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3_F105_CO_FISE\"/>
    </mc:Choice>
  </mc:AlternateContent>
  <xr:revisionPtr revIDLastSave="0" documentId="13_ncr:1_{FC696A9B-665F-40E7-ADF1-2D59BF212625}" xr6:coauthVersionLast="47" xr6:coauthVersionMax="47" xr10:uidLastSave="{00000000-0000-0000-0000-000000000000}"/>
  <bookViews>
    <workbookView xWindow="-1515" yWindow="-27240" windowWidth="17850" windowHeight="18780" xr2:uid="{433AE475-F6FD-4583-835D-6C802E495AEF}"/>
  </bookViews>
  <sheets>
    <sheet name="EXNDVI" sheetId="1" r:id="rId1"/>
    <sheet name="DOY113" sheetId="70" r:id="rId2"/>
    <sheet name="DOY115" sheetId="69" r:id="rId3"/>
    <sheet name="DOY118" sheetId="68" r:id="rId4"/>
    <sheet name="DOY120" sheetId="67" r:id="rId5"/>
    <sheet name="DOY122" sheetId="66" r:id="rId6"/>
    <sheet name="DOY125" sheetId="65" r:id="rId7"/>
    <sheet name="DOY127" sheetId="64" r:id="rId8"/>
    <sheet name="DOY129" sheetId="63" r:id="rId9"/>
    <sheet name="DOY132" sheetId="62" r:id="rId10"/>
    <sheet name="DOY134" sheetId="61" r:id="rId11"/>
    <sheet name="DOY135" sheetId="60" r:id="rId12"/>
    <sheet name="DOY139" sheetId="59" r:id="rId13"/>
    <sheet name="DOY141" sheetId="58" r:id="rId14"/>
    <sheet name="DOY143" sheetId="57" r:id="rId15"/>
    <sheet name="DOY147" sheetId="56" r:id="rId16"/>
    <sheet name="DOY150" sheetId="55" r:id="rId17"/>
    <sheet name="DOY153" sheetId="54" r:id="rId18"/>
    <sheet name="DOY155" sheetId="53" r:id="rId19"/>
    <sheet name="DOY157" sheetId="52" r:id="rId20"/>
    <sheet name="DOY160" sheetId="51" r:id="rId21"/>
    <sheet name="DOY162" sheetId="50" r:id="rId22"/>
    <sheet name="DOY164" sheetId="49" r:id="rId23"/>
    <sheet name="DOY167" sheetId="48" r:id="rId24"/>
    <sheet name="DOY169" sheetId="47" r:id="rId25"/>
    <sheet name="DOY171" sheetId="46" r:id="rId26"/>
    <sheet name="DOY173" sheetId="45" r:id="rId27"/>
    <sheet name="DOY176" sheetId="44" r:id="rId28"/>
    <sheet name="DOY178" sheetId="43" r:id="rId29"/>
    <sheet name="DOY180" sheetId="42" r:id="rId30"/>
    <sheet name="DOY183" sheetId="41" r:id="rId31"/>
    <sheet name="DOY185" sheetId="40" r:id="rId32"/>
    <sheet name="DOY188" sheetId="39" r:id="rId33"/>
    <sheet name="DOY190" sheetId="38" r:id="rId34"/>
    <sheet name="DOY192" sheetId="37" r:id="rId35"/>
    <sheet name="DOY195" sheetId="36" r:id="rId36"/>
    <sheet name="DOY197" sheetId="35" r:id="rId37"/>
    <sheet name="DOY199" sheetId="34" r:id="rId38"/>
    <sheet name="DOY201" sheetId="33" r:id="rId39"/>
    <sheet name="DOY204" sheetId="32" r:id="rId40"/>
    <sheet name="DOY206" sheetId="31" r:id="rId41"/>
    <sheet name="DOY209" sheetId="30" r:id="rId42"/>
    <sheet name="DOY210" sheetId="29" r:id="rId43"/>
    <sheet name="DOY213" sheetId="28" r:id="rId44"/>
    <sheet name="DOY215" sheetId="27" r:id="rId45"/>
    <sheet name="DOY216" sheetId="26" r:id="rId46"/>
    <sheet name="DOY220" sheetId="25" r:id="rId47"/>
    <sheet name="DOY223" sheetId="24" r:id="rId48"/>
    <sheet name="DOY225" sheetId="23" r:id="rId49"/>
    <sheet name="DOY227" sheetId="22" r:id="rId50"/>
    <sheet name="DOY230" sheetId="21" r:id="rId51"/>
    <sheet name="DOY232" sheetId="20" r:id="rId52"/>
    <sheet name="DOY234" sheetId="19" r:id="rId53"/>
    <sheet name="DOY237" sheetId="18" r:id="rId54"/>
    <sheet name="DOY241" sheetId="17" r:id="rId55"/>
    <sheet name="DOY246" sheetId="16" r:id="rId56"/>
    <sheet name="DOY248" sheetId="15" r:id="rId57"/>
    <sheet name="DOY251" sheetId="14" r:id="rId58"/>
    <sheet name="DOY253" sheetId="13" r:id="rId59"/>
    <sheet name="DOY255" sheetId="12" r:id="rId60"/>
    <sheet name="DOY258" sheetId="11" r:id="rId61"/>
    <sheet name="DOY260" sheetId="10" r:id="rId62"/>
    <sheet name="DOY265" sheetId="9" r:id="rId63"/>
    <sheet name="DOY269" sheetId="8" r:id="rId64"/>
    <sheet name="DOY272" sheetId="7" r:id="rId65"/>
    <sheet name="DOY274" sheetId="6" r:id="rId66"/>
    <sheet name="DOY276" sheetId="5" r:id="rId67"/>
    <sheet name="DOY279" sheetId="4" r:id="rId68"/>
    <sheet name="DOY281" sheetId="3" r:id="rId69"/>
    <sheet name="DOY287" sheetId="2" r:id="rId70"/>
  </sheets>
  <definedNames>
    <definedName name="_xlnm._FilterDatabase" localSheetId="1" hidden="1">'DOY113'!$B$9:$BB$54</definedName>
    <definedName name="_xlnm._FilterDatabase" localSheetId="2" hidden="1">'DOY115'!$B$9:$BB$54</definedName>
    <definedName name="_xlnm._FilterDatabase" localSheetId="3" hidden="1">'DOY118'!$B$9:$BB$54</definedName>
    <definedName name="_xlnm._FilterDatabase" localSheetId="4" hidden="1">'DOY120'!$B$9:$BB$54</definedName>
    <definedName name="_xlnm._FilterDatabase" localSheetId="5" hidden="1">'DOY122'!$B$9:$BB$54</definedName>
    <definedName name="_xlnm._FilterDatabase" localSheetId="6" hidden="1">'DOY125'!$B$9:$BB$54</definedName>
    <definedName name="_xlnm._FilterDatabase" localSheetId="7" hidden="1">'DOY127'!$B$9:$BB$54</definedName>
    <definedName name="_xlnm._FilterDatabase" localSheetId="8" hidden="1">'DOY129'!$B$9:$BB$54</definedName>
    <definedName name="_xlnm._FilterDatabase" localSheetId="9" hidden="1">'DOY132'!$B$9:$BB$54</definedName>
    <definedName name="_xlnm._FilterDatabase" localSheetId="10" hidden="1">'DOY134'!$B$9:$BB$54</definedName>
    <definedName name="_xlnm._FilterDatabase" localSheetId="11" hidden="1">'DOY135'!$B$9:$BB$54</definedName>
    <definedName name="_xlnm._FilterDatabase" localSheetId="12" hidden="1">'DOY139'!$B$9:$BB$54</definedName>
    <definedName name="_xlnm._FilterDatabase" localSheetId="13" hidden="1">'DOY141'!$B$9:$BB$54</definedName>
    <definedName name="_xlnm._FilterDatabase" localSheetId="14" hidden="1">'DOY143'!$B$9:$BB$54</definedName>
    <definedName name="_xlnm._FilterDatabase" localSheetId="15" hidden="1">'DOY147'!$B$9:$BB$54</definedName>
    <definedName name="_xlnm._FilterDatabase" localSheetId="16" hidden="1">'DOY150'!$B$9:$BB$54</definedName>
    <definedName name="_xlnm._FilterDatabase" localSheetId="17" hidden="1">'DOY153'!$B$9:$BB$54</definedName>
    <definedName name="_xlnm._FilterDatabase" localSheetId="18" hidden="1">'DOY155'!$B$9:$BB$54</definedName>
    <definedName name="_xlnm._FilterDatabase" localSheetId="19" hidden="1">'DOY157'!$B$9:$BB$54</definedName>
    <definedName name="_xlnm._FilterDatabase" localSheetId="20" hidden="1">'DOY160'!$B$9:$BB$54</definedName>
    <definedName name="_xlnm._FilterDatabase" localSheetId="21" hidden="1">'DOY162'!$B$9:$BB$54</definedName>
    <definedName name="_xlnm._FilterDatabase" localSheetId="22" hidden="1">'DOY164'!$B$9:$BB$54</definedName>
    <definedName name="_xlnm._FilterDatabase" localSheetId="23" hidden="1">'DOY167'!$B$9:$BB$54</definedName>
    <definedName name="_xlnm._FilterDatabase" localSheetId="24" hidden="1">'DOY169'!$B$9:$BB$54</definedName>
    <definedName name="_xlnm._FilterDatabase" localSheetId="25" hidden="1">'DOY171'!$B$9:$BB$54</definedName>
    <definedName name="_xlnm._FilterDatabase" localSheetId="26" hidden="1">'DOY173'!$B$9:$BB$54</definedName>
    <definedName name="_xlnm._FilterDatabase" localSheetId="27" hidden="1">'DOY176'!$B$9:$BB$54</definedName>
    <definedName name="_xlnm._FilterDatabase" localSheetId="28" hidden="1">'DOY178'!$B$9:$BB$54</definedName>
    <definedName name="_xlnm._FilterDatabase" localSheetId="29" hidden="1">'DOY180'!$B$9:$BB$54</definedName>
    <definedName name="_xlnm._FilterDatabase" localSheetId="30" hidden="1">'DOY183'!$B$9:$BB$54</definedName>
    <definedName name="_xlnm._FilterDatabase" localSheetId="31" hidden="1">'DOY185'!$B$9:$BB$54</definedName>
    <definedName name="_xlnm._FilterDatabase" localSheetId="32" hidden="1">'DOY188'!$B$9:$BB$54</definedName>
    <definedName name="_xlnm._FilterDatabase" localSheetId="33" hidden="1">'DOY190'!$B$9:$BB$54</definedName>
    <definedName name="_xlnm._FilterDatabase" localSheetId="34" hidden="1">'DOY192'!$B$9:$BB$54</definedName>
    <definedName name="_xlnm._FilterDatabase" localSheetId="35" hidden="1">'DOY195'!$B$9:$BB$54</definedName>
    <definedName name="_xlnm._FilterDatabase" localSheetId="36" hidden="1">'DOY197'!$B$9:$BB$54</definedName>
    <definedName name="_xlnm._FilterDatabase" localSheetId="37" hidden="1">'DOY199'!$B$9:$BB$54</definedName>
    <definedName name="_xlnm._FilterDatabase" localSheetId="38" hidden="1">'DOY201'!$B$9:$BB$54</definedName>
    <definedName name="_xlnm._FilterDatabase" localSheetId="39" hidden="1">'DOY204'!$B$9:$BB$54</definedName>
    <definedName name="_xlnm._FilterDatabase" localSheetId="40" hidden="1">'DOY206'!$B$9:$BB$54</definedName>
    <definedName name="_xlnm._FilterDatabase" localSheetId="41" hidden="1">'DOY209'!$B$9:$BB$54</definedName>
    <definedName name="_xlnm._FilterDatabase" localSheetId="42" hidden="1">'DOY210'!$B$9:$BB$54</definedName>
    <definedName name="_xlnm._FilterDatabase" localSheetId="43" hidden="1">'DOY213'!$B$9:$BB$54</definedName>
    <definedName name="_xlnm._FilterDatabase" localSheetId="44" hidden="1">'DOY215'!$B$9:$BB$54</definedName>
    <definedName name="_xlnm._FilterDatabase" localSheetId="45" hidden="1">'DOY216'!$B$9:$BB$54</definedName>
    <definedName name="_xlnm._FilterDatabase" localSheetId="46" hidden="1">'DOY220'!$B$9:$BB$54</definedName>
    <definedName name="_xlnm._FilterDatabase" localSheetId="47" hidden="1">'DOY223'!$B$9:$BB$54</definedName>
    <definedName name="_xlnm._FilterDatabase" localSheetId="48" hidden="1">'DOY225'!$B$9:$BB$54</definedName>
    <definedName name="_xlnm._FilterDatabase" localSheetId="49" hidden="1">'DOY227'!$B$9:$BB$54</definedName>
    <definedName name="_xlnm._FilterDatabase" localSheetId="50" hidden="1">'DOY230'!$B$9:$BB$54</definedName>
    <definedName name="_xlnm._FilterDatabase" localSheetId="51" hidden="1">'DOY232'!$B$9:$BB$54</definedName>
    <definedName name="_xlnm._FilterDatabase" localSheetId="52" hidden="1">'DOY234'!$B$9:$BB$54</definedName>
    <definedName name="_xlnm._FilterDatabase" localSheetId="53" hidden="1">'DOY237'!$B$9:$BB$54</definedName>
    <definedName name="_xlnm._FilterDatabase" localSheetId="54" hidden="1">'DOY241'!$B$9:$BB$54</definedName>
    <definedName name="_xlnm._FilterDatabase" localSheetId="55" hidden="1">'DOY246'!$B$9:$BB$54</definedName>
    <definedName name="_xlnm._FilterDatabase" localSheetId="56" hidden="1">'DOY248'!$B$9:$BB$54</definedName>
    <definedName name="_xlnm._FilterDatabase" localSheetId="57" hidden="1">'DOY251'!$B$9:$BB$54</definedName>
    <definedName name="_xlnm._FilterDatabase" localSheetId="58" hidden="1">'DOY253'!$B$9:$BB$54</definedName>
    <definedName name="_xlnm._FilterDatabase" localSheetId="59" hidden="1">'DOY255'!$B$9:$BB$54</definedName>
    <definedName name="_xlnm._FilterDatabase" localSheetId="60" hidden="1">'DOY258'!$B$9:$BB$54</definedName>
    <definedName name="_xlnm._FilterDatabase" localSheetId="61" hidden="1">'DOY260'!$B$9:$BB$54</definedName>
    <definedName name="_xlnm._FilterDatabase" localSheetId="62" hidden="1">'DOY265'!$B$9:$BB$54</definedName>
    <definedName name="_xlnm._FilterDatabase" localSheetId="63" hidden="1">'DOY269'!$B$9:$BB$54</definedName>
    <definedName name="_xlnm._FilterDatabase" localSheetId="64" hidden="1">'DOY272'!$B$9:$BB$54</definedName>
    <definedName name="_xlnm._FilterDatabase" localSheetId="65" hidden="1">'DOY274'!$B$9:$BB$54</definedName>
    <definedName name="_xlnm._FilterDatabase" localSheetId="66" hidden="1">'DOY276'!$B$9:$BB$54</definedName>
    <definedName name="_xlnm._FilterDatabase" localSheetId="67" hidden="1">'DOY279'!$B$9:$BB$54</definedName>
    <definedName name="_xlnm._FilterDatabase" localSheetId="68" hidden="1">'DOY281'!$B$9:$BB$54</definedName>
    <definedName name="_xlnm._FilterDatabase" localSheetId="69" hidden="1">'DOY287'!$B$9:$BB$54</definedName>
    <definedName name="PlotSort" localSheetId="1">'DOY113'!$B$9:$BD$41</definedName>
    <definedName name="PlotSort" localSheetId="2">'DOY115'!$B$9:$BD$41</definedName>
    <definedName name="PlotSort" localSheetId="3">'DOY118'!$B$9:$BD$41</definedName>
    <definedName name="PlotSort" localSheetId="4">'DOY120'!$B$9:$BD$41</definedName>
    <definedName name="PlotSort" localSheetId="5">'DOY122'!$B$9:$BD$41</definedName>
    <definedName name="PlotSort" localSheetId="6">'DOY125'!$B$9:$BD$41</definedName>
    <definedName name="PlotSort" localSheetId="7">'DOY127'!$B$9:$BD$41</definedName>
    <definedName name="PlotSort" localSheetId="8">'DOY129'!$B$9:$BD$41</definedName>
    <definedName name="PlotSort" localSheetId="9">'DOY132'!$B$9:$BD$41</definedName>
    <definedName name="PlotSort" localSheetId="10">'DOY134'!$B$9:$BD$41</definedName>
    <definedName name="PlotSort" localSheetId="11">'DOY135'!$B$9:$BD$41</definedName>
    <definedName name="PlotSort" localSheetId="12">'DOY139'!$B$9:$BD$41</definedName>
    <definedName name="PlotSort" localSheetId="13">'DOY141'!$B$9:$BD$41</definedName>
    <definedName name="PlotSort" localSheetId="14">'DOY143'!$B$9:$BD$41</definedName>
    <definedName name="PlotSort" localSheetId="15">'DOY147'!$B$9:$BD$41</definedName>
    <definedName name="PlotSort" localSheetId="16">'DOY150'!$B$9:$BD$41</definedName>
    <definedName name="PlotSort" localSheetId="17">'DOY153'!$B$9:$BD$41</definedName>
    <definedName name="PlotSort" localSheetId="18">'DOY155'!$B$9:$BD$41</definedName>
    <definedName name="PlotSort" localSheetId="19">'DOY157'!$B$9:$BD$41</definedName>
    <definedName name="PlotSort" localSheetId="20">'DOY160'!$B$9:$BD$41</definedName>
    <definedName name="PlotSort" localSheetId="21">'DOY162'!$B$9:$BD$41</definedName>
    <definedName name="PlotSort" localSheetId="22">'DOY164'!$B$9:$BD$41</definedName>
    <definedName name="PlotSort" localSheetId="23">'DOY167'!$B$9:$BD$41</definedName>
    <definedName name="PlotSort" localSheetId="24">'DOY169'!$B$9:$BD$41</definedName>
    <definedName name="PlotSort" localSheetId="25">'DOY171'!$B$9:$BD$41</definedName>
    <definedName name="PlotSort" localSheetId="26">'DOY173'!$B$9:$BD$41</definedName>
    <definedName name="PlotSort" localSheetId="27">'DOY176'!$B$9:$BD$41</definedName>
    <definedName name="PlotSort" localSheetId="28">'DOY178'!$B$9:$BD$41</definedName>
    <definedName name="PlotSort" localSheetId="29">'DOY180'!$B$9:$BD$41</definedName>
    <definedName name="PlotSort" localSheetId="30">'DOY183'!$B$9:$BD$41</definedName>
    <definedName name="PlotSort" localSheetId="31">'DOY185'!$B$9:$BD$41</definedName>
    <definedName name="PlotSort" localSheetId="32">'DOY188'!$B$9:$BD$41</definedName>
    <definedName name="PlotSort" localSheetId="33">'DOY190'!$B$9:$BD$41</definedName>
    <definedName name="PlotSort" localSheetId="34">'DOY192'!$B$9:$BD$41</definedName>
    <definedName name="PlotSort" localSheetId="35">'DOY195'!$B$9:$BD$41</definedName>
    <definedName name="PlotSort" localSheetId="36">'DOY197'!$B$9:$BD$41</definedName>
    <definedName name="PlotSort" localSheetId="37">'DOY199'!$B$9:$BD$41</definedName>
    <definedName name="PlotSort" localSheetId="38">'DOY201'!$B$9:$BD$41</definedName>
    <definedName name="PlotSort" localSheetId="39">'DOY204'!$B$9:$BD$41</definedName>
    <definedName name="PlotSort" localSheetId="40">'DOY206'!$B$9:$BD$41</definedName>
    <definedName name="PlotSort" localSheetId="41">'DOY209'!$B$9:$BD$41</definedName>
    <definedName name="PlotSort" localSheetId="42">'DOY210'!$B$9:$BD$41</definedName>
    <definedName name="PlotSort" localSheetId="43">'DOY213'!$B$9:$BD$41</definedName>
    <definedName name="PlotSort" localSheetId="44">'DOY215'!$B$9:$BD$41</definedName>
    <definedName name="PlotSort" localSheetId="45">'DOY216'!$B$9:$BD$41</definedName>
    <definedName name="PlotSort" localSheetId="46">'DOY220'!$B$9:$BD$41</definedName>
    <definedName name="PlotSort" localSheetId="47">'DOY223'!$B$9:$BD$41</definedName>
    <definedName name="PlotSort" localSheetId="48">'DOY225'!$B$9:$BD$41</definedName>
    <definedName name="PlotSort" localSheetId="49">'DOY227'!$B$9:$BD$41</definedName>
    <definedName name="PlotSort" localSheetId="50">'DOY230'!$B$9:$BD$41</definedName>
    <definedName name="PlotSort" localSheetId="51">'DOY232'!$B$9:$BD$41</definedName>
    <definedName name="PlotSort" localSheetId="52">'DOY234'!$B$9:$BD$41</definedName>
    <definedName name="PlotSort" localSheetId="53">'DOY237'!$B$9:$BD$41</definedName>
    <definedName name="PlotSort" localSheetId="54">'DOY241'!$B$9:$BD$41</definedName>
    <definedName name="PlotSort" localSheetId="55">'DOY246'!$B$9:$BD$41</definedName>
    <definedName name="PlotSort" localSheetId="56">'DOY248'!$B$9:$BD$41</definedName>
    <definedName name="PlotSort" localSheetId="57">'DOY251'!$B$9:$BD$41</definedName>
    <definedName name="PlotSort" localSheetId="58">'DOY253'!$B$9:$BD$41</definedName>
    <definedName name="PlotSort" localSheetId="59">'DOY255'!$B$9:$BD$41</definedName>
    <definedName name="PlotSort" localSheetId="60">'DOY258'!$B$9:$BD$41</definedName>
    <definedName name="PlotSort" localSheetId="61">'DOY260'!$B$9:$BD$41</definedName>
    <definedName name="PlotSort" localSheetId="62">'DOY265'!$B$9:$BD$41</definedName>
    <definedName name="PlotSort" localSheetId="63">'DOY269'!$B$9:$BD$41</definedName>
    <definedName name="PlotSort" localSheetId="64">'DOY272'!$B$9:$BD$41</definedName>
    <definedName name="PlotSort" localSheetId="65">'DOY274'!$B$9:$BD$41</definedName>
    <definedName name="PlotSort" localSheetId="66">'DOY276'!$B$9:$BD$41</definedName>
    <definedName name="PlotSort" localSheetId="67">'DOY279'!$B$9:$BD$41</definedName>
    <definedName name="PlotSort" localSheetId="68">'DOY281'!$B$9:$BD$41</definedName>
    <definedName name="PlotSort">'DOY287'!$B$9:$BD$41</definedName>
    <definedName name="PlotSort2" localSheetId="1">'DOY113'!$B$9:$BD$54</definedName>
    <definedName name="PlotSort2" localSheetId="2">'DOY115'!$B$9:$BD$54</definedName>
    <definedName name="PlotSort2" localSheetId="3">'DOY118'!$B$9:$BD$54</definedName>
    <definedName name="PlotSort2" localSheetId="4">'DOY120'!$B$9:$BD$54</definedName>
    <definedName name="PlotSort2" localSheetId="5">'DOY122'!$B$9:$BD$54</definedName>
    <definedName name="PlotSort2" localSheetId="6">'DOY125'!$B$9:$BD$54</definedName>
    <definedName name="PlotSort2" localSheetId="7">'DOY127'!$B$9:$BD$54</definedName>
    <definedName name="PlotSort2" localSheetId="8">'DOY129'!$B$9:$BD$54</definedName>
    <definedName name="PlotSort2" localSheetId="9">'DOY132'!$B$9:$BD$54</definedName>
    <definedName name="PlotSort2" localSheetId="10">'DOY134'!$B$9:$BD$54</definedName>
    <definedName name="PlotSort2" localSheetId="11">'DOY135'!$B$9:$BD$54</definedName>
    <definedName name="PlotSort2" localSheetId="12">'DOY139'!$B$9:$BD$54</definedName>
    <definedName name="PlotSort2" localSheetId="13">'DOY141'!$B$9:$BD$54</definedName>
    <definedName name="PlotSort2" localSheetId="14">'DOY143'!$B$9:$BD$54</definedName>
    <definedName name="PlotSort2" localSheetId="15">'DOY147'!$B$9:$BD$54</definedName>
    <definedName name="PlotSort2" localSheetId="16">'DOY150'!$B$9:$BD$54</definedName>
    <definedName name="PlotSort2" localSheetId="17">'DOY153'!$B$9:$BD$54</definedName>
    <definedName name="PlotSort2" localSheetId="18">'DOY155'!$B$9:$BD$54</definedName>
    <definedName name="PlotSort2" localSheetId="19">'DOY157'!$B$9:$BD$54</definedName>
    <definedName name="PlotSort2" localSheetId="20">'DOY160'!$B$9:$BD$54</definedName>
    <definedName name="PlotSort2" localSheetId="21">'DOY162'!$B$9:$BD$54</definedName>
    <definedName name="PlotSort2" localSheetId="22">'DOY164'!$B$9:$BD$54</definedName>
    <definedName name="PlotSort2" localSheetId="23">'DOY167'!$B$9:$BD$54</definedName>
    <definedName name="PlotSort2" localSheetId="24">'DOY169'!$B$9:$BD$54</definedName>
    <definedName name="PlotSort2" localSheetId="25">'DOY171'!$B$9:$BD$54</definedName>
    <definedName name="PlotSort2" localSheetId="26">'DOY173'!$B$9:$BD$54</definedName>
    <definedName name="PlotSort2" localSheetId="27">'DOY176'!$B$9:$BD$54</definedName>
    <definedName name="PlotSort2" localSheetId="28">'DOY178'!$B$9:$BD$54</definedName>
    <definedName name="PlotSort2" localSheetId="29">'DOY180'!$B$9:$BD$54</definedName>
    <definedName name="PlotSort2" localSheetId="30">'DOY183'!$B$9:$BD$54</definedName>
    <definedName name="PlotSort2" localSheetId="31">'DOY185'!$B$9:$BD$54</definedName>
    <definedName name="PlotSort2" localSheetId="32">'DOY188'!$B$9:$BD$54</definedName>
    <definedName name="PlotSort2" localSheetId="33">'DOY190'!$B$9:$BD$54</definedName>
    <definedName name="PlotSort2" localSheetId="34">'DOY192'!$B$9:$BD$54</definedName>
    <definedName name="PlotSort2" localSheetId="35">'DOY195'!$B$9:$BD$54</definedName>
    <definedName name="PlotSort2" localSheetId="36">'DOY197'!$B$9:$BD$54</definedName>
    <definedName name="PlotSort2" localSheetId="37">'DOY199'!$B$9:$BD$54</definedName>
    <definedName name="PlotSort2" localSheetId="38">'DOY201'!$B$9:$BD$54</definedName>
    <definedName name="PlotSort2" localSheetId="39">'DOY204'!$B$9:$BD$54</definedName>
    <definedName name="PlotSort2" localSheetId="40">'DOY206'!$B$9:$BD$54</definedName>
    <definedName name="PlotSort2" localSheetId="41">'DOY209'!$B$9:$BD$54</definedName>
    <definedName name="PlotSort2" localSheetId="42">'DOY210'!$B$9:$BD$54</definedName>
    <definedName name="PlotSort2" localSheetId="43">'DOY213'!$B$9:$BD$54</definedName>
    <definedName name="PlotSort2" localSheetId="44">'DOY215'!$B$9:$BD$54</definedName>
    <definedName name="PlotSort2" localSheetId="45">'DOY216'!$B$9:$BD$54</definedName>
    <definedName name="PlotSort2" localSheetId="46">'DOY220'!$B$9:$BD$54</definedName>
    <definedName name="PlotSort2" localSheetId="47">'DOY223'!$B$9:$BD$54</definedName>
    <definedName name="PlotSort2" localSheetId="48">'DOY225'!$B$9:$BD$54</definedName>
    <definedName name="PlotSort2" localSheetId="49">'DOY227'!$B$9:$BD$54</definedName>
    <definedName name="PlotSort2" localSheetId="50">'DOY230'!$B$9:$BD$54</definedName>
    <definedName name="PlotSort2" localSheetId="51">'DOY232'!$B$9:$BD$54</definedName>
    <definedName name="PlotSort2" localSheetId="52">'DOY234'!$B$9:$BD$54</definedName>
    <definedName name="PlotSort2" localSheetId="53">'DOY237'!$B$9:$BD$54</definedName>
    <definedName name="PlotSort2" localSheetId="54">'DOY241'!$B$9:$BD$54</definedName>
    <definedName name="PlotSort2" localSheetId="55">'DOY246'!$B$9:$BD$54</definedName>
    <definedName name="PlotSort2" localSheetId="56">'DOY248'!$B$9:$BD$54</definedName>
    <definedName name="PlotSort2" localSheetId="57">'DOY251'!$B$9:$BD$54</definedName>
    <definedName name="PlotSort2" localSheetId="58">'DOY253'!$B$9:$BD$54</definedName>
    <definedName name="PlotSort2" localSheetId="59">'DOY255'!$B$9:$BD$54</definedName>
    <definedName name="PlotSort2" localSheetId="60">'DOY258'!$B$9:$BD$54</definedName>
    <definedName name="PlotSort2" localSheetId="61">'DOY260'!$B$9:$BD$54</definedName>
    <definedName name="PlotSort2" localSheetId="62">'DOY265'!$B$9:$BD$54</definedName>
    <definedName name="PlotSort2" localSheetId="63">'DOY269'!$B$9:$BD$54</definedName>
    <definedName name="PlotSort2" localSheetId="64">'DOY272'!$B$9:$BD$54</definedName>
    <definedName name="PlotSort2" localSheetId="65">'DOY274'!$B$9:$BD$54</definedName>
    <definedName name="PlotSort2" localSheetId="66">'DOY276'!$B$9:$BD$54</definedName>
    <definedName name="PlotSort2" localSheetId="67">'DOY279'!$B$9:$BD$54</definedName>
    <definedName name="PlotSort2" localSheetId="68">'DOY281'!$B$9:$BD$54</definedName>
    <definedName name="PlotSort2">'DOY287'!$B$9:$BD$54</definedName>
    <definedName name="TrtSort" localSheetId="1">'DOY113'!$G$9:$BB$48</definedName>
    <definedName name="TrtSort" localSheetId="2">'DOY115'!$G$9:$BB$48</definedName>
    <definedName name="TrtSort" localSheetId="3">'DOY118'!$G$9:$BB$48</definedName>
    <definedName name="TrtSort" localSheetId="4">'DOY120'!$G$9:$BB$48</definedName>
    <definedName name="TrtSort" localSheetId="5">'DOY122'!$G$9:$BB$48</definedName>
    <definedName name="TrtSort" localSheetId="6">'DOY125'!$G$9:$BB$48</definedName>
    <definedName name="TrtSort" localSheetId="7">'DOY127'!$G$9:$BB$48</definedName>
    <definedName name="TrtSort" localSheetId="8">'DOY129'!$G$9:$BB$48</definedName>
    <definedName name="TrtSort" localSheetId="9">'DOY132'!$G$9:$BB$48</definedName>
    <definedName name="TrtSort" localSheetId="10">'DOY134'!$G$9:$BB$48</definedName>
    <definedName name="TrtSort" localSheetId="11">'DOY135'!$G$9:$BB$48</definedName>
    <definedName name="TrtSort" localSheetId="12">'DOY139'!$G$9:$BB$48</definedName>
    <definedName name="TrtSort" localSheetId="13">'DOY141'!$G$9:$BB$48</definedName>
    <definedName name="TrtSort" localSheetId="14">'DOY143'!$G$9:$BB$48</definedName>
    <definedName name="TrtSort" localSheetId="15">'DOY147'!$G$9:$BB$48</definedName>
    <definedName name="TrtSort" localSheetId="16">'DOY150'!$G$9:$BB$48</definedName>
    <definedName name="TrtSort" localSheetId="17">'DOY153'!$G$9:$BB$48</definedName>
    <definedName name="TrtSort" localSheetId="18">'DOY155'!$G$9:$BB$48</definedName>
    <definedName name="TrtSort" localSheetId="19">'DOY157'!$G$9:$BB$48</definedName>
    <definedName name="TrtSort" localSheetId="20">'DOY160'!$G$9:$BB$48</definedName>
    <definedName name="TrtSort" localSheetId="21">'DOY162'!$G$9:$BB$48</definedName>
    <definedName name="TrtSort" localSheetId="22">'DOY164'!$G$9:$BB$48</definedName>
    <definedName name="TrtSort" localSheetId="23">'DOY167'!$G$9:$BB$48</definedName>
    <definedName name="TrtSort" localSheetId="24">'DOY169'!$G$9:$BB$48</definedName>
    <definedName name="TrtSort" localSheetId="25">'DOY171'!$G$9:$BB$48</definedName>
    <definedName name="TrtSort" localSheetId="26">'DOY173'!$G$9:$BB$48</definedName>
    <definedName name="TrtSort" localSheetId="27">'DOY176'!$G$9:$BB$48</definedName>
    <definedName name="TrtSort" localSheetId="28">'DOY178'!$G$9:$BB$48</definedName>
    <definedName name="TrtSort" localSheetId="29">'DOY180'!$G$9:$BB$48</definedName>
    <definedName name="TrtSort" localSheetId="30">'DOY183'!$G$9:$BB$48</definedName>
    <definedName name="TrtSort" localSheetId="31">'DOY185'!$G$9:$BB$48</definedName>
    <definedName name="TrtSort" localSheetId="32">'DOY188'!$G$9:$BB$48</definedName>
    <definedName name="TrtSort" localSheetId="33">'DOY190'!$G$9:$BB$48</definedName>
    <definedName name="TrtSort" localSheetId="34">'DOY192'!$G$9:$BB$48</definedName>
    <definedName name="TrtSort" localSheetId="35">'DOY195'!$G$9:$BB$48</definedName>
    <definedName name="TrtSort" localSheetId="36">'DOY197'!$G$9:$BB$48</definedName>
    <definedName name="TrtSort" localSheetId="37">'DOY199'!$G$9:$BB$48</definedName>
    <definedName name="TrtSort" localSheetId="38">'DOY201'!$G$9:$BB$48</definedName>
    <definedName name="TrtSort" localSheetId="39">'DOY204'!$G$9:$BB$48</definedName>
    <definedName name="TrtSort" localSheetId="40">'DOY206'!$G$9:$BB$48</definedName>
    <definedName name="TrtSort" localSheetId="41">'DOY209'!$G$9:$BB$48</definedName>
    <definedName name="TrtSort" localSheetId="42">'DOY210'!$G$9:$BB$48</definedName>
    <definedName name="TrtSort" localSheetId="43">'DOY213'!$G$9:$BB$48</definedName>
    <definedName name="TrtSort" localSheetId="44">'DOY215'!$G$9:$BB$48</definedName>
    <definedName name="TrtSort" localSheetId="45">'DOY216'!$G$9:$BB$48</definedName>
    <definedName name="TrtSort" localSheetId="46">'DOY220'!$G$9:$BB$48</definedName>
    <definedName name="TrtSort" localSheetId="47">'DOY223'!$G$9:$BB$48</definedName>
    <definedName name="TrtSort" localSheetId="48">'DOY225'!$G$9:$BB$48</definedName>
    <definedName name="TrtSort" localSheetId="49">'DOY227'!$G$9:$BB$48</definedName>
    <definedName name="TrtSort" localSheetId="50">'DOY230'!$G$9:$BB$48</definedName>
    <definedName name="TrtSort" localSheetId="51">'DOY232'!$G$9:$BB$48</definedName>
    <definedName name="TrtSort" localSheetId="52">'DOY234'!$G$9:$BB$48</definedName>
    <definedName name="TrtSort" localSheetId="53">'DOY237'!$G$9:$BB$48</definedName>
    <definedName name="TrtSort" localSheetId="54">'DOY241'!$G$9:$BB$48</definedName>
    <definedName name="TrtSort" localSheetId="55">'DOY246'!$G$9:$BB$48</definedName>
    <definedName name="TrtSort" localSheetId="56">'DOY248'!$G$9:$BB$48</definedName>
    <definedName name="TrtSort" localSheetId="57">'DOY251'!$G$9:$BB$48</definedName>
    <definedName name="TrtSort" localSheetId="58">'DOY253'!$G$9:$BB$48</definedName>
    <definedName name="TrtSort" localSheetId="59">'DOY255'!$G$9:$BB$48</definedName>
    <definedName name="TrtSort" localSheetId="60">'DOY258'!$G$9:$BB$48</definedName>
    <definedName name="TrtSort" localSheetId="61">'DOY260'!$G$9:$BB$48</definedName>
    <definedName name="TrtSort" localSheetId="62">'DOY265'!$G$9:$BB$48</definedName>
    <definedName name="TrtSort" localSheetId="63">'DOY269'!$G$9:$BB$48</definedName>
    <definedName name="TrtSort" localSheetId="64">'DOY272'!$G$9:$BB$48</definedName>
    <definedName name="TrtSort" localSheetId="65">'DOY274'!$G$9:$BB$48</definedName>
    <definedName name="TrtSort" localSheetId="66">'DOY276'!$G$9:$BB$48</definedName>
    <definedName name="TrtSort" localSheetId="67">'DOY279'!$G$9:$BB$48</definedName>
    <definedName name="TrtSort" localSheetId="68">'DOY281'!$G$9:$BB$48</definedName>
    <definedName name="TrtSort" localSheetId="69">'DOY287'!$G$9:$BB$48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70" l="1"/>
  <c r="O13" i="70"/>
  <c r="O14" i="70"/>
  <c r="O15" i="70"/>
  <c r="K16" i="70"/>
  <c r="O16" i="70"/>
  <c r="O17" i="70"/>
  <c r="K17" i="70"/>
  <c r="O19" i="70"/>
  <c r="O20" i="70"/>
  <c r="O21" i="70"/>
  <c r="O24" i="70"/>
  <c r="M25" i="70"/>
  <c r="K25" i="70"/>
  <c r="L25" i="70"/>
  <c r="O26" i="70"/>
  <c r="K32" i="70"/>
  <c r="L32" i="70"/>
  <c r="M32" i="70"/>
  <c r="N32" i="70"/>
  <c r="O32" i="70"/>
  <c r="O33" i="70"/>
  <c r="M34" i="70"/>
  <c r="N34" i="70"/>
  <c r="O35" i="70"/>
  <c r="K35" i="70"/>
  <c r="O41" i="70"/>
  <c r="O45" i="70"/>
  <c r="O10" i="69"/>
  <c r="K11" i="69"/>
  <c r="L11" i="69"/>
  <c r="M11" i="69"/>
  <c r="N11" i="69"/>
  <c r="O11" i="69"/>
  <c r="O13" i="69"/>
  <c r="O18" i="69"/>
  <c r="K18" i="69"/>
  <c r="L18" i="69"/>
  <c r="M18" i="69"/>
  <c r="N18" i="69"/>
  <c r="O19" i="69"/>
  <c r="O20" i="69"/>
  <c r="O21" i="69"/>
  <c r="O23" i="69"/>
  <c r="O24" i="69"/>
  <c r="O25" i="69"/>
  <c r="M25" i="69"/>
  <c r="O27" i="69"/>
  <c r="K27" i="69"/>
  <c r="O28" i="69"/>
  <c r="O30" i="69"/>
  <c r="O31" i="69"/>
  <c r="M32" i="69"/>
  <c r="K32" i="69"/>
  <c r="L32" i="69"/>
  <c r="O34" i="69"/>
  <c r="O35" i="69"/>
  <c r="K35" i="69"/>
  <c r="K36" i="69"/>
  <c r="L36" i="69"/>
  <c r="M36" i="69"/>
  <c r="N36" i="69"/>
  <c r="O36" i="69"/>
  <c r="O39" i="69"/>
  <c r="L39" i="69"/>
  <c r="K39" i="69"/>
  <c r="O40" i="69"/>
  <c r="O41" i="69"/>
  <c r="L43" i="69"/>
  <c r="M43" i="69"/>
  <c r="O43" i="69"/>
  <c r="O45" i="69"/>
  <c r="L45" i="69"/>
  <c r="K45" i="69"/>
  <c r="O49" i="69"/>
  <c r="K49" i="69"/>
  <c r="L49" i="69"/>
  <c r="O14" i="68"/>
  <c r="K14" i="68"/>
  <c r="N14" i="68"/>
  <c r="K15" i="68"/>
  <c r="O15" i="68"/>
  <c r="O16" i="68"/>
  <c r="O17" i="68"/>
  <c r="L17" i="68"/>
  <c r="O18" i="68"/>
  <c r="O19" i="68"/>
  <c r="O21" i="68"/>
  <c r="O22" i="68"/>
  <c r="K23" i="68"/>
  <c r="N23" i="68"/>
  <c r="O23" i="68"/>
  <c r="O24" i="68"/>
  <c r="O27" i="68"/>
  <c r="O28" i="68"/>
  <c r="O29" i="68"/>
  <c r="O30" i="68"/>
  <c r="O33" i="68"/>
  <c r="K33" i="68"/>
  <c r="L33" i="68"/>
  <c r="M33" i="68"/>
  <c r="N33" i="68"/>
  <c r="K34" i="68"/>
  <c r="N34" i="68"/>
  <c r="O37" i="68"/>
  <c r="O38" i="68"/>
  <c r="O39" i="68"/>
  <c r="O41" i="68"/>
  <c r="O43" i="68"/>
  <c r="K43" i="68"/>
  <c r="O45" i="68"/>
  <c r="O47" i="68"/>
  <c r="O49" i="68"/>
  <c r="O10" i="67"/>
  <c r="O11" i="67"/>
  <c r="O12" i="67"/>
  <c r="O13" i="67"/>
  <c r="L14" i="67"/>
  <c r="K14" i="67"/>
  <c r="M14" i="67"/>
  <c r="N14" i="67"/>
  <c r="O14" i="67"/>
  <c r="O15" i="67"/>
  <c r="M15" i="67"/>
  <c r="K15" i="67"/>
  <c r="L15" i="67"/>
  <c r="O18" i="67"/>
  <c r="M18" i="67"/>
  <c r="N18" i="67"/>
  <c r="O19" i="67"/>
  <c r="O22" i="67"/>
  <c r="O24" i="67"/>
  <c r="L24" i="67"/>
  <c r="K24" i="67"/>
  <c r="O25" i="67"/>
  <c r="M25" i="67"/>
  <c r="O26" i="67"/>
  <c r="O31" i="67"/>
  <c r="O32" i="67"/>
  <c r="K32" i="67"/>
  <c r="K33" i="67"/>
  <c r="M33" i="67"/>
  <c r="O33" i="67"/>
  <c r="O34" i="67"/>
  <c r="O35" i="67"/>
  <c r="K35" i="67"/>
  <c r="O36" i="67"/>
  <c r="K37" i="67"/>
  <c r="L37" i="67"/>
  <c r="O38" i="67"/>
  <c r="O39" i="67"/>
  <c r="K40" i="67"/>
  <c r="L40" i="67"/>
  <c r="O40" i="67"/>
  <c r="O41" i="67"/>
  <c r="K43" i="67"/>
  <c r="L43" i="67"/>
  <c r="O45" i="67"/>
  <c r="O49" i="67"/>
  <c r="L49" i="67"/>
  <c r="M49" i="67"/>
  <c r="N49" i="67"/>
  <c r="O10" i="66"/>
  <c r="O11" i="66"/>
  <c r="O12" i="66"/>
  <c r="O13" i="66"/>
  <c r="O14" i="66"/>
  <c r="O15" i="66"/>
  <c r="N15" i="66"/>
  <c r="K15" i="66"/>
  <c r="L15" i="66"/>
  <c r="M15" i="66"/>
  <c r="O17" i="66"/>
  <c r="O19" i="66"/>
  <c r="O20" i="66"/>
  <c r="O21" i="66"/>
  <c r="O22" i="66"/>
  <c r="O23" i="66"/>
  <c r="M25" i="66"/>
  <c r="K27" i="66"/>
  <c r="O27" i="66"/>
  <c r="O28" i="66"/>
  <c r="O29" i="66"/>
  <c r="K29" i="66"/>
  <c r="L29" i="66"/>
  <c r="O30" i="66"/>
  <c r="O31" i="66"/>
  <c r="K32" i="66"/>
  <c r="L32" i="66"/>
  <c r="M32" i="66"/>
  <c r="N32" i="66"/>
  <c r="O32" i="66"/>
  <c r="M33" i="66"/>
  <c r="O33" i="66"/>
  <c r="O34" i="66"/>
  <c r="O35" i="66"/>
  <c r="K35" i="66"/>
  <c r="N37" i="66"/>
  <c r="O37" i="66"/>
  <c r="O38" i="66"/>
  <c r="O39" i="66"/>
  <c r="L39" i="66"/>
  <c r="K39" i="66"/>
  <c r="O40" i="66"/>
  <c r="K40" i="66"/>
  <c r="L40" i="66"/>
  <c r="N40" i="66"/>
  <c r="O41" i="66"/>
  <c r="K43" i="66"/>
  <c r="L43" i="66"/>
  <c r="N43" i="66"/>
  <c r="O43" i="66"/>
  <c r="O45" i="66"/>
  <c r="O47" i="66"/>
  <c r="M49" i="66"/>
  <c r="N49" i="66"/>
  <c r="O49" i="66"/>
  <c r="O10" i="65"/>
  <c r="O11" i="65"/>
  <c r="O12" i="65"/>
  <c r="N12" i="65"/>
  <c r="K12" i="65"/>
  <c r="M12" i="65"/>
  <c r="O13" i="65"/>
  <c r="K14" i="65"/>
  <c r="O14" i="65"/>
  <c r="O16" i="65"/>
  <c r="O20" i="65"/>
  <c r="O21" i="65"/>
  <c r="K21" i="65"/>
  <c r="N21" i="65"/>
  <c r="O22" i="65"/>
  <c r="K23" i="65"/>
  <c r="O23" i="65"/>
  <c r="O24" i="65"/>
  <c r="O26" i="65"/>
  <c r="O27" i="65"/>
  <c r="O29" i="65"/>
  <c r="O30" i="65"/>
  <c r="O31" i="65"/>
  <c r="K31" i="65"/>
  <c r="N31" i="65"/>
  <c r="O32" i="65"/>
  <c r="L33" i="65"/>
  <c r="K33" i="65"/>
  <c r="O33" i="65"/>
  <c r="O35" i="65"/>
  <c r="O36" i="65"/>
  <c r="K36" i="65"/>
  <c r="O37" i="65"/>
  <c r="O38" i="65"/>
  <c r="O39" i="65"/>
  <c r="L40" i="65"/>
  <c r="K40" i="65"/>
  <c r="M40" i="65"/>
  <c r="O40" i="65"/>
  <c r="O41" i="65"/>
  <c r="O45" i="65"/>
  <c r="O47" i="65"/>
  <c r="K49" i="65"/>
  <c r="L49" i="65"/>
  <c r="O49" i="65"/>
  <c r="O12" i="64"/>
  <c r="N12" i="64"/>
  <c r="O14" i="64"/>
  <c r="N14" i="64"/>
  <c r="O15" i="64"/>
  <c r="O16" i="64"/>
  <c r="O17" i="64"/>
  <c r="K17" i="64"/>
  <c r="L17" i="64"/>
  <c r="O19" i="64"/>
  <c r="O20" i="64"/>
  <c r="L23" i="64"/>
  <c r="K23" i="64"/>
  <c r="M23" i="64"/>
  <c r="N23" i="64"/>
  <c r="O23" i="64"/>
  <c r="K24" i="64"/>
  <c r="O24" i="64"/>
  <c r="O27" i="64"/>
  <c r="K27" i="64"/>
  <c r="N29" i="64"/>
  <c r="O29" i="64"/>
  <c r="O30" i="64"/>
  <c r="O31" i="64"/>
  <c r="O32" i="64"/>
  <c r="L32" i="64"/>
  <c r="K32" i="64"/>
  <c r="N33" i="64"/>
  <c r="O34" i="64"/>
  <c r="O37" i="64"/>
  <c r="K37" i="64"/>
  <c r="L37" i="64"/>
  <c r="M37" i="64"/>
  <c r="N37" i="64"/>
  <c r="O39" i="64"/>
  <c r="K39" i="64"/>
  <c r="O40" i="64"/>
  <c r="O41" i="64"/>
  <c r="K43" i="64"/>
  <c r="L43" i="64"/>
  <c r="O45" i="64"/>
  <c r="O47" i="64"/>
  <c r="O10" i="63"/>
  <c r="O11" i="63"/>
  <c r="O13" i="63"/>
  <c r="O16" i="63"/>
  <c r="O17" i="63"/>
  <c r="O18" i="63"/>
  <c r="O22" i="63"/>
  <c r="O24" i="63"/>
  <c r="O25" i="63"/>
  <c r="M25" i="63"/>
  <c r="O27" i="63"/>
  <c r="M27" i="63"/>
  <c r="N27" i="63"/>
  <c r="O28" i="63"/>
  <c r="O30" i="63"/>
  <c r="K33" i="63"/>
  <c r="L33" i="63"/>
  <c r="M33" i="63"/>
  <c r="O33" i="63"/>
  <c r="O34" i="63"/>
  <c r="O35" i="63"/>
  <c r="O36" i="63"/>
  <c r="K36" i="63"/>
  <c r="L36" i="63"/>
  <c r="M36" i="63"/>
  <c r="O37" i="63"/>
  <c r="O38" i="63"/>
  <c r="O39" i="63"/>
  <c r="M40" i="63"/>
  <c r="K40" i="63"/>
  <c r="L40" i="63"/>
  <c r="N40" i="63"/>
  <c r="O40" i="63"/>
  <c r="O41" i="63"/>
  <c r="O45" i="63"/>
  <c r="M45" i="63"/>
  <c r="K45" i="63"/>
  <c r="L45" i="63"/>
  <c r="O47" i="63"/>
  <c r="O49" i="63"/>
  <c r="K49" i="63"/>
  <c r="M49" i="63"/>
  <c r="N49" i="63"/>
  <c r="O10" i="62"/>
  <c r="K11" i="62"/>
  <c r="O11" i="62"/>
  <c r="O12" i="62"/>
  <c r="O14" i="62"/>
  <c r="M15" i="62"/>
  <c r="O15" i="62"/>
  <c r="O16" i="62"/>
  <c r="O17" i="62"/>
  <c r="O18" i="62"/>
  <c r="O19" i="62"/>
  <c r="O20" i="62"/>
  <c r="O23" i="62"/>
  <c r="O24" i="62"/>
  <c r="O27" i="62"/>
  <c r="K27" i="62"/>
  <c r="O28" i="62"/>
  <c r="O29" i="62"/>
  <c r="L29" i="62"/>
  <c r="K29" i="62"/>
  <c r="M29" i="62"/>
  <c r="N29" i="62"/>
  <c r="O31" i="62"/>
  <c r="O33" i="62"/>
  <c r="K33" i="62"/>
  <c r="L33" i="62"/>
  <c r="M33" i="62"/>
  <c r="K35" i="62"/>
  <c r="O36" i="62"/>
  <c r="L36" i="62"/>
  <c r="O37" i="62"/>
  <c r="O40" i="62"/>
  <c r="M40" i="62"/>
  <c r="K40" i="62"/>
  <c r="L40" i="62"/>
  <c r="N40" i="62"/>
  <c r="O41" i="62"/>
  <c r="M43" i="62"/>
  <c r="K43" i="62"/>
  <c r="L43" i="62"/>
  <c r="N43" i="62"/>
  <c r="O45" i="62"/>
  <c r="O47" i="62"/>
  <c r="O49" i="62"/>
  <c r="N49" i="62"/>
  <c r="O12" i="61"/>
  <c r="K12" i="61"/>
  <c r="K14" i="61"/>
  <c r="O18" i="61"/>
  <c r="O23" i="61"/>
  <c r="K23" i="61"/>
  <c r="O24" i="61"/>
  <c r="O27" i="61"/>
  <c r="K29" i="61"/>
  <c r="O29" i="61"/>
  <c r="O30" i="61"/>
  <c r="O32" i="61"/>
  <c r="N32" i="61"/>
  <c r="K32" i="61"/>
  <c r="L32" i="61"/>
  <c r="M32" i="61"/>
  <c r="O33" i="61"/>
  <c r="O35" i="61"/>
  <c r="K35" i="61"/>
  <c r="L35" i="61"/>
  <c r="K36" i="61"/>
  <c r="L36" i="61"/>
  <c r="M36" i="61"/>
  <c r="N36" i="61"/>
  <c r="O36" i="61"/>
  <c r="O38" i="61"/>
  <c r="O39" i="61"/>
  <c r="O43" i="61"/>
  <c r="K45" i="61"/>
  <c r="L45" i="61"/>
  <c r="O47" i="61"/>
  <c r="O10" i="60"/>
  <c r="O12" i="60"/>
  <c r="O13" i="60"/>
  <c r="O14" i="60"/>
  <c r="O16" i="60"/>
  <c r="O17" i="60"/>
  <c r="O18" i="60"/>
  <c r="O21" i="60"/>
  <c r="O23" i="60"/>
  <c r="N23" i="60"/>
  <c r="O24" i="60"/>
  <c r="O26" i="60"/>
  <c r="O30" i="60"/>
  <c r="O32" i="60"/>
  <c r="M32" i="60"/>
  <c r="K33" i="60"/>
  <c r="L33" i="60"/>
  <c r="O34" i="60"/>
  <c r="K36" i="60"/>
  <c r="L36" i="60"/>
  <c r="M36" i="60"/>
  <c r="N36" i="60"/>
  <c r="O36" i="60"/>
  <c r="O37" i="60"/>
  <c r="M37" i="60"/>
  <c r="L39" i="60"/>
  <c r="O40" i="60"/>
  <c r="O41" i="60"/>
  <c r="O43" i="60"/>
  <c r="O45" i="60"/>
  <c r="M45" i="60"/>
  <c r="K45" i="60"/>
  <c r="L45" i="60"/>
  <c r="O47" i="60"/>
  <c r="O49" i="60"/>
  <c r="K49" i="60"/>
  <c r="K11" i="59"/>
  <c r="N11" i="59"/>
  <c r="O11" i="59"/>
  <c r="N12" i="59"/>
  <c r="O12" i="59"/>
  <c r="O13" i="59"/>
  <c r="K14" i="59"/>
  <c r="N14" i="59"/>
  <c r="O14" i="59"/>
  <c r="K15" i="59"/>
  <c r="O16" i="59"/>
  <c r="O18" i="59"/>
  <c r="L18" i="59"/>
  <c r="K18" i="59"/>
  <c r="O20" i="59"/>
  <c r="O22" i="59"/>
  <c r="O23" i="59"/>
  <c r="O24" i="59"/>
  <c r="O26" i="59"/>
  <c r="M29" i="59"/>
  <c r="O29" i="59"/>
  <c r="O30" i="59"/>
  <c r="O32" i="59"/>
  <c r="K32" i="59"/>
  <c r="O33" i="59"/>
  <c r="M33" i="59"/>
  <c r="N33" i="59"/>
  <c r="O35" i="59"/>
  <c r="K35" i="59"/>
  <c r="O36" i="59"/>
  <c r="K36" i="59"/>
  <c r="O37" i="59"/>
  <c r="O38" i="59"/>
  <c r="K39" i="59"/>
  <c r="O39" i="59"/>
  <c r="K40" i="59"/>
  <c r="L40" i="59"/>
  <c r="M40" i="59"/>
  <c r="N40" i="59"/>
  <c r="O40" i="59"/>
  <c r="M43" i="59"/>
  <c r="L43" i="59"/>
  <c r="N43" i="59"/>
  <c r="O43" i="59"/>
  <c r="O45" i="59"/>
  <c r="K45" i="59"/>
  <c r="O47" i="59"/>
  <c r="O10" i="58"/>
  <c r="O11" i="58"/>
  <c r="O13" i="58"/>
  <c r="O14" i="58"/>
  <c r="O17" i="58"/>
  <c r="M17" i="58"/>
  <c r="N17" i="58"/>
  <c r="O19" i="58"/>
  <c r="O20" i="58"/>
  <c r="O21" i="58"/>
  <c r="O23" i="58"/>
  <c r="O25" i="58"/>
  <c r="O27" i="58"/>
  <c r="O30" i="58"/>
  <c r="L32" i="58"/>
  <c r="O32" i="58"/>
  <c r="K35" i="58"/>
  <c r="O37" i="58"/>
  <c r="O38" i="58"/>
  <c r="O39" i="58"/>
  <c r="M39" i="58"/>
  <c r="K39" i="58"/>
  <c r="L39" i="58"/>
  <c r="O40" i="58"/>
  <c r="L40" i="58"/>
  <c r="O41" i="58"/>
  <c r="O43" i="58"/>
  <c r="O47" i="58"/>
  <c r="O49" i="58"/>
  <c r="O10" i="57"/>
  <c r="K14" i="57"/>
  <c r="O19" i="57"/>
  <c r="O20" i="57"/>
  <c r="O21" i="57"/>
  <c r="O22" i="57"/>
  <c r="M25" i="57"/>
  <c r="O26" i="57"/>
  <c r="O27" i="57"/>
  <c r="O28" i="57"/>
  <c r="O29" i="57"/>
  <c r="O31" i="57"/>
  <c r="K33" i="57"/>
  <c r="O33" i="57"/>
  <c r="O34" i="57"/>
  <c r="O35" i="57"/>
  <c r="K37" i="57"/>
  <c r="O38" i="57"/>
  <c r="O39" i="57"/>
  <c r="O41" i="57"/>
  <c r="O43" i="57"/>
  <c r="O45" i="57"/>
  <c r="K45" i="57"/>
  <c r="O47" i="57"/>
  <c r="K49" i="57"/>
  <c r="O49" i="57"/>
  <c r="O10" i="56"/>
  <c r="O12" i="56"/>
  <c r="O13" i="56"/>
  <c r="O14" i="56"/>
  <c r="O16" i="56"/>
  <c r="O17" i="56"/>
  <c r="O21" i="56"/>
  <c r="O22" i="56"/>
  <c r="O23" i="56"/>
  <c r="O24" i="56"/>
  <c r="K24" i="56"/>
  <c r="K27" i="56"/>
  <c r="O28" i="56"/>
  <c r="O33" i="56"/>
  <c r="O34" i="56"/>
  <c r="O35" i="56"/>
  <c r="K35" i="56"/>
  <c r="O37" i="56"/>
  <c r="O38" i="56"/>
  <c r="O39" i="56"/>
  <c r="K39" i="56"/>
  <c r="N40" i="56"/>
  <c r="L40" i="56"/>
  <c r="O40" i="56"/>
  <c r="O41" i="56"/>
  <c r="O47" i="56"/>
  <c r="O10" i="55"/>
  <c r="O11" i="55"/>
  <c r="O12" i="55"/>
  <c r="N12" i="55"/>
  <c r="O15" i="55"/>
  <c r="K15" i="55"/>
  <c r="O16" i="55"/>
  <c r="O17" i="55"/>
  <c r="K18" i="55"/>
  <c r="O18" i="55"/>
  <c r="O20" i="55"/>
  <c r="O23" i="55"/>
  <c r="O24" i="55"/>
  <c r="O25" i="55"/>
  <c r="K27" i="55"/>
  <c r="O27" i="55"/>
  <c r="O28" i="55"/>
  <c r="K29" i="55"/>
  <c r="M29" i="55"/>
  <c r="N29" i="55"/>
  <c r="O29" i="55"/>
  <c r="O30" i="55"/>
  <c r="O31" i="55"/>
  <c r="O32" i="55"/>
  <c r="K32" i="55"/>
  <c r="O33" i="55"/>
  <c r="O34" i="55"/>
  <c r="K35" i="55"/>
  <c r="O39" i="55"/>
  <c r="K39" i="55"/>
  <c r="O43" i="55"/>
  <c r="K43" i="55"/>
  <c r="L43" i="55"/>
  <c r="N43" i="55"/>
  <c r="K45" i="55"/>
  <c r="O45" i="55"/>
  <c r="O47" i="55"/>
  <c r="O10" i="54"/>
  <c r="O12" i="54"/>
  <c r="O13" i="54"/>
  <c r="O14" i="54"/>
  <c r="K14" i="54"/>
  <c r="M14" i="54"/>
  <c r="N14" i="54"/>
  <c r="K15" i="54"/>
  <c r="M15" i="54"/>
  <c r="O16" i="54"/>
  <c r="L17" i="54"/>
  <c r="O17" i="54"/>
  <c r="K18" i="54"/>
  <c r="O24" i="54"/>
  <c r="O25" i="54"/>
  <c r="M25" i="54"/>
  <c r="O26" i="54"/>
  <c r="O28" i="54"/>
  <c r="K29" i="54"/>
  <c r="O30" i="54"/>
  <c r="O33" i="54"/>
  <c r="O35" i="54"/>
  <c r="K35" i="54"/>
  <c r="K36" i="54"/>
  <c r="L36" i="54"/>
  <c r="M36" i="54"/>
  <c r="N36" i="54"/>
  <c r="O36" i="54"/>
  <c r="O38" i="54"/>
  <c r="O39" i="54"/>
  <c r="O41" i="54"/>
  <c r="N43" i="54"/>
  <c r="O43" i="54"/>
  <c r="O45" i="54"/>
  <c r="O47" i="54"/>
  <c r="O10" i="53"/>
  <c r="O12" i="53"/>
  <c r="K15" i="53"/>
  <c r="O16" i="53"/>
  <c r="O17" i="53"/>
  <c r="L18" i="53"/>
  <c r="O18" i="53"/>
  <c r="O20" i="53"/>
  <c r="O22" i="53"/>
  <c r="O24" i="53"/>
  <c r="M25" i="53"/>
  <c r="O26" i="53"/>
  <c r="O27" i="53"/>
  <c r="K27" i="53"/>
  <c r="K29" i="53"/>
  <c r="L29" i="53"/>
  <c r="M29" i="53"/>
  <c r="N29" i="53"/>
  <c r="O29" i="53"/>
  <c r="O30" i="53"/>
  <c r="O32" i="53"/>
  <c r="K33" i="53"/>
  <c r="N33" i="53"/>
  <c r="O33" i="53"/>
  <c r="O34" i="53"/>
  <c r="O35" i="53"/>
  <c r="K35" i="53"/>
  <c r="O36" i="53"/>
  <c r="O37" i="53"/>
  <c r="O39" i="53"/>
  <c r="O41" i="53"/>
  <c r="L43" i="53"/>
  <c r="O43" i="53"/>
  <c r="O45" i="53"/>
  <c r="O10" i="52"/>
  <c r="M11" i="52"/>
  <c r="K11" i="52"/>
  <c r="N11" i="52"/>
  <c r="O11" i="52"/>
  <c r="O14" i="52"/>
  <c r="K15" i="52"/>
  <c r="M15" i="52"/>
  <c r="O15" i="52"/>
  <c r="O16" i="52"/>
  <c r="K17" i="52"/>
  <c r="L17" i="52"/>
  <c r="O17" i="52"/>
  <c r="O18" i="52"/>
  <c r="L18" i="52"/>
  <c r="K18" i="52"/>
  <c r="M18" i="52"/>
  <c r="N18" i="52"/>
  <c r="O19" i="52"/>
  <c r="O20" i="52"/>
  <c r="O21" i="52"/>
  <c r="O22" i="52"/>
  <c r="O23" i="52"/>
  <c r="O26" i="52"/>
  <c r="O27" i="52"/>
  <c r="K27" i="52"/>
  <c r="O31" i="52"/>
  <c r="O32" i="52"/>
  <c r="O33" i="52"/>
  <c r="M33" i="52"/>
  <c r="N33" i="52"/>
  <c r="O34" i="52"/>
  <c r="K35" i="52"/>
  <c r="O40" i="52"/>
  <c r="L40" i="52"/>
  <c r="K40" i="52"/>
  <c r="M40" i="52"/>
  <c r="N40" i="52"/>
  <c r="O41" i="52"/>
  <c r="O49" i="52"/>
  <c r="L49" i="52"/>
  <c r="O10" i="51"/>
  <c r="O11" i="51"/>
  <c r="N12" i="51"/>
  <c r="K12" i="51"/>
  <c r="O12" i="51"/>
  <c r="O13" i="51"/>
  <c r="O15" i="51"/>
  <c r="O17" i="51"/>
  <c r="O19" i="51"/>
  <c r="K19" i="51"/>
  <c r="M19" i="51"/>
  <c r="K23" i="51"/>
  <c r="L23" i="51"/>
  <c r="M23" i="51"/>
  <c r="N23" i="51"/>
  <c r="O24" i="51"/>
  <c r="K24" i="51"/>
  <c r="O25" i="51"/>
  <c r="M25" i="51"/>
  <c r="O26" i="51"/>
  <c r="O28" i="51"/>
  <c r="K29" i="51"/>
  <c r="O30" i="51"/>
  <c r="K32" i="51"/>
  <c r="O33" i="51"/>
  <c r="O34" i="51"/>
  <c r="L36" i="51"/>
  <c r="K36" i="51"/>
  <c r="M36" i="51"/>
  <c r="N36" i="51"/>
  <c r="O36" i="51"/>
  <c r="O37" i="51"/>
  <c r="O38" i="51"/>
  <c r="O40" i="51"/>
  <c r="O47" i="51"/>
  <c r="L49" i="51"/>
  <c r="M49" i="51"/>
  <c r="O49" i="51"/>
  <c r="O10" i="50"/>
  <c r="K14" i="50"/>
  <c r="K17" i="50"/>
  <c r="M17" i="50"/>
  <c r="O17" i="50"/>
  <c r="O20" i="50"/>
  <c r="O22" i="50"/>
  <c r="O24" i="50"/>
  <c r="M25" i="50"/>
  <c r="O26" i="50"/>
  <c r="K27" i="50"/>
  <c r="O27" i="50"/>
  <c r="O28" i="50"/>
  <c r="O31" i="50"/>
  <c r="O32" i="50"/>
  <c r="L33" i="50"/>
  <c r="M33" i="50"/>
  <c r="O33" i="50"/>
  <c r="O34" i="50"/>
  <c r="O35" i="50"/>
  <c r="K35" i="50"/>
  <c r="K37" i="50"/>
  <c r="M37" i="50"/>
  <c r="O39" i="50"/>
  <c r="O41" i="50"/>
  <c r="N43" i="50"/>
  <c r="K45" i="50"/>
  <c r="O47" i="50"/>
  <c r="O49" i="50"/>
  <c r="L49" i="50"/>
  <c r="M49" i="50"/>
  <c r="O10" i="49"/>
  <c r="O11" i="49"/>
  <c r="K12" i="49"/>
  <c r="L12" i="49"/>
  <c r="K14" i="49"/>
  <c r="M14" i="49"/>
  <c r="K15" i="49"/>
  <c r="O15" i="49"/>
  <c r="O16" i="49"/>
  <c r="O18" i="49"/>
  <c r="O20" i="49"/>
  <c r="O21" i="49"/>
  <c r="K23" i="49"/>
  <c r="M23" i="49"/>
  <c r="O23" i="49"/>
  <c r="O26" i="49"/>
  <c r="O28" i="49"/>
  <c r="O30" i="49"/>
  <c r="O32" i="49"/>
  <c r="O33" i="49"/>
  <c r="O37" i="49"/>
  <c r="O38" i="49"/>
  <c r="O47" i="49"/>
  <c r="O49" i="49"/>
  <c r="O10" i="48"/>
  <c r="O11" i="48"/>
  <c r="O13" i="48"/>
  <c r="L14" i="48"/>
  <c r="K15" i="48"/>
  <c r="O18" i="48"/>
  <c r="O20" i="48"/>
  <c r="O21" i="48"/>
  <c r="O23" i="48"/>
  <c r="M25" i="48"/>
  <c r="L25" i="48"/>
  <c r="O25" i="48"/>
  <c r="O26" i="48"/>
  <c r="O27" i="48"/>
  <c r="K27" i="48"/>
  <c r="O29" i="48"/>
  <c r="O30" i="48"/>
  <c r="O32" i="48"/>
  <c r="K32" i="48"/>
  <c r="K33" i="48"/>
  <c r="O34" i="48"/>
  <c r="O35" i="48"/>
  <c r="K35" i="48"/>
  <c r="K36" i="48"/>
  <c r="O38" i="48"/>
  <c r="O41" i="48"/>
  <c r="O43" i="48"/>
  <c r="O10" i="47"/>
  <c r="O11" i="47"/>
  <c r="O13" i="47"/>
  <c r="O15" i="47"/>
  <c r="O16" i="47"/>
  <c r="O17" i="47"/>
  <c r="M18" i="47"/>
  <c r="K18" i="47"/>
  <c r="L18" i="47"/>
  <c r="O19" i="47"/>
  <c r="O20" i="47"/>
  <c r="O21" i="47"/>
  <c r="O22" i="47"/>
  <c r="O23" i="47"/>
  <c r="O24" i="47"/>
  <c r="K24" i="47"/>
  <c r="O25" i="47"/>
  <c r="O28" i="47"/>
  <c r="O30" i="47"/>
  <c r="K32" i="47"/>
  <c r="O36" i="47"/>
  <c r="K36" i="47"/>
  <c r="L36" i="47"/>
  <c r="M36" i="47"/>
  <c r="N36" i="47"/>
  <c r="O37" i="47"/>
  <c r="L37" i="47"/>
  <c r="M37" i="47"/>
  <c r="K39" i="47"/>
  <c r="O39" i="47"/>
  <c r="O43" i="47"/>
  <c r="K43" i="47"/>
  <c r="O47" i="47"/>
  <c r="O49" i="47"/>
  <c r="O11" i="46"/>
  <c r="O13" i="46"/>
  <c r="O15" i="46"/>
  <c r="O16" i="46"/>
  <c r="O17" i="46"/>
  <c r="K17" i="46"/>
  <c r="K18" i="46"/>
  <c r="L18" i="46"/>
  <c r="O21" i="46"/>
  <c r="O22" i="46"/>
  <c r="O24" i="46"/>
  <c r="N24" i="46"/>
  <c r="K24" i="46"/>
  <c r="L24" i="46"/>
  <c r="M24" i="46"/>
  <c r="O28" i="46"/>
  <c r="O30" i="46"/>
  <c r="O31" i="46"/>
  <c r="O34" i="46"/>
  <c r="O36" i="46"/>
  <c r="M36" i="46"/>
  <c r="K37" i="46"/>
  <c r="M37" i="46"/>
  <c r="O39" i="46"/>
  <c r="O41" i="46"/>
  <c r="O43" i="46"/>
  <c r="O45" i="46"/>
  <c r="K45" i="46"/>
  <c r="L45" i="46"/>
  <c r="M45" i="46"/>
  <c r="N45" i="46"/>
  <c r="O47" i="46"/>
  <c r="O49" i="46"/>
  <c r="O11" i="45"/>
  <c r="O12" i="45"/>
  <c r="K12" i="45"/>
  <c r="O13" i="45"/>
  <c r="K14" i="45"/>
  <c r="O14" i="45"/>
  <c r="N15" i="45"/>
  <c r="O18" i="45"/>
  <c r="O20" i="45"/>
  <c r="O21" i="45"/>
  <c r="O22" i="45"/>
  <c r="O24" i="45"/>
  <c r="O27" i="45"/>
  <c r="K27" i="45"/>
  <c r="K29" i="45"/>
  <c r="O29" i="45"/>
  <c r="O31" i="45"/>
  <c r="O33" i="45"/>
  <c r="O35" i="45"/>
  <c r="M36" i="45"/>
  <c r="K36" i="45"/>
  <c r="L36" i="45"/>
  <c r="N36" i="45"/>
  <c r="O36" i="45"/>
  <c r="O37" i="45"/>
  <c r="O38" i="45"/>
  <c r="K39" i="45"/>
  <c r="L39" i="45"/>
  <c r="O39" i="45"/>
  <c r="L43" i="45"/>
  <c r="N43" i="45"/>
  <c r="O43" i="45"/>
  <c r="O45" i="45"/>
  <c r="L45" i="45"/>
  <c r="K45" i="45"/>
  <c r="O47" i="45"/>
  <c r="O49" i="45"/>
  <c r="O14" i="44"/>
  <c r="L14" i="44"/>
  <c r="O15" i="44"/>
  <c r="O18" i="44"/>
  <c r="O21" i="44"/>
  <c r="K21" i="44"/>
  <c r="O24" i="44"/>
  <c r="O25" i="44"/>
  <c r="O26" i="44"/>
  <c r="N26" i="44"/>
  <c r="K28" i="44"/>
  <c r="L28" i="44"/>
  <c r="O28" i="44"/>
  <c r="O29" i="44"/>
  <c r="O30" i="44"/>
  <c r="M31" i="44"/>
  <c r="K31" i="44"/>
  <c r="L31" i="44"/>
  <c r="O31" i="44"/>
  <c r="O32" i="44"/>
  <c r="O36" i="44"/>
  <c r="K37" i="44"/>
  <c r="O37" i="44"/>
  <c r="O39" i="44"/>
  <c r="K40" i="44"/>
  <c r="K43" i="44"/>
  <c r="O45" i="44"/>
  <c r="O10" i="43"/>
  <c r="O11" i="43"/>
  <c r="O12" i="43"/>
  <c r="O14" i="43"/>
  <c r="O15" i="43"/>
  <c r="K15" i="43"/>
  <c r="O16" i="43"/>
  <c r="O17" i="43"/>
  <c r="K17" i="43"/>
  <c r="O21" i="43"/>
  <c r="O22" i="43"/>
  <c r="O23" i="43"/>
  <c r="M24" i="43"/>
  <c r="K24" i="43"/>
  <c r="L24" i="43"/>
  <c r="O26" i="43"/>
  <c r="O29" i="43"/>
  <c r="K29" i="43"/>
  <c r="O31" i="43"/>
  <c r="O32" i="43"/>
  <c r="L32" i="43"/>
  <c r="M32" i="43"/>
  <c r="O36" i="43"/>
  <c r="O38" i="43"/>
  <c r="M39" i="43"/>
  <c r="K39" i="43"/>
  <c r="L39" i="43"/>
  <c r="O43" i="43"/>
  <c r="M45" i="43"/>
  <c r="K45" i="43"/>
  <c r="L45" i="43"/>
  <c r="O45" i="43"/>
  <c r="O47" i="43"/>
  <c r="O10" i="42"/>
  <c r="K12" i="42"/>
  <c r="L12" i="42"/>
  <c r="O12" i="42"/>
  <c r="O14" i="42"/>
  <c r="O16" i="42"/>
  <c r="O17" i="42"/>
  <c r="N17" i="42"/>
  <c r="K17" i="42"/>
  <c r="L17" i="42"/>
  <c r="M17" i="42"/>
  <c r="N18" i="42"/>
  <c r="L18" i="42"/>
  <c r="O21" i="42"/>
  <c r="O22" i="42"/>
  <c r="O23" i="42"/>
  <c r="O24" i="42"/>
  <c r="O25" i="42"/>
  <c r="L29" i="42"/>
  <c r="M29" i="42"/>
  <c r="N29" i="42"/>
  <c r="O29" i="42"/>
  <c r="O31" i="42"/>
  <c r="O36" i="42"/>
  <c r="O37" i="42"/>
  <c r="O38" i="42"/>
  <c r="O39" i="42"/>
  <c r="K40" i="42"/>
  <c r="L43" i="42"/>
  <c r="O45" i="42"/>
  <c r="K45" i="42"/>
  <c r="L45" i="42"/>
  <c r="M45" i="42"/>
  <c r="N45" i="42"/>
  <c r="O47" i="42"/>
  <c r="O12" i="41"/>
  <c r="N12" i="41"/>
  <c r="L12" i="41"/>
  <c r="M12" i="41"/>
  <c r="O14" i="41"/>
  <c r="L15" i="41"/>
  <c r="O17" i="41"/>
  <c r="O23" i="41"/>
  <c r="L23" i="41"/>
  <c r="M23" i="41"/>
  <c r="N23" i="41"/>
  <c r="K23" i="41"/>
  <c r="M24" i="41"/>
  <c r="O25" i="41"/>
  <c r="K25" i="41"/>
  <c r="N32" i="41"/>
  <c r="O40" i="41"/>
  <c r="N40" i="41"/>
  <c r="O43" i="41"/>
  <c r="K45" i="41"/>
  <c r="M45" i="41"/>
  <c r="N45" i="41"/>
  <c r="O49" i="41"/>
  <c r="O10" i="40"/>
  <c r="O12" i="40"/>
  <c r="O13" i="40"/>
  <c r="O14" i="40"/>
  <c r="K14" i="40"/>
  <c r="O17" i="40"/>
  <c r="M17" i="40"/>
  <c r="K17" i="40"/>
  <c r="K18" i="40"/>
  <c r="O18" i="40"/>
  <c r="O19" i="40"/>
  <c r="O21" i="40"/>
  <c r="O23" i="40"/>
  <c r="K23" i="40"/>
  <c r="O24" i="40"/>
  <c r="O25" i="40"/>
  <c r="O26" i="40"/>
  <c r="O28" i="40"/>
  <c r="O31" i="40"/>
  <c r="O34" i="40"/>
  <c r="K35" i="40"/>
  <c r="O35" i="40"/>
  <c r="L36" i="40"/>
  <c r="O36" i="40"/>
  <c r="K37" i="40"/>
  <c r="M37" i="40"/>
  <c r="O37" i="40"/>
  <c r="O40" i="40"/>
  <c r="O41" i="40"/>
  <c r="O47" i="40"/>
  <c r="O49" i="40"/>
  <c r="K49" i="40"/>
  <c r="M49" i="40"/>
  <c r="O10" i="39"/>
  <c r="O11" i="39"/>
  <c r="O12" i="39"/>
  <c r="O15" i="39"/>
  <c r="K15" i="39"/>
  <c r="O17" i="39"/>
  <c r="L17" i="39"/>
  <c r="L18" i="39"/>
  <c r="O19" i="39"/>
  <c r="O22" i="39"/>
  <c r="L23" i="39"/>
  <c r="O23" i="39"/>
  <c r="M25" i="39"/>
  <c r="O25" i="39"/>
  <c r="O26" i="39"/>
  <c r="O27" i="39"/>
  <c r="K27" i="39"/>
  <c r="O28" i="39"/>
  <c r="O29" i="39"/>
  <c r="O30" i="39"/>
  <c r="O31" i="39"/>
  <c r="O32" i="39"/>
  <c r="K32" i="39"/>
  <c r="O33" i="39"/>
  <c r="L33" i="39"/>
  <c r="O34" i="39"/>
  <c r="O35" i="39"/>
  <c r="K35" i="39"/>
  <c r="O36" i="39"/>
  <c r="O38" i="39"/>
  <c r="O39" i="39"/>
  <c r="O41" i="39"/>
  <c r="O43" i="39"/>
  <c r="O45" i="39"/>
  <c r="O47" i="39"/>
  <c r="O14" i="38"/>
  <c r="O16" i="38"/>
  <c r="L17" i="38"/>
  <c r="K17" i="38"/>
  <c r="O20" i="38"/>
  <c r="O21" i="38"/>
  <c r="O23" i="38"/>
  <c r="K24" i="38"/>
  <c r="O24" i="38"/>
  <c r="O27" i="38"/>
  <c r="O28" i="38"/>
  <c r="L29" i="38"/>
  <c r="M29" i="38"/>
  <c r="O29" i="38"/>
  <c r="O31" i="38"/>
  <c r="O32" i="38"/>
  <c r="L32" i="38"/>
  <c r="K33" i="38"/>
  <c r="M33" i="38"/>
  <c r="N33" i="38"/>
  <c r="O33" i="38"/>
  <c r="O35" i="38"/>
  <c r="O39" i="38"/>
  <c r="O40" i="38"/>
  <c r="K45" i="38"/>
  <c r="O10" i="37"/>
  <c r="K11" i="37"/>
  <c r="O11" i="37"/>
  <c r="M12" i="37"/>
  <c r="O13" i="37"/>
  <c r="O15" i="37"/>
  <c r="K15" i="37"/>
  <c r="L15" i="37"/>
  <c r="O16" i="37"/>
  <c r="O18" i="37"/>
  <c r="K18" i="37"/>
  <c r="L18" i="37"/>
  <c r="M18" i="37"/>
  <c r="N18" i="37"/>
  <c r="O20" i="37"/>
  <c r="M23" i="37"/>
  <c r="O23" i="37"/>
  <c r="O24" i="37"/>
  <c r="O25" i="37"/>
  <c r="M25" i="37"/>
  <c r="K25" i="37"/>
  <c r="L25" i="37"/>
  <c r="O26" i="37"/>
  <c r="K27" i="37"/>
  <c r="O27" i="37"/>
  <c r="O28" i="37"/>
  <c r="O30" i="37"/>
  <c r="O33" i="37"/>
  <c r="O34" i="37"/>
  <c r="O35" i="37"/>
  <c r="K35" i="37"/>
  <c r="O36" i="37"/>
  <c r="O37" i="37"/>
  <c r="O39" i="37"/>
  <c r="K39" i="37"/>
  <c r="L39" i="37"/>
  <c r="M39" i="37"/>
  <c r="N39" i="37"/>
  <c r="O41" i="37"/>
  <c r="O43" i="37"/>
  <c r="K43" i="37"/>
  <c r="L43" i="37"/>
  <c r="O45" i="37"/>
  <c r="M45" i="37"/>
  <c r="O47" i="37"/>
  <c r="O10" i="36"/>
  <c r="O11" i="36"/>
  <c r="O12" i="36"/>
  <c r="O13" i="36"/>
  <c r="O14" i="36"/>
  <c r="K14" i="36"/>
  <c r="O15" i="36"/>
  <c r="K15" i="36"/>
  <c r="O16" i="36"/>
  <c r="O17" i="36"/>
  <c r="O18" i="36"/>
  <c r="O19" i="36"/>
  <c r="O20" i="36"/>
  <c r="O21" i="36"/>
  <c r="O22" i="36"/>
  <c r="O24" i="36"/>
  <c r="K24" i="36"/>
  <c r="L24" i="36"/>
  <c r="O25" i="36"/>
  <c r="O26" i="36"/>
  <c r="O27" i="36"/>
  <c r="O28" i="36"/>
  <c r="O29" i="36"/>
  <c r="K32" i="36"/>
  <c r="K33" i="36"/>
  <c r="O34" i="36"/>
  <c r="O36" i="36"/>
  <c r="L36" i="36"/>
  <c r="M36" i="36"/>
  <c r="N36" i="36"/>
  <c r="K36" i="36"/>
  <c r="O38" i="36"/>
  <c r="O40" i="36"/>
  <c r="O41" i="36"/>
  <c r="K49" i="36"/>
  <c r="O49" i="36"/>
  <c r="O10" i="35"/>
  <c r="O14" i="35"/>
  <c r="O15" i="35"/>
  <c r="K15" i="35"/>
  <c r="O16" i="35"/>
  <c r="O20" i="35"/>
  <c r="O21" i="35"/>
  <c r="O22" i="35"/>
  <c r="K23" i="35"/>
  <c r="O23" i="35"/>
  <c r="O24" i="35"/>
  <c r="K24" i="35"/>
  <c r="O25" i="35"/>
  <c r="O28" i="35"/>
  <c r="N29" i="35"/>
  <c r="K29" i="35"/>
  <c r="L29" i="35"/>
  <c r="M29" i="35"/>
  <c r="O30" i="35"/>
  <c r="O31" i="35"/>
  <c r="O32" i="35"/>
  <c r="O36" i="35"/>
  <c r="K36" i="35"/>
  <c r="L36" i="35"/>
  <c r="N36" i="35"/>
  <c r="M36" i="35"/>
  <c r="O37" i="35"/>
  <c r="K37" i="35"/>
  <c r="N37" i="35"/>
  <c r="L37" i="35"/>
  <c r="O39" i="35"/>
  <c r="K39" i="35"/>
  <c r="O41" i="35"/>
  <c r="K43" i="35"/>
  <c r="N43" i="35"/>
  <c r="O45" i="35"/>
  <c r="K45" i="35"/>
  <c r="O47" i="35"/>
  <c r="O49" i="35"/>
  <c r="K49" i="35"/>
  <c r="L49" i="35"/>
  <c r="M49" i="35"/>
  <c r="N49" i="35"/>
  <c r="O10" i="34"/>
  <c r="O11" i="34"/>
  <c r="K11" i="34"/>
  <c r="O12" i="34"/>
  <c r="N12" i="34"/>
  <c r="O14" i="34"/>
  <c r="O15" i="34"/>
  <c r="M15" i="34"/>
  <c r="O16" i="34"/>
  <c r="O17" i="34"/>
  <c r="O18" i="34"/>
  <c r="O19" i="34"/>
  <c r="O20" i="34"/>
  <c r="O21" i="34"/>
  <c r="N23" i="34"/>
  <c r="O24" i="34"/>
  <c r="M24" i="34"/>
  <c r="L24" i="34"/>
  <c r="M25" i="34"/>
  <c r="O25" i="34"/>
  <c r="O26" i="34"/>
  <c r="O27" i="34"/>
  <c r="K27" i="34"/>
  <c r="O28" i="34"/>
  <c r="O29" i="34"/>
  <c r="O30" i="34"/>
  <c r="O31" i="34"/>
  <c r="O33" i="34"/>
  <c r="K35" i="34"/>
  <c r="K37" i="34"/>
  <c r="L37" i="34"/>
  <c r="O37" i="34"/>
  <c r="O39" i="34"/>
  <c r="K40" i="34"/>
  <c r="O40" i="34"/>
  <c r="O49" i="34"/>
  <c r="O10" i="33"/>
  <c r="O12" i="33"/>
  <c r="O14" i="33"/>
  <c r="L14" i="33"/>
  <c r="M14" i="33"/>
  <c r="N14" i="33"/>
  <c r="K14" i="33"/>
  <c r="O16" i="33"/>
  <c r="O17" i="33"/>
  <c r="K17" i="33"/>
  <c r="L17" i="33"/>
  <c r="N17" i="33"/>
  <c r="K18" i="33"/>
  <c r="O18" i="33"/>
  <c r="O20" i="33"/>
  <c r="O21" i="33"/>
  <c r="O22" i="33"/>
  <c r="O23" i="33"/>
  <c r="M23" i="33"/>
  <c r="K24" i="33"/>
  <c r="O24" i="33"/>
  <c r="K27" i="33"/>
  <c r="O28" i="33"/>
  <c r="O29" i="33"/>
  <c r="O30" i="33"/>
  <c r="O31" i="33"/>
  <c r="O32" i="33"/>
  <c r="K32" i="33"/>
  <c r="O34" i="33"/>
  <c r="K35" i="33"/>
  <c r="O36" i="33"/>
  <c r="M37" i="33"/>
  <c r="L37" i="33"/>
  <c r="O37" i="33"/>
  <c r="K39" i="33"/>
  <c r="O39" i="33"/>
  <c r="O40" i="33"/>
  <c r="O41" i="33"/>
  <c r="M45" i="33"/>
  <c r="K45" i="33"/>
  <c r="O45" i="33"/>
  <c r="O49" i="33"/>
  <c r="O10" i="32"/>
  <c r="O11" i="32"/>
  <c r="K11" i="32"/>
  <c r="O12" i="32"/>
  <c r="O13" i="32"/>
  <c r="O14" i="32"/>
  <c r="O16" i="32"/>
  <c r="N17" i="32"/>
  <c r="M17" i="32"/>
  <c r="O17" i="32"/>
  <c r="O19" i="32"/>
  <c r="O22" i="32"/>
  <c r="O23" i="32"/>
  <c r="O24" i="32"/>
  <c r="M24" i="32"/>
  <c r="N24" i="32"/>
  <c r="M25" i="32"/>
  <c r="O26" i="32"/>
  <c r="O27" i="32"/>
  <c r="O28" i="32"/>
  <c r="K32" i="32"/>
  <c r="O32" i="32"/>
  <c r="K33" i="32"/>
  <c r="M33" i="32"/>
  <c r="O35" i="32"/>
  <c r="K35" i="32"/>
  <c r="O37" i="32"/>
  <c r="L37" i="32"/>
  <c r="N37" i="32"/>
  <c r="O38" i="32"/>
  <c r="O39" i="32"/>
  <c r="K39" i="32"/>
  <c r="L40" i="32"/>
  <c r="O41" i="32"/>
  <c r="O47" i="32"/>
  <c r="O49" i="32"/>
  <c r="O10" i="31"/>
  <c r="K11" i="31"/>
  <c r="O12" i="31"/>
  <c r="O14" i="31"/>
  <c r="L14" i="31"/>
  <c r="O16" i="31"/>
  <c r="L17" i="31"/>
  <c r="M17" i="31"/>
  <c r="O18" i="31"/>
  <c r="N20" i="31"/>
  <c r="O20" i="31"/>
  <c r="O21" i="31"/>
  <c r="O22" i="31"/>
  <c r="M24" i="31"/>
  <c r="K24" i="31"/>
  <c r="L24" i="31"/>
  <c r="O24" i="31"/>
  <c r="M25" i="31"/>
  <c r="O25" i="31"/>
  <c r="O26" i="31"/>
  <c r="O27" i="31"/>
  <c r="K29" i="31"/>
  <c r="O29" i="31"/>
  <c r="M30" i="31"/>
  <c r="N30" i="31"/>
  <c r="O30" i="31"/>
  <c r="K33" i="31"/>
  <c r="O34" i="31"/>
  <c r="O35" i="31"/>
  <c r="M35" i="31"/>
  <c r="N35" i="31"/>
  <c r="K35" i="31"/>
  <c r="O36" i="31"/>
  <c r="O38" i="31"/>
  <c r="O39" i="31"/>
  <c r="O41" i="31"/>
  <c r="O43" i="31"/>
  <c r="K45" i="31"/>
  <c r="O45" i="31"/>
  <c r="O49" i="31"/>
  <c r="L49" i="31"/>
  <c r="O12" i="30"/>
  <c r="O14" i="30"/>
  <c r="O16" i="30"/>
  <c r="K18" i="30"/>
  <c r="O18" i="30"/>
  <c r="O19" i="30"/>
  <c r="O23" i="30"/>
  <c r="K24" i="30"/>
  <c r="O24" i="30"/>
  <c r="K29" i="30"/>
  <c r="L29" i="30"/>
  <c r="O29" i="30"/>
  <c r="O31" i="30"/>
  <c r="O32" i="30"/>
  <c r="L32" i="30"/>
  <c r="N32" i="30"/>
  <c r="N33" i="30"/>
  <c r="O33" i="30"/>
  <c r="O35" i="30"/>
  <c r="O37" i="30"/>
  <c r="O39" i="30"/>
  <c r="N11" i="29"/>
  <c r="O12" i="29"/>
  <c r="K12" i="29"/>
  <c r="M12" i="29"/>
  <c r="O14" i="29"/>
  <c r="O15" i="29"/>
  <c r="M15" i="29"/>
  <c r="N15" i="29"/>
  <c r="O23" i="29"/>
  <c r="O25" i="29"/>
  <c r="O27" i="29"/>
  <c r="O29" i="29"/>
  <c r="O33" i="29"/>
  <c r="O35" i="29"/>
  <c r="O37" i="29"/>
  <c r="K37" i="29"/>
  <c r="O49" i="29"/>
  <c r="O10" i="28"/>
  <c r="O12" i="28"/>
  <c r="O13" i="28"/>
  <c r="O15" i="28"/>
  <c r="K15" i="28"/>
  <c r="L15" i="28"/>
  <c r="O16" i="28"/>
  <c r="O17" i="28"/>
  <c r="O18" i="28"/>
  <c r="K18" i="28"/>
  <c r="O21" i="28"/>
  <c r="O22" i="28"/>
  <c r="O26" i="28"/>
  <c r="K27" i="28"/>
  <c r="O29" i="28"/>
  <c r="O31" i="28"/>
  <c r="O32" i="28"/>
  <c r="K33" i="28"/>
  <c r="O34" i="28"/>
  <c r="K35" i="28"/>
  <c r="O35" i="28"/>
  <c r="K37" i="28"/>
  <c r="M37" i="28"/>
  <c r="O37" i="28"/>
  <c r="O38" i="28"/>
  <c r="O43" i="28"/>
  <c r="O45" i="28"/>
  <c r="O47" i="28"/>
  <c r="O49" i="28"/>
  <c r="O14" i="27"/>
  <c r="O15" i="27"/>
  <c r="L17" i="27"/>
  <c r="K17" i="27"/>
  <c r="O18" i="27"/>
  <c r="O24" i="27"/>
  <c r="O25" i="27"/>
  <c r="O27" i="27"/>
  <c r="M36" i="27"/>
  <c r="K36" i="27"/>
  <c r="L36" i="27"/>
  <c r="O39" i="27"/>
  <c r="L39" i="27"/>
  <c r="K39" i="27"/>
  <c r="M39" i="27"/>
  <c r="N39" i="27"/>
  <c r="O12" i="26"/>
  <c r="K12" i="26"/>
  <c r="O13" i="26"/>
  <c r="O14" i="26"/>
  <c r="L14" i="26"/>
  <c r="K15" i="26"/>
  <c r="L15" i="26"/>
  <c r="O15" i="26"/>
  <c r="K17" i="26"/>
  <c r="O18" i="26"/>
  <c r="N18" i="26"/>
  <c r="O19" i="26"/>
  <c r="O21" i="26"/>
  <c r="O22" i="26"/>
  <c r="O23" i="26"/>
  <c r="O25" i="26"/>
  <c r="O27" i="26"/>
  <c r="K27" i="26"/>
  <c r="O31" i="26"/>
  <c r="O32" i="26"/>
  <c r="K32" i="26"/>
  <c r="M32" i="26"/>
  <c r="K33" i="26"/>
  <c r="O33" i="26"/>
  <c r="O36" i="26"/>
  <c r="K36" i="26"/>
  <c r="L36" i="26"/>
  <c r="O37" i="26"/>
  <c r="O39" i="26"/>
  <c r="K39" i="26"/>
  <c r="L39" i="26"/>
  <c r="O43" i="26"/>
  <c r="L45" i="26"/>
  <c r="O45" i="26"/>
  <c r="O49" i="26"/>
  <c r="O12" i="25"/>
  <c r="O13" i="25"/>
  <c r="O14" i="25"/>
  <c r="O16" i="25"/>
  <c r="L17" i="25"/>
  <c r="N17" i="25"/>
  <c r="O17" i="25"/>
  <c r="O18" i="25"/>
  <c r="M18" i="25"/>
  <c r="K18" i="25"/>
  <c r="L18" i="25"/>
  <c r="N18" i="25"/>
  <c r="O21" i="25"/>
  <c r="O24" i="25"/>
  <c r="K25" i="25"/>
  <c r="K33" i="25"/>
  <c r="O33" i="25"/>
  <c r="O35" i="25"/>
  <c r="O36" i="25"/>
  <c r="L36" i="25"/>
  <c r="O38" i="25"/>
  <c r="O40" i="25"/>
  <c r="O43" i="25"/>
  <c r="O45" i="25"/>
  <c r="O47" i="25"/>
  <c r="O49" i="25"/>
  <c r="L49" i="25"/>
  <c r="K12" i="24"/>
  <c r="O16" i="24"/>
  <c r="O17" i="24"/>
  <c r="M17" i="24"/>
  <c r="K17" i="24"/>
  <c r="K18" i="24"/>
  <c r="O18" i="24"/>
  <c r="O20" i="24"/>
  <c r="O21" i="24"/>
  <c r="O22" i="24"/>
  <c r="O23" i="24"/>
  <c r="O24" i="24"/>
  <c r="L24" i="24"/>
  <c r="K24" i="24"/>
  <c r="O25" i="24"/>
  <c r="O27" i="24"/>
  <c r="K27" i="24"/>
  <c r="O30" i="24"/>
  <c r="N32" i="24"/>
  <c r="L32" i="24"/>
  <c r="M32" i="24"/>
  <c r="O32" i="24"/>
  <c r="O33" i="24"/>
  <c r="O37" i="24"/>
  <c r="O38" i="24"/>
  <c r="O39" i="24"/>
  <c r="K39" i="24"/>
  <c r="K40" i="24"/>
  <c r="N40" i="24"/>
  <c r="O40" i="24"/>
  <c r="M43" i="24"/>
  <c r="N43" i="24"/>
  <c r="K45" i="24"/>
  <c r="L45" i="24"/>
  <c r="O45" i="24"/>
  <c r="O47" i="24"/>
  <c r="O49" i="24"/>
  <c r="O11" i="23"/>
  <c r="O12" i="23"/>
  <c r="O13" i="23"/>
  <c r="O15" i="23"/>
  <c r="M17" i="23"/>
  <c r="O17" i="23"/>
  <c r="K17" i="23"/>
  <c r="L18" i="23"/>
  <c r="O18" i="23"/>
  <c r="O19" i="23"/>
  <c r="O20" i="23"/>
  <c r="O21" i="23"/>
  <c r="O22" i="23"/>
  <c r="O23" i="23"/>
  <c r="O24" i="23"/>
  <c r="O26" i="23"/>
  <c r="O28" i="23"/>
  <c r="O29" i="23"/>
  <c r="O30" i="23"/>
  <c r="O32" i="23"/>
  <c r="K32" i="23"/>
  <c r="N33" i="23"/>
  <c r="O33" i="23"/>
  <c r="O34" i="23"/>
  <c r="O35" i="23"/>
  <c r="K35" i="23"/>
  <c r="O37" i="23"/>
  <c r="K37" i="23"/>
  <c r="O38" i="23"/>
  <c r="O39" i="23"/>
  <c r="O41" i="23"/>
  <c r="O11" i="22"/>
  <c r="K12" i="22"/>
  <c r="O13" i="22"/>
  <c r="K15" i="22"/>
  <c r="M15" i="22"/>
  <c r="O20" i="22"/>
  <c r="O21" i="22"/>
  <c r="O22" i="22"/>
  <c r="K23" i="22"/>
  <c r="N23" i="22"/>
  <c r="O23" i="22"/>
  <c r="O24" i="22"/>
  <c r="L24" i="22"/>
  <c r="O27" i="22"/>
  <c r="K27" i="22"/>
  <c r="O32" i="22"/>
  <c r="L32" i="22"/>
  <c r="K33" i="22"/>
  <c r="K35" i="22"/>
  <c r="O37" i="22"/>
  <c r="L37" i="22"/>
  <c r="M37" i="22"/>
  <c r="K39" i="22"/>
  <c r="O39" i="22"/>
  <c r="O45" i="22"/>
  <c r="O47" i="22"/>
  <c r="K10" i="21"/>
  <c r="O12" i="21"/>
  <c r="L12" i="21"/>
  <c r="K14" i="21"/>
  <c r="O14" i="21"/>
  <c r="O15" i="21"/>
  <c r="N15" i="21"/>
  <c r="O16" i="21"/>
  <c r="O17" i="21"/>
  <c r="O18" i="21"/>
  <c r="O19" i="21"/>
  <c r="O21" i="21"/>
  <c r="O23" i="21"/>
  <c r="K23" i="21"/>
  <c r="M24" i="21"/>
  <c r="O25" i="21"/>
  <c r="O26" i="21"/>
  <c r="O28" i="21"/>
  <c r="O31" i="21"/>
  <c r="O32" i="21"/>
  <c r="O34" i="21"/>
  <c r="O36" i="21"/>
  <c r="L36" i="21"/>
  <c r="M36" i="21"/>
  <c r="O40" i="21"/>
  <c r="N45" i="21"/>
  <c r="M45" i="21"/>
  <c r="O11" i="20"/>
  <c r="O12" i="20"/>
  <c r="O13" i="20"/>
  <c r="O14" i="20"/>
  <c r="O16" i="20"/>
  <c r="L17" i="20"/>
  <c r="O17" i="20"/>
  <c r="O20" i="20"/>
  <c r="O25" i="20"/>
  <c r="K25" i="20"/>
  <c r="O26" i="20"/>
  <c r="O27" i="20"/>
  <c r="K27" i="20"/>
  <c r="O28" i="20"/>
  <c r="O29" i="20"/>
  <c r="O31" i="20"/>
  <c r="K32" i="20"/>
  <c r="L32" i="20"/>
  <c r="M32" i="20"/>
  <c r="N32" i="20"/>
  <c r="O32" i="20"/>
  <c r="O34" i="20"/>
  <c r="K36" i="20"/>
  <c r="L36" i="20"/>
  <c r="M36" i="20"/>
  <c r="N36" i="20"/>
  <c r="O36" i="20"/>
  <c r="O37" i="20"/>
  <c r="O38" i="20"/>
  <c r="O39" i="20"/>
  <c r="K39" i="20"/>
  <c r="N39" i="20"/>
  <c r="O41" i="20"/>
  <c r="O43" i="20"/>
  <c r="O45" i="20"/>
  <c r="O47" i="20"/>
  <c r="O49" i="20"/>
  <c r="K49" i="20"/>
  <c r="O10" i="19"/>
  <c r="O11" i="19"/>
  <c r="O14" i="19"/>
  <c r="O15" i="19"/>
  <c r="O17" i="19"/>
  <c r="M17" i="19"/>
  <c r="K18" i="19"/>
  <c r="O25" i="19"/>
  <c r="O26" i="19"/>
  <c r="O28" i="19"/>
  <c r="O29" i="19"/>
  <c r="O32" i="19"/>
  <c r="O33" i="19"/>
  <c r="O34" i="19"/>
  <c r="O35" i="19"/>
  <c r="K36" i="19"/>
  <c r="N40" i="19"/>
  <c r="O40" i="19"/>
  <c r="O41" i="19"/>
  <c r="O43" i="19"/>
  <c r="O49" i="19"/>
  <c r="K14" i="18"/>
  <c r="O14" i="18"/>
  <c r="O17" i="18"/>
  <c r="O18" i="18"/>
  <c r="K18" i="18"/>
  <c r="O23" i="18"/>
  <c r="O24" i="18"/>
  <c r="K24" i="18"/>
  <c r="N24" i="18"/>
  <c r="O25" i="18"/>
  <c r="K25" i="18"/>
  <c r="L25" i="18"/>
  <c r="O29" i="18"/>
  <c r="O32" i="18"/>
  <c r="K32" i="18"/>
  <c r="K37" i="18"/>
  <c r="O39" i="18"/>
  <c r="K39" i="18"/>
  <c r="M39" i="18"/>
  <c r="O40" i="18"/>
  <c r="N40" i="18"/>
  <c r="N43" i="18"/>
  <c r="O45" i="18"/>
  <c r="O11" i="17"/>
  <c r="O13" i="17"/>
  <c r="K17" i="17"/>
  <c r="L17" i="17"/>
  <c r="O17" i="17"/>
  <c r="O21" i="17"/>
  <c r="O22" i="17"/>
  <c r="O23" i="17"/>
  <c r="K24" i="17"/>
  <c r="O24" i="17"/>
  <c r="O25" i="17"/>
  <c r="K27" i="17"/>
  <c r="L29" i="17"/>
  <c r="M29" i="17"/>
  <c r="O29" i="17"/>
  <c r="O30" i="17"/>
  <c r="O31" i="17"/>
  <c r="O37" i="17"/>
  <c r="K37" i="17"/>
  <c r="O39" i="17"/>
  <c r="L39" i="17"/>
  <c r="O45" i="17"/>
  <c r="O47" i="17"/>
  <c r="M49" i="17"/>
  <c r="O49" i="17"/>
  <c r="O14" i="16"/>
  <c r="O15" i="16"/>
  <c r="K15" i="16"/>
  <c r="O27" i="16"/>
  <c r="K27" i="16"/>
  <c r="O28" i="16"/>
  <c r="O29" i="16"/>
  <c r="O33" i="16"/>
  <c r="O35" i="16"/>
  <c r="K35" i="16"/>
  <c r="O37" i="16"/>
  <c r="N37" i="16"/>
  <c r="O40" i="16"/>
  <c r="O41" i="16"/>
  <c r="O45" i="16"/>
  <c r="N49" i="16"/>
  <c r="O10" i="15"/>
  <c r="L12" i="15"/>
  <c r="M12" i="15"/>
  <c r="O12" i="15"/>
  <c r="O15" i="15"/>
  <c r="O18" i="15"/>
  <c r="O19" i="15"/>
  <c r="O21" i="15"/>
  <c r="O22" i="15"/>
  <c r="O23" i="15"/>
  <c r="O24" i="15"/>
  <c r="K24" i="15"/>
  <c r="O25" i="15"/>
  <c r="O26" i="15"/>
  <c r="O28" i="15"/>
  <c r="O30" i="15"/>
  <c r="O32" i="15"/>
  <c r="K32" i="15"/>
  <c r="L32" i="15"/>
  <c r="O33" i="15"/>
  <c r="O34" i="15"/>
  <c r="O35" i="15"/>
  <c r="O37" i="15"/>
  <c r="O38" i="15"/>
  <c r="N39" i="15"/>
  <c r="L40" i="15"/>
  <c r="O41" i="15"/>
  <c r="O43" i="15"/>
  <c r="L43" i="15"/>
  <c r="O45" i="15"/>
  <c r="O47" i="15"/>
  <c r="O49" i="15"/>
  <c r="K49" i="15"/>
  <c r="L49" i="15"/>
  <c r="M49" i="15"/>
  <c r="N49" i="15"/>
  <c r="K15" i="14"/>
  <c r="O17" i="14"/>
  <c r="O18" i="14"/>
  <c r="O25" i="14"/>
  <c r="M29" i="14"/>
  <c r="K29" i="14"/>
  <c r="L29" i="14"/>
  <c r="N29" i="14"/>
  <c r="O29" i="14"/>
  <c r="M32" i="14"/>
  <c r="K33" i="14"/>
  <c r="O35" i="14"/>
  <c r="N36" i="14"/>
  <c r="K36" i="14"/>
  <c r="K39" i="14"/>
  <c r="O39" i="14"/>
  <c r="O40" i="14"/>
  <c r="N40" i="14"/>
  <c r="O49" i="14"/>
  <c r="N49" i="14"/>
  <c r="M49" i="14"/>
  <c r="O11" i="13"/>
  <c r="O12" i="13"/>
  <c r="O14" i="13"/>
  <c r="K14" i="13"/>
  <c r="O15" i="13"/>
  <c r="K18" i="13"/>
  <c r="O21" i="13"/>
  <c r="O24" i="13"/>
  <c r="O25" i="13"/>
  <c r="K25" i="13"/>
  <c r="O27" i="13"/>
  <c r="K29" i="13"/>
  <c r="O29" i="13"/>
  <c r="O31" i="13"/>
  <c r="O33" i="13"/>
  <c r="M33" i="13"/>
  <c r="K36" i="13"/>
  <c r="M36" i="13"/>
  <c r="N36" i="13"/>
  <c r="N39" i="13"/>
  <c r="O39" i="13"/>
  <c r="L40" i="13"/>
  <c r="O43" i="13"/>
  <c r="L43" i="13"/>
  <c r="O45" i="13"/>
  <c r="M49" i="13"/>
  <c r="N49" i="13"/>
  <c r="O12" i="12"/>
  <c r="K12" i="12"/>
  <c r="N14" i="12"/>
  <c r="O14" i="12"/>
  <c r="O18" i="12"/>
  <c r="O23" i="12"/>
  <c r="L23" i="12"/>
  <c r="N23" i="12"/>
  <c r="K29" i="12"/>
  <c r="L29" i="12"/>
  <c r="O29" i="12"/>
  <c r="M32" i="12"/>
  <c r="K32" i="12"/>
  <c r="L32" i="12"/>
  <c r="N32" i="12"/>
  <c r="O32" i="12"/>
  <c r="O33" i="12"/>
  <c r="O35" i="12"/>
  <c r="O36" i="12"/>
  <c r="O37" i="12"/>
  <c r="K37" i="12"/>
  <c r="N37" i="12"/>
  <c r="L37" i="12"/>
  <c r="O39" i="12"/>
  <c r="M40" i="12"/>
  <c r="O43" i="12"/>
  <c r="O45" i="12"/>
  <c r="K45" i="12"/>
  <c r="N45" i="12"/>
  <c r="O49" i="12"/>
  <c r="N49" i="12"/>
  <c r="K49" i="12"/>
  <c r="L49" i="12"/>
  <c r="M49" i="12"/>
  <c r="O12" i="11"/>
  <c r="O15" i="11"/>
  <c r="O16" i="11"/>
  <c r="O21" i="11"/>
  <c r="O24" i="11"/>
  <c r="O25" i="11"/>
  <c r="O27" i="11"/>
  <c r="K30" i="11"/>
  <c r="O31" i="11"/>
  <c r="O32" i="11"/>
  <c r="O33" i="11"/>
  <c r="O35" i="11"/>
  <c r="O37" i="11"/>
  <c r="N37" i="11"/>
  <c r="O38" i="11"/>
  <c r="O39" i="11"/>
  <c r="O40" i="11"/>
  <c r="O45" i="11"/>
  <c r="O47" i="11"/>
  <c r="O13" i="10"/>
  <c r="O18" i="10"/>
  <c r="O19" i="10"/>
  <c r="L20" i="10"/>
  <c r="K20" i="10"/>
  <c r="M20" i="10"/>
  <c r="N20" i="10"/>
  <c r="O22" i="10"/>
  <c r="O23" i="10"/>
  <c r="K27" i="10"/>
  <c r="O31" i="10"/>
  <c r="O33" i="10"/>
  <c r="O35" i="10"/>
  <c r="K35" i="10"/>
  <c r="O37" i="10"/>
  <c r="O38" i="10"/>
  <c r="O40" i="10"/>
  <c r="O43" i="10"/>
  <c r="O47" i="10"/>
  <c r="O49" i="10"/>
  <c r="K49" i="10"/>
  <c r="L49" i="10"/>
  <c r="M49" i="10"/>
  <c r="N49" i="10"/>
  <c r="N12" i="9"/>
  <c r="L12" i="9"/>
  <c r="O12" i="9"/>
  <c r="O15" i="9"/>
  <c r="K15" i="9"/>
  <c r="L15" i="9"/>
  <c r="M15" i="9"/>
  <c r="N15" i="9"/>
  <c r="O16" i="9"/>
  <c r="O17" i="9"/>
  <c r="O19" i="9"/>
  <c r="O23" i="9"/>
  <c r="O31" i="9"/>
  <c r="O33" i="9"/>
  <c r="K36" i="9"/>
  <c r="L36" i="9"/>
  <c r="M36" i="9"/>
  <c r="N36" i="9"/>
  <c r="O36" i="9"/>
  <c r="O37" i="9"/>
  <c r="O38" i="9"/>
  <c r="K39" i="9"/>
  <c r="L39" i="9"/>
  <c r="O39" i="9"/>
  <c r="O47" i="9"/>
  <c r="O49" i="9"/>
  <c r="O12" i="8"/>
  <c r="O14" i="8"/>
  <c r="O15" i="8"/>
  <c r="L17" i="8"/>
  <c r="N17" i="8"/>
  <c r="O17" i="8"/>
  <c r="N18" i="8"/>
  <c r="O19" i="8"/>
  <c r="O24" i="8"/>
  <c r="N24" i="8"/>
  <c r="K24" i="8"/>
  <c r="O25" i="8"/>
  <c r="O32" i="8"/>
  <c r="O36" i="8"/>
  <c r="O37" i="8"/>
  <c r="K37" i="8"/>
  <c r="O39" i="8"/>
  <c r="K39" i="8"/>
  <c r="O40" i="8"/>
  <c r="K40" i="8"/>
  <c r="L40" i="8"/>
  <c r="M40" i="8"/>
  <c r="N40" i="8"/>
  <c r="L45" i="8"/>
  <c r="K12" i="7"/>
  <c r="O14" i="7"/>
  <c r="N14" i="7"/>
  <c r="O15" i="7"/>
  <c r="N15" i="7"/>
  <c r="O18" i="7"/>
  <c r="K18" i="7"/>
  <c r="O20" i="7"/>
  <c r="O24" i="7"/>
  <c r="K24" i="7"/>
  <c r="L24" i="7"/>
  <c r="O29" i="7"/>
  <c r="O30" i="7"/>
  <c r="K32" i="7"/>
  <c r="O39" i="7"/>
  <c r="K39" i="7"/>
  <c r="L39" i="7"/>
  <c r="O43" i="7"/>
  <c r="K45" i="7"/>
  <c r="L45" i="7"/>
  <c r="O45" i="7"/>
  <c r="O49" i="7"/>
  <c r="O12" i="6"/>
  <c r="O14" i="6"/>
  <c r="O16" i="6"/>
  <c r="O17" i="6"/>
  <c r="K17" i="6"/>
  <c r="L17" i="6"/>
  <c r="K18" i="6"/>
  <c r="O21" i="6"/>
  <c r="O22" i="6"/>
  <c r="O23" i="6"/>
  <c r="O24" i="6"/>
  <c r="K27" i="6"/>
  <c r="O29" i="6"/>
  <c r="O31" i="6"/>
  <c r="O35" i="6"/>
  <c r="O36" i="6"/>
  <c r="O37" i="6"/>
  <c r="L37" i="6"/>
  <c r="M37" i="6"/>
  <c r="O38" i="6"/>
  <c r="M39" i="6"/>
  <c r="K39" i="6"/>
  <c r="N39" i="6"/>
  <c r="O47" i="6"/>
  <c r="O49" i="6"/>
  <c r="N49" i="6"/>
  <c r="O12" i="5"/>
  <c r="O14" i="5"/>
  <c r="N23" i="5"/>
  <c r="O23" i="5"/>
  <c r="O27" i="5"/>
  <c r="O29" i="5"/>
  <c r="O32" i="5"/>
  <c r="K32" i="5"/>
  <c r="O33" i="5"/>
  <c r="O36" i="5"/>
  <c r="O40" i="5"/>
  <c r="K40" i="5"/>
  <c r="O43" i="5"/>
  <c r="O45" i="5"/>
  <c r="M49" i="5"/>
  <c r="O13" i="4"/>
  <c r="O14" i="4"/>
  <c r="O16" i="4"/>
  <c r="O17" i="4"/>
  <c r="O21" i="4"/>
  <c r="O22" i="4"/>
  <c r="O23" i="4"/>
  <c r="K24" i="4"/>
  <c r="N24" i="4"/>
  <c r="O24" i="4"/>
  <c r="O29" i="4"/>
  <c r="K29" i="4"/>
  <c r="M32" i="4"/>
  <c r="O32" i="4"/>
  <c r="O36" i="4"/>
  <c r="K37" i="4"/>
  <c r="L37" i="4"/>
  <c r="O37" i="4"/>
  <c r="O38" i="4"/>
  <c r="O39" i="4"/>
  <c r="O40" i="4"/>
  <c r="O47" i="4"/>
  <c r="O12" i="3"/>
  <c r="O14" i="3"/>
  <c r="K14" i="3"/>
  <c r="N17" i="3"/>
  <c r="O17" i="3"/>
  <c r="O18" i="3"/>
  <c r="L18" i="3"/>
  <c r="O19" i="3"/>
  <c r="O21" i="3"/>
  <c r="O27" i="3"/>
  <c r="O32" i="3"/>
  <c r="L32" i="3"/>
  <c r="K32" i="3"/>
  <c r="O37" i="3"/>
  <c r="K37" i="3"/>
  <c r="L37" i="3"/>
  <c r="O40" i="3"/>
  <c r="O43" i="3"/>
  <c r="O45" i="3"/>
  <c r="K11" i="2"/>
  <c r="O15" i="2"/>
  <c r="K15" i="2"/>
  <c r="O17" i="2"/>
  <c r="N17" i="2"/>
  <c r="K17" i="2"/>
  <c r="K23" i="2"/>
  <c r="N23" i="2"/>
  <c r="O24" i="2"/>
  <c r="O25" i="2"/>
  <c r="O27" i="2"/>
  <c r="O29" i="2"/>
  <c r="O33" i="2"/>
  <c r="O35" i="2"/>
  <c r="O37" i="2"/>
  <c r="N37" i="2"/>
  <c r="O40" i="2"/>
  <c r="O43" i="2"/>
  <c r="O45" i="2"/>
  <c r="O49" i="2"/>
  <c r="K49" i="2"/>
  <c r="M49" i="2"/>
  <c r="N49" i="2"/>
  <c r="K15" i="18" l="1"/>
  <c r="N15" i="18"/>
  <c r="K28" i="3"/>
  <c r="N28" i="3"/>
  <c r="L28" i="3"/>
  <c r="M28" i="3"/>
  <c r="K37" i="42"/>
  <c r="L37" i="42"/>
  <c r="O23" i="67"/>
  <c r="O18" i="35"/>
  <c r="O49" i="54"/>
  <c r="O33" i="3"/>
  <c r="O45" i="6"/>
  <c r="O32" i="46"/>
  <c r="N32" i="27"/>
  <c r="M32" i="27"/>
  <c r="L32" i="27"/>
  <c r="K32" i="27"/>
  <c r="O17" i="30"/>
  <c r="N49" i="46"/>
  <c r="K49" i="46"/>
  <c r="L49" i="46"/>
  <c r="M49" i="46"/>
  <c r="O36" i="30"/>
  <c r="O20" i="43"/>
  <c r="O24" i="48"/>
  <c r="M25" i="52"/>
  <c r="L25" i="52"/>
  <c r="M24" i="60"/>
  <c r="L24" i="60"/>
  <c r="K24" i="60"/>
  <c r="O15" i="61"/>
  <c r="O39" i="3"/>
  <c r="N37" i="8"/>
  <c r="L37" i="8"/>
  <c r="M37" i="8"/>
  <c r="N32" i="9"/>
  <c r="K32" i="9"/>
  <c r="M32" i="9"/>
  <c r="L32" i="9"/>
  <c r="K49" i="16"/>
  <c r="L49" i="16"/>
  <c r="M49" i="16"/>
  <c r="N17" i="18"/>
  <c r="K17" i="18"/>
  <c r="L17" i="18"/>
  <c r="M17" i="18"/>
  <c r="O12" i="18"/>
  <c r="O40" i="28"/>
  <c r="O27" i="44"/>
  <c r="M40" i="56"/>
  <c r="K40" i="56"/>
  <c r="L18" i="60"/>
  <c r="K18" i="60"/>
  <c r="M18" i="60"/>
  <c r="N18" i="60"/>
  <c r="K18" i="2"/>
  <c r="L18" i="2"/>
  <c r="M18" i="2"/>
  <c r="N18" i="2"/>
  <c r="M36" i="14"/>
  <c r="O25" i="60"/>
  <c r="M25" i="60"/>
  <c r="N15" i="10"/>
  <c r="K15" i="10"/>
  <c r="L15" i="10"/>
  <c r="M15" i="10"/>
  <c r="L36" i="14"/>
  <c r="O27" i="21"/>
  <c r="O36" i="32"/>
  <c r="O37" i="19"/>
  <c r="N41" i="3"/>
  <c r="M41" i="3"/>
  <c r="O45" i="23"/>
  <c r="K17" i="41"/>
  <c r="L17" i="41"/>
  <c r="N17" i="41"/>
  <c r="M17" i="20"/>
  <c r="N17" i="20"/>
  <c r="K17" i="20"/>
  <c r="M18" i="23"/>
  <c r="N18" i="23"/>
  <c r="K18" i="23"/>
  <c r="N12" i="58"/>
  <c r="K12" i="58"/>
  <c r="O36" i="10"/>
  <c r="O17" i="15"/>
  <c r="O36" i="18"/>
  <c r="O23" i="7"/>
  <c r="O32" i="10"/>
  <c r="N32" i="21"/>
  <c r="O36" i="55"/>
  <c r="K40" i="15"/>
  <c r="M40" i="15"/>
  <c r="N40" i="15"/>
  <c r="O27" i="23"/>
  <c r="K27" i="23"/>
  <c r="K36" i="31"/>
  <c r="L36" i="31"/>
  <c r="M36" i="31"/>
  <c r="N36" i="31"/>
  <c r="L25" i="39"/>
  <c r="K39" i="39"/>
  <c r="N39" i="39"/>
  <c r="L39" i="46"/>
  <c r="M39" i="46"/>
  <c r="N39" i="46"/>
  <c r="K39" i="46"/>
  <c r="L18" i="48"/>
  <c r="N18" i="48"/>
  <c r="M18" i="48"/>
  <c r="K18" i="48"/>
  <c r="O14" i="9"/>
  <c r="O17" i="48"/>
  <c r="O39" i="28"/>
  <c r="O43" i="14"/>
  <c r="N11" i="42"/>
  <c r="M11" i="42"/>
  <c r="L11" i="42"/>
  <c r="K11" i="42"/>
  <c r="N15" i="60"/>
  <c r="M15" i="60"/>
  <c r="K14" i="7"/>
  <c r="L14" i="7"/>
  <c r="M14" i="7"/>
  <c r="N24" i="15"/>
  <c r="L24" i="15"/>
  <c r="M24" i="15"/>
  <c r="K14" i="58"/>
  <c r="N14" i="58"/>
  <c r="O43" i="9"/>
  <c r="K43" i="17"/>
  <c r="N43" i="17"/>
  <c r="O36" i="17"/>
  <c r="O32" i="42"/>
  <c r="K37" i="2"/>
  <c r="M37" i="2"/>
  <c r="L37" i="2"/>
  <c r="M18" i="3"/>
  <c r="K18" i="3"/>
  <c r="K49" i="13"/>
  <c r="L49" i="13"/>
  <c r="O39" i="15"/>
  <c r="O33" i="21"/>
  <c r="M17" i="39"/>
  <c r="K17" i="39"/>
  <c r="N17" i="39"/>
  <c r="N37" i="10"/>
  <c r="M37" i="10"/>
  <c r="K37" i="10"/>
  <c r="L37" i="10"/>
  <c r="O23" i="14"/>
  <c r="K33" i="12"/>
  <c r="N33" i="12"/>
  <c r="L45" i="17"/>
  <c r="K45" i="17"/>
  <c r="L36" i="19"/>
  <c r="M36" i="19"/>
  <c r="N36" i="19"/>
  <c r="O11" i="30"/>
  <c r="O17" i="69"/>
  <c r="O45" i="9"/>
  <c r="O15" i="30"/>
  <c r="O27" i="51"/>
  <c r="O40" i="46"/>
  <c r="O19" i="48"/>
  <c r="O27" i="18"/>
  <c r="O15" i="18"/>
  <c r="K36" i="32"/>
  <c r="L36" i="32"/>
  <c r="M36" i="32"/>
  <c r="N36" i="32"/>
  <c r="M17" i="61"/>
  <c r="K17" i="61"/>
  <c r="L17" i="61"/>
  <c r="M11" i="23"/>
  <c r="N11" i="23"/>
  <c r="K11" i="23"/>
  <c r="L11" i="23"/>
  <c r="O18" i="41"/>
  <c r="N12" i="47"/>
  <c r="K12" i="47"/>
  <c r="L15" i="60"/>
  <c r="K45" i="14"/>
  <c r="O37" i="14"/>
  <c r="O33" i="18"/>
  <c r="K39" i="30"/>
  <c r="M17" i="60"/>
  <c r="L17" i="60"/>
  <c r="K17" i="60"/>
  <c r="N17" i="60"/>
  <c r="K15" i="60"/>
  <c r="O18" i="4"/>
  <c r="N15" i="4"/>
  <c r="K15" i="4"/>
  <c r="L15" i="4"/>
  <c r="M15" i="4"/>
  <c r="O17" i="7"/>
  <c r="O40" i="13"/>
  <c r="N43" i="14"/>
  <c r="O36" i="14"/>
  <c r="O24" i="14"/>
  <c r="O15" i="20"/>
  <c r="O19" i="22"/>
  <c r="N17" i="26"/>
  <c r="L17" i="26"/>
  <c r="M17" i="26"/>
  <c r="N15" i="26"/>
  <c r="M15" i="26"/>
  <c r="L24" i="37"/>
  <c r="M24" i="37"/>
  <c r="N24" i="37"/>
  <c r="K24" i="37"/>
  <c r="N49" i="60"/>
  <c r="M49" i="60"/>
  <c r="L49" i="60"/>
  <c r="N12" i="66"/>
  <c r="K12" i="66"/>
  <c r="O40" i="27"/>
  <c r="O14" i="2"/>
  <c r="K40" i="17"/>
  <c r="N40" i="17"/>
  <c r="M18" i="46"/>
  <c r="N18" i="46"/>
  <c r="N33" i="70"/>
  <c r="M33" i="70"/>
  <c r="K33" i="70"/>
  <c r="L33" i="70"/>
  <c r="K29" i="2"/>
  <c r="M29" i="2"/>
  <c r="N29" i="2"/>
  <c r="O29" i="10"/>
  <c r="L23" i="26"/>
  <c r="K23" i="26"/>
  <c r="O20" i="26"/>
  <c r="O19" i="46"/>
  <c r="O12" i="58"/>
  <c r="K33" i="23"/>
  <c r="L33" i="23"/>
  <c r="M33" i="23"/>
  <c r="O24" i="26"/>
  <c r="O45" i="40"/>
  <c r="O27" i="46"/>
  <c r="K27" i="46"/>
  <c r="O14" i="57"/>
  <c r="O23" i="2"/>
  <c r="O15" i="3"/>
  <c r="O45" i="4"/>
  <c r="M45" i="4"/>
  <c r="L23" i="15"/>
  <c r="K23" i="15"/>
  <c r="M23" i="15"/>
  <c r="N23" i="15"/>
  <c r="L14" i="16"/>
  <c r="N14" i="16"/>
  <c r="K14" i="16"/>
  <c r="O11" i="16"/>
  <c r="O40" i="23"/>
  <c r="N12" i="39"/>
  <c r="M12" i="39"/>
  <c r="K12" i="39"/>
  <c r="O29" i="46"/>
  <c r="O23" i="46"/>
  <c r="N36" i="48"/>
  <c r="M36" i="48"/>
  <c r="L36" i="48"/>
  <c r="K18" i="8"/>
  <c r="L18" i="8"/>
  <c r="M18" i="8"/>
  <c r="L39" i="15"/>
  <c r="K39" i="15"/>
  <c r="M39" i="15"/>
  <c r="O36" i="15"/>
  <c r="O18" i="16"/>
  <c r="M17" i="29"/>
  <c r="L17" i="29"/>
  <c r="K17" i="29"/>
  <c r="M39" i="42"/>
  <c r="N39" i="42"/>
  <c r="K39" i="42"/>
  <c r="L39" i="42"/>
  <c r="N12" i="13"/>
  <c r="K12" i="13"/>
  <c r="L12" i="13"/>
  <c r="M12" i="13"/>
  <c r="O36" i="2"/>
  <c r="N12" i="12"/>
  <c r="L12" i="12"/>
  <c r="M12" i="12"/>
  <c r="O17" i="16"/>
  <c r="K14" i="39"/>
  <c r="L14" i="39"/>
  <c r="M14" i="39"/>
  <c r="N14" i="39"/>
  <c r="O40" i="70"/>
  <c r="N17" i="14"/>
  <c r="K17" i="14"/>
  <c r="L17" i="14"/>
  <c r="M17" i="14"/>
  <c r="N15" i="24"/>
  <c r="M15" i="24"/>
  <c r="K15" i="24"/>
  <c r="L15" i="24"/>
  <c r="K18" i="12"/>
  <c r="L18" i="12"/>
  <c r="M18" i="12"/>
  <c r="N18" i="12"/>
  <c r="O15" i="12"/>
  <c r="O36" i="16"/>
  <c r="O35" i="20"/>
  <c r="K35" i="20"/>
  <c r="O43" i="23"/>
  <c r="O36" i="7"/>
  <c r="K32" i="54"/>
  <c r="M32" i="54"/>
  <c r="O27" i="54"/>
  <c r="K27" i="54"/>
  <c r="K23" i="69"/>
  <c r="N23" i="69"/>
  <c r="K23" i="3"/>
  <c r="K23" i="20"/>
  <c r="M23" i="20"/>
  <c r="N23" i="20"/>
  <c r="K15" i="27"/>
  <c r="L15" i="27"/>
  <c r="M15" i="27"/>
  <c r="N15" i="27"/>
  <c r="L23" i="48"/>
  <c r="K23" i="48"/>
  <c r="K24" i="52"/>
  <c r="L24" i="52"/>
  <c r="M29" i="20"/>
  <c r="N29" i="20"/>
  <c r="O25" i="23"/>
  <c r="O40" i="30"/>
  <c r="M39" i="31"/>
  <c r="K39" i="31"/>
  <c r="L37" i="31"/>
  <c r="M37" i="31"/>
  <c r="K33" i="39"/>
  <c r="M33" i="39"/>
  <c r="O43" i="40"/>
  <c r="O18" i="46"/>
  <c r="K21" i="48"/>
  <c r="L21" i="48"/>
  <c r="N21" i="48"/>
  <c r="O12" i="48"/>
  <c r="O14" i="61"/>
  <c r="K35" i="63"/>
  <c r="L35" i="63"/>
  <c r="M35" i="63"/>
  <c r="N35" i="63"/>
  <c r="K29" i="63"/>
  <c r="N29" i="63"/>
  <c r="L29" i="63"/>
  <c r="K23" i="39"/>
  <c r="M23" i="39"/>
  <c r="N23" i="39"/>
  <c r="O49" i="56"/>
  <c r="O43" i="56"/>
  <c r="L36" i="59"/>
  <c r="M36" i="59"/>
  <c r="N36" i="59"/>
  <c r="L49" i="64"/>
  <c r="M49" i="64"/>
  <c r="N49" i="64"/>
  <c r="K49" i="64"/>
  <c r="N43" i="64"/>
  <c r="M43" i="64"/>
  <c r="K32" i="65"/>
  <c r="M32" i="65"/>
  <c r="M14" i="66"/>
  <c r="L14" i="66"/>
  <c r="N14" i="66"/>
  <c r="K14" i="66"/>
  <c r="K49" i="17"/>
  <c r="L49" i="17"/>
  <c r="N49" i="17"/>
  <c r="N12" i="52"/>
  <c r="K12" i="52"/>
  <c r="O40" i="55"/>
  <c r="O40" i="39"/>
  <c r="O32" i="45"/>
  <c r="O49" i="3"/>
  <c r="O49" i="5"/>
  <c r="O24" i="20"/>
  <c r="L23" i="35"/>
  <c r="N23" i="35"/>
  <c r="M23" i="35"/>
  <c r="O17" i="37"/>
  <c r="O45" i="52"/>
  <c r="O10" i="70"/>
  <c r="O24" i="5"/>
  <c r="O49" i="23"/>
  <c r="K32" i="24"/>
  <c r="O40" i="26"/>
  <c r="N49" i="31"/>
  <c r="K49" i="31"/>
  <c r="M49" i="31"/>
  <c r="O15" i="33"/>
  <c r="O43" i="38"/>
  <c r="L21" i="44"/>
  <c r="M21" i="44"/>
  <c r="N21" i="44"/>
  <c r="K40" i="48"/>
  <c r="O40" i="48"/>
  <c r="O37" i="54"/>
  <c r="K39" i="4"/>
  <c r="L39" i="4"/>
  <c r="M39" i="4"/>
  <c r="N39" i="4"/>
  <c r="O35" i="5"/>
  <c r="K17" i="11"/>
  <c r="L17" i="11"/>
  <c r="O29" i="24"/>
  <c r="L37" i="26"/>
  <c r="K37" i="26"/>
  <c r="N37" i="26"/>
  <c r="M37" i="26"/>
  <c r="L23" i="31"/>
  <c r="K23" i="31"/>
  <c r="M39" i="34"/>
  <c r="L39" i="34"/>
  <c r="K39" i="34"/>
  <c r="O12" i="38"/>
  <c r="O39" i="52"/>
  <c r="N12" i="5"/>
  <c r="M12" i="5"/>
  <c r="K12" i="5"/>
  <c r="L12" i="5"/>
  <c r="O18" i="13"/>
  <c r="M45" i="31"/>
  <c r="L45" i="31"/>
  <c r="K27" i="31"/>
  <c r="N27" i="31"/>
  <c r="M27" i="31"/>
  <c r="O32" i="63"/>
  <c r="L23" i="66"/>
  <c r="K23" i="66"/>
  <c r="N23" i="66"/>
  <c r="L18" i="68"/>
  <c r="K18" i="68"/>
  <c r="K11" i="8"/>
  <c r="L11" i="8"/>
  <c r="M11" i="8"/>
  <c r="N11" i="8"/>
  <c r="O37" i="13"/>
  <c r="K35" i="24"/>
  <c r="M17" i="38"/>
  <c r="N17" i="38"/>
  <c r="O40" i="44"/>
  <c r="O12" i="22"/>
  <c r="O43" i="34"/>
  <c r="K43" i="34"/>
  <c r="N49" i="39"/>
  <c r="K49" i="39"/>
  <c r="L49" i="39"/>
  <c r="M49" i="39"/>
  <c r="L29" i="52"/>
  <c r="M29" i="52"/>
  <c r="N29" i="52"/>
  <c r="K29" i="52"/>
  <c r="O11" i="53"/>
  <c r="O36" i="70"/>
  <c r="O14" i="39"/>
  <c r="N49" i="45"/>
  <c r="M49" i="45"/>
  <c r="L49" i="45"/>
  <c r="K49" i="45"/>
  <c r="K11" i="55"/>
  <c r="L11" i="55"/>
  <c r="N11" i="55"/>
  <c r="N49" i="5"/>
  <c r="K49" i="5"/>
  <c r="L49" i="5"/>
  <c r="N29" i="5"/>
  <c r="L29" i="5"/>
  <c r="K29" i="5"/>
  <c r="M29" i="5"/>
  <c r="K29" i="6"/>
  <c r="L29" i="6"/>
  <c r="M29" i="6"/>
  <c r="N29" i="6"/>
  <c r="K39" i="13"/>
  <c r="L39" i="13"/>
  <c r="M39" i="13"/>
  <c r="L36" i="46"/>
  <c r="N36" i="46"/>
  <c r="O43" i="52"/>
  <c r="O14" i="55"/>
  <c r="N37" i="4"/>
  <c r="M37" i="4"/>
  <c r="O23" i="8"/>
  <c r="O14" i="28"/>
  <c r="K32" i="29"/>
  <c r="L32" i="29"/>
  <c r="M32" i="29"/>
  <c r="N32" i="29"/>
  <c r="O11" i="33"/>
  <c r="O39" i="49"/>
  <c r="O18" i="5"/>
  <c r="K29" i="26"/>
  <c r="M29" i="26"/>
  <c r="N29" i="26"/>
  <c r="L29" i="26"/>
  <c r="O49" i="27"/>
  <c r="O18" i="2"/>
  <c r="M20" i="11"/>
  <c r="K20" i="11"/>
  <c r="L20" i="11"/>
  <c r="O15" i="17"/>
  <c r="O29" i="21"/>
  <c r="O18" i="22"/>
  <c r="O36" i="23"/>
  <c r="O40" i="37"/>
  <c r="O35" i="41"/>
  <c r="O33" i="42"/>
  <c r="O11" i="50"/>
  <c r="K33" i="56"/>
  <c r="M33" i="56"/>
  <c r="L33" i="56"/>
  <c r="K43" i="5"/>
  <c r="L43" i="5"/>
  <c r="O17" i="13"/>
  <c r="L23" i="37"/>
  <c r="K23" i="37"/>
  <c r="N23" i="37"/>
  <c r="O14" i="51"/>
  <c r="O23" i="20"/>
  <c r="L18" i="28"/>
  <c r="M18" i="28"/>
  <c r="N18" i="28"/>
  <c r="O19" i="35"/>
  <c r="N15" i="37"/>
  <c r="M15" i="37"/>
  <c r="O39" i="48"/>
  <c r="O43" i="51"/>
  <c r="O37" i="57"/>
  <c r="O17" i="10"/>
  <c r="N49" i="33"/>
  <c r="K49" i="33"/>
  <c r="L49" i="33"/>
  <c r="M49" i="33"/>
  <c r="N15" i="34"/>
  <c r="K15" i="34"/>
  <c r="L15" i="34"/>
  <c r="O37" i="36"/>
  <c r="O11" i="38"/>
  <c r="O36" i="57"/>
  <c r="O24" i="66"/>
  <c r="O33" i="8"/>
  <c r="O14" i="15"/>
  <c r="N12" i="15"/>
  <c r="K12" i="15"/>
  <c r="K32" i="25"/>
  <c r="L32" i="25"/>
  <c r="M32" i="25"/>
  <c r="N32" i="25"/>
  <c r="K20" i="31"/>
  <c r="L20" i="31"/>
  <c r="M20" i="31"/>
  <c r="O37" i="69"/>
  <c r="N32" i="4"/>
  <c r="K32" i="4"/>
  <c r="L32" i="4"/>
  <c r="N29" i="7"/>
  <c r="L29" i="7"/>
  <c r="M29" i="7"/>
  <c r="K29" i="7"/>
  <c r="O11" i="8"/>
  <c r="M39" i="9"/>
  <c r="N39" i="9"/>
  <c r="O23" i="19"/>
  <c r="O23" i="27"/>
  <c r="K33" i="34"/>
  <c r="M33" i="34"/>
  <c r="K14" i="43"/>
  <c r="M14" i="43"/>
  <c r="N14" i="43"/>
  <c r="N12" i="43"/>
  <c r="K12" i="43"/>
  <c r="O33" i="47"/>
  <c r="K33" i="47"/>
  <c r="O49" i="55"/>
  <c r="O37" i="55"/>
  <c r="O17" i="12"/>
  <c r="O11" i="27"/>
  <c r="K36" i="28"/>
  <c r="L36" i="28"/>
  <c r="M36" i="28"/>
  <c r="N36" i="28"/>
  <c r="M45" i="57"/>
  <c r="L45" i="57"/>
  <c r="K35" i="45"/>
  <c r="O40" i="9"/>
  <c r="K24" i="13"/>
  <c r="L24" i="13"/>
  <c r="M24" i="13"/>
  <c r="N24" i="13"/>
  <c r="K43" i="15"/>
  <c r="N43" i="15"/>
  <c r="M43" i="15"/>
  <c r="O49" i="21"/>
  <c r="O36" i="24"/>
  <c r="O29" i="27"/>
  <c r="O23" i="31"/>
  <c r="L23" i="34"/>
  <c r="K23" i="34"/>
  <c r="M23" i="34"/>
  <c r="O35" i="36"/>
  <c r="N49" i="52"/>
  <c r="K49" i="52"/>
  <c r="M49" i="52"/>
  <c r="O23" i="36"/>
  <c r="K23" i="36"/>
  <c r="O29" i="60"/>
  <c r="O37" i="5"/>
  <c r="M29" i="8"/>
  <c r="K29" i="8"/>
  <c r="L29" i="8"/>
  <c r="N29" i="8"/>
  <c r="O18" i="8"/>
  <c r="O49" i="13"/>
  <c r="O23" i="16"/>
  <c r="O32" i="9"/>
  <c r="M25" i="15"/>
  <c r="K25" i="15"/>
  <c r="L25" i="15"/>
  <c r="K33" i="17"/>
  <c r="N33" i="17"/>
  <c r="O18" i="17"/>
  <c r="O33" i="20"/>
  <c r="O32" i="29"/>
  <c r="L37" i="41"/>
  <c r="K37" i="41"/>
  <c r="M37" i="41"/>
  <c r="M29" i="54"/>
  <c r="L29" i="54"/>
  <c r="N29" i="54"/>
  <c r="M43" i="63"/>
  <c r="K43" i="63"/>
  <c r="L43" i="63"/>
  <c r="N43" i="63"/>
  <c r="K34" i="70"/>
  <c r="L34" i="70"/>
  <c r="K26" i="70"/>
  <c r="L26" i="70"/>
  <c r="M26" i="70"/>
  <c r="N26" i="70"/>
  <c r="O15" i="60"/>
  <c r="M11" i="12"/>
  <c r="N37" i="22"/>
  <c r="K37" i="22"/>
  <c r="N12" i="29"/>
  <c r="L12" i="29"/>
  <c r="N32" i="45"/>
  <c r="L32" i="45"/>
  <c r="M32" i="45"/>
  <c r="K32" i="45"/>
  <c r="K36" i="46"/>
  <c r="O27" i="60"/>
  <c r="O25" i="10"/>
  <c r="N49" i="11"/>
  <c r="K22" i="44"/>
  <c r="N22" i="44"/>
  <c r="L22" i="44"/>
  <c r="M22" i="44"/>
  <c r="O35" i="8"/>
  <c r="O11" i="12"/>
  <c r="O49" i="30"/>
  <c r="O27" i="4"/>
  <c r="K36" i="12"/>
  <c r="L36" i="12"/>
  <c r="M36" i="12"/>
  <c r="N36" i="12"/>
  <c r="N18" i="14"/>
  <c r="K18" i="14"/>
  <c r="L18" i="14"/>
  <c r="M18" i="14"/>
  <c r="N12" i="14"/>
  <c r="K12" i="14"/>
  <c r="L12" i="14"/>
  <c r="M12" i="14"/>
  <c r="O40" i="15"/>
  <c r="K33" i="15"/>
  <c r="L33" i="15"/>
  <c r="M33" i="15"/>
  <c r="N33" i="15"/>
  <c r="N17" i="17"/>
  <c r="M17" i="17"/>
  <c r="K29" i="18"/>
  <c r="L29" i="18"/>
  <c r="M29" i="18"/>
  <c r="N29" i="18"/>
  <c r="L29" i="20"/>
  <c r="M36" i="26"/>
  <c r="N36" i="26"/>
  <c r="O29" i="26"/>
  <c r="N37" i="31"/>
  <c r="O36" i="41"/>
  <c r="K35" i="47"/>
  <c r="K17" i="53"/>
  <c r="L17" i="53"/>
  <c r="M17" i="53"/>
  <c r="O40" i="22"/>
  <c r="O29" i="25"/>
  <c r="K43" i="31"/>
  <c r="O17" i="35"/>
  <c r="O40" i="57"/>
  <c r="N32" i="60"/>
  <c r="K32" i="60"/>
  <c r="L32" i="60"/>
  <c r="O35" i="24"/>
  <c r="M37" i="34"/>
  <c r="N37" i="34"/>
  <c r="O11" i="64"/>
  <c r="O37" i="7"/>
  <c r="O49" i="8"/>
  <c r="K29" i="20"/>
  <c r="O17" i="22"/>
  <c r="L39" i="31"/>
  <c r="K37" i="31"/>
  <c r="K49" i="34"/>
  <c r="L49" i="34"/>
  <c r="M49" i="34"/>
  <c r="N49" i="34"/>
  <c r="O35" i="35"/>
  <c r="K35" i="35"/>
  <c r="K45" i="47"/>
  <c r="O45" i="47"/>
  <c r="O14" i="53"/>
  <c r="M29" i="63"/>
  <c r="O12" i="63"/>
  <c r="O37" i="70"/>
  <c r="K37" i="70"/>
  <c r="M33" i="2"/>
  <c r="N33" i="2"/>
  <c r="O11" i="7"/>
  <c r="K18" i="10"/>
  <c r="N18" i="10"/>
  <c r="L18" i="10"/>
  <c r="M18" i="10"/>
  <c r="O15" i="10"/>
  <c r="O36" i="34"/>
  <c r="N45" i="37"/>
  <c r="K45" i="37"/>
  <c r="L45" i="37"/>
  <c r="N12" i="37"/>
  <c r="K12" i="37"/>
  <c r="L12" i="37"/>
  <c r="O37" i="52"/>
  <c r="K23" i="59"/>
  <c r="M23" i="59"/>
  <c r="N23" i="59"/>
  <c r="K49" i="62"/>
  <c r="L49" i="62"/>
  <c r="M49" i="62"/>
  <c r="M45" i="66"/>
  <c r="N45" i="66"/>
  <c r="K45" i="66"/>
  <c r="L45" i="66"/>
  <c r="O22" i="70"/>
  <c r="O11" i="3"/>
  <c r="N12" i="8"/>
  <c r="L12" i="8"/>
  <c r="M12" i="8"/>
  <c r="K12" i="8"/>
  <c r="K23" i="9"/>
  <c r="N23" i="9"/>
  <c r="L37" i="17"/>
  <c r="M37" i="17"/>
  <c r="N37" i="17"/>
  <c r="K11" i="17"/>
  <c r="N11" i="17"/>
  <c r="K36" i="21"/>
  <c r="N36" i="21"/>
  <c r="O11" i="21"/>
  <c r="M15" i="28"/>
  <c r="N15" i="28"/>
  <c r="O36" i="29"/>
  <c r="K37" i="37"/>
  <c r="L37" i="37"/>
  <c r="M37" i="37"/>
  <c r="N37" i="37"/>
  <c r="M36" i="40"/>
  <c r="K36" i="40"/>
  <c r="O29" i="47"/>
  <c r="K11" i="47"/>
  <c r="O25" i="65"/>
  <c r="M32" i="67"/>
  <c r="L32" i="67"/>
  <c r="O15" i="4"/>
  <c r="O23" i="13"/>
  <c r="N32" i="18"/>
  <c r="L32" i="18"/>
  <c r="M32" i="18"/>
  <c r="O36" i="22"/>
  <c r="N15" i="22"/>
  <c r="L15" i="22"/>
  <c r="M37" i="23"/>
  <c r="N37" i="23"/>
  <c r="L37" i="23"/>
  <c r="K24" i="25"/>
  <c r="L24" i="25"/>
  <c r="N24" i="25"/>
  <c r="O19" i="25"/>
  <c r="K40" i="31"/>
  <c r="O19" i="33"/>
  <c r="O23" i="34"/>
  <c r="K23" i="43"/>
  <c r="M23" i="43"/>
  <c r="N23" i="43"/>
  <c r="O20" i="44"/>
  <c r="N29" i="45"/>
  <c r="L29" i="45"/>
  <c r="M29" i="45"/>
  <c r="O17" i="61"/>
  <c r="K17" i="66"/>
  <c r="N17" i="66"/>
  <c r="M17" i="66"/>
  <c r="L17" i="66"/>
  <c r="O29" i="70"/>
  <c r="O27" i="70"/>
  <c r="K27" i="70"/>
  <c r="O19" i="6"/>
  <c r="O18" i="9"/>
  <c r="O14" i="10"/>
  <c r="N15" i="19"/>
  <c r="O14" i="23"/>
  <c r="O43" i="32"/>
  <c r="L18" i="34"/>
  <c r="N18" i="34"/>
  <c r="K18" i="34"/>
  <c r="M18" i="34"/>
  <c r="K39" i="38"/>
  <c r="M18" i="42"/>
  <c r="K43" i="48"/>
  <c r="O43" i="64"/>
  <c r="O11" i="68"/>
  <c r="O17" i="59"/>
  <c r="O19" i="63"/>
  <c r="O17" i="65"/>
  <c r="K27" i="67"/>
  <c r="O11" i="4"/>
  <c r="K23" i="12"/>
  <c r="K23" i="18"/>
  <c r="N49" i="25"/>
  <c r="K49" i="25"/>
  <c r="M49" i="25"/>
  <c r="O32" i="25"/>
  <c r="K14" i="32"/>
  <c r="N14" i="32"/>
  <c r="N12" i="32"/>
  <c r="K12" i="32"/>
  <c r="L45" i="33"/>
  <c r="K29" i="33"/>
  <c r="M29" i="33"/>
  <c r="N29" i="33"/>
  <c r="L18" i="36"/>
  <c r="K18" i="36"/>
  <c r="O14" i="37"/>
  <c r="O12" i="37"/>
  <c r="L11" i="37"/>
  <c r="K25" i="42"/>
  <c r="K18" i="42"/>
  <c r="O17" i="44"/>
  <c r="L49" i="47"/>
  <c r="M49" i="47"/>
  <c r="N49" i="47"/>
  <c r="K49" i="47"/>
  <c r="O17" i="49"/>
  <c r="O43" i="62"/>
  <c r="K47" i="70"/>
  <c r="O15" i="5"/>
  <c r="O11" i="5"/>
  <c r="L24" i="12"/>
  <c r="O33" i="14"/>
  <c r="O29" i="15"/>
  <c r="O24" i="16"/>
  <c r="O43" i="17"/>
  <c r="O40" i="17"/>
  <c r="N33" i="29"/>
  <c r="O45" i="32"/>
  <c r="M39" i="33"/>
  <c r="L39" i="33"/>
  <c r="O45" i="36"/>
  <c r="O37" i="38"/>
  <c r="K36" i="39"/>
  <c r="M36" i="39"/>
  <c r="N36" i="39"/>
  <c r="L36" i="39"/>
  <c r="O49" i="42"/>
  <c r="O19" i="44"/>
  <c r="O19" i="49"/>
  <c r="K45" i="51"/>
  <c r="O45" i="51"/>
  <c r="O25" i="61"/>
  <c r="O28" i="67"/>
  <c r="O27" i="67"/>
  <c r="O31" i="70"/>
  <c r="M17" i="4"/>
  <c r="K17" i="4"/>
  <c r="L17" i="4"/>
  <c r="O17" i="5"/>
  <c r="O40" i="7"/>
  <c r="M32" i="15"/>
  <c r="N32" i="15"/>
  <c r="O15" i="22"/>
  <c r="N49" i="24"/>
  <c r="M49" i="24"/>
  <c r="K49" i="24"/>
  <c r="L49" i="24"/>
  <c r="N12" i="28"/>
  <c r="K12" i="28"/>
  <c r="L12" i="28"/>
  <c r="M12" i="28"/>
  <c r="O40" i="31"/>
  <c r="O33" i="32"/>
  <c r="O43" i="44"/>
  <c r="O41" i="44"/>
  <c r="O12" i="47"/>
  <c r="O25" i="49"/>
  <c r="O25" i="64"/>
  <c r="K32" i="13"/>
  <c r="O32" i="13"/>
  <c r="O37" i="21"/>
  <c r="O14" i="24"/>
  <c r="O23" i="28"/>
  <c r="N37" i="33"/>
  <c r="K37" i="33"/>
  <c r="L33" i="41"/>
  <c r="O33" i="41"/>
  <c r="O12" i="4"/>
  <c r="N32" i="6"/>
  <c r="L32" i="6"/>
  <c r="M32" i="6"/>
  <c r="O27" i="15"/>
  <c r="K27" i="15"/>
  <c r="K33" i="16"/>
  <c r="N33" i="16"/>
  <c r="O49" i="18"/>
  <c r="L37" i="18"/>
  <c r="M37" i="18"/>
  <c r="N37" i="18"/>
  <c r="O18" i="20"/>
  <c r="O11" i="24"/>
  <c r="K23" i="33"/>
  <c r="L23" i="33"/>
  <c r="N23" i="33"/>
  <c r="K11" i="35"/>
  <c r="N11" i="35"/>
  <c r="K15" i="40"/>
  <c r="O15" i="40"/>
  <c r="O37" i="41"/>
  <c r="M11" i="63"/>
  <c r="N11" i="63"/>
  <c r="K11" i="63"/>
  <c r="L11" i="63"/>
  <c r="O49" i="48"/>
  <c r="K14" i="52"/>
  <c r="M14" i="52"/>
  <c r="N14" i="52"/>
  <c r="K29" i="59"/>
  <c r="N29" i="59"/>
  <c r="L29" i="59"/>
  <c r="L45" i="67"/>
  <c r="K45" i="67"/>
  <c r="O33" i="7"/>
  <c r="N43" i="16"/>
  <c r="M43" i="16"/>
  <c r="K33" i="35"/>
  <c r="M33" i="35"/>
  <c r="N33" i="35"/>
  <c r="O29" i="37"/>
  <c r="O40" i="45"/>
  <c r="O35" i="46"/>
  <c r="K35" i="46"/>
  <c r="O32" i="47"/>
  <c r="K36" i="53"/>
  <c r="L36" i="53"/>
  <c r="M36" i="53"/>
  <c r="N36" i="53"/>
  <c r="N17" i="56"/>
  <c r="K17" i="56"/>
  <c r="L17" i="56"/>
  <c r="M17" i="56"/>
  <c r="K45" i="64"/>
  <c r="O14" i="22"/>
  <c r="L32" i="23"/>
  <c r="M32" i="23"/>
  <c r="N32" i="23"/>
  <c r="O19" i="24"/>
  <c r="O43" i="29"/>
  <c r="N17" i="31"/>
  <c r="K17" i="31"/>
  <c r="O18" i="38"/>
  <c r="M45" i="50"/>
  <c r="L45" i="50"/>
  <c r="K43" i="50"/>
  <c r="L43" i="50"/>
  <c r="M43" i="50"/>
  <c r="K14" i="60"/>
  <c r="L14" i="60"/>
  <c r="M14" i="60"/>
  <c r="N14" i="60"/>
  <c r="N12" i="60"/>
  <c r="K12" i="60"/>
  <c r="K25" i="9"/>
  <c r="L25" i="9"/>
  <c r="M40" i="16"/>
  <c r="L14" i="17"/>
  <c r="K14" i="17"/>
  <c r="O43" i="35"/>
  <c r="O11" i="2"/>
  <c r="N32" i="7"/>
  <c r="L32" i="7"/>
  <c r="N43" i="8"/>
  <c r="K39" i="12"/>
  <c r="M37" i="12"/>
  <c r="O32" i="14"/>
  <c r="K35" i="17"/>
  <c r="N39" i="18"/>
  <c r="L39" i="18"/>
  <c r="L17" i="19"/>
  <c r="K14" i="25"/>
  <c r="M14" i="25"/>
  <c r="N37" i="28"/>
  <c r="L37" i="28"/>
  <c r="O19" i="28"/>
  <c r="K30" i="31"/>
  <c r="L30" i="31"/>
  <c r="O33" i="35"/>
  <c r="O43" i="36"/>
  <c r="O39" i="36"/>
  <c r="L49" i="37"/>
  <c r="M49" i="37"/>
  <c r="N49" i="37"/>
  <c r="K49" i="37"/>
  <c r="O25" i="43"/>
  <c r="M25" i="43"/>
  <c r="K23" i="54"/>
  <c r="M23" i="54"/>
  <c r="N23" i="54"/>
  <c r="O36" i="56"/>
  <c r="K43" i="58"/>
  <c r="L43" i="58"/>
  <c r="M43" i="58"/>
  <c r="N43" i="58"/>
  <c r="K43" i="45"/>
  <c r="M43" i="45"/>
  <c r="K37" i="56"/>
  <c r="L37" i="56"/>
  <c r="M37" i="56"/>
  <c r="N37" i="56"/>
  <c r="K24" i="59"/>
  <c r="M18" i="24"/>
  <c r="L18" i="24"/>
  <c r="N18" i="24"/>
  <c r="N12" i="25"/>
  <c r="K12" i="25"/>
  <c r="L12" i="25"/>
  <c r="O33" i="27"/>
  <c r="N33" i="27"/>
  <c r="O40" i="35"/>
  <c r="O29" i="40"/>
  <c r="O27" i="40"/>
  <c r="K27" i="40"/>
  <c r="K43" i="2"/>
  <c r="O35" i="7"/>
  <c r="K25" i="8"/>
  <c r="L25" i="8"/>
  <c r="O11" i="9"/>
  <c r="N29" i="17"/>
  <c r="K29" i="17"/>
  <c r="O19" i="18"/>
  <c r="K17" i="19"/>
  <c r="N37" i="25"/>
  <c r="K37" i="25"/>
  <c r="L37" i="25"/>
  <c r="M37" i="25"/>
  <c r="O45" i="29"/>
  <c r="K32" i="30"/>
  <c r="M32" i="30"/>
  <c r="O32" i="36"/>
  <c r="L26" i="44"/>
  <c r="K26" i="44"/>
  <c r="N14" i="49"/>
  <c r="L14" i="49"/>
  <c r="N12" i="49"/>
  <c r="M12" i="49"/>
  <c r="O25" i="62"/>
  <c r="O23" i="63"/>
  <c r="O35" i="64"/>
  <c r="K37" i="65"/>
  <c r="L37" i="65"/>
  <c r="O39" i="16"/>
  <c r="O35" i="22"/>
  <c r="O33" i="31"/>
  <c r="K39" i="36"/>
  <c r="L39" i="36"/>
  <c r="K24" i="41"/>
  <c r="L24" i="41"/>
  <c r="N24" i="41"/>
  <c r="K23" i="42"/>
  <c r="N23" i="42"/>
  <c r="M23" i="42"/>
  <c r="O49" i="43"/>
  <c r="O12" i="46"/>
  <c r="N37" i="51"/>
  <c r="K37" i="51"/>
  <c r="L37" i="51"/>
  <c r="M37" i="51"/>
  <c r="M23" i="55"/>
  <c r="N23" i="55"/>
  <c r="K23" i="55"/>
  <c r="L23" i="55"/>
  <c r="O11" i="56"/>
  <c r="BK19" i="56" s="1"/>
  <c r="O29" i="58"/>
  <c r="O27" i="59"/>
  <c r="K27" i="59"/>
  <c r="O49" i="70"/>
  <c r="K49" i="70"/>
  <c r="K14" i="22"/>
  <c r="N14" i="22"/>
  <c r="O32" i="27"/>
  <c r="O14" i="47"/>
  <c r="M25" i="58"/>
  <c r="O25" i="59"/>
  <c r="O15" i="59"/>
  <c r="L49" i="2"/>
  <c r="O12" i="2"/>
  <c r="N14" i="5"/>
  <c r="O11" i="6"/>
  <c r="O43" i="8"/>
  <c r="M17" i="8"/>
  <c r="K17" i="8"/>
  <c r="O11" i="10"/>
  <c r="L36" i="13"/>
  <c r="L49" i="14"/>
  <c r="N32" i="14"/>
  <c r="O14" i="14"/>
  <c r="O14" i="17"/>
  <c r="N32" i="19"/>
  <c r="K43" i="24"/>
  <c r="L43" i="24"/>
  <c r="N17" i="24"/>
  <c r="O23" i="25"/>
  <c r="O36" i="27"/>
  <c r="L17" i="32"/>
  <c r="O29" i="35"/>
  <c r="M49" i="36"/>
  <c r="O32" i="37"/>
  <c r="O27" i="41"/>
  <c r="L15" i="43"/>
  <c r="K35" i="49"/>
  <c r="O35" i="49"/>
  <c r="O45" i="50"/>
  <c r="O45" i="56"/>
  <c r="K45" i="56"/>
  <c r="O15" i="56"/>
  <c r="K17" i="57"/>
  <c r="K33" i="64"/>
  <c r="L33" i="64"/>
  <c r="M33" i="64"/>
  <c r="K36" i="66"/>
  <c r="L36" i="66"/>
  <c r="M36" i="66"/>
  <c r="N36" i="66"/>
  <c r="K29" i="69"/>
  <c r="L29" i="69"/>
  <c r="M29" i="69"/>
  <c r="N29" i="69"/>
  <c r="O45" i="34"/>
  <c r="O37" i="27"/>
  <c r="O39" i="2"/>
  <c r="O43" i="4"/>
  <c r="K35" i="6"/>
  <c r="O32" i="7"/>
  <c r="O29" i="8"/>
  <c r="M43" i="12"/>
  <c r="O40" i="12"/>
  <c r="K49" i="14"/>
  <c r="O11" i="14"/>
  <c r="K35" i="15"/>
  <c r="K32" i="16"/>
  <c r="O18" i="19"/>
  <c r="N49" i="20"/>
  <c r="L49" i="20"/>
  <c r="M49" i="20"/>
  <c r="M25" i="20"/>
  <c r="L25" i="20"/>
  <c r="O43" i="21"/>
  <c r="L17" i="24"/>
  <c r="K17" i="32"/>
  <c r="O32" i="34"/>
  <c r="K32" i="35"/>
  <c r="O24" i="41"/>
  <c r="M17" i="43"/>
  <c r="L17" i="43"/>
  <c r="N17" i="43"/>
  <c r="O49" i="44"/>
  <c r="K49" i="44"/>
  <c r="O14" i="46"/>
  <c r="O33" i="58"/>
  <c r="N32" i="58"/>
  <c r="M32" i="58"/>
  <c r="K32" i="58"/>
  <c r="O24" i="58"/>
  <c r="O32" i="62"/>
  <c r="K32" i="62"/>
  <c r="K35" i="64"/>
  <c r="K29" i="64"/>
  <c r="L29" i="64"/>
  <c r="M29" i="64"/>
  <c r="M36" i="67"/>
  <c r="K36" i="67"/>
  <c r="L36" i="67"/>
  <c r="N36" i="67"/>
  <c r="M37" i="68"/>
  <c r="K37" i="68"/>
  <c r="L37" i="68"/>
  <c r="K23" i="25"/>
  <c r="M23" i="25"/>
  <c r="L29" i="36"/>
  <c r="K29" i="36"/>
  <c r="M29" i="36"/>
  <c r="N29" i="36"/>
  <c r="M15" i="46"/>
  <c r="K15" i="46"/>
  <c r="L15" i="46"/>
  <c r="N15" i="46"/>
  <c r="M29" i="12"/>
  <c r="N29" i="12"/>
  <c r="K32" i="14"/>
  <c r="L32" i="14"/>
  <c r="O11" i="15"/>
  <c r="O33" i="17"/>
  <c r="N32" i="17"/>
  <c r="L32" i="17"/>
  <c r="M32" i="17"/>
  <c r="K32" i="17"/>
  <c r="O37" i="18"/>
  <c r="O49" i="22"/>
  <c r="M17" i="25"/>
  <c r="K17" i="25"/>
  <c r="O25" i="28"/>
  <c r="L25" i="28"/>
  <c r="N29" i="30"/>
  <c r="M29" i="30"/>
  <c r="K15" i="32"/>
  <c r="M15" i="32"/>
  <c r="O29" i="41"/>
  <c r="O10" i="44"/>
  <c r="O14" i="49"/>
  <c r="N33" i="51"/>
  <c r="K33" i="51"/>
  <c r="L33" i="51"/>
  <c r="M33" i="51"/>
  <c r="O12" i="17"/>
  <c r="K12" i="17"/>
  <c r="O49" i="4"/>
  <c r="L14" i="12"/>
  <c r="K14" i="12"/>
  <c r="O25" i="16"/>
  <c r="O37" i="25"/>
  <c r="M36" i="25"/>
  <c r="N36" i="25"/>
  <c r="K36" i="25"/>
  <c r="O11" i="25"/>
  <c r="O27" i="28"/>
  <c r="O24" i="28"/>
  <c r="O18" i="29"/>
  <c r="K40" i="32"/>
  <c r="N40" i="32"/>
  <c r="O27" i="35"/>
  <c r="K27" i="35"/>
  <c r="N49" i="36"/>
  <c r="L49" i="36"/>
  <c r="O49" i="38"/>
  <c r="O37" i="39"/>
  <c r="O11" i="40"/>
  <c r="K14" i="41"/>
  <c r="L14" i="41"/>
  <c r="M14" i="41"/>
  <c r="N14" i="41"/>
  <c r="N15" i="43"/>
  <c r="M15" i="43"/>
  <c r="O19" i="45"/>
  <c r="O17" i="45"/>
  <c r="O18" i="50"/>
  <c r="O40" i="53"/>
  <c r="L40" i="53"/>
  <c r="M45" i="54"/>
  <c r="L45" i="54"/>
  <c r="K45" i="54"/>
  <c r="O15" i="65"/>
  <c r="N43" i="68"/>
  <c r="L43" i="68"/>
  <c r="M43" i="68"/>
  <c r="O40" i="68"/>
  <c r="K29" i="68"/>
  <c r="L29" i="68"/>
  <c r="M29" i="68"/>
  <c r="N29" i="68"/>
  <c r="O35" i="60"/>
  <c r="L15" i="64"/>
  <c r="K15" i="64"/>
  <c r="O43" i="65"/>
  <c r="N36" i="65"/>
  <c r="L36" i="65"/>
  <c r="M36" i="65"/>
  <c r="O33" i="69"/>
  <c r="N24" i="21"/>
  <c r="L25" i="24"/>
  <c r="O30" i="26"/>
  <c r="M32" i="28"/>
  <c r="K32" i="28"/>
  <c r="L32" i="28"/>
  <c r="N32" i="28"/>
  <c r="M37" i="35"/>
  <c r="O45" i="38"/>
  <c r="K33" i="40"/>
  <c r="O15" i="41"/>
  <c r="O25" i="46"/>
  <c r="O19" i="50"/>
  <c r="O11" i="60"/>
  <c r="K49" i="66"/>
  <c r="L49" i="66"/>
  <c r="O43" i="16"/>
  <c r="O35" i="27"/>
  <c r="O11" i="31"/>
  <c r="O18" i="39"/>
  <c r="O32" i="41"/>
  <c r="M40" i="42"/>
  <c r="L40" i="42"/>
  <c r="N40" i="42"/>
  <c r="O40" i="47"/>
  <c r="K40" i="47"/>
  <c r="O29" i="50"/>
  <c r="O23" i="50"/>
  <c r="L14" i="50"/>
  <c r="M14" i="50"/>
  <c r="N14" i="50"/>
  <c r="O39" i="51"/>
  <c r="K39" i="51"/>
  <c r="O30" i="57"/>
  <c r="K43" i="69"/>
  <c r="N43" i="69"/>
  <c r="M39" i="20"/>
  <c r="O43" i="24"/>
  <c r="N40" i="25"/>
  <c r="N32" i="26"/>
  <c r="L32" i="26"/>
  <c r="O36" i="28"/>
  <c r="M33" i="28"/>
  <c r="M37" i="29"/>
  <c r="O43" i="30"/>
  <c r="O17" i="31"/>
  <c r="K14" i="31"/>
  <c r="M37" i="32"/>
  <c r="L32" i="33"/>
  <c r="O24" i="39"/>
  <c r="K18" i="39"/>
  <c r="O32" i="40"/>
  <c r="K32" i="41"/>
  <c r="K14" i="42"/>
  <c r="N14" i="42"/>
  <c r="M14" i="42"/>
  <c r="N14" i="45"/>
  <c r="N37" i="46"/>
  <c r="L37" i="46"/>
  <c r="O36" i="48"/>
  <c r="K32" i="49"/>
  <c r="N37" i="50"/>
  <c r="L37" i="50"/>
  <c r="O35" i="58"/>
  <c r="K49" i="67"/>
  <c r="K18" i="67"/>
  <c r="L18" i="67"/>
  <c r="O36" i="68"/>
  <c r="O29" i="69"/>
  <c r="K37" i="16"/>
  <c r="L37" i="16"/>
  <c r="M37" i="16"/>
  <c r="O40" i="20"/>
  <c r="L39" i="20"/>
  <c r="M32" i="22"/>
  <c r="O29" i="22"/>
  <c r="N12" i="31"/>
  <c r="K12" i="31"/>
  <c r="M39" i="32"/>
  <c r="L39" i="32"/>
  <c r="N39" i="32"/>
  <c r="K37" i="32"/>
  <c r="O33" i="33"/>
  <c r="O25" i="33"/>
  <c r="M25" i="33"/>
  <c r="M24" i="33"/>
  <c r="L24" i="33"/>
  <c r="M40" i="43"/>
  <c r="O40" i="43"/>
  <c r="K33" i="46"/>
  <c r="L33" i="46"/>
  <c r="M33" i="46"/>
  <c r="N33" i="46"/>
  <c r="O24" i="52"/>
  <c r="K23" i="52"/>
  <c r="M23" i="52"/>
  <c r="N23" i="52"/>
  <c r="O23" i="57"/>
  <c r="K23" i="57"/>
  <c r="M17" i="21"/>
  <c r="K17" i="21"/>
  <c r="L17" i="21"/>
  <c r="N17" i="21"/>
  <c r="L40" i="24"/>
  <c r="M40" i="24"/>
  <c r="O35" i="26"/>
  <c r="K35" i="26"/>
  <c r="N39" i="29"/>
  <c r="K39" i="29"/>
  <c r="O45" i="30"/>
  <c r="O15" i="31"/>
  <c r="N32" i="33"/>
  <c r="M32" i="33"/>
  <c r="O27" i="33"/>
  <c r="N12" i="42"/>
  <c r="M12" i="42"/>
  <c r="N18" i="45"/>
  <c r="K18" i="45"/>
  <c r="L18" i="45"/>
  <c r="M18" i="45"/>
  <c r="O15" i="45"/>
  <c r="L33" i="48"/>
  <c r="M33" i="48"/>
  <c r="N33" i="48"/>
  <c r="M40" i="54"/>
  <c r="N40" i="54"/>
  <c r="L40" i="54"/>
  <c r="K40" i="54"/>
  <c r="M17" i="54"/>
  <c r="K17" i="54"/>
  <c r="N15" i="58"/>
  <c r="M15" i="58"/>
  <c r="L15" i="58"/>
  <c r="K15" i="58"/>
  <c r="L40" i="61"/>
  <c r="O40" i="61"/>
  <c r="L14" i="64"/>
  <c r="K14" i="64"/>
  <c r="M14" i="64"/>
  <c r="N32" i="22"/>
  <c r="K32" i="22"/>
  <c r="O15" i="25"/>
  <c r="K18" i="26"/>
  <c r="L18" i="26"/>
  <c r="M18" i="26"/>
  <c r="N37" i="29"/>
  <c r="L37" i="29"/>
  <c r="O17" i="29"/>
  <c r="O35" i="33"/>
  <c r="L18" i="33"/>
  <c r="M18" i="33"/>
  <c r="N18" i="33"/>
  <c r="O33" i="46"/>
  <c r="K49" i="50"/>
  <c r="N49" i="50"/>
  <c r="O23" i="53"/>
  <c r="K49" i="59"/>
  <c r="N49" i="59"/>
  <c r="L49" i="59"/>
  <c r="M49" i="59"/>
  <c r="M11" i="62"/>
  <c r="N11" i="62"/>
  <c r="L11" i="62"/>
  <c r="O26" i="68"/>
  <c r="N37" i="6"/>
  <c r="K37" i="6"/>
  <c r="O11" i="18"/>
  <c r="N12" i="20"/>
  <c r="K12" i="20"/>
  <c r="L12" i="20"/>
  <c r="M12" i="20"/>
  <c r="O33" i="22"/>
  <c r="O40" i="32"/>
  <c r="O39" i="40"/>
  <c r="O40" i="42"/>
  <c r="O33" i="43"/>
  <c r="N32" i="43"/>
  <c r="K32" i="43"/>
  <c r="K37" i="47"/>
  <c r="N37" i="47"/>
  <c r="O37" i="48"/>
  <c r="K27" i="49"/>
  <c r="O27" i="49"/>
  <c r="O24" i="57"/>
  <c r="L29" i="61"/>
  <c r="M29" i="61"/>
  <c r="N29" i="61"/>
  <c r="K27" i="63"/>
  <c r="L27" i="63"/>
  <c r="O14" i="63"/>
  <c r="K15" i="29"/>
  <c r="L15" i="29"/>
  <c r="K33" i="30"/>
  <c r="M33" i="30"/>
  <c r="O19" i="37"/>
  <c r="BQ19" i="37" s="1"/>
  <c r="O36" i="38"/>
  <c r="O15" i="42"/>
  <c r="L18" i="49"/>
  <c r="K18" i="49"/>
  <c r="K32" i="52"/>
  <c r="O15" i="54"/>
  <c r="BK19" i="54" s="1"/>
  <c r="O18" i="56"/>
  <c r="BU18" i="56" s="1"/>
  <c r="N12" i="56"/>
  <c r="O36" i="64"/>
  <c r="M37" i="67"/>
  <c r="N37" i="67"/>
  <c r="O12" i="69"/>
  <c r="N12" i="69"/>
  <c r="O11" i="11"/>
  <c r="O36" i="13"/>
  <c r="M29" i="13"/>
  <c r="K14" i="26"/>
  <c r="O33" i="28"/>
  <c r="M32" i="32"/>
  <c r="O29" i="32"/>
  <c r="L24" i="32"/>
  <c r="N11" i="32"/>
  <c r="K24" i="34"/>
  <c r="O49" i="39"/>
  <c r="M43" i="42"/>
  <c r="O47" i="44"/>
  <c r="M17" i="46"/>
  <c r="L17" i="46"/>
  <c r="N17" i="46"/>
  <c r="O24" i="49"/>
  <c r="M15" i="49"/>
  <c r="K14" i="62"/>
  <c r="M14" i="62"/>
  <c r="N14" i="62"/>
  <c r="O18" i="66"/>
  <c r="O12" i="68"/>
  <c r="N29" i="4"/>
  <c r="L29" i="13"/>
  <c r="K23" i="24"/>
  <c r="M23" i="24"/>
  <c r="O40" i="29"/>
  <c r="K27" i="32"/>
  <c r="K24" i="32"/>
  <c r="L11" i="32"/>
  <c r="K33" i="37"/>
  <c r="L33" i="37"/>
  <c r="M33" i="37"/>
  <c r="N11" i="41"/>
  <c r="O11" i="41"/>
  <c r="M37" i="48"/>
  <c r="N37" i="48"/>
  <c r="K37" i="48"/>
  <c r="L37" i="48"/>
  <c r="M25" i="55"/>
  <c r="K25" i="55"/>
  <c r="L25" i="55"/>
  <c r="L20" i="57"/>
  <c r="K20" i="57"/>
  <c r="N20" i="57"/>
  <c r="M29" i="66"/>
  <c r="N29" i="66"/>
  <c r="O27" i="25"/>
  <c r="N12" i="30"/>
  <c r="K12" i="30"/>
  <c r="L12" i="30"/>
  <c r="N29" i="38"/>
  <c r="K29" i="38"/>
  <c r="N43" i="42"/>
  <c r="K43" i="42"/>
  <c r="O18" i="43"/>
  <c r="O37" i="46"/>
  <c r="N23" i="49"/>
  <c r="L23" i="49"/>
  <c r="O25" i="57"/>
  <c r="L18" i="63"/>
  <c r="K18" i="63"/>
  <c r="N18" i="63"/>
  <c r="M49" i="69"/>
  <c r="N49" i="69"/>
  <c r="O12" i="16"/>
  <c r="O35" i="34"/>
  <c r="O11" i="35"/>
  <c r="O35" i="44"/>
  <c r="O33" i="44"/>
  <c r="L23" i="47"/>
  <c r="K23" i="47"/>
  <c r="N23" i="47"/>
  <c r="O14" i="48"/>
  <c r="N32" i="50"/>
  <c r="K32" i="50"/>
  <c r="L32" i="50"/>
  <c r="M32" i="50"/>
  <c r="O19" i="55"/>
  <c r="O12" i="57"/>
  <c r="L37" i="58"/>
  <c r="O49" i="59"/>
  <c r="O39" i="60"/>
  <c r="K45" i="8"/>
  <c r="O39" i="25"/>
  <c r="O11" i="26"/>
  <c r="N29" i="31"/>
  <c r="K12" i="34"/>
  <c r="K45" i="39"/>
  <c r="N45" i="39"/>
  <c r="L17" i="40"/>
  <c r="O11" i="42"/>
  <c r="K14" i="48"/>
  <c r="K33" i="50"/>
  <c r="N33" i="50"/>
  <c r="O32" i="56"/>
  <c r="K43" i="59"/>
  <c r="O24" i="21"/>
  <c r="O17" i="38"/>
  <c r="O18" i="42"/>
  <c r="O23" i="45"/>
  <c r="K15" i="47"/>
  <c r="O40" i="50"/>
  <c r="K33" i="54"/>
  <c r="L33" i="54"/>
  <c r="M33" i="54"/>
  <c r="O36" i="58"/>
  <c r="M39" i="60"/>
  <c r="K39" i="60"/>
  <c r="N37" i="60"/>
  <c r="K37" i="60"/>
  <c r="L37" i="60"/>
  <c r="L39" i="67"/>
  <c r="K39" i="67"/>
  <c r="N49" i="68"/>
  <c r="K39" i="68"/>
  <c r="O14" i="69"/>
  <c r="O15" i="38"/>
  <c r="K14" i="38"/>
  <c r="N14" i="38"/>
  <c r="O27" i="47"/>
  <c r="K27" i="47"/>
  <c r="N31" i="44"/>
  <c r="O36" i="49"/>
  <c r="O43" i="50"/>
  <c r="O37" i="50"/>
  <c r="N17" i="50"/>
  <c r="L17" i="50"/>
  <c r="O12" i="52"/>
  <c r="L11" i="52"/>
  <c r="N12" i="54"/>
  <c r="K12" i="54"/>
  <c r="L29" i="55"/>
  <c r="K23" i="58"/>
  <c r="N23" i="58"/>
  <c r="L14" i="59"/>
  <c r="M14" i="59"/>
  <c r="M33" i="60"/>
  <c r="N33" i="60"/>
  <c r="O43" i="63"/>
  <c r="N36" i="63"/>
  <c r="K17" i="68"/>
  <c r="O15" i="69"/>
  <c r="BU19" i="69" s="1"/>
  <c r="O34" i="44"/>
  <c r="O45" i="48"/>
  <c r="O23" i="54"/>
  <c r="K40" i="58"/>
  <c r="M40" i="58"/>
  <c r="N40" i="58"/>
  <c r="K32" i="68"/>
  <c r="O32" i="68"/>
  <c r="N37" i="40"/>
  <c r="L37" i="40"/>
  <c r="O39" i="43"/>
  <c r="O37" i="43"/>
  <c r="O11" i="54"/>
  <c r="K37" i="63"/>
  <c r="M37" i="63"/>
  <c r="O43" i="67"/>
  <c r="O35" i="43"/>
  <c r="O11" i="44"/>
  <c r="BW19" i="44" s="1"/>
  <c r="K11" i="44"/>
  <c r="O31" i="48"/>
  <c r="O35" i="52"/>
  <c r="K33" i="61"/>
  <c r="O33" i="64"/>
  <c r="O18" i="65"/>
  <c r="K18" i="65"/>
  <c r="M39" i="66"/>
  <c r="N39" i="66"/>
  <c r="N49" i="40"/>
  <c r="L49" i="40"/>
  <c r="O43" i="42"/>
  <c r="O38" i="44"/>
  <c r="N14" i="44"/>
  <c r="K14" i="44"/>
  <c r="M14" i="44"/>
  <c r="O12" i="50"/>
  <c r="O25" i="52"/>
  <c r="BM19" i="52" s="1"/>
  <c r="K37" i="66"/>
  <c r="L37" i="66"/>
  <c r="O25" i="66"/>
  <c r="BM19" i="66" s="1"/>
  <c r="O38" i="70"/>
  <c r="K38" i="70"/>
  <c r="O43" i="22"/>
  <c r="O11" i="28"/>
  <c r="BQ18" i="28" s="1"/>
  <c r="O43" i="33"/>
  <c r="O12" i="35"/>
  <c r="O33" i="36"/>
  <c r="O25" i="45"/>
  <c r="O40" i="54"/>
  <c r="K17" i="58"/>
  <c r="L17" i="58"/>
  <c r="O34" i="70"/>
  <c r="K32" i="38"/>
  <c r="O23" i="44"/>
  <c r="O12" i="44"/>
  <c r="L37" i="49"/>
  <c r="K37" i="49"/>
  <c r="N37" i="49"/>
  <c r="M43" i="54"/>
  <c r="L43" i="54"/>
  <c r="K43" i="54"/>
  <c r="M24" i="63"/>
  <c r="K24" i="63"/>
  <c r="L24" i="63"/>
  <c r="K29" i="67"/>
  <c r="N29" i="67"/>
  <c r="K18" i="51"/>
  <c r="L18" i="51"/>
  <c r="K27" i="57"/>
  <c r="O36" i="66"/>
  <c r="N17" i="47"/>
  <c r="K17" i="47"/>
  <c r="L17" i="47"/>
  <c r="M17" i="47"/>
  <c r="O36" i="50"/>
  <c r="O11" i="57"/>
  <c r="K39" i="65"/>
  <c r="O33" i="48"/>
  <c r="O25" i="50"/>
  <c r="O14" i="50"/>
  <c r="BQ18" i="50" s="1"/>
  <c r="O29" i="51"/>
  <c r="O18" i="54"/>
  <c r="K33" i="59"/>
  <c r="L33" i="59"/>
  <c r="K15" i="63"/>
  <c r="L15" i="63"/>
  <c r="M15" i="63"/>
  <c r="O49" i="64"/>
  <c r="N17" i="64"/>
  <c r="M17" i="64"/>
  <c r="L32" i="51"/>
  <c r="O36" i="52"/>
  <c r="K33" i="52"/>
  <c r="L33" i="52"/>
  <c r="O25" i="56"/>
  <c r="M25" i="56"/>
  <c r="O26" i="62"/>
  <c r="O18" i="64"/>
  <c r="K35" i="51"/>
  <c r="O35" i="51"/>
  <c r="O27" i="56"/>
  <c r="O18" i="58"/>
  <c r="K36" i="62"/>
  <c r="M36" i="62"/>
  <c r="L33" i="66"/>
  <c r="K33" i="66"/>
  <c r="K35" i="68"/>
  <c r="O35" i="68"/>
  <c r="K40" i="69"/>
  <c r="L40" i="69"/>
  <c r="M40" i="69"/>
  <c r="N40" i="69"/>
  <c r="O29" i="49"/>
  <c r="O33" i="60"/>
  <c r="K23" i="60"/>
  <c r="L23" i="60"/>
  <c r="M23" i="60"/>
  <c r="O45" i="49"/>
  <c r="M24" i="54"/>
  <c r="K24" i="54"/>
  <c r="L24" i="54"/>
  <c r="K11" i="67"/>
  <c r="L11" i="67"/>
  <c r="O12" i="49"/>
  <c r="N49" i="51"/>
  <c r="K49" i="51"/>
  <c r="O45" i="58"/>
  <c r="M18" i="53"/>
  <c r="K18" i="53"/>
  <c r="L11" i="59"/>
  <c r="M11" i="59"/>
  <c r="L11" i="65"/>
  <c r="K11" i="66"/>
  <c r="L11" i="66"/>
  <c r="N11" i="66"/>
  <c r="O19" i="59"/>
  <c r="O39" i="62"/>
  <c r="N12" i="67"/>
  <c r="K24" i="55"/>
  <c r="K27" i="58"/>
  <c r="O11" i="61"/>
  <c r="O12" i="70"/>
  <c r="BQ18" i="70" s="1"/>
  <c r="O47" i="70"/>
  <c r="K36" i="70"/>
  <c r="L36" i="70"/>
  <c r="M36" i="70"/>
  <c r="N36" i="70"/>
  <c r="O18" i="70"/>
  <c r="O25" i="70"/>
  <c r="O39" i="70"/>
  <c r="BW18" i="70"/>
  <c r="O23" i="70"/>
  <c r="BH19" i="70" s="1"/>
  <c r="O30" i="70"/>
  <c r="O28" i="70"/>
  <c r="M29" i="70"/>
  <c r="O43" i="70"/>
  <c r="N17" i="70"/>
  <c r="N49" i="70"/>
  <c r="N37" i="70"/>
  <c r="M17" i="70"/>
  <c r="M49" i="70"/>
  <c r="M37" i="70"/>
  <c r="L17" i="70"/>
  <c r="L37" i="70"/>
  <c r="N47" i="70"/>
  <c r="N38" i="70"/>
  <c r="N16" i="70"/>
  <c r="M47" i="70"/>
  <c r="M38" i="70"/>
  <c r="M16" i="70"/>
  <c r="L16" i="70"/>
  <c r="N35" i="70"/>
  <c r="N27" i="70"/>
  <c r="M35" i="70"/>
  <c r="M27" i="70"/>
  <c r="L35" i="70"/>
  <c r="L27" i="70"/>
  <c r="N25" i="70"/>
  <c r="O16" i="69"/>
  <c r="O26" i="69"/>
  <c r="O38" i="69"/>
  <c r="O47" i="69"/>
  <c r="O22" i="69"/>
  <c r="N45" i="69"/>
  <c r="N39" i="69"/>
  <c r="O32" i="69"/>
  <c r="L25" i="69"/>
  <c r="N24" i="69"/>
  <c r="M12" i="69"/>
  <c r="M45" i="69"/>
  <c r="M39" i="69"/>
  <c r="N32" i="69"/>
  <c r="K25" i="69"/>
  <c r="K12" i="69"/>
  <c r="L33" i="69"/>
  <c r="M23" i="69"/>
  <c r="M14" i="69"/>
  <c r="L23" i="69"/>
  <c r="L14" i="69"/>
  <c r="N35" i="69"/>
  <c r="N27" i="69"/>
  <c r="M35" i="69"/>
  <c r="M27" i="69"/>
  <c r="L35" i="69"/>
  <c r="L27" i="69"/>
  <c r="N25" i="69"/>
  <c r="K24" i="68"/>
  <c r="L24" i="68"/>
  <c r="M24" i="68"/>
  <c r="N24" i="68"/>
  <c r="O20" i="68"/>
  <c r="O31" i="68"/>
  <c r="K27" i="68"/>
  <c r="L27" i="68"/>
  <c r="M27" i="68"/>
  <c r="N27" i="68"/>
  <c r="O10" i="68"/>
  <c r="O25" i="68"/>
  <c r="K45" i="68"/>
  <c r="L45" i="68"/>
  <c r="M45" i="68"/>
  <c r="N45" i="68"/>
  <c r="O34" i="68"/>
  <c r="O13" i="68"/>
  <c r="N32" i="68"/>
  <c r="N15" i="68"/>
  <c r="M15" i="68"/>
  <c r="L32" i="68"/>
  <c r="N18" i="68"/>
  <c r="L15" i="68"/>
  <c r="M18" i="68"/>
  <c r="N11" i="68"/>
  <c r="M23" i="68"/>
  <c r="M14" i="68"/>
  <c r="L23" i="68"/>
  <c r="N17" i="68"/>
  <c r="L14" i="68"/>
  <c r="N37" i="68"/>
  <c r="M17" i="68"/>
  <c r="M34" i="68"/>
  <c r="L34" i="68"/>
  <c r="L26" i="68"/>
  <c r="N25" i="68"/>
  <c r="O16" i="67"/>
  <c r="BQ19" i="67" s="1"/>
  <c r="O47" i="67"/>
  <c r="O21" i="67"/>
  <c r="O30" i="67"/>
  <c r="O17" i="67"/>
  <c r="O20" i="67"/>
  <c r="O29" i="67"/>
  <c r="N45" i="67"/>
  <c r="N39" i="67"/>
  <c r="L25" i="67"/>
  <c r="N24" i="67"/>
  <c r="M12" i="67"/>
  <c r="M45" i="67"/>
  <c r="M39" i="67"/>
  <c r="N32" i="67"/>
  <c r="K25" i="67"/>
  <c r="M24" i="67"/>
  <c r="N15" i="67"/>
  <c r="L12" i="67"/>
  <c r="M29" i="67"/>
  <c r="L29" i="67"/>
  <c r="N43" i="67"/>
  <c r="N40" i="67"/>
  <c r="N11" i="67"/>
  <c r="M43" i="67"/>
  <c r="M40" i="67"/>
  <c r="N33" i="67"/>
  <c r="M11" i="67"/>
  <c r="L33" i="67"/>
  <c r="O37" i="67"/>
  <c r="N35" i="67"/>
  <c r="N27" i="67"/>
  <c r="M35" i="67"/>
  <c r="M27" i="67"/>
  <c r="L35" i="67"/>
  <c r="L27" i="67"/>
  <c r="N25" i="67"/>
  <c r="O26" i="66"/>
  <c r="BK19" i="66"/>
  <c r="BY18" i="66"/>
  <c r="BY19" i="66"/>
  <c r="BS19" i="66"/>
  <c r="BM18" i="66"/>
  <c r="BS18" i="66"/>
  <c r="BI19" i="66"/>
  <c r="BW18" i="66"/>
  <c r="O16" i="66"/>
  <c r="L25" i="66"/>
  <c r="M12" i="66"/>
  <c r="K25" i="66"/>
  <c r="L12" i="66"/>
  <c r="M43" i="66"/>
  <c r="M40" i="66"/>
  <c r="N33" i="66"/>
  <c r="M11" i="66"/>
  <c r="M23" i="66"/>
  <c r="M37" i="66"/>
  <c r="N35" i="66"/>
  <c r="N27" i="66"/>
  <c r="M35" i="66"/>
  <c r="M27" i="66"/>
  <c r="L35" i="66"/>
  <c r="L27" i="66"/>
  <c r="N25" i="66"/>
  <c r="K35" i="65"/>
  <c r="L35" i="65"/>
  <c r="M35" i="65"/>
  <c r="N35" i="65"/>
  <c r="K29" i="65"/>
  <c r="L29" i="65"/>
  <c r="M29" i="65"/>
  <c r="N29" i="65"/>
  <c r="K27" i="65"/>
  <c r="L27" i="65"/>
  <c r="M27" i="65"/>
  <c r="N27" i="65"/>
  <c r="O34" i="65"/>
  <c r="K45" i="65"/>
  <c r="L45" i="65"/>
  <c r="M45" i="65"/>
  <c r="N45" i="65"/>
  <c r="O28" i="65"/>
  <c r="K24" i="65"/>
  <c r="L24" i="65"/>
  <c r="M24" i="65"/>
  <c r="N24" i="65"/>
  <c r="N32" i="65"/>
  <c r="K25" i="65"/>
  <c r="N15" i="65"/>
  <c r="L12" i="65"/>
  <c r="L32" i="65"/>
  <c r="M18" i="65"/>
  <c r="L18" i="65"/>
  <c r="N43" i="65"/>
  <c r="N40" i="65"/>
  <c r="N33" i="65"/>
  <c r="M33" i="65"/>
  <c r="N23" i="65"/>
  <c r="N14" i="65"/>
  <c r="M23" i="65"/>
  <c r="M14" i="65"/>
  <c r="L23" i="65"/>
  <c r="L14" i="65"/>
  <c r="N49" i="65"/>
  <c r="N37" i="65"/>
  <c r="M49" i="65"/>
  <c r="M37" i="65"/>
  <c r="O19" i="65"/>
  <c r="M31" i="65"/>
  <c r="M21" i="65"/>
  <c r="L31" i="65"/>
  <c r="L21" i="65"/>
  <c r="N25" i="65"/>
  <c r="O21" i="64"/>
  <c r="O10" i="64"/>
  <c r="O28" i="64"/>
  <c r="O26" i="64"/>
  <c r="O38" i="64"/>
  <c r="O13" i="64"/>
  <c r="O22" i="64"/>
  <c r="M25" i="64"/>
  <c r="N25" i="64"/>
  <c r="K25" i="64"/>
  <c r="L25" i="64"/>
  <c r="N39" i="64"/>
  <c r="N24" i="64"/>
  <c r="M12" i="64"/>
  <c r="M39" i="64"/>
  <c r="N32" i="64"/>
  <c r="M24" i="64"/>
  <c r="N15" i="64"/>
  <c r="L12" i="64"/>
  <c r="L39" i="64"/>
  <c r="M32" i="64"/>
  <c r="L24" i="64"/>
  <c r="M15" i="64"/>
  <c r="K12" i="64"/>
  <c r="N35" i="64"/>
  <c r="N27" i="64"/>
  <c r="M35" i="64"/>
  <c r="M27" i="64"/>
  <c r="L35" i="64"/>
  <c r="L27" i="64"/>
  <c r="O20" i="63"/>
  <c r="O29" i="63"/>
  <c r="O31" i="63"/>
  <c r="K17" i="63"/>
  <c r="L17" i="63"/>
  <c r="M17" i="63"/>
  <c r="N17" i="63"/>
  <c r="O21" i="63"/>
  <c r="O26" i="63"/>
  <c r="BM19" i="63" s="1"/>
  <c r="N45" i="63"/>
  <c r="N39" i="63"/>
  <c r="L25" i="63"/>
  <c r="N24" i="63"/>
  <c r="O15" i="63"/>
  <c r="M12" i="63"/>
  <c r="N32" i="63"/>
  <c r="K25" i="63"/>
  <c r="N15" i="63"/>
  <c r="L12" i="63"/>
  <c r="M18" i="63"/>
  <c r="N33" i="63"/>
  <c r="N37" i="63"/>
  <c r="L49" i="63"/>
  <c r="L37" i="63"/>
  <c r="N25" i="63"/>
  <c r="L24" i="62"/>
  <c r="K24" i="62"/>
  <c r="M24" i="62"/>
  <c r="N24" i="62"/>
  <c r="O22" i="62"/>
  <c r="O38" i="62"/>
  <c r="L45" i="62"/>
  <c r="K45" i="62"/>
  <c r="M45" i="62"/>
  <c r="N45" i="62"/>
  <c r="O34" i="62"/>
  <c r="O21" i="62"/>
  <c r="O13" i="62"/>
  <c r="O30" i="62"/>
  <c r="K39" i="62"/>
  <c r="L39" i="62"/>
  <c r="M39" i="62"/>
  <c r="N39" i="62"/>
  <c r="N32" i="62"/>
  <c r="K25" i="62"/>
  <c r="N15" i="62"/>
  <c r="M32" i="62"/>
  <c r="L32" i="62"/>
  <c r="L15" i="62"/>
  <c r="K15" i="62"/>
  <c r="N36" i="62"/>
  <c r="N33" i="62"/>
  <c r="L23" i="62"/>
  <c r="N17" i="62"/>
  <c r="L14" i="62"/>
  <c r="N37" i="62"/>
  <c r="M17" i="62"/>
  <c r="M34" i="62"/>
  <c r="L34" i="62"/>
  <c r="O35" i="62"/>
  <c r="N35" i="62"/>
  <c r="N27" i="62"/>
  <c r="M35" i="62"/>
  <c r="M27" i="62"/>
  <c r="L35" i="62"/>
  <c r="L27" i="62"/>
  <c r="N25" i="62"/>
  <c r="O45" i="61"/>
  <c r="N40" i="61"/>
  <c r="K40" i="61"/>
  <c r="M40" i="61"/>
  <c r="M39" i="61"/>
  <c r="N39" i="61"/>
  <c r="N25" i="61"/>
  <c r="K25" i="61"/>
  <c r="L25" i="61"/>
  <c r="M25" i="61"/>
  <c r="O34" i="61"/>
  <c r="K19" i="61"/>
  <c r="L19" i="61"/>
  <c r="M19" i="61"/>
  <c r="N19" i="61"/>
  <c r="N43" i="61"/>
  <c r="K43" i="61"/>
  <c r="L43" i="61"/>
  <c r="M43" i="61"/>
  <c r="O49" i="61"/>
  <c r="O13" i="61"/>
  <c r="O16" i="61"/>
  <c r="L12" i="61"/>
  <c r="M12" i="61"/>
  <c r="N12" i="61"/>
  <c r="O37" i="61"/>
  <c r="N11" i="61"/>
  <c r="K11" i="61"/>
  <c r="L11" i="61"/>
  <c r="M11" i="61"/>
  <c r="O22" i="61"/>
  <c r="M24" i="61"/>
  <c r="N24" i="61"/>
  <c r="O20" i="61"/>
  <c r="M45" i="61"/>
  <c r="N45" i="61"/>
  <c r="O41" i="61"/>
  <c r="O31" i="61"/>
  <c r="O21" i="61"/>
  <c r="O19" i="61"/>
  <c r="N33" i="61"/>
  <c r="M33" i="61"/>
  <c r="N23" i="61"/>
  <c r="N14" i="61"/>
  <c r="L33" i="61"/>
  <c r="M23" i="61"/>
  <c r="M14" i="61"/>
  <c r="L23" i="61"/>
  <c r="N17" i="61"/>
  <c r="L14" i="61"/>
  <c r="N35" i="61"/>
  <c r="N27" i="61"/>
  <c r="M35" i="61"/>
  <c r="M27" i="61"/>
  <c r="K43" i="60"/>
  <c r="L43" i="60"/>
  <c r="M43" i="60"/>
  <c r="N43" i="60"/>
  <c r="O28" i="60"/>
  <c r="K40" i="60"/>
  <c r="L40" i="60"/>
  <c r="M40" i="60"/>
  <c r="N40" i="60"/>
  <c r="K35" i="60"/>
  <c r="L35" i="60"/>
  <c r="M35" i="60"/>
  <c r="N35" i="60"/>
  <c r="O38" i="60"/>
  <c r="O20" i="60"/>
  <c r="O31" i="60"/>
  <c r="K11" i="60"/>
  <c r="L11" i="60"/>
  <c r="M11" i="60"/>
  <c r="N11" i="60"/>
  <c r="O22" i="60"/>
  <c r="K27" i="60"/>
  <c r="L27" i="60"/>
  <c r="M27" i="60"/>
  <c r="N27" i="60"/>
  <c r="N39" i="60"/>
  <c r="L25" i="60"/>
  <c r="N24" i="60"/>
  <c r="N45" i="60"/>
  <c r="O19" i="60"/>
  <c r="M12" i="60"/>
  <c r="K25" i="60"/>
  <c r="L12" i="60"/>
  <c r="N25" i="60"/>
  <c r="O41" i="59"/>
  <c r="O34" i="59"/>
  <c r="O21" i="59"/>
  <c r="O10" i="59"/>
  <c r="O28" i="59"/>
  <c r="O31" i="59"/>
  <c r="N45" i="59"/>
  <c r="N39" i="59"/>
  <c r="N24" i="59"/>
  <c r="M12" i="59"/>
  <c r="M45" i="59"/>
  <c r="M39" i="59"/>
  <c r="N32" i="59"/>
  <c r="M24" i="59"/>
  <c r="N15" i="59"/>
  <c r="L12" i="59"/>
  <c r="L24" i="59"/>
  <c r="L45" i="59"/>
  <c r="L39" i="59"/>
  <c r="M32" i="59"/>
  <c r="M15" i="59"/>
  <c r="K12" i="59"/>
  <c r="L32" i="59"/>
  <c r="N18" i="59"/>
  <c r="L15" i="59"/>
  <c r="M18" i="59"/>
  <c r="L23" i="59"/>
  <c r="M37" i="59"/>
  <c r="N35" i="59"/>
  <c r="N27" i="59"/>
  <c r="M35" i="59"/>
  <c r="L35" i="59"/>
  <c r="L27" i="59"/>
  <c r="N25" i="59"/>
  <c r="O34" i="58"/>
  <c r="K37" i="58"/>
  <c r="O28" i="58"/>
  <c r="O26" i="58"/>
  <c r="BQ19" i="58"/>
  <c r="BS19" i="58"/>
  <c r="K49" i="58"/>
  <c r="L49" i="58"/>
  <c r="M49" i="58"/>
  <c r="N49" i="58"/>
  <c r="O31" i="58"/>
  <c r="O22" i="58"/>
  <c r="O16" i="58"/>
  <c r="N39" i="58"/>
  <c r="L25" i="58"/>
  <c r="N24" i="58"/>
  <c r="O15" i="58"/>
  <c r="BO18" i="58" s="1"/>
  <c r="M12" i="58"/>
  <c r="K25" i="58"/>
  <c r="L12" i="58"/>
  <c r="M23" i="58"/>
  <c r="M14" i="58"/>
  <c r="L23" i="58"/>
  <c r="L14" i="58"/>
  <c r="N35" i="58"/>
  <c r="M35" i="58"/>
  <c r="M27" i="58"/>
  <c r="L35" i="58"/>
  <c r="L27" i="58"/>
  <c r="N25" i="58"/>
  <c r="K35" i="57"/>
  <c r="L35" i="57"/>
  <c r="M35" i="57"/>
  <c r="N35" i="57"/>
  <c r="O18" i="57"/>
  <c r="K40" i="57"/>
  <c r="L40" i="57"/>
  <c r="M40" i="57"/>
  <c r="N40" i="57"/>
  <c r="O16" i="57"/>
  <c r="K43" i="57"/>
  <c r="L43" i="57"/>
  <c r="M43" i="57"/>
  <c r="N43" i="57"/>
  <c r="O32" i="57"/>
  <c r="O15" i="57"/>
  <c r="O13" i="57"/>
  <c r="K11" i="57"/>
  <c r="L11" i="57"/>
  <c r="M11" i="57"/>
  <c r="N11" i="57"/>
  <c r="N45" i="57"/>
  <c r="N39" i="57"/>
  <c r="L25" i="57"/>
  <c r="N24" i="57"/>
  <c r="M12" i="57"/>
  <c r="K25" i="57"/>
  <c r="L12" i="57"/>
  <c r="M18" i="57"/>
  <c r="N33" i="57"/>
  <c r="M33" i="57"/>
  <c r="N23" i="57"/>
  <c r="N14" i="57"/>
  <c r="L33" i="57"/>
  <c r="O17" i="57"/>
  <c r="M14" i="57"/>
  <c r="L23" i="57"/>
  <c r="L14" i="57"/>
  <c r="N49" i="57"/>
  <c r="N37" i="57"/>
  <c r="M49" i="57"/>
  <c r="M37" i="57"/>
  <c r="L17" i="57"/>
  <c r="L49" i="57"/>
  <c r="L37" i="57"/>
  <c r="M30" i="57"/>
  <c r="M20" i="57"/>
  <c r="N25" i="57"/>
  <c r="O30" i="56"/>
  <c r="O26" i="56"/>
  <c r="O20" i="56"/>
  <c r="O29" i="56"/>
  <c r="O31" i="56"/>
  <c r="N45" i="56"/>
  <c r="N39" i="56"/>
  <c r="N24" i="56"/>
  <c r="M12" i="56"/>
  <c r="M45" i="56"/>
  <c r="M39" i="56"/>
  <c r="M24" i="56"/>
  <c r="L12" i="56"/>
  <c r="L45" i="56"/>
  <c r="L39" i="56"/>
  <c r="L24" i="56"/>
  <c r="K12" i="56"/>
  <c r="N33" i="56"/>
  <c r="L23" i="56"/>
  <c r="L14" i="56"/>
  <c r="O19" i="56"/>
  <c r="N35" i="56"/>
  <c r="N27" i="56"/>
  <c r="M35" i="56"/>
  <c r="M27" i="56"/>
  <c r="L35" i="56"/>
  <c r="L27" i="56"/>
  <c r="N25" i="56"/>
  <c r="O22" i="55"/>
  <c r="BS19" i="55" s="1"/>
  <c r="O38" i="55"/>
  <c r="O41" i="55"/>
  <c r="O21" i="55"/>
  <c r="O26" i="55"/>
  <c r="O13" i="55"/>
  <c r="M33" i="55"/>
  <c r="K33" i="55"/>
  <c r="L33" i="55"/>
  <c r="N33" i="55"/>
  <c r="O35" i="55"/>
  <c r="N45" i="55"/>
  <c r="N39" i="55"/>
  <c r="N24" i="55"/>
  <c r="M12" i="55"/>
  <c r="M45" i="55"/>
  <c r="M39" i="55"/>
  <c r="N32" i="55"/>
  <c r="M24" i="55"/>
  <c r="N15" i="55"/>
  <c r="L12" i="55"/>
  <c r="L45" i="55"/>
  <c r="L39" i="55"/>
  <c r="M32" i="55"/>
  <c r="L24" i="55"/>
  <c r="M15" i="55"/>
  <c r="K12" i="55"/>
  <c r="L32" i="55"/>
  <c r="N18" i="55"/>
  <c r="L15" i="55"/>
  <c r="M18" i="55"/>
  <c r="L18" i="55"/>
  <c r="M43" i="55"/>
  <c r="M40" i="55"/>
  <c r="M11" i="55"/>
  <c r="M14" i="55"/>
  <c r="M49" i="55"/>
  <c r="M37" i="55"/>
  <c r="N35" i="55"/>
  <c r="N27" i="55"/>
  <c r="M35" i="55"/>
  <c r="M27" i="55"/>
  <c r="L35" i="55"/>
  <c r="L27" i="55"/>
  <c r="N25" i="55"/>
  <c r="O29" i="54"/>
  <c r="O20" i="54"/>
  <c r="O22" i="54"/>
  <c r="O31" i="54"/>
  <c r="O34" i="54"/>
  <c r="O21" i="54"/>
  <c r="N45" i="54"/>
  <c r="N39" i="54"/>
  <c r="O32" i="54"/>
  <c r="L25" i="54"/>
  <c r="N24" i="54"/>
  <c r="M12" i="54"/>
  <c r="N32" i="54"/>
  <c r="K25" i="54"/>
  <c r="N15" i="54"/>
  <c r="L12" i="54"/>
  <c r="L32" i="54"/>
  <c r="N18" i="54"/>
  <c r="L15" i="54"/>
  <c r="M18" i="54"/>
  <c r="L18" i="54"/>
  <c r="N33" i="54"/>
  <c r="L23" i="54"/>
  <c r="N17" i="54"/>
  <c r="L14" i="54"/>
  <c r="O19" i="54"/>
  <c r="N35" i="54"/>
  <c r="N27" i="54"/>
  <c r="M35" i="54"/>
  <c r="M27" i="54"/>
  <c r="L35" i="54"/>
  <c r="L27" i="54"/>
  <c r="N25" i="54"/>
  <c r="O49" i="53"/>
  <c r="O47" i="53"/>
  <c r="O28" i="53"/>
  <c r="O21" i="53"/>
  <c r="O25" i="53"/>
  <c r="K32" i="53"/>
  <c r="L32" i="53"/>
  <c r="M32" i="53"/>
  <c r="N32" i="53"/>
  <c r="O13" i="53"/>
  <c r="K45" i="53"/>
  <c r="L45" i="53"/>
  <c r="M45" i="53"/>
  <c r="N45" i="53"/>
  <c r="O31" i="53"/>
  <c r="K39" i="53"/>
  <c r="L39" i="53"/>
  <c r="M39" i="53"/>
  <c r="N39" i="53"/>
  <c r="O38" i="53"/>
  <c r="K24" i="53"/>
  <c r="L24" i="53"/>
  <c r="M24" i="53"/>
  <c r="N24" i="53"/>
  <c r="L25" i="53"/>
  <c r="O19" i="53"/>
  <c r="O15" i="53"/>
  <c r="K25" i="53"/>
  <c r="N15" i="53"/>
  <c r="M15" i="53"/>
  <c r="N18" i="53"/>
  <c r="L15" i="53"/>
  <c r="M43" i="53"/>
  <c r="M40" i="53"/>
  <c r="M11" i="53"/>
  <c r="K43" i="53"/>
  <c r="K40" i="53"/>
  <c r="L33" i="53"/>
  <c r="M23" i="53"/>
  <c r="M14" i="53"/>
  <c r="K11" i="53"/>
  <c r="N43" i="53"/>
  <c r="N40" i="53"/>
  <c r="M33" i="53"/>
  <c r="N17" i="53"/>
  <c r="N35" i="53"/>
  <c r="N27" i="53"/>
  <c r="M35" i="53"/>
  <c r="M27" i="53"/>
  <c r="L35" i="53"/>
  <c r="L27" i="53"/>
  <c r="N25" i="53"/>
  <c r="O30" i="52"/>
  <c r="O28" i="52"/>
  <c r="O29" i="52"/>
  <c r="BW18" i="52" s="1"/>
  <c r="O13" i="52"/>
  <c r="O38" i="52"/>
  <c r="O47" i="52"/>
  <c r="N45" i="52"/>
  <c r="N39" i="52"/>
  <c r="N24" i="52"/>
  <c r="M12" i="52"/>
  <c r="M45" i="52"/>
  <c r="M39" i="52"/>
  <c r="N32" i="52"/>
  <c r="K25" i="52"/>
  <c r="M24" i="52"/>
  <c r="N15" i="52"/>
  <c r="L12" i="52"/>
  <c r="M32" i="52"/>
  <c r="L15" i="52"/>
  <c r="L23" i="52"/>
  <c r="N17" i="52"/>
  <c r="L14" i="52"/>
  <c r="M17" i="52"/>
  <c r="N35" i="52"/>
  <c r="N27" i="52"/>
  <c r="M35" i="52"/>
  <c r="M27" i="52"/>
  <c r="L35" i="52"/>
  <c r="L27" i="52"/>
  <c r="N25" i="52"/>
  <c r="K40" i="51"/>
  <c r="L40" i="51"/>
  <c r="M40" i="51"/>
  <c r="N40" i="51"/>
  <c r="K27" i="51"/>
  <c r="L27" i="51"/>
  <c r="M27" i="51"/>
  <c r="N27" i="51"/>
  <c r="O16" i="51"/>
  <c r="BM19" i="51" s="1"/>
  <c r="O31" i="51"/>
  <c r="BQ18" i="51"/>
  <c r="O21" i="51"/>
  <c r="K43" i="51"/>
  <c r="L43" i="51"/>
  <c r="M43" i="51"/>
  <c r="N43" i="51"/>
  <c r="O41" i="51"/>
  <c r="K11" i="51"/>
  <c r="L11" i="51"/>
  <c r="M11" i="51"/>
  <c r="N11" i="51"/>
  <c r="O20" i="51"/>
  <c r="O18" i="51"/>
  <c r="O22" i="51"/>
  <c r="N45" i="51"/>
  <c r="N39" i="51"/>
  <c r="O32" i="51"/>
  <c r="L25" i="51"/>
  <c r="N24" i="51"/>
  <c r="M12" i="51"/>
  <c r="M45" i="51"/>
  <c r="M39" i="51"/>
  <c r="N32" i="51"/>
  <c r="K25" i="51"/>
  <c r="M24" i="51"/>
  <c r="N15" i="51"/>
  <c r="L12" i="51"/>
  <c r="L45" i="51"/>
  <c r="L39" i="51"/>
  <c r="M32" i="51"/>
  <c r="L24" i="51"/>
  <c r="M15" i="51"/>
  <c r="N18" i="51"/>
  <c r="M18" i="51"/>
  <c r="N29" i="51"/>
  <c r="M29" i="51"/>
  <c r="L29" i="51"/>
  <c r="O23" i="51"/>
  <c r="N19" i="51"/>
  <c r="L19" i="51"/>
  <c r="N25" i="51"/>
  <c r="O30" i="50"/>
  <c r="O21" i="50"/>
  <c r="BU18" i="50"/>
  <c r="BQ19" i="50"/>
  <c r="BI18" i="50"/>
  <c r="BK18" i="50"/>
  <c r="BM18" i="50"/>
  <c r="O38" i="50"/>
  <c r="O13" i="50"/>
  <c r="O16" i="50"/>
  <c r="N45" i="50"/>
  <c r="N39" i="50"/>
  <c r="L25" i="50"/>
  <c r="O15" i="50"/>
  <c r="BH18" i="50" s="1"/>
  <c r="BJ18" i="50" s="1"/>
  <c r="K25" i="50"/>
  <c r="L12" i="50"/>
  <c r="N35" i="50"/>
  <c r="N27" i="50"/>
  <c r="M35" i="50"/>
  <c r="M27" i="50"/>
  <c r="L35" i="50"/>
  <c r="L27" i="50"/>
  <c r="N25" i="50"/>
  <c r="O22" i="49"/>
  <c r="K29" i="49"/>
  <c r="L29" i="49"/>
  <c r="M29" i="49"/>
  <c r="N29" i="49"/>
  <c r="O31" i="49"/>
  <c r="O40" i="49"/>
  <c r="O34" i="49"/>
  <c r="O43" i="49"/>
  <c r="K24" i="49"/>
  <c r="L24" i="49"/>
  <c r="M24" i="49"/>
  <c r="N24" i="49"/>
  <c r="K45" i="49"/>
  <c r="L45" i="49"/>
  <c r="M45" i="49"/>
  <c r="N45" i="49"/>
  <c r="O13" i="49"/>
  <c r="O41" i="49"/>
  <c r="K39" i="49"/>
  <c r="L39" i="49"/>
  <c r="M39" i="49"/>
  <c r="N39" i="49"/>
  <c r="N32" i="49"/>
  <c r="K25" i="49"/>
  <c r="N15" i="49"/>
  <c r="M32" i="49"/>
  <c r="L32" i="49"/>
  <c r="N18" i="49"/>
  <c r="L15" i="49"/>
  <c r="M18" i="49"/>
  <c r="L43" i="49"/>
  <c r="N17" i="49"/>
  <c r="M37" i="49"/>
  <c r="L17" i="49"/>
  <c r="N35" i="49"/>
  <c r="N27" i="49"/>
  <c r="M35" i="49"/>
  <c r="L27" i="49"/>
  <c r="N25" i="49"/>
  <c r="O22" i="48"/>
  <c r="BW18" i="48" s="1"/>
  <c r="O16" i="48"/>
  <c r="O47" i="48"/>
  <c r="K45" i="48"/>
  <c r="L45" i="48"/>
  <c r="M45" i="48"/>
  <c r="N45" i="48"/>
  <c r="K39" i="48"/>
  <c r="L39" i="48"/>
  <c r="M39" i="48"/>
  <c r="N39" i="48"/>
  <c r="O28" i="48"/>
  <c r="K24" i="48"/>
  <c r="L24" i="48"/>
  <c r="M24" i="48"/>
  <c r="N24" i="48"/>
  <c r="O15" i="48"/>
  <c r="N32" i="48"/>
  <c r="K25" i="48"/>
  <c r="N15" i="48"/>
  <c r="M32" i="48"/>
  <c r="M15" i="48"/>
  <c r="K12" i="48"/>
  <c r="L32" i="48"/>
  <c r="L15" i="48"/>
  <c r="N43" i="48"/>
  <c r="N40" i="48"/>
  <c r="M43" i="48"/>
  <c r="M40" i="48"/>
  <c r="L43" i="48"/>
  <c r="L40" i="48"/>
  <c r="N23" i="48"/>
  <c r="N14" i="48"/>
  <c r="M23" i="48"/>
  <c r="M14" i="48"/>
  <c r="N17" i="48"/>
  <c r="M31" i="48"/>
  <c r="M21" i="48"/>
  <c r="N35" i="48"/>
  <c r="N27" i="48"/>
  <c r="M35" i="48"/>
  <c r="M27" i="48"/>
  <c r="L35" i="48"/>
  <c r="L27" i="48"/>
  <c r="N25" i="48"/>
  <c r="O38" i="47"/>
  <c r="O31" i="47"/>
  <c r="BW18" i="47" s="1"/>
  <c r="BU19" i="47"/>
  <c r="O41" i="47"/>
  <c r="O34" i="47"/>
  <c r="O26" i="47"/>
  <c r="O18" i="47"/>
  <c r="N39" i="47"/>
  <c r="N45" i="47"/>
  <c r="N24" i="47"/>
  <c r="M12" i="47"/>
  <c r="M45" i="47"/>
  <c r="M39" i="47"/>
  <c r="N32" i="47"/>
  <c r="M24" i="47"/>
  <c r="N15" i="47"/>
  <c r="L12" i="47"/>
  <c r="L45" i="47"/>
  <c r="L39" i="47"/>
  <c r="M32" i="47"/>
  <c r="L24" i="47"/>
  <c r="L32" i="47"/>
  <c r="N18" i="47"/>
  <c r="L15" i="47"/>
  <c r="N43" i="47"/>
  <c r="N40" i="47"/>
  <c r="N11" i="47"/>
  <c r="M43" i="47"/>
  <c r="M40" i="47"/>
  <c r="N33" i="47"/>
  <c r="M11" i="47"/>
  <c r="L43" i="47"/>
  <c r="L40" i="47"/>
  <c r="M33" i="47"/>
  <c r="L11" i="47"/>
  <c r="L33" i="47"/>
  <c r="M23" i="47"/>
  <c r="M14" i="47"/>
  <c r="O35" i="47"/>
  <c r="N35" i="47"/>
  <c r="N27" i="47"/>
  <c r="M35" i="47"/>
  <c r="M27" i="47"/>
  <c r="L35" i="47"/>
  <c r="L27" i="47"/>
  <c r="K40" i="46"/>
  <c r="L40" i="46"/>
  <c r="M40" i="46"/>
  <c r="N40" i="46"/>
  <c r="O26" i="46"/>
  <c r="O38" i="46"/>
  <c r="O10" i="46"/>
  <c r="K43" i="46"/>
  <c r="L43" i="46"/>
  <c r="M43" i="46"/>
  <c r="N43" i="46"/>
  <c r="O20" i="46"/>
  <c r="K11" i="46"/>
  <c r="M11" i="46"/>
  <c r="L11" i="46"/>
  <c r="N11" i="46"/>
  <c r="N35" i="46"/>
  <c r="N27" i="46"/>
  <c r="M35" i="46"/>
  <c r="M27" i="46"/>
  <c r="L35" i="46"/>
  <c r="L27" i="46"/>
  <c r="N25" i="46"/>
  <c r="O28" i="45"/>
  <c r="M39" i="45"/>
  <c r="N39" i="45"/>
  <c r="O26" i="45"/>
  <c r="M25" i="45"/>
  <c r="N25" i="45"/>
  <c r="K25" i="45"/>
  <c r="L25" i="45"/>
  <c r="K17" i="45"/>
  <c r="L17" i="45"/>
  <c r="M17" i="45"/>
  <c r="N17" i="45"/>
  <c r="O10" i="45"/>
  <c r="O41" i="45"/>
  <c r="O34" i="45"/>
  <c r="O30" i="45"/>
  <c r="M45" i="45"/>
  <c r="N45" i="45"/>
  <c r="N12" i="45"/>
  <c r="L12" i="45"/>
  <c r="M12" i="45"/>
  <c r="M15" i="45"/>
  <c r="L15" i="45"/>
  <c r="K15" i="45"/>
  <c r="O16" i="45"/>
  <c r="N24" i="45"/>
  <c r="L33" i="45"/>
  <c r="M23" i="45"/>
  <c r="M14" i="45"/>
  <c r="L23" i="45"/>
  <c r="L14" i="45"/>
  <c r="N37" i="45"/>
  <c r="N35" i="45"/>
  <c r="N27" i="45"/>
  <c r="M35" i="45"/>
  <c r="M27" i="45"/>
  <c r="L35" i="45"/>
  <c r="L27" i="45"/>
  <c r="O16" i="44"/>
  <c r="K33" i="44"/>
  <c r="L33" i="44"/>
  <c r="M33" i="44"/>
  <c r="N33" i="44"/>
  <c r="O22" i="44"/>
  <c r="O13" i="44"/>
  <c r="N43" i="44"/>
  <c r="N40" i="44"/>
  <c r="N11" i="44"/>
  <c r="M43" i="44"/>
  <c r="M40" i="44"/>
  <c r="M11" i="44"/>
  <c r="L43" i="44"/>
  <c r="L40" i="44"/>
  <c r="L11" i="44"/>
  <c r="N17" i="44"/>
  <c r="N49" i="44"/>
  <c r="N37" i="44"/>
  <c r="M49" i="44"/>
  <c r="M37" i="44"/>
  <c r="L17" i="44"/>
  <c r="L49" i="44"/>
  <c r="L37" i="44"/>
  <c r="N28" i="44"/>
  <c r="N41" i="44"/>
  <c r="M28" i="44"/>
  <c r="L41" i="44"/>
  <c r="M34" i="44"/>
  <c r="M26" i="44"/>
  <c r="M10" i="44"/>
  <c r="K27" i="43"/>
  <c r="L27" i="43"/>
  <c r="M27" i="43"/>
  <c r="N27" i="43"/>
  <c r="K36" i="43"/>
  <c r="L36" i="43"/>
  <c r="M36" i="43"/>
  <c r="N36" i="43"/>
  <c r="O34" i="43"/>
  <c r="O30" i="43"/>
  <c r="L43" i="43"/>
  <c r="K43" i="43"/>
  <c r="M43" i="43"/>
  <c r="N43" i="43"/>
  <c r="O41" i="43"/>
  <c r="O24" i="43"/>
  <c r="K35" i="43"/>
  <c r="L35" i="43"/>
  <c r="M35" i="43"/>
  <c r="N35" i="43"/>
  <c r="O13" i="43"/>
  <c r="K11" i="43"/>
  <c r="L11" i="43"/>
  <c r="M11" i="43"/>
  <c r="N11" i="43"/>
  <c r="L40" i="43"/>
  <c r="K40" i="43"/>
  <c r="N40" i="43"/>
  <c r="N45" i="43"/>
  <c r="N39" i="43"/>
  <c r="L25" i="43"/>
  <c r="N24" i="43"/>
  <c r="M12" i="43"/>
  <c r="K25" i="43"/>
  <c r="L12" i="43"/>
  <c r="N29" i="43"/>
  <c r="M29" i="43"/>
  <c r="L29" i="43"/>
  <c r="N33" i="43"/>
  <c r="L23" i="43"/>
  <c r="L14" i="43"/>
  <c r="O19" i="43"/>
  <c r="O27" i="43"/>
  <c r="N25" i="43"/>
  <c r="O27" i="42"/>
  <c r="O26" i="42"/>
  <c r="L25" i="42"/>
  <c r="K35" i="42"/>
  <c r="L35" i="42"/>
  <c r="M35" i="42"/>
  <c r="N35" i="42"/>
  <c r="O41" i="42"/>
  <c r="O35" i="42"/>
  <c r="M25" i="42"/>
  <c r="N25" i="42"/>
  <c r="O13" i="42"/>
  <c r="O30" i="42"/>
  <c r="O19" i="42"/>
  <c r="O28" i="42"/>
  <c r="K27" i="42"/>
  <c r="L27" i="42"/>
  <c r="M27" i="42"/>
  <c r="N27" i="42"/>
  <c r="K29" i="42"/>
  <c r="L23" i="42"/>
  <c r="L14" i="42"/>
  <c r="N49" i="42"/>
  <c r="N37" i="42"/>
  <c r="M37" i="42"/>
  <c r="O31" i="41"/>
  <c r="M32" i="41"/>
  <c r="K15" i="41"/>
  <c r="O39" i="41"/>
  <c r="L32" i="41"/>
  <c r="O38" i="41"/>
  <c r="O47" i="41"/>
  <c r="K43" i="41"/>
  <c r="L43" i="41"/>
  <c r="M43" i="41"/>
  <c r="O41" i="41"/>
  <c r="K35" i="41"/>
  <c r="L35" i="41"/>
  <c r="M35" i="41"/>
  <c r="N35" i="41"/>
  <c r="O26" i="41"/>
  <c r="K12" i="41"/>
  <c r="K27" i="41"/>
  <c r="L27" i="41"/>
  <c r="M27" i="41"/>
  <c r="N27" i="41"/>
  <c r="O22" i="41"/>
  <c r="L45" i="41"/>
  <c r="L25" i="41"/>
  <c r="L11" i="41"/>
  <c r="O30" i="41"/>
  <c r="N43" i="41"/>
  <c r="M25" i="41"/>
  <c r="N25" i="41"/>
  <c r="O45" i="41"/>
  <c r="K40" i="41"/>
  <c r="L40" i="41"/>
  <c r="M40" i="41"/>
  <c r="O19" i="41"/>
  <c r="N15" i="41"/>
  <c r="M15" i="41"/>
  <c r="N37" i="41"/>
  <c r="M17" i="41"/>
  <c r="N40" i="40"/>
  <c r="K40" i="40"/>
  <c r="L40" i="40"/>
  <c r="M40" i="40"/>
  <c r="O38" i="40"/>
  <c r="K32" i="40"/>
  <c r="L32" i="40"/>
  <c r="M32" i="40"/>
  <c r="N32" i="40"/>
  <c r="O20" i="40"/>
  <c r="O30" i="40"/>
  <c r="BO18" i="40" s="1"/>
  <c r="BM18" i="40"/>
  <c r="O22" i="40"/>
  <c r="O16" i="40"/>
  <c r="K43" i="40"/>
  <c r="L43" i="40"/>
  <c r="M43" i="40"/>
  <c r="N43" i="40"/>
  <c r="M11" i="40"/>
  <c r="N11" i="40"/>
  <c r="K11" i="40"/>
  <c r="L11" i="40"/>
  <c r="L15" i="40"/>
  <c r="M15" i="40"/>
  <c r="N15" i="40"/>
  <c r="N18" i="40"/>
  <c r="M18" i="40"/>
  <c r="N36" i="40"/>
  <c r="L18" i="40"/>
  <c r="O33" i="40"/>
  <c r="N33" i="40"/>
  <c r="M33" i="40"/>
  <c r="N23" i="40"/>
  <c r="N14" i="40"/>
  <c r="L33" i="40"/>
  <c r="M23" i="40"/>
  <c r="M14" i="40"/>
  <c r="L23" i="40"/>
  <c r="N17" i="40"/>
  <c r="L14" i="40"/>
  <c r="N35" i="40"/>
  <c r="N27" i="40"/>
  <c r="M35" i="40"/>
  <c r="M27" i="40"/>
  <c r="L35" i="40"/>
  <c r="L27" i="40"/>
  <c r="O16" i="39"/>
  <c r="K43" i="39"/>
  <c r="L43" i="39"/>
  <c r="M43" i="39"/>
  <c r="N43" i="39"/>
  <c r="BW18" i="39"/>
  <c r="O21" i="39"/>
  <c r="K40" i="39"/>
  <c r="L40" i="39"/>
  <c r="M40" i="39"/>
  <c r="N40" i="39"/>
  <c r="O13" i="39"/>
  <c r="BM19" i="39" s="1"/>
  <c r="K11" i="39"/>
  <c r="L11" i="39"/>
  <c r="M11" i="39"/>
  <c r="N11" i="39"/>
  <c r="O20" i="39"/>
  <c r="M45" i="39"/>
  <c r="M39" i="39"/>
  <c r="N32" i="39"/>
  <c r="K25" i="39"/>
  <c r="M24" i="39"/>
  <c r="N15" i="39"/>
  <c r="L12" i="39"/>
  <c r="L45" i="39"/>
  <c r="L39" i="39"/>
  <c r="M32" i="39"/>
  <c r="L24" i="39"/>
  <c r="M15" i="39"/>
  <c r="L32" i="39"/>
  <c r="N18" i="39"/>
  <c r="L15" i="39"/>
  <c r="M18" i="39"/>
  <c r="N33" i="39"/>
  <c r="N35" i="39"/>
  <c r="N27" i="39"/>
  <c r="M35" i="39"/>
  <c r="M27" i="39"/>
  <c r="L35" i="39"/>
  <c r="L27" i="39"/>
  <c r="N25" i="39"/>
  <c r="L45" i="38"/>
  <c r="M45" i="38"/>
  <c r="N45" i="38"/>
  <c r="L40" i="38"/>
  <c r="M40" i="38"/>
  <c r="N40" i="38"/>
  <c r="K40" i="38"/>
  <c r="M32" i="38"/>
  <c r="N32" i="38"/>
  <c r="O38" i="38"/>
  <c r="M25" i="38"/>
  <c r="N25" i="38"/>
  <c r="K25" i="38"/>
  <c r="L25" i="38"/>
  <c r="O25" i="38"/>
  <c r="O10" i="38"/>
  <c r="O26" i="38"/>
  <c r="M39" i="38"/>
  <c r="N39" i="38"/>
  <c r="N12" i="38"/>
  <c r="K12" i="38"/>
  <c r="L12" i="38"/>
  <c r="M12" i="38"/>
  <c r="L43" i="38"/>
  <c r="M43" i="38"/>
  <c r="N43" i="38"/>
  <c r="K43" i="38"/>
  <c r="M15" i="38"/>
  <c r="N15" i="38"/>
  <c r="O41" i="38"/>
  <c r="L11" i="38"/>
  <c r="M11" i="38"/>
  <c r="N11" i="38"/>
  <c r="K11" i="38"/>
  <c r="O30" i="38"/>
  <c r="O22" i="38"/>
  <c r="L24" i="38"/>
  <c r="M24" i="38"/>
  <c r="N24" i="38"/>
  <c r="L33" i="38"/>
  <c r="M14" i="38"/>
  <c r="L23" i="38"/>
  <c r="L14" i="38"/>
  <c r="O21" i="37"/>
  <c r="BI19" i="37" s="1"/>
  <c r="O38" i="37"/>
  <c r="BU19" i="37"/>
  <c r="BM18" i="37"/>
  <c r="BS19" i="37"/>
  <c r="O31" i="37"/>
  <c r="O22" i="37"/>
  <c r="N43" i="37"/>
  <c r="N40" i="37"/>
  <c r="N11" i="37"/>
  <c r="M43" i="37"/>
  <c r="M40" i="37"/>
  <c r="N33" i="37"/>
  <c r="M11" i="37"/>
  <c r="O49" i="37"/>
  <c r="N35" i="37"/>
  <c r="N27" i="37"/>
  <c r="M35" i="37"/>
  <c r="M27" i="37"/>
  <c r="L35" i="37"/>
  <c r="L27" i="37"/>
  <c r="N25" i="37"/>
  <c r="K35" i="36"/>
  <c r="L35" i="36"/>
  <c r="M35" i="36"/>
  <c r="N35" i="36"/>
  <c r="N12" i="36"/>
  <c r="K12" i="36"/>
  <c r="L12" i="36"/>
  <c r="M12" i="36"/>
  <c r="K40" i="36"/>
  <c r="L40" i="36"/>
  <c r="M40" i="36"/>
  <c r="N40" i="36"/>
  <c r="O31" i="36"/>
  <c r="BO18" i="36" s="1"/>
  <c r="BQ18" i="36"/>
  <c r="K27" i="36"/>
  <c r="L27" i="36"/>
  <c r="M27" i="36"/>
  <c r="N27" i="36"/>
  <c r="O30" i="36"/>
  <c r="BK18" i="36" s="1"/>
  <c r="K43" i="36"/>
  <c r="L43" i="36"/>
  <c r="M43" i="36"/>
  <c r="N43" i="36"/>
  <c r="K11" i="36"/>
  <c r="L11" i="36"/>
  <c r="M11" i="36"/>
  <c r="N11" i="36"/>
  <c r="O47" i="36"/>
  <c r="N39" i="36"/>
  <c r="N24" i="36"/>
  <c r="N45" i="36"/>
  <c r="M45" i="36"/>
  <c r="M39" i="36"/>
  <c r="N32" i="36"/>
  <c r="M24" i="36"/>
  <c r="N15" i="36"/>
  <c r="M32" i="36"/>
  <c r="M15" i="36"/>
  <c r="L32" i="36"/>
  <c r="N18" i="36"/>
  <c r="L15" i="36"/>
  <c r="M18" i="36"/>
  <c r="N33" i="36"/>
  <c r="M33" i="36"/>
  <c r="N23" i="36"/>
  <c r="N14" i="36"/>
  <c r="L33" i="36"/>
  <c r="M23" i="36"/>
  <c r="M14" i="36"/>
  <c r="L23" i="36"/>
  <c r="L14" i="36"/>
  <c r="O38" i="35"/>
  <c r="BK19" i="35" s="1"/>
  <c r="N12" i="35"/>
  <c r="K12" i="35"/>
  <c r="L12" i="35"/>
  <c r="M12" i="35"/>
  <c r="O26" i="35"/>
  <c r="O13" i="35"/>
  <c r="O34" i="35"/>
  <c r="N45" i="35"/>
  <c r="N39" i="35"/>
  <c r="N24" i="35"/>
  <c r="M45" i="35"/>
  <c r="M39" i="35"/>
  <c r="N32" i="35"/>
  <c r="M24" i="35"/>
  <c r="N15" i="35"/>
  <c r="L45" i="35"/>
  <c r="L39" i="35"/>
  <c r="M32" i="35"/>
  <c r="L24" i="35"/>
  <c r="M15" i="35"/>
  <c r="L32" i="35"/>
  <c r="N18" i="35"/>
  <c r="L15" i="35"/>
  <c r="M43" i="35"/>
  <c r="M40" i="35"/>
  <c r="M11" i="35"/>
  <c r="L43" i="35"/>
  <c r="L40" i="35"/>
  <c r="L11" i="35"/>
  <c r="L33" i="35"/>
  <c r="N17" i="35"/>
  <c r="N35" i="35"/>
  <c r="N27" i="35"/>
  <c r="M35" i="35"/>
  <c r="M27" i="35"/>
  <c r="L35" i="35"/>
  <c r="L27" i="35"/>
  <c r="N25" i="35"/>
  <c r="O41" i="34"/>
  <c r="O34" i="34"/>
  <c r="O38" i="34"/>
  <c r="O22" i="34"/>
  <c r="O13" i="34"/>
  <c r="O47" i="34"/>
  <c r="N45" i="34"/>
  <c r="N39" i="34"/>
  <c r="L25" i="34"/>
  <c r="N24" i="34"/>
  <c r="M12" i="34"/>
  <c r="K25" i="34"/>
  <c r="L12" i="34"/>
  <c r="N43" i="34"/>
  <c r="N40" i="34"/>
  <c r="N11" i="34"/>
  <c r="M43" i="34"/>
  <c r="M40" i="34"/>
  <c r="N33" i="34"/>
  <c r="M11" i="34"/>
  <c r="L43" i="34"/>
  <c r="L40" i="34"/>
  <c r="L11" i="34"/>
  <c r="L33" i="34"/>
  <c r="N35" i="34"/>
  <c r="N27" i="34"/>
  <c r="M35" i="34"/>
  <c r="M27" i="34"/>
  <c r="L35" i="34"/>
  <c r="L27" i="34"/>
  <c r="N25" i="34"/>
  <c r="N36" i="33"/>
  <c r="M36" i="33"/>
  <c r="K36" i="33"/>
  <c r="L36" i="33"/>
  <c r="O47" i="33"/>
  <c r="L43" i="33"/>
  <c r="K43" i="33"/>
  <c r="M43" i="33"/>
  <c r="N43" i="33"/>
  <c r="O26" i="33"/>
  <c r="BK19" i="33" s="1"/>
  <c r="L40" i="33"/>
  <c r="K40" i="33"/>
  <c r="M40" i="33"/>
  <c r="N40" i="33"/>
  <c r="O13" i="33"/>
  <c r="K11" i="33"/>
  <c r="L11" i="33"/>
  <c r="M11" i="33"/>
  <c r="N11" i="33"/>
  <c r="O38" i="33"/>
  <c r="N45" i="33"/>
  <c r="N39" i="33"/>
  <c r="L25" i="33"/>
  <c r="N24" i="33"/>
  <c r="M12" i="33"/>
  <c r="K25" i="33"/>
  <c r="L12" i="33"/>
  <c r="L29" i="33"/>
  <c r="M17" i="33"/>
  <c r="N35" i="33"/>
  <c r="N27" i="33"/>
  <c r="M35" i="33"/>
  <c r="M27" i="33"/>
  <c r="L35" i="33"/>
  <c r="L27" i="33"/>
  <c r="N25" i="33"/>
  <c r="O31" i="32"/>
  <c r="O25" i="32"/>
  <c r="O34" i="32"/>
  <c r="O30" i="32"/>
  <c r="O21" i="32"/>
  <c r="O18" i="32"/>
  <c r="O20" i="32"/>
  <c r="L25" i="32"/>
  <c r="M12" i="32"/>
  <c r="O15" i="32"/>
  <c r="BI19" i="32" s="1"/>
  <c r="N32" i="32"/>
  <c r="K25" i="32"/>
  <c r="N15" i="32"/>
  <c r="L12" i="32"/>
  <c r="L32" i="32"/>
  <c r="L15" i="32"/>
  <c r="M43" i="32"/>
  <c r="M40" i="32"/>
  <c r="N33" i="32"/>
  <c r="M11" i="32"/>
  <c r="L33" i="32"/>
  <c r="M14" i="32"/>
  <c r="L14" i="32"/>
  <c r="N35" i="32"/>
  <c r="N27" i="32"/>
  <c r="M35" i="32"/>
  <c r="M27" i="32"/>
  <c r="L35" i="32"/>
  <c r="N25" i="32"/>
  <c r="O32" i="31"/>
  <c r="O47" i="31"/>
  <c r="O31" i="31"/>
  <c r="O28" i="31"/>
  <c r="O13" i="31"/>
  <c r="BW18" i="31" s="1"/>
  <c r="N45" i="31"/>
  <c r="N39" i="31"/>
  <c r="L25" i="31"/>
  <c r="N24" i="31"/>
  <c r="O19" i="31"/>
  <c r="BI19" i="31" s="1"/>
  <c r="M12" i="31"/>
  <c r="K25" i="31"/>
  <c r="L12" i="31"/>
  <c r="M29" i="31"/>
  <c r="L29" i="31"/>
  <c r="N43" i="31"/>
  <c r="N40" i="31"/>
  <c r="N11" i="31"/>
  <c r="M43" i="31"/>
  <c r="M40" i="31"/>
  <c r="N33" i="31"/>
  <c r="M11" i="31"/>
  <c r="L43" i="31"/>
  <c r="L40" i="31"/>
  <c r="M33" i="31"/>
  <c r="N23" i="31"/>
  <c r="N14" i="31"/>
  <c r="L11" i="31"/>
  <c r="L33" i="31"/>
  <c r="M23" i="31"/>
  <c r="M14" i="31"/>
  <c r="O37" i="31"/>
  <c r="L35" i="31"/>
  <c r="L27" i="31"/>
  <c r="N25" i="31"/>
  <c r="O27" i="30"/>
  <c r="O41" i="30"/>
  <c r="K35" i="30"/>
  <c r="L35" i="30"/>
  <c r="M35" i="30"/>
  <c r="N35" i="30"/>
  <c r="O26" i="30"/>
  <c r="L45" i="30"/>
  <c r="M25" i="30"/>
  <c r="N25" i="30"/>
  <c r="M12" i="30"/>
  <c r="K14" i="30"/>
  <c r="L14" i="30"/>
  <c r="M14" i="30"/>
  <c r="N14" i="30"/>
  <c r="O10" i="30"/>
  <c r="N39" i="30"/>
  <c r="M39" i="30"/>
  <c r="L39" i="30"/>
  <c r="O21" i="30"/>
  <c r="O28" i="30"/>
  <c r="N24" i="30"/>
  <c r="N18" i="30"/>
  <c r="M24" i="30"/>
  <c r="M18" i="30"/>
  <c r="K27" i="30"/>
  <c r="L27" i="30"/>
  <c r="M27" i="30"/>
  <c r="N27" i="30"/>
  <c r="L24" i="30"/>
  <c r="L18" i="30"/>
  <c r="O34" i="30"/>
  <c r="O20" i="30"/>
  <c r="K23" i="30"/>
  <c r="L23" i="30"/>
  <c r="M23" i="30"/>
  <c r="N23" i="30"/>
  <c r="O13" i="30"/>
  <c r="O30" i="30"/>
  <c r="O25" i="30"/>
  <c r="M43" i="30"/>
  <c r="M40" i="30"/>
  <c r="M11" i="30"/>
  <c r="L43" i="30"/>
  <c r="L40" i="30"/>
  <c r="L11" i="30"/>
  <c r="L33" i="30"/>
  <c r="N17" i="30"/>
  <c r="M39" i="29"/>
  <c r="L39" i="29"/>
  <c r="K43" i="29"/>
  <c r="L43" i="29"/>
  <c r="O28" i="29"/>
  <c r="O31" i="29"/>
  <c r="O22" i="29"/>
  <c r="M25" i="29"/>
  <c r="N25" i="29"/>
  <c r="O39" i="29"/>
  <c r="O38" i="29"/>
  <c r="O20" i="29"/>
  <c r="O41" i="29"/>
  <c r="O19" i="29"/>
  <c r="K35" i="29"/>
  <c r="L35" i="29"/>
  <c r="M35" i="29"/>
  <c r="N35" i="29"/>
  <c r="K11" i="29"/>
  <c r="L11" i="29"/>
  <c r="M11" i="29"/>
  <c r="N45" i="29"/>
  <c r="O34" i="29"/>
  <c r="K27" i="29"/>
  <c r="L27" i="29"/>
  <c r="M27" i="29"/>
  <c r="N27" i="29"/>
  <c r="K14" i="29"/>
  <c r="L14" i="29"/>
  <c r="M14" i="29"/>
  <c r="N14" i="29"/>
  <c r="N43" i="29"/>
  <c r="O21" i="29"/>
  <c r="M43" i="29"/>
  <c r="O30" i="29"/>
  <c r="K40" i="29"/>
  <c r="L40" i="29"/>
  <c r="K33" i="29"/>
  <c r="L33" i="29"/>
  <c r="M33" i="29"/>
  <c r="K23" i="29"/>
  <c r="L23" i="29"/>
  <c r="M23" i="29"/>
  <c r="N23" i="29"/>
  <c r="O24" i="29"/>
  <c r="O11" i="29"/>
  <c r="N17" i="29"/>
  <c r="O30" i="28"/>
  <c r="O20" i="28"/>
  <c r="K40" i="28"/>
  <c r="L40" i="28"/>
  <c r="M40" i="28"/>
  <c r="N40" i="28"/>
  <c r="O28" i="28"/>
  <c r="BW19" i="28"/>
  <c r="BK18" i="28"/>
  <c r="BU18" i="28"/>
  <c r="BK19" i="28"/>
  <c r="BM19" i="28"/>
  <c r="M25" i="28"/>
  <c r="N25" i="28"/>
  <c r="K25" i="28"/>
  <c r="K43" i="28"/>
  <c r="L43" i="28"/>
  <c r="M43" i="28"/>
  <c r="N43" i="28"/>
  <c r="L11" i="28"/>
  <c r="K11" i="28"/>
  <c r="M11" i="28"/>
  <c r="N11" i="28"/>
  <c r="O41" i="28"/>
  <c r="N33" i="28"/>
  <c r="L33" i="28"/>
  <c r="L23" i="28"/>
  <c r="L14" i="28"/>
  <c r="N35" i="28"/>
  <c r="N27" i="28"/>
  <c r="M35" i="28"/>
  <c r="M27" i="28"/>
  <c r="L35" i="28"/>
  <c r="L27" i="28"/>
  <c r="L30" i="27"/>
  <c r="M30" i="27"/>
  <c r="N30" i="27"/>
  <c r="K30" i="27"/>
  <c r="N12" i="27"/>
  <c r="K12" i="27"/>
  <c r="L12" i="27"/>
  <c r="M12" i="27"/>
  <c r="O45" i="27"/>
  <c r="N36" i="27"/>
  <c r="O47" i="27"/>
  <c r="O10" i="27"/>
  <c r="K27" i="27"/>
  <c r="L27" i="27"/>
  <c r="M27" i="27"/>
  <c r="N27" i="27"/>
  <c r="K43" i="27"/>
  <c r="L43" i="27"/>
  <c r="O38" i="27"/>
  <c r="O19" i="27"/>
  <c r="O31" i="27"/>
  <c r="K35" i="27"/>
  <c r="L35" i="27"/>
  <c r="M35" i="27"/>
  <c r="N35" i="27"/>
  <c r="O34" i="27"/>
  <c r="O43" i="27"/>
  <c r="N43" i="27"/>
  <c r="K33" i="27"/>
  <c r="L33" i="27"/>
  <c r="M43" i="27"/>
  <c r="O22" i="27"/>
  <c r="O12" i="27"/>
  <c r="K40" i="27"/>
  <c r="L40" i="27"/>
  <c r="O30" i="27"/>
  <c r="K14" i="27"/>
  <c r="L14" i="27"/>
  <c r="M14" i="27"/>
  <c r="N14" i="27"/>
  <c r="M17" i="27"/>
  <c r="N17" i="27"/>
  <c r="N40" i="27"/>
  <c r="O17" i="27"/>
  <c r="M40" i="27"/>
  <c r="K23" i="27"/>
  <c r="L23" i="27"/>
  <c r="M23" i="27"/>
  <c r="N23" i="27"/>
  <c r="O26" i="26"/>
  <c r="K45" i="26"/>
  <c r="O28" i="26"/>
  <c r="K11" i="26"/>
  <c r="L11" i="26"/>
  <c r="M11" i="26"/>
  <c r="N11" i="26"/>
  <c r="K43" i="26"/>
  <c r="L43" i="26"/>
  <c r="M43" i="26"/>
  <c r="N43" i="26"/>
  <c r="M45" i="26"/>
  <c r="N45" i="26"/>
  <c r="M39" i="26"/>
  <c r="N39" i="26"/>
  <c r="O38" i="26"/>
  <c r="M25" i="26"/>
  <c r="N25" i="26"/>
  <c r="K25" i="26"/>
  <c r="L25" i="26"/>
  <c r="N12" i="26"/>
  <c r="L12" i="26"/>
  <c r="M12" i="26"/>
  <c r="O16" i="26"/>
  <c r="K40" i="26"/>
  <c r="L40" i="26"/>
  <c r="M40" i="26"/>
  <c r="N40" i="26"/>
  <c r="O47" i="26"/>
  <c r="O34" i="26"/>
  <c r="O17" i="26"/>
  <c r="N24" i="26"/>
  <c r="N33" i="26"/>
  <c r="M33" i="26"/>
  <c r="N23" i="26"/>
  <c r="N14" i="26"/>
  <c r="L33" i="26"/>
  <c r="M23" i="26"/>
  <c r="M14" i="26"/>
  <c r="N35" i="26"/>
  <c r="N27" i="26"/>
  <c r="M35" i="26"/>
  <c r="M27" i="26"/>
  <c r="L35" i="26"/>
  <c r="L27" i="26"/>
  <c r="L25" i="25"/>
  <c r="O41" i="25"/>
  <c r="K35" i="25"/>
  <c r="L35" i="25"/>
  <c r="M35" i="25"/>
  <c r="N35" i="25"/>
  <c r="M25" i="25"/>
  <c r="N25" i="25"/>
  <c r="O25" i="25"/>
  <c r="O30" i="25"/>
  <c r="O10" i="25"/>
  <c r="M12" i="25"/>
  <c r="L39" i="25"/>
  <c r="K11" i="25"/>
  <c r="L11" i="25"/>
  <c r="M11" i="25"/>
  <c r="N11" i="25"/>
  <c r="M24" i="25"/>
  <c r="K40" i="25"/>
  <c r="L40" i="25"/>
  <c r="M40" i="25"/>
  <c r="O22" i="25"/>
  <c r="K27" i="25"/>
  <c r="L27" i="25"/>
  <c r="M27" i="25"/>
  <c r="N27" i="25"/>
  <c r="O31" i="25"/>
  <c r="O26" i="25"/>
  <c r="K43" i="25"/>
  <c r="L43" i="25"/>
  <c r="M43" i="25"/>
  <c r="N43" i="25"/>
  <c r="N33" i="25"/>
  <c r="M33" i="25"/>
  <c r="N23" i="25"/>
  <c r="N14" i="25"/>
  <c r="L33" i="25"/>
  <c r="L23" i="25"/>
  <c r="L14" i="25"/>
  <c r="M39" i="24"/>
  <c r="N39" i="24"/>
  <c r="L39" i="24"/>
  <c r="M25" i="24"/>
  <c r="N25" i="24"/>
  <c r="K25" i="24"/>
  <c r="O31" i="24"/>
  <c r="O13" i="24"/>
  <c r="O10" i="24"/>
  <c r="O26" i="24"/>
  <c r="O41" i="24"/>
  <c r="N12" i="24"/>
  <c r="L12" i="24"/>
  <c r="M12" i="24"/>
  <c r="O12" i="24"/>
  <c r="O34" i="24"/>
  <c r="M45" i="24"/>
  <c r="N45" i="24"/>
  <c r="M24" i="24"/>
  <c r="N24" i="24"/>
  <c r="O15" i="24"/>
  <c r="N33" i="24"/>
  <c r="M33" i="24"/>
  <c r="N23" i="24"/>
  <c r="N14" i="24"/>
  <c r="L23" i="24"/>
  <c r="L14" i="24"/>
  <c r="N35" i="24"/>
  <c r="N27" i="24"/>
  <c r="M35" i="24"/>
  <c r="M27" i="24"/>
  <c r="L35" i="24"/>
  <c r="L27" i="24"/>
  <c r="O47" i="23"/>
  <c r="O10" i="23"/>
  <c r="O31" i="23"/>
  <c r="O16" i="23"/>
  <c r="L25" i="23"/>
  <c r="M12" i="23"/>
  <c r="N17" i="23"/>
  <c r="L17" i="23"/>
  <c r="N35" i="23"/>
  <c r="N27" i="23"/>
  <c r="M35" i="23"/>
  <c r="M27" i="23"/>
  <c r="L35" i="23"/>
  <c r="L27" i="23"/>
  <c r="N25" i="23"/>
  <c r="M24" i="22"/>
  <c r="N24" i="22"/>
  <c r="M45" i="22"/>
  <c r="N45" i="22"/>
  <c r="K43" i="22"/>
  <c r="L43" i="22"/>
  <c r="M43" i="22"/>
  <c r="N43" i="22"/>
  <c r="O41" i="22"/>
  <c r="O30" i="22"/>
  <c r="K24" i="22"/>
  <c r="O28" i="22"/>
  <c r="L45" i="22"/>
  <c r="K45" i="22"/>
  <c r="L39" i="22"/>
  <c r="K40" i="22"/>
  <c r="L40" i="22"/>
  <c r="M40" i="22"/>
  <c r="N40" i="22"/>
  <c r="O25" i="22"/>
  <c r="O38" i="22"/>
  <c r="O16" i="22"/>
  <c r="N12" i="22"/>
  <c r="L12" i="22"/>
  <c r="M12" i="22"/>
  <c r="O31" i="22"/>
  <c r="M25" i="22"/>
  <c r="N25" i="22"/>
  <c r="K25" i="22"/>
  <c r="L25" i="22"/>
  <c r="K11" i="22"/>
  <c r="L11" i="22"/>
  <c r="M11" i="22"/>
  <c r="N11" i="22"/>
  <c r="M39" i="22"/>
  <c r="N39" i="22"/>
  <c r="M29" i="22"/>
  <c r="L29" i="22"/>
  <c r="N33" i="22"/>
  <c r="M33" i="22"/>
  <c r="L33" i="22"/>
  <c r="M23" i="22"/>
  <c r="M14" i="22"/>
  <c r="L23" i="22"/>
  <c r="L14" i="22"/>
  <c r="N35" i="22"/>
  <c r="N27" i="22"/>
  <c r="M35" i="22"/>
  <c r="M27" i="22"/>
  <c r="L35" i="22"/>
  <c r="L27" i="22"/>
  <c r="O39" i="21"/>
  <c r="O38" i="21"/>
  <c r="K35" i="21"/>
  <c r="L35" i="21"/>
  <c r="M35" i="21"/>
  <c r="N35" i="21"/>
  <c r="K33" i="21"/>
  <c r="L33" i="21"/>
  <c r="M33" i="21"/>
  <c r="N33" i="21"/>
  <c r="O47" i="21"/>
  <c r="K43" i="21"/>
  <c r="L43" i="21"/>
  <c r="M43" i="21"/>
  <c r="N43" i="21"/>
  <c r="O10" i="21"/>
  <c r="O41" i="21"/>
  <c r="O30" i="21"/>
  <c r="K15" i="21"/>
  <c r="L15" i="21"/>
  <c r="M15" i="21"/>
  <c r="N12" i="21"/>
  <c r="K12" i="21"/>
  <c r="O13" i="21"/>
  <c r="K11" i="21"/>
  <c r="L11" i="21"/>
  <c r="M11" i="21"/>
  <c r="N11" i="21"/>
  <c r="O22" i="21"/>
  <c r="M12" i="21"/>
  <c r="K24" i="21"/>
  <c r="L24" i="21"/>
  <c r="O20" i="21"/>
  <c r="K45" i="21"/>
  <c r="L45" i="21"/>
  <c r="O45" i="21"/>
  <c r="K40" i="21"/>
  <c r="L40" i="21"/>
  <c r="M40" i="21"/>
  <c r="N40" i="21"/>
  <c r="K27" i="21"/>
  <c r="L27" i="21"/>
  <c r="M27" i="21"/>
  <c r="N27" i="21"/>
  <c r="K32" i="21"/>
  <c r="L32" i="21"/>
  <c r="M32" i="21"/>
  <c r="K39" i="21"/>
  <c r="L39" i="21"/>
  <c r="N18" i="21"/>
  <c r="N23" i="21"/>
  <c r="N14" i="21"/>
  <c r="M23" i="21"/>
  <c r="M14" i="21"/>
  <c r="L23" i="21"/>
  <c r="L14" i="21"/>
  <c r="N10" i="21"/>
  <c r="M10" i="21"/>
  <c r="L10" i="21"/>
  <c r="O35" i="21"/>
  <c r="L40" i="20"/>
  <c r="K40" i="20"/>
  <c r="M40" i="20"/>
  <c r="N40" i="20"/>
  <c r="O21" i="20"/>
  <c r="O10" i="20"/>
  <c r="K43" i="20"/>
  <c r="L43" i="20"/>
  <c r="M43" i="20"/>
  <c r="N43" i="20"/>
  <c r="O22" i="20"/>
  <c r="L11" i="20"/>
  <c r="K11" i="20"/>
  <c r="M11" i="20"/>
  <c r="N11" i="20"/>
  <c r="O30" i="20"/>
  <c r="L23" i="20"/>
  <c r="L14" i="20"/>
  <c r="O19" i="20"/>
  <c r="N35" i="20"/>
  <c r="N27" i="20"/>
  <c r="M35" i="20"/>
  <c r="M27" i="20"/>
  <c r="L35" i="20"/>
  <c r="L27" i="20"/>
  <c r="N25" i="20"/>
  <c r="K24" i="19"/>
  <c r="L24" i="19"/>
  <c r="L18" i="19"/>
  <c r="O24" i="19"/>
  <c r="O22" i="19"/>
  <c r="K14" i="19"/>
  <c r="M14" i="19"/>
  <c r="N14" i="19"/>
  <c r="L14" i="19"/>
  <c r="O47" i="19"/>
  <c r="K43" i="19"/>
  <c r="L43" i="19"/>
  <c r="M43" i="19"/>
  <c r="O20" i="19"/>
  <c r="M18" i="19"/>
  <c r="N18" i="19"/>
  <c r="K35" i="19"/>
  <c r="L35" i="19"/>
  <c r="M35" i="19"/>
  <c r="N35" i="19"/>
  <c r="L33" i="19"/>
  <c r="M33" i="19"/>
  <c r="N33" i="19"/>
  <c r="K33" i="19"/>
  <c r="O13" i="19"/>
  <c r="O19" i="19"/>
  <c r="K15" i="19"/>
  <c r="L15" i="19"/>
  <c r="M15" i="19"/>
  <c r="N43" i="19"/>
  <c r="O12" i="19"/>
  <c r="O45" i="19"/>
  <c r="K11" i="19"/>
  <c r="L11" i="19"/>
  <c r="M11" i="19"/>
  <c r="N11" i="19"/>
  <c r="K40" i="19"/>
  <c r="L40" i="19"/>
  <c r="M40" i="19"/>
  <c r="O21" i="19"/>
  <c r="K23" i="19"/>
  <c r="M23" i="19"/>
  <c r="N23" i="19"/>
  <c r="L23" i="19"/>
  <c r="K32" i="19"/>
  <c r="L32" i="19"/>
  <c r="M32" i="19"/>
  <c r="O38" i="19"/>
  <c r="O31" i="19"/>
  <c r="N24" i="19"/>
  <c r="K27" i="19"/>
  <c r="L27" i="19"/>
  <c r="M27" i="19"/>
  <c r="N27" i="19"/>
  <c r="M24" i="19"/>
  <c r="O36" i="19"/>
  <c r="N17" i="19"/>
  <c r="O27" i="19"/>
  <c r="M25" i="18"/>
  <c r="N25" i="18"/>
  <c r="O22" i="18"/>
  <c r="N18" i="18"/>
  <c r="M18" i="18"/>
  <c r="L18" i="18"/>
  <c r="O31" i="18"/>
  <c r="O38" i="18"/>
  <c r="O20" i="18"/>
  <c r="O13" i="18"/>
  <c r="K33" i="18"/>
  <c r="L33" i="18"/>
  <c r="M33" i="18"/>
  <c r="N33" i="18"/>
  <c r="O35" i="18"/>
  <c r="O34" i="18"/>
  <c r="K27" i="18"/>
  <c r="L27" i="18"/>
  <c r="M27" i="18"/>
  <c r="N27" i="18"/>
  <c r="L23" i="18"/>
  <c r="M23" i="18"/>
  <c r="N23" i="18"/>
  <c r="L14" i="18"/>
  <c r="M14" i="18"/>
  <c r="N14" i="18"/>
  <c r="K40" i="18"/>
  <c r="L40" i="18"/>
  <c r="M40" i="18"/>
  <c r="O26" i="18"/>
  <c r="K11" i="18"/>
  <c r="L11" i="18"/>
  <c r="M11" i="18"/>
  <c r="N11" i="18"/>
  <c r="K35" i="18"/>
  <c r="L35" i="18"/>
  <c r="M35" i="18"/>
  <c r="N35" i="18"/>
  <c r="O43" i="18"/>
  <c r="O30" i="18"/>
  <c r="M24" i="18"/>
  <c r="O21" i="18"/>
  <c r="M15" i="18"/>
  <c r="L24" i="18"/>
  <c r="L15" i="18"/>
  <c r="K43" i="18"/>
  <c r="L43" i="18"/>
  <c r="M43" i="18"/>
  <c r="L24" i="17"/>
  <c r="O20" i="17"/>
  <c r="M24" i="17"/>
  <c r="N24" i="17"/>
  <c r="M45" i="17"/>
  <c r="N45" i="17"/>
  <c r="K39" i="17"/>
  <c r="O28" i="17"/>
  <c r="O10" i="17"/>
  <c r="O27" i="17"/>
  <c r="O38" i="17"/>
  <c r="M25" i="17"/>
  <c r="N25" i="17"/>
  <c r="K25" i="17"/>
  <c r="L25" i="17"/>
  <c r="N12" i="17"/>
  <c r="L12" i="17"/>
  <c r="M12" i="17"/>
  <c r="M39" i="17"/>
  <c r="N39" i="17"/>
  <c r="O16" i="17"/>
  <c r="O41" i="17"/>
  <c r="O35" i="17"/>
  <c r="O32" i="17"/>
  <c r="O19" i="17"/>
  <c r="M43" i="17"/>
  <c r="M40" i="17"/>
  <c r="M11" i="17"/>
  <c r="L43" i="17"/>
  <c r="L40" i="17"/>
  <c r="M33" i="17"/>
  <c r="N23" i="17"/>
  <c r="N14" i="17"/>
  <c r="L11" i="17"/>
  <c r="L33" i="17"/>
  <c r="M23" i="17"/>
  <c r="M14" i="17"/>
  <c r="N35" i="17"/>
  <c r="N27" i="17"/>
  <c r="M35" i="17"/>
  <c r="M27" i="17"/>
  <c r="L35" i="17"/>
  <c r="L27" i="17"/>
  <c r="K45" i="16"/>
  <c r="L45" i="16"/>
  <c r="M45" i="16"/>
  <c r="N45" i="16"/>
  <c r="M25" i="16"/>
  <c r="N25" i="16"/>
  <c r="K25" i="16"/>
  <c r="L25" i="16"/>
  <c r="M18" i="16"/>
  <c r="L32" i="16"/>
  <c r="M32" i="16"/>
  <c r="N32" i="16"/>
  <c r="L15" i="16"/>
  <c r="M15" i="16"/>
  <c r="N15" i="16"/>
  <c r="O38" i="16"/>
  <c r="O32" i="16"/>
  <c r="O26" i="16"/>
  <c r="O13" i="16"/>
  <c r="O31" i="16"/>
  <c r="K39" i="16"/>
  <c r="L39" i="16"/>
  <c r="M39" i="16"/>
  <c r="N39" i="16"/>
  <c r="O10" i="16"/>
  <c r="N12" i="16"/>
  <c r="K12" i="16"/>
  <c r="L12" i="16"/>
  <c r="M12" i="16"/>
  <c r="O47" i="16"/>
  <c r="N40" i="16"/>
  <c r="K24" i="16"/>
  <c r="L24" i="16"/>
  <c r="M24" i="16"/>
  <c r="N24" i="16"/>
  <c r="K11" i="16"/>
  <c r="L11" i="16"/>
  <c r="O16" i="16"/>
  <c r="K40" i="16"/>
  <c r="L40" i="16"/>
  <c r="K43" i="16"/>
  <c r="L43" i="16"/>
  <c r="O21" i="16"/>
  <c r="N36" i="16"/>
  <c r="M36" i="16"/>
  <c r="M33" i="16"/>
  <c r="L33" i="16"/>
  <c r="M23" i="16"/>
  <c r="M14" i="16"/>
  <c r="O49" i="16"/>
  <c r="O30" i="16"/>
  <c r="O20" i="16"/>
  <c r="N35" i="16"/>
  <c r="N27" i="16"/>
  <c r="M35" i="16"/>
  <c r="M27" i="16"/>
  <c r="L35" i="16"/>
  <c r="L27" i="16"/>
  <c r="O31" i="15"/>
  <c r="O20" i="15"/>
  <c r="BI19" i="15" s="1"/>
  <c r="O13" i="15"/>
  <c r="O16" i="15"/>
  <c r="N35" i="15"/>
  <c r="N27" i="15"/>
  <c r="M35" i="15"/>
  <c r="M27" i="15"/>
  <c r="L35" i="15"/>
  <c r="L27" i="15"/>
  <c r="N25" i="15"/>
  <c r="O31" i="14"/>
  <c r="K11" i="14"/>
  <c r="L11" i="14"/>
  <c r="M11" i="14"/>
  <c r="N11" i="14"/>
  <c r="N45" i="14"/>
  <c r="M45" i="14"/>
  <c r="K40" i="14"/>
  <c r="L40" i="14"/>
  <c r="M40" i="14"/>
  <c r="K27" i="14"/>
  <c r="L27" i="14"/>
  <c r="M27" i="14"/>
  <c r="N27" i="14"/>
  <c r="O41" i="14"/>
  <c r="K35" i="14"/>
  <c r="L35" i="14"/>
  <c r="M35" i="14"/>
  <c r="N35" i="14"/>
  <c r="O27" i="14"/>
  <c r="O26" i="14"/>
  <c r="O34" i="14"/>
  <c r="L45" i="14"/>
  <c r="O30" i="14"/>
  <c r="O12" i="14"/>
  <c r="K43" i="14"/>
  <c r="L43" i="14"/>
  <c r="M43" i="14"/>
  <c r="N39" i="14"/>
  <c r="O45" i="14"/>
  <c r="M39" i="14"/>
  <c r="L39" i="14"/>
  <c r="M25" i="14"/>
  <c r="N25" i="14"/>
  <c r="O20" i="14"/>
  <c r="O16" i="14"/>
  <c r="O19" i="14"/>
  <c r="O28" i="14"/>
  <c r="O15" i="14"/>
  <c r="N15" i="14"/>
  <c r="O47" i="14"/>
  <c r="M15" i="14"/>
  <c r="L15" i="14"/>
  <c r="N33" i="14"/>
  <c r="M33" i="14"/>
  <c r="N23" i="14"/>
  <c r="N14" i="14"/>
  <c r="L33" i="14"/>
  <c r="M23" i="14"/>
  <c r="M14" i="14"/>
  <c r="K11" i="13"/>
  <c r="M11" i="13"/>
  <c r="N11" i="13"/>
  <c r="N29" i="13"/>
  <c r="L23" i="13"/>
  <c r="M23" i="13"/>
  <c r="M32" i="13"/>
  <c r="N32" i="13"/>
  <c r="O47" i="13"/>
  <c r="O38" i="13"/>
  <c r="L32" i="13"/>
  <c r="N14" i="13"/>
  <c r="O19" i="13"/>
  <c r="L25" i="13"/>
  <c r="O10" i="13"/>
  <c r="K40" i="13"/>
  <c r="M40" i="13"/>
  <c r="N40" i="13"/>
  <c r="K35" i="13"/>
  <c r="L35" i="13"/>
  <c r="M35" i="13"/>
  <c r="N35" i="13"/>
  <c r="O28" i="13"/>
  <c r="M25" i="13"/>
  <c r="N25" i="13"/>
  <c r="O35" i="13"/>
  <c r="K33" i="13"/>
  <c r="L33" i="13"/>
  <c r="N33" i="13"/>
  <c r="O20" i="13"/>
  <c r="O34" i="13"/>
  <c r="L14" i="13"/>
  <c r="M14" i="13"/>
  <c r="O13" i="13"/>
  <c r="K27" i="13"/>
  <c r="L27" i="13"/>
  <c r="M27" i="13"/>
  <c r="N27" i="13"/>
  <c r="N18" i="13"/>
  <c r="M18" i="13"/>
  <c r="K43" i="13"/>
  <c r="M43" i="13"/>
  <c r="N43" i="13"/>
  <c r="L18" i="13"/>
  <c r="O30" i="13"/>
  <c r="O26" i="13"/>
  <c r="L11" i="13"/>
  <c r="M45" i="12"/>
  <c r="K24" i="12"/>
  <c r="L45" i="12"/>
  <c r="K11" i="12"/>
  <c r="L11" i="12"/>
  <c r="N43" i="12"/>
  <c r="O24" i="12"/>
  <c r="N39" i="12"/>
  <c r="M39" i="12"/>
  <c r="M25" i="12"/>
  <c r="N25" i="12"/>
  <c r="L39" i="12"/>
  <c r="O20" i="12"/>
  <c r="O25" i="12"/>
  <c r="O10" i="12"/>
  <c r="O16" i="12"/>
  <c r="N40" i="12"/>
  <c r="O31" i="12"/>
  <c r="K40" i="12"/>
  <c r="L40" i="12"/>
  <c r="O41" i="12"/>
  <c r="K35" i="12"/>
  <c r="L35" i="12"/>
  <c r="M35" i="12"/>
  <c r="N35" i="12"/>
  <c r="K27" i="12"/>
  <c r="L27" i="12"/>
  <c r="M27" i="12"/>
  <c r="N27" i="12"/>
  <c r="K43" i="12"/>
  <c r="L43" i="12"/>
  <c r="O30" i="12"/>
  <c r="O22" i="12"/>
  <c r="O38" i="12"/>
  <c r="O28" i="12"/>
  <c r="O19" i="12"/>
  <c r="N24" i="12"/>
  <c r="O13" i="12"/>
  <c r="O27" i="12"/>
  <c r="M24" i="12"/>
  <c r="O21" i="12"/>
  <c r="O34" i="12"/>
  <c r="O26" i="12"/>
  <c r="N11" i="12"/>
  <c r="M33" i="12"/>
  <c r="L33" i="12"/>
  <c r="M23" i="12"/>
  <c r="M14" i="12"/>
  <c r="O17" i="11"/>
  <c r="L29" i="11"/>
  <c r="K29" i="11"/>
  <c r="L43" i="11"/>
  <c r="K43" i="11"/>
  <c r="M43" i="11"/>
  <c r="N43" i="11"/>
  <c r="K27" i="11"/>
  <c r="L27" i="11"/>
  <c r="M27" i="11"/>
  <c r="N27" i="11"/>
  <c r="O10" i="11"/>
  <c r="K35" i="11"/>
  <c r="L35" i="11"/>
  <c r="M35" i="11"/>
  <c r="N35" i="11"/>
  <c r="M33" i="11"/>
  <c r="K33" i="11"/>
  <c r="L33" i="11"/>
  <c r="N33" i="11"/>
  <c r="O41" i="11"/>
  <c r="O34" i="11"/>
  <c r="O19" i="11"/>
  <c r="M49" i="11"/>
  <c r="O26" i="11"/>
  <c r="L49" i="11"/>
  <c r="N20" i="11"/>
  <c r="K49" i="11"/>
  <c r="O30" i="11"/>
  <c r="K14" i="11"/>
  <c r="N14" i="11"/>
  <c r="L14" i="11"/>
  <c r="M14" i="11"/>
  <c r="K11" i="11"/>
  <c r="L11" i="11"/>
  <c r="M11" i="11"/>
  <c r="N11" i="11"/>
  <c r="N29" i="11"/>
  <c r="O43" i="11"/>
  <c r="K23" i="11"/>
  <c r="N23" i="11"/>
  <c r="L23" i="11"/>
  <c r="M23" i="11"/>
  <c r="O49" i="11"/>
  <c r="M29" i="11"/>
  <c r="O23" i="11"/>
  <c r="O18" i="11"/>
  <c r="O13" i="11"/>
  <c r="O14" i="11"/>
  <c r="L40" i="11"/>
  <c r="K40" i="11"/>
  <c r="M40" i="11"/>
  <c r="N40" i="11"/>
  <c r="N30" i="11"/>
  <c r="O28" i="11"/>
  <c r="M37" i="11"/>
  <c r="M30" i="11"/>
  <c r="O22" i="11"/>
  <c r="L37" i="11"/>
  <c r="L30" i="11"/>
  <c r="K37" i="11"/>
  <c r="O20" i="11"/>
  <c r="M17" i="11"/>
  <c r="N17" i="11"/>
  <c r="O36" i="11"/>
  <c r="O29" i="11"/>
  <c r="K23" i="10"/>
  <c r="L23" i="10"/>
  <c r="M23" i="10"/>
  <c r="N23" i="10"/>
  <c r="K33" i="10"/>
  <c r="M33" i="10"/>
  <c r="L33" i="10"/>
  <c r="N33" i="10"/>
  <c r="M25" i="10"/>
  <c r="N25" i="10"/>
  <c r="K25" i="10"/>
  <c r="L25" i="10"/>
  <c r="O21" i="10"/>
  <c r="O24" i="10"/>
  <c r="K14" i="10"/>
  <c r="L14" i="10"/>
  <c r="N14" i="10"/>
  <c r="M14" i="10"/>
  <c r="O41" i="10"/>
  <c r="O45" i="10"/>
  <c r="K43" i="10"/>
  <c r="L43" i="10"/>
  <c r="M43" i="10"/>
  <c r="N43" i="10"/>
  <c r="O28" i="10"/>
  <c r="L11" i="10"/>
  <c r="K11" i="10"/>
  <c r="M11" i="10"/>
  <c r="N11" i="10"/>
  <c r="L40" i="10"/>
  <c r="K40" i="10"/>
  <c r="M40" i="10"/>
  <c r="N40" i="10"/>
  <c r="O16" i="10"/>
  <c r="O27" i="10"/>
  <c r="O26" i="10"/>
  <c r="N17" i="10"/>
  <c r="N35" i="10"/>
  <c r="N27" i="10"/>
  <c r="M35" i="10"/>
  <c r="M27" i="10"/>
  <c r="L35" i="10"/>
  <c r="L27" i="10"/>
  <c r="M33" i="9"/>
  <c r="N33" i="9"/>
  <c r="K33" i="9"/>
  <c r="L33" i="9"/>
  <c r="O28" i="9"/>
  <c r="O27" i="9"/>
  <c r="O26" i="9"/>
  <c r="O22" i="9"/>
  <c r="K27" i="9"/>
  <c r="L27" i="9"/>
  <c r="M27" i="9"/>
  <c r="N27" i="9"/>
  <c r="O24" i="9"/>
  <c r="O20" i="9"/>
  <c r="O13" i="9"/>
  <c r="O10" i="9"/>
  <c r="M12" i="9"/>
  <c r="K12" i="9"/>
  <c r="K35" i="9"/>
  <c r="L35" i="9"/>
  <c r="M35" i="9"/>
  <c r="N35" i="9"/>
  <c r="O35" i="9"/>
  <c r="M25" i="9"/>
  <c r="N25" i="9"/>
  <c r="O34" i="9"/>
  <c r="O29" i="9"/>
  <c r="O25" i="9"/>
  <c r="O30" i="9"/>
  <c r="O41" i="9"/>
  <c r="O21" i="9"/>
  <c r="M23" i="9"/>
  <c r="M14" i="9"/>
  <c r="L23" i="9"/>
  <c r="N17" i="9"/>
  <c r="L14" i="9"/>
  <c r="M17" i="9"/>
  <c r="O41" i="8"/>
  <c r="O31" i="8"/>
  <c r="N45" i="8"/>
  <c r="K35" i="8"/>
  <c r="L35" i="8"/>
  <c r="M35" i="8"/>
  <c r="N35" i="8"/>
  <c r="M45" i="8"/>
  <c r="O10" i="8"/>
  <c r="K27" i="8"/>
  <c r="L27" i="8"/>
  <c r="M27" i="8"/>
  <c r="N27" i="8"/>
  <c r="O38" i="8"/>
  <c r="O28" i="8"/>
  <c r="O45" i="8"/>
  <c r="L43" i="8"/>
  <c r="M24" i="8"/>
  <c r="M43" i="8"/>
  <c r="K43" i="8"/>
  <c r="L24" i="8"/>
  <c r="N36" i="8"/>
  <c r="O21" i="8"/>
  <c r="O27" i="8"/>
  <c r="O26" i="8"/>
  <c r="O30" i="8"/>
  <c r="L15" i="8"/>
  <c r="N39" i="8"/>
  <c r="M39" i="8"/>
  <c r="O22" i="8"/>
  <c r="L39" i="8"/>
  <c r="M25" i="8"/>
  <c r="N25" i="8"/>
  <c r="O47" i="8"/>
  <c r="O13" i="8"/>
  <c r="L23" i="8"/>
  <c r="L14" i="8"/>
  <c r="L15" i="7"/>
  <c r="K15" i="7"/>
  <c r="K35" i="7"/>
  <c r="L35" i="7"/>
  <c r="M35" i="7"/>
  <c r="N35" i="7"/>
  <c r="O10" i="7"/>
  <c r="O47" i="7"/>
  <c r="O28" i="7"/>
  <c r="O12" i="7"/>
  <c r="K27" i="7"/>
  <c r="L27" i="7"/>
  <c r="M27" i="7"/>
  <c r="N27" i="7"/>
  <c r="N12" i="7"/>
  <c r="L12" i="7"/>
  <c r="M12" i="7"/>
  <c r="O21" i="7"/>
  <c r="M39" i="7"/>
  <c r="N39" i="7"/>
  <c r="M32" i="7"/>
  <c r="O38" i="7"/>
  <c r="M24" i="7"/>
  <c r="N24" i="7"/>
  <c r="N18" i="7"/>
  <c r="O27" i="7"/>
  <c r="M18" i="7"/>
  <c r="O31" i="7"/>
  <c r="O26" i="7"/>
  <c r="O22" i="7"/>
  <c r="L18" i="7"/>
  <c r="O41" i="7"/>
  <c r="O16" i="7"/>
  <c r="M25" i="7"/>
  <c r="N25" i="7"/>
  <c r="K25" i="7"/>
  <c r="L25" i="7"/>
  <c r="O13" i="7"/>
  <c r="M45" i="7"/>
  <c r="N45" i="7"/>
  <c r="O25" i="7"/>
  <c r="M15" i="7"/>
  <c r="O19" i="7"/>
  <c r="M25" i="6"/>
  <c r="N25" i="6"/>
  <c r="K25" i="6"/>
  <c r="L25" i="6"/>
  <c r="N15" i="6"/>
  <c r="K15" i="6"/>
  <c r="L15" i="6"/>
  <c r="M15" i="6"/>
  <c r="K36" i="6"/>
  <c r="L36" i="6"/>
  <c r="K49" i="6"/>
  <c r="O25" i="6"/>
  <c r="O43" i="6"/>
  <c r="O13" i="6"/>
  <c r="L39" i="6"/>
  <c r="K32" i="6"/>
  <c r="O28" i="6"/>
  <c r="L40" i="6"/>
  <c r="K40" i="6"/>
  <c r="M40" i="6"/>
  <c r="N40" i="6"/>
  <c r="O10" i="6"/>
  <c r="O34" i="6"/>
  <c r="O33" i="6"/>
  <c r="M17" i="6"/>
  <c r="N17" i="6"/>
  <c r="L11" i="6"/>
  <c r="K11" i="6"/>
  <c r="M11" i="6"/>
  <c r="N11" i="6"/>
  <c r="O26" i="6"/>
  <c r="K23" i="6"/>
  <c r="N23" i="6"/>
  <c r="L23" i="6"/>
  <c r="M23" i="6"/>
  <c r="L43" i="6"/>
  <c r="K43" i="6"/>
  <c r="M43" i="6"/>
  <c r="N43" i="6"/>
  <c r="O41" i="6"/>
  <c r="O40" i="6"/>
  <c r="M33" i="6"/>
  <c r="K33" i="6"/>
  <c r="L33" i="6"/>
  <c r="N33" i="6"/>
  <c r="O27" i="6"/>
  <c r="O39" i="6"/>
  <c r="O30" i="6"/>
  <c r="N18" i="6"/>
  <c r="M18" i="6"/>
  <c r="L18" i="6"/>
  <c r="K14" i="6"/>
  <c r="N14" i="6"/>
  <c r="L14" i="6"/>
  <c r="M14" i="6"/>
  <c r="M49" i="6"/>
  <c r="N36" i="6"/>
  <c r="L49" i="6"/>
  <c r="M36" i="6"/>
  <c r="O18" i="6"/>
  <c r="N35" i="6"/>
  <c r="N27" i="6"/>
  <c r="M35" i="6"/>
  <c r="M27" i="6"/>
  <c r="L35" i="6"/>
  <c r="L27" i="6"/>
  <c r="O39" i="5"/>
  <c r="O47" i="5"/>
  <c r="O16" i="5"/>
  <c r="K27" i="5"/>
  <c r="L27" i="5"/>
  <c r="M27" i="5"/>
  <c r="N27" i="5"/>
  <c r="O30" i="5"/>
  <c r="O26" i="5"/>
  <c r="K23" i="5"/>
  <c r="L23" i="5"/>
  <c r="M23" i="5"/>
  <c r="O19" i="5"/>
  <c r="N32" i="5"/>
  <c r="M32" i="5"/>
  <c r="O38" i="5"/>
  <c r="L32" i="5"/>
  <c r="K14" i="5"/>
  <c r="L14" i="5"/>
  <c r="M14" i="5"/>
  <c r="N40" i="5"/>
  <c r="O41" i="5"/>
  <c r="L40" i="5"/>
  <c r="L15" i="5"/>
  <c r="O25" i="5"/>
  <c r="O22" i="5"/>
  <c r="O28" i="5"/>
  <c r="M40" i="5"/>
  <c r="K35" i="5"/>
  <c r="L35" i="5"/>
  <c r="M35" i="5"/>
  <c r="N35" i="5"/>
  <c r="K33" i="5"/>
  <c r="L33" i="5"/>
  <c r="O34" i="5"/>
  <c r="N43" i="5"/>
  <c r="N18" i="5"/>
  <c r="N11" i="5"/>
  <c r="M43" i="5"/>
  <c r="M11" i="5"/>
  <c r="N17" i="5"/>
  <c r="M25" i="4"/>
  <c r="N25" i="4"/>
  <c r="K25" i="4"/>
  <c r="L25" i="4"/>
  <c r="L45" i="4"/>
  <c r="O28" i="4"/>
  <c r="K45" i="4"/>
  <c r="K23" i="4"/>
  <c r="L23" i="4"/>
  <c r="M23" i="4"/>
  <c r="N23" i="4"/>
  <c r="K14" i="4"/>
  <c r="L14" i="4"/>
  <c r="M14" i="4"/>
  <c r="N14" i="4"/>
  <c r="M24" i="4"/>
  <c r="L24" i="4"/>
  <c r="O31" i="4"/>
  <c r="K27" i="4"/>
  <c r="L27" i="4"/>
  <c r="M27" i="4"/>
  <c r="N27" i="4"/>
  <c r="O26" i="4"/>
  <c r="K36" i="4"/>
  <c r="L36" i="4"/>
  <c r="O10" i="4"/>
  <c r="K35" i="4"/>
  <c r="L35" i="4"/>
  <c r="M35" i="4"/>
  <c r="N35" i="4"/>
  <c r="O35" i="4"/>
  <c r="O19" i="4"/>
  <c r="K43" i="4"/>
  <c r="L43" i="4"/>
  <c r="M43" i="4"/>
  <c r="N43" i="4"/>
  <c r="O34" i="4"/>
  <c r="O30" i="4"/>
  <c r="O25" i="4"/>
  <c r="K11" i="4"/>
  <c r="L11" i="4"/>
  <c r="M11" i="4"/>
  <c r="N11" i="4"/>
  <c r="N36" i="4"/>
  <c r="K40" i="4"/>
  <c r="L40" i="4"/>
  <c r="M40" i="4"/>
  <c r="N40" i="4"/>
  <c r="K33" i="4"/>
  <c r="L33" i="4"/>
  <c r="M33" i="4"/>
  <c r="N33" i="4"/>
  <c r="M36" i="4"/>
  <c r="N45" i="4"/>
  <c r="M29" i="4"/>
  <c r="L29" i="4"/>
  <c r="O33" i="4"/>
  <c r="N17" i="4"/>
  <c r="O24" i="3"/>
  <c r="N12" i="3"/>
  <c r="K12" i="3"/>
  <c r="L12" i="3"/>
  <c r="M12" i="3"/>
  <c r="O25" i="3"/>
  <c r="O31" i="3"/>
  <c r="K41" i="3"/>
  <c r="L41" i="3"/>
  <c r="L14" i="3"/>
  <c r="M14" i="3"/>
  <c r="N14" i="3"/>
  <c r="O10" i="3"/>
  <c r="N37" i="3"/>
  <c r="N32" i="3"/>
  <c r="M17" i="3"/>
  <c r="K27" i="3"/>
  <c r="L27" i="3"/>
  <c r="M27" i="3"/>
  <c r="N27" i="3"/>
  <c r="O26" i="3"/>
  <c r="M37" i="3"/>
  <c r="M32" i="3"/>
  <c r="N18" i="3"/>
  <c r="L17" i="3"/>
  <c r="K17" i="3"/>
  <c r="K40" i="3"/>
  <c r="L40" i="3"/>
  <c r="M40" i="3"/>
  <c r="N40" i="3"/>
  <c r="K35" i="3"/>
  <c r="L35" i="3"/>
  <c r="M35" i="3"/>
  <c r="N35" i="3"/>
  <c r="O30" i="3"/>
  <c r="L23" i="3"/>
  <c r="M23" i="3"/>
  <c r="N23" i="3"/>
  <c r="O28" i="3"/>
  <c r="O35" i="3"/>
  <c r="O29" i="3"/>
  <c r="O36" i="3"/>
  <c r="O23" i="3"/>
  <c r="O34" i="3"/>
  <c r="K33" i="3"/>
  <c r="L33" i="3"/>
  <c r="M33" i="3"/>
  <c r="N33" i="3"/>
  <c r="O16" i="3"/>
  <c r="K11" i="3"/>
  <c r="L11" i="3"/>
  <c r="M11" i="3"/>
  <c r="N11" i="3"/>
  <c r="K43" i="3"/>
  <c r="L43" i="3"/>
  <c r="M43" i="3"/>
  <c r="N43" i="3"/>
  <c r="O22" i="3"/>
  <c r="K32" i="2"/>
  <c r="L32" i="2"/>
  <c r="M32" i="2"/>
  <c r="N32" i="2"/>
  <c r="O22" i="2"/>
  <c r="K27" i="2"/>
  <c r="L27" i="2"/>
  <c r="M27" i="2"/>
  <c r="N27" i="2"/>
  <c r="L39" i="2"/>
  <c r="L29" i="2"/>
  <c r="N15" i="2"/>
  <c r="L14" i="2"/>
  <c r="M14" i="2"/>
  <c r="M15" i="2"/>
  <c r="O26" i="2"/>
  <c r="L15" i="2"/>
  <c r="M17" i="2"/>
  <c r="O10" i="2"/>
  <c r="L17" i="2"/>
  <c r="L23" i="2"/>
  <c r="M23" i="2"/>
  <c r="L40" i="2"/>
  <c r="O28" i="2"/>
  <c r="O31" i="2"/>
  <c r="O13" i="2"/>
  <c r="K35" i="2"/>
  <c r="L35" i="2"/>
  <c r="M35" i="2"/>
  <c r="N35" i="2"/>
  <c r="O21" i="2"/>
  <c r="O41" i="2"/>
  <c r="N43" i="2"/>
  <c r="K33" i="2"/>
  <c r="L33" i="2"/>
  <c r="N11" i="2"/>
  <c r="M43" i="2"/>
  <c r="M11" i="2"/>
  <c r="L43" i="2"/>
  <c r="O16" i="2"/>
  <c r="L11" i="2"/>
  <c r="BK19" i="65" l="1"/>
  <c r="BI19" i="65"/>
  <c r="BS19" i="65"/>
  <c r="BM18" i="44"/>
  <c r="BO19" i="44"/>
  <c r="BW18" i="55"/>
  <c r="BY19" i="58"/>
  <c r="BO19" i="63"/>
  <c r="K11" i="65"/>
  <c r="K40" i="49"/>
  <c r="M40" i="49"/>
  <c r="N40" i="49"/>
  <c r="K29" i="48"/>
  <c r="M29" i="48"/>
  <c r="L29" i="48"/>
  <c r="N29" i="48"/>
  <c r="L49" i="49"/>
  <c r="N49" i="49"/>
  <c r="K49" i="49"/>
  <c r="L33" i="58"/>
  <c r="K33" i="58"/>
  <c r="M33" i="58"/>
  <c r="N33" i="58"/>
  <c r="N49" i="43"/>
  <c r="M49" i="43"/>
  <c r="K49" i="43"/>
  <c r="L49" i="43"/>
  <c r="K11" i="5"/>
  <c r="L11" i="5"/>
  <c r="N49" i="21"/>
  <c r="M49" i="21"/>
  <c r="K49" i="21"/>
  <c r="L49" i="21"/>
  <c r="M23" i="7"/>
  <c r="K23" i="7"/>
  <c r="L23" i="7"/>
  <c r="N23" i="7"/>
  <c r="L25" i="12"/>
  <c r="K25" i="12"/>
  <c r="BK22" i="44"/>
  <c r="BY18" i="60"/>
  <c r="N40" i="68"/>
  <c r="L40" i="68"/>
  <c r="M40" i="68"/>
  <c r="K40" i="68"/>
  <c r="K29" i="34"/>
  <c r="N29" i="34"/>
  <c r="M29" i="34"/>
  <c r="L29" i="34"/>
  <c r="K23" i="13"/>
  <c r="N23" i="13"/>
  <c r="K36" i="22"/>
  <c r="L36" i="22"/>
  <c r="M36" i="22"/>
  <c r="N36" i="22"/>
  <c r="K25" i="30"/>
  <c r="L25" i="30"/>
  <c r="K11" i="27"/>
  <c r="L11" i="27"/>
  <c r="M11" i="27"/>
  <c r="N11" i="27"/>
  <c r="K37" i="7"/>
  <c r="L37" i="7"/>
  <c r="M37" i="7"/>
  <c r="N37" i="7"/>
  <c r="K10" i="70"/>
  <c r="L10" i="70"/>
  <c r="M10" i="70"/>
  <c r="N10" i="70"/>
  <c r="K11" i="30"/>
  <c r="N11" i="30"/>
  <c r="L18" i="57"/>
  <c r="K18" i="57"/>
  <c r="N18" i="57"/>
  <c r="L49" i="41"/>
  <c r="K49" i="41"/>
  <c r="M49" i="41"/>
  <c r="N36" i="49"/>
  <c r="M36" i="49"/>
  <c r="K36" i="49"/>
  <c r="L36" i="49"/>
  <c r="K36" i="64"/>
  <c r="L36" i="64"/>
  <c r="M36" i="64"/>
  <c r="N36" i="64"/>
  <c r="M24" i="50"/>
  <c r="K24" i="50"/>
  <c r="L24" i="50"/>
  <c r="K32" i="37"/>
  <c r="L32" i="37"/>
  <c r="M32" i="37"/>
  <c r="N32" i="37"/>
  <c r="K49" i="7"/>
  <c r="L49" i="7"/>
  <c r="M49" i="7"/>
  <c r="N49" i="7"/>
  <c r="N49" i="3"/>
  <c r="L49" i="3"/>
  <c r="M49" i="3"/>
  <c r="K49" i="3"/>
  <c r="M25" i="23"/>
  <c r="K25" i="23"/>
  <c r="K39" i="41"/>
  <c r="L39" i="41"/>
  <c r="M39" i="41"/>
  <c r="N39" i="41"/>
  <c r="BS19" i="36"/>
  <c r="BY18" i="37"/>
  <c r="BO19" i="53"/>
  <c r="BK19" i="58"/>
  <c r="BH19" i="66"/>
  <c r="BJ19" i="66" s="1"/>
  <c r="BW18" i="67"/>
  <c r="K23" i="44"/>
  <c r="L23" i="44"/>
  <c r="M23" i="44"/>
  <c r="N23" i="44"/>
  <c r="M24" i="45"/>
  <c r="K24" i="45"/>
  <c r="L24" i="45"/>
  <c r="M15" i="69"/>
  <c r="K15" i="69"/>
  <c r="L15" i="69"/>
  <c r="N24" i="42"/>
  <c r="K24" i="42"/>
  <c r="L24" i="42"/>
  <c r="M24" i="42"/>
  <c r="N12" i="57"/>
  <c r="K12" i="57"/>
  <c r="M29" i="23"/>
  <c r="L29" i="23"/>
  <c r="K29" i="23"/>
  <c r="N29" i="23"/>
  <c r="K14" i="46"/>
  <c r="N14" i="46"/>
  <c r="L14" i="46"/>
  <c r="M14" i="46"/>
  <c r="K45" i="28"/>
  <c r="L45" i="28"/>
  <c r="M45" i="28"/>
  <c r="N45" i="28"/>
  <c r="K41" i="44"/>
  <c r="M41" i="44"/>
  <c r="M11" i="7"/>
  <c r="K11" i="7"/>
  <c r="N11" i="7"/>
  <c r="L11" i="7"/>
  <c r="K15" i="5"/>
  <c r="M15" i="5"/>
  <c r="N15" i="5"/>
  <c r="K36" i="29"/>
  <c r="L36" i="29"/>
  <c r="M36" i="29"/>
  <c r="N36" i="29"/>
  <c r="K49" i="56"/>
  <c r="L49" i="56"/>
  <c r="M49" i="56"/>
  <c r="N49" i="56"/>
  <c r="L37" i="13"/>
  <c r="K37" i="13"/>
  <c r="M37" i="13"/>
  <c r="N37" i="13"/>
  <c r="L36" i="16"/>
  <c r="K36" i="16"/>
  <c r="K43" i="23"/>
  <c r="L43" i="23"/>
  <c r="M43" i="23"/>
  <c r="N43" i="23"/>
  <c r="BQ19" i="36"/>
  <c r="BW19" i="58"/>
  <c r="BQ18" i="66"/>
  <c r="M49" i="68"/>
  <c r="L49" i="68"/>
  <c r="K49" i="68"/>
  <c r="N36" i="37"/>
  <c r="K36" i="37"/>
  <c r="M36" i="37"/>
  <c r="L36" i="37"/>
  <c r="N37" i="21"/>
  <c r="L37" i="21"/>
  <c r="M37" i="21"/>
  <c r="K37" i="21"/>
  <c r="M17" i="28"/>
  <c r="N17" i="28"/>
  <c r="L17" i="28"/>
  <c r="K17" i="28"/>
  <c r="K45" i="52"/>
  <c r="L45" i="52"/>
  <c r="N49" i="22"/>
  <c r="K49" i="22"/>
  <c r="L49" i="22"/>
  <c r="M49" i="22"/>
  <c r="N49" i="19"/>
  <c r="K49" i="19"/>
  <c r="L49" i="19"/>
  <c r="M49" i="19"/>
  <c r="N36" i="56"/>
  <c r="K36" i="56"/>
  <c r="L36" i="56"/>
  <c r="M36" i="56"/>
  <c r="K33" i="7"/>
  <c r="L33" i="7"/>
  <c r="M33" i="7"/>
  <c r="N33" i="7"/>
  <c r="M17" i="5"/>
  <c r="L17" i="5"/>
  <c r="K17" i="5"/>
  <c r="L14" i="37"/>
  <c r="M14" i="37"/>
  <c r="K14" i="37"/>
  <c r="N14" i="37"/>
  <c r="M17" i="65"/>
  <c r="K17" i="65"/>
  <c r="L17" i="65"/>
  <c r="N17" i="65"/>
  <c r="L37" i="55"/>
  <c r="N37" i="55"/>
  <c r="K37" i="55"/>
  <c r="N17" i="13"/>
  <c r="M17" i="13"/>
  <c r="K17" i="13"/>
  <c r="L17" i="13"/>
  <c r="K14" i="28"/>
  <c r="M14" i="28"/>
  <c r="N14" i="28"/>
  <c r="N15" i="33"/>
  <c r="M15" i="33"/>
  <c r="K15" i="33"/>
  <c r="L15" i="33"/>
  <c r="BK19" i="49"/>
  <c r="BQ18" i="58"/>
  <c r="BM19" i="67"/>
  <c r="BQ21" i="70"/>
  <c r="N18" i="64"/>
  <c r="K18" i="64"/>
  <c r="L18" i="64"/>
  <c r="M18" i="64"/>
  <c r="M37" i="45"/>
  <c r="K37" i="45"/>
  <c r="L37" i="45"/>
  <c r="BS19" i="44"/>
  <c r="BM19" i="47"/>
  <c r="BM19" i="56"/>
  <c r="BK18" i="66"/>
  <c r="BU19" i="67"/>
  <c r="L24" i="69"/>
  <c r="K24" i="69"/>
  <c r="K23" i="45"/>
  <c r="N23" i="45"/>
  <c r="L14" i="34"/>
  <c r="M14" i="34"/>
  <c r="K14" i="34"/>
  <c r="N14" i="34"/>
  <c r="M25" i="46"/>
  <c r="K25" i="46"/>
  <c r="L25" i="46"/>
  <c r="M24" i="58"/>
  <c r="K24" i="58"/>
  <c r="L24" i="58"/>
  <c r="N37" i="27"/>
  <c r="K37" i="27"/>
  <c r="L37" i="27"/>
  <c r="M37" i="27"/>
  <c r="K49" i="26"/>
  <c r="M49" i="26"/>
  <c r="L49" i="26"/>
  <c r="N49" i="26"/>
  <c r="N18" i="20"/>
  <c r="L18" i="20"/>
  <c r="M18" i="20"/>
  <c r="K18" i="20"/>
  <c r="N24" i="5"/>
  <c r="K24" i="5"/>
  <c r="L24" i="5"/>
  <c r="M24" i="5"/>
  <c r="K40" i="23"/>
  <c r="L40" i="23"/>
  <c r="N40" i="23"/>
  <c r="M40" i="23"/>
  <c r="K14" i="2"/>
  <c r="N14" i="2"/>
  <c r="K37" i="14"/>
  <c r="L37" i="14"/>
  <c r="M37" i="14"/>
  <c r="N37" i="14"/>
  <c r="BQ19" i="32"/>
  <c r="N37" i="58"/>
  <c r="BH18" i="66"/>
  <c r="BL18" i="66" s="1"/>
  <c r="BH19" i="69"/>
  <c r="L47" i="44"/>
  <c r="K47" i="44"/>
  <c r="M47" i="44"/>
  <c r="N47" i="44"/>
  <c r="K26" i="68"/>
  <c r="N26" i="68"/>
  <c r="K15" i="25"/>
  <c r="N15" i="25"/>
  <c r="L15" i="25"/>
  <c r="M15" i="25"/>
  <c r="K15" i="65"/>
  <c r="L15" i="65"/>
  <c r="M15" i="65"/>
  <c r="N29" i="58"/>
  <c r="M29" i="58"/>
  <c r="K29" i="58"/>
  <c r="L29" i="58"/>
  <c r="M25" i="65"/>
  <c r="L25" i="65"/>
  <c r="L23" i="16"/>
  <c r="K23" i="16"/>
  <c r="N23" i="16"/>
  <c r="M33" i="5"/>
  <c r="N33" i="5"/>
  <c r="K40" i="37"/>
  <c r="L40" i="37"/>
  <c r="K15" i="12"/>
  <c r="M15" i="12"/>
  <c r="N15" i="12"/>
  <c r="L15" i="12"/>
  <c r="K36" i="15"/>
  <c r="L36" i="15"/>
  <c r="M36" i="15"/>
  <c r="N36" i="15"/>
  <c r="M32" i="42"/>
  <c r="N32" i="42"/>
  <c r="K32" i="42"/>
  <c r="L32" i="42"/>
  <c r="N17" i="15"/>
  <c r="L17" i="15"/>
  <c r="K17" i="15"/>
  <c r="M17" i="15"/>
  <c r="K39" i="3"/>
  <c r="M39" i="3"/>
  <c r="L39" i="3"/>
  <c r="N39" i="3"/>
  <c r="BU19" i="28"/>
  <c r="BS19" i="51"/>
  <c r="M37" i="58"/>
  <c r="BK19" i="67"/>
  <c r="K26" i="62"/>
  <c r="N26" i="62"/>
  <c r="K36" i="42"/>
  <c r="N36" i="42"/>
  <c r="L36" i="42"/>
  <c r="M36" i="42"/>
  <c r="N37" i="43"/>
  <c r="K37" i="43"/>
  <c r="L37" i="43"/>
  <c r="M37" i="43"/>
  <c r="M18" i="56"/>
  <c r="N18" i="56"/>
  <c r="K18" i="56"/>
  <c r="L18" i="56"/>
  <c r="N12" i="2"/>
  <c r="K12" i="2"/>
  <c r="L12" i="2"/>
  <c r="M12" i="2"/>
  <c r="N39" i="23"/>
  <c r="K39" i="23"/>
  <c r="L39" i="23"/>
  <c r="M39" i="23"/>
  <c r="K18" i="9"/>
  <c r="L18" i="9"/>
  <c r="M18" i="9"/>
  <c r="N18" i="9"/>
  <c r="L49" i="55"/>
  <c r="K49" i="55"/>
  <c r="N49" i="55"/>
  <c r="K23" i="8"/>
  <c r="M23" i="8"/>
  <c r="N23" i="8"/>
  <c r="N29" i="10"/>
  <c r="M29" i="10"/>
  <c r="K29" i="10"/>
  <c r="L29" i="10"/>
  <c r="BW19" i="15"/>
  <c r="BY18" i="52"/>
  <c r="K25" i="56"/>
  <c r="L26" i="62"/>
  <c r="BO19" i="66"/>
  <c r="L30" i="57"/>
  <c r="K30" i="57"/>
  <c r="N30" i="57"/>
  <c r="K33" i="45"/>
  <c r="M33" i="45"/>
  <c r="N33" i="45"/>
  <c r="N15" i="56"/>
  <c r="M15" i="56"/>
  <c r="K15" i="56"/>
  <c r="L15" i="56"/>
  <c r="N32" i="34"/>
  <c r="M32" i="34"/>
  <c r="K32" i="34"/>
  <c r="L32" i="34"/>
  <c r="K39" i="2"/>
  <c r="M39" i="2"/>
  <c r="N39" i="2"/>
  <c r="K29" i="37"/>
  <c r="L29" i="37"/>
  <c r="M29" i="37"/>
  <c r="N29" i="37"/>
  <c r="N17" i="59"/>
  <c r="K17" i="59"/>
  <c r="L17" i="59"/>
  <c r="M17" i="59"/>
  <c r="K14" i="24"/>
  <c r="M14" i="24"/>
  <c r="N37" i="24"/>
  <c r="K37" i="24"/>
  <c r="L37" i="24"/>
  <c r="M37" i="24"/>
  <c r="M36" i="41"/>
  <c r="N36" i="41"/>
  <c r="L36" i="41"/>
  <c r="K36" i="41"/>
  <c r="L23" i="17"/>
  <c r="K23" i="17"/>
  <c r="L18" i="41"/>
  <c r="M18" i="41"/>
  <c r="K18" i="41"/>
  <c r="N18" i="41"/>
  <c r="K30" i="10"/>
  <c r="N30" i="10"/>
  <c r="L30" i="10"/>
  <c r="M30" i="10"/>
  <c r="N37" i="19"/>
  <c r="K37" i="19"/>
  <c r="L37" i="19"/>
  <c r="M37" i="19"/>
  <c r="K29" i="29"/>
  <c r="L29" i="29"/>
  <c r="M29" i="29"/>
  <c r="N29" i="29"/>
  <c r="N36" i="68"/>
  <c r="K36" i="68"/>
  <c r="L36" i="68"/>
  <c r="M36" i="68"/>
  <c r="M11" i="56"/>
  <c r="K11" i="56"/>
  <c r="L11" i="56"/>
  <c r="N11" i="56"/>
  <c r="M19" i="44"/>
  <c r="N19" i="44"/>
  <c r="L19" i="44"/>
  <c r="K19" i="44"/>
  <c r="K24" i="29"/>
  <c r="N24" i="29"/>
  <c r="M24" i="29"/>
  <c r="L24" i="29"/>
  <c r="N39" i="28"/>
  <c r="M39" i="28"/>
  <c r="K39" i="28"/>
  <c r="L39" i="28"/>
  <c r="BY18" i="48"/>
  <c r="BQ19" i="63"/>
  <c r="L39" i="61"/>
  <c r="K39" i="61"/>
  <c r="K33" i="43"/>
  <c r="M33" i="43"/>
  <c r="L33" i="43"/>
  <c r="N12" i="33"/>
  <c r="K12" i="33"/>
  <c r="N37" i="39"/>
  <c r="K37" i="39"/>
  <c r="M37" i="39"/>
  <c r="L37" i="39"/>
  <c r="K11" i="15"/>
  <c r="N11" i="15"/>
  <c r="M11" i="15"/>
  <c r="L11" i="15"/>
  <c r="L29" i="70"/>
  <c r="N29" i="70"/>
  <c r="K29" i="70"/>
  <c r="L14" i="55"/>
  <c r="N14" i="55"/>
  <c r="K14" i="55"/>
  <c r="N12" i="48"/>
  <c r="L12" i="48"/>
  <c r="M12" i="48"/>
  <c r="N11" i="16"/>
  <c r="M11" i="16"/>
  <c r="M24" i="26"/>
  <c r="K24" i="26"/>
  <c r="L24" i="26"/>
  <c r="BU19" i="44"/>
  <c r="BM19" i="48"/>
  <c r="BH19" i="51"/>
  <c r="BS18" i="69"/>
  <c r="BY18" i="70"/>
  <c r="M45" i="58"/>
  <c r="K45" i="58"/>
  <c r="L45" i="58"/>
  <c r="K40" i="64"/>
  <c r="L40" i="64"/>
  <c r="M40" i="64"/>
  <c r="N40" i="64"/>
  <c r="M40" i="29"/>
  <c r="N40" i="29"/>
  <c r="K45" i="29"/>
  <c r="M45" i="29"/>
  <c r="L45" i="29"/>
  <c r="K11" i="68"/>
  <c r="M11" i="68"/>
  <c r="L11" i="68"/>
  <c r="N37" i="52"/>
  <c r="K37" i="52"/>
  <c r="L37" i="52"/>
  <c r="M37" i="52"/>
  <c r="M24" i="66"/>
  <c r="L24" i="66"/>
  <c r="N24" i="66"/>
  <c r="K24" i="66"/>
  <c r="K36" i="23"/>
  <c r="L36" i="23"/>
  <c r="M36" i="23"/>
  <c r="N36" i="23"/>
  <c r="N17" i="37"/>
  <c r="K17" i="37"/>
  <c r="M17" i="37"/>
  <c r="L17" i="37"/>
  <c r="M18" i="4"/>
  <c r="L18" i="4"/>
  <c r="K18" i="4"/>
  <c r="N18" i="4"/>
  <c r="N39" i="21"/>
  <c r="M39" i="21"/>
  <c r="K36" i="17"/>
  <c r="L36" i="17"/>
  <c r="M36" i="17"/>
  <c r="N36" i="17"/>
  <c r="K36" i="10"/>
  <c r="L36" i="10"/>
  <c r="M36" i="10"/>
  <c r="N36" i="10"/>
  <c r="N15" i="61"/>
  <c r="K15" i="61"/>
  <c r="L15" i="61"/>
  <c r="M15" i="61"/>
  <c r="K17" i="30"/>
  <c r="L17" i="30"/>
  <c r="M17" i="30"/>
  <c r="BO19" i="28"/>
  <c r="BS18" i="44"/>
  <c r="BW18" i="63"/>
  <c r="N18" i="65"/>
  <c r="BW19" i="66"/>
  <c r="K31" i="48"/>
  <c r="L31" i="48"/>
  <c r="N31" i="48"/>
  <c r="K11" i="58"/>
  <c r="M11" i="58"/>
  <c r="L11" i="58"/>
  <c r="N11" i="58"/>
  <c r="K33" i="69"/>
  <c r="M33" i="69"/>
  <c r="N33" i="69"/>
  <c r="L10" i="44"/>
  <c r="N10" i="44"/>
  <c r="K10" i="44"/>
  <c r="K49" i="42"/>
  <c r="M49" i="42"/>
  <c r="L49" i="42"/>
  <c r="L27" i="61"/>
  <c r="K27" i="61"/>
  <c r="M17" i="22"/>
  <c r="L17" i="22"/>
  <c r="N17" i="22"/>
  <c r="K17" i="22"/>
  <c r="M18" i="5"/>
  <c r="K18" i="5"/>
  <c r="L18" i="5"/>
  <c r="K39" i="52"/>
  <c r="L39" i="52"/>
  <c r="BS18" i="15"/>
  <c r="BO18" i="15"/>
  <c r="BQ19" i="39"/>
  <c r="L25" i="56"/>
  <c r="M26" i="62"/>
  <c r="BI18" i="63"/>
  <c r="M25" i="68"/>
  <c r="L25" i="68"/>
  <c r="K14" i="20"/>
  <c r="N14" i="20"/>
  <c r="M14" i="20"/>
  <c r="K24" i="39"/>
  <c r="N24" i="39"/>
  <c r="M29" i="56"/>
  <c r="N29" i="56"/>
  <c r="K29" i="56"/>
  <c r="L29" i="56"/>
  <c r="K18" i="38"/>
  <c r="N18" i="38"/>
  <c r="L18" i="38"/>
  <c r="M18" i="38"/>
  <c r="N17" i="16"/>
  <c r="K17" i="16"/>
  <c r="L17" i="16"/>
  <c r="M17" i="16"/>
  <c r="L23" i="23"/>
  <c r="N23" i="23"/>
  <c r="K23" i="23"/>
  <c r="M23" i="23"/>
  <c r="N49" i="54"/>
  <c r="L49" i="54"/>
  <c r="M49" i="54"/>
  <c r="K49" i="54"/>
  <c r="BO19" i="48"/>
  <c r="K39" i="25"/>
  <c r="M39" i="25"/>
  <c r="N39" i="25"/>
  <c r="K23" i="38"/>
  <c r="N23" i="38"/>
  <c r="M23" i="38"/>
  <c r="K45" i="18"/>
  <c r="M45" i="18"/>
  <c r="N45" i="18"/>
  <c r="L45" i="18"/>
  <c r="K24" i="61"/>
  <c r="L24" i="61"/>
  <c r="K43" i="32"/>
  <c r="L43" i="32"/>
  <c r="N43" i="32"/>
  <c r="K37" i="69"/>
  <c r="L37" i="69"/>
  <c r="M37" i="69"/>
  <c r="N37" i="69"/>
  <c r="K14" i="51"/>
  <c r="N14" i="51"/>
  <c r="M14" i="51"/>
  <c r="L14" i="51"/>
  <c r="BH19" i="15"/>
  <c r="BN19" i="15" s="1"/>
  <c r="M17" i="57"/>
  <c r="BU18" i="62"/>
  <c r="K37" i="62"/>
  <c r="M37" i="62"/>
  <c r="L37" i="62"/>
  <c r="N12" i="50"/>
  <c r="K12" i="50"/>
  <c r="N24" i="23"/>
  <c r="L24" i="23"/>
  <c r="K24" i="23"/>
  <c r="M24" i="23"/>
  <c r="N12" i="11"/>
  <c r="K12" i="11"/>
  <c r="M12" i="11"/>
  <c r="L12" i="11"/>
  <c r="L18" i="32"/>
  <c r="K18" i="32"/>
  <c r="M18" i="32"/>
  <c r="N18" i="32"/>
  <c r="L14" i="14"/>
  <c r="K14" i="14"/>
  <c r="N49" i="28"/>
  <c r="K49" i="28"/>
  <c r="M49" i="28"/>
  <c r="L49" i="28"/>
  <c r="K29" i="15"/>
  <c r="N29" i="15"/>
  <c r="L29" i="15"/>
  <c r="M29" i="15"/>
  <c r="K17" i="49"/>
  <c r="M17" i="49"/>
  <c r="K29" i="47"/>
  <c r="L29" i="47"/>
  <c r="M29" i="47"/>
  <c r="N29" i="47"/>
  <c r="K36" i="57"/>
  <c r="L36" i="57"/>
  <c r="M36" i="57"/>
  <c r="N36" i="57"/>
  <c r="L25" i="29"/>
  <c r="K25" i="29"/>
  <c r="L17" i="9"/>
  <c r="K17" i="9"/>
  <c r="BM19" i="15"/>
  <c r="BW19" i="62"/>
  <c r="N35" i="68"/>
  <c r="N29" i="16"/>
  <c r="K29" i="16"/>
  <c r="L29" i="16"/>
  <c r="M29" i="16"/>
  <c r="K17" i="35"/>
  <c r="L17" i="35"/>
  <c r="M17" i="35"/>
  <c r="K29" i="24"/>
  <c r="M29" i="24"/>
  <c r="L29" i="24"/>
  <c r="N29" i="24"/>
  <c r="M17" i="10"/>
  <c r="L17" i="10"/>
  <c r="K17" i="10"/>
  <c r="K40" i="55"/>
  <c r="L40" i="55"/>
  <c r="N40" i="55"/>
  <c r="M43" i="56"/>
  <c r="K43" i="56"/>
  <c r="L43" i="56"/>
  <c r="N43" i="56"/>
  <c r="K40" i="2"/>
  <c r="M40" i="2"/>
  <c r="N40" i="2"/>
  <c r="K14" i="9"/>
  <c r="N14" i="9"/>
  <c r="M49" i="49"/>
  <c r="BW18" i="56"/>
  <c r="L45" i="64"/>
  <c r="M35" i="68"/>
  <c r="K36" i="52"/>
  <c r="L36" i="52"/>
  <c r="M36" i="52"/>
  <c r="N36" i="52"/>
  <c r="M39" i="63"/>
  <c r="K39" i="63"/>
  <c r="L39" i="63"/>
  <c r="K29" i="57"/>
  <c r="L29" i="57"/>
  <c r="M29" i="57"/>
  <c r="N29" i="57"/>
  <c r="K34" i="62"/>
  <c r="N34" i="62"/>
  <c r="L14" i="35"/>
  <c r="K14" i="35"/>
  <c r="M14" i="35"/>
  <c r="N14" i="35"/>
  <c r="L23" i="53"/>
  <c r="N23" i="53"/>
  <c r="K23" i="53"/>
  <c r="N33" i="33"/>
  <c r="K33" i="33"/>
  <c r="L33" i="33"/>
  <c r="M33" i="33"/>
  <c r="M45" i="34"/>
  <c r="K45" i="34"/>
  <c r="L45" i="34"/>
  <c r="L18" i="22"/>
  <c r="M18" i="22"/>
  <c r="N18" i="22"/>
  <c r="K18" i="22"/>
  <c r="K49" i="30"/>
  <c r="M49" i="30"/>
  <c r="L49" i="30"/>
  <c r="N49" i="30"/>
  <c r="K29" i="21"/>
  <c r="L29" i="21"/>
  <c r="M29" i="21"/>
  <c r="N29" i="21"/>
  <c r="K45" i="15"/>
  <c r="L45" i="15"/>
  <c r="M45" i="15"/>
  <c r="N45" i="15"/>
  <c r="N18" i="16"/>
  <c r="K18" i="16"/>
  <c r="L18" i="16"/>
  <c r="K23" i="62"/>
  <c r="M23" i="62"/>
  <c r="N23" i="62"/>
  <c r="K17" i="7"/>
  <c r="M17" i="7"/>
  <c r="L17" i="7"/>
  <c r="N17" i="7"/>
  <c r="M36" i="55"/>
  <c r="K36" i="55"/>
  <c r="N36" i="55"/>
  <c r="L36" i="55"/>
  <c r="N12" i="18"/>
  <c r="M12" i="18"/>
  <c r="K12" i="18"/>
  <c r="L12" i="18"/>
  <c r="M18" i="35"/>
  <c r="L18" i="35"/>
  <c r="K18" i="35"/>
  <c r="BS25" i="44"/>
  <c r="BO18" i="28"/>
  <c r="N45" i="58"/>
  <c r="L35" i="68"/>
  <c r="M18" i="21"/>
  <c r="K18" i="21"/>
  <c r="L18" i="21"/>
  <c r="L43" i="65"/>
  <c r="K43" i="65"/>
  <c r="M43" i="65"/>
  <c r="N49" i="38"/>
  <c r="K49" i="38"/>
  <c r="L49" i="38"/>
  <c r="M49" i="38"/>
  <c r="N29" i="41"/>
  <c r="K29" i="41"/>
  <c r="L29" i="41"/>
  <c r="M29" i="41"/>
  <c r="N32" i="31"/>
  <c r="K32" i="31"/>
  <c r="L32" i="31"/>
  <c r="M32" i="31"/>
  <c r="K18" i="15"/>
  <c r="L18" i="15"/>
  <c r="M18" i="15"/>
  <c r="N18" i="15"/>
  <c r="L17" i="55"/>
  <c r="M17" i="55"/>
  <c r="N17" i="55"/>
  <c r="K17" i="55"/>
  <c r="K49" i="32"/>
  <c r="L49" i="32"/>
  <c r="M49" i="32"/>
  <c r="N49" i="32"/>
  <c r="N37" i="38"/>
  <c r="K37" i="38"/>
  <c r="M37" i="38"/>
  <c r="L37" i="38"/>
  <c r="K33" i="24"/>
  <c r="L33" i="24"/>
  <c r="L24" i="9"/>
  <c r="M24" i="9"/>
  <c r="N24" i="9"/>
  <c r="K24" i="9"/>
  <c r="L37" i="30"/>
  <c r="M37" i="30"/>
  <c r="K37" i="30"/>
  <c r="N37" i="30"/>
  <c r="K37" i="59"/>
  <c r="N37" i="59"/>
  <c r="L37" i="59"/>
  <c r="K43" i="49"/>
  <c r="M43" i="49"/>
  <c r="N43" i="49"/>
  <c r="K43" i="30"/>
  <c r="N43" i="30"/>
  <c r="N15" i="23"/>
  <c r="K15" i="23"/>
  <c r="L15" i="23"/>
  <c r="M15" i="23"/>
  <c r="K24" i="28"/>
  <c r="L24" i="28"/>
  <c r="N24" i="28"/>
  <c r="M24" i="28"/>
  <c r="K25" i="14"/>
  <c r="L25" i="14"/>
  <c r="K11" i="24"/>
  <c r="N11" i="24"/>
  <c r="L11" i="24"/>
  <c r="M11" i="24"/>
  <c r="K43" i="7"/>
  <c r="L43" i="7"/>
  <c r="M43" i="7"/>
  <c r="N43" i="7"/>
  <c r="K45" i="36"/>
  <c r="L45" i="36"/>
  <c r="N12" i="63"/>
  <c r="K12" i="63"/>
  <c r="K33" i="42"/>
  <c r="N33" i="42"/>
  <c r="L33" i="42"/>
  <c r="M33" i="42"/>
  <c r="N36" i="7"/>
  <c r="K36" i="7"/>
  <c r="L36" i="7"/>
  <c r="M36" i="7"/>
  <c r="K36" i="2"/>
  <c r="L36" i="2"/>
  <c r="M36" i="2"/>
  <c r="N36" i="2"/>
  <c r="K15" i="20"/>
  <c r="L15" i="20"/>
  <c r="M15" i="20"/>
  <c r="N15" i="20"/>
  <c r="BM19" i="31"/>
  <c r="N49" i="41"/>
  <c r="M33" i="27"/>
  <c r="L39" i="38"/>
  <c r="L35" i="49"/>
  <c r="M12" i="50"/>
  <c r="N35" i="51"/>
  <c r="M27" i="59"/>
  <c r="K12" i="67"/>
  <c r="M32" i="68"/>
  <c r="K12" i="53"/>
  <c r="L12" i="53"/>
  <c r="M12" i="53"/>
  <c r="N12" i="53"/>
  <c r="K14" i="56"/>
  <c r="M14" i="56"/>
  <c r="N14" i="56"/>
  <c r="K14" i="8"/>
  <c r="M14" i="8"/>
  <c r="N14" i="8"/>
  <c r="M25" i="59"/>
  <c r="K25" i="59"/>
  <c r="L25" i="59"/>
  <c r="N37" i="5"/>
  <c r="K37" i="5"/>
  <c r="L37" i="5"/>
  <c r="M37" i="5"/>
  <c r="K15" i="30"/>
  <c r="L15" i="30"/>
  <c r="N15" i="30"/>
  <c r="M15" i="30"/>
  <c r="N39" i="5"/>
  <c r="K39" i="5"/>
  <c r="L39" i="5"/>
  <c r="M39" i="5"/>
  <c r="BW18" i="35"/>
  <c r="L40" i="49"/>
  <c r="BI19" i="50"/>
  <c r="M35" i="51"/>
  <c r="N17" i="57"/>
  <c r="N49" i="29"/>
  <c r="K49" i="29"/>
  <c r="L49" i="29"/>
  <c r="M49" i="29"/>
  <c r="N37" i="54"/>
  <c r="M37" i="54"/>
  <c r="K37" i="54"/>
  <c r="L37" i="54"/>
  <c r="L49" i="23"/>
  <c r="K49" i="23"/>
  <c r="M49" i="23"/>
  <c r="N49" i="23"/>
  <c r="K24" i="20"/>
  <c r="M24" i="20"/>
  <c r="N24" i="20"/>
  <c r="L24" i="20"/>
  <c r="BQ18" i="15"/>
  <c r="M15" i="47"/>
  <c r="N24" i="50"/>
  <c r="BY18" i="51"/>
  <c r="L35" i="51"/>
  <c r="K25" i="68"/>
  <c r="N17" i="67"/>
  <c r="K17" i="67"/>
  <c r="L17" i="67"/>
  <c r="M17" i="67"/>
  <c r="L38" i="44"/>
  <c r="N38" i="44"/>
  <c r="K38" i="44"/>
  <c r="M38" i="44"/>
  <c r="K36" i="58"/>
  <c r="L36" i="58"/>
  <c r="N36" i="58"/>
  <c r="M36" i="58"/>
  <c r="N32" i="56"/>
  <c r="K32" i="56"/>
  <c r="M32" i="56"/>
  <c r="L32" i="56"/>
  <c r="M25" i="62"/>
  <c r="L25" i="62"/>
  <c r="K29" i="19"/>
  <c r="L29" i="19"/>
  <c r="M29" i="19"/>
  <c r="N29" i="19"/>
  <c r="M43" i="70"/>
  <c r="K43" i="70"/>
  <c r="N43" i="70"/>
  <c r="L43" i="70"/>
  <c r="M17" i="51"/>
  <c r="K17" i="51"/>
  <c r="L17" i="51"/>
  <c r="N17" i="51"/>
  <c r="L14" i="23"/>
  <c r="N14" i="23"/>
  <c r="K14" i="23"/>
  <c r="M14" i="23"/>
  <c r="N29" i="25"/>
  <c r="L29" i="25"/>
  <c r="K29" i="25"/>
  <c r="M29" i="25"/>
  <c r="K23" i="46"/>
  <c r="L23" i="46"/>
  <c r="M23" i="46"/>
  <c r="N23" i="46"/>
  <c r="K36" i="18"/>
  <c r="L36" i="18"/>
  <c r="M36" i="18"/>
  <c r="N36" i="18"/>
  <c r="L23" i="67"/>
  <c r="K23" i="67"/>
  <c r="N23" i="67"/>
  <c r="M23" i="67"/>
  <c r="BI19" i="53"/>
  <c r="M45" i="64"/>
  <c r="K18" i="43"/>
  <c r="L18" i="43"/>
  <c r="M18" i="43"/>
  <c r="N18" i="43"/>
  <c r="K18" i="66"/>
  <c r="L18" i="66"/>
  <c r="M18" i="66"/>
  <c r="N18" i="66"/>
  <c r="K15" i="42"/>
  <c r="N15" i="42"/>
  <c r="L15" i="42"/>
  <c r="M15" i="42"/>
  <c r="N15" i="31"/>
  <c r="K15" i="31"/>
  <c r="L15" i="31"/>
  <c r="M15" i="31"/>
  <c r="M49" i="48"/>
  <c r="L49" i="48"/>
  <c r="K49" i="48"/>
  <c r="N49" i="48"/>
  <c r="K33" i="41"/>
  <c r="M33" i="41"/>
  <c r="N33" i="41"/>
  <c r="K17" i="44"/>
  <c r="M17" i="44"/>
  <c r="L14" i="53"/>
  <c r="N14" i="53"/>
  <c r="K14" i="53"/>
  <c r="K36" i="8"/>
  <c r="L36" i="8"/>
  <c r="M36" i="8"/>
  <c r="BY19" i="34"/>
  <c r="M27" i="49"/>
  <c r="N39" i="65"/>
  <c r="M36" i="50"/>
  <c r="K36" i="50"/>
  <c r="L36" i="50"/>
  <c r="N36" i="50"/>
  <c r="M24" i="57"/>
  <c r="K24" i="57"/>
  <c r="L24" i="57"/>
  <c r="M17" i="36"/>
  <c r="K17" i="36"/>
  <c r="L17" i="36"/>
  <c r="N17" i="36"/>
  <c r="N49" i="8"/>
  <c r="L49" i="8"/>
  <c r="M49" i="8"/>
  <c r="K49" i="8"/>
  <c r="L43" i="52"/>
  <c r="M43" i="52"/>
  <c r="N43" i="52"/>
  <c r="K43" i="52"/>
  <c r="N18" i="17"/>
  <c r="K18" i="17"/>
  <c r="L18" i="17"/>
  <c r="M18" i="17"/>
  <c r="K29" i="27"/>
  <c r="L29" i="27"/>
  <c r="M29" i="27"/>
  <c r="N29" i="27"/>
  <c r="K29" i="9"/>
  <c r="L29" i="9"/>
  <c r="M29" i="9"/>
  <c r="N29" i="9"/>
  <c r="L14" i="15"/>
  <c r="K14" i="15"/>
  <c r="N14" i="15"/>
  <c r="M14" i="15"/>
  <c r="N12" i="23"/>
  <c r="K12" i="23"/>
  <c r="L12" i="23"/>
  <c r="L23" i="14"/>
  <c r="K23" i="14"/>
  <c r="BO18" i="33"/>
  <c r="BU18" i="35"/>
  <c r="BU18" i="37"/>
  <c r="L27" i="32"/>
  <c r="BI19" i="35"/>
  <c r="L32" i="52"/>
  <c r="BO19" i="55"/>
  <c r="M23" i="57"/>
  <c r="M39" i="65"/>
  <c r="L12" i="69"/>
  <c r="L49" i="70"/>
  <c r="L18" i="58"/>
  <c r="K18" i="58"/>
  <c r="M18" i="58"/>
  <c r="N18" i="58"/>
  <c r="M25" i="35"/>
  <c r="K25" i="35"/>
  <c r="L25" i="35"/>
  <c r="K23" i="56"/>
  <c r="N23" i="56"/>
  <c r="M23" i="56"/>
  <c r="K45" i="30"/>
  <c r="N45" i="30"/>
  <c r="M45" i="30"/>
  <c r="L23" i="50"/>
  <c r="K23" i="50"/>
  <c r="M23" i="50"/>
  <c r="N23" i="50"/>
  <c r="N18" i="50"/>
  <c r="L18" i="50"/>
  <c r="M18" i="50"/>
  <c r="K18" i="50"/>
  <c r="K15" i="8"/>
  <c r="N15" i="8"/>
  <c r="M15" i="8"/>
  <c r="N29" i="40"/>
  <c r="K29" i="40"/>
  <c r="L29" i="40"/>
  <c r="M29" i="40"/>
  <c r="L14" i="47"/>
  <c r="K14" i="47"/>
  <c r="N14" i="47"/>
  <c r="N15" i="50"/>
  <c r="M15" i="50"/>
  <c r="K15" i="50"/>
  <c r="L15" i="50"/>
  <c r="K15" i="51"/>
  <c r="L15" i="51"/>
  <c r="K29" i="60"/>
  <c r="N29" i="60"/>
  <c r="L29" i="60"/>
  <c r="M29" i="60"/>
  <c r="N49" i="27"/>
  <c r="L49" i="27"/>
  <c r="M49" i="27"/>
  <c r="K49" i="27"/>
  <c r="M39" i="57"/>
  <c r="K39" i="57"/>
  <c r="L39" i="57"/>
  <c r="K32" i="63"/>
  <c r="M32" i="63"/>
  <c r="L32" i="63"/>
  <c r="L17" i="48"/>
  <c r="M17" i="48"/>
  <c r="K17" i="48"/>
  <c r="K29" i="46"/>
  <c r="L29" i="46"/>
  <c r="M29" i="46"/>
  <c r="N29" i="46"/>
  <c r="K32" i="46"/>
  <c r="L32" i="46"/>
  <c r="M32" i="46"/>
  <c r="N32" i="46"/>
  <c r="BM18" i="28"/>
  <c r="BM19" i="34"/>
  <c r="BO18" i="35"/>
  <c r="BM19" i="37"/>
  <c r="BS18" i="51"/>
  <c r="N27" i="57"/>
  <c r="N27" i="58"/>
  <c r="BU19" i="58"/>
  <c r="L39" i="65"/>
  <c r="N15" i="69"/>
  <c r="K18" i="61"/>
  <c r="L18" i="61"/>
  <c r="N18" i="61"/>
  <c r="M18" i="61"/>
  <c r="L15" i="38"/>
  <c r="K15" i="38"/>
  <c r="K29" i="32"/>
  <c r="N29" i="32"/>
  <c r="L29" i="32"/>
  <c r="M29" i="32"/>
  <c r="N36" i="5"/>
  <c r="L36" i="5"/>
  <c r="K36" i="5"/>
  <c r="M36" i="5"/>
  <c r="K40" i="35"/>
  <c r="N40" i="35"/>
  <c r="M45" i="32"/>
  <c r="K45" i="32"/>
  <c r="L45" i="32"/>
  <c r="N45" i="32"/>
  <c r="K37" i="15"/>
  <c r="L37" i="15"/>
  <c r="N37" i="15"/>
  <c r="M37" i="15"/>
  <c r="K49" i="18"/>
  <c r="N49" i="18"/>
  <c r="L49" i="18"/>
  <c r="M49" i="18"/>
  <c r="K36" i="24"/>
  <c r="L36" i="24"/>
  <c r="N36" i="24"/>
  <c r="M36" i="24"/>
  <c r="K33" i="8"/>
  <c r="L33" i="8"/>
  <c r="M33" i="8"/>
  <c r="N33" i="8"/>
  <c r="N15" i="17"/>
  <c r="K15" i="17"/>
  <c r="L15" i="17"/>
  <c r="M15" i="17"/>
  <c r="N24" i="14"/>
  <c r="K24" i="14"/>
  <c r="L24" i="14"/>
  <c r="M24" i="14"/>
  <c r="BW18" i="34"/>
  <c r="BH19" i="35"/>
  <c r="BP19" i="35" s="1"/>
  <c r="BW18" i="37"/>
  <c r="M11" i="41"/>
  <c r="BK19" i="51"/>
  <c r="M27" i="57"/>
  <c r="BM19" i="58"/>
  <c r="N45" i="64"/>
  <c r="M26" i="68"/>
  <c r="N39" i="68"/>
  <c r="M24" i="69"/>
  <c r="K29" i="39"/>
  <c r="M29" i="39"/>
  <c r="N29" i="39"/>
  <c r="L29" i="39"/>
  <c r="N32" i="8"/>
  <c r="L32" i="8"/>
  <c r="K32" i="8"/>
  <c r="M32" i="8"/>
  <c r="K17" i="62"/>
  <c r="L17" i="62"/>
  <c r="K36" i="34"/>
  <c r="L36" i="34"/>
  <c r="N36" i="34"/>
  <c r="M36" i="34"/>
  <c r="K33" i="20"/>
  <c r="L33" i="20"/>
  <c r="M33" i="20"/>
  <c r="N33" i="20"/>
  <c r="K15" i="3"/>
  <c r="L15" i="3"/>
  <c r="M15" i="3"/>
  <c r="N15" i="3"/>
  <c r="L45" i="9"/>
  <c r="M45" i="9"/>
  <c r="N45" i="9"/>
  <c r="K45" i="9"/>
  <c r="N45" i="23"/>
  <c r="L45" i="23"/>
  <c r="M45" i="23"/>
  <c r="K45" i="23"/>
  <c r="BM18" i="34"/>
  <c r="BU19" i="40"/>
  <c r="L27" i="57"/>
  <c r="BW18" i="58"/>
  <c r="N11" i="65"/>
  <c r="M39" i="68"/>
  <c r="L38" i="70"/>
  <c r="M39" i="50"/>
  <c r="L39" i="50"/>
  <c r="K39" i="50"/>
  <c r="N49" i="4"/>
  <c r="L49" i="4"/>
  <c r="K49" i="4"/>
  <c r="M49" i="4"/>
  <c r="N12" i="46"/>
  <c r="K12" i="46"/>
  <c r="M12" i="46"/>
  <c r="L12" i="46"/>
  <c r="K23" i="28"/>
  <c r="M23" i="28"/>
  <c r="N23" i="28"/>
  <c r="M25" i="49"/>
  <c r="L25" i="49"/>
  <c r="K40" i="7"/>
  <c r="L40" i="7"/>
  <c r="M40" i="7"/>
  <c r="N40" i="7"/>
  <c r="N17" i="34"/>
  <c r="M17" i="34"/>
  <c r="K17" i="34"/>
  <c r="L17" i="34"/>
  <c r="K11" i="50"/>
  <c r="L11" i="50"/>
  <c r="M11" i="50"/>
  <c r="N11" i="50"/>
  <c r="L11" i="53"/>
  <c r="N11" i="53"/>
  <c r="K40" i="30"/>
  <c r="N40" i="30"/>
  <c r="M40" i="70"/>
  <c r="N40" i="70"/>
  <c r="K40" i="70"/>
  <c r="L40" i="70"/>
  <c r="K36" i="30"/>
  <c r="M36" i="30"/>
  <c r="L36" i="30"/>
  <c r="N36" i="30"/>
  <c r="BK18" i="34"/>
  <c r="BO18" i="37"/>
  <c r="K11" i="41"/>
  <c r="BU19" i="55"/>
  <c r="BI19" i="58"/>
  <c r="M11" i="65"/>
  <c r="BU19" i="66"/>
  <c r="L39" i="68"/>
  <c r="L47" i="70"/>
  <c r="L34" i="44"/>
  <c r="N34" i="44"/>
  <c r="K34" i="44"/>
  <c r="K14" i="69"/>
  <c r="N14" i="69"/>
  <c r="K36" i="38"/>
  <c r="L36" i="38"/>
  <c r="N36" i="38"/>
  <c r="M36" i="38"/>
  <c r="K29" i="22"/>
  <c r="N29" i="22"/>
  <c r="M29" i="50"/>
  <c r="K29" i="50"/>
  <c r="L29" i="50"/>
  <c r="N29" i="50"/>
  <c r="K45" i="25"/>
  <c r="L45" i="25"/>
  <c r="M45" i="25"/>
  <c r="N45" i="25"/>
  <c r="K18" i="29"/>
  <c r="L18" i="29"/>
  <c r="M18" i="29"/>
  <c r="N18" i="29"/>
  <c r="N37" i="20"/>
  <c r="M37" i="20"/>
  <c r="K37" i="20"/>
  <c r="L37" i="20"/>
  <c r="K40" i="45"/>
  <c r="N40" i="45"/>
  <c r="L40" i="45"/>
  <c r="M40" i="45"/>
  <c r="K11" i="64"/>
  <c r="L11" i="64"/>
  <c r="M11" i="64"/>
  <c r="N11" i="64"/>
  <c r="N37" i="36"/>
  <c r="K37" i="36"/>
  <c r="L37" i="36"/>
  <c r="M37" i="36"/>
  <c r="M39" i="54"/>
  <c r="K39" i="54"/>
  <c r="L39" i="54"/>
  <c r="N17" i="12"/>
  <c r="K17" i="12"/>
  <c r="L17" i="12"/>
  <c r="M17" i="12"/>
  <c r="N15" i="15"/>
  <c r="K15" i="15"/>
  <c r="L15" i="15"/>
  <c r="M15" i="15"/>
  <c r="N17" i="69"/>
  <c r="K17" i="69"/>
  <c r="L17" i="69"/>
  <c r="M17" i="69"/>
  <c r="N32" i="10"/>
  <c r="M32" i="10"/>
  <c r="K32" i="10"/>
  <c r="L32" i="10"/>
  <c r="BQ27" i="44"/>
  <c r="BO18" i="50"/>
  <c r="BS18" i="58"/>
  <c r="K40" i="50"/>
  <c r="L40" i="50"/>
  <c r="M40" i="50"/>
  <c r="N40" i="50"/>
  <c r="K29" i="28"/>
  <c r="N29" i="28"/>
  <c r="L29" i="28"/>
  <c r="M29" i="28"/>
  <c r="L23" i="32"/>
  <c r="K23" i="32"/>
  <c r="M23" i="32"/>
  <c r="N23" i="32"/>
  <c r="K18" i="31"/>
  <c r="L18" i="31"/>
  <c r="M18" i="31"/>
  <c r="N18" i="31"/>
  <c r="K22" i="70"/>
  <c r="L22" i="70"/>
  <c r="M22" i="70"/>
  <c r="N22" i="70"/>
  <c r="N45" i="20"/>
  <c r="K45" i="20"/>
  <c r="L45" i="20"/>
  <c r="M45" i="20"/>
  <c r="BR19" i="70"/>
  <c r="BN19" i="70"/>
  <c r="BX19" i="70"/>
  <c r="BV19" i="70"/>
  <c r="BR18" i="70"/>
  <c r="BO19" i="70"/>
  <c r="BO18" i="70"/>
  <c r="K13" i="70"/>
  <c r="L13" i="70"/>
  <c r="M13" i="70"/>
  <c r="N13" i="70"/>
  <c r="BK22" i="70"/>
  <c r="BN18" i="70"/>
  <c r="BS25" i="70"/>
  <c r="BM18" i="70"/>
  <c r="K23" i="70"/>
  <c r="L23" i="70"/>
  <c r="M23" i="70"/>
  <c r="N23" i="70"/>
  <c r="BQ27" i="70"/>
  <c r="BK18" i="70"/>
  <c r="BU19" i="70"/>
  <c r="BJ18" i="70"/>
  <c r="N15" i="70"/>
  <c r="L15" i="70"/>
  <c r="M15" i="70"/>
  <c r="K15" i="70"/>
  <c r="BI18" i="70"/>
  <c r="K11" i="70"/>
  <c r="L11" i="70"/>
  <c r="M11" i="70"/>
  <c r="N11" i="70"/>
  <c r="BH18" i="70"/>
  <c r="BV18" i="70" s="1"/>
  <c r="BZ19" i="70"/>
  <c r="BY19" i="70"/>
  <c r="L24" i="70"/>
  <c r="M24" i="70"/>
  <c r="K24" i="70"/>
  <c r="N24" i="70"/>
  <c r="BS22" i="70"/>
  <c r="BH23" i="70"/>
  <c r="BR23" i="70" s="1"/>
  <c r="BY27" i="70"/>
  <c r="BN28" i="70"/>
  <c r="BI23" i="70"/>
  <c r="BO28" i="70"/>
  <c r="BU22" i="70"/>
  <c r="BK23" i="70"/>
  <c r="BQ28" i="70"/>
  <c r="BW22" i="70"/>
  <c r="BM23" i="70"/>
  <c r="BS28" i="70"/>
  <c r="BY22" i="70"/>
  <c r="BO23" i="70"/>
  <c r="BU28" i="70"/>
  <c r="BY21" i="70"/>
  <c r="BQ23" i="70"/>
  <c r="BW28" i="70"/>
  <c r="BS23" i="70"/>
  <c r="BH24" i="70"/>
  <c r="BY28" i="70"/>
  <c r="BI24" i="70"/>
  <c r="BZ28" i="70"/>
  <c r="BU23" i="70"/>
  <c r="BK24" i="70"/>
  <c r="BH25" i="70"/>
  <c r="BX25" i="70" s="1"/>
  <c r="BM24" i="70"/>
  <c r="BI25" i="70"/>
  <c r="BW23" i="70"/>
  <c r="BO24" i="70"/>
  <c r="BH27" i="70"/>
  <c r="BL27" i="70" s="1"/>
  <c r="BX23" i="70"/>
  <c r="BQ24" i="70"/>
  <c r="BK25" i="70"/>
  <c r="BI27" i="70"/>
  <c r="BY23" i="70"/>
  <c r="BS24" i="70"/>
  <c r="BU24" i="70"/>
  <c r="BM25" i="70"/>
  <c r="BK27" i="70"/>
  <c r="BH21" i="70"/>
  <c r="BW24" i="70"/>
  <c r="BI21" i="70"/>
  <c r="BY24" i="70"/>
  <c r="BO25" i="70"/>
  <c r="BM27" i="70"/>
  <c r="BK21" i="70"/>
  <c r="BH22" i="70"/>
  <c r="BL22" i="70" s="1"/>
  <c r="BY25" i="70"/>
  <c r="BM21" i="70"/>
  <c r="BI22" i="70"/>
  <c r="BQ25" i="70"/>
  <c r="BO27" i="70"/>
  <c r="BO21" i="70"/>
  <c r="BW25" i="70"/>
  <c r="BK28" i="70"/>
  <c r="BQ22" i="70"/>
  <c r="BS21" i="70"/>
  <c r="BU21" i="70"/>
  <c r="BM22" i="70"/>
  <c r="BU25" i="70"/>
  <c r="BS27" i="70"/>
  <c r="BH28" i="70"/>
  <c r="BV28" i="70" s="1"/>
  <c r="BW27" i="70"/>
  <c r="BO22" i="70"/>
  <c r="BU27" i="70"/>
  <c r="BM28" i="70"/>
  <c r="L39" i="70"/>
  <c r="M39" i="70"/>
  <c r="K39" i="70"/>
  <c r="N39" i="70"/>
  <c r="BT19" i="70"/>
  <c r="K41" i="70"/>
  <c r="L41" i="70"/>
  <c r="M41" i="70"/>
  <c r="N41" i="70"/>
  <c r="L45" i="70"/>
  <c r="M45" i="70"/>
  <c r="K45" i="70"/>
  <c r="N45" i="70"/>
  <c r="BQ19" i="70"/>
  <c r="K19" i="70"/>
  <c r="L19" i="70"/>
  <c r="M19" i="70"/>
  <c r="N19" i="70"/>
  <c r="BP19" i="70"/>
  <c r="K28" i="70"/>
  <c r="L28" i="70"/>
  <c r="M28" i="70"/>
  <c r="N28" i="70"/>
  <c r="N12" i="70"/>
  <c r="L12" i="70"/>
  <c r="K12" i="70"/>
  <c r="M12" i="70"/>
  <c r="BM19" i="70"/>
  <c r="BW19" i="70"/>
  <c r="BL19" i="70"/>
  <c r="N18" i="70"/>
  <c r="K18" i="70"/>
  <c r="L18" i="70"/>
  <c r="M18" i="70"/>
  <c r="BS19" i="70"/>
  <c r="K21" i="70"/>
  <c r="L21" i="70"/>
  <c r="M21" i="70"/>
  <c r="N21" i="70"/>
  <c r="BK19" i="70"/>
  <c r="K20" i="70"/>
  <c r="L20" i="70"/>
  <c r="M20" i="70"/>
  <c r="N20" i="70"/>
  <c r="BW21" i="70"/>
  <c r="BU18" i="70"/>
  <c r="K31" i="70"/>
  <c r="L31" i="70"/>
  <c r="M31" i="70"/>
  <c r="N31" i="70"/>
  <c r="K30" i="70"/>
  <c r="L30" i="70"/>
  <c r="M30" i="70"/>
  <c r="N30" i="70"/>
  <c r="BJ19" i="70"/>
  <c r="BI19" i="70"/>
  <c r="BS18" i="70"/>
  <c r="K14" i="70"/>
  <c r="L14" i="70"/>
  <c r="M14" i="70"/>
  <c r="N14" i="70"/>
  <c r="BI28" i="70"/>
  <c r="BN18" i="66"/>
  <c r="K34" i="69"/>
  <c r="L34" i="69"/>
  <c r="M34" i="69"/>
  <c r="N34" i="69"/>
  <c r="BQ18" i="69"/>
  <c r="BO18" i="69"/>
  <c r="K26" i="69"/>
  <c r="L26" i="69"/>
  <c r="M26" i="69"/>
  <c r="N26" i="69"/>
  <c r="BM18" i="69"/>
  <c r="K16" i="69"/>
  <c r="L16" i="69"/>
  <c r="M16" i="69"/>
  <c r="N16" i="69"/>
  <c r="BS22" i="69"/>
  <c r="BH23" i="69"/>
  <c r="BV23" i="69" s="1"/>
  <c r="BY27" i="69"/>
  <c r="BI23" i="69"/>
  <c r="BO28" i="69"/>
  <c r="BH22" i="69"/>
  <c r="BR22" i="69" s="1"/>
  <c r="BQ25" i="69"/>
  <c r="BO21" i="69"/>
  <c r="BQ21" i="69"/>
  <c r="BL22" i="69"/>
  <c r="BR27" i="69"/>
  <c r="BU21" i="69"/>
  <c r="BU25" i="69"/>
  <c r="BY21" i="69"/>
  <c r="BW25" i="69"/>
  <c r="BU22" i="69"/>
  <c r="BK23" i="69"/>
  <c r="BQ28" i="69"/>
  <c r="BI21" i="69"/>
  <c r="BY24" i="69"/>
  <c r="BM27" i="69"/>
  <c r="BI22" i="69"/>
  <c r="BK22" i="69"/>
  <c r="BQ27" i="69"/>
  <c r="BS27" i="69"/>
  <c r="BW21" i="69"/>
  <c r="BU27" i="69"/>
  <c r="BW22" i="69"/>
  <c r="BM23" i="69"/>
  <c r="BS28" i="69"/>
  <c r="BO25" i="69"/>
  <c r="BK21" i="69"/>
  <c r="BM21" i="69"/>
  <c r="BO27" i="69"/>
  <c r="BS25" i="69"/>
  <c r="BS21" i="69"/>
  <c r="BM22" i="69"/>
  <c r="BH28" i="69"/>
  <c r="BP28" i="69" s="1"/>
  <c r="BI28" i="69"/>
  <c r="BO22" i="69"/>
  <c r="BY22" i="69"/>
  <c r="BO23" i="69"/>
  <c r="BU28" i="69"/>
  <c r="BQ23" i="69"/>
  <c r="BW28" i="69"/>
  <c r="BS23" i="69"/>
  <c r="BH24" i="69"/>
  <c r="BY28" i="69"/>
  <c r="BI24" i="69"/>
  <c r="BU23" i="69"/>
  <c r="BK24" i="69"/>
  <c r="BH25" i="69"/>
  <c r="BZ25" i="69" s="1"/>
  <c r="BM24" i="69"/>
  <c r="BI25" i="69"/>
  <c r="BW23" i="69"/>
  <c r="BO24" i="69"/>
  <c r="BH27" i="69"/>
  <c r="BJ27" i="69" s="1"/>
  <c r="BQ24" i="69"/>
  <c r="BK25" i="69"/>
  <c r="BI27" i="69"/>
  <c r="BY23" i="69"/>
  <c r="BS24" i="69"/>
  <c r="BU24" i="69"/>
  <c r="BM25" i="69"/>
  <c r="BK27" i="69"/>
  <c r="BH21" i="69"/>
  <c r="BW24" i="69"/>
  <c r="BK28" i="69"/>
  <c r="BQ22" i="69"/>
  <c r="BY25" i="69"/>
  <c r="BW27" i="69"/>
  <c r="BL28" i="69"/>
  <c r="BX27" i="69"/>
  <c r="BM28" i="69"/>
  <c r="K31" i="69"/>
  <c r="L31" i="69"/>
  <c r="M31" i="69"/>
  <c r="N31" i="69"/>
  <c r="BK18" i="69"/>
  <c r="BI18" i="69"/>
  <c r="K41" i="69"/>
  <c r="L41" i="69"/>
  <c r="M41" i="69"/>
  <c r="N41" i="69"/>
  <c r="BH18" i="69"/>
  <c r="BR18" i="69" s="1"/>
  <c r="BS19" i="69"/>
  <c r="K38" i="69"/>
  <c r="L38" i="69"/>
  <c r="M38" i="69"/>
  <c r="N38" i="69"/>
  <c r="BR19" i="69"/>
  <c r="K47" i="69"/>
  <c r="L47" i="69"/>
  <c r="M47" i="69"/>
  <c r="N47" i="69"/>
  <c r="K28" i="69"/>
  <c r="L28" i="69"/>
  <c r="M28" i="69"/>
  <c r="N28" i="69"/>
  <c r="BQ19" i="69"/>
  <c r="BO19" i="69"/>
  <c r="BK19" i="69"/>
  <c r="K22" i="69"/>
  <c r="L22" i="69"/>
  <c r="M22" i="69"/>
  <c r="N22" i="69"/>
  <c r="BP19" i="69"/>
  <c r="BN19" i="69"/>
  <c r="K19" i="69"/>
  <c r="L19" i="69"/>
  <c r="M19" i="69"/>
  <c r="N19" i="69"/>
  <c r="K20" i="69"/>
  <c r="L20" i="69"/>
  <c r="M20" i="69"/>
  <c r="N20" i="69"/>
  <c r="BZ19" i="69"/>
  <c r="K30" i="69"/>
  <c r="L30" i="69"/>
  <c r="M30" i="69"/>
  <c r="N30" i="69"/>
  <c r="BY19" i="69"/>
  <c r="K13" i="69"/>
  <c r="L13" i="69"/>
  <c r="M13" i="69"/>
  <c r="N13" i="69"/>
  <c r="BY18" i="69"/>
  <c r="BV19" i="69"/>
  <c r="BM19" i="69"/>
  <c r="BX19" i="69"/>
  <c r="BT19" i="69"/>
  <c r="BW18" i="69"/>
  <c r="BJ19" i="69"/>
  <c r="BL19" i="69"/>
  <c r="BU18" i="69"/>
  <c r="BI19" i="69"/>
  <c r="BW19" i="69"/>
  <c r="K21" i="69"/>
  <c r="L21" i="69"/>
  <c r="M21" i="69"/>
  <c r="N21" i="69"/>
  <c r="K10" i="69"/>
  <c r="L10" i="69"/>
  <c r="M10" i="69"/>
  <c r="N10" i="69"/>
  <c r="BT18" i="66"/>
  <c r="BV18" i="66"/>
  <c r="BR18" i="66"/>
  <c r="K19" i="68"/>
  <c r="L19" i="68"/>
  <c r="M19" i="68"/>
  <c r="N19" i="68"/>
  <c r="K10" i="68"/>
  <c r="L10" i="68"/>
  <c r="M10" i="68"/>
  <c r="N10" i="68"/>
  <c r="K21" i="68"/>
  <c r="L21" i="68"/>
  <c r="M21" i="68"/>
  <c r="N21" i="68"/>
  <c r="K31" i="68"/>
  <c r="L31" i="68"/>
  <c r="M31" i="68"/>
  <c r="N31" i="68"/>
  <c r="K41" i="68"/>
  <c r="L41" i="68"/>
  <c r="M41" i="68"/>
  <c r="N41" i="68"/>
  <c r="BS22" i="68"/>
  <c r="BH23" i="68"/>
  <c r="BX23" i="68" s="1"/>
  <c r="BY27" i="68"/>
  <c r="BI23" i="68"/>
  <c r="BO28" i="68"/>
  <c r="BU22" i="68"/>
  <c r="BK23" i="68"/>
  <c r="BQ28" i="68"/>
  <c r="BW22" i="68"/>
  <c r="BM23" i="68"/>
  <c r="BS28" i="68"/>
  <c r="BY22" i="68"/>
  <c r="BO23" i="68"/>
  <c r="BU28" i="68"/>
  <c r="BQ23" i="68"/>
  <c r="BW28" i="68"/>
  <c r="BS23" i="68"/>
  <c r="BH24" i="68"/>
  <c r="BY28" i="68"/>
  <c r="BI24" i="68"/>
  <c r="BU23" i="68"/>
  <c r="BK24" i="68"/>
  <c r="BH25" i="68"/>
  <c r="BJ25" i="68" s="1"/>
  <c r="BM24" i="68"/>
  <c r="BI25" i="68"/>
  <c r="BW23" i="68"/>
  <c r="BO24" i="68"/>
  <c r="BH27" i="68"/>
  <c r="BJ27" i="68" s="1"/>
  <c r="BQ24" i="68"/>
  <c r="BK25" i="68"/>
  <c r="BI27" i="68"/>
  <c r="BY23" i="68"/>
  <c r="BS24" i="68"/>
  <c r="BU24" i="68"/>
  <c r="BM25" i="68"/>
  <c r="BK27" i="68"/>
  <c r="BH21" i="68"/>
  <c r="BW24" i="68"/>
  <c r="BI21" i="68"/>
  <c r="BY24" i="68"/>
  <c r="BO25" i="68"/>
  <c r="BM27" i="68"/>
  <c r="BK21" i="68"/>
  <c r="BH22" i="68"/>
  <c r="BL22" i="68" s="1"/>
  <c r="BM21" i="68"/>
  <c r="BI22" i="68"/>
  <c r="BQ25" i="68"/>
  <c r="BO27" i="68"/>
  <c r="BO21" i="68"/>
  <c r="BQ21" i="68"/>
  <c r="BK22" i="68"/>
  <c r="BS25" i="68"/>
  <c r="BQ27" i="68"/>
  <c r="BS21" i="68"/>
  <c r="BU21" i="68"/>
  <c r="BM22" i="68"/>
  <c r="BU25" i="68"/>
  <c r="BS27" i="68"/>
  <c r="BH28" i="68"/>
  <c r="BL28" i="68" s="1"/>
  <c r="BW21" i="68"/>
  <c r="BN22" i="68"/>
  <c r="BI28" i="68"/>
  <c r="BY21" i="68"/>
  <c r="BO22" i="68"/>
  <c r="BW25" i="68"/>
  <c r="BU27" i="68"/>
  <c r="BK28" i="68"/>
  <c r="BQ22" i="68"/>
  <c r="BY25" i="68"/>
  <c r="BW27" i="68"/>
  <c r="BM28" i="68"/>
  <c r="K28" i="68"/>
  <c r="L28" i="68"/>
  <c r="M28" i="68"/>
  <c r="N28" i="68"/>
  <c r="N12" i="68"/>
  <c r="K12" i="68"/>
  <c r="L12" i="68"/>
  <c r="M12" i="68"/>
  <c r="K16" i="68"/>
  <c r="L16" i="68"/>
  <c r="M16" i="68"/>
  <c r="N16" i="68"/>
  <c r="BW19" i="68"/>
  <c r="BY19" i="68"/>
  <c r="BH18" i="68"/>
  <c r="BP18" i="68" s="1"/>
  <c r="BI18" i="68"/>
  <c r="BK18" i="68"/>
  <c r="BM18" i="68"/>
  <c r="BO18" i="68"/>
  <c r="BQ18" i="68"/>
  <c r="BH19" i="68"/>
  <c r="BJ19" i="68" s="1"/>
  <c r="BS18" i="68"/>
  <c r="BI19" i="68"/>
  <c r="BU18" i="68"/>
  <c r="BK19" i="68"/>
  <c r="BW18" i="68"/>
  <c r="BM19" i="68"/>
  <c r="BY18" i="68"/>
  <c r="BO19" i="68"/>
  <c r="BQ19" i="68"/>
  <c r="BS19" i="68"/>
  <c r="BU19" i="68"/>
  <c r="K38" i="68"/>
  <c r="L38" i="68"/>
  <c r="M38" i="68"/>
  <c r="N38" i="68"/>
  <c r="K47" i="68"/>
  <c r="L47" i="68"/>
  <c r="M47" i="68"/>
  <c r="N47" i="68"/>
  <c r="K20" i="68"/>
  <c r="L20" i="68"/>
  <c r="M20" i="68"/>
  <c r="N20" i="68"/>
  <c r="K30" i="68"/>
  <c r="L30" i="68"/>
  <c r="M30" i="68"/>
  <c r="N30" i="68"/>
  <c r="K22" i="68"/>
  <c r="L22" i="68"/>
  <c r="M22" i="68"/>
  <c r="N22" i="68"/>
  <c r="K13" i="68"/>
  <c r="L13" i="68"/>
  <c r="M13" i="68"/>
  <c r="N13" i="68"/>
  <c r="K28" i="67"/>
  <c r="L28" i="67"/>
  <c r="M28" i="67"/>
  <c r="N28" i="67"/>
  <c r="K38" i="67"/>
  <c r="L38" i="67"/>
  <c r="M38" i="67"/>
  <c r="N38" i="67"/>
  <c r="BU18" i="67"/>
  <c r="K22" i="67"/>
  <c r="L22" i="67"/>
  <c r="M22" i="67"/>
  <c r="N22" i="67"/>
  <c r="BI19" i="67"/>
  <c r="BS18" i="67"/>
  <c r="K13" i="67"/>
  <c r="L13" i="67"/>
  <c r="M13" i="67"/>
  <c r="N13" i="67"/>
  <c r="N20" i="67"/>
  <c r="M20" i="67"/>
  <c r="K20" i="67"/>
  <c r="L20" i="67"/>
  <c r="BO18" i="67"/>
  <c r="K47" i="67"/>
  <c r="L47" i="67"/>
  <c r="M47" i="67"/>
  <c r="N47" i="67"/>
  <c r="M30" i="67"/>
  <c r="N30" i="67"/>
  <c r="K30" i="67"/>
  <c r="L30" i="67"/>
  <c r="BM18" i="67"/>
  <c r="K19" i="67"/>
  <c r="L19" i="67"/>
  <c r="M19" i="67"/>
  <c r="N19" i="67"/>
  <c r="BK18" i="67"/>
  <c r="BI18" i="67"/>
  <c r="BH18" i="67"/>
  <c r="BN18" i="67" s="1"/>
  <c r="BQ18" i="67"/>
  <c r="K10" i="67"/>
  <c r="L10" i="67"/>
  <c r="M10" i="67"/>
  <c r="N10" i="67"/>
  <c r="BH19" i="67"/>
  <c r="BZ19" i="67" s="1"/>
  <c r="K26" i="67"/>
  <c r="L26" i="67"/>
  <c r="M26" i="67"/>
  <c r="N26" i="67"/>
  <c r="K34" i="67"/>
  <c r="L34" i="67"/>
  <c r="M34" i="67"/>
  <c r="N34" i="67"/>
  <c r="K21" i="67"/>
  <c r="L21" i="67"/>
  <c r="M21" i="67"/>
  <c r="N21" i="67"/>
  <c r="BS19" i="67"/>
  <c r="BY19" i="67"/>
  <c r="K31" i="67"/>
  <c r="L31" i="67"/>
  <c r="M31" i="67"/>
  <c r="N31" i="67"/>
  <c r="BW19" i="67"/>
  <c r="BS22" i="67"/>
  <c r="BH23" i="67"/>
  <c r="BV23" i="67" s="1"/>
  <c r="BY27" i="67"/>
  <c r="BI23" i="67"/>
  <c r="BO28" i="67"/>
  <c r="BU22" i="67"/>
  <c r="BK23" i="67"/>
  <c r="BQ28" i="67"/>
  <c r="BO24" i="67"/>
  <c r="BW22" i="67"/>
  <c r="BM23" i="67"/>
  <c r="BS28" i="67"/>
  <c r="BY22" i="67"/>
  <c r="BS24" i="67"/>
  <c r="BO23" i="67"/>
  <c r="BU28" i="67"/>
  <c r="BW23" i="67"/>
  <c r="BQ23" i="67"/>
  <c r="BW28" i="67"/>
  <c r="BS23" i="67"/>
  <c r="BH24" i="67"/>
  <c r="BY28" i="67"/>
  <c r="BI24" i="67"/>
  <c r="BH27" i="67"/>
  <c r="BR27" i="67" s="1"/>
  <c r="BU23" i="67"/>
  <c r="BK24" i="67"/>
  <c r="BH25" i="67"/>
  <c r="BT25" i="67" s="1"/>
  <c r="BI27" i="67"/>
  <c r="BY23" i="67"/>
  <c r="BM24" i="67"/>
  <c r="BI25" i="67"/>
  <c r="BU24" i="67"/>
  <c r="BM25" i="67"/>
  <c r="BK27" i="67"/>
  <c r="BH21" i="67"/>
  <c r="BW24" i="67"/>
  <c r="BI21" i="67"/>
  <c r="BY24" i="67"/>
  <c r="BO25" i="67"/>
  <c r="BM27" i="67"/>
  <c r="BK21" i="67"/>
  <c r="BH22" i="67"/>
  <c r="BL22" i="67" s="1"/>
  <c r="BM21" i="67"/>
  <c r="BI22" i="67"/>
  <c r="BQ25" i="67"/>
  <c r="BO27" i="67"/>
  <c r="BO21" i="67"/>
  <c r="BQ21" i="67"/>
  <c r="BK22" i="67"/>
  <c r="BS25" i="67"/>
  <c r="BQ27" i="67"/>
  <c r="BS21" i="67"/>
  <c r="BU21" i="67"/>
  <c r="BM22" i="67"/>
  <c r="BU25" i="67"/>
  <c r="BS27" i="67"/>
  <c r="BH28" i="67"/>
  <c r="BX28" i="67" s="1"/>
  <c r="BW21" i="67"/>
  <c r="BI28" i="67"/>
  <c r="BY21" i="67"/>
  <c r="BO22" i="67"/>
  <c r="BW25" i="67"/>
  <c r="BU27" i="67"/>
  <c r="BK28" i="67"/>
  <c r="BK25" i="67"/>
  <c r="BQ22" i="67"/>
  <c r="BY25" i="67"/>
  <c r="BW27" i="67"/>
  <c r="BQ24" i="67"/>
  <c r="BM28" i="67"/>
  <c r="BO19" i="67"/>
  <c r="K16" i="67"/>
  <c r="L16" i="67"/>
  <c r="M16" i="67"/>
  <c r="N16" i="67"/>
  <c r="BY18" i="67"/>
  <c r="K41" i="67"/>
  <c r="L41" i="67"/>
  <c r="M41" i="67"/>
  <c r="N41" i="67"/>
  <c r="K13" i="66"/>
  <c r="L13" i="66"/>
  <c r="M13" i="66"/>
  <c r="N13" i="66"/>
  <c r="K20" i="66"/>
  <c r="L20" i="66"/>
  <c r="M20" i="66"/>
  <c r="N20" i="66"/>
  <c r="K19" i="66"/>
  <c r="L19" i="66"/>
  <c r="M19" i="66"/>
  <c r="N19" i="66"/>
  <c r="K30" i="66"/>
  <c r="L30" i="66"/>
  <c r="M30" i="66"/>
  <c r="N30" i="66"/>
  <c r="BZ18" i="66"/>
  <c r="BO18" i="66"/>
  <c r="K21" i="66"/>
  <c r="L21" i="66"/>
  <c r="M21" i="66"/>
  <c r="N21" i="66"/>
  <c r="K10" i="66"/>
  <c r="L10" i="66"/>
  <c r="M10" i="66"/>
  <c r="N10" i="66"/>
  <c r="K26" i="66"/>
  <c r="L26" i="66"/>
  <c r="M26" i="66"/>
  <c r="N26" i="66"/>
  <c r="BJ18" i="66"/>
  <c r="K31" i="66"/>
  <c r="L31" i="66"/>
  <c r="M31" i="66"/>
  <c r="N31" i="66"/>
  <c r="K34" i="66"/>
  <c r="L34" i="66"/>
  <c r="M34" i="66"/>
  <c r="N34" i="66"/>
  <c r="BI18" i="66"/>
  <c r="BT19" i="66"/>
  <c r="BS22" i="66"/>
  <c r="BH23" i="66"/>
  <c r="BX23" i="66" s="1"/>
  <c r="BY27" i="66"/>
  <c r="BI23" i="66"/>
  <c r="BO28" i="66"/>
  <c r="BY24" i="66"/>
  <c r="BM27" i="66"/>
  <c r="BQ21" i="66"/>
  <c r="BQ27" i="66"/>
  <c r="BS21" i="66"/>
  <c r="BU21" i="66"/>
  <c r="BS27" i="66"/>
  <c r="BY21" i="66"/>
  <c r="BW25" i="66"/>
  <c r="BU22" i="66"/>
  <c r="BK23" i="66"/>
  <c r="BQ28" i="66"/>
  <c r="BW22" i="66"/>
  <c r="BM23" i="66"/>
  <c r="BS28" i="66"/>
  <c r="BI21" i="66"/>
  <c r="BO25" i="66"/>
  <c r="BO21" i="66"/>
  <c r="BK22" i="66"/>
  <c r="BS25" i="66"/>
  <c r="BM22" i="66"/>
  <c r="BH28" i="66"/>
  <c r="BV28" i="66" s="1"/>
  <c r="BU27" i="66"/>
  <c r="BK28" i="66"/>
  <c r="BY22" i="66"/>
  <c r="BO23" i="66"/>
  <c r="BU28" i="66"/>
  <c r="BQ23" i="66"/>
  <c r="BW28" i="66"/>
  <c r="BS23" i="66"/>
  <c r="BH24" i="66"/>
  <c r="BY28" i="66"/>
  <c r="BI24" i="66"/>
  <c r="BU23" i="66"/>
  <c r="BK24" i="66"/>
  <c r="BH25" i="66"/>
  <c r="BN25" i="66" s="1"/>
  <c r="BM24" i="66"/>
  <c r="BI25" i="66"/>
  <c r="BW23" i="66"/>
  <c r="BO24" i="66"/>
  <c r="BH27" i="66"/>
  <c r="BL27" i="66" s="1"/>
  <c r="BQ24" i="66"/>
  <c r="BK25" i="66"/>
  <c r="BI27" i="66"/>
  <c r="BY23" i="66"/>
  <c r="BS24" i="66"/>
  <c r="BU24" i="66"/>
  <c r="BM25" i="66"/>
  <c r="BK27" i="66"/>
  <c r="BH21" i="66"/>
  <c r="BW24" i="66"/>
  <c r="BU25" i="66"/>
  <c r="BW21" i="66"/>
  <c r="BI28" i="66"/>
  <c r="BO22" i="66"/>
  <c r="BK21" i="66"/>
  <c r="BH22" i="66"/>
  <c r="BV22" i="66" s="1"/>
  <c r="BM21" i="66"/>
  <c r="BI22" i="66"/>
  <c r="BQ25" i="66"/>
  <c r="BO27" i="66"/>
  <c r="BQ22" i="66"/>
  <c r="BY25" i="66"/>
  <c r="BW27" i="66"/>
  <c r="BM28" i="66"/>
  <c r="K16" i="66"/>
  <c r="L16" i="66"/>
  <c r="M16" i="66"/>
  <c r="N16" i="66"/>
  <c r="BQ19" i="66"/>
  <c r="BX18" i="66"/>
  <c r="K41" i="66"/>
  <c r="L41" i="66"/>
  <c r="M41" i="66"/>
  <c r="N41" i="66"/>
  <c r="BU18" i="66"/>
  <c r="K38" i="66"/>
  <c r="L38" i="66"/>
  <c r="M38" i="66"/>
  <c r="N38" i="66"/>
  <c r="K28" i="66"/>
  <c r="L28" i="66"/>
  <c r="M28" i="66"/>
  <c r="N28" i="66"/>
  <c r="K47" i="66"/>
  <c r="L47" i="66"/>
  <c r="M47" i="66"/>
  <c r="N47" i="66"/>
  <c r="BN19" i="66"/>
  <c r="BL19" i="66"/>
  <c r="BX19" i="66"/>
  <c r="K22" i="66"/>
  <c r="L22" i="66"/>
  <c r="M22" i="66"/>
  <c r="N22" i="66"/>
  <c r="BS18" i="65"/>
  <c r="BH19" i="65"/>
  <c r="BZ19" i="65" s="1"/>
  <c r="K19" i="65"/>
  <c r="L19" i="65"/>
  <c r="M19" i="65"/>
  <c r="N19" i="65"/>
  <c r="BQ18" i="65"/>
  <c r="K10" i="65"/>
  <c r="L10" i="65"/>
  <c r="M10" i="65"/>
  <c r="N10" i="65"/>
  <c r="BO18" i="65"/>
  <c r="K26" i="65"/>
  <c r="L26" i="65"/>
  <c r="M26" i="65"/>
  <c r="N26" i="65"/>
  <c r="K34" i="65"/>
  <c r="L34" i="65"/>
  <c r="M34" i="65"/>
  <c r="N34" i="65"/>
  <c r="BM18" i="65"/>
  <c r="BK18" i="65"/>
  <c r="BS22" i="65"/>
  <c r="BH23" i="65"/>
  <c r="BJ23" i="65" s="1"/>
  <c r="BY27" i="65"/>
  <c r="BI23" i="65"/>
  <c r="BO28" i="65"/>
  <c r="BU22" i="65"/>
  <c r="BK23" i="65"/>
  <c r="BQ28" i="65"/>
  <c r="BW22" i="65"/>
  <c r="BM23" i="65"/>
  <c r="BS28" i="65"/>
  <c r="BY22" i="65"/>
  <c r="BO23" i="65"/>
  <c r="BU28" i="65"/>
  <c r="BQ23" i="65"/>
  <c r="BW28" i="65"/>
  <c r="BS23" i="65"/>
  <c r="BH24" i="65"/>
  <c r="BY28" i="65"/>
  <c r="BI24" i="65"/>
  <c r="BU23" i="65"/>
  <c r="BK24" i="65"/>
  <c r="BH25" i="65"/>
  <c r="BN25" i="65" s="1"/>
  <c r="BM24" i="65"/>
  <c r="BI25" i="65"/>
  <c r="BW23" i="65"/>
  <c r="BO24" i="65"/>
  <c r="BH27" i="65"/>
  <c r="BJ27" i="65" s="1"/>
  <c r="BQ24" i="65"/>
  <c r="BK25" i="65"/>
  <c r="BI27" i="65"/>
  <c r="BY23" i="65"/>
  <c r="BS24" i="65"/>
  <c r="BU24" i="65"/>
  <c r="BM25" i="65"/>
  <c r="BK27" i="65"/>
  <c r="BH21" i="65"/>
  <c r="BW24" i="65"/>
  <c r="BI21" i="65"/>
  <c r="BY24" i="65"/>
  <c r="BO25" i="65"/>
  <c r="BM27" i="65"/>
  <c r="BK21" i="65"/>
  <c r="BH22" i="65"/>
  <c r="BJ22" i="65" s="1"/>
  <c r="BM21" i="65"/>
  <c r="BI22" i="65"/>
  <c r="BQ25" i="65"/>
  <c r="BO27" i="65"/>
  <c r="BO21" i="65"/>
  <c r="BQ21" i="65"/>
  <c r="BK22" i="65"/>
  <c r="BS25" i="65"/>
  <c r="BQ27" i="65"/>
  <c r="BS21" i="65"/>
  <c r="BU21" i="65"/>
  <c r="BM22" i="65"/>
  <c r="BU25" i="65"/>
  <c r="BS27" i="65"/>
  <c r="BH28" i="65"/>
  <c r="BZ28" i="65" s="1"/>
  <c r="BW21" i="65"/>
  <c r="BI28" i="65"/>
  <c r="BY21" i="65"/>
  <c r="BW25" i="65"/>
  <c r="BU27" i="65"/>
  <c r="BO22" i="65"/>
  <c r="BK28" i="65"/>
  <c r="BQ22" i="65"/>
  <c r="BY25" i="65"/>
  <c r="BW27" i="65"/>
  <c r="BM28" i="65"/>
  <c r="K16" i="65"/>
  <c r="L16" i="65"/>
  <c r="M16" i="65"/>
  <c r="N16" i="65"/>
  <c r="BI18" i="65"/>
  <c r="BH18" i="65"/>
  <c r="BT18" i="65" s="1"/>
  <c r="K38" i="65"/>
  <c r="L38" i="65"/>
  <c r="M38" i="65"/>
  <c r="N38" i="65"/>
  <c r="K47" i="65"/>
  <c r="L47" i="65"/>
  <c r="M47" i="65"/>
  <c r="N47" i="65"/>
  <c r="K41" i="65"/>
  <c r="L41" i="65"/>
  <c r="M41" i="65"/>
  <c r="N41" i="65"/>
  <c r="BU19" i="65"/>
  <c r="BY19" i="65"/>
  <c r="K28" i="65"/>
  <c r="L28" i="65"/>
  <c r="M28" i="65"/>
  <c r="N28" i="65"/>
  <c r="BQ19" i="65"/>
  <c r="BW19" i="65"/>
  <c r="K22" i="65"/>
  <c r="L22" i="65"/>
  <c r="M22" i="65"/>
  <c r="N22" i="65"/>
  <c r="BO19" i="65"/>
  <c r="K20" i="65"/>
  <c r="L20" i="65"/>
  <c r="M20" i="65"/>
  <c r="N20" i="65"/>
  <c r="BY18" i="65"/>
  <c r="K30" i="65"/>
  <c r="L30" i="65"/>
  <c r="M30" i="65"/>
  <c r="N30" i="65"/>
  <c r="BM19" i="65"/>
  <c r="BW18" i="65"/>
  <c r="K13" i="65"/>
  <c r="L13" i="65"/>
  <c r="M13" i="65"/>
  <c r="N13" i="65"/>
  <c r="BU18" i="65"/>
  <c r="K31" i="64"/>
  <c r="L31" i="64"/>
  <c r="M31" i="64"/>
  <c r="N31" i="64"/>
  <c r="BS22" i="64"/>
  <c r="BH23" i="64"/>
  <c r="BT23" i="64" s="1"/>
  <c r="BY27" i="64"/>
  <c r="BI23" i="64"/>
  <c r="BO28" i="64"/>
  <c r="BU22" i="64"/>
  <c r="BK23" i="64"/>
  <c r="BQ28" i="64"/>
  <c r="BW22" i="64"/>
  <c r="BM23" i="64"/>
  <c r="BS28" i="64"/>
  <c r="BY22" i="64"/>
  <c r="BO23" i="64"/>
  <c r="BU28" i="64"/>
  <c r="BQ23" i="64"/>
  <c r="BW28" i="64"/>
  <c r="BS23" i="64"/>
  <c r="BH24" i="64"/>
  <c r="BY28" i="64"/>
  <c r="BI24" i="64"/>
  <c r="BU23" i="64"/>
  <c r="BK24" i="64"/>
  <c r="BH25" i="64"/>
  <c r="BN25" i="64" s="1"/>
  <c r="BM24" i="64"/>
  <c r="BI25" i="64"/>
  <c r="BW23" i="64"/>
  <c r="BO24" i="64"/>
  <c r="BH27" i="64"/>
  <c r="BL27" i="64" s="1"/>
  <c r="BQ24" i="64"/>
  <c r="BK25" i="64"/>
  <c r="BI27" i="64"/>
  <c r="BY23" i="64"/>
  <c r="BS24" i="64"/>
  <c r="BU24" i="64"/>
  <c r="BM25" i="64"/>
  <c r="BK27" i="64"/>
  <c r="BH21" i="64"/>
  <c r="BW24" i="64"/>
  <c r="BI21" i="64"/>
  <c r="BY24" i="64"/>
  <c r="BO25" i="64"/>
  <c r="BM27" i="64"/>
  <c r="BO21" i="64"/>
  <c r="BQ21" i="64"/>
  <c r="BK22" i="64"/>
  <c r="BS25" i="64"/>
  <c r="BQ27" i="64"/>
  <c r="BS21" i="64"/>
  <c r="BK21" i="64"/>
  <c r="BH22" i="64"/>
  <c r="BN22" i="64" s="1"/>
  <c r="BM21" i="64"/>
  <c r="BI22" i="64"/>
  <c r="BQ25" i="64"/>
  <c r="BO27" i="64"/>
  <c r="BU21" i="64"/>
  <c r="BM22" i="64"/>
  <c r="BU25" i="64"/>
  <c r="BS27" i="64"/>
  <c r="BH28" i="64"/>
  <c r="BX28" i="64" s="1"/>
  <c r="BW21" i="64"/>
  <c r="BI28" i="64"/>
  <c r="BY21" i="64"/>
  <c r="BO22" i="64"/>
  <c r="BW25" i="64"/>
  <c r="BU27" i="64"/>
  <c r="BK28" i="64"/>
  <c r="BQ22" i="64"/>
  <c r="BY25" i="64"/>
  <c r="BW27" i="64"/>
  <c r="BM28" i="64"/>
  <c r="K41" i="64"/>
  <c r="L41" i="64"/>
  <c r="M41" i="64"/>
  <c r="N41" i="64"/>
  <c r="K16" i="64"/>
  <c r="L16" i="64"/>
  <c r="M16" i="64"/>
  <c r="N16" i="64"/>
  <c r="K28" i="64"/>
  <c r="L28" i="64"/>
  <c r="M28" i="64"/>
  <c r="N28" i="64"/>
  <c r="K38" i="64"/>
  <c r="L38" i="64"/>
  <c r="M38" i="64"/>
  <c r="N38" i="64"/>
  <c r="K47" i="64"/>
  <c r="L47" i="64"/>
  <c r="M47" i="64"/>
  <c r="N47" i="64"/>
  <c r="K22" i="64"/>
  <c r="L22" i="64"/>
  <c r="M22" i="64"/>
  <c r="N22" i="64"/>
  <c r="K20" i="64"/>
  <c r="L20" i="64"/>
  <c r="M20" i="64"/>
  <c r="N20" i="64"/>
  <c r="K30" i="64"/>
  <c r="L30" i="64"/>
  <c r="M30" i="64"/>
  <c r="N30" i="64"/>
  <c r="K13" i="64"/>
  <c r="L13" i="64"/>
  <c r="M13" i="64"/>
  <c r="N13" i="64"/>
  <c r="K19" i="64"/>
  <c r="L19" i="64"/>
  <c r="M19" i="64"/>
  <c r="N19" i="64"/>
  <c r="K10" i="64"/>
  <c r="L10" i="64"/>
  <c r="M10" i="64"/>
  <c r="N10" i="64"/>
  <c r="K26" i="64"/>
  <c r="L26" i="64"/>
  <c r="M26" i="64"/>
  <c r="N26" i="64"/>
  <c r="K34" i="64"/>
  <c r="L34" i="64"/>
  <c r="M34" i="64"/>
  <c r="N34" i="64"/>
  <c r="BW19" i="64"/>
  <c r="BY19" i="64"/>
  <c r="BH18" i="64"/>
  <c r="BX18" i="64" s="1"/>
  <c r="BI18" i="64"/>
  <c r="BK18" i="64"/>
  <c r="BM18" i="64"/>
  <c r="BO18" i="64"/>
  <c r="BQ18" i="64"/>
  <c r="BH19" i="64"/>
  <c r="BN19" i="64" s="1"/>
  <c r="BS18" i="64"/>
  <c r="BI19" i="64"/>
  <c r="BU18" i="64"/>
  <c r="BK19" i="64"/>
  <c r="BY18" i="64"/>
  <c r="BO19" i="64"/>
  <c r="BW18" i="64"/>
  <c r="BM19" i="64"/>
  <c r="BQ19" i="64"/>
  <c r="BS19" i="64"/>
  <c r="BU19" i="64"/>
  <c r="K21" i="64"/>
  <c r="L21" i="64"/>
  <c r="M21" i="64"/>
  <c r="N21" i="64"/>
  <c r="K16" i="63"/>
  <c r="L16" i="63"/>
  <c r="M16" i="63"/>
  <c r="N16" i="63"/>
  <c r="K41" i="63"/>
  <c r="L41" i="63"/>
  <c r="M41" i="63"/>
  <c r="N41" i="63"/>
  <c r="BK19" i="63"/>
  <c r="BU18" i="63"/>
  <c r="K38" i="63"/>
  <c r="L38" i="63"/>
  <c r="M38" i="63"/>
  <c r="N38" i="63"/>
  <c r="K28" i="63"/>
  <c r="L28" i="63"/>
  <c r="M28" i="63"/>
  <c r="N28" i="63"/>
  <c r="BI19" i="63"/>
  <c r="K47" i="63"/>
  <c r="L47" i="63"/>
  <c r="M47" i="63"/>
  <c r="N47" i="63"/>
  <c r="BS18" i="63"/>
  <c r="BH19" i="63"/>
  <c r="BJ19" i="63" s="1"/>
  <c r="BQ18" i="63"/>
  <c r="K22" i="63"/>
  <c r="L22" i="63"/>
  <c r="M22" i="63"/>
  <c r="N22" i="63"/>
  <c r="BO18" i="63"/>
  <c r="K20" i="63"/>
  <c r="L20" i="63"/>
  <c r="M20" i="63"/>
  <c r="N20" i="63"/>
  <c r="BM18" i="63"/>
  <c r="K13" i="63"/>
  <c r="L13" i="63"/>
  <c r="M13" i="63"/>
  <c r="N13" i="63"/>
  <c r="K30" i="63"/>
  <c r="L30" i="63"/>
  <c r="M30" i="63"/>
  <c r="N30" i="63"/>
  <c r="BK18" i="63"/>
  <c r="BH18" i="63"/>
  <c r="BN18" i="63" s="1"/>
  <c r="BU19" i="63"/>
  <c r="K19" i="63"/>
  <c r="L19" i="63"/>
  <c r="M19" i="63"/>
  <c r="N19" i="63"/>
  <c r="M14" i="63"/>
  <c r="K14" i="63"/>
  <c r="L14" i="63"/>
  <c r="N14" i="63"/>
  <c r="K23" i="63"/>
  <c r="L23" i="63"/>
  <c r="M23" i="63"/>
  <c r="N23" i="63"/>
  <c r="BS19" i="63"/>
  <c r="BY19" i="63"/>
  <c r="K10" i="63"/>
  <c r="L10" i="63"/>
  <c r="M10" i="63"/>
  <c r="N10" i="63"/>
  <c r="K26" i="63"/>
  <c r="L26" i="63"/>
  <c r="M26" i="63"/>
  <c r="N26" i="63"/>
  <c r="BW19" i="63"/>
  <c r="K34" i="63"/>
  <c r="L34" i="63"/>
  <c r="M34" i="63"/>
  <c r="N34" i="63"/>
  <c r="K21" i="63"/>
  <c r="L21" i="63"/>
  <c r="M21" i="63"/>
  <c r="N21" i="63"/>
  <c r="BY18" i="63"/>
  <c r="K31" i="63"/>
  <c r="L31" i="63"/>
  <c r="M31" i="63"/>
  <c r="N31" i="63"/>
  <c r="BS22" i="63"/>
  <c r="BH23" i="63"/>
  <c r="BJ23" i="63" s="1"/>
  <c r="BY27" i="63"/>
  <c r="BI23" i="63"/>
  <c r="BO28" i="63"/>
  <c r="BU22" i="63"/>
  <c r="BK23" i="63"/>
  <c r="BQ28" i="63"/>
  <c r="BW22" i="63"/>
  <c r="BM23" i="63"/>
  <c r="BS28" i="63"/>
  <c r="BY22" i="63"/>
  <c r="BO23" i="63"/>
  <c r="BU28" i="63"/>
  <c r="BQ23" i="63"/>
  <c r="BW28" i="63"/>
  <c r="BS23" i="63"/>
  <c r="BH24" i="63"/>
  <c r="BY28" i="63"/>
  <c r="BI24" i="63"/>
  <c r="BU23" i="63"/>
  <c r="BK24" i="63"/>
  <c r="BH25" i="63"/>
  <c r="BZ25" i="63" s="1"/>
  <c r="BM24" i="63"/>
  <c r="BI25" i="63"/>
  <c r="BW23" i="63"/>
  <c r="BO24" i="63"/>
  <c r="BH27" i="63"/>
  <c r="BJ27" i="63" s="1"/>
  <c r="BQ24" i="63"/>
  <c r="BK25" i="63"/>
  <c r="BI27" i="63"/>
  <c r="BY23" i="63"/>
  <c r="BS24" i="63"/>
  <c r="BZ23" i="63"/>
  <c r="BU24" i="63"/>
  <c r="BM25" i="63"/>
  <c r="BK27" i="63"/>
  <c r="BH21" i="63"/>
  <c r="BW24" i="63"/>
  <c r="BI21" i="63"/>
  <c r="BY24" i="63"/>
  <c r="BO25" i="63"/>
  <c r="BM27" i="63"/>
  <c r="BK21" i="63"/>
  <c r="BH22" i="63"/>
  <c r="BT22" i="63" s="1"/>
  <c r="BM21" i="63"/>
  <c r="BI22" i="63"/>
  <c r="BQ25" i="63"/>
  <c r="BO27" i="63"/>
  <c r="BO21" i="63"/>
  <c r="BQ21" i="63"/>
  <c r="BK22" i="63"/>
  <c r="BS25" i="63"/>
  <c r="BQ27" i="63"/>
  <c r="BS21" i="63"/>
  <c r="BU21" i="63"/>
  <c r="BM22" i="63"/>
  <c r="BU25" i="63"/>
  <c r="BS27" i="63"/>
  <c r="BH28" i="63"/>
  <c r="BN28" i="63" s="1"/>
  <c r="BW21" i="63"/>
  <c r="BI28" i="63"/>
  <c r="BY21" i="63"/>
  <c r="BO22" i="63"/>
  <c r="BW25" i="63"/>
  <c r="BU27" i="63"/>
  <c r="BK28" i="63"/>
  <c r="BQ22" i="63"/>
  <c r="BY25" i="63"/>
  <c r="BW27" i="63"/>
  <c r="BM28" i="63"/>
  <c r="K30" i="62"/>
  <c r="L30" i="62"/>
  <c r="M30" i="62"/>
  <c r="N30" i="62"/>
  <c r="BW18" i="62"/>
  <c r="K19" i="62"/>
  <c r="L19" i="62"/>
  <c r="M19" i="62"/>
  <c r="N19" i="62"/>
  <c r="BI19" i="62"/>
  <c r="K13" i="62"/>
  <c r="L13" i="62"/>
  <c r="M13" i="62"/>
  <c r="N13" i="62"/>
  <c r="BS18" i="62"/>
  <c r="BH19" i="62"/>
  <c r="BP19" i="62" s="1"/>
  <c r="BQ18" i="62"/>
  <c r="BO18" i="62"/>
  <c r="K21" i="62"/>
  <c r="L21" i="62"/>
  <c r="M21" i="62"/>
  <c r="N21" i="62"/>
  <c r="BM18" i="62"/>
  <c r="K31" i="62"/>
  <c r="L31" i="62"/>
  <c r="M31" i="62"/>
  <c r="N31" i="62"/>
  <c r="K10" i="62"/>
  <c r="L10" i="62"/>
  <c r="M10" i="62"/>
  <c r="N10" i="62"/>
  <c r="K18" i="62"/>
  <c r="L18" i="62"/>
  <c r="M18" i="62"/>
  <c r="N18" i="62"/>
  <c r="BM19" i="62"/>
  <c r="BK18" i="62"/>
  <c r="BS22" i="62"/>
  <c r="BH23" i="62"/>
  <c r="BX23" i="62" s="1"/>
  <c r="BY27" i="62"/>
  <c r="BI23" i="62"/>
  <c r="BO28" i="62"/>
  <c r="BU22" i="62"/>
  <c r="BK23" i="62"/>
  <c r="BQ28" i="62"/>
  <c r="BW22" i="62"/>
  <c r="BM23" i="62"/>
  <c r="BS28" i="62"/>
  <c r="BS21" i="62"/>
  <c r="BY22" i="62"/>
  <c r="BO23" i="62"/>
  <c r="BU28" i="62"/>
  <c r="BQ23" i="62"/>
  <c r="BW28" i="62"/>
  <c r="BS23" i="62"/>
  <c r="BH24" i="62"/>
  <c r="BY28" i="62"/>
  <c r="BI24" i="62"/>
  <c r="BO27" i="62"/>
  <c r="BU23" i="62"/>
  <c r="BK24" i="62"/>
  <c r="BH25" i="62"/>
  <c r="BJ25" i="62" s="1"/>
  <c r="BM21" i="62"/>
  <c r="BM24" i="62"/>
  <c r="BI25" i="62"/>
  <c r="BW23" i="62"/>
  <c r="BO24" i="62"/>
  <c r="BH27" i="62"/>
  <c r="BP27" i="62" s="1"/>
  <c r="BQ24" i="62"/>
  <c r="BK25" i="62"/>
  <c r="BI27" i="62"/>
  <c r="BI22" i="62"/>
  <c r="BY23" i="62"/>
  <c r="BS24" i="62"/>
  <c r="BU24" i="62"/>
  <c r="BM25" i="62"/>
  <c r="BK27" i="62"/>
  <c r="BH21" i="62"/>
  <c r="BW24" i="62"/>
  <c r="BI21" i="62"/>
  <c r="BY24" i="62"/>
  <c r="BO25" i="62"/>
  <c r="BM27" i="62"/>
  <c r="BK21" i="62"/>
  <c r="BH22" i="62"/>
  <c r="BL22" i="62" s="1"/>
  <c r="BQ25" i="62"/>
  <c r="BO21" i="62"/>
  <c r="BQ21" i="62"/>
  <c r="BK22" i="62"/>
  <c r="BS25" i="62"/>
  <c r="BQ27" i="62"/>
  <c r="BU21" i="62"/>
  <c r="BM22" i="62"/>
  <c r="BU25" i="62"/>
  <c r="BS27" i="62"/>
  <c r="BH28" i="62"/>
  <c r="BT28" i="62" s="1"/>
  <c r="BK28" i="62"/>
  <c r="BW21" i="62"/>
  <c r="BI28" i="62"/>
  <c r="BY21" i="62"/>
  <c r="BO22" i="62"/>
  <c r="BW25" i="62"/>
  <c r="BU27" i="62"/>
  <c r="BQ22" i="62"/>
  <c r="BY25" i="62"/>
  <c r="BW27" i="62"/>
  <c r="BM28" i="62"/>
  <c r="BI18" i="62"/>
  <c r="K41" i="62"/>
  <c r="L41" i="62"/>
  <c r="M41" i="62"/>
  <c r="N41" i="62"/>
  <c r="BU19" i="62"/>
  <c r="BH18" i="62"/>
  <c r="BJ18" i="62" s="1"/>
  <c r="K16" i="62"/>
  <c r="L16" i="62"/>
  <c r="M16" i="62"/>
  <c r="N16" i="62"/>
  <c r="BS19" i="62"/>
  <c r="N12" i="62"/>
  <c r="K12" i="62"/>
  <c r="L12" i="62"/>
  <c r="M12" i="62"/>
  <c r="BY19" i="62"/>
  <c r="K28" i="62"/>
  <c r="L28" i="62"/>
  <c r="M28" i="62"/>
  <c r="N28" i="62"/>
  <c r="K22" i="62"/>
  <c r="L22" i="62"/>
  <c r="M22" i="62"/>
  <c r="N22" i="62"/>
  <c r="BQ19" i="62"/>
  <c r="BO19" i="62"/>
  <c r="BY18" i="62"/>
  <c r="K38" i="62"/>
  <c r="L38" i="62"/>
  <c r="M38" i="62"/>
  <c r="N38" i="62"/>
  <c r="K47" i="62"/>
  <c r="L47" i="62"/>
  <c r="M47" i="62"/>
  <c r="N47" i="62"/>
  <c r="K20" i="62"/>
  <c r="L20" i="62"/>
  <c r="M20" i="62"/>
  <c r="N20" i="62"/>
  <c r="BK19" i="62"/>
  <c r="K28" i="61"/>
  <c r="L28" i="61"/>
  <c r="M28" i="61"/>
  <c r="N28" i="61"/>
  <c r="K38" i="61"/>
  <c r="L38" i="61"/>
  <c r="M38" i="61"/>
  <c r="N38" i="61"/>
  <c r="K47" i="61"/>
  <c r="L47" i="61"/>
  <c r="M47" i="61"/>
  <c r="N47" i="61"/>
  <c r="O28" i="61"/>
  <c r="K22" i="61"/>
  <c r="L22" i="61"/>
  <c r="M22" i="61"/>
  <c r="N22" i="61"/>
  <c r="K10" i="61"/>
  <c r="L10" i="61"/>
  <c r="M10" i="61"/>
  <c r="N10" i="61"/>
  <c r="BI23" i="61"/>
  <c r="BO28" i="61"/>
  <c r="BU22" i="61"/>
  <c r="BW23" i="61"/>
  <c r="BO24" i="61"/>
  <c r="BH27" i="61"/>
  <c r="BX27" i="61" s="1"/>
  <c r="BQ24" i="61"/>
  <c r="BK25" i="61"/>
  <c r="BI27" i="61"/>
  <c r="BM21" i="61"/>
  <c r="BI22" i="61"/>
  <c r="BQ25" i="61"/>
  <c r="BO27" i="61"/>
  <c r="BO21" i="61"/>
  <c r="BK23" i="61"/>
  <c r="BQ28" i="61"/>
  <c r="BW22" i="61"/>
  <c r="BM23" i="61"/>
  <c r="BS28" i="61"/>
  <c r="BY22" i="61"/>
  <c r="BO23" i="61"/>
  <c r="BU28" i="61"/>
  <c r="BQ23" i="61"/>
  <c r="BW28" i="61"/>
  <c r="BS23" i="61"/>
  <c r="BH24" i="61"/>
  <c r="BY28" i="61"/>
  <c r="BI24" i="61"/>
  <c r="BU23" i="61"/>
  <c r="BK24" i="61"/>
  <c r="BH25" i="61"/>
  <c r="BP25" i="61" s="1"/>
  <c r="BM24" i="61"/>
  <c r="BI25" i="61"/>
  <c r="BY23" i="61"/>
  <c r="BS24" i="61"/>
  <c r="BU24" i="61"/>
  <c r="BM25" i="61"/>
  <c r="BK27" i="61"/>
  <c r="BH21" i="61"/>
  <c r="BW24" i="61"/>
  <c r="BI21" i="61"/>
  <c r="BY24" i="61"/>
  <c r="BO25" i="61"/>
  <c r="BM27" i="61"/>
  <c r="BK21" i="61"/>
  <c r="BH22" i="61"/>
  <c r="BR22" i="61" s="1"/>
  <c r="BQ22" i="61"/>
  <c r="BY25" i="61"/>
  <c r="BW27" i="61"/>
  <c r="BM28" i="61"/>
  <c r="BS22" i="61"/>
  <c r="BH23" i="61"/>
  <c r="BR23" i="61" s="1"/>
  <c r="BY27" i="61"/>
  <c r="BH28" i="61"/>
  <c r="BX28" i="61" s="1"/>
  <c r="BK22" i="61"/>
  <c r="BI28" i="61"/>
  <c r="BM22" i="61"/>
  <c r="BS25" i="61"/>
  <c r="BK28" i="61"/>
  <c r="BO22" i="61"/>
  <c r="BU25" i="61"/>
  <c r="BW25" i="61"/>
  <c r="BX25" i="61"/>
  <c r="BQ27" i="61"/>
  <c r="BQ21" i="61"/>
  <c r="BS27" i="61"/>
  <c r="BS21" i="61"/>
  <c r="BU21" i="61"/>
  <c r="BU27" i="61"/>
  <c r="BW21" i="61"/>
  <c r="BY21" i="61"/>
  <c r="O10" i="61"/>
  <c r="K34" i="61"/>
  <c r="L34" i="61"/>
  <c r="M34" i="61"/>
  <c r="N34" i="61"/>
  <c r="K21" i="61"/>
  <c r="L21" i="61"/>
  <c r="M21" i="61"/>
  <c r="N21" i="61"/>
  <c r="K31" i="61"/>
  <c r="L31" i="61"/>
  <c r="M31" i="61"/>
  <c r="N31" i="61"/>
  <c r="K13" i="61"/>
  <c r="L13" i="61"/>
  <c r="M13" i="61"/>
  <c r="N13" i="61"/>
  <c r="M20" i="61"/>
  <c r="N20" i="61"/>
  <c r="K20" i="61"/>
  <c r="L20" i="61"/>
  <c r="K41" i="61"/>
  <c r="L41" i="61"/>
  <c r="M41" i="61"/>
  <c r="N41" i="61"/>
  <c r="K26" i="61"/>
  <c r="L26" i="61"/>
  <c r="M26" i="61"/>
  <c r="N26" i="61"/>
  <c r="M30" i="61"/>
  <c r="N30" i="61"/>
  <c r="K30" i="61"/>
  <c r="L30" i="61"/>
  <c r="O26" i="61"/>
  <c r="K16" i="61"/>
  <c r="L16" i="61"/>
  <c r="M16" i="61"/>
  <c r="N16" i="61"/>
  <c r="L37" i="61"/>
  <c r="M37" i="61"/>
  <c r="K37" i="61"/>
  <c r="N37" i="61"/>
  <c r="L49" i="61"/>
  <c r="M49" i="61"/>
  <c r="K49" i="61"/>
  <c r="N49" i="61"/>
  <c r="K41" i="60"/>
  <c r="L41" i="60"/>
  <c r="M41" i="60"/>
  <c r="N41" i="60"/>
  <c r="K38" i="60"/>
  <c r="L38" i="60"/>
  <c r="M38" i="60"/>
  <c r="N38" i="60"/>
  <c r="BM19" i="60"/>
  <c r="K47" i="60"/>
  <c r="L47" i="60"/>
  <c r="M47" i="60"/>
  <c r="N47" i="60"/>
  <c r="K28" i="60"/>
  <c r="L28" i="60"/>
  <c r="M28" i="60"/>
  <c r="N28" i="60"/>
  <c r="BW18" i="60"/>
  <c r="BK19" i="60"/>
  <c r="K22" i="60"/>
  <c r="L22" i="60"/>
  <c r="M22" i="60"/>
  <c r="N22" i="60"/>
  <c r="BU18" i="60"/>
  <c r="K20" i="60"/>
  <c r="L20" i="60"/>
  <c r="M20" i="60"/>
  <c r="N20" i="60"/>
  <c r="BH19" i="60"/>
  <c r="BV19" i="60" s="1"/>
  <c r="K30" i="60"/>
  <c r="L30" i="60"/>
  <c r="M30" i="60"/>
  <c r="N30" i="60"/>
  <c r="BQ18" i="60"/>
  <c r="K13" i="60"/>
  <c r="L13" i="60"/>
  <c r="M13" i="60"/>
  <c r="N13" i="60"/>
  <c r="BO18" i="60"/>
  <c r="BM18" i="60"/>
  <c r="K19" i="60"/>
  <c r="L19" i="60"/>
  <c r="M19" i="60"/>
  <c r="N19" i="60"/>
  <c r="BK18" i="60"/>
  <c r="BI18" i="60"/>
  <c r="BH18" i="60"/>
  <c r="BR18" i="60" s="1"/>
  <c r="K10" i="60"/>
  <c r="L10" i="60"/>
  <c r="M10" i="60"/>
  <c r="N10" i="60"/>
  <c r="BS18" i="60"/>
  <c r="K26" i="60"/>
  <c r="L26" i="60"/>
  <c r="M26" i="60"/>
  <c r="N26" i="60"/>
  <c r="K34" i="60"/>
  <c r="L34" i="60"/>
  <c r="M34" i="60"/>
  <c r="N34" i="60"/>
  <c r="BU19" i="60"/>
  <c r="BY19" i="60"/>
  <c r="K21" i="60"/>
  <c r="L21" i="60"/>
  <c r="M21" i="60"/>
  <c r="N21" i="60"/>
  <c r="BS19" i="60"/>
  <c r="K31" i="60"/>
  <c r="L31" i="60"/>
  <c r="M31" i="60"/>
  <c r="N31" i="60"/>
  <c r="BI19" i="60"/>
  <c r="BQ19" i="60"/>
  <c r="BW19" i="60"/>
  <c r="BS22" i="60"/>
  <c r="BH23" i="60"/>
  <c r="BT23" i="60" s="1"/>
  <c r="BY27" i="60"/>
  <c r="BI23" i="60"/>
  <c r="BO28" i="60"/>
  <c r="BM25" i="60"/>
  <c r="BU22" i="60"/>
  <c r="BK23" i="60"/>
  <c r="BQ28" i="60"/>
  <c r="BU24" i="60"/>
  <c r="BW22" i="60"/>
  <c r="BM23" i="60"/>
  <c r="BS28" i="60"/>
  <c r="BK27" i="60"/>
  <c r="BY22" i="60"/>
  <c r="BO23" i="60"/>
  <c r="BU28" i="60"/>
  <c r="BQ23" i="60"/>
  <c r="BW28" i="60"/>
  <c r="BS23" i="60"/>
  <c r="BH24" i="60"/>
  <c r="BY28" i="60"/>
  <c r="BI24" i="60"/>
  <c r="BU23" i="60"/>
  <c r="BK24" i="60"/>
  <c r="BH25" i="60"/>
  <c r="BP25" i="60" s="1"/>
  <c r="BM24" i="60"/>
  <c r="BI25" i="60"/>
  <c r="BW23" i="60"/>
  <c r="BO24" i="60"/>
  <c r="BH27" i="60"/>
  <c r="BZ27" i="60" s="1"/>
  <c r="BQ24" i="60"/>
  <c r="BK25" i="60"/>
  <c r="BI27" i="60"/>
  <c r="BY23" i="60"/>
  <c r="BS24" i="60"/>
  <c r="BH21" i="60"/>
  <c r="BW24" i="60"/>
  <c r="BI21" i="60"/>
  <c r="BY24" i="60"/>
  <c r="BO25" i="60"/>
  <c r="BM27" i="60"/>
  <c r="BK21" i="60"/>
  <c r="BH22" i="60"/>
  <c r="BV22" i="60" s="1"/>
  <c r="BM21" i="60"/>
  <c r="BI22" i="60"/>
  <c r="BQ25" i="60"/>
  <c r="BO27" i="60"/>
  <c r="BO21" i="60"/>
  <c r="BQ21" i="60"/>
  <c r="BK22" i="60"/>
  <c r="BS25" i="60"/>
  <c r="BQ27" i="60"/>
  <c r="BS21" i="60"/>
  <c r="BU21" i="60"/>
  <c r="BM22" i="60"/>
  <c r="BU25" i="60"/>
  <c r="BS27" i="60"/>
  <c r="BH28" i="60"/>
  <c r="BZ28" i="60" s="1"/>
  <c r="BW21" i="60"/>
  <c r="BI28" i="60"/>
  <c r="BY21" i="60"/>
  <c r="BO22" i="60"/>
  <c r="BW25" i="60"/>
  <c r="BU27" i="60"/>
  <c r="BK28" i="60"/>
  <c r="BQ22" i="60"/>
  <c r="BY25" i="60"/>
  <c r="BW27" i="60"/>
  <c r="BM28" i="60"/>
  <c r="K16" i="60"/>
  <c r="L16" i="60"/>
  <c r="M16" i="60"/>
  <c r="N16" i="60"/>
  <c r="BO19" i="60"/>
  <c r="K34" i="59"/>
  <c r="L34" i="59"/>
  <c r="M34" i="59"/>
  <c r="N34" i="59"/>
  <c r="K26" i="59"/>
  <c r="L26" i="59"/>
  <c r="M26" i="59"/>
  <c r="N26" i="59"/>
  <c r="K21" i="59"/>
  <c r="L21" i="59"/>
  <c r="M21" i="59"/>
  <c r="N21" i="59"/>
  <c r="BS22" i="59"/>
  <c r="BH23" i="59"/>
  <c r="BN23" i="59" s="1"/>
  <c r="BY27" i="59"/>
  <c r="BI23" i="59"/>
  <c r="BO28" i="59"/>
  <c r="BU22" i="59"/>
  <c r="BK23" i="59"/>
  <c r="BQ28" i="59"/>
  <c r="BW22" i="59"/>
  <c r="BM23" i="59"/>
  <c r="BS28" i="59"/>
  <c r="BY22" i="59"/>
  <c r="BO23" i="59"/>
  <c r="BU28" i="59"/>
  <c r="BQ23" i="59"/>
  <c r="BW28" i="59"/>
  <c r="BS23" i="59"/>
  <c r="BH24" i="59"/>
  <c r="BY28" i="59"/>
  <c r="BI24" i="59"/>
  <c r="BU23" i="59"/>
  <c r="BK24" i="59"/>
  <c r="BH25" i="59"/>
  <c r="BL25" i="59" s="1"/>
  <c r="BM24" i="59"/>
  <c r="BI25" i="59"/>
  <c r="BW23" i="59"/>
  <c r="BO24" i="59"/>
  <c r="BH27" i="59"/>
  <c r="BJ27" i="59" s="1"/>
  <c r="BQ24" i="59"/>
  <c r="BK25" i="59"/>
  <c r="BI27" i="59"/>
  <c r="BY23" i="59"/>
  <c r="BS24" i="59"/>
  <c r="BU24" i="59"/>
  <c r="BM25" i="59"/>
  <c r="BK27" i="59"/>
  <c r="BH21" i="59"/>
  <c r="BW24" i="59"/>
  <c r="BO25" i="59"/>
  <c r="BI21" i="59"/>
  <c r="BY24" i="59"/>
  <c r="BM27" i="59"/>
  <c r="BK21" i="59"/>
  <c r="BH22" i="59"/>
  <c r="BZ22" i="59" s="1"/>
  <c r="BM21" i="59"/>
  <c r="BO27" i="59"/>
  <c r="BI22" i="59"/>
  <c r="BQ25" i="59"/>
  <c r="BO21" i="59"/>
  <c r="BK22" i="59"/>
  <c r="BS25" i="59"/>
  <c r="BQ27" i="59"/>
  <c r="BU21" i="59"/>
  <c r="BM22" i="59"/>
  <c r="BU25" i="59"/>
  <c r="BS27" i="59"/>
  <c r="BH28" i="59"/>
  <c r="BT28" i="59" s="1"/>
  <c r="BW21" i="59"/>
  <c r="BI28" i="59"/>
  <c r="BS21" i="59"/>
  <c r="BY21" i="59"/>
  <c r="BO22" i="59"/>
  <c r="BW25" i="59"/>
  <c r="BU27" i="59"/>
  <c r="BK28" i="59"/>
  <c r="BQ22" i="59"/>
  <c r="BY25" i="59"/>
  <c r="BW27" i="59"/>
  <c r="BQ21" i="59"/>
  <c r="BM28" i="59"/>
  <c r="K31" i="59"/>
  <c r="L31" i="59"/>
  <c r="M31" i="59"/>
  <c r="N31" i="59"/>
  <c r="K41" i="59"/>
  <c r="L41" i="59"/>
  <c r="M41" i="59"/>
  <c r="N41" i="59"/>
  <c r="K16" i="59"/>
  <c r="L16" i="59"/>
  <c r="M16" i="59"/>
  <c r="N16" i="59"/>
  <c r="K28" i="59"/>
  <c r="L28" i="59"/>
  <c r="M28" i="59"/>
  <c r="N28" i="59"/>
  <c r="K38" i="59"/>
  <c r="L38" i="59"/>
  <c r="M38" i="59"/>
  <c r="N38" i="59"/>
  <c r="K47" i="59"/>
  <c r="L47" i="59"/>
  <c r="M47" i="59"/>
  <c r="N47" i="59"/>
  <c r="K20" i="59"/>
  <c r="L20" i="59"/>
  <c r="M20" i="59"/>
  <c r="N20" i="59"/>
  <c r="K22" i="59"/>
  <c r="L22" i="59"/>
  <c r="M22" i="59"/>
  <c r="N22" i="59"/>
  <c r="K30" i="59"/>
  <c r="L30" i="59"/>
  <c r="M30" i="59"/>
  <c r="N30" i="59"/>
  <c r="K13" i="59"/>
  <c r="L13" i="59"/>
  <c r="M13" i="59"/>
  <c r="N13" i="59"/>
  <c r="BW19" i="59"/>
  <c r="BY19" i="59"/>
  <c r="BY18" i="59"/>
  <c r="BH18" i="59"/>
  <c r="BV18" i="59" s="1"/>
  <c r="BI18" i="59"/>
  <c r="BO19" i="59"/>
  <c r="BK18" i="59"/>
  <c r="BM18" i="59"/>
  <c r="BO18" i="59"/>
  <c r="BQ18" i="59"/>
  <c r="BH19" i="59"/>
  <c r="BL19" i="59" s="1"/>
  <c r="BS18" i="59"/>
  <c r="BI19" i="59"/>
  <c r="BK19" i="59"/>
  <c r="BU18" i="59"/>
  <c r="BM19" i="59"/>
  <c r="BW18" i="59"/>
  <c r="BQ19" i="59"/>
  <c r="BS19" i="59"/>
  <c r="BU19" i="59"/>
  <c r="K19" i="59"/>
  <c r="L19" i="59"/>
  <c r="M19" i="59"/>
  <c r="N19" i="59"/>
  <c r="K10" i="59"/>
  <c r="L10" i="59"/>
  <c r="M10" i="59"/>
  <c r="N10" i="59"/>
  <c r="BO19" i="58"/>
  <c r="K28" i="58"/>
  <c r="L28" i="58"/>
  <c r="M28" i="58"/>
  <c r="N28" i="58"/>
  <c r="BY18" i="58"/>
  <c r="K38" i="58"/>
  <c r="L38" i="58"/>
  <c r="M38" i="58"/>
  <c r="N38" i="58"/>
  <c r="K47" i="58"/>
  <c r="L47" i="58"/>
  <c r="M47" i="58"/>
  <c r="N47" i="58"/>
  <c r="BU18" i="58"/>
  <c r="BM18" i="58"/>
  <c r="BK18" i="58"/>
  <c r="K22" i="58"/>
  <c r="L22" i="58"/>
  <c r="M22" i="58"/>
  <c r="N22" i="58"/>
  <c r="BI18" i="58"/>
  <c r="K20" i="58"/>
  <c r="L20" i="58"/>
  <c r="M20" i="58"/>
  <c r="N20" i="58"/>
  <c r="BH18" i="58"/>
  <c r="BP18" i="58" s="1"/>
  <c r="K30" i="58"/>
  <c r="L30" i="58"/>
  <c r="M30" i="58"/>
  <c r="N30" i="58"/>
  <c r="K19" i="58"/>
  <c r="L19" i="58"/>
  <c r="M19" i="58"/>
  <c r="N19" i="58"/>
  <c r="K13" i="58"/>
  <c r="L13" i="58"/>
  <c r="M13" i="58"/>
  <c r="N13" i="58"/>
  <c r="K10" i="58"/>
  <c r="L10" i="58"/>
  <c r="M10" i="58"/>
  <c r="N10" i="58"/>
  <c r="K21" i="58"/>
  <c r="L21" i="58"/>
  <c r="M21" i="58"/>
  <c r="N21" i="58"/>
  <c r="K26" i="58"/>
  <c r="L26" i="58"/>
  <c r="M26" i="58"/>
  <c r="N26" i="58"/>
  <c r="K34" i="58"/>
  <c r="L34" i="58"/>
  <c r="M34" i="58"/>
  <c r="N34" i="58"/>
  <c r="K31" i="58"/>
  <c r="L31" i="58"/>
  <c r="M31" i="58"/>
  <c r="N31" i="58"/>
  <c r="BS22" i="58"/>
  <c r="BH23" i="58"/>
  <c r="BL23" i="58" s="1"/>
  <c r="BY27" i="58"/>
  <c r="BI23" i="58"/>
  <c r="BO28" i="58"/>
  <c r="BO25" i="58"/>
  <c r="BS21" i="58"/>
  <c r="BU21" i="58"/>
  <c r="BM22" i="58"/>
  <c r="BU25" i="58"/>
  <c r="BS27" i="58"/>
  <c r="BH28" i="58"/>
  <c r="BP28" i="58" s="1"/>
  <c r="BW21" i="58"/>
  <c r="BI28" i="58"/>
  <c r="BY21" i="58"/>
  <c r="BO22" i="58"/>
  <c r="BW25" i="58"/>
  <c r="BU27" i="58"/>
  <c r="BK28" i="58"/>
  <c r="BU22" i="58"/>
  <c r="BK23" i="58"/>
  <c r="BQ28" i="58"/>
  <c r="BW22" i="58"/>
  <c r="BM23" i="58"/>
  <c r="BS28" i="58"/>
  <c r="BY22" i="58"/>
  <c r="BO23" i="58"/>
  <c r="BU28" i="58"/>
  <c r="BQ23" i="58"/>
  <c r="BW28" i="58"/>
  <c r="BS23" i="58"/>
  <c r="BH24" i="58"/>
  <c r="BY28" i="58"/>
  <c r="BI24" i="58"/>
  <c r="BI21" i="58"/>
  <c r="BY24" i="58"/>
  <c r="BM27" i="58"/>
  <c r="BO21" i="58"/>
  <c r="BQ21" i="58"/>
  <c r="BK22" i="58"/>
  <c r="BS25" i="58"/>
  <c r="BQ27" i="58"/>
  <c r="BU23" i="58"/>
  <c r="BK24" i="58"/>
  <c r="BH25" i="58"/>
  <c r="BP25" i="58" s="1"/>
  <c r="BM24" i="58"/>
  <c r="BI25" i="58"/>
  <c r="BW23" i="58"/>
  <c r="BO24" i="58"/>
  <c r="BH27" i="58"/>
  <c r="BL27" i="58" s="1"/>
  <c r="BQ24" i="58"/>
  <c r="BK25" i="58"/>
  <c r="BI27" i="58"/>
  <c r="BY23" i="58"/>
  <c r="BS24" i="58"/>
  <c r="BU24" i="58"/>
  <c r="BM25" i="58"/>
  <c r="BK27" i="58"/>
  <c r="BH21" i="58"/>
  <c r="BW24" i="58"/>
  <c r="BK21" i="58"/>
  <c r="BH22" i="58"/>
  <c r="BT22" i="58" s="1"/>
  <c r="BM21" i="58"/>
  <c r="BI22" i="58"/>
  <c r="BQ25" i="58"/>
  <c r="BO27" i="58"/>
  <c r="BQ22" i="58"/>
  <c r="BY25" i="58"/>
  <c r="BW27" i="58"/>
  <c r="BM28" i="58"/>
  <c r="BH19" i="58"/>
  <c r="K16" i="58"/>
  <c r="L16" i="58"/>
  <c r="M16" i="58"/>
  <c r="N16" i="58"/>
  <c r="K41" i="58"/>
  <c r="L41" i="58"/>
  <c r="M41" i="58"/>
  <c r="N41" i="58"/>
  <c r="BO19" i="57"/>
  <c r="K16" i="57"/>
  <c r="L16" i="57"/>
  <c r="M16" i="57"/>
  <c r="N16" i="57"/>
  <c r="K32" i="57"/>
  <c r="L32" i="57"/>
  <c r="M32" i="57"/>
  <c r="N32" i="57"/>
  <c r="BY18" i="57"/>
  <c r="BH19" i="57"/>
  <c r="BP19" i="57" s="1"/>
  <c r="L28" i="57"/>
  <c r="N28" i="57"/>
  <c r="K28" i="57"/>
  <c r="M28" i="57"/>
  <c r="K38" i="57"/>
  <c r="L38" i="57"/>
  <c r="M38" i="57"/>
  <c r="N38" i="57"/>
  <c r="BQ18" i="57"/>
  <c r="K47" i="57"/>
  <c r="L47" i="57"/>
  <c r="M47" i="57"/>
  <c r="N47" i="57"/>
  <c r="BO18" i="57"/>
  <c r="BM18" i="57"/>
  <c r="K41" i="57"/>
  <c r="M41" i="57"/>
  <c r="L41" i="57"/>
  <c r="N41" i="57"/>
  <c r="BK18" i="57"/>
  <c r="K22" i="57"/>
  <c r="L22" i="57"/>
  <c r="M22" i="57"/>
  <c r="N22" i="57"/>
  <c r="BI18" i="57"/>
  <c r="BU19" i="57"/>
  <c r="BH18" i="57"/>
  <c r="BJ18" i="57" s="1"/>
  <c r="K13" i="57"/>
  <c r="L13" i="57"/>
  <c r="M13" i="57"/>
  <c r="N13" i="57"/>
  <c r="BS19" i="57"/>
  <c r="BY19" i="57"/>
  <c r="BQ19" i="57"/>
  <c r="BW19" i="57"/>
  <c r="BM19" i="57"/>
  <c r="BW18" i="57"/>
  <c r="K19" i="57"/>
  <c r="L19" i="57"/>
  <c r="M19" i="57"/>
  <c r="N19" i="57"/>
  <c r="K10" i="57"/>
  <c r="L10" i="57"/>
  <c r="M10" i="57"/>
  <c r="N10" i="57"/>
  <c r="BK19" i="57"/>
  <c r="K26" i="57"/>
  <c r="L26" i="57"/>
  <c r="N26" i="57"/>
  <c r="M26" i="57"/>
  <c r="BU18" i="57"/>
  <c r="K34" i="57"/>
  <c r="L34" i="57"/>
  <c r="N34" i="57"/>
  <c r="M34" i="57"/>
  <c r="K15" i="57"/>
  <c r="L15" i="57"/>
  <c r="M15" i="57"/>
  <c r="N15" i="57"/>
  <c r="K21" i="57"/>
  <c r="L21" i="57"/>
  <c r="M21" i="57"/>
  <c r="N21" i="57"/>
  <c r="BI19" i="57"/>
  <c r="K31" i="57"/>
  <c r="L31" i="57"/>
  <c r="M31" i="57"/>
  <c r="N31" i="57"/>
  <c r="BS18" i="57"/>
  <c r="BS22" i="57"/>
  <c r="BH23" i="57"/>
  <c r="BJ23" i="57" s="1"/>
  <c r="BY27" i="57"/>
  <c r="BI23" i="57"/>
  <c r="BO28" i="57"/>
  <c r="BU22" i="57"/>
  <c r="BK23" i="57"/>
  <c r="BQ28" i="57"/>
  <c r="BW22" i="57"/>
  <c r="BM23" i="57"/>
  <c r="BS28" i="57"/>
  <c r="BY22" i="57"/>
  <c r="BO23" i="57"/>
  <c r="BU28" i="57"/>
  <c r="BQ23" i="57"/>
  <c r="BW28" i="57"/>
  <c r="BS23" i="57"/>
  <c r="BI24" i="57"/>
  <c r="BM24" i="57"/>
  <c r="BI25" i="57"/>
  <c r="BW23" i="57"/>
  <c r="BO24" i="57"/>
  <c r="BH27" i="57"/>
  <c r="BP27" i="57" s="1"/>
  <c r="BQ24" i="57"/>
  <c r="BK25" i="57"/>
  <c r="BI27" i="57"/>
  <c r="BY23" i="57"/>
  <c r="BS24" i="57"/>
  <c r="BM25" i="57"/>
  <c r="BK27" i="57"/>
  <c r="BO21" i="57"/>
  <c r="BQ21" i="57"/>
  <c r="BK22" i="57"/>
  <c r="BS25" i="57"/>
  <c r="BQ27" i="57"/>
  <c r="BS21" i="57"/>
  <c r="BU23" i="57"/>
  <c r="BK24" i="57"/>
  <c r="BU24" i="57"/>
  <c r="BH21" i="57"/>
  <c r="BW24" i="57"/>
  <c r="BI21" i="57"/>
  <c r="BY24" i="57"/>
  <c r="BO25" i="57"/>
  <c r="BM27" i="57"/>
  <c r="BK21" i="57"/>
  <c r="BH22" i="57"/>
  <c r="BR22" i="57" s="1"/>
  <c r="BM21" i="57"/>
  <c r="BI22" i="57"/>
  <c r="BQ25" i="57"/>
  <c r="BO27" i="57"/>
  <c r="BU21" i="57"/>
  <c r="BM22" i="57"/>
  <c r="BU25" i="57"/>
  <c r="BS27" i="57"/>
  <c r="BH28" i="57"/>
  <c r="BX28" i="57" s="1"/>
  <c r="BW21" i="57"/>
  <c r="BI28" i="57"/>
  <c r="BY21" i="57"/>
  <c r="BO22" i="57"/>
  <c r="BW25" i="57"/>
  <c r="BU27" i="57"/>
  <c r="BK28" i="57"/>
  <c r="BQ22" i="57"/>
  <c r="BY25" i="57"/>
  <c r="BW27" i="57"/>
  <c r="BY28" i="57"/>
  <c r="BM28" i="57"/>
  <c r="BH24" i="57"/>
  <c r="BH25" i="57"/>
  <c r="BT25" i="57" s="1"/>
  <c r="K31" i="56"/>
  <c r="L31" i="56"/>
  <c r="M31" i="56"/>
  <c r="N31" i="56"/>
  <c r="BS22" i="56"/>
  <c r="BH23" i="56"/>
  <c r="BZ23" i="56" s="1"/>
  <c r="BY27" i="56"/>
  <c r="BI23" i="56"/>
  <c r="BO28" i="56"/>
  <c r="BU22" i="56"/>
  <c r="BK23" i="56"/>
  <c r="BQ28" i="56"/>
  <c r="BW22" i="56"/>
  <c r="BM23" i="56"/>
  <c r="BS28" i="56"/>
  <c r="BY22" i="56"/>
  <c r="BO23" i="56"/>
  <c r="BU28" i="56"/>
  <c r="BQ23" i="56"/>
  <c r="BW28" i="56"/>
  <c r="BS23" i="56"/>
  <c r="BH24" i="56"/>
  <c r="BY28" i="56"/>
  <c r="BI24" i="56"/>
  <c r="BU23" i="56"/>
  <c r="BK24" i="56"/>
  <c r="BH25" i="56"/>
  <c r="BV25" i="56" s="1"/>
  <c r="BM24" i="56"/>
  <c r="BI25" i="56"/>
  <c r="BW23" i="56"/>
  <c r="BO24" i="56"/>
  <c r="BH27" i="56"/>
  <c r="BJ27" i="56" s="1"/>
  <c r="BQ24" i="56"/>
  <c r="BK25" i="56"/>
  <c r="BI27" i="56"/>
  <c r="BY23" i="56"/>
  <c r="BS24" i="56"/>
  <c r="BU24" i="56"/>
  <c r="BM25" i="56"/>
  <c r="BK27" i="56"/>
  <c r="BH21" i="56"/>
  <c r="BW24" i="56"/>
  <c r="BI21" i="56"/>
  <c r="BY24" i="56"/>
  <c r="BO25" i="56"/>
  <c r="BM27" i="56"/>
  <c r="BO21" i="56"/>
  <c r="BQ21" i="56"/>
  <c r="BK22" i="56"/>
  <c r="BS25" i="56"/>
  <c r="BQ27" i="56"/>
  <c r="BS21" i="56"/>
  <c r="BK21" i="56"/>
  <c r="BH22" i="56"/>
  <c r="BZ22" i="56" s="1"/>
  <c r="BM21" i="56"/>
  <c r="BI22" i="56"/>
  <c r="BQ25" i="56"/>
  <c r="BO27" i="56"/>
  <c r="BU21" i="56"/>
  <c r="BM22" i="56"/>
  <c r="BU25" i="56"/>
  <c r="BS27" i="56"/>
  <c r="BH28" i="56"/>
  <c r="BV28" i="56" s="1"/>
  <c r="BW21" i="56"/>
  <c r="BI28" i="56"/>
  <c r="BY21" i="56"/>
  <c r="BO22" i="56"/>
  <c r="BW25" i="56"/>
  <c r="BU27" i="56"/>
  <c r="BK28" i="56"/>
  <c r="BQ22" i="56"/>
  <c r="BY25" i="56"/>
  <c r="BW27" i="56"/>
  <c r="BM28" i="56"/>
  <c r="BO19" i="56"/>
  <c r="K16" i="56"/>
  <c r="L16" i="56"/>
  <c r="M16" i="56"/>
  <c r="N16" i="56"/>
  <c r="BY18" i="56"/>
  <c r="K41" i="56"/>
  <c r="L41" i="56"/>
  <c r="M41" i="56"/>
  <c r="N41" i="56"/>
  <c r="K38" i="56"/>
  <c r="L38" i="56"/>
  <c r="M38" i="56"/>
  <c r="N38" i="56"/>
  <c r="K28" i="56"/>
  <c r="L28" i="56"/>
  <c r="M28" i="56"/>
  <c r="N28" i="56"/>
  <c r="K47" i="56"/>
  <c r="L47" i="56"/>
  <c r="M47" i="56"/>
  <c r="N47" i="56"/>
  <c r="BI19" i="56"/>
  <c r="BS18" i="56"/>
  <c r="BH19" i="56"/>
  <c r="BR19" i="56" s="1"/>
  <c r="K22" i="56"/>
  <c r="L22" i="56"/>
  <c r="M22" i="56"/>
  <c r="N22" i="56"/>
  <c r="BQ18" i="56"/>
  <c r="K20" i="56"/>
  <c r="L20" i="56"/>
  <c r="M20" i="56"/>
  <c r="N20" i="56"/>
  <c r="BO18" i="56"/>
  <c r="K13" i="56"/>
  <c r="L13" i="56"/>
  <c r="M13" i="56"/>
  <c r="N13" i="56"/>
  <c r="K30" i="56"/>
  <c r="L30" i="56"/>
  <c r="M30" i="56"/>
  <c r="N30" i="56"/>
  <c r="BM18" i="56"/>
  <c r="K19" i="56"/>
  <c r="L19" i="56"/>
  <c r="M19" i="56"/>
  <c r="N19" i="56"/>
  <c r="BK18" i="56"/>
  <c r="BI18" i="56"/>
  <c r="BU19" i="56"/>
  <c r="BH18" i="56"/>
  <c r="BV18" i="56" s="1"/>
  <c r="BS19" i="56"/>
  <c r="BY19" i="56"/>
  <c r="K10" i="56"/>
  <c r="L10" i="56"/>
  <c r="M10" i="56"/>
  <c r="N10" i="56"/>
  <c r="BQ19" i="56"/>
  <c r="BW19" i="56"/>
  <c r="K21" i="56"/>
  <c r="L21" i="56"/>
  <c r="M21" i="56"/>
  <c r="N21" i="56"/>
  <c r="K26" i="56"/>
  <c r="L26" i="56"/>
  <c r="M26" i="56"/>
  <c r="N26" i="56"/>
  <c r="K34" i="56"/>
  <c r="L34" i="56"/>
  <c r="M34" i="56"/>
  <c r="N34" i="56"/>
  <c r="BY18" i="55"/>
  <c r="BM19" i="55"/>
  <c r="K30" i="55"/>
  <c r="L30" i="55"/>
  <c r="M30" i="55"/>
  <c r="N30" i="55"/>
  <c r="K20" i="55"/>
  <c r="L20" i="55"/>
  <c r="M20" i="55"/>
  <c r="N20" i="55"/>
  <c r="K22" i="55"/>
  <c r="L22" i="55"/>
  <c r="M22" i="55"/>
  <c r="N22" i="55"/>
  <c r="K13" i="55"/>
  <c r="L13" i="55"/>
  <c r="M13" i="55"/>
  <c r="N13" i="55"/>
  <c r="K19" i="55"/>
  <c r="L19" i="55"/>
  <c r="M19" i="55"/>
  <c r="N19" i="55"/>
  <c r="BI19" i="55"/>
  <c r="BS18" i="55"/>
  <c r="BH19" i="55"/>
  <c r="BX19" i="55" s="1"/>
  <c r="BQ18" i="55"/>
  <c r="K10" i="55"/>
  <c r="L10" i="55"/>
  <c r="M10" i="55"/>
  <c r="N10" i="55"/>
  <c r="BO18" i="55"/>
  <c r="K26" i="55"/>
  <c r="L26" i="55"/>
  <c r="M26" i="55"/>
  <c r="N26" i="55"/>
  <c r="K21" i="55"/>
  <c r="L21" i="55"/>
  <c r="M21" i="55"/>
  <c r="N21" i="55"/>
  <c r="K34" i="55"/>
  <c r="L34" i="55"/>
  <c r="M34" i="55"/>
  <c r="N34" i="55"/>
  <c r="BM18" i="55"/>
  <c r="K31" i="55"/>
  <c r="L31" i="55"/>
  <c r="M31" i="55"/>
  <c r="N31" i="55"/>
  <c r="BK18" i="55"/>
  <c r="BI18" i="55"/>
  <c r="BS22" i="55"/>
  <c r="BH23" i="55"/>
  <c r="BT23" i="55" s="1"/>
  <c r="BY27" i="55"/>
  <c r="BI23" i="55"/>
  <c r="BO28" i="55"/>
  <c r="BU22" i="55"/>
  <c r="BK23" i="55"/>
  <c r="BQ28" i="55"/>
  <c r="BI21" i="55"/>
  <c r="BW22" i="55"/>
  <c r="BM23" i="55"/>
  <c r="BS28" i="55"/>
  <c r="BM27" i="55"/>
  <c r="BY22" i="55"/>
  <c r="BO23" i="55"/>
  <c r="BU28" i="55"/>
  <c r="BQ23" i="55"/>
  <c r="BW28" i="55"/>
  <c r="BS23" i="55"/>
  <c r="BH24" i="55"/>
  <c r="BY28" i="55"/>
  <c r="BY24" i="55"/>
  <c r="BI24" i="55"/>
  <c r="BU23" i="55"/>
  <c r="BK24" i="55"/>
  <c r="BH25" i="55"/>
  <c r="BX25" i="55" s="1"/>
  <c r="BO25" i="55"/>
  <c r="BM24" i="55"/>
  <c r="BI25" i="55"/>
  <c r="BW23" i="55"/>
  <c r="BO24" i="55"/>
  <c r="BH27" i="55"/>
  <c r="BL27" i="55" s="1"/>
  <c r="BQ24" i="55"/>
  <c r="BK25" i="55"/>
  <c r="BI27" i="55"/>
  <c r="BY23" i="55"/>
  <c r="BS24" i="55"/>
  <c r="BU24" i="55"/>
  <c r="BM25" i="55"/>
  <c r="BK27" i="55"/>
  <c r="BH21" i="55"/>
  <c r="BW24" i="55"/>
  <c r="BK21" i="55"/>
  <c r="BH22" i="55"/>
  <c r="BR22" i="55" s="1"/>
  <c r="BM21" i="55"/>
  <c r="BI22" i="55"/>
  <c r="BO27" i="55"/>
  <c r="BQ25" i="55"/>
  <c r="BQ21" i="55"/>
  <c r="BK22" i="55"/>
  <c r="BS25" i="55"/>
  <c r="BQ27" i="55"/>
  <c r="BS21" i="55"/>
  <c r="BU21" i="55"/>
  <c r="BM22" i="55"/>
  <c r="BU25" i="55"/>
  <c r="BS27" i="55"/>
  <c r="BH28" i="55"/>
  <c r="BJ28" i="55" s="1"/>
  <c r="BW21" i="55"/>
  <c r="BI28" i="55"/>
  <c r="BY21" i="55"/>
  <c r="BO22" i="55"/>
  <c r="BW25" i="55"/>
  <c r="BU27" i="55"/>
  <c r="BO21" i="55"/>
  <c r="BK28" i="55"/>
  <c r="BQ22" i="55"/>
  <c r="BY25" i="55"/>
  <c r="BW27" i="55"/>
  <c r="BM28" i="55"/>
  <c r="BH18" i="55"/>
  <c r="BX18" i="55" s="1"/>
  <c r="BK19" i="55"/>
  <c r="K16" i="55"/>
  <c r="L16" i="55"/>
  <c r="M16" i="55"/>
  <c r="N16" i="55"/>
  <c r="K41" i="55"/>
  <c r="L41" i="55"/>
  <c r="M41" i="55"/>
  <c r="N41" i="55"/>
  <c r="BY19" i="55"/>
  <c r="BU18" i="55"/>
  <c r="K28" i="55"/>
  <c r="L28" i="55"/>
  <c r="M28" i="55"/>
  <c r="N28" i="55"/>
  <c r="BQ19" i="55"/>
  <c r="BW19" i="55"/>
  <c r="K38" i="55"/>
  <c r="L38" i="55"/>
  <c r="M38" i="55"/>
  <c r="N38" i="55"/>
  <c r="K47" i="55"/>
  <c r="L47" i="55"/>
  <c r="M47" i="55"/>
  <c r="N47" i="55"/>
  <c r="BN18" i="50"/>
  <c r="K16" i="54"/>
  <c r="L16" i="54"/>
  <c r="M16" i="54"/>
  <c r="N16" i="54"/>
  <c r="K41" i="54"/>
  <c r="L41" i="54"/>
  <c r="M41" i="54"/>
  <c r="N41" i="54"/>
  <c r="BU18" i="54"/>
  <c r="BI19" i="54"/>
  <c r="BS18" i="54"/>
  <c r="K28" i="54"/>
  <c r="L28" i="54"/>
  <c r="M28" i="54"/>
  <c r="N28" i="54"/>
  <c r="BH19" i="54"/>
  <c r="BT19" i="54" s="1"/>
  <c r="K38" i="54"/>
  <c r="L38" i="54"/>
  <c r="M38" i="54"/>
  <c r="N38" i="54"/>
  <c r="BQ18" i="54"/>
  <c r="K47" i="54"/>
  <c r="L47" i="54"/>
  <c r="M47" i="54"/>
  <c r="N47" i="54"/>
  <c r="BO18" i="54"/>
  <c r="BM18" i="54"/>
  <c r="K22" i="54"/>
  <c r="L22" i="54"/>
  <c r="M22" i="54"/>
  <c r="N22" i="54"/>
  <c r="K20" i="54"/>
  <c r="L20" i="54"/>
  <c r="M20" i="54"/>
  <c r="N20" i="54"/>
  <c r="BK18" i="54"/>
  <c r="K30" i="54"/>
  <c r="L30" i="54"/>
  <c r="M30" i="54"/>
  <c r="N30" i="54"/>
  <c r="K13" i="54"/>
  <c r="L13" i="54"/>
  <c r="M13" i="54"/>
  <c r="N13" i="54"/>
  <c r="BI18" i="54"/>
  <c r="BH18" i="54"/>
  <c r="BV18" i="54" s="1"/>
  <c r="K19" i="54"/>
  <c r="L19" i="54"/>
  <c r="M19" i="54"/>
  <c r="N19" i="54"/>
  <c r="BU19" i="54"/>
  <c r="BY19" i="54"/>
  <c r="BS19" i="54"/>
  <c r="K10" i="54"/>
  <c r="L10" i="54"/>
  <c r="M10" i="54"/>
  <c r="N10" i="54"/>
  <c r="K11" i="54"/>
  <c r="L11" i="54"/>
  <c r="M11" i="54"/>
  <c r="N11" i="54"/>
  <c r="BQ19" i="54"/>
  <c r="BW19" i="54"/>
  <c r="K26" i="54"/>
  <c r="L26" i="54"/>
  <c r="M26" i="54"/>
  <c r="N26" i="54"/>
  <c r="K34" i="54"/>
  <c r="L34" i="54"/>
  <c r="M34" i="54"/>
  <c r="N34" i="54"/>
  <c r="K21" i="54"/>
  <c r="L21" i="54"/>
  <c r="M21" i="54"/>
  <c r="N21" i="54"/>
  <c r="BO19" i="54"/>
  <c r="BY18" i="54"/>
  <c r="K31" i="54"/>
  <c r="L31" i="54"/>
  <c r="M31" i="54"/>
  <c r="N31" i="54"/>
  <c r="BM19" i="54"/>
  <c r="BS22" i="54"/>
  <c r="BH23" i="54"/>
  <c r="BJ23" i="54" s="1"/>
  <c r="BY27" i="54"/>
  <c r="BI23" i="54"/>
  <c r="BO28" i="54"/>
  <c r="BW24" i="54"/>
  <c r="BU22" i="54"/>
  <c r="BK23" i="54"/>
  <c r="BQ28" i="54"/>
  <c r="BW22" i="54"/>
  <c r="BM23" i="54"/>
  <c r="BS28" i="54"/>
  <c r="BY22" i="54"/>
  <c r="BO23" i="54"/>
  <c r="BU28" i="54"/>
  <c r="BQ23" i="54"/>
  <c r="BW28" i="54"/>
  <c r="BH21" i="54"/>
  <c r="BS23" i="54"/>
  <c r="BH24" i="54"/>
  <c r="BY28" i="54"/>
  <c r="BI24" i="54"/>
  <c r="BU23" i="54"/>
  <c r="BK24" i="54"/>
  <c r="BH25" i="54"/>
  <c r="BV25" i="54" s="1"/>
  <c r="BM24" i="54"/>
  <c r="BI25" i="54"/>
  <c r="BW23" i="54"/>
  <c r="BO24" i="54"/>
  <c r="BH27" i="54"/>
  <c r="BV27" i="54" s="1"/>
  <c r="BQ24" i="54"/>
  <c r="BK25" i="54"/>
  <c r="BI27" i="54"/>
  <c r="BY23" i="54"/>
  <c r="BS24" i="54"/>
  <c r="BU24" i="54"/>
  <c r="BM25" i="54"/>
  <c r="BK27" i="54"/>
  <c r="BO21" i="54"/>
  <c r="BI21" i="54"/>
  <c r="BY24" i="54"/>
  <c r="BO25" i="54"/>
  <c r="BM27" i="54"/>
  <c r="BK21" i="54"/>
  <c r="BH22" i="54"/>
  <c r="BN22" i="54" s="1"/>
  <c r="BM21" i="54"/>
  <c r="BQ25" i="54"/>
  <c r="BI22" i="54"/>
  <c r="BO27" i="54"/>
  <c r="BQ21" i="54"/>
  <c r="BK22" i="54"/>
  <c r="BS25" i="54"/>
  <c r="BQ27" i="54"/>
  <c r="BS21" i="54"/>
  <c r="BU21" i="54"/>
  <c r="BM22" i="54"/>
  <c r="BU25" i="54"/>
  <c r="BS27" i="54"/>
  <c r="BH28" i="54"/>
  <c r="BV28" i="54" s="1"/>
  <c r="BW21" i="54"/>
  <c r="BI28" i="54"/>
  <c r="BY21" i="54"/>
  <c r="BO22" i="54"/>
  <c r="BW25" i="54"/>
  <c r="BU27" i="54"/>
  <c r="BK28" i="54"/>
  <c r="BQ22" i="54"/>
  <c r="BY25" i="54"/>
  <c r="BW27" i="54"/>
  <c r="BM28" i="54"/>
  <c r="BW18" i="54"/>
  <c r="K41" i="53"/>
  <c r="L41" i="53"/>
  <c r="M41" i="53"/>
  <c r="N41" i="53"/>
  <c r="BM19" i="53"/>
  <c r="BW18" i="53"/>
  <c r="K38" i="53"/>
  <c r="L38" i="53"/>
  <c r="M38" i="53"/>
  <c r="N38" i="53"/>
  <c r="K28" i="53"/>
  <c r="L28" i="53"/>
  <c r="M28" i="53"/>
  <c r="N28" i="53"/>
  <c r="BK19" i="53"/>
  <c r="K47" i="53"/>
  <c r="L47" i="53"/>
  <c r="M47" i="53"/>
  <c r="N47" i="53"/>
  <c r="BU18" i="53"/>
  <c r="BS18" i="53"/>
  <c r="K22" i="53"/>
  <c r="L22" i="53"/>
  <c r="M22" i="53"/>
  <c r="N22" i="53"/>
  <c r="BO18" i="53"/>
  <c r="BQ19" i="53"/>
  <c r="BM18" i="53"/>
  <c r="K20" i="53"/>
  <c r="L20" i="53"/>
  <c r="M20" i="53"/>
  <c r="N20" i="53"/>
  <c r="K13" i="53"/>
  <c r="L13" i="53"/>
  <c r="M13" i="53"/>
  <c r="N13" i="53"/>
  <c r="N30" i="53"/>
  <c r="K30" i="53"/>
  <c r="L30" i="53"/>
  <c r="M30" i="53"/>
  <c r="BK18" i="53"/>
  <c r="BI18" i="53"/>
  <c r="K19" i="53"/>
  <c r="L19" i="53"/>
  <c r="M19" i="53"/>
  <c r="N19" i="53"/>
  <c r="BQ18" i="53"/>
  <c r="BH18" i="53"/>
  <c r="BT18" i="53" s="1"/>
  <c r="M37" i="53"/>
  <c r="N37" i="53"/>
  <c r="K37" i="53"/>
  <c r="L37" i="53"/>
  <c r="BH19" i="53"/>
  <c r="BV19" i="53" s="1"/>
  <c r="M49" i="53"/>
  <c r="N49" i="53"/>
  <c r="K49" i="53"/>
  <c r="L49" i="53"/>
  <c r="BU19" i="53"/>
  <c r="BY19" i="53"/>
  <c r="K10" i="53"/>
  <c r="L10" i="53"/>
  <c r="M10" i="53"/>
  <c r="N10" i="53"/>
  <c r="BS19" i="53"/>
  <c r="K26" i="53"/>
  <c r="L26" i="53"/>
  <c r="M26" i="53"/>
  <c r="N26" i="53"/>
  <c r="BW19" i="53"/>
  <c r="K21" i="53"/>
  <c r="L21" i="53"/>
  <c r="M21" i="53"/>
  <c r="N21" i="53"/>
  <c r="K34" i="53"/>
  <c r="L34" i="53"/>
  <c r="M34" i="53"/>
  <c r="N34" i="53"/>
  <c r="K31" i="53"/>
  <c r="L31" i="53"/>
  <c r="M31" i="53"/>
  <c r="N31" i="53"/>
  <c r="BY18" i="53"/>
  <c r="BS22" i="53"/>
  <c r="BH23" i="53"/>
  <c r="BP23" i="53" s="1"/>
  <c r="BY27" i="53"/>
  <c r="BI23" i="53"/>
  <c r="BO28" i="53"/>
  <c r="BU22" i="53"/>
  <c r="BK23" i="53"/>
  <c r="BQ28" i="53"/>
  <c r="BW22" i="53"/>
  <c r="BM23" i="53"/>
  <c r="BS28" i="53"/>
  <c r="BK25" i="53"/>
  <c r="BY22" i="53"/>
  <c r="BI27" i="53"/>
  <c r="BO23" i="53"/>
  <c r="BU28" i="53"/>
  <c r="BY23" i="53"/>
  <c r="BS24" i="53"/>
  <c r="BQ23" i="53"/>
  <c r="BW28" i="53"/>
  <c r="BS23" i="53"/>
  <c r="BH24" i="53"/>
  <c r="BY28" i="53"/>
  <c r="BI24" i="53"/>
  <c r="BQ24" i="53"/>
  <c r="BU23" i="53"/>
  <c r="BK24" i="53"/>
  <c r="BH25" i="53"/>
  <c r="BX25" i="53" s="1"/>
  <c r="BM24" i="53"/>
  <c r="BI25" i="53"/>
  <c r="BW23" i="53"/>
  <c r="BO24" i="53"/>
  <c r="BH27" i="53"/>
  <c r="BV27" i="53" s="1"/>
  <c r="BU24" i="53"/>
  <c r="BM25" i="53"/>
  <c r="BK27" i="53"/>
  <c r="BI21" i="53"/>
  <c r="BY24" i="53"/>
  <c r="BO25" i="53"/>
  <c r="BM27" i="53"/>
  <c r="BM21" i="53"/>
  <c r="BI22" i="53"/>
  <c r="BQ25" i="53"/>
  <c r="BO27" i="53"/>
  <c r="BO21" i="53"/>
  <c r="BQ21" i="53"/>
  <c r="BK22" i="53"/>
  <c r="BS25" i="53"/>
  <c r="BQ27" i="53"/>
  <c r="BS21" i="53"/>
  <c r="BH21" i="53"/>
  <c r="BW24" i="53"/>
  <c r="BK21" i="53"/>
  <c r="BH22" i="53"/>
  <c r="BP22" i="53" s="1"/>
  <c r="BW21" i="53"/>
  <c r="BI28" i="53"/>
  <c r="BY21" i="53"/>
  <c r="BO22" i="53"/>
  <c r="BW25" i="53"/>
  <c r="BU27" i="53"/>
  <c r="BK28" i="53"/>
  <c r="BQ22" i="53"/>
  <c r="BY25" i="53"/>
  <c r="BW27" i="53"/>
  <c r="BM28" i="53"/>
  <c r="BU25" i="53"/>
  <c r="BS27" i="53"/>
  <c r="BM22" i="53"/>
  <c r="BU21" i="53"/>
  <c r="BH28" i="53"/>
  <c r="BV28" i="53" s="1"/>
  <c r="K16" i="53"/>
  <c r="L16" i="53"/>
  <c r="M16" i="53"/>
  <c r="N16" i="53"/>
  <c r="BP18" i="50"/>
  <c r="K16" i="52"/>
  <c r="L16" i="52"/>
  <c r="M16" i="52"/>
  <c r="N16" i="52"/>
  <c r="K41" i="52"/>
  <c r="L41" i="52"/>
  <c r="M41" i="52"/>
  <c r="N41" i="52"/>
  <c r="K28" i="52"/>
  <c r="L28" i="52"/>
  <c r="M28" i="52"/>
  <c r="N28" i="52"/>
  <c r="BK19" i="52"/>
  <c r="BU18" i="52"/>
  <c r="K38" i="52"/>
  <c r="L38" i="52"/>
  <c r="M38" i="52"/>
  <c r="N38" i="52"/>
  <c r="K47" i="52"/>
  <c r="L47" i="52"/>
  <c r="M47" i="52"/>
  <c r="N47" i="52"/>
  <c r="BI19" i="52"/>
  <c r="BS18" i="52"/>
  <c r="BH19" i="52"/>
  <c r="BL19" i="52" s="1"/>
  <c r="K20" i="52"/>
  <c r="L20" i="52"/>
  <c r="M20" i="52"/>
  <c r="N20" i="52"/>
  <c r="K22" i="52"/>
  <c r="L22" i="52"/>
  <c r="M22" i="52"/>
  <c r="N22" i="52"/>
  <c r="K30" i="52"/>
  <c r="L30" i="52"/>
  <c r="M30" i="52"/>
  <c r="N30" i="52"/>
  <c r="BQ18" i="52"/>
  <c r="BO18" i="52"/>
  <c r="K13" i="52"/>
  <c r="L13" i="52"/>
  <c r="M13" i="52"/>
  <c r="N13" i="52"/>
  <c r="BM18" i="52"/>
  <c r="K19" i="52"/>
  <c r="L19" i="52"/>
  <c r="M19" i="52"/>
  <c r="N19" i="52"/>
  <c r="BK18" i="52"/>
  <c r="BI18" i="52"/>
  <c r="BU19" i="52"/>
  <c r="BH18" i="52"/>
  <c r="BX18" i="52" s="1"/>
  <c r="K10" i="52"/>
  <c r="L10" i="52"/>
  <c r="M10" i="52"/>
  <c r="N10" i="52"/>
  <c r="K26" i="52"/>
  <c r="L26" i="52"/>
  <c r="M26" i="52"/>
  <c r="N26" i="52"/>
  <c r="BS19" i="52"/>
  <c r="BY19" i="52"/>
  <c r="K34" i="52"/>
  <c r="L34" i="52"/>
  <c r="M34" i="52"/>
  <c r="N34" i="52"/>
  <c r="BQ19" i="52"/>
  <c r="BW19" i="52"/>
  <c r="K21" i="52"/>
  <c r="L21" i="52"/>
  <c r="M21" i="52"/>
  <c r="N21" i="52"/>
  <c r="K31" i="52"/>
  <c r="L31" i="52"/>
  <c r="M31" i="52"/>
  <c r="N31" i="52"/>
  <c r="BO19" i="52"/>
  <c r="BS22" i="52"/>
  <c r="BH23" i="52"/>
  <c r="BJ23" i="52" s="1"/>
  <c r="BY27" i="52"/>
  <c r="BI23" i="52"/>
  <c r="BO28" i="52"/>
  <c r="BU22" i="52"/>
  <c r="BK23" i="52"/>
  <c r="BQ28" i="52"/>
  <c r="BW22" i="52"/>
  <c r="BM23" i="52"/>
  <c r="BS28" i="52"/>
  <c r="BY22" i="52"/>
  <c r="BO23" i="52"/>
  <c r="BU28" i="52"/>
  <c r="BQ23" i="52"/>
  <c r="BW28" i="52"/>
  <c r="BS23" i="52"/>
  <c r="BH24" i="52"/>
  <c r="BY28" i="52"/>
  <c r="BI24" i="52"/>
  <c r="BU23" i="52"/>
  <c r="BK24" i="52"/>
  <c r="BH25" i="52"/>
  <c r="BV25" i="52" s="1"/>
  <c r="BM24" i="52"/>
  <c r="BI25" i="52"/>
  <c r="BW23" i="52"/>
  <c r="BO24" i="52"/>
  <c r="BH27" i="52"/>
  <c r="BZ27" i="52" s="1"/>
  <c r="BQ24" i="52"/>
  <c r="BK25" i="52"/>
  <c r="BI27" i="52"/>
  <c r="BY23" i="52"/>
  <c r="BS24" i="52"/>
  <c r="BU24" i="52"/>
  <c r="BM25" i="52"/>
  <c r="BK27" i="52"/>
  <c r="BH21" i="52"/>
  <c r="BW24" i="52"/>
  <c r="BI21" i="52"/>
  <c r="BY24" i="52"/>
  <c r="BO25" i="52"/>
  <c r="BM27" i="52"/>
  <c r="BK21" i="52"/>
  <c r="BH22" i="52"/>
  <c r="BV22" i="52" s="1"/>
  <c r="BM21" i="52"/>
  <c r="BI22" i="52"/>
  <c r="BQ25" i="52"/>
  <c r="BO27" i="52"/>
  <c r="BO21" i="52"/>
  <c r="BQ21" i="52"/>
  <c r="BK22" i="52"/>
  <c r="BS25" i="52"/>
  <c r="BQ27" i="52"/>
  <c r="BS21" i="52"/>
  <c r="BU21" i="52"/>
  <c r="BM22" i="52"/>
  <c r="BU25" i="52"/>
  <c r="BS27" i="52"/>
  <c r="BH28" i="52"/>
  <c r="BZ28" i="52" s="1"/>
  <c r="BW21" i="52"/>
  <c r="BI28" i="52"/>
  <c r="BY21" i="52"/>
  <c r="BO22" i="52"/>
  <c r="BW25" i="52"/>
  <c r="BU27" i="52"/>
  <c r="BK28" i="52"/>
  <c r="BQ22" i="52"/>
  <c r="BY25" i="52"/>
  <c r="BW27" i="52"/>
  <c r="BM28" i="52"/>
  <c r="BX18" i="50"/>
  <c r="BX19" i="51"/>
  <c r="BV19" i="51"/>
  <c r="K16" i="51"/>
  <c r="L16" i="51"/>
  <c r="M16" i="51"/>
  <c r="N16" i="51"/>
  <c r="BO18" i="51"/>
  <c r="K41" i="51"/>
  <c r="L41" i="51"/>
  <c r="M41" i="51"/>
  <c r="N41" i="51"/>
  <c r="BM18" i="51"/>
  <c r="BS22" i="51"/>
  <c r="BH23" i="51"/>
  <c r="BL23" i="51" s="1"/>
  <c r="BY27" i="51"/>
  <c r="BI23" i="51"/>
  <c r="BO28" i="51"/>
  <c r="BU22" i="51"/>
  <c r="BK23" i="51"/>
  <c r="BQ28" i="51"/>
  <c r="BH21" i="51"/>
  <c r="BW24" i="51"/>
  <c r="BW22" i="51"/>
  <c r="BM23" i="51"/>
  <c r="BS28" i="51"/>
  <c r="BY22" i="51"/>
  <c r="BO23" i="51"/>
  <c r="BU28" i="51"/>
  <c r="BQ23" i="51"/>
  <c r="BW28" i="51"/>
  <c r="BS23" i="51"/>
  <c r="BH24" i="51"/>
  <c r="BY28" i="51"/>
  <c r="BI24" i="51"/>
  <c r="BU23" i="51"/>
  <c r="BK24" i="51"/>
  <c r="BH25" i="51"/>
  <c r="BT25" i="51" s="1"/>
  <c r="BM24" i="51"/>
  <c r="BI25" i="51"/>
  <c r="BW23" i="51"/>
  <c r="BO24" i="51"/>
  <c r="BH27" i="51"/>
  <c r="BV27" i="51" s="1"/>
  <c r="BQ24" i="51"/>
  <c r="BK25" i="51"/>
  <c r="BI27" i="51"/>
  <c r="BY23" i="51"/>
  <c r="BS24" i="51"/>
  <c r="BU24" i="51"/>
  <c r="BM25" i="51"/>
  <c r="BK27" i="51"/>
  <c r="BI21" i="51"/>
  <c r="BY24" i="51"/>
  <c r="BO25" i="51"/>
  <c r="BM27" i="51"/>
  <c r="BK21" i="51"/>
  <c r="BH22" i="51"/>
  <c r="BX22" i="51" s="1"/>
  <c r="BM21" i="51"/>
  <c r="BI22" i="51"/>
  <c r="BQ25" i="51"/>
  <c r="BO27" i="51"/>
  <c r="BO21" i="51"/>
  <c r="BQ21" i="51"/>
  <c r="BK22" i="51"/>
  <c r="BS25" i="51"/>
  <c r="BQ27" i="51"/>
  <c r="BS21" i="51"/>
  <c r="BU21" i="51"/>
  <c r="BM22" i="51"/>
  <c r="BU25" i="51"/>
  <c r="BS27" i="51"/>
  <c r="BH28" i="51"/>
  <c r="BR28" i="51" s="1"/>
  <c r="BW21" i="51"/>
  <c r="BI28" i="51"/>
  <c r="BY21" i="51"/>
  <c r="BO22" i="51"/>
  <c r="BW25" i="51"/>
  <c r="BU27" i="51"/>
  <c r="BK28" i="51"/>
  <c r="BQ22" i="51"/>
  <c r="BY25" i="51"/>
  <c r="BW27" i="51"/>
  <c r="BM28" i="51"/>
  <c r="K38" i="51"/>
  <c r="L38" i="51"/>
  <c r="M38" i="51"/>
  <c r="N38" i="51"/>
  <c r="BK18" i="51"/>
  <c r="K47" i="51"/>
  <c r="L47" i="51"/>
  <c r="M47" i="51"/>
  <c r="N47" i="51"/>
  <c r="K28" i="51"/>
  <c r="L28" i="51"/>
  <c r="M28" i="51"/>
  <c r="N28" i="51"/>
  <c r="BI18" i="51"/>
  <c r="BH18" i="51"/>
  <c r="BJ18" i="51" s="1"/>
  <c r="BJ19" i="51"/>
  <c r="BU19" i="51"/>
  <c r="BZ19" i="51"/>
  <c r="K22" i="51"/>
  <c r="L22" i="51"/>
  <c r="M22" i="51"/>
  <c r="N22" i="51"/>
  <c r="BT19" i="51"/>
  <c r="BY19" i="51"/>
  <c r="BR19" i="51"/>
  <c r="BW19" i="51"/>
  <c r="BQ19" i="51"/>
  <c r="K13" i="51"/>
  <c r="L13" i="51"/>
  <c r="M13" i="51"/>
  <c r="N13" i="51"/>
  <c r="BP19" i="51"/>
  <c r="K20" i="51"/>
  <c r="L20" i="51"/>
  <c r="M20" i="51"/>
  <c r="N20" i="51"/>
  <c r="K30" i="51"/>
  <c r="L30" i="51"/>
  <c r="M30" i="51"/>
  <c r="N30" i="51"/>
  <c r="BO19" i="51"/>
  <c r="BN19" i="51"/>
  <c r="BW18" i="51"/>
  <c r="BL19" i="51"/>
  <c r="K10" i="51"/>
  <c r="L10" i="51"/>
  <c r="M10" i="51"/>
  <c r="N10" i="51"/>
  <c r="K26" i="51"/>
  <c r="L26" i="51"/>
  <c r="M26" i="51"/>
  <c r="N26" i="51"/>
  <c r="BU18" i="51"/>
  <c r="K34" i="51"/>
  <c r="L34" i="51"/>
  <c r="M34" i="51"/>
  <c r="N34" i="51"/>
  <c r="BI19" i="51"/>
  <c r="K21" i="51"/>
  <c r="L21" i="51"/>
  <c r="M21" i="51"/>
  <c r="N21" i="51"/>
  <c r="K31" i="51"/>
  <c r="L31" i="51"/>
  <c r="M31" i="51"/>
  <c r="N31" i="51"/>
  <c r="BL18" i="50"/>
  <c r="K13" i="50"/>
  <c r="L13" i="50"/>
  <c r="M13" i="50"/>
  <c r="N13" i="50"/>
  <c r="K30" i="50"/>
  <c r="L30" i="50"/>
  <c r="M30" i="50"/>
  <c r="N30" i="50"/>
  <c r="K19" i="50"/>
  <c r="L19" i="50"/>
  <c r="M19" i="50"/>
  <c r="N19" i="50"/>
  <c r="BS19" i="50"/>
  <c r="K10" i="50"/>
  <c r="L10" i="50"/>
  <c r="M10" i="50"/>
  <c r="N10" i="50"/>
  <c r="K26" i="50"/>
  <c r="L26" i="50"/>
  <c r="M26" i="50"/>
  <c r="N26" i="50"/>
  <c r="K21" i="50"/>
  <c r="L21" i="50"/>
  <c r="M21" i="50"/>
  <c r="N21" i="50"/>
  <c r="K34" i="50"/>
  <c r="L34" i="50"/>
  <c r="M34" i="50"/>
  <c r="N34" i="50"/>
  <c r="BZ18" i="50"/>
  <c r="BO19" i="50"/>
  <c r="K31" i="50"/>
  <c r="L31" i="50"/>
  <c r="M31" i="50"/>
  <c r="N31" i="50"/>
  <c r="BS22" i="50"/>
  <c r="BH23" i="50"/>
  <c r="BJ23" i="50" s="1"/>
  <c r="BY27" i="50"/>
  <c r="BI23" i="50"/>
  <c r="BO28" i="50"/>
  <c r="BY23" i="50"/>
  <c r="BM21" i="50"/>
  <c r="BQ25" i="50"/>
  <c r="BQ21" i="50"/>
  <c r="BS25" i="50"/>
  <c r="BM22" i="50"/>
  <c r="BS27" i="50"/>
  <c r="BI28" i="50"/>
  <c r="BY21" i="50"/>
  <c r="BO22" i="50"/>
  <c r="BU27" i="50"/>
  <c r="BU22" i="50"/>
  <c r="BK23" i="50"/>
  <c r="BQ28" i="50"/>
  <c r="BW22" i="50"/>
  <c r="BS24" i="50"/>
  <c r="BI21" i="50"/>
  <c r="BY24" i="50"/>
  <c r="BO25" i="50"/>
  <c r="BM27" i="50"/>
  <c r="BI22" i="50"/>
  <c r="BO27" i="50"/>
  <c r="BO21" i="50"/>
  <c r="BK22" i="50"/>
  <c r="BQ27" i="50"/>
  <c r="BS21" i="50"/>
  <c r="BU21" i="50"/>
  <c r="BU25" i="50"/>
  <c r="BH28" i="50"/>
  <c r="BP28" i="50" s="1"/>
  <c r="BW21" i="50"/>
  <c r="BW25" i="50"/>
  <c r="BK28" i="50"/>
  <c r="BM23" i="50"/>
  <c r="BS28" i="50"/>
  <c r="BY22" i="50"/>
  <c r="BO23" i="50"/>
  <c r="BU28" i="50"/>
  <c r="BQ23" i="50"/>
  <c r="BW28" i="50"/>
  <c r="BS23" i="50"/>
  <c r="BH24" i="50"/>
  <c r="BY28" i="50"/>
  <c r="BI24" i="50"/>
  <c r="BU23" i="50"/>
  <c r="BK24" i="50"/>
  <c r="BH25" i="50"/>
  <c r="BL25" i="50" s="1"/>
  <c r="BM24" i="50"/>
  <c r="BI25" i="50"/>
  <c r="BW23" i="50"/>
  <c r="BO24" i="50"/>
  <c r="BH27" i="50"/>
  <c r="BZ27" i="50" s="1"/>
  <c r="BQ24" i="50"/>
  <c r="BK25" i="50"/>
  <c r="BI27" i="50"/>
  <c r="BU24" i="50"/>
  <c r="BM25" i="50"/>
  <c r="BK27" i="50"/>
  <c r="BH21" i="50"/>
  <c r="BW24" i="50"/>
  <c r="BK21" i="50"/>
  <c r="BH22" i="50"/>
  <c r="BX22" i="50" s="1"/>
  <c r="BQ22" i="50"/>
  <c r="BY25" i="50"/>
  <c r="BW27" i="50"/>
  <c r="BM28" i="50"/>
  <c r="BM19" i="50"/>
  <c r="BK19" i="50"/>
  <c r="K16" i="50"/>
  <c r="L16" i="50"/>
  <c r="M16" i="50"/>
  <c r="N16" i="50"/>
  <c r="BH19" i="50"/>
  <c r="BT19" i="50" s="1"/>
  <c r="K41" i="50"/>
  <c r="L41" i="50"/>
  <c r="M41" i="50"/>
  <c r="N41" i="50"/>
  <c r="BR18" i="50"/>
  <c r="BY19" i="50"/>
  <c r="K28" i="50"/>
  <c r="L28" i="50"/>
  <c r="M28" i="50"/>
  <c r="N28" i="50"/>
  <c r="BU19" i="50"/>
  <c r="BY18" i="50"/>
  <c r="K38" i="50"/>
  <c r="L38" i="50"/>
  <c r="M38" i="50"/>
  <c r="N38" i="50"/>
  <c r="BV18" i="50"/>
  <c r="BW18" i="50"/>
  <c r="K47" i="50"/>
  <c r="L47" i="50"/>
  <c r="M47" i="50"/>
  <c r="N47" i="50"/>
  <c r="BT18" i="50"/>
  <c r="BW19" i="50"/>
  <c r="K22" i="50"/>
  <c r="L22" i="50"/>
  <c r="M22" i="50"/>
  <c r="N22" i="50"/>
  <c r="BS18" i="50"/>
  <c r="K20" i="50"/>
  <c r="L20" i="50"/>
  <c r="M20" i="50"/>
  <c r="N20" i="50"/>
  <c r="BU18" i="49"/>
  <c r="BI19" i="49"/>
  <c r="K10" i="49"/>
  <c r="L10" i="49"/>
  <c r="M10" i="49"/>
  <c r="N10" i="49"/>
  <c r="BS18" i="49"/>
  <c r="K26" i="49"/>
  <c r="L26" i="49"/>
  <c r="M26" i="49"/>
  <c r="N26" i="49"/>
  <c r="BH19" i="49"/>
  <c r="BJ19" i="49" s="1"/>
  <c r="K21" i="49"/>
  <c r="L21" i="49"/>
  <c r="M21" i="49"/>
  <c r="N21" i="49"/>
  <c r="K34" i="49"/>
  <c r="L34" i="49"/>
  <c r="M34" i="49"/>
  <c r="N34" i="49"/>
  <c r="M11" i="49"/>
  <c r="K11" i="49"/>
  <c r="L11" i="49"/>
  <c r="N11" i="49"/>
  <c r="BQ18" i="49"/>
  <c r="K31" i="49"/>
  <c r="L31" i="49"/>
  <c r="M31" i="49"/>
  <c r="N31" i="49"/>
  <c r="BO18" i="49"/>
  <c r="BS22" i="49"/>
  <c r="BH23" i="49"/>
  <c r="BR23" i="49" s="1"/>
  <c r="BY27" i="49"/>
  <c r="BI23" i="49"/>
  <c r="BO28" i="49"/>
  <c r="BU22" i="49"/>
  <c r="BK23" i="49"/>
  <c r="BQ28" i="49"/>
  <c r="BW22" i="49"/>
  <c r="BM23" i="49"/>
  <c r="BS28" i="49"/>
  <c r="BY22" i="49"/>
  <c r="BO23" i="49"/>
  <c r="BU28" i="49"/>
  <c r="BQ23" i="49"/>
  <c r="BW28" i="49"/>
  <c r="BS23" i="49"/>
  <c r="BH24" i="49"/>
  <c r="BY28" i="49"/>
  <c r="BI24" i="49"/>
  <c r="BU23" i="49"/>
  <c r="BK24" i="49"/>
  <c r="BH25" i="49"/>
  <c r="BJ25" i="49" s="1"/>
  <c r="BM24" i="49"/>
  <c r="BI25" i="49"/>
  <c r="BW23" i="49"/>
  <c r="BO24" i="49"/>
  <c r="BH27" i="49"/>
  <c r="BL27" i="49" s="1"/>
  <c r="BQ24" i="49"/>
  <c r="BK25" i="49"/>
  <c r="BI27" i="49"/>
  <c r="BY23" i="49"/>
  <c r="BS24" i="49"/>
  <c r="BU24" i="49"/>
  <c r="BM25" i="49"/>
  <c r="BK27" i="49"/>
  <c r="BH21" i="49"/>
  <c r="BW24" i="49"/>
  <c r="BI21" i="49"/>
  <c r="BY24" i="49"/>
  <c r="BO25" i="49"/>
  <c r="BM27" i="49"/>
  <c r="BK21" i="49"/>
  <c r="BH22" i="49"/>
  <c r="BN22" i="49" s="1"/>
  <c r="BM21" i="49"/>
  <c r="BI22" i="49"/>
  <c r="BQ25" i="49"/>
  <c r="BO27" i="49"/>
  <c r="BO21" i="49"/>
  <c r="BQ21" i="49"/>
  <c r="BK22" i="49"/>
  <c r="BS25" i="49"/>
  <c r="BQ27" i="49"/>
  <c r="BS21" i="49"/>
  <c r="BU21" i="49"/>
  <c r="BM22" i="49"/>
  <c r="BU25" i="49"/>
  <c r="BS27" i="49"/>
  <c r="BH28" i="49"/>
  <c r="BX28" i="49" s="1"/>
  <c r="BW21" i="49"/>
  <c r="BI28" i="49"/>
  <c r="BY21" i="49"/>
  <c r="BO22" i="49"/>
  <c r="BW25" i="49"/>
  <c r="BU27" i="49"/>
  <c r="BK28" i="49"/>
  <c r="BQ22" i="49"/>
  <c r="BY25" i="49"/>
  <c r="BW27" i="49"/>
  <c r="BM28" i="49"/>
  <c r="BM18" i="49"/>
  <c r="BK18" i="49"/>
  <c r="K16" i="49"/>
  <c r="L16" i="49"/>
  <c r="M16" i="49"/>
  <c r="N16" i="49"/>
  <c r="K41" i="49"/>
  <c r="L41" i="49"/>
  <c r="M41" i="49"/>
  <c r="N41" i="49"/>
  <c r="BI18" i="49"/>
  <c r="BH18" i="49"/>
  <c r="BT18" i="49" s="1"/>
  <c r="BU19" i="49"/>
  <c r="K33" i="49"/>
  <c r="L33" i="49"/>
  <c r="M33" i="49"/>
  <c r="N33" i="49"/>
  <c r="BY19" i="49"/>
  <c r="K28" i="49"/>
  <c r="L28" i="49"/>
  <c r="M28" i="49"/>
  <c r="N28" i="49"/>
  <c r="BS19" i="49"/>
  <c r="K38" i="49"/>
  <c r="L38" i="49"/>
  <c r="M38" i="49"/>
  <c r="N38" i="49"/>
  <c r="K47" i="49"/>
  <c r="L47" i="49"/>
  <c r="M47" i="49"/>
  <c r="N47" i="49"/>
  <c r="BQ19" i="49"/>
  <c r="BW19" i="49"/>
  <c r="BO19" i="49"/>
  <c r="K22" i="49"/>
  <c r="L22" i="49"/>
  <c r="M22" i="49"/>
  <c r="N22" i="49"/>
  <c r="BY18" i="49"/>
  <c r="K20" i="49"/>
  <c r="L20" i="49"/>
  <c r="M20" i="49"/>
  <c r="N20" i="49"/>
  <c r="K30" i="49"/>
  <c r="L30" i="49"/>
  <c r="M30" i="49"/>
  <c r="N30" i="49"/>
  <c r="K19" i="49"/>
  <c r="L19" i="49"/>
  <c r="M19" i="49"/>
  <c r="N19" i="49"/>
  <c r="BM19" i="49"/>
  <c r="K13" i="49"/>
  <c r="L13" i="49"/>
  <c r="M13" i="49"/>
  <c r="N13" i="49"/>
  <c r="BW18" i="49"/>
  <c r="K22" i="48"/>
  <c r="L22" i="48"/>
  <c r="M22" i="48"/>
  <c r="N22" i="48"/>
  <c r="K20" i="48"/>
  <c r="L20" i="48"/>
  <c r="M20" i="48"/>
  <c r="N20" i="48"/>
  <c r="BK19" i="48"/>
  <c r="K30" i="48"/>
  <c r="L30" i="48"/>
  <c r="M30" i="48"/>
  <c r="N30" i="48"/>
  <c r="BU18" i="48"/>
  <c r="K13" i="48"/>
  <c r="L13" i="48"/>
  <c r="M13" i="48"/>
  <c r="N13" i="48"/>
  <c r="BI19" i="48"/>
  <c r="BS18" i="48"/>
  <c r="K11" i="48"/>
  <c r="L11" i="48"/>
  <c r="M11" i="48"/>
  <c r="N11" i="48"/>
  <c r="BH19" i="48"/>
  <c r="BL19" i="48" s="1"/>
  <c r="BQ18" i="48"/>
  <c r="K19" i="48"/>
  <c r="L19" i="48"/>
  <c r="M19" i="48"/>
  <c r="N19" i="48"/>
  <c r="BO18" i="48"/>
  <c r="BM18" i="48"/>
  <c r="K10" i="48"/>
  <c r="L10" i="48"/>
  <c r="M10" i="48"/>
  <c r="N10" i="48"/>
  <c r="K26" i="48"/>
  <c r="L26" i="48"/>
  <c r="M26" i="48"/>
  <c r="N26" i="48"/>
  <c r="BK18" i="48"/>
  <c r="K34" i="48"/>
  <c r="L34" i="48"/>
  <c r="M34" i="48"/>
  <c r="N34" i="48"/>
  <c r="BI18" i="48"/>
  <c r="BH18" i="48"/>
  <c r="BX18" i="48" s="1"/>
  <c r="BS22" i="48"/>
  <c r="BH23" i="48"/>
  <c r="BJ23" i="48" s="1"/>
  <c r="BY27" i="48"/>
  <c r="BI23" i="48"/>
  <c r="BO28" i="48"/>
  <c r="BU22" i="48"/>
  <c r="BK23" i="48"/>
  <c r="BQ28" i="48"/>
  <c r="BW22" i="48"/>
  <c r="BM23" i="48"/>
  <c r="BS28" i="48"/>
  <c r="BY22" i="48"/>
  <c r="BO23" i="48"/>
  <c r="BU28" i="48"/>
  <c r="BQ23" i="48"/>
  <c r="BW28" i="48"/>
  <c r="BS23" i="48"/>
  <c r="BH24" i="48"/>
  <c r="BY28" i="48"/>
  <c r="BI24" i="48"/>
  <c r="BU23" i="48"/>
  <c r="BK24" i="48"/>
  <c r="BH25" i="48"/>
  <c r="BP25" i="48" s="1"/>
  <c r="BM24" i="48"/>
  <c r="BI25" i="48"/>
  <c r="BW23" i="48"/>
  <c r="BO24" i="48"/>
  <c r="BH27" i="48"/>
  <c r="BJ27" i="48" s="1"/>
  <c r="BQ24" i="48"/>
  <c r="BK25" i="48"/>
  <c r="BI27" i="48"/>
  <c r="BY23" i="48"/>
  <c r="BS24" i="48"/>
  <c r="BU24" i="48"/>
  <c r="BM25" i="48"/>
  <c r="BK27" i="48"/>
  <c r="BH21" i="48"/>
  <c r="BW24" i="48"/>
  <c r="BI21" i="48"/>
  <c r="BY24" i="48"/>
  <c r="BO25" i="48"/>
  <c r="BM27" i="48"/>
  <c r="BK21" i="48"/>
  <c r="BH22" i="48"/>
  <c r="BP22" i="48" s="1"/>
  <c r="BM21" i="48"/>
  <c r="BI22" i="48"/>
  <c r="BQ25" i="48"/>
  <c r="BO27" i="48"/>
  <c r="BO21" i="48"/>
  <c r="BQ21" i="48"/>
  <c r="BK22" i="48"/>
  <c r="BS25" i="48"/>
  <c r="BQ27" i="48"/>
  <c r="BS21" i="48"/>
  <c r="BU21" i="48"/>
  <c r="BM22" i="48"/>
  <c r="BU25" i="48"/>
  <c r="BS27" i="48"/>
  <c r="BH28" i="48"/>
  <c r="BZ28" i="48" s="1"/>
  <c r="BW21" i="48"/>
  <c r="BI28" i="48"/>
  <c r="BY21" i="48"/>
  <c r="BO22" i="48"/>
  <c r="BW25" i="48"/>
  <c r="BU27" i="48"/>
  <c r="BK28" i="48"/>
  <c r="BQ22" i="48"/>
  <c r="BY25" i="48"/>
  <c r="BW27" i="48"/>
  <c r="BM28" i="48"/>
  <c r="BU19" i="48"/>
  <c r="BY19" i="48"/>
  <c r="K16" i="48"/>
  <c r="L16" i="48"/>
  <c r="M16" i="48"/>
  <c r="N16" i="48"/>
  <c r="BS19" i="48"/>
  <c r="K41" i="48"/>
  <c r="L41" i="48"/>
  <c r="M41" i="48"/>
  <c r="N41" i="48"/>
  <c r="BQ19" i="48"/>
  <c r="BW19" i="48"/>
  <c r="K38" i="48"/>
  <c r="L38" i="48"/>
  <c r="M38" i="48"/>
  <c r="N38" i="48"/>
  <c r="K47" i="48"/>
  <c r="L47" i="48"/>
  <c r="M47" i="48"/>
  <c r="N47" i="48"/>
  <c r="K28" i="48"/>
  <c r="L28" i="48"/>
  <c r="M28" i="48"/>
  <c r="N28" i="48"/>
  <c r="M30" i="47"/>
  <c r="K30" i="47"/>
  <c r="L30" i="47"/>
  <c r="N30" i="47"/>
  <c r="K13" i="47"/>
  <c r="L13" i="47"/>
  <c r="M13" i="47"/>
  <c r="N13" i="47"/>
  <c r="BY18" i="47"/>
  <c r="BK19" i="47"/>
  <c r="BU18" i="47"/>
  <c r="K21" i="47"/>
  <c r="L21" i="47"/>
  <c r="M21" i="47"/>
  <c r="N21" i="47"/>
  <c r="K31" i="47"/>
  <c r="L31" i="47"/>
  <c r="M31" i="47"/>
  <c r="N31" i="47"/>
  <c r="BQ19" i="47"/>
  <c r="K10" i="47"/>
  <c r="L10" i="47"/>
  <c r="M10" i="47"/>
  <c r="N10" i="47"/>
  <c r="K26" i="47"/>
  <c r="L26" i="47"/>
  <c r="M26" i="47"/>
  <c r="N26" i="47"/>
  <c r="BI19" i="47"/>
  <c r="K34" i="47"/>
  <c r="L34" i="47"/>
  <c r="M34" i="47"/>
  <c r="N34" i="47"/>
  <c r="BS18" i="47"/>
  <c r="BO18" i="47"/>
  <c r="K16" i="47"/>
  <c r="L16" i="47"/>
  <c r="M16" i="47"/>
  <c r="N16" i="47"/>
  <c r="BM18" i="47"/>
  <c r="BS22" i="47"/>
  <c r="BH23" i="47"/>
  <c r="BV23" i="47" s="1"/>
  <c r="BY27" i="47"/>
  <c r="BI23" i="47"/>
  <c r="BO28" i="47"/>
  <c r="BU22" i="47"/>
  <c r="BK23" i="47"/>
  <c r="BQ28" i="47"/>
  <c r="BW23" i="47"/>
  <c r="BW22" i="47"/>
  <c r="BO24" i="47"/>
  <c r="BM23" i="47"/>
  <c r="BS28" i="47"/>
  <c r="BY22" i="47"/>
  <c r="BQ24" i="47"/>
  <c r="BO23" i="47"/>
  <c r="BU28" i="47"/>
  <c r="BI27" i="47"/>
  <c r="BY23" i="47"/>
  <c r="BS27" i="47"/>
  <c r="BQ23" i="47"/>
  <c r="BW28" i="47"/>
  <c r="BS21" i="47"/>
  <c r="BS23" i="47"/>
  <c r="BH24" i="47"/>
  <c r="BY28" i="47"/>
  <c r="BS24" i="47"/>
  <c r="BI24" i="47"/>
  <c r="BU23" i="47"/>
  <c r="BK24" i="47"/>
  <c r="BH25" i="47"/>
  <c r="BL25" i="47" s="1"/>
  <c r="BH27" i="47"/>
  <c r="BJ27" i="47" s="1"/>
  <c r="BM24" i="47"/>
  <c r="BI25" i="47"/>
  <c r="BU24" i="47"/>
  <c r="BM25" i="47"/>
  <c r="BK27" i="47"/>
  <c r="BI21" i="47"/>
  <c r="BM27" i="47"/>
  <c r="BU21" i="47"/>
  <c r="BM22" i="47"/>
  <c r="BU25" i="47"/>
  <c r="BH21" i="47"/>
  <c r="BW24" i="47"/>
  <c r="BY24" i="47"/>
  <c r="BO25" i="47"/>
  <c r="BO21" i="47"/>
  <c r="BQ21" i="47"/>
  <c r="BQ27" i="47"/>
  <c r="BK21" i="47"/>
  <c r="BH22" i="47"/>
  <c r="BX22" i="47" s="1"/>
  <c r="BM21" i="47"/>
  <c r="BI22" i="47"/>
  <c r="BQ25" i="47"/>
  <c r="BO27" i="47"/>
  <c r="BK22" i="47"/>
  <c r="BS25" i="47"/>
  <c r="BW21" i="47"/>
  <c r="BI28" i="47"/>
  <c r="BY21" i="47"/>
  <c r="BO22" i="47"/>
  <c r="BW25" i="47"/>
  <c r="BU27" i="47"/>
  <c r="BK28" i="47"/>
  <c r="BQ22" i="47"/>
  <c r="BY25" i="47"/>
  <c r="BW27" i="47"/>
  <c r="BM28" i="47"/>
  <c r="BK25" i="47"/>
  <c r="BH28" i="47"/>
  <c r="BT28" i="47" s="1"/>
  <c r="BK18" i="47"/>
  <c r="K41" i="47"/>
  <c r="L41" i="47"/>
  <c r="M41" i="47"/>
  <c r="N41" i="47"/>
  <c r="BI18" i="47"/>
  <c r="K38" i="47"/>
  <c r="L38" i="47"/>
  <c r="M38" i="47"/>
  <c r="N38" i="47"/>
  <c r="BH18" i="47"/>
  <c r="BT18" i="47" s="1"/>
  <c r="K47" i="47"/>
  <c r="L47" i="47"/>
  <c r="M47" i="47"/>
  <c r="N47" i="47"/>
  <c r="BH19" i="47"/>
  <c r="BV19" i="47" s="1"/>
  <c r="K28" i="47"/>
  <c r="L28" i="47"/>
  <c r="M28" i="47"/>
  <c r="N28" i="47"/>
  <c r="BY19" i="47"/>
  <c r="K22" i="47"/>
  <c r="L22" i="47"/>
  <c r="M22" i="47"/>
  <c r="N22" i="47"/>
  <c r="BQ18" i="47"/>
  <c r="M25" i="47"/>
  <c r="N25" i="47"/>
  <c r="K25" i="47"/>
  <c r="L25" i="47"/>
  <c r="BS19" i="47"/>
  <c r="BW19" i="47"/>
  <c r="BO19" i="47"/>
  <c r="K19" i="47"/>
  <c r="L19" i="47"/>
  <c r="M19" i="47"/>
  <c r="N19" i="47"/>
  <c r="M20" i="47"/>
  <c r="K20" i="47"/>
  <c r="L20" i="47"/>
  <c r="N20" i="47"/>
  <c r="K19" i="46"/>
  <c r="L19" i="46"/>
  <c r="M19" i="46"/>
  <c r="N19" i="46"/>
  <c r="K13" i="46"/>
  <c r="L13" i="46"/>
  <c r="M13" i="46"/>
  <c r="N13" i="46"/>
  <c r="K21" i="46"/>
  <c r="L21" i="46"/>
  <c r="M21" i="46"/>
  <c r="N21" i="46"/>
  <c r="K10" i="46"/>
  <c r="L10" i="46"/>
  <c r="M10" i="46"/>
  <c r="N10" i="46"/>
  <c r="K26" i="46"/>
  <c r="L26" i="46"/>
  <c r="M26" i="46"/>
  <c r="N26" i="46"/>
  <c r="K31" i="46"/>
  <c r="L31" i="46"/>
  <c r="M31" i="46"/>
  <c r="N31" i="46"/>
  <c r="K34" i="46"/>
  <c r="L34" i="46"/>
  <c r="M34" i="46"/>
  <c r="N34" i="46"/>
  <c r="BS22" i="46"/>
  <c r="BH23" i="46"/>
  <c r="BX23" i="46" s="1"/>
  <c r="BY27" i="46"/>
  <c r="BI23" i="46"/>
  <c r="BO28" i="46"/>
  <c r="BS21" i="46"/>
  <c r="BH28" i="46"/>
  <c r="BV28" i="46" s="1"/>
  <c r="BU27" i="46"/>
  <c r="BU22" i="46"/>
  <c r="BQ22" i="46"/>
  <c r="BK23" i="46"/>
  <c r="BQ28" i="46"/>
  <c r="BW22" i="46"/>
  <c r="BW25" i="46"/>
  <c r="BM23" i="46"/>
  <c r="BS28" i="46"/>
  <c r="BY22" i="46"/>
  <c r="BO22" i="46"/>
  <c r="BO23" i="46"/>
  <c r="BU28" i="46"/>
  <c r="BQ23" i="46"/>
  <c r="BW28" i="46"/>
  <c r="BS23" i="46"/>
  <c r="BH24" i="46"/>
  <c r="BY28" i="46"/>
  <c r="BO21" i="46"/>
  <c r="BW27" i="46"/>
  <c r="BI24" i="46"/>
  <c r="BU23" i="46"/>
  <c r="BK24" i="46"/>
  <c r="BH25" i="46"/>
  <c r="BT25" i="46" s="1"/>
  <c r="BK28" i="46"/>
  <c r="BM24" i="46"/>
  <c r="BI25" i="46"/>
  <c r="BY21" i="46"/>
  <c r="BW23" i="46"/>
  <c r="BO24" i="46"/>
  <c r="BH27" i="46"/>
  <c r="BZ27" i="46" s="1"/>
  <c r="BQ24" i="46"/>
  <c r="BK25" i="46"/>
  <c r="BI27" i="46"/>
  <c r="BH21" i="46"/>
  <c r="BW24" i="46"/>
  <c r="BI21" i="46"/>
  <c r="BY24" i="46"/>
  <c r="BO25" i="46"/>
  <c r="BM27" i="46"/>
  <c r="BK21" i="46"/>
  <c r="BH22" i="46"/>
  <c r="BT22" i="46" s="1"/>
  <c r="BY23" i="46"/>
  <c r="BS24" i="46"/>
  <c r="BU24" i="46"/>
  <c r="BM25" i="46"/>
  <c r="BK27" i="46"/>
  <c r="BM21" i="46"/>
  <c r="BI22" i="46"/>
  <c r="BQ25" i="46"/>
  <c r="BO27" i="46"/>
  <c r="BQ21" i="46"/>
  <c r="BK22" i="46"/>
  <c r="BS25" i="46"/>
  <c r="BQ27" i="46"/>
  <c r="BU21" i="46"/>
  <c r="BM22" i="46"/>
  <c r="BU25" i="46"/>
  <c r="BS27" i="46"/>
  <c r="BW21" i="46"/>
  <c r="BI28" i="46"/>
  <c r="BY25" i="46"/>
  <c r="BM28" i="46"/>
  <c r="K16" i="46"/>
  <c r="L16" i="46"/>
  <c r="M16" i="46"/>
  <c r="N16" i="46"/>
  <c r="K41" i="46"/>
  <c r="L41" i="46"/>
  <c r="M41" i="46"/>
  <c r="N41" i="46"/>
  <c r="BW19" i="46"/>
  <c r="BY19" i="46"/>
  <c r="BH18" i="46"/>
  <c r="BJ18" i="46" s="1"/>
  <c r="BI18" i="46"/>
  <c r="BU19" i="46"/>
  <c r="BK18" i="46"/>
  <c r="BS19" i="46"/>
  <c r="BM18" i="46"/>
  <c r="BO18" i="46"/>
  <c r="BQ18" i="46"/>
  <c r="BU18" i="46"/>
  <c r="BK19" i="46"/>
  <c r="BM19" i="46"/>
  <c r="BH19" i="46"/>
  <c r="BJ19" i="46" s="1"/>
  <c r="BS18" i="46"/>
  <c r="BI19" i="46"/>
  <c r="BW18" i="46"/>
  <c r="BY18" i="46"/>
  <c r="BO19" i="46"/>
  <c r="BQ19" i="46"/>
  <c r="K38" i="46"/>
  <c r="L38" i="46"/>
  <c r="M38" i="46"/>
  <c r="N38" i="46"/>
  <c r="K28" i="46"/>
  <c r="L28" i="46"/>
  <c r="M28" i="46"/>
  <c r="N28" i="46"/>
  <c r="K47" i="46"/>
  <c r="L47" i="46"/>
  <c r="M47" i="46"/>
  <c r="N47" i="46"/>
  <c r="K30" i="46"/>
  <c r="L30" i="46"/>
  <c r="M30" i="46"/>
  <c r="N30" i="46"/>
  <c r="K22" i="46"/>
  <c r="L22" i="46"/>
  <c r="M22" i="46"/>
  <c r="N22" i="46"/>
  <c r="K20" i="46"/>
  <c r="L20" i="46"/>
  <c r="M20" i="46"/>
  <c r="N20" i="46"/>
  <c r="L11" i="45"/>
  <c r="K11" i="45"/>
  <c r="N11" i="45"/>
  <c r="M11" i="45"/>
  <c r="K38" i="45"/>
  <c r="L38" i="45"/>
  <c r="M38" i="45"/>
  <c r="N38" i="45"/>
  <c r="K47" i="45"/>
  <c r="L47" i="45"/>
  <c r="M47" i="45"/>
  <c r="N47" i="45"/>
  <c r="K22" i="45"/>
  <c r="L22" i="45"/>
  <c r="M22" i="45"/>
  <c r="N22" i="45"/>
  <c r="BS22" i="45"/>
  <c r="BH23" i="45"/>
  <c r="BX23" i="45" s="1"/>
  <c r="BY27" i="45"/>
  <c r="BI23" i="45"/>
  <c r="BO28" i="45"/>
  <c r="BU22" i="45"/>
  <c r="BK23" i="45"/>
  <c r="BQ28" i="45"/>
  <c r="BW22" i="45"/>
  <c r="BM23" i="45"/>
  <c r="BS28" i="45"/>
  <c r="BY22" i="45"/>
  <c r="BO23" i="45"/>
  <c r="BU28" i="45"/>
  <c r="BQ23" i="45"/>
  <c r="BW28" i="45"/>
  <c r="BS23" i="45"/>
  <c r="BH24" i="45"/>
  <c r="BY28" i="45"/>
  <c r="BI24" i="45"/>
  <c r="BU23" i="45"/>
  <c r="BK24" i="45"/>
  <c r="BH25" i="45"/>
  <c r="BT25" i="45" s="1"/>
  <c r="BM24" i="45"/>
  <c r="BI25" i="45"/>
  <c r="BW23" i="45"/>
  <c r="BO24" i="45"/>
  <c r="BH27" i="45"/>
  <c r="BR27" i="45" s="1"/>
  <c r="BQ24" i="45"/>
  <c r="BK25" i="45"/>
  <c r="BI27" i="45"/>
  <c r="BY23" i="45"/>
  <c r="BS24" i="45"/>
  <c r="BU24" i="45"/>
  <c r="BM25" i="45"/>
  <c r="BK27" i="45"/>
  <c r="BH21" i="45"/>
  <c r="BW24" i="45"/>
  <c r="BI21" i="45"/>
  <c r="BY24" i="45"/>
  <c r="BO25" i="45"/>
  <c r="BM27" i="45"/>
  <c r="BM21" i="45"/>
  <c r="BI22" i="45"/>
  <c r="BQ25" i="45"/>
  <c r="BO27" i="45"/>
  <c r="BO21" i="45"/>
  <c r="BQ21" i="45"/>
  <c r="BK22" i="45"/>
  <c r="BS25" i="45"/>
  <c r="BQ27" i="45"/>
  <c r="BS21" i="45"/>
  <c r="BU21" i="45"/>
  <c r="BM22" i="45"/>
  <c r="BU25" i="45"/>
  <c r="BS27" i="45"/>
  <c r="BK21" i="45"/>
  <c r="BH22" i="45"/>
  <c r="BX22" i="45" s="1"/>
  <c r="BQ22" i="45"/>
  <c r="BY25" i="45"/>
  <c r="BW27" i="45"/>
  <c r="BM28" i="45"/>
  <c r="BW25" i="45"/>
  <c r="BO22" i="45"/>
  <c r="BU27" i="45"/>
  <c r="BW21" i="45"/>
  <c r="BY21" i="45"/>
  <c r="BH28" i="45"/>
  <c r="BR28" i="45" s="1"/>
  <c r="BI28" i="45"/>
  <c r="BK28" i="45"/>
  <c r="K10" i="45"/>
  <c r="L10" i="45"/>
  <c r="M10" i="45"/>
  <c r="N10" i="45"/>
  <c r="K41" i="45"/>
  <c r="L41" i="45"/>
  <c r="M41" i="45"/>
  <c r="N41" i="45"/>
  <c r="BW19" i="45"/>
  <c r="BY19" i="45"/>
  <c r="BH18" i="45"/>
  <c r="BX18" i="45" s="1"/>
  <c r="BI18" i="45"/>
  <c r="BK18" i="45"/>
  <c r="BM18" i="45"/>
  <c r="BO18" i="45"/>
  <c r="BQ18" i="45"/>
  <c r="BH19" i="45"/>
  <c r="BN19" i="45" s="1"/>
  <c r="BS18" i="45"/>
  <c r="BI19" i="45"/>
  <c r="BU18" i="45"/>
  <c r="BK19" i="45"/>
  <c r="BW18" i="45"/>
  <c r="BM19" i="45"/>
  <c r="BY18" i="45"/>
  <c r="BO19" i="45"/>
  <c r="BQ19" i="45"/>
  <c r="BU19" i="45"/>
  <c r="BS19" i="45"/>
  <c r="K13" i="45"/>
  <c r="L13" i="45"/>
  <c r="M13" i="45"/>
  <c r="N13" i="45"/>
  <c r="K19" i="45"/>
  <c r="L19" i="45"/>
  <c r="M19" i="45"/>
  <c r="N19" i="45"/>
  <c r="K26" i="45"/>
  <c r="L26" i="45"/>
  <c r="M26" i="45"/>
  <c r="N26" i="45"/>
  <c r="K21" i="45"/>
  <c r="L21" i="45"/>
  <c r="M21" i="45"/>
  <c r="N21" i="45"/>
  <c r="K31" i="45"/>
  <c r="L31" i="45"/>
  <c r="M31" i="45"/>
  <c r="N31" i="45"/>
  <c r="K20" i="45"/>
  <c r="L20" i="45"/>
  <c r="M20" i="45"/>
  <c r="N20" i="45"/>
  <c r="K30" i="45"/>
  <c r="L30" i="45"/>
  <c r="M30" i="45"/>
  <c r="N30" i="45"/>
  <c r="K28" i="45"/>
  <c r="L28" i="45"/>
  <c r="M28" i="45"/>
  <c r="N28" i="45"/>
  <c r="K16" i="45"/>
  <c r="L16" i="45"/>
  <c r="M16" i="45"/>
  <c r="N16" i="45"/>
  <c r="K34" i="45"/>
  <c r="L34" i="45"/>
  <c r="M34" i="45"/>
  <c r="N34" i="45"/>
  <c r="K32" i="44"/>
  <c r="L32" i="44"/>
  <c r="M32" i="44"/>
  <c r="N32" i="44"/>
  <c r="BI19" i="44"/>
  <c r="BI23" i="44"/>
  <c r="BW18" i="44"/>
  <c r="K27" i="44"/>
  <c r="L27" i="44"/>
  <c r="M27" i="44"/>
  <c r="N27" i="44"/>
  <c r="BH19" i="44"/>
  <c r="BV19" i="44" s="1"/>
  <c r="BM19" i="44"/>
  <c r="K35" i="44"/>
  <c r="L35" i="44"/>
  <c r="M35" i="44"/>
  <c r="N35" i="44"/>
  <c r="BM14" i="44"/>
  <c r="BO28" i="44"/>
  <c r="BM21" i="44"/>
  <c r="BQ18" i="44"/>
  <c r="BI22" i="44"/>
  <c r="BQ25" i="44"/>
  <c r="N24" i="44"/>
  <c r="K24" i="44"/>
  <c r="L24" i="44"/>
  <c r="M24" i="44"/>
  <c r="BO18" i="44"/>
  <c r="BY19" i="44"/>
  <c r="K20" i="44"/>
  <c r="L20" i="44"/>
  <c r="M20" i="44"/>
  <c r="N20" i="44"/>
  <c r="BO27" i="44"/>
  <c r="BU22" i="44"/>
  <c r="N39" i="44"/>
  <c r="K39" i="44"/>
  <c r="L39" i="44"/>
  <c r="M39" i="44"/>
  <c r="K30" i="44"/>
  <c r="L30" i="44"/>
  <c r="M30" i="44"/>
  <c r="N30" i="44"/>
  <c r="N45" i="44"/>
  <c r="K45" i="44"/>
  <c r="L45" i="44"/>
  <c r="M45" i="44"/>
  <c r="BI18" i="44"/>
  <c r="BH18" i="44"/>
  <c r="BL18" i="44" s="1"/>
  <c r="N12" i="44"/>
  <c r="M12" i="44"/>
  <c r="BM16" i="44" s="1"/>
  <c r="K12" i="44"/>
  <c r="L12" i="44"/>
  <c r="BO10" i="44" s="1"/>
  <c r="K29" i="44"/>
  <c r="L29" i="44"/>
  <c r="M29" i="44"/>
  <c r="N29" i="44"/>
  <c r="K16" i="44"/>
  <c r="L16" i="44"/>
  <c r="M16" i="44"/>
  <c r="N16" i="44"/>
  <c r="K18" i="44"/>
  <c r="L18" i="44"/>
  <c r="M18" i="44"/>
  <c r="N18" i="44"/>
  <c r="BW21" i="44"/>
  <c r="BY18" i="44"/>
  <c r="BI28" i="44"/>
  <c r="BK21" i="44"/>
  <c r="BQ21" i="44"/>
  <c r="BQ19" i="44"/>
  <c r="K13" i="44"/>
  <c r="L13" i="44"/>
  <c r="M13" i="44"/>
  <c r="BI16" i="44" s="1"/>
  <c r="N13" i="44"/>
  <c r="BH22" i="44"/>
  <c r="BL22" i="44" s="1"/>
  <c r="BS22" i="44"/>
  <c r="BH23" i="44"/>
  <c r="BR23" i="44" s="1"/>
  <c r="BY27" i="44"/>
  <c r="BK23" i="44"/>
  <c r="BQ28" i="44"/>
  <c r="BW22" i="44"/>
  <c r="BI24" i="44"/>
  <c r="BM23" i="44"/>
  <c r="BS28" i="44"/>
  <c r="BY22" i="44"/>
  <c r="BO23" i="44"/>
  <c r="BU28" i="44"/>
  <c r="BQ23" i="44"/>
  <c r="BW28" i="44"/>
  <c r="BS23" i="44"/>
  <c r="BH24" i="44"/>
  <c r="BY28" i="44"/>
  <c r="BU23" i="44"/>
  <c r="BK24" i="44"/>
  <c r="BH25" i="44"/>
  <c r="BJ25" i="44" s="1"/>
  <c r="BM24" i="44"/>
  <c r="BI25" i="44"/>
  <c r="BW23" i="44"/>
  <c r="BO24" i="44"/>
  <c r="BH27" i="44"/>
  <c r="BT27" i="44" s="1"/>
  <c r="BQ24" i="44"/>
  <c r="BK25" i="44"/>
  <c r="BI27" i="44"/>
  <c r="BY23" i="44"/>
  <c r="BS24" i="44"/>
  <c r="BU24" i="44"/>
  <c r="BM25" i="44"/>
  <c r="BK27" i="44"/>
  <c r="BH21" i="44"/>
  <c r="BW24" i="44"/>
  <c r="BI21" i="44"/>
  <c r="BY24" i="44"/>
  <c r="BO25" i="44"/>
  <c r="BM27" i="44"/>
  <c r="BO21" i="44"/>
  <c r="BS21" i="44"/>
  <c r="BU21" i="44"/>
  <c r="BM22" i="44"/>
  <c r="BU25" i="44"/>
  <c r="BS27" i="44"/>
  <c r="BH28" i="44"/>
  <c r="BX28" i="44" s="1"/>
  <c r="BM28" i="44"/>
  <c r="BW25" i="44"/>
  <c r="BU27" i="44"/>
  <c r="BK28" i="44"/>
  <c r="BQ22" i="44"/>
  <c r="BY25" i="44"/>
  <c r="BW27" i="44"/>
  <c r="K36" i="44"/>
  <c r="L36" i="44"/>
  <c r="M36" i="44"/>
  <c r="N36" i="44"/>
  <c r="BY21" i="44"/>
  <c r="BK19" i="44"/>
  <c r="BK18" i="44"/>
  <c r="K15" i="44"/>
  <c r="L15" i="44"/>
  <c r="M15" i="44"/>
  <c r="N15" i="44"/>
  <c r="BO22" i="44"/>
  <c r="BU18" i="44"/>
  <c r="M25" i="44"/>
  <c r="N25" i="44"/>
  <c r="L25" i="44"/>
  <c r="K25" i="44"/>
  <c r="N28" i="43"/>
  <c r="K28" i="43"/>
  <c r="L28" i="43"/>
  <c r="M28" i="43"/>
  <c r="K10" i="43"/>
  <c r="L10" i="43"/>
  <c r="M10" i="43"/>
  <c r="N10" i="43"/>
  <c r="K26" i="43"/>
  <c r="L26" i="43"/>
  <c r="M26" i="43"/>
  <c r="N26" i="43"/>
  <c r="K21" i="43"/>
  <c r="L21" i="43"/>
  <c r="M21" i="43"/>
  <c r="N21" i="43"/>
  <c r="K34" i="43"/>
  <c r="L34" i="43"/>
  <c r="M34" i="43"/>
  <c r="N34" i="43"/>
  <c r="O28" i="43"/>
  <c r="BH19" i="43" s="1"/>
  <c r="BL19" i="43" s="1"/>
  <c r="K31" i="43"/>
  <c r="L31" i="43"/>
  <c r="M31" i="43"/>
  <c r="N31" i="43"/>
  <c r="K16" i="43"/>
  <c r="L16" i="43"/>
  <c r="M16" i="43"/>
  <c r="N16" i="43"/>
  <c r="K41" i="43"/>
  <c r="L41" i="43"/>
  <c r="M41" i="43"/>
  <c r="N41" i="43"/>
  <c r="K38" i="43"/>
  <c r="L38" i="43"/>
  <c r="M38" i="43"/>
  <c r="N38" i="43"/>
  <c r="K47" i="43"/>
  <c r="L47" i="43"/>
  <c r="M47" i="43"/>
  <c r="N47" i="43"/>
  <c r="K22" i="43"/>
  <c r="L22" i="43"/>
  <c r="M22" i="43"/>
  <c r="N22" i="43"/>
  <c r="L20" i="43"/>
  <c r="M20" i="43"/>
  <c r="N20" i="43"/>
  <c r="K20" i="43"/>
  <c r="L30" i="43"/>
  <c r="M30" i="43"/>
  <c r="N30" i="43"/>
  <c r="K30" i="43"/>
  <c r="K13" i="43"/>
  <c r="L13" i="43"/>
  <c r="M13" i="43"/>
  <c r="N13" i="43"/>
  <c r="BS22" i="43"/>
  <c r="BH23" i="43"/>
  <c r="BL23" i="43" s="1"/>
  <c r="BY27" i="43"/>
  <c r="BM24" i="43"/>
  <c r="BI25" i="43"/>
  <c r="BW23" i="43"/>
  <c r="BO24" i="43"/>
  <c r="BH27" i="43"/>
  <c r="BL27" i="43" s="1"/>
  <c r="BQ24" i="43"/>
  <c r="BK25" i="43"/>
  <c r="BI27" i="43"/>
  <c r="BI21" i="43"/>
  <c r="BY24" i="43"/>
  <c r="BO25" i="43"/>
  <c r="BM27" i="43"/>
  <c r="BI23" i="43"/>
  <c r="BO28" i="43"/>
  <c r="BW21" i="43"/>
  <c r="BY21" i="43"/>
  <c r="BW25" i="43"/>
  <c r="BU22" i="43"/>
  <c r="BK23" i="43"/>
  <c r="BQ28" i="43"/>
  <c r="BW22" i="43"/>
  <c r="BM23" i="43"/>
  <c r="BS28" i="43"/>
  <c r="BY22" i="43"/>
  <c r="BO23" i="43"/>
  <c r="BU28" i="43"/>
  <c r="BQ23" i="43"/>
  <c r="BW28" i="43"/>
  <c r="BS23" i="43"/>
  <c r="BH24" i="43"/>
  <c r="BY28" i="43"/>
  <c r="BI24" i="43"/>
  <c r="BU23" i="43"/>
  <c r="BK24" i="43"/>
  <c r="BH25" i="43"/>
  <c r="BV25" i="43" s="1"/>
  <c r="BY23" i="43"/>
  <c r="BS24" i="43"/>
  <c r="BU24" i="43"/>
  <c r="BM25" i="43"/>
  <c r="BK27" i="43"/>
  <c r="BH21" i="43"/>
  <c r="BW24" i="43"/>
  <c r="BK21" i="43"/>
  <c r="BH22" i="43"/>
  <c r="BX22" i="43" s="1"/>
  <c r="BM21" i="43"/>
  <c r="BI22" i="43"/>
  <c r="BQ25" i="43"/>
  <c r="BO27" i="43"/>
  <c r="BO21" i="43"/>
  <c r="BQ21" i="43"/>
  <c r="BK22" i="43"/>
  <c r="BS25" i="43"/>
  <c r="BQ27" i="43"/>
  <c r="BS21" i="43"/>
  <c r="BU21" i="43"/>
  <c r="BM22" i="43"/>
  <c r="BU25" i="43"/>
  <c r="BS27" i="43"/>
  <c r="BH28" i="43"/>
  <c r="BN28" i="43" s="1"/>
  <c r="BU27" i="43"/>
  <c r="BQ22" i="43"/>
  <c r="BY25" i="43"/>
  <c r="BW27" i="43"/>
  <c r="BI28" i="43"/>
  <c r="BO22" i="43"/>
  <c r="BM28" i="43"/>
  <c r="BK28" i="43"/>
  <c r="K19" i="43"/>
  <c r="L19" i="43"/>
  <c r="M19" i="43"/>
  <c r="N19" i="43"/>
  <c r="K30" i="42"/>
  <c r="L30" i="42"/>
  <c r="M30" i="42"/>
  <c r="N30" i="42"/>
  <c r="K21" i="42"/>
  <c r="L21" i="42"/>
  <c r="M21" i="42"/>
  <c r="N21" i="42"/>
  <c r="K31" i="42"/>
  <c r="L31" i="42"/>
  <c r="M31" i="42"/>
  <c r="N31" i="42"/>
  <c r="BS19" i="42"/>
  <c r="BY19" i="42"/>
  <c r="K16" i="42"/>
  <c r="L16" i="42"/>
  <c r="M16" i="42"/>
  <c r="N16" i="42"/>
  <c r="BU19" i="42"/>
  <c r="K38" i="42"/>
  <c r="L38" i="42"/>
  <c r="M38" i="42"/>
  <c r="N38" i="42"/>
  <c r="K47" i="42"/>
  <c r="L47" i="42"/>
  <c r="M47" i="42"/>
  <c r="N47" i="42"/>
  <c r="K34" i="42"/>
  <c r="L34" i="42"/>
  <c r="M34" i="42"/>
  <c r="N34" i="42"/>
  <c r="O34" i="42"/>
  <c r="K22" i="42"/>
  <c r="L22" i="42"/>
  <c r="M22" i="42"/>
  <c r="N22" i="42"/>
  <c r="K13" i="42"/>
  <c r="L13" i="42"/>
  <c r="M13" i="42"/>
  <c r="N13" i="42"/>
  <c r="K41" i="42"/>
  <c r="L41" i="42"/>
  <c r="M41" i="42"/>
  <c r="N41" i="42"/>
  <c r="K28" i="42"/>
  <c r="L28" i="42"/>
  <c r="M28" i="42"/>
  <c r="N28" i="42"/>
  <c r="K10" i="42"/>
  <c r="L10" i="42"/>
  <c r="M10" i="42"/>
  <c r="N10" i="42"/>
  <c r="K19" i="42"/>
  <c r="L19" i="42"/>
  <c r="M19" i="42"/>
  <c r="N19" i="42"/>
  <c r="K26" i="42"/>
  <c r="L26" i="42"/>
  <c r="M26" i="42"/>
  <c r="N26" i="42"/>
  <c r="BS22" i="42"/>
  <c r="BH23" i="42"/>
  <c r="BZ23" i="42" s="1"/>
  <c r="BY27" i="42"/>
  <c r="BI23" i="42"/>
  <c r="BO28" i="42"/>
  <c r="BU22" i="42"/>
  <c r="BK23" i="42"/>
  <c r="BQ28" i="42"/>
  <c r="BK22" i="42"/>
  <c r="BW22" i="42"/>
  <c r="BM23" i="42"/>
  <c r="BS28" i="42"/>
  <c r="BY22" i="42"/>
  <c r="BO23" i="42"/>
  <c r="BU28" i="42"/>
  <c r="BQ23" i="42"/>
  <c r="BW28" i="42"/>
  <c r="BS23" i="42"/>
  <c r="BH24" i="42"/>
  <c r="BY28" i="42"/>
  <c r="BI24" i="42"/>
  <c r="BU23" i="42"/>
  <c r="BK24" i="42"/>
  <c r="BH25" i="42"/>
  <c r="BR25" i="42" s="1"/>
  <c r="BM24" i="42"/>
  <c r="BI25" i="42"/>
  <c r="BW23" i="42"/>
  <c r="BO24" i="42"/>
  <c r="BH27" i="42"/>
  <c r="BP27" i="42" s="1"/>
  <c r="BQ24" i="42"/>
  <c r="BK25" i="42"/>
  <c r="BI27" i="42"/>
  <c r="BY23" i="42"/>
  <c r="BS24" i="42"/>
  <c r="BU24" i="42"/>
  <c r="BM25" i="42"/>
  <c r="BK27" i="42"/>
  <c r="BH21" i="42"/>
  <c r="BW24" i="42"/>
  <c r="BI21" i="42"/>
  <c r="BY24" i="42"/>
  <c r="BO25" i="42"/>
  <c r="BM27" i="42"/>
  <c r="BQ21" i="42"/>
  <c r="BS25" i="42"/>
  <c r="BQ27" i="42"/>
  <c r="BS21" i="42"/>
  <c r="BU21" i="42"/>
  <c r="BM22" i="42"/>
  <c r="BU25" i="42"/>
  <c r="BS27" i="42"/>
  <c r="BH28" i="42"/>
  <c r="BV28" i="42" s="1"/>
  <c r="BW21" i="42"/>
  <c r="BK21" i="42"/>
  <c r="BH22" i="42"/>
  <c r="BP22" i="42" s="1"/>
  <c r="BM21" i="42"/>
  <c r="BI22" i="42"/>
  <c r="BQ25" i="42"/>
  <c r="BO27" i="42"/>
  <c r="BO21" i="42"/>
  <c r="BI28" i="42"/>
  <c r="BO22" i="42"/>
  <c r="BK28" i="42"/>
  <c r="BQ22" i="42"/>
  <c r="BM28" i="42"/>
  <c r="BW25" i="42"/>
  <c r="BY25" i="42"/>
  <c r="BU27" i="42"/>
  <c r="BW27" i="42"/>
  <c r="BY21" i="42"/>
  <c r="K20" i="42"/>
  <c r="L20" i="42"/>
  <c r="M20" i="42"/>
  <c r="N20" i="42"/>
  <c r="O20" i="42"/>
  <c r="BM19" i="42" s="1"/>
  <c r="K41" i="41"/>
  <c r="L41" i="41"/>
  <c r="M41" i="41"/>
  <c r="N41" i="41"/>
  <c r="K16" i="41"/>
  <c r="L16" i="41"/>
  <c r="M16" i="41"/>
  <c r="N16" i="41"/>
  <c r="K22" i="41"/>
  <c r="L22" i="41"/>
  <c r="M22" i="41"/>
  <c r="N22" i="41"/>
  <c r="K19" i="41"/>
  <c r="L19" i="41"/>
  <c r="M19" i="41"/>
  <c r="N19" i="41"/>
  <c r="O16" i="41"/>
  <c r="K47" i="41"/>
  <c r="L47" i="41"/>
  <c r="M47" i="41"/>
  <c r="N47" i="41"/>
  <c r="K34" i="41"/>
  <c r="L34" i="41"/>
  <c r="M34" i="41"/>
  <c r="N34" i="41"/>
  <c r="O34" i="41"/>
  <c r="K38" i="41"/>
  <c r="L38" i="41"/>
  <c r="M38" i="41"/>
  <c r="N38" i="41"/>
  <c r="BS22" i="41"/>
  <c r="BH23" i="41"/>
  <c r="BT23" i="41" s="1"/>
  <c r="BY27" i="41"/>
  <c r="BI23" i="41"/>
  <c r="BO28" i="41"/>
  <c r="BU22" i="41"/>
  <c r="BK23" i="41"/>
  <c r="BQ28" i="41"/>
  <c r="BW22" i="41"/>
  <c r="BM23" i="41"/>
  <c r="BS28" i="41"/>
  <c r="BQ24" i="41"/>
  <c r="BY22" i="41"/>
  <c r="BO23" i="41"/>
  <c r="BU28" i="41"/>
  <c r="BQ23" i="41"/>
  <c r="BW28" i="41"/>
  <c r="BS23" i="41"/>
  <c r="BH24" i="41"/>
  <c r="BY28" i="41"/>
  <c r="BI24" i="41"/>
  <c r="BU23" i="41"/>
  <c r="BK24" i="41"/>
  <c r="BH25" i="41"/>
  <c r="BP25" i="41" s="1"/>
  <c r="BM24" i="41"/>
  <c r="BI25" i="41"/>
  <c r="BK25" i="41"/>
  <c r="BW23" i="41"/>
  <c r="BO24" i="41"/>
  <c r="BH27" i="41"/>
  <c r="BZ27" i="41" s="1"/>
  <c r="BI27" i="41"/>
  <c r="BY23" i="41"/>
  <c r="BS24" i="41"/>
  <c r="BU24" i="41"/>
  <c r="BM25" i="41"/>
  <c r="BK27" i="41"/>
  <c r="BH21" i="41"/>
  <c r="BW24" i="41"/>
  <c r="BI21" i="41"/>
  <c r="BY24" i="41"/>
  <c r="BO25" i="41"/>
  <c r="BM27" i="41"/>
  <c r="BK21" i="41"/>
  <c r="BH22" i="41"/>
  <c r="BT22" i="41" s="1"/>
  <c r="BM28" i="41"/>
  <c r="BW21" i="41"/>
  <c r="BO27" i="41"/>
  <c r="BQ27" i="41"/>
  <c r="BS27" i="41"/>
  <c r="BM22" i="41"/>
  <c r="BU27" i="41"/>
  <c r="BU21" i="41"/>
  <c r="BI22" i="41"/>
  <c r="BW27" i="41"/>
  <c r="BK22" i="41"/>
  <c r="BO22" i="41"/>
  <c r="BS25" i="41"/>
  <c r="BM21" i="41"/>
  <c r="BO21" i="41"/>
  <c r="BQ21" i="41"/>
  <c r="BQ22" i="41"/>
  <c r="BY21" i="41"/>
  <c r="BU25" i="41"/>
  <c r="BH28" i="41"/>
  <c r="BX28" i="41" s="1"/>
  <c r="BI28" i="41"/>
  <c r="BW25" i="41"/>
  <c r="BS21" i="41"/>
  <c r="BK28" i="41"/>
  <c r="BY25" i="41"/>
  <c r="BQ25" i="41"/>
  <c r="K10" i="41"/>
  <c r="L10" i="41"/>
  <c r="M10" i="41"/>
  <c r="N10" i="41"/>
  <c r="O10" i="41"/>
  <c r="K28" i="41"/>
  <c r="L28" i="41"/>
  <c r="M28" i="41"/>
  <c r="N28" i="41"/>
  <c r="K13" i="41"/>
  <c r="L13" i="41"/>
  <c r="M13" i="41"/>
  <c r="N13" i="41"/>
  <c r="O28" i="41"/>
  <c r="O13" i="41"/>
  <c r="N20" i="41"/>
  <c r="K20" i="41"/>
  <c r="L20" i="41"/>
  <c r="M20" i="41"/>
  <c r="O20" i="41"/>
  <c r="K26" i="41"/>
  <c r="L26" i="41"/>
  <c r="M26" i="41"/>
  <c r="N26" i="41"/>
  <c r="K21" i="41"/>
  <c r="L21" i="41"/>
  <c r="M21" i="41"/>
  <c r="N21" i="41"/>
  <c r="O21" i="41"/>
  <c r="N30" i="41"/>
  <c r="K30" i="41"/>
  <c r="L30" i="41"/>
  <c r="M30" i="41"/>
  <c r="K31" i="41"/>
  <c r="L31" i="41"/>
  <c r="M31" i="41"/>
  <c r="N31" i="41"/>
  <c r="BS22" i="40"/>
  <c r="BH23" i="40"/>
  <c r="BR23" i="40" s="1"/>
  <c r="BY27" i="40"/>
  <c r="BI23" i="40"/>
  <c r="BO28" i="40"/>
  <c r="BU22" i="40"/>
  <c r="BK23" i="40"/>
  <c r="BQ28" i="40"/>
  <c r="BW22" i="40"/>
  <c r="BM23" i="40"/>
  <c r="BS28" i="40"/>
  <c r="BY22" i="40"/>
  <c r="BO23" i="40"/>
  <c r="BU28" i="40"/>
  <c r="BK25" i="40"/>
  <c r="BQ23" i="40"/>
  <c r="BW28" i="40"/>
  <c r="BI27" i="40"/>
  <c r="BS23" i="40"/>
  <c r="BH24" i="40"/>
  <c r="BY28" i="40"/>
  <c r="BQ24" i="40"/>
  <c r="BI24" i="40"/>
  <c r="BU23" i="40"/>
  <c r="BK24" i="40"/>
  <c r="BH25" i="40"/>
  <c r="BV25" i="40" s="1"/>
  <c r="BM24" i="40"/>
  <c r="BI25" i="40"/>
  <c r="BW23" i="40"/>
  <c r="BO24" i="40"/>
  <c r="BH27" i="40"/>
  <c r="BT27" i="40" s="1"/>
  <c r="BY23" i="40"/>
  <c r="BS24" i="40"/>
  <c r="BU24" i="40"/>
  <c r="BM25" i="40"/>
  <c r="BK27" i="40"/>
  <c r="BH22" i="40"/>
  <c r="BT22" i="40" s="1"/>
  <c r="BH21" i="40"/>
  <c r="BW24" i="40"/>
  <c r="BM21" i="40"/>
  <c r="BQ25" i="40"/>
  <c r="BK22" i="40"/>
  <c r="BS25" i="40"/>
  <c r="BI21" i="40"/>
  <c r="BY24" i="40"/>
  <c r="BO25" i="40"/>
  <c r="BM27" i="40"/>
  <c r="BK21" i="40"/>
  <c r="BI22" i="40"/>
  <c r="BO27" i="40"/>
  <c r="BO21" i="40"/>
  <c r="BQ21" i="40"/>
  <c r="BQ27" i="40"/>
  <c r="BS21" i="40"/>
  <c r="BU21" i="40"/>
  <c r="BM22" i="40"/>
  <c r="BU25" i="40"/>
  <c r="BS27" i="40"/>
  <c r="BH28" i="40"/>
  <c r="BX28" i="40" s="1"/>
  <c r="BW21" i="40"/>
  <c r="BI28" i="40"/>
  <c r="BY21" i="40"/>
  <c r="BO22" i="40"/>
  <c r="BW25" i="40"/>
  <c r="BU27" i="40"/>
  <c r="BK28" i="40"/>
  <c r="BQ22" i="40"/>
  <c r="BY25" i="40"/>
  <c r="BW27" i="40"/>
  <c r="BM28" i="40"/>
  <c r="BI19" i="40"/>
  <c r="BS18" i="40"/>
  <c r="K16" i="40"/>
  <c r="L16" i="40"/>
  <c r="M16" i="40"/>
  <c r="N16" i="40"/>
  <c r="BH19" i="40"/>
  <c r="BL19" i="40" s="1"/>
  <c r="K41" i="40"/>
  <c r="L41" i="40"/>
  <c r="M41" i="40"/>
  <c r="N41" i="40"/>
  <c r="K47" i="40"/>
  <c r="L47" i="40"/>
  <c r="M47" i="40"/>
  <c r="N47" i="40"/>
  <c r="BK18" i="40"/>
  <c r="K38" i="40"/>
  <c r="L38" i="40"/>
  <c r="M38" i="40"/>
  <c r="N38" i="40"/>
  <c r="N39" i="40"/>
  <c r="K39" i="40"/>
  <c r="L39" i="40"/>
  <c r="M39" i="40"/>
  <c r="BQ18" i="40"/>
  <c r="BH18" i="40"/>
  <c r="BR18" i="40" s="1"/>
  <c r="K22" i="40"/>
  <c r="L22" i="40"/>
  <c r="M22" i="40"/>
  <c r="N22" i="40"/>
  <c r="BS19" i="40"/>
  <c r="N20" i="40"/>
  <c r="K20" i="40"/>
  <c r="L20" i="40"/>
  <c r="M20" i="40"/>
  <c r="BY19" i="40"/>
  <c r="BQ19" i="40"/>
  <c r="BW19" i="40"/>
  <c r="K28" i="40"/>
  <c r="L28" i="40"/>
  <c r="M28" i="40"/>
  <c r="N28" i="40"/>
  <c r="BI18" i="40"/>
  <c r="K19" i="40"/>
  <c r="L19" i="40"/>
  <c r="M19" i="40"/>
  <c r="N19" i="40"/>
  <c r="N30" i="40"/>
  <c r="K30" i="40"/>
  <c r="L30" i="40"/>
  <c r="M30" i="40"/>
  <c r="K13" i="40"/>
  <c r="L13" i="40"/>
  <c r="M13" i="40"/>
  <c r="N13" i="40"/>
  <c r="BY18" i="40"/>
  <c r="M25" i="40"/>
  <c r="N25" i="40"/>
  <c r="K25" i="40"/>
  <c r="L25" i="40"/>
  <c r="BM19" i="40"/>
  <c r="BK19" i="40"/>
  <c r="K21" i="40"/>
  <c r="L21" i="40"/>
  <c r="M21" i="40"/>
  <c r="N21" i="40"/>
  <c r="BU18" i="40"/>
  <c r="BO19" i="40"/>
  <c r="K31" i="40"/>
  <c r="L31" i="40"/>
  <c r="M31" i="40"/>
  <c r="N31" i="40"/>
  <c r="K10" i="40"/>
  <c r="L10" i="40"/>
  <c r="M10" i="40"/>
  <c r="N10" i="40"/>
  <c r="K24" i="40"/>
  <c r="L24" i="40"/>
  <c r="M24" i="40"/>
  <c r="N24" i="40"/>
  <c r="K26" i="40"/>
  <c r="L26" i="40"/>
  <c r="M26" i="40"/>
  <c r="N26" i="40"/>
  <c r="BW18" i="40"/>
  <c r="K45" i="40"/>
  <c r="L45" i="40"/>
  <c r="M45" i="40"/>
  <c r="N45" i="40"/>
  <c r="K34" i="40"/>
  <c r="L34" i="40"/>
  <c r="M34" i="40"/>
  <c r="N34" i="40"/>
  <c r="N12" i="40"/>
  <c r="K12" i="40"/>
  <c r="L12" i="40"/>
  <c r="M12" i="40"/>
  <c r="BK19" i="39"/>
  <c r="BU18" i="39"/>
  <c r="K22" i="39"/>
  <c r="L22" i="39"/>
  <c r="M22" i="39"/>
  <c r="N22" i="39"/>
  <c r="K47" i="39"/>
  <c r="L47" i="39"/>
  <c r="M47" i="39"/>
  <c r="N47" i="39"/>
  <c r="BI19" i="39"/>
  <c r="N20" i="39"/>
  <c r="K20" i="39"/>
  <c r="L20" i="39"/>
  <c r="M20" i="39"/>
  <c r="BS18" i="39"/>
  <c r="N30" i="39"/>
  <c r="K30" i="39"/>
  <c r="L30" i="39"/>
  <c r="M30" i="39"/>
  <c r="BH19" i="39"/>
  <c r="BV19" i="39" s="1"/>
  <c r="K19" i="39"/>
  <c r="L19" i="39"/>
  <c r="M19" i="39"/>
  <c r="N19" i="39"/>
  <c r="K13" i="39"/>
  <c r="L13" i="39"/>
  <c r="M13" i="39"/>
  <c r="N13" i="39"/>
  <c r="BO18" i="39"/>
  <c r="BM18" i="39"/>
  <c r="BK18" i="39"/>
  <c r="K21" i="39"/>
  <c r="L21" i="39"/>
  <c r="M21" i="39"/>
  <c r="N21" i="39"/>
  <c r="K10" i="39"/>
  <c r="L10" i="39"/>
  <c r="M10" i="39"/>
  <c r="N10" i="39"/>
  <c r="BI18" i="39"/>
  <c r="K26" i="39"/>
  <c r="L26" i="39"/>
  <c r="M26" i="39"/>
  <c r="N26" i="39"/>
  <c r="BH18" i="39"/>
  <c r="K31" i="39"/>
  <c r="L31" i="39"/>
  <c r="M31" i="39"/>
  <c r="N31" i="39"/>
  <c r="K34" i="39"/>
  <c r="L34" i="39"/>
  <c r="M34" i="39"/>
  <c r="N34" i="39"/>
  <c r="BU19" i="39"/>
  <c r="BY19" i="39"/>
  <c r="BS19" i="39"/>
  <c r="BQ18" i="39"/>
  <c r="BS22" i="39"/>
  <c r="BH23" i="39"/>
  <c r="BP23" i="39" s="1"/>
  <c r="BY27" i="39"/>
  <c r="BI23" i="39"/>
  <c r="BO28" i="39"/>
  <c r="BQ24" i="39"/>
  <c r="BK25" i="39"/>
  <c r="BI27" i="39"/>
  <c r="BU22" i="39"/>
  <c r="BK23" i="39"/>
  <c r="BQ28" i="39"/>
  <c r="BW22" i="39"/>
  <c r="BM23" i="39"/>
  <c r="BS28" i="39"/>
  <c r="BY22" i="39"/>
  <c r="BO23" i="39"/>
  <c r="BU28" i="39"/>
  <c r="BQ23" i="39"/>
  <c r="BW28" i="39"/>
  <c r="BS23" i="39"/>
  <c r="BH24" i="39"/>
  <c r="BY28" i="39"/>
  <c r="BI24" i="39"/>
  <c r="BU23" i="39"/>
  <c r="BK24" i="39"/>
  <c r="BH25" i="39"/>
  <c r="BV25" i="39" s="1"/>
  <c r="BM24" i="39"/>
  <c r="BI25" i="39"/>
  <c r="BW23" i="39"/>
  <c r="BO24" i="39"/>
  <c r="BH27" i="39"/>
  <c r="BT27" i="39" s="1"/>
  <c r="BY23" i="39"/>
  <c r="BS24" i="39"/>
  <c r="BO21" i="39"/>
  <c r="BU24" i="39"/>
  <c r="BM25" i="39"/>
  <c r="BK27" i="39"/>
  <c r="BH21" i="39"/>
  <c r="BW24" i="39"/>
  <c r="BI21" i="39"/>
  <c r="BY24" i="39"/>
  <c r="BO25" i="39"/>
  <c r="BM27" i="39"/>
  <c r="BK21" i="39"/>
  <c r="BH22" i="39"/>
  <c r="BN22" i="39" s="1"/>
  <c r="BM21" i="39"/>
  <c r="BI22" i="39"/>
  <c r="BQ25" i="39"/>
  <c r="BO27" i="39"/>
  <c r="BQ21" i="39"/>
  <c r="BK22" i="39"/>
  <c r="BS25" i="39"/>
  <c r="BQ27" i="39"/>
  <c r="BS21" i="39"/>
  <c r="BU21" i="39"/>
  <c r="BM22" i="39"/>
  <c r="BU25" i="39"/>
  <c r="BS27" i="39"/>
  <c r="BH28" i="39"/>
  <c r="BV28" i="39" s="1"/>
  <c r="BW21" i="39"/>
  <c r="BI28" i="39"/>
  <c r="BY21" i="39"/>
  <c r="BO22" i="39"/>
  <c r="BW25" i="39"/>
  <c r="BU27" i="39"/>
  <c r="BK28" i="39"/>
  <c r="BQ22" i="39"/>
  <c r="BY25" i="39"/>
  <c r="BW27" i="39"/>
  <c r="BM28" i="39"/>
  <c r="K16" i="39"/>
  <c r="L16" i="39"/>
  <c r="M16" i="39"/>
  <c r="N16" i="39"/>
  <c r="BW19" i="39"/>
  <c r="K41" i="39"/>
  <c r="L41" i="39"/>
  <c r="M41" i="39"/>
  <c r="N41" i="39"/>
  <c r="BO19" i="39"/>
  <c r="BY18" i="39"/>
  <c r="K38" i="39"/>
  <c r="L38" i="39"/>
  <c r="M38" i="39"/>
  <c r="N38" i="39"/>
  <c r="K28" i="39"/>
  <c r="L28" i="39"/>
  <c r="M28" i="39"/>
  <c r="N28" i="39"/>
  <c r="K26" i="38"/>
  <c r="L26" i="38"/>
  <c r="M26" i="38"/>
  <c r="N26" i="38"/>
  <c r="N41" i="38"/>
  <c r="K41" i="38"/>
  <c r="L41" i="38"/>
  <c r="M41" i="38"/>
  <c r="BS22" i="38"/>
  <c r="BH23" i="38"/>
  <c r="BP23" i="38" s="1"/>
  <c r="BY27" i="38"/>
  <c r="BK24" i="38"/>
  <c r="BI25" i="38"/>
  <c r="BW23" i="38"/>
  <c r="BO24" i="38"/>
  <c r="BH27" i="38"/>
  <c r="BX27" i="38" s="1"/>
  <c r="BQ24" i="38"/>
  <c r="BI27" i="38"/>
  <c r="BI23" i="38"/>
  <c r="BO28" i="38"/>
  <c r="BU22" i="38"/>
  <c r="BK23" i="38"/>
  <c r="BQ28" i="38"/>
  <c r="BW22" i="38"/>
  <c r="BM23" i="38"/>
  <c r="BS28" i="38"/>
  <c r="BU23" i="38"/>
  <c r="BH25" i="38"/>
  <c r="BP25" i="38" s="1"/>
  <c r="BM24" i="38"/>
  <c r="BK25" i="38"/>
  <c r="BI21" i="38"/>
  <c r="BY24" i="38"/>
  <c r="BO25" i="38"/>
  <c r="BM27" i="38"/>
  <c r="BK21" i="38"/>
  <c r="BH22" i="38"/>
  <c r="BX22" i="38" s="1"/>
  <c r="BM21" i="38"/>
  <c r="BI22" i="38"/>
  <c r="BQ25" i="38"/>
  <c r="BO27" i="38"/>
  <c r="BO21" i="38"/>
  <c r="BY22" i="38"/>
  <c r="BO23" i="38"/>
  <c r="BU28" i="38"/>
  <c r="BQ23" i="38"/>
  <c r="BW28" i="38"/>
  <c r="BS23" i="38"/>
  <c r="BH24" i="38"/>
  <c r="BY28" i="38"/>
  <c r="BI24" i="38"/>
  <c r="BY23" i="38"/>
  <c r="BS24" i="38"/>
  <c r="BU24" i="38"/>
  <c r="BM25" i="38"/>
  <c r="BK27" i="38"/>
  <c r="BH21" i="38"/>
  <c r="BW24" i="38"/>
  <c r="BK28" i="38"/>
  <c r="BQ22" i="38"/>
  <c r="BY25" i="38"/>
  <c r="BW27" i="38"/>
  <c r="BM28" i="38"/>
  <c r="BK22" i="38"/>
  <c r="BM22" i="38"/>
  <c r="BS25" i="38"/>
  <c r="BO22" i="38"/>
  <c r="BU25" i="38"/>
  <c r="BW25" i="38"/>
  <c r="BU21" i="38"/>
  <c r="BQ27" i="38"/>
  <c r="BS27" i="38"/>
  <c r="BU27" i="38"/>
  <c r="BQ21" i="38"/>
  <c r="BS21" i="38"/>
  <c r="BW21" i="38"/>
  <c r="BY21" i="38"/>
  <c r="BH28" i="38"/>
  <c r="BR28" i="38" s="1"/>
  <c r="BI28" i="38"/>
  <c r="K10" i="38"/>
  <c r="L10" i="38"/>
  <c r="M10" i="38"/>
  <c r="N10" i="38"/>
  <c r="O19" i="38"/>
  <c r="K47" i="38"/>
  <c r="L47" i="38"/>
  <c r="M47" i="38"/>
  <c r="N47" i="38"/>
  <c r="O47" i="38"/>
  <c r="K38" i="38"/>
  <c r="L38" i="38"/>
  <c r="M38" i="38"/>
  <c r="N38" i="38"/>
  <c r="K34" i="38"/>
  <c r="L34" i="38"/>
  <c r="M34" i="38"/>
  <c r="N34" i="38"/>
  <c r="O34" i="38"/>
  <c r="BH18" i="38" s="1"/>
  <c r="K22" i="38"/>
  <c r="L22" i="38"/>
  <c r="M22" i="38"/>
  <c r="N22" i="38"/>
  <c r="N28" i="38"/>
  <c r="M28" i="38"/>
  <c r="K28" i="38"/>
  <c r="L28" i="38"/>
  <c r="K35" i="38"/>
  <c r="L35" i="38"/>
  <c r="M35" i="38"/>
  <c r="N35" i="38"/>
  <c r="K16" i="38"/>
  <c r="L16" i="38"/>
  <c r="M16" i="38"/>
  <c r="N16" i="38"/>
  <c r="K20" i="38"/>
  <c r="M20" i="38"/>
  <c r="N20" i="38"/>
  <c r="L20" i="38"/>
  <c r="K13" i="38"/>
  <c r="L13" i="38"/>
  <c r="M13" i="38"/>
  <c r="N13" i="38"/>
  <c r="K21" i="38"/>
  <c r="L21" i="38"/>
  <c r="M21" i="38"/>
  <c r="N21" i="38"/>
  <c r="L30" i="38"/>
  <c r="M30" i="38"/>
  <c r="N30" i="38"/>
  <c r="K30" i="38"/>
  <c r="K31" i="38"/>
  <c r="L31" i="38"/>
  <c r="M31" i="38"/>
  <c r="N31" i="38"/>
  <c r="O13" i="38"/>
  <c r="K27" i="38"/>
  <c r="L27" i="38"/>
  <c r="M27" i="38"/>
  <c r="N27" i="38"/>
  <c r="K19" i="38"/>
  <c r="L19" i="38"/>
  <c r="M19" i="38"/>
  <c r="N19" i="38"/>
  <c r="K13" i="37"/>
  <c r="L13" i="37"/>
  <c r="M13" i="37"/>
  <c r="N13" i="37"/>
  <c r="BS18" i="37"/>
  <c r="K19" i="37"/>
  <c r="L19" i="37"/>
  <c r="M19" i="37"/>
  <c r="N19" i="37"/>
  <c r="K34" i="37"/>
  <c r="L34" i="37"/>
  <c r="M34" i="37"/>
  <c r="N34" i="37"/>
  <c r="K21" i="37"/>
  <c r="L21" i="37"/>
  <c r="M21" i="37"/>
  <c r="N21" i="37"/>
  <c r="BO19" i="37"/>
  <c r="K31" i="37"/>
  <c r="L31" i="37"/>
  <c r="M31" i="37"/>
  <c r="N31" i="37"/>
  <c r="BH19" i="37"/>
  <c r="BT19" i="37" s="1"/>
  <c r="BS22" i="37"/>
  <c r="BH23" i="37"/>
  <c r="BZ23" i="37" s="1"/>
  <c r="BY27" i="37"/>
  <c r="BK22" i="37"/>
  <c r="BI23" i="37"/>
  <c r="BO28" i="37"/>
  <c r="BU22" i="37"/>
  <c r="BK23" i="37"/>
  <c r="BQ28" i="37"/>
  <c r="BW22" i="37"/>
  <c r="BM23" i="37"/>
  <c r="BS28" i="37"/>
  <c r="BY22" i="37"/>
  <c r="BO23" i="37"/>
  <c r="BU28" i="37"/>
  <c r="BQ24" i="37"/>
  <c r="BY23" i="37"/>
  <c r="BS21" i="37"/>
  <c r="BM22" i="37"/>
  <c r="BU25" i="37"/>
  <c r="BI28" i="37"/>
  <c r="BY21" i="37"/>
  <c r="BW27" i="37"/>
  <c r="BM28" i="37"/>
  <c r="BQ23" i="37"/>
  <c r="BW28" i="37"/>
  <c r="BK25" i="37"/>
  <c r="BS24" i="37"/>
  <c r="BS25" i="37"/>
  <c r="BU21" i="37"/>
  <c r="BS27" i="37"/>
  <c r="BW21" i="37"/>
  <c r="BU27" i="37"/>
  <c r="BK28" i="37"/>
  <c r="BQ22" i="37"/>
  <c r="BO22" i="37"/>
  <c r="BS23" i="37"/>
  <c r="BH24" i="37"/>
  <c r="BY28" i="37"/>
  <c r="BH28" i="37"/>
  <c r="BP28" i="37" s="1"/>
  <c r="BI24" i="37"/>
  <c r="BQ27" i="37"/>
  <c r="BU23" i="37"/>
  <c r="BK24" i="37"/>
  <c r="BH25" i="37"/>
  <c r="BL25" i="37" s="1"/>
  <c r="BI27" i="37"/>
  <c r="BM24" i="37"/>
  <c r="BI25" i="37"/>
  <c r="BW23" i="37"/>
  <c r="BO24" i="37"/>
  <c r="BH27" i="37"/>
  <c r="BR27" i="37" s="1"/>
  <c r="BW25" i="37"/>
  <c r="BU24" i="37"/>
  <c r="BM25" i="37"/>
  <c r="BK27" i="37"/>
  <c r="BI21" i="37"/>
  <c r="BY24" i="37"/>
  <c r="BO25" i="37"/>
  <c r="BM27" i="37"/>
  <c r="BH21" i="37"/>
  <c r="BW24" i="37"/>
  <c r="BK21" i="37"/>
  <c r="BH22" i="37"/>
  <c r="BV22" i="37" s="1"/>
  <c r="BM21" i="37"/>
  <c r="BI22" i="37"/>
  <c r="BQ25" i="37"/>
  <c r="BO27" i="37"/>
  <c r="BO21" i="37"/>
  <c r="BQ21" i="37"/>
  <c r="BY25" i="37"/>
  <c r="BK18" i="37"/>
  <c r="K41" i="37"/>
  <c r="L41" i="37"/>
  <c r="M41" i="37"/>
  <c r="N41" i="37"/>
  <c r="K16" i="37"/>
  <c r="L16" i="37"/>
  <c r="M16" i="37"/>
  <c r="N16" i="37"/>
  <c r="BQ18" i="37"/>
  <c r="K28" i="37"/>
  <c r="L28" i="37"/>
  <c r="M28" i="37"/>
  <c r="N28" i="37"/>
  <c r="BI18" i="37"/>
  <c r="BH18" i="37"/>
  <c r="BV18" i="37" s="1"/>
  <c r="K38" i="37"/>
  <c r="L38" i="37"/>
  <c r="M38" i="37"/>
  <c r="N38" i="37"/>
  <c r="BY19" i="37"/>
  <c r="K47" i="37"/>
  <c r="L47" i="37"/>
  <c r="M47" i="37"/>
  <c r="N47" i="37"/>
  <c r="BW19" i="37"/>
  <c r="K10" i="37"/>
  <c r="L10" i="37"/>
  <c r="M10" i="37"/>
  <c r="N10" i="37"/>
  <c r="K26" i="37"/>
  <c r="L26" i="37"/>
  <c r="M26" i="37"/>
  <c r="N26" i="37"/>
  <c r="K22" i="37"/>
  <c r="L22" i="37"/>
  <c r="M22" i="37"/>
  <c r="N22" i="37"/>
  <c r="BK19" i="37"/>
  <c r="K20" i="37"/>
  <c r="N20" i="37"/>
  <c r="L20" i="37"/>
  <c r="M20" i="37"/>
  <c r="N30" i="37"/>
  <c r="K30" i="37"/>
  <c r="L30" i="37"/>
  <c r="M30" i="37"/>
  <c r="BR19" i="35"/>
  <c r="K41" i="36"/>
  <c r="L41" i="36"/>
  <c r="M41" i="36"/>
  <c r="N41" i="36"/>
  <c r="BI19" i="36"/>
  <c r="K16" i="36"/>
  <c r="L16" i="36"/>
  <c r="M16" i="36"/>
  <c r="N16" i="36"/>
  <c r="BS18" i="36"/>
  <c r="BH19" i="36"/>
  <c r="BL19" i="36" s="1"/>
  <c r="K38" i="36"/>
  <c r="L38" i="36"/>
  <c r="M38" i="36"/>
  <c r="N38" i="36"/>
  <c r="K47" i="36"/>
  <c r="L47" i="36"/>
  <c r="M47" i="36"/>
  <c r="N47" i="36"/>
  <c r="N28" i="36"/>
  <c r="K28" i="36"/>
  <c r="L28" i="36"/>
  <c r="M28" i="36"/>
  <c r="BM18" i="36"/>
  <c r="K22" i="36"/>
  <c r="L22" i="36"/>
  <c r="M22" i="36"/>
  <c r="N22" i="36"/>
  <c r="M25" i="36"/>
  <c r="N25" i="36"/>
  <c r="K25" i="36"/>
  <c r="L25" i="36"/>
  <c r="BI18" i="36"/>
  <c r="BU19" i="36"/>
  <c r="BH18" i="36"/>
  <c r="BV18" i="36" s="1"/>
  <c r="L20" i="36"/>
  <c r="K20" i="36"/>
  <c r="M20" i="36"/>
  <c r="N20" i="36"/>
  <c r="K13" i="36"/>
  <c r="L13" i="36"/>
  <c r="M13" i="36"/>
  <c r="N13" i="36"/>
  <c r="L30" i="36"/>
  <c r="K30" i="36"/>
  <c r="M30" i="36"/>
  <c r="N30" i="36"/>
  <c r="BY19" i="36"/>
  <c r="BW19" i="36"/>
  <c r="BO19" i="36"/>
  <c r="BY18" i="36"/>
  <c r="K10" i="36"/>
  <c r="L10" i="36"/>
  <c r="M10" i="36"/>
  <c r="N10" i="36"/>
  <c r="K19" i="36"/>
  <c r="L19" i="36"/>
  <c r="M19" i="36"/>
  <c r="N19" i="36"/>
  <c r="K26" i="36"/>
  <c r="L26" i="36"/>
  <c r="M26" i="36"/>
  <c r="N26" i="36"/>
  <c r="BM19" i="36"/>
  <c r="K34" i="36"/>
  <c r="L34" i="36"/>
  <c r="M34" i="36"/>
  <c r="N34" i="36"/>
  <c r="BW18" i="36"/>
  <c r="K21" i="36"/>
  <c r="L21" i="36"/>
  <c r="M21" i="36"/>
  <c r="N21" i="36"/>
  <c r="BS22" i="36"/>
  <c r="BH23" i="36"/>
  <c r="BX23" i="36" s="1"/>
  <c r="BY27" i="36"/>
  <c r="BI23" i="36"/>
  <c r="BO28" i="36"/>
  <c r="BU22" i="36"/>
  <c r="BK23" i="36"/>
  <c r="BQ28" i="36"/>
  <c r="BW22" i="36"/>
  <c r="BM23" i="36"/>
  <c r="BS28" i="36"/>
  <c r="BM24" i="36"/>
  <c r="BY22" i="36"/>
  <c r="BS21" i="36"/>
  <c r="BO23" i="36"/>
  <c r="BU28" i="36"/>
  <c r="BQ23" i="36"/>
  <c r="BW28" i="36"/>
  <c r="BS23" i="36"/>
  <c r="BH24" i="36"/>
  <c r="BY28" i="36"/>
  <c r="BI24" i="36"/>
  <c r="BU23" i="36"/>
  <c r="BK24" i="36"/>
  <c r="BH25" i="36"/>
  <c r="BJ25" i="36" s="1"/>
  <c r="BI25" i="36"/>
  <c r="BW23" i="36"/>
  <c r="BO24" i="36"/>
  <c r="BH27" i="36"/>
  <c r="BX27" i="36" s="1"/>
  <c r="BQ24" i="36"/>
  <c r="BK25" i="36"/>
  <c r="BI27" i="36"/>
  <c r="BY23" i="36"/>
  <c r="BS24" i="36"/>
  <c r="BU24" i="36"/>
  <c r="BM25" i="36"/>
  <c r="BK27" i="36"/>
  <c r="BH21" i="36"/>
  <c r="BW24" i="36"/>
  <c r="BI21" i="36"/>
  <c r="BY24" i="36"/>
  <c r="BO25" i="36"/>
  <c r="BM27" i="36"/>
  <c r="BK21" i="36"/>
  <c r="BH22" i="36"/>
  <c r="BV22" i="36" s="1"/>
  <c r="BM21" i="36"/>
  <c r="BI22" i="36"/>
  <c r="BQ25" i="36"/>
  <c r="BO27" i="36"/>
  <c r="BO21" i="36"/>
  <c r="BQ21" i="36"/>
  <c r="BK22" i="36"/>
  <c r="BS25" i="36"/>
  <c r="BQ27" i="36"/>
  <c r="BU21" i="36"/>
  <c r="BM22" i="36"/>
  <c r="BU25" i="36"/>
  <c r="BS27" i="36"/>
  <c r="BH28" i="36"/>
  <c r="BP28" i="36" s="1"/>
  <c r="BW21" i="36"/>
  <c r="BI28" i="36"/>
  <c r="BY21" i="36"/>
  <c r="BO22" i="36"/>
  <c r="BW25" i="36"/>
  <c r="BU27" i="36"/>
  <c r="BK28" i="36"/>
  <c r="BQ22" i="36"/>
  <c r="BY25" i="36"/>
  <c r="BW27" i="36"/>
  <c r="BM28" i="36"/>
  <c r="BK19" i="36"/>
  <c r="K31" i="36"/>
  <c r="L31" i="36"/>
  <c r="M31" i="36"/>
  <c r="N31" i="36"/>
  <c r="BU18" i="36"/>
  <c r="BL19" i="35"/>
  <c r="K38" i="35"/>
  <c r="L38" i="35"/>
  <c r="M38" i="35"/>
  <c r="N38" i="35"/>
  <c r="K47" i="35"/>
  <c r="L47" i="35"/>
  <c r="M47" i="35"/>
  <c r="N47" i="35"/>
  <c r="BJ19" i="35"/>
  <c r="K22" i="35"/>
  <c r="L22" i="35"/>
  <c r="M22" i="35"/>
  <c r="N22" i="35"/>
  <c r="N20" i="35"/>
  <c r="K20" i="35"/>
  <c r="L20" i="35"/>
  <c r="M20" i="35"/>
  <c r="K30" i="35"/>
  <c r="L30" i="35"/>
  <c r="N30" i="35"/>
  <c r="M30" i="35"/>
  <c r="BS18" i="35"/>
  <c r="K19" i="35"/>
  <c r="L19" i="35"/>
  <c r="M19" i="35"/>
  <c r="N19" i="35"/>
  <c r="BN19" i="35"/>
  <c r="BM18" i="35"/>
  <c r="K10" i="35"/>
  <c r="L10" i="35"/>
  <c r="M10" i="35"/>
  <c r="N10" i="35"/>
  <c r="K26" i="35"/>
  <c r="L26" i="35"/>
  <c r="M26" i="35"/>
  <c r="N26" i="35"/>
  <c r="BK18" i="35"/>
  <c r="K34" i="35"/>
  <c r="L34" i="35"/>
  <c r="M34" i="35"/>
  <c r="N34" i="35"/>
  <c r="BI18" i="35"/>
  <c r="K21" i="35"/>
  <c r="L21" i="35"/>
  <c r="M21" i="35"/>
  <c r="N21" i="35"/>
  <c r="BV19" i="35"/>
  <c r="BQ18" i="35"/>
  <c r="K31" i="35"/>
  <c r="L31" i="35"/>
  <c r="M31" i="35"/>
  <c r="N31" i="35"/>
  <c r="BU19" i="35"/>
  <c r="BH18" i="35"/>
  <c r="BX18" i="35" s="1"/>
  <c r="BS22" i="35"/>
  <c r="BH23" i="35"/>
  <c r="BP23" i="35" s="1"/>
  <c r="BY27" i="35"/>
  <c r="BI23" i="35"/>
  <c r="BO28" i="35"/>
  <c r="BU22" i="35"/>
  <c r="BK23" i="35"/>
  <c r="BQ28" i="35"/>
  <c r="BW22" i="35"/>
  <c r="BM23" i="35"/>
  <c r="BS28" i="35"/>
  <c r="BY22" i="35"/>
  <c r="BO23" i="35"/>
  <c r="BU28" i="35"/>
  <c r="BY23" i="35"/>
  <c r="BQ23" i="35"/>
  <c r="BW28" i="35"/>
  <c r="BK25" i="35"/>
  <c r="BS23" i="35"/>
  <c r="BH24" i="35"/>
  <c r="BY28" i="35"/>
  <c r="BS24" i="35"/>
  <c r="BI24" i="35"/>
  <c r="BI27" i="35"/>
  <c r="BU23" i="35"/>
  <c r="BK24" i="35"/>
  <c r="BH25" i="35"/>
  <c r="BT25" i="35" s="1"/>
  <c r="BM24" i="35"/>
  <c r="BI25" i="35"/>
  <c r="BW23" i="35"/>
  <c r="BO24" i="35"/>
  <c r="BH27" i="35"/>
  <c r="BR27" i="35" s="1"/>
  <c r="BQ24" i="35"/>
  <c r="BO21" i="35"/>
  <c r="BU24" i="35"/>
  <c r="BM25" i="35"/>
  <c r="BK27" i="35"/>
  <c r="BH21" i="35"/>
  <c r="BW24" i="35"/>
  <c r="BI21" i="35"/>
  <c r="BY24" i="35"/>
  <c r="BO25" i="35"/>
  <c r="BM27" i="35"/>
  <c r="BK21" i="35"/>
  <c r="BH22" i="35"/>
  <c r="BJ22" i="35" s="1"/>
  <c r="BM21" i="35"/>
  <c r="BI22" i="35"/>
  <c r="BQ25" i="35"/>
  <c r="BO27" i="35"/>
  <c r="BW21" i="35"/>
  <c r="BI28" i="35"/>
  <c r="BY21" i="35"/>
  <c r="BO22" i="35"/>
  <c r="BW25" i="35"/>
  <c r="BU27" i="35"/>
  <c r="BK28" i="35"/>
  <c r="BQ21" i="35"/>
  <c r="BK22" i="35"/>
  <c r="BS25" i="35"/>
  <c r="BQ27" i="35"/>
  <c r="BS21" i="35"/>
  <c r="BU21" i="35"/>
  <c r="BM22" i="35"/>
  <c r="BU25" i="35"/>
  <c r="BS27" i="35"/>
  <c r="BH28" i="35"/>
  <c r="BZ28" i="35" s="1"/>
  <c r="BQ22" i="35"/>
  <c r="BY25" i="35"/>
  <c r="BW27" i="35"/>
  <c r="BM28" i="35"/>
  <c r="BQ19" i="35"/>
  <c r="BZ19" i="35"/>
  <c r="BY19" i="35"/>
  <c r="BX19" i="35"/>
  <c r="K13" i="35"/>
  <c r="L13" i="35"/>
  <c r="M13" i="35"/>
  <c r="N13" i="35"/>
  <c r="BO19" i="35"/>
  <c r="BW19" i="35"/>
  <c r="K41" i="35"/>
  <c r="L41" i="35"/>
  <c r="M41" i="35"/>
  <c r="N41" i="35"/>
  <c r="BY18" i="35"/>
  <c r="K16" i="35"/>
  <c r="L16" i="35"/>
  <c r="M16" i="35"/>
  <c r="N16" i="35"/>
  <c r="BT19" i="35"/>
  <c r="BS19" i="35"/>
  <c r="K28" i="35"/>
  <c r="L28" i="35"/>
  <c r="M28" i="35"/>
  <c r="N28" i="35"/>
  <c r="BM19" i="35"/>
  <c r="K41" i="34"/>
  <c r="L41" i="34"/>
  <c r="M41" i="34"/>
  <c r="N41" i="34"/>
  <c r="K16" i="34"/>
  <c r="L16" i="34"/>
  <c r="M16" i="34"/>
  <c r="N16" i="34"/>
  <c r="K28" i="34"/>
  <c r="L28" i="34"/>
  <c r="M28" i="34"/>
  <c r="N28" i="34"/>
  <c r="BK19" i="34"/>
  <c r="BU18" i="34"/>
  <c r="K38" i="34"/>
  <c r="L38" i="34"/>
  <c r="M38" i="34"/>
  <c r="N38" i="34"/>
  <c r="K47" i="34"/>
  <c r="L47" i="34"/>
  <c r="M47" i="34"/>
  <c r="N47" i="34"/>
  <c r="BI19" i="34"/>
  <c r="BS18" i="34"/>
  <c r="BH19" i="34"/>
  <c r="BR19" i="34" s="1"/>
  <c r="K22" i="34"/>
  <c r="L22" i="34"/>
  <c r="M22" i="34"/>
  <c r="N22" i="34"/>
  <c r="M20" i="34"/>
  <c r="K20" i="34"/>
  <c r="L20" i="34"/>
  <c r="N20" i="34"/>
  <c r="BQ18" i="34"/>
  <c r="M30" i="34"/>
  <c r="K30" i="34"/>
  <c r="L30" i="34"/>
  <c r="N30" i="34"/>
  <c r="BO18" i="34"/>
  <c r="K13" i="34"/>
  <c r="L13" i="34"/>
  <c r="M13" i="34"/>
  <c r="N13" i="34"/>
  <c r="K19" i="34"/>
  <c r="L19" i="34"/>
  <c r="M19" i="34"/>
  <c r="N19" i="34"/>
  <c r="BS19" i="34"/>
  <c r="K10" i="34"/>
  <c r="L10" i="34"/>
  <c r="M10" i="34"/>
  <c r="N10" i="34"/>
  <c r="BI18" i="34"/>
  <c r="K26" i="34"/>
  <c r="L26" i="34"/>
  <c r="M26" i="34"/>
  <c r="N26" i="34"/>
  <c r="BH18" i="34"/>
  <c r="BV18" i="34" s="1"/>
  <c r="K34" i="34"/>
  <c r="L34" i="34"/>
  <c r="M34" i="34"/>
  <c r="N34" i="34"/>
  <c r="BU19" i="34"/>
  <c r="BQ19" i="34"/>
  <c r="K21" i="34"/>
  <c r="L21" i="34"/>
  <c r="M21" i="34"/>
  <c r="N21" i="34"/>
  <c r="BW19" i="34"/>
  <c r="K31" i="34"/>
  <c r="L31" i="34"/>
  <c r="M31" i="34"/>
  <c r="N31" i="34"/>
  <c r="BS22" i="34"/>
  <c r="BH23" i="34"/>
  <c r="BJ23" i="34" s="1"/>
  <c r="BY27" i="34"/>
  <c r="BI23" i="34"/>
  <c r="BO28" i="34"/>
  <c r="BU22" i="34"/>
  <c r="BW23" i="34"/>
  <c r="BK23" i="34"/>
  <c r="BQ28" i="34"/>
  <c r="BW22" i="34"/>
  <c r="BM23" i="34"/>
  <c r="BS28" i="34"/>
  <c r="BO24" i="34"/>
  <c r="BY22" i="34"/>
  <c r="BO23" i="34"/>
  <c r="BU28" i="34"/>
  <c r="BH27" i="34"/>
  <c r="BT27" i="34" s="1"/>
  <c r="BY21" i="34"/>
  <c r="BQ23" i="34"/>
  <c r="BW28" i="34"/>
  <c r="BS23" i="34"/>
  <c r="BH24" i="34"/>
  <c r="BY28" i="34"/>
  <c r="BK28" i="34"/>
  <c r="BI24" i="34"/>
  <c r="BU23" i="34"/>
  <c r="BK24" i="34"/>
  <c r="BH25" i="34"/>
  <c r="BV25" i="34" s="1"/>
  <c r="BM24" i="34"/>
  <c r="BI25" i="34"/>
  <c r="BQ24" i="34"/>
  <c r="BK25" i="34"/>
  <c r="BI27" i="34"/>
  <c r="BY23" i="34"/>
  <c r="BS24" i="34"/>
  <c r="BU24" i="34"/>
  <c r="BM25" i="34"/>
  <c r="BK27" i="34"/>
  <c r="BH21" i="34"/>
  <c r="BW24" i="34"/>
  <c r="BI21" i="34"/>
  <c r="BY24" i="34"/>
  <c r="BO25" i="34"/>
  <c r="BM27" i="34"/>
  <c r="BI28" i="34"/>
  <c r="BK21" i="34"/>
  <c r="BH22" i="34"/>
  <c r="BV22" i="34" s="1"/>
  <c r="BM21" i="34"/>
  <c r="BI22" i="34"/>
  <c r="BQ25" i="34"/>
  <c r="BO27" i="34"/>
  <c r="BO22" i="34"/>
  <c r="BU27" i="34"/>
  <c r="BO21" i="34"/>
  <c r="BQ21" i="34"/>
  <c r="BK22" i="34"/>
  <c r="BS25" i="34"/>
  <c r="BQ27" i="34"/>
  <c r="BS21" i="34"/>
  <c r="BU21" i="34"/>
  <c r="BM22" i="34"/>
  <c r="BU25" i="34"/>
  <c r="BS27" i="34"/>
  <c r="BH28" i="34"/>
  <c r="BP28" i="34" s="1"/>
  <c r="BQ22" i="34"/>
  <c r="BY25" i="34"/>
  <c r="BW27" i="34"/>
  <c r="BW21" i="34"/>
  <c r="BW25" i="34"/>
  <c r="BM28" i="34"/>
  <c r="BO19" i="34"/>
  <c r="BY18" i="34"/>
  <c r="K16" i="33"/>
  <c r="L16" i="33"/>
  <c r="M16" i="33"/>
  <c r="N16" i="33"/>
  <c r="K41" i="33"/>
  <c r="L41" i="33"/>
  <c r="M41" i="33"/>
  <c r="N41" i="33"/>
  <c r="BM18" i="33"/>
  <c r="BU18" i="33"/>
  <c r="K28" i="33"/>
  <c r="L28" i="33"/>
  <c r="M28" i="33"/>
  <c r="N28" i="33"/>
  <c r="BK18" i="33"/>
  <c r="K38" i="33"/>
  <c r="L38" i="33"/>
  <c r="M38" i="33"/>
  <c r="N38" i="33"/>
  <c r="K47" i="33"/>
  <c r="L47" i="33"/>
  <c r="M47" i="33"/>
  <c r="N47" i="33"/>
  <c r="BI18" i="33"/>
  <c r="BH18" i="33"/>
  <c r="BN18" i="33" s="1"/>
  <c r="K22" i="33"/>
  <c r="L22" i="33"/>
  <c r="M22" i="33"/>
  <c r="N22" i="33"/>
  <c r="N20" i="33"/>
  <c r="K20" i="33"/>
  <c r="L20" i="33"/>
  <c r="M20" i="33"/>
  <c r="BY19" i="33"/>
  <c r="N30" i="33"/>
  <c r="K30" i="33"/>
  <c r="L30" i="33"/>
  <c r="M30" i="33"/>
  <c r="K19" i="33"/>
  <c r="L19" i="33"/>
  <c r="M19" i="33"/>
  <c r="N19" i="33"/>
  <c r="K13" i="33"/>
  <c r="L13" i="33"/>
  <c r="M13" i="33"/>
  <c r="N13" i="33"/>
  <c r="BU19" i="33"/>
  <c r="BS19" i="33"/>
  <c r="BO19" i="33"/>
  <c r="BY18" i="33"/>
  <c r="BQ19" i="33"/>
  <c r="BQ18" i="33"/>
  <c r="BW19" i="33"/>
  <c r="BM19" i="33"/>
  <c r="BW18" i="33"/>
  <c r="K10" i="33"/>
  <c r="L10" i="33"/>
  <c r="M10" i="33"/>
  <c r="N10" i="33"/>
  <c r="K26" i="33"/>
  <c r="L26" i="33"/>
  <c r="M26" i="33"/>
  <c r="N26" i="33"/>
  <c r="K21" i="33"/>
  <c r="L21" i="33"/>
  <c r="M21" i="33"/>
  <c r="N21" i="33"/>
  <c r="K34" i="33"/>
  <c r="L34" i="33"/>
  <c r="M34" i="33"/>
  <c r="N34" i="33"/>
  <c r="BI19" i="33"/>
  <c r="BS18" i="33"/>
  <c r="K31" i="33"/>
  <c r="L31" i="33"/>
  <c r="M31" i="33"/>
  <c r="N31" i="33"/>
  <c r="BH19" i="33"/>
  <c r="BN19" i="33" s="1"/>
  <c r="BS22" i="33"/>
  <c r="BH23" i="33"/>
  <c r="BR23" i="33" s="1"/>
  <c r="BY27" i="33"/>
  <c r="BQ24" i="33"/>
  <c r="BK25" i="33"/>
  <c r="BI27" i="33"/>
  <c r="BU21" i="33"/>
  <c r="BM22" i="33"/>
  <c r="BU25" i="33"/>
  <c r="BS27" i="33"/>
  <c r="BH28" i="33"/>
  <c r="BX28" i="33" s="1"/>
  <c r="BW21" i="33"/>
  <c r="BI28" i="33"/>
  <c r="BY21" i="33"/>
  <c r="BO22" i="33"/>
  <c r="BW25" i="33"/>
  <c r="BU27" i="33"/>
  <c r="BK28" i="33"/>
  <c r="BI23" i="33"/>
  <c r="BO28" i="33"/>
  <c r="BU22" i="33"/>
  <c r="BK23" i="33"/>
  <c r="BQ28" i="33"/>
  <c r="BW22" i="33"/>
  <c r="BM23" i="33"/>
  <c r="BS28" i="33"/>
  <c r="BY22" i="33"/>
  <c r="BS21" i="33"/>
  <c r="BO23" i="33"/>
  <c r="BU28" i="33"/>
  <c r="BQ23" i="33"/>
  <c r="BW28" i="33"/>
  <c r="BS23" i="33"/>
  <c r="BH24" i="33"/>
  <c r="BY28" i="33"/>
  <c r="BI24" i="33"/>
  <c r="BU23" i="33"/>
  <c r="BK24" i="33"/>
  <c r="BH25" i="33"/>
  <c r="BT25" i="33" s="1"/>
  <c r="BW24" i="33"/>
  <c r="BI21" i="33"/>
  <c r="BM27" i="33"/>
  <c r="BM24" i="33"/>
  <c r="BI25" i="33"/>
  <c r="BO25" i="33"/>
  <c r="BW23" i="33"/>
  <c r="BO24" i="33"/>
  <c r="BH27" i="33"/>
  <c r="BL27" i="33" s="1"/>
  <c r="BH21" i="33"/>
  <c r="BY24" i="33"/>
  <c r="BY23" i="33"/>
  <c r="BS24" i="33"/>
  <c r="BU24" i="33"/>
  <c r="BM25" i="33"/>
  <c r="BK27" i="33"/>
  <c r="BK21" i="33"/>
  <c r="BH22" i="33"/>
  <c r="BT22" i="33" s="1"/>
  <c r="BM21" i="33"/>
  <c r="BI22" i="33"/>
  <c r="BQ25" i="33"/>
  <c r="BO27" i="33"/>
  <c r="BO21" i="33"/>
  <c r="BQ21" i="33"/>
  <c r="BK22" i="33"/>
  <c r="BS25" i="33"/>
  <c r="BQ27" i="33"/>
  <c r="BQ22" i="33"/>
  <c r="BY25" i="33"/>
  <c r="BW27" i="33"/>
  <c r="BM28" i="33"/>
  <c r="K16" i="32"/>
  <c r="L16" i="32"/>
  <c r="M16" i="32"/>
  <c r="N16" i="32"/>
  <c r="BS18" i="32"/>
  <c r="BH19" i="32"/>
  <c r="BR19" i="32" s="1"/>
  <c r="K41" i="32"/>
  <c r="L41" i="32"/>
  <c r="M41" i="32"/>
  <c r="N41" i="32"/>
  <c r="BQ18" i="32"/>
  <c r="BS22" i="32"/>
  <c r="BH23" i="32"/>
  <c r="BV23" i="32" s="1"/>
  <c r="BY27" i="32"/>
  <c r="BI23" i="32"/>
  <c r="BO28" i="32"/>
  <c r="BU22" i="32"/>
  <c r="BK23" i="32"/>
  <c r="BQ28" i="32"/>
  <c r="BW23" i="32"/>
  <c r="BO24" i="32"/>
  <c r="BH27" i="32"/>
  <c r="BN27" i="32" s="1"/>
  <c r="BI21" i="32"/>
  <c r="BY24" i="32"/>
  <c r="BO25" i="32"/>
  <c r="BM27" i="32"/>
  <c r="BQ21" i="32"/>
  <c r="BK22" i="32"/>
  <c r="BS25" i="32"/>
  <c r="BQ27" i="32"/>
  <c r="BS21" i="32"/>
  <c r="BW22" i="32"/>
  <c r="BM23" i="32"/>
  <c r="BS28" i="32"/>
  <c r="BY22" i="32"/>
  <c r="BO23" i="32"/>
  <c r="BU28" i="32"/>
  <c r="BQ23" i="32"/>
  <c r="BW28" i="32"/>
  <c r="BS23" i="32"/>
  <c r="BH24" i="32"/>
  <c r="BY28" i="32"/>
  <c r="BI24" i="32"/>
  <c r="BU23" i="32"/>
  <c r="BK24" i="32"/>
  <c r="BH25" i="32"/>
  <c r="BL25" i="32" s="1"/>
  <c r="BM24" i="32"/>
  <c r="BI25" i="32"/>
  <c r="BQ24" i="32"/>
  <c r="BK25" i="32"/>
  <c r="BI27" i="32"/>
  <c r="BY23" i="32"/>
  <c r="BS24" i="32"/>
  <c r="BU24" i="32"/>
  <c r="BM25" i="32"/>
  <c r="BK27" i="32"/>
  <c r="BH21" i="32"/>
  <c r="BW24" i="32"/>
  <c r="BK21" i="32"/>
  <c r="BH22" i="32"/>
  <c r="BJ22" i="32" s="1"/>
  <c r="BO21" i="32"/>
  <c r="BM21" i="32"/>
  <c r="BI22" i="32"/>
  <c r="BQ25" i="32"/>
  <c r="BO27" i="32"/>
  <c r="BU21" i="32"/>
  <c r="BM22" i="32"/>
  <c r="BU25" i="32"/>
  <c r="BS27" i="32"/>
  <c r="BH28" i="32"/>
  <c r="BZ28" i="32" s="1"/>
  <c r="BW21" i="32"/>
  <c r="BI28" i="32"/>
  <c r="BY21" i="32"/>
  <c r="BO22" i="32"/>
  <c r="BW25" i="32"/>
  <c r="BU27" i="32"/>
  <c r="BQ22" i="32"/>
  <c r="BY25" i="32"/>
  <c r="BW27" i="32"/>
  <c r="BM28" i="32"/>
  <c r="BK28" i="32"/>
  <c r="BO18" i="32"/>
  <c r="K38" i="32"/>
  <c r="L38" i="32"/>
  <c r="M38" i="32"/>
  <c r="N38" i="32"/>
  <c r="K47" i="32"/>
  <c r="L47" i="32"/>
  <c r="M47" i="32"/>
  <c r="N47" i="32"/>
  <c r="K28" i="32"/>
  <c r="L28" i="32"/>
  <c r="M28" i="32"/>
  <c r="N28" i="32"/>
  <c r="BM18" i="32"/>
  <c r="BK18" i="32"/>
  <c r="BI18" i="32"/>
  <c r="K22" i="32"/>
  <c r="L22" i="32"/>
  <c r="M22" i="32"/>
  <c r="N22" i="32"/>
  <c r="BH18" i="32"/>
  <c r="BT18" i="32" s="1"/>
  <c r="M20" i="32"/>
  <c r="K20" i="32"/>
  <c r="L20" i="32"/>
  <c r="N20" i="32"/>
  <c r="BO19" i="32"/>
  <c r="K13" i="32"/>
  <c r="L13" i="32"/>
  <c r="M13" i="32"/>
  <c r="N13" i="32"/>
  <c r="M30" i="32"/>
  <c r="K30" i="32"/>
  <c r="L30" i="32"/>
  <c r="N30" i="32"/>
  <c r="BY18" i="32"/>
  <c r="K19" i="32"/>
  <c r="L19" i="32"/>
  <c r="M19" i="32"/>
  <c r="N19" i="32"/>
  <c r="BK19" i="32"/>
  <c r="BU18" i="32"/>
  <c r="BU19" i="32"/>
  <c r="BS19" i="32"/>
  <c r="BY19" i="32"/>
  <c r="BM19" i="32"/>
  <c r="BW19" i="32"/>
  <c r="K10" i="32"/>
  <c r="L10" i="32"/>
  <c r="M10" i="32"/>
  <c r="N10" i="32"/>
  <c r="BW18" i="32"/>
  <c r="K21" i="32"/>
  <c r="L21" i="32"/>
  <c r="M21" i="32"/>
  <c r="N21" i="32"/>
  <c r="K26" i="32"/>
  <c r="L26" i="32"/>
  <c r="M26" i="32"/>
  <c r="N26" i="32"/>
  <c r="K34" i="32"/>
  <c r="L34" i="32"/>
  <c r="M34" i="32"/>
  <c r="N34" i="32"/>
  <c r="K31" i="32"/>
  <c r="L31" i="32"/>
  <c r="M31" i="32"/>
  <c r="N31" i="32"/>
  <c r="BS19" i="31"/>
  <c r="K47" i="31"/>
  <c r="L47" i="31"/>
  <c r="M47" i="31"/>
  <c r="N47" i="31"/>
  <c r="BK19" i="31"/>
  <c r="K22" i="31"/>
  <c r="L22" i="31"/>
  <c r="M22" i="31"/>
  <c r="N22" i="31"/>
  <c r="BU18" i="31"/>
  <c r="K38" i="31"/>
  <c r="L38" i="31"/>
  <c r="M38" i="31"/>
  <c r="N38" i="31"/>
  <c r="BS18" i="31"/>
  <c r="BK18" i="31"/>
  <c r="BO18" i="31"/>
  <c r="K19" i="31"/>
  <c r="L19" i="31"/>
  <c r="M19" i="31"/>
  <c r="N19" i="31"/>
  <c r="K10" i="31"/>
  <c r="L10" i="31"/>
  <c r="M10" i="31"/>
  <c r="N10" i="31"/>
  <c r="N26" i="31"/>
  <c r="K26" i="31"/>
  <c r="L26" i="31"/>
  <c r="M26" i="31"/>
  <c r="BI18" i="31"/>
  <c r="N34" i="31"/>
  <c r="K34" i="31"/>
  <c r="L34" i="31"/>
  <c r="M34" i="31"/>
  <c r="BH18" i="31"/>
  <c r="BV18" i="31" s="1"/>
  <c r="BH19" i="31"/>
  <c r="BL19" i="31" s="1"/>
  <c r="BQ18" i="31"/>
  <c r="BS22" i="31"/>
  <c r="BH23" i="31"/>
  <c r="BT23" i="31" s="1"/>
  <c r="BY27" i="31"/>
  <c r="BI23" i="31"/>
  <c r="BO28" i="31"/>
  <c r="BU22" i="31"/>
  <c r="BI24" i="31"/>
  <c r="BQ24" i="31"/>
  <c r="BK23" i="31"/>
  <c r="BQ28" i="31"/>
  <c r="BH25" i="31"/>
  <c r="BX25" i="31" s="1"/>
  <c r="BK25" i="31"/>
  <c r="BW22" i="31"/>
  <c r="BH27" i="31"/>
  <c r="BX27" i="31" s="1"/>
  <c r="BI27" i="31"/>
  <c r="BY23" i="31"/>
  <c r="BM23" i="31"/>
  <c r="BS28" i="31"/>
  <c r="BK24" i="31"/>
  <c r="BS24" i="31"/>
  <c r="BY22" i="31"/>
  <c r="BO23" i="31"/>
  <c r="BU28" i="31"/>
  <c r="BI25" i="31"/>
  <c r="BW23" i="31"/>
  <c r="BQ23" i="31"/>
  <c r="BW28" i="31"/>
  <c r="BS23" i="31"/>
  <c r="BH24" i="31"/>
  <c r="BY28" i="31"/>
  <c r="BO24" i="31"/>
  <c r="BU24" i="31"/>
  <c r="BM25" i="31"/>
  <c r="BK27" i="31"/>
  <c r="BH21" i="31"/>
  <c r="BW24" i="31"/>
  <c r="BI21" i="31"/>
  <c r="BY24" i="31"/>
  <c r="BO25" i="31"/>
  <c r="BM27" i="31"/>
  <c r="BM22" i="31"/>
  <c r="BU25" i="31"/>
  <c r="BO22" i="31"/>
  <c r="BU27" i="31"/>
  <c r="BU21" i="31"/>
  <c r="BH28" i="31"/>
  <c r="BX28" i="31" s="1"/>
  <c r="BW21" i="31"/>
  <c r="BI28" i="31"/>
  <c r="BY21" i="31"/>
  <c r="BW25" i="31"/>
  <c r="BK28" i="31"/>
  <c r="BK21" i="31"/>
  <c r="BH22" i="31"/>
  <c r="BN22" i="31" s="1"/>
  <c r="BM21" i="31"/>
  <c r="BI22" i="31"/>
  <c r="BQ25" i="31"/>
  <c r="BO27" i="31"/>
  <c r="BO21" i="31"/>
  <c r="BQ21" i="31"/>
  <c r="BK22" i="31"/>
  <c r="BS25" i="31"/>
  <c r="BQ27" i="31"/>
  <c r="BS21" i="31"/>
  <c r="BS27" i="31"/>
  <c r="BQ22" i="31"/>
  <c r="BY25" i="31"/>
  <c r="BW27" i="31"/>
  <c r="BM24" i="31"/>
  <c r="BM28" i="31"/>
  <c r="BU23" i="31"/>
  <c r="BU19" i="31"/>
  <c r="BM18" i="31"/>
  <c r="BQ19" i="31"/>
  <c r="K21" i="31"/>
  <c r="L21" i="31"/>
  <c r="M21" i="31"/>
  <c r="N21" i="31"/>
  <c r="BY19" i="31"/>
  <c r="K31" i="31"/>
  <c r="L31" i="31"/>
  <c r="M31" i="31"/>
  <c r="N31" i="31"/>
  <c r="M41" i="31"/>
  <c r="N41" i="31"/>
  <c r="K41" i="31"/>
  <c r="L41" i="31"/>
  <c r="BO19" i="31"/>
  <c r="BW19" i="31"/>
  <c r="BY18" i="31"/>
  <c r="K16" i="31"/>
  <c r="L16" i="31"/>
  <c r="M16" i="31"/>
  <c r="N16" i="31"/>
  <c r="K13" i="31"/>
  <c r="L13" i="31"/>
  <c r="M13" i="31"/>
  <c r="N13" i="31"/>
  <c r="L28" i="31"/>
  <c r="M28" i="31"/>
  <c r="N28" i="31"/>
  <c r="K28" i="31"/>
  <c r="BS22" i="30"/>
  <c r="BH23" i="30"/>
  <c r="BR23" i="30" s="1"/>
  <c r="BY27" i="30"/>
  <c r="BI23" i="30"/>
  <c r="BO28" i="30"/>
  <c r="BU22" i="30"/>
  <c r="BK23" i="30"/>
  <c r="BQ28" i="30"/>
  <c r="BW22" i="30"/>
  <c r="BM23" i="30"/>
  <c r="BS28" i="30"/>
  <c r="BY22" i="30"/>
  <c r="BO23" i="30"/>
  <c r="BU28" i="30"/>
  <c r="BQ24" i="30"/>
  <c r="BQ23" i="30"/>
  <c r="BW28" i="30"/>
  <c r="BY23" i="30"/>
  <c r="BS24" i="30"/>
  <c r="BS23" i="30"/>
  <c r="BH24" i="30"/>
  <c r="BY28" i="30"/>
  <c r="BI24" i="30"/>
  <c r="BU23" i="30"/>
  <c r="BK24" i="30"/>
  <c r="BH25" i="30"/>
  <c r="BL25" i="30" s="1"/>
  <c r="BK25" i="30"/>
  <c r="BM24" i="30"/>
  <c r="BI25" i="30"/>
  <c r="BI27" i="30"/>
  <c r="BW23" i="30"/>
  <c r="BO24" i="30"/>
  <c r="BH27" i="30"/>
  <c r="BJ27" i="30" s="1"/>
  <c r="BU24" i="30"/>
  <c r="BM25" i="30"/>
  <c r="BK27" i="30"/>
  <c r="BH21" i="30"/>
  <c r="BW24" i="30"/>
  <c r="BI21" i="30"/>
  <c r="BY24" i="30"/>
  <c r="BO25" i="30"/>
  <c r="BM27" i="30"/>
  <c r="BK21" i="30"/>
  <c r="BH22" i="30"/>
  <c r="BT22" i="30" s="1"/>
  <c r="BM21" i="30"/>
  <c r="BI22" i="30"/>
  <c r="BQ25" i="30"/>
  <c r="BO27" i="30"/>
  <c r="BO22" i="30"/>
  <c r="BS27" i="30"/>
  <c r="BK22" i="30"/>
  <c r="BQ22" i="30"/>
  <c r="BS25" i="30"/>
  <c r="BH28" i="30"/>
  <c r="BN28" i="30" s="1"/>
  <c r="BO21" i="30"/>
  <c r="BU25" i="30"/>
  <c r="BI28" i="30"/>
  <c r="BQ21" i="30"/>
  <c r="BS21" i="30"/>
  <c r="BW25" i="30"/>
  <c r="BK28" i="30"/>
  <c r="BU21" i="30"/>
  <c r="BW21" i="30"/>
  <c r="BY25" i="30"/>
  <c r="BM28" i="30"/>
  <c r="BY21" i="30"/>
  <c r="BQ27" i="30"/>
  <c r="BU27" i="30"/>
  <c r="BW27" i="30"/>
  <c r="BM22" i="30"/>
  <c r="K10" i="30"/>
  <c r="L10" i="30"/>
  <c r="M10" i="30"/>
  <c r="N10" i="30"/>
  <c r="K34" i="30"/>
  <c r="L34" i="30"/>
  <c r="M34" i="30"/>
  <c r="N34" i="30"/>
  <c r="K19" i="30"/>
  <c r="L19" i="30"/>
  <c r="M19" i="30"/>
  <c r="N19" i="30"/>
  <c r="K22" i="30"/>
  <c r="L22" i="30"/>
  <c r="M22" i="30"/>
  <c r="N22" i="30"/>
  <c r="K47" i="30"/>
  <c r="L47" i="30"/>
  <c r="M47" i="30"/>
  <c r="N47" i="30"/>
  <c r="O22" i="30"/>
  <c r="K21" i="30"/>
  <c r="L21" i="30"/>
  <c r="M21" i="30"/>
  <c r="N21" i="30"/>
  <c r="N30" i="30"/>
  <c r="K30" i="30"/>
  <c r="L30" i="30"/>
  <c r="M30" i="30"/>
  <c r="O47" i="30"/>
  <c r="K31" i="30"/>
  <c r="L31" i="30"/>
  <c r="M31" i="30"/>
  <c r="N31" i="30"/>
  <c r="K26" i="30"/>
  <c r="L26" i="30"/>
  <c r="M26" i="30"/>
  <c r="N26" i="30"/>
  <c r="K16" i="30"/>
  <c r="L16" i="30"/>
  <c r="M16" i="30"/>
  <c r="N16" i="30"/>
  <c r="K38" i="30"/>
  <c r="L38" i="30"/>
  <c r="M38" i="30"/>
  <c r="N38" i="30"/>
  <c r="K13" i="30"/>
  <c r="L13" i="30"/>
  <c r="M13" i="30"/>
  <c r="N13" i="30"/>
  <c r="O38" i="30"/>
  <c r="BY18" i="30" s="1"/>
  <c r="K28" i="30"/>
  <c r="L28" i="30"/>
  <c r="M28" i="30"/>
  <c r="N28" i="30"/>
  <c r="K41" i="30"/>
  <c r="L41" i="30"/>
  <c r="M41" i="30"/>
  <c r="N41" i="30"/>
  <c r="N20" i="30"/>
  <c r="K20" i="30"/>
  <c r="L20" i="30"/>
  <c r="M20" i="30"/>
  <c r="O47" i="29"/>
  <c r="K16" i="29"/>
  <c r="L16" i="29"/>
  <c r="M16" i="29"/>
  <c r="N16" i="29"/>
  <c r="K47" i="29"/>
  <c r="L47" i="29"/>
  <c r="M47" i="29"/>
  <c r="N47" i="29"/>
  <c r="L30" i="29"/>
  <c r="K30" i="29"/>
  <c r="M30" i="29"/>
  <c r="N30" i="29"/>
  <c r="K21" i="29"/>
  <c r="L21" i="29"/>
  <c r="M21" i="29"/>
  <c r="N21" i="29"/>
  <c r="K13" i="29"/>
  <c r="L13" i="29"/>
  <c r="M13" i="29"/>
  <c r="N13" i="29"/>
  <c r="O13" i="29"/>
  <c r="K19" i="29"/>
  <c r="L19" i="29"/>
  <c r="M19" i="29"/>
  <c r="N19" i="29"/>
  <c r="BS22" i="29"/>
  <c r="BH23" i="29"/>
  <c r="BT23" i="29" s="1"/>
  <c r="BY27" i="29"/>
  <c r="BI23" i="29"/>
  <c r="BO28" i="29"/>
  <c r="BU22" i="29"/>
  <c r="BK23" i="29"/>
  <c r="BQ28" i="29"/>
  <c r="BW22" i="29"/>
  <c r="BM23" i="29"/>
  <c r="BS28" i="29"/>
  <c r="BY22" i="29"/>
  <c r="BO23" i="29"/>
  <c r="BU28" i="29"/>
  <c r="BM24" i="29"/>
  <c r="BQ23" i="29"/>
  <c r="BW28" i="29"/>
  <c r="BI25" i="29"/>
  <c r="BS23" i="29"/>
  <c r="BH24" i="29"/>
  <c r="BY28" i="29"/>
  <c r="BI24" i="29"/>
  <c r="BU23" i="29"/>
  <c r="BK24" i="29"/>
  <c r="BH25" i="29"/>
  <c r="BL25" i="29" s="1"/>
  <c r="BY23" i="29"/>
  <c r="BS24" i="29"/>
  <c r="BU24" i="29"/>
  <c r="BM25" i="29"/>
  <c r="BK27" i="29"/>
  <c r="BH21" i="29"/>
  <c r="BW24" i="29"/>
  <c r="BI21" i="29"/>
  <c r="BY24" i="29"/>
  <c r="BO25" i="29"/>
  <c r="BM27" i="29"/>
  <c r="BU27" i="29"/>
  <c r="BQ25" i="29"/>
  <c r="BO22" i="29"/>
  <c r="BW27" i="29"/>
  <c r="BK21" i="29"/>
  <c r="BQ22" i="29"/>
  <c r="BM21" i="29"/>
  <c r="BO21" i="29"/>
  <c r="BQ21" i="29"/>
  <c r="BS21" i="29"/>
  <c r="BU21" i="29"/>
  <c r="BW21" i="29"/>
  <c r="BY21" i="29"/>
  <c r="BK25" i="29"/>
  <c r="BS25" i="29"/>
  <c r="BU25" i="29"/>
  <c r="BO24" i="29"/>
  <c r="BW25" i="29"/>
  <c r="BI27" i="29"/>
  <c r="BW23" i="29"/>
  <c r="BM28" i="29"/>
  <c r="BH22" i="29"/>
  <c r="BT22" i="29" s="1"/>
  <c r="BO27" i="29"/>
  <c r="BI22" i="29"/>
  <c r="BQ27" i="29"/>
  <c r="BK22" i="29"/>
  <c r="BQ24" i="29"/>
  <c r="BY25" i="29"/>
  <c r="BH28" i="29"/>
  <c r="BZ28" i="29" s="1"/>
  <c r="BK28" i="29"/>
  <c r="BI28" i="29"/>
  <c r="BH27" i="29"/>
  <c r="BZ27" i="29" s="1"/>
  <c r="BS27" i="29"/>
  <c r="BM22" i="29"/>
  <c r="O26" i="29"/>
  <c r="K10" i="29"/>
  <c r="L10" i="29"/>
  <c r="M10" i="29"/>
  <c r="N10" i="29"/>
  <c r="K22" i="29"/>
  <c r="L22" i="29"/>
  <c r="M22" i="29"/>
  <c r="N22" i="29"/>
  <c r="O10" i="29"/>
  <c r="K41" i="29"/>
  <c r="L41" i="29"/>
  <c r="M41" i="29"/>
  <c r="N41" i="29"/>
  <c r="K31" i="29"/>
  <c r="L31" i="29"/>
  <c r="M31" i="29"/>
  <c r="N31" i="29"/>
  <c r="N28" i="29"/>
  <c r="K28" i="29"/>
  <c r="L28" i="29"/>
  <c r="M28" i="29"/>
  <c r="L20" i="29"/>
  <c r="K20" i="29"/>
  <c r="M20" i="29"/>
  <c r="N20" i="29"/>
  <c r="K26" i="29"/>
  <c r="L26" i="29"/>
  <c r="M26" i="29"/>
  <c r="N26" i="29"/>
  <c r="K34" i="29"/>
  <c r="L34" i="29"/>
  <c r="M34" i="29"/>
  <c r="N34" i="29"/>
  <c r="O16" i="29"/>
  <c r="K38" i="29"/>
  <c r="L38" i="29"/>
  <c r="M38" i="29"/>
  <c r="N38" i="29"/>
  <c r="BS19" i="28"/>
  <c r="BI18" i="28"/>
  <c r="BH18" i="28"/>
  <c r="BT18" i="28" s="1"/>
  <c r="K10" i="28"/>
  <c r="L10" i="28"/>
  <c r="M10" i="28"/>
  <c r="N10" i="28"/>
  <c r="K21" i="28"/>
  <c r="L21" i="28"/>
  <c r="M21" i="28"/>
  <c r="N21" i="28"/>
  <c r="K26" i="28"/>
  <c r="L26" i="28"/>
  <c r="M26" i="28"/>
  <c r="N26" i="28"/>
  <c r="BY19" i="28"/>
  <c r="K34" i="28"/>
  <c r="L34" i="28"/>
  <c r="M34" i="28"/>
  <c r="N34" i="28"/>
  <c r="K31" i="28"/>
  <c r="L31" i="28"/>
  <c r="M31" i="28"/>
  <c r="N31" i="28"/>
  <c r="BQ19" i="28"/>
  <c r="BS22" i="28"/>
  <c r="BH23" i="28"/>
  <c r="BN23" i="28" s="1"/>
  <c r="BY27" i="28"/>
  <c r="BW23" i="28"/>
  <c r="BO24" i="28"/>
  <c r="BH27" i="28"/>
  <c r="BP27" i="28" s="1"/>
  <c r="BQ24" i="28"/>
  <c r="BK25" i="28"/>
  <c r="BI27" i="28"/>
  <c r="BQ21" i="28"/>
  <c r="BS25" i="28"/>
  <c r="BU21" i="28"/>
  <c r="BM22" i="28"/>
  <c r="BU25" i="28"/>
  <c r="BS27" i="28"/>
  <c r="BH28" i="28"/>
  <c r="BN28" i="28" s="1"/>
  <c r="BW21" i="28"/>
  <c r="BI28" i="28"/>
  <c r="BI23" i="28"/>
  <c r="BO28" i="28"/>
  <c r="BU22" i="28"/>
  <c r="BK23" i="28"/>
  <c r="BQ28" i="28"/>
  <c r="BW22" i="28"/>
  <c r="BM23" i="28"/>
  <c r="BS28" i="28"/>
  <c r="BY22" i="28"/>
  <c r="BO23" i="28"/>
  <c r="BU28" i="28"/>
  <c r="BQ23" i="28"/>
  <c r="BW28" i="28"/>
  <c r="BS23" i="28"/>
  <c r="BH24" i="28"/>
  <c r="BY28" i="28"/>
  <c r="BI24" i="28"/>
  <c r="BU23" i="28"/>
  <c r="BK24" i="28"/>
  <c r="BH25" i="28"/>
  <c r="BL25" i="28" s="1"/>
  <c r="BM24" i="28"/>
  <c r="BI25" i="28"/>
  <c r="BY23" i="28"/>
  <c r="BS24" i="28"/>
  <c r="BU24" i="28"/>
  <c r="BM25" i="28"/>
  <c r="BK27" i="28"/>
  <c r="BH21" i="28"/>
  <c r="BW24" i="28"/>
  <c r="BI21" i="28"/>
  <c r="BY24" i="28"/>
  <c r="BO25" i="28"/>
  <c r="BM27" i="28"/>
  <c r="BK22" i="28"/>
  <c r="BQ27" i="28"/>
  <c r="BS21" i="28"/>
  <c r="BK21" i="28"/>
  <c r="BH22" i="28"/>
  <c r="BV22" i="28" s="1"/>
  <c r="BM21" i="28"/>
  <c r="BI22" i="28"/>
  <c r="BQ25" i="28"/>
  <c r="BO27" i="28"/>
  <c r="BO21" i="28"/>
  <c r="BQ22" i="28"/>
  <c r="BY25" i="28"/>
  <c r="BW27" i="28"/>
  <c r="BY21" i="28"/>
  <c r="BK28" i="28"/>
  <c r="BM28" i="28"/>
  <c r="BO22" i="28"/>
  <c r="BW25" i="28"/>
  <c r="BU27" i="28"/>
  <c r="BY18" i="28"/>
  <c r="K16" i="28"/>
  <c r="L16" i="28"/>
  <c r="M16" i="28"/>
  <c r="N16" i="28"/>
  <c r="BW18" i="28"/>
  <c r="K28" i="28"/>
  <c r="L28" i="28"/>
  <c r="M28" i="28"/>
  <c r="N28" i="28"/>
  <c r="K38" i="28"/>
  <c r="L38" i="28"/>
  <c r="M38" i="28"/>
  <c r="N38" i="28"/>
  <c r="K47" i="28"/>
  <c r="L47" i="28"/>
  <c r="M47" i="28"/>
  <c r="N47" i="28"/>
  <c r="K22" i="28"/>
  <c r="L22" i="28"/>
  <c r="M22" i="28"/>
  <c r="N22" i="28"/>
  <c r="BI19" i="28"/>
  <c r="M20" i="28"/>
  <c r="N20" i="28"/>
  <c r="K20" i="28"/>
  <c r="L20" i="28"/>
  <c r="BS18" i="28"/>
  <c r="BH19" i="28"/>
  <c r="BR19" i="28" s="1"/>
  <c r="K19" i="28"/>
  <c r="L19" i="28"/>
  <c r="M19" i="28"/>
  <c r="N19" i="28"/>
  <c r="K41" i="28"/>
  <c r="L41" i="28"/>
  <c r="M41" i="28"/>
  <c r="N41" i="28"/>
  <c r="M30" i="28"/>
  <c r="N30" i="28"/>
  <c r="K30" i="28"/>
  <c r="L30" i="28"/>
  <c r="K13" i="28"/>
  <c r="L13" i="28"/>
  <c r="M13" i="28"/>
  <c r="N13" i="28"/>
  <c r="K16" i="27"/>
  <c r="L16" i="27"/>
  <c r="M16" i="27"/>
  <c r="N16" i="27"/>
  <c r="K22" i="27"/>
  <c r="N22" i="27"/>
  <c r="L22" i="27"/>
  <c r="M22" i="27"/>
  <c r="O16" i="27"/>
  <c r="N28" i="27"/>
  <c r="K28" i="27"/>
  <c r="L28" i="27"/>
  <c r="M28" i="27"/>
  <c r="K19" i="27"/>
  <c r="L19" i="27"/>
  <c r="M19" i="27"/>
  <c r="N19" i="27"/>
  <c r="M25" i="27"/>
  <c r="N25" i="27"/>
  <c r="K25" i="27"/>
  <c r="L25" i="27"/>
  <c r="O28" i="27"/>
  <c r="K26" i="27"/>
  <c r="L26" i="27"/>
  <c r="M26" i="27"/>
  <c r="N26" i="27"/>
  <c r="O13" i="27"/>
  <c r="O26" i="27"/>
  <c r="M13" i="27"/>
  <c r="N13" i="27"/>
  <c r="K13" i="27"/>
  <c r="L13" i="27"/>
  <c r="BS22" i="27"/>
  <c r="BH23" i="27"/>
  <c r="BP23" i="27" s="1"/>
  <c r="BY27" i="27"/>
  <c r="BI23" i="27"/>
  <c r="BO28" i="27"/>
  <c r="BU22" i="27"/>
  <c r="BK23" i="27"/>
  <c r="BQ28" i="27"/>
  <c r="BW22" i="27"/>
  <c r="BM23" i="27"/>
  <c r="BS28" i="27"/>
  <c r="BY22" i="27"/>
  <c r="BQ23" i="27"/>
  <c r="BO23" i="27"/>
  <c r="BU28" i="27"/>
  <c r="BW28" i="27"/>
  <c r="BY23" i="27"/>
  <c r="BS24" i="27"/>
  <c r="BU24" i="27"/>
  <c r="BM25" i="27"/>
  <c r="BK27" i="27"/>
  <c r="BH21" i="27"/>
  <c r="BW24" i="27"/>
  <c r="BI21" i="27"/>
  <c r="BY24" i="27"/>
  <c r="BO25" i="27"/>
  <c r="BM27" i="27"/>
  <c r="BO22" i="27"/>
  <c r="BU27" i="27"/>
  <c r="BW27" i="27"/>
  <c r="BH25" i="27"/>
  <c r="BN25" i="27" s="1"/>
  <c r="BH22" i="27"/>
  <c r="BJ22" i="27" s="1"/>
  <c r="BO24" i="27"/>
  <c r="BU25" i="27"/>
  <c r="BI22" i="27"/>
  <c r="BU23" i="27"/>
  <c r="BQ24" i="27"/>
  <c r="BW25" i="27"/>
  <c r="BK22" i="27"/>
  <c r="BW23" i="27"/>
  <c r="BY25" i="27"/>
  <c r="BK21" i="27"/>
  <c r="BQ22" i="27"/>
  <c r="BM21" i="27"/>
  <c r="BH27" i="27"/>
  <c r="BR27" i="27" s="1"/>
  <c r="BO21" i="27"/>
  <c r="BI27" i="27"/>
  <c r="BH28" i="27"/>
  <c r="BV28" i="27" s="1"/>
  <c r="BQ21" i="27"/>
  <c r="BI28" i="27"/>
  <c r="BS21" i="27"/>
  <c r="BO27" i="27"/>
  <c r="BU21" i="27"/>
  <c r="BK28" i="27"/>
  <c r="BW21" i="27"/>
  <c r="BQ27" i="27"/>
  <c r="BY21" i="27"/>
  <c r="BM28" i="27"/>
  <c r="BS27" i="27"/>
  <c r="BY28" i="27"/>
  <c r="BI25" i="27"/>
  <c r="BK24" i="27"/>
  <c r="BS23" i="27"/>
  <c r="BK25" i="27"/>
  <c r="BM24" i="27"/>
  <c r="BH24" i="27"/>
  <c r="BQ25" i="27"/>
  <c r="BI24" i="27"/>
  <c r="BS25" i="27"/>
  <c r="BM22" i="27"/>
  <c r="L10" i="27"/>
  <c r="K10" i="27"/>
  <c r="M10" i="27"/>
  <c r="N10" i="27"/>
  <c r="K41" i="27"/>
  <c r="L41" i="27"/>
  <c r="M41" i="27"/>
  <c r="N41" i="27"/>
  <c r="K45" i="27"/>
  <c r="L45" i="27"/>
  <c r="M45" i="27"/>
  <c r="N45" i="27"/>
  <c r="K18" i="27"/>
  <c r="L18" i="27"/>
  <c r="M18" i="27"/>
  <c r="N18" i="27"/>
  <c r="K47" i="27"/>
  <c r="L47" i="27"/>
  <c r="M47" i="27"/>
  <c r="N47" i="27"/>
  <c r="O41" i="27"/>
  <c r="K20" i="27"/>
  <c r="L20" i="27"/>
  <c r="M20" i="27"/>
  <c r="N20" i="27"/>
  <c r="K38" i="27"/>
  <c r="L38" i="27"/>
  <c r="M38" i="27"/>
  <c r="N38" i="27"/>
  <c r="K21" i="27"/>
  <c r="L21" i="27"/>
  <c r="M21" i="27"/>
  <c r="N21" i="27"/>
  <c r="O21" i="27"/>
  <c r="K24" i="27"/>
  <c r="L24" i="27"/>
  <c r="M24" i="27"/>
  <c r="N24" i="27"/>
  <c r="K31" i="27"/>
  <c r="L31" i="27"/>
  <c r="M31" i="27"/>
  <c r="N31" i="27"/>
  <c r="O20" i="27"/>
  <c r="L34" i="27"/>
  <c r="K34" i="27"/>
  <c r="M34" i="27"/>
  <c r="N34" i="27"/>
  <c r="K38" i="26"/>
  <c r="L38" i="26"/>
  <c r="M38" i="26"/>
  <c r="N38" i="26"/>
  <c r="K22" i="26"/>
  <c r="L22" i="26"/>
  <c r="M22" i="26"/>
  <c r="N22" i="26"/>
  <c r="K47" i="26"/>
  <c r="L47" i="26"/>
  <c r="M47" i="26"/>
  <c r="N47" i="26"/>
  <c r="BS22" i="26"/>
  <c r="BH23" i="26"/>
  <c r="BN23" i="26" s="1"/>
  <c r="BY27" i="26"/>
  <c r="BI23" i="26"/>
  <c r="BO28" i="26"/>
  <c r="BU22" i="26"/>
  <c r="BK23" i="26"/>
  <c r="BQ28" i="26"/>
  <c r="BW22" i="26"/>
  <c r="BM23" i="26"/>
  <c r="BS28" i="26"/>
  <c r="BY22" i="26"/>
  <c r="BO23" i="26"/>
  <c r="BU28" i="26"/>
  <c r="BM24" i="26"/>
  <c r="BI24" i="26"/>
  <c r="BQ23" i="26"/>
  <c r="BW28" i="26"/>
  <c r="BH25" i="26"/>
  <c r="BZ25" i="26" s="1"/>
  <c r="BI25" i="26"/>
  <c r="BK24" i="26"/>
  <c r="BS23" i="26"/>
  <c r="BH24" i="26"/>
  <c r="BY28" i="26"/>
  <c r="BU23" i="26"/>
  <c r="BU24" i="26"/>
  <c r="BM25" i="26"/>
  <c r="BK27" i="26"/>
  <c r="BH21" i="26"/>
  <c r="BW24" i="26"/>
  <c r="BI21" i="26"/>
  <c r="BY24" i="26"/>
  <c r="BO25" i="26"/>
  <c r="BM27" i="26"/>
  <c r="BK21" i="26"/>
  <c r="BH22" i="26"/>
  <c r="BJ22" i="26" s="1"/>
  <c r="BM21" i="26"/>
  <c r="BI22" i="26"/>
  <c r="BQ25" i="26"/>
  <c r="BO27" i="26"/>
  <c r="BO21" i="26"/>
  <c r="BQ21" i="26"/>
  <c r="BK22" i="26"/>
  <c r="BS25" i="26"/>
  <c r="BQ27" i="26"/>
  <c r="BS21" i="26"/>
  <c r="BU21" i="26"/>
  <c r="BM22" i="26"/>
  <c r="BU25" i="26"/>
  <c r="BS27" i="26"/>
  <c r="BQ22" i="26"/>
  <c r="BY25" i="26"/>
  <c r="BW27" i="26"/>
  <c r="BM28" i="26"/>
  <c r="BW23" i="26"/>
  <c r="BO24" i="26"/>
  <c r="BH27" i="26"/>
  <c r="BX27" i="26" s="1"/>
  <c r="BQ24" i="26"/>
  <c r="BK25" i="26"/>
  <c r="BI27" i="26"/>
  <c r="BU27" i="26"/>
  <c r="BS24" i="26"/>
  <c r="BW21" i="26"/>
  <c r="BY21" i="26"/>
  <c r="BH28" i="26"/>
  <c r="BT28" i="26" s="1"/>
  <c r="BI28" i="26"/>
  <c r="BK28" i="26"/>
  <c r="BO22" i="26"/>
  <c r="BW25" i="26"/>
  <c r="BY23" i="26"/>
  <c r="K13" i="26"/>
  <c r="L13" i="26"/>
  <c r="M13" i="26"/>
  <c r="N13" i="26"/>
  <c r="O10" i="26"/>
  <c r="K34" i="26"/>
  <c r="N34" i="26"/>
  <c r="L34" i="26"/>
  <c r="M34" i="26"/>
  <c r="K19" i="26"/>
  <c r="L19" i="26"/>
  <c r="M19" i="26"/>
  <c r="N19" i="26"/>
  <c r="M41" i="26"/>
  <c r="K41" i="26"/>
  <c r="L41" i="26"/>
  <c r="N41" i="26"/>
  <c r="O41" i="26"/>
  <c r="K21" i="26"/>
  <c r="L21" i="26"/>
  <c r="M21" i="26"/>
  <c r="N21" i="26"/>
  <c r="L20" i="26"/>
  <c r="K20" i="26"/>
  <c r="M20" i="26"/>
  <c r="N20" i="26"/>
  <c r="L28" i="26"/>
  <c r="M28" i="26"/>
  <c r="N28" i="26"/>
  <c r="K28" i="26"/>
  <c r="K31" i="26"/>
  <c r="L31" i="26"/>
  <c r="M31" i="26"/>
  <c r="N31" i="26"/>
  <c r="L30" i="26"/>
  <c r="K30" i="26"/>
  <c r="M30" i="26"/>
  <c r="N30" i="26"/>
  <c r="K16" i="26"/>
  <c r="L16" i="26"/>
  <c r="M16" i="26"/>
  <c r="N16" i="26"/>
  <c r="K10" i="26"/>
  <c r="L10" i="26"/>
  <c r="M10" i="26"/>
  <c r="N10" i="26"/>
  <c r="N26" i="26"/>
  <c r="K26" i="26"/>
  <c r="L26" i="26"/>
  <c r="M26" i="26"/>
  <c r="K22" i="25"/>
  <c r="L22" i="25"/>
  <c r="M22" i="25"/>
  <c r="N22" i="25"/>
  <c r="BS22" i="25"/>
  <c r="BH23" i="25"/>
  <c r="BV23" i="25" s="1"/>
  <c r="BY27" i="25"/>
  <c r="BI23" i="25"/>
  <c r="BO28" i="25"/>
  <c r="BU22" i="25"/>
  <c r="BK23" i="25"/>
  <c r="BQ28" i="25"/>
  <c r="BW22" i="25"/>
  <c r="BM23" i="25"/>
  <c r="BS28" i="25"/>
  <c r="BY22" i="25"/>
  <c r="BO23" i="25"/>
  <c r="BU28" i="25"/>
  <c r="BH27" i="25"/>
  <c r="BL27" i="25" s="1"/>
  <c r="BI25" i="25"/>
  <c r="BQ23" i="25"/>
  <c r="BW28" i="25"/>
  <c r="BW23" i="25"/>
  <c r="BQ24" i="25"/>
  <c r="BI27" i="25"/>
  <c r="BM24" i="25"/>
  <c r="BS23" i="25"/>
  <c r="BH24" i="25"/>
  <c r="BY28" i="25"/>
  <c r="BK25" i="25"/>
  <c r="BI24" i="25"/>
  <c r="BU23" i="25"/>
  <c r="BK24" i="25"/>
  <c r="BH25" i="25"/>
  <c r="BN25" i="25" s="1"/>
  <c r="BO24" i="25"/>
  <c r="BY23" i="25"/>
  <c r="BS24" i="25"/>
  <c r="BU24" i="25"/>
  <c r="BM25" i="25"/>
  <c r="BK27" i="25"/>
  <c r="BH21" i="25"/>
  <c r="BW24" i="25"/>
  <c r="BI21" i="25"/>
  <c r="BY24" i="25"/>
  <c r="BO25" i="25"/>
  <c r="BM27" i="25"/>
  <c r="BK21" i="25"/>
  <c r="BH22" i="25"/>
  <c r="BP22" i="25" s="1"/>
  <c r="BM21" i="25"/>
  <c r="BI22" i="25"/>
  <c r="BQ25" i="25"/>
  <c r="BO27" i="25"/>
  <c r="BO21" i="25"/>
  <c r="BQ21" i="25"/>
  <c r="BK22" i="25"/>
  <c r="BS25" i="25"/>
  <c r="BQ27" i="25"/>
  <c r="BS21" i="25"/>
  <c r="BU21" i="25"/>
  <c r="BM22" i="25"/>
  <c r="BO22" i="25"/>
  <c r="BH28" i="25"/>
  <c r="BV28" i="25" s="1"/>
  <c r="BY25" i="25"/>
  <c r="BQ22" i="25"/>
  <c r="BI28" i="25"/>
  <c r="BK28" i="25"/>
  <c r="BU25" i="25"/>
  <c r="BM28" i="25"/>
  <c r="BW25" i="25"/>
  <c r="BS27" i="25"/>
  <c r="BW21" i="25"/>
  <c r="BY21" i="25"/>
  <c r="BU27" i="25"/>
  <c r="BW27" i="25"/>
  <c r="K13" i="25"/>
  <c r="L13" i="25"/>
  <c r="M13" i="25"/>
  <c r="N13" i="25"/>
  <c r="K10" i="25"/>
  <c r="L10" i="25"/>
  <c r="M10" i="25"/>
  <c r="N10" i="25"/>
  <c r="K26" i="25"/>
  <c r="L26" i="25"/>
  <c r="M26" i="25"/>
  <c r="N26" i="25"/>
  <c r="N30" i="25"/>
  <c r="K30" i="25"/>
  <c r="L30" i="25"/>
  <c r="M30" i="25"/>
  <c r="K19" i="25"/>
  <c r="L19" i="25"/>
  <c r="M19" i="25"/>
  <c r="N19" i="25"/>
  <c r="K34" i="25"/>
  <c r="L34" i="25"/>
  <c r="M34" i="25"/>
  <c r="N34" i="25"/>
  <c r="K21" i="25"/>
  <c r="L21" i="25"/>
  <c r="M21" i="25"/>
  <c r="N21" i="25"/>
  <c r="N20" i="25"/>
  <c r="L20" i="25"/>
  <c r="K20" i="25"/>
  <c r="M20" i="25"/>
  <c r="K31" i="25"/>
  <c r="L31" i="25"/>
  <c r="M31" i="25"/>
  <c r="N31" i="25"/>
  <c r="O20" i="25"/>
  <c r="BI19" i="25" s="1"/>
  <c r="K16" i="25"/>
  <c r="L16" i="25"/>
  <c r="M16" i="25"/>
  <c r="N16" i="25"/>
  <c r="K41" i="25"/>
  <c r="L41" i="25"/>
  <c r="M41" i="25"/>
  <c r="N41" i="25"/>
  <c r="O34" i="25"/>
  <c r="BM18" i="25" s="1"/>
  <c r="K28" i="25"/>
  <c r="L28" i="25"/>
  <c r="M28" i="25"/>
  <c r="N28" i="25"/>
  <c r="K38" i="25"/>
  <c r="L38" i="25"/>
  <c r="M38" i="25"/>
  <c r="N38" i="25"/>
  <c r="K47" i="25"/>
  <c r="L47" i="25"/>
  <c r="M47" i="25"/>
  <c r="N47" i="25"/>
  <c r="O28" i="25"/>
  <c r="K28" i="24"/>
  <c r="L28" i="24"/>
  <c r="M28" i="24"/>
  <c r="N28" i="24"/>
  <c r="M20" i="24"/>
  <c r="N20" i="24"/>
  <c r="K20" i="24"/>
  <c r="L20" i="24"/>
  <c r="K16" i="24"/>
  <c r="L16" i="24"/>
  <c r="M16" i="24"/>
  <c r="N16" i="24"/>
  <c r="M30" i="24"/>
  <c r="N30" i="24"/>
  <c r="K30" i="24"/>
  <c r="L30" i="24"/>
  <c r="O28" i="24"/>
  <c r="BO18" i="24" s="1"/>
  <c r="K38" i="24"/>
  <c r="L38" i="24"/>
  <c r="M38" i="24"/>
  <c r="N38" i="24"/>
  <c r="K41" i="24"/>
  <c r="L41" i="24"/>
  <c r="M41" i="24"/>
  <c r="N41" i="24"/>
  <c r="K47" i="24"/>
  <c r="L47" i="24"/>
  <c r="M47" i="24"/>
  <c r="N47" i="24"/>
  <c r="K26" i="24"/>
  <c r="L26" i="24"/>
  <c r="M26" i="24"/>
  <c r="N26" i="24"/>
  <c r="K22" i="24"/>
  <c r="L22" i="24"/>
  <c r="M22" i="24"/>
  <c r="N22" i="24"/>
  <c r="BS22" i="24"/>
  <c r="BH23" i="24"/>
  <c r="BV23" i="24" s="1"/>
  <c r="BY27" i="24"/>
  <c r="BI23" i="24"/>
  <c r="BO28" i="24"/>
  <c r="BU22" i="24"/>
  <c r="BK23" i="24"/>
  <c r="BQ28" i="24"/>
  <c r="BW22" i="24"/>
  <c r="BM23" i="24"/>
  <c r="BS28" i="24"/>
  <c r="BW23" i="24"/>
  <c r="BO24" i="24"/>
  <c r="BH27" i="24"/>
  <c r="BX27" i="24" s="1"/>
  <c r="BQ24" i="24"/>
  <c r="BK25" i="24"/>
  <c r="BI27" i="24"/>
  <c r="BO21" i="24"/>
  <c r="BQ21" i="24"/>
  <c r="BK22" i="24"/>
  <c r="BS25" i="24"/>
  <c r="BQ27" i="24"/>
  <c r="BS21" i="24"/>
  <c r="BY22" i="24"/>
  <c r="BO23" i="24"/>
  <c r="BU28" i="24"/>
  <c r="BQ23" i="24"/>
  <c r="BW28" i="24"/>
  <c r="BS23" i="24"/>
  <c r="BH24" i="24"/>
  <c r="BY28" i="24"/>
  <c r="BI24" i="24"/>
  <c r="BU23" i="24"/>
  <c r="BK24" i="24"/>
  <c r="BH25" i="24"/>
  <c r="BZ25" i="24" s="1"/>
  <c r="BM24" i="24"/>
  <c r="BI25" i="24"/>
  <c r="BY23" i="24"/>
  <c r="BS24" i="24"/>
  <c r="BU24" i="24"/>
  <c r="BM25" i="24"/>
  <c r="BK27" i="24"/>
  <c r="BH21" i="24"/>
  <c r="BW24" i="24"/>
  <c r="BI21" i="24"/>
  <c r="BY24" i="24"/>
  <c r="BO25" i="24"/>
  <c r="BM27" i="24"/>
  <c r="BK21" i="24"/>
  <c r="BH22" i="24"/>
  <c r="BR22" i="24" s="1"/>
  <c r="BM21" i="24"/>
  <c r="BI22" i="24"/>
  <c r="BQ25" i="24"/>
  <c r="BO27" i="24"/>
  <c r="BQ22" i="24"/>
  <c r="BY25" i="24"/>
  <c r="BW27" i="24"/>
  <c r="BM28" i="24"/>
  <c r="BM22" i="24"/>
  <c r="BU25" i="24"/>
  <c r="BO22" i="24"/>
  <c r="BW25" i="24"/>
  <c r="BS27" i="24"/>
  <c r="BU27" i="24"/>
  <c r="BY21" i="24"/>
  <c r="BU21" i="24"/>
  <c r="BW21" i="24"/>
  <c r="BK28" i="24"/>
  <c r="BH28" i="24"/>
  <c r="BL28" i="24" s="1"/>
  <c r="BI28" i="24"/>
  <c r="K10" i="24"/>
  <c r="L10" i="24"/>
  <c r="M10" i="24"/>
  <c r="N10" i="24"/>
  <c r="BH18" i="24"/>
  <c r="BN18" i="24" s="1"/>
  <c r="BI18" i="24"/>
  <c r="BK18" i="24"/>
  <c r="BM18" i="24"/>
  <c r="BH19" i="24"/>
  <c r="BL19" i="24" s="1"/>
  <c r="BS18" i="24"/>
  <c r="BI19" i="24"/>
  <c r="BU18" i="24"/>
  <c r="BM19" i="24"/>
  <c r="K13" i="24"/>
  <c r="L13" i="24"/>
  <c r="M13" i="24"/>
  <c r="N13" i="24"/>
  <c r="K19" i="24"/>
  <c r="L19" i="24"/>
  <c r="M19" i="24"/>
  <c r="N19" i="24"/>
  <c r="K21" i="24"/>
  <c r="L21" i="24"/>
  <c r="M21" i="24"/>
  <c r="N21" i="24"/>
  <c r="K34" i="24"/>
  <c r="L34" i="24"/>
  <c r="M34" i="24"/>
  <c r="N34" i="24"/>
  <c r="K31" i="24"/>
  <c r="L31" i="24"/>
  <c r="M31" i="24"/>
  <c r="N31" i="24"/>
  <c r="K41" i="23"/>
  <c r="L41" i="23"/>
  <c r="M41" i="23"/>
  <c r="N41" i="23"/>
  <c r="K28" i="23"/>
  <c r="L28" i="23"/>
  <c r="M28" i="23"/>
  <c r="N28" i="23"/>
  <c r="K38" i="23"/>
  <c r="L38" i="23"/>
  <c r="M38" i="23"/>
  <c r="N38" i="23"/>
  <c r="K47" i="23"/>
  <c r="L47" i="23"/>
  <c r="M47" i="23"/>
  <c r="N47" i="23"/>
  <c r="K20" i="23"/>
  <c r="L20" i="23"/>
  <c r="M20" i="23"/>
  <c r="N20" i="23"/>
  <c r="K30" i="23"/>
  <c r="L30" i="23"/>
  <c r="M30" i="23"/>
  <c r="N30" i="23"/>
  <c r="K22" i="23"/>
  <c r="L22" i="23"/>
  <c r="M22" i="23"/>
  <c r="N22" i="23"/>
  <c r="K13" i="23"/>
  <c r="L13" i="23"/>
  <c r="M13" i="23"/>
  <c r="N13" i="23"/>
  <c r="K19" i="23"/>
  <c r="L19" i="23"/>
  <c r="M19" i="23"/>
  <c r="N19" i="23"/>
  <c r="K10" i="23"/>
  <c r="L10" i="23"/>
  <c r="M10" i="23"/>
  <c r="N10" i="23"/>
  <c r="K26" i="23"/>
  <c r="L26" i="23"/>
  <c r="M26" i="23"/>
  <c r="N26" i="23"/>
  <c r="K21" i="23"/>
  <c r="L21" i="23"/>
  <c r="M21" i="23"/>
  <c r="N21" i="23"/>
  <c r="K34" i="23"/>
  <c r="L34" i="23"/>
  <c r="M34" i="23"/>
  <c r="N34" i="23"/>
  <c r="K31" i="23"/>
  <c r="L31" i="23"/>
  <c r="M31" i="23"/>
  <c r="N31" i="23"/>
  <c r="BS22" i="23"/>
  <c r="BH23" i="23"/>
  <c r="BJ23" i="23" s="1"/>
  <c r="BY27" i="23"/>
  <c r="BI23" i="23"/>
  <c r="BO28" i="23"/>
  <c r="BU22" i="23"/>
  <c r="BK23" i="23"/>
  <c r="BQ28" i="23"/>
  <c r="BK22" i="23"/>
  <c r="BH28" i="23"/>
  <c r="BT28" i="23" s="1"/>
  <c r="BI28" i="23"/>
  <c r="BY21" i="23"/>
  <c r="BK28" i="23"/>
  <c r="BW22" i="23"/>
  <c r="BQ21" i="23"/>
  <c r="BQ27" i="23"/>
  <c r="BS21" i="23"/>
  <c r="BM22" i="23"/>
  <c r="BS27" i="23"/>
  <c r="BW25" i="23"/>
  <c r="BM23" i="23"/>
  <c r="BS28" i="23"/>
  <c r="BY22" i="23"/>
  <c r="BS25" i="23"/>
  <c r="BU21" i="23"/>
  <c r="BU25" i="23"/>
  <c r="BW21" i="23"/>
  <c r="BO22" i="23"/>
  <c r="BU27" i="23"/>
  <c r="BO23" i="23"/>
  <c r="BU28" i="23"/>
  <c r="BQ23" i="23"/>
  <c r="BW28" i="23"/>
  <c r="BS23" i="23"/>
  <c r="BH24" i="23"/>
  <c r="BY28" i="23"/>
  <c r="BQ25" i="23"/>
  <c r="BI24" i="23"/>
  <c r="BU23" i="23"/>
  <c r="BK24" i="23"/>
  <c r="BH25" i="23"/>
  <c r="BP25" i="23" s="1"/>
  <c r="BM24" i="23"/>
  <c r="BI25" i="23"/>
  <c r="BW23" i="23"/>
  <c r="BO24" i="23"/>
  <c r="BH27" i="23"/>
  <c r="BT27" i="23" s="1"/>
  <c r="BQ24" i="23"/>
  <c r="BK25" i="23"/>
  <c r="BI27" i="23"/>
  <c r="BY23" i="23"/>
  <c r="BS24" i="23"/>
  <c r="BU24" i="23"/>
  <c r="BM25" i="23"/>
  <c r="BK27" i="23"/>
  <c r="BH21" i="23"/>
  <c r="BW24" i="23"/>
  <c r="BI21" i="23"/>
  <c r="BY24" i="23"/>
  <c r="BO25" i="23"/>
  <c r="BM27" i="23"/>
  <c r="BM21" i="23"/>
  <c r="BI22" i="23"/>
  <c r="BO27" i="23"/>
  <c r="BO21" i="23"/>
  <c r="BK21" i="23"/>
  <c r="BH22" i="23"/>
  <c r="BL22" i="23" s="1"/>
  <c r="BQ22" i="23"/>
  <c r="BY25" i="23"/>
  <c r="BW27" i="23"/>
  <c r="BM28" i="23"/>
  <c r="BW19" i="23"/>
  <c r="BY19" i="23"/>
  <c r="BY18" i="23"/>
  <c r="BQ19" i="23"/>
  <c r="BO19" i="23"/>
  <c r="BS19" i="23"/>
  <c r="BH18" i="23"/>
  <c r="BR18" i="23" s="1"/>
  <c r="BI18" i="23"/>
  <c r="BK18" i="23"/>
  <c r="BM18" i="23"/>
  <c r="BO18" i="23"/>
  <c r="BQ18" i="23"/>
  <c r="BH19" i="23"/>
  <c r="BJ19" i="23" s="1"/>
  <c r="BS18" i="23"/>
  <c r="BI19" i="23"/>
  <c r="BU18" i="23"/>
  <c r="BK19" i="23"/>
  <c r="BW18" i="23"/>
  <c r="BM19" i="23"/>
  <c r="BU19" i="23"/>
  <c r="K16" i="23"/>
  <c r="L16" i="23"/>
  <c r="M16" i="23"/>
  <c r="N16" i="23"/>
  <c r="M20" i="22"/>
  <c r="N20" i="22"/>
  <c r="L20" i="22"/>
  <c r="K20" i="22"/>
  <c r="BS22" i="22"/>
  <c r="BH23" i="22"/>
  <c r="BR23" i="22" s="1"/>
  <c r="BY27" i="22"/>
  <c r="BU23" i="22"/>
  <c r="BM24" i="22"/>
  <c r="BI23" i="22"/>
  <c r="BO28" i="22"/>
  <c r="BU22" i="22"/>
  <c r="BK23" i="22"/>
  <c r="BQ28" i="22"/>
  <c r="BK24" i="22"/>
  <c r="BW22" i="22"/>
  <c r="BM23" i="22"/>
  <c r="BS28" i="22"/>
  <c r="BY22" i="22"/>
  <c r="BO23" i="22"/>
  <c r="BU28" i="22"/>
  <c r="BW23" i="22"/>
  <c r="BK25" i="22"/>
  <c r="BQ23" i="22"/>
  <c r="BW28" i="22"/>
  <c r="BO24" i="22"/>
  <c r="BH27" i="22"/>
  <c r="BX27" i="22" s="1"/>
  <c r="BQ24" i="22"/>
  <c r="BS23" i="22"/>
  <c r="BH24" i="22"/>
  <c r="BY28" i="22"/>
  <c r="BH25" i="22"/>
  <c r="BN25" i="22" s="1"/>
  <c r="BI24" i="22"/>
  <c r="BY23" i="22"/>
  <c r="BS24" i="22"/>
  <c r="BU24" i="22"/>
  <c r="BM25" i="22"/>
  <c r="BK27" i="22"/>
  <c r="BH21" i="22"/>
  <c r="BW24" i="22"/>
  <c r="BI21" i="22"/>
  <c r="BY24" i="22"/>
  <c r="BO25" i="22"/>
  <c r="BM27" i="22"/>
  <c r="BK21" i="22"/>
  <c r="BH22" i="22"/>
  <c r="BT22" i="22" s="1"/>
  <c r="BM21" i="22"/>
  <c r="BI22" i="22"/>
  <c r="BQ25" i="22"/>
  <c r="BO27" i="22"/>
  <c r="BO21" i="22"/>
  <c r="BQ21" i="22"/>
  <c r="BK22" i="22"/>
  <c r="BS25" i="22"/>
  <c r="BQ27" i="22"/>
  <c r="BS21" i="22"/>
  <c r="BQ22" i="22"/>
  <c r="BY25" i="22"/>
  <c r="BW27" i="22"/>
  <c r="BM28" i="22"/>
  <c r="BI25" i="22"/>
  <c r="BI27" i="22"/>
  <c r="BU27" i="22"/>
  <c r="BU21" i="22"/>
  <c r="BW21" i="22"/>
  <c r="BY21" i="22"/>
  <c r="BH28" i="22"/>
  <c r="BV28" i="22" s="1"/>
  <c r="BI28" i="22"/>
  <c r="BK28" i="22"/>
  <c r="BM22" i="22"/>
  <c r="BU25" i="22"/>
  <c r="BO22" i="22"/>
  <c r="BW25" i="22"/>
  <c r="BS27" i="22"/>
  <c r="K21" i="22"/>
  <c r="L21" i="22"/>
  <c r="M21" i="22"/>
  <c r="N21" i="22"/>
  <c r="K10" i="22"/>
  <c r="L10" i="22"/>
  <c r="M10" i="22"/>
  <c r="N10" i="22"/>
  <c r="K31" i="22"/>
  <c r="L31" i="22"/>
  <c r="M31" i="22"/>
  <c r="N31" i="22"/>
  <c r="O10" i="22"/>
  <c r="M28" i="22"/>
  <c r="N28" i="22"/>
  <c r="K28" i="22"/>
  <c r="L28" i="22"/>
  <c r="K16" i="22"/>
  <c r="L16" i="22"/>
  <c r="M16" i="22"/>
  <c r="N16" i="22"/>
  <c r="K30" i="22"/>
  <c r="L30" i="22"/>
  <c r="N30" i="22"/>
  <c r="M30" i="22"/>
  <c r="K38" i="22"/>
  <c r="L38" i="22"/>
  <c r="M38" i="22"/>
  <c r="N38" i="22"/>
  <c r="K47" i="22"/>
  <c r="L47" i="22"/>
  <c r="M47" i="22"/>
  <c r="N47" i="22"/>
  <c r="K34" i="22"/>
  <c r="L34" i="22"/>
  <c r="M34" i="22"/>
  <c r="N34" i="22"/>
  <c r="O34" i="22"/>
  <c r="N41" i="22"/>
  <c r="K41" i="22"/>
  <c r="L41" i="22"/>
  <c r="M41" i="22"/>
  <c r="K22" i="22"/>
  <c r="L22" i="22"/>
  <c r="M22" i="22"/>
  <c r="N22" i="22"/>
  <c r="K19" i="22"/>
  <c r="L19" i="22"/>
  <c r="M19" i="22"/>
  <c r="N19" i="22"/>
  <c r="K26" i="22"/>
  <c r="L26" i="22"/>
  <c r="M26" i="22"/>
  <c r="N26" i="22"/>
  <c r="O26" i="22"/>
  <c r="K13" i="22"/>
  <c r="L13" i="22"/>
  <c r="M13" i="22"/>
  <c r="N13" i="22"/>
  <c r="K16" i="21"/>
  <c r="L16" i="21"/>
  <c r="M16" i="21"/>
  <c r="N16" i="21"/>
  <c r="L20" i="21"/>
  <c r="M20" i="21"/>
  <c r="K20" i="21"/>
  <c r="N20" i="21"/>
  <c r="L30" i="21"/>
  <c r="BU13" i="21" s="1"/>
  <c r="M30" i="21"/>
  <c r="K30" i="21"/>
  <c r="N30" i="21"/>
  <c r="BW19" i="21"/>
  <c r="BY19" i="21"/>
  <c r="BH18" i="21"/>
  <c r="BN18" i="21" s="1"/>
  <c r="BI18" i="21"/>
  <c r="BK18" i="21"/>
  <c r="BO18" i="21"/>
  <c r="BM18" i="21"/>
  <c r="BH19" i="21"/>
  <c r="BR19" i="21" s="1"/>
  <c r="BS18" i="21"/>
  <c r="BI19" i="21"/>
  <c r="BU18" i="21"/>
  <c r="BK19" i="21"/>
  <c r="BW18" i="21"/>
  <c r="BM19" i="21"/>
  <c r="BS19" i="21"/>
  <c r="BO19" i="21"/>
  <c r="BQ19" i="21"/>
  <c r="BU19" i="21"/>
  <c r="BQ18" i="21"/>
  <c r="BY18" i="21"/>
  <c r="K22" i="21"/>
  <c r="L22" i="21"/>
  <c r="M22" i="21"/>
  <c r="N22" i="21"/>
  <c r="K26" i="21"/>
  <c r="L26" i="21"/>
  <c r="M26" i="21"/>
  <c r="N26" i="21"/>
  <c r="K34" i="21"/>
  <c r="L34" i="21"/>
  <c r="BK14" i="21" s="1"/>
  <c r="M34" i="21"/>
  <c r="N34" i="21"/>
  <c r="K47" i="21"/>
  <c r="L47" i="21"/>
  <c r="M47" i="21"/>
  <c r="N47" i="21"/>
  <c r="BS22" i="21"/>
  <c r="BH23" i="21"/>
  <c r="BZ23" i="21" s="1"/>
  <c r="BY27" i="21"/>
  <c r="BI23" i="21"/>
  <c r="BO28" i="21"/>
  <c r="BU22" i="21"/>
  <c r="BK23" i="21"/>
  <c r="BQ28" i="21"/>
  <c r="BW22" i="21"/>
  <c r="BM23" i="21"/>
  <c r="BS28" i="21"/>
  <c r="BY22" i="21"/>
  <c r="BO23" i="21"/>
  <c r="BU28" i="21"/>
  <c r="BQ23" i="21"/>
  <c r="BW28" i="21"/>
  <c r="BM24" i="21"/>
  <c r="BO24" i="21"/>
  <c r="BI25" i="21"/>
  <c r="BW23" i="21"/>
  <c r="BS23" i="21"/>
  <c r="BH24" i="21"/>
  <c r="BY28" i="21"/>
  <c r="BI24" i="21"/>
  <c r="BU23" i="21"/>
  <c r="BK24" i="21"/>
  <c r="BH25" i="21"/>
  <c r="BX25" i="21" s="1"/>
  <c r="BH27" i="21"/>
  <c r="BJ27" i="21" s="1"/>
  <c r="BY23" i="21"/>
  <c r="BS24" i="21"/>
  <c r="BU24" i="21"/>
  <c r="BM25" i="21"/>
  <c r="BK27" i="21"/>
  <c r="BH21" i="21"/>
  <c r="BW24" i="21"/>
  <c r="BI21" i="21"/>
  <c r="BY24" i="21"/>
  <c r="BO25" i="21"/>
  <c r="BM27" i="21"/>
  <c r="BK21" i="21"/>
  <c r="BH22" i="21"/>
  <c r="BJ22" i="21" s="1"/>
  <c r="BM21" i="21"/>
  <c r="BI22" i="21"/>
  <c r="BQ25" i="21"/>
  <c r="BO27" i="21"/>
  <c r="BW21" i="21"/>
  <c r="BI28" i="21"/>
  <c r="BY21" i="21"/>
  <c r="BO22" i="21"/>
  <c r="BW25" i="21"/>
  <c r="BU27" i="21"/>
  <c r="BK28" i="21"/>
  <c r="BH28" i="21"/>
  <c r="BZ28" i="21" s="1"/>
  <c r="BK22" i="21"/>
  <c r="BK25" i="21"/>
  <c r="BM28" i="21"/>
  <c r="BM22" i="21"/>
  <c r="BQ22" i="21"/>
  <c r="BS25" i="21"/>
  <c r="BU25" i="21"/>
  <c r="BY25" i="21"/>
  <c r="BI27" i="21"/>
  <c r="BQ27" i="21"/>
  <c r="BO21" i="21"/>
  <c r="BQ21" i="21"/>
  <c r="BS27" i="21"/>
  <c r="BS21" i="21"/>
  <c r="BQ24" i="21"/>
  <c r="BW27" i="21"/>
  <c r="BU21" i="21"/>
  <c r="K41" i="21"/>
  <c r="L41" i="21"/>
  <c r="M41" i="21"/>
  <c r="N41" i="21"/>
  <c r="N28" i="21"/>
  <c r="K28" i="21"/>
  <c r="L28" i="21"/>
  <c r="M28" i="21"/>
  <c r="M25" i="21"/>
  <c r="N25" i="21"/>
  <c r="K25" i="21"/>
  <c r="L25" i="21"/>
  <c r="K19" i="21"/>
  <c r="BH11" i="21" s="1"/>
  <c r="L19" i="21"/>
  <c r="M19" i="21"/>
  <c r="N19" i="21"/>
  <c r="BQ13" i="21"/>
  <c r="BO15" i="21"/>
  <c r="BY15" i="21"/>
  <c r="BK10" i="21"/>
  <c r="K13" i="21"/>
  <c r="L13" i="21"/>
  <c r="BS10" i="21" s="1"/>
  <c r="M13" i="21"/>
  <c r="BY17" i="21" s="1"/>
  <c r="N13" i="21"/>
  <c r="K38" i="21"/>
  <c r="L38" i="21"/>
  <c r="M38" i="21"/>
  <c r="N38" i="21"/>
  <c r="K21" i="21"/>
  <c r="L21" i="21"/>
  <c r="M21" i="21"/>
  <c r="N21" i="21"/>
  <c r="K31" i="21"/>
  <c r="L31" i="21"/>
  <c r="M31" i="21"/>
  <c r="N31" i="21"/>
  <c r="K10" i="20"/>
  <c r="L10" i="20"/>
  <c r="M10" i="20"/>
  <c r="N10" i="20"/>
  <c r="K26" i="20"/>
  <c r="L26" i="20"/>
  <c r="M26" i="20"/>
  <c r="N26" i="20"/>
  <c r="K31" i="20"/>
  <c r="L31" i="20"/>
  <c r="M31" i="20"/>
  <c r="N31" i="20"/>
  <c r="K21" i="20"/>
  <c r="L21" i="20"/>
  <c r="M21" i="20"/>
  <c r="N21" i="20"/>
  <c r="K34" i="20"/>
  <c r="L34" i="20"/>
  <c r="M34" i="20"/>
  <c r="N34" i="20"/>
  <c r="K16" i="20"/>
  <c r="L16" i="20"/>
  <c r="M16" i="20"/>
  <c r="N16" i="20"/>
  <c r="BS22" i="20"/>
  <c r="BH23" i="20"/>
  <c r="BP23" i="20" s="1"/>
  <c r="BY27" i="20"/>
  <c r="BI23" i="20"/>
  <c r="BO28" i="20"/>
  <c r="BU22" i="20"/>
  <c r="BK23" i="20"/>
  <c r="BQ28" i="20"/>
  <c r="BW22" i="20"/>
  <c r="BM23" i="20"/>
  <c r="BS28" i="20"/>
  <c r="BY22" i="20"/>
  <c r="BO21" i="20"/>
  <c r="BO23" i="20"/>
  <c r="BU28" i="20"/>
  <c r="BO24" i="20"/>
  <c r="BK25" i="20"/>
  <c r="BH21" i="20"/>
  <c r="BO25" i="20"/>
  <c r="BS27" i="20"/>
  <c r="BY21" i="20"/>
  <c r="BQ23" i="20"/>
  <c r="BW28" i="20"/>
  <c r="BQ24" i="20"/>
  <c r="BI21" i="20"/>
  <c r="BM27" i="20"/>
  <c r="BU21" i="20"/>
  <c r="BH28" i="20"/>
  <c r="BP28" i="20" s="1"/>
  <c r="BS23" i="20"/>
  <c r="BH24" i="20"/>
  <c r="BY28" i="20"/>
  <c r="BW23" i="20"/>
  <c r="BH27" i="20"/>
  <c r="BZ27" i="20" s="1"/>
  <c r="BW24" i="20"/>
  <c r="BU25" i="20"/>
  <c r="BO22" i="20"/>
  <c r="BI24" i="20"/>
  <c r="BI25" i="20"/>
  <c r="BY24" i="20"/>
  <c r="BM22" i="20"/>
  <c r="BW21" i="20"/>
  <c r="BI28" i="20"/>
  <c r="BW25" i="20"/>
  <c r="BU23" i="20"/>
  <c r="BK24" i="20"/>
  <c r="BH25" i="20"/>
  <c r="BZ25" i="20" s="1"/>
  <c r="BM24" i="20"/>
  <c r="BI27" i="20"/>
  <c r="BY23" i="20"/>
  <c r="BS24" i="20"/>
  <c r="BU24" i="20"/>
  <c r="BM25" i="20"/>
  <c r="BK27" i="20"/>
  <c r="BK21" i="20"/>
  <c r="BH22" i="20"/>
  <c r="BN22" i="20" s="1"/>
  <c r="BM21" i="20"/>
  <c r="BI22" i="20"/>
  <c r="BQ25" i="20"/>
  <c r="BO27" i="20"/>
  <c r="BQ21" i="20"/>
  <c r="BK22" i="20"/>
  <c r="BS25" i="20"/>
  <c r="BQ27" i="20"/>
  <c r="BS21" i="20"/>
  <c r="BU27" i="20"/>
  <c r="BK28" i="20"/>
  <c r="BQ22" i="20"/>
  <c r="BY25" i="20"/>
  <c r="BW27" i="20"/>
  <c r="BM28" i="20"/>
  <c r="K38" i="20"/>
  <c r="L38" i="20"/>
  <c r="M38" i="20"/>
  <c r="N38" i="20"/>
  <c r="K47" i="20"/>
  <c r="L47" i="20"/>
  <c r="M47" i="20"/>
  <c r="N47" i="20"/>
  <c r="N28" i="20"/>
  <c r="K28" i="20"/>
  <c r="L28" i="20"/>
  <c r="M28" i="20"/>
  <c r="K22" i="20"/>
  <c r="L22" i="20"/>
  <c r="M22" i="20"/>
  <c r="N22" i="20"/>
  <c r="BW19" i="20"/>
  <c r="BY19" i="20"/>
  <c r="BH18" i="20"/>
  <c r="BP18" i="20" s="1"/>
  <c r="BI18" i="20"/>
  <c r="BU18" i="20"/>
  <c r="BK18" i="20"/>
  <c r="BO18" i="20"/>
  <c r="BK19" i="20"/>
  <c r="BQ19" i="20"/>
  <c r="BM18" i="20"/>
  <c r="BQ18" i="20"/>
  <c r="BH19" i="20"/>
  <c r="BJ19" i="20" s="1"/>
  <c r="BS18" i="20"/>
  <c r="BI19" i="20"/>
  <c r="BW18" i="20"/>
  <c r="BM19" i="20"/>
  <c r="BY18" i="20"/>
  <c r="BO19" i="20"/>
  <c r="BS19" i="20"/>
  <c r="BU19" i="20"/>
  <c r="K13" i="20"/>
  <c r="L13" i="20"/>
  <c r="M13" i="20"/>
  <c r="N13" i="20"/>
  <c r="K19" i="20"/>
  <c r="L19" i="20"/>
  <c r="M19" i="20"/>
  <c r="N19" i="20"/>
  <c r="L20" i="20"/>
  <c r="M20" i="20"/>
  <c r="N20" i="20"/>
  <c r="K20" i="20"/>
  <c r="K41" i="20"/>
  <c r="L41" i="20"/>
  <c r="M41" i="20"/>
  <c r="N41" i="20"/>
  <c r="M30" i="20"/>
  <c r="L30" i="20"/>
  <c r="N30" i="20"/>
  <c r="K30" i="20"/>
  <c r="K20" i="19"/>
  <c r="N20" i="19"/>
  <c r="L20" i="19"/>
  <c r="M20" i="19"/>
  <c r="K45" i="19"/>
  <c r="L45" i="19"/>
  <c r="N45" i="19"/>
  <c r="M45" i="19"/>
  <c r="K10" i="19"/>
  <c r="L10" i="19"/>
  <c r="M10" i="19"/>
  <c r="N10" i="19"/>
  <c r="K26" i="19"/>
  <c r="L26" i="19"/>
  <c r="M26" i="19"/>
  <c r="N26" i="19"/>
  <c r="K34" i="19"/>
  <c r="L34" i="19"/>
  <c r="M34" i="19"/>
  <c r="N34" i="19"/>
  <c r="K47" i="19"/>
  <c r="L47" i="19"/>
  <c r="M47" i="19"/>
  <c r="N47" i="19"/>
  <c r="BS22" i="19"/>
  <c r="BH23" i="19"/>
  <c r="BT23" i="19" s="1"/>
  <c r="BY27" i="19"/>
  <c r="BI23" i="19"/>
  <c r="BO28" i="19"/>
  <c r="BU22" i="19"/>
  <c r="BK23" i="19"/>
  <c r="BQ28" i="19"/>
  <c r="BW22" i="19"/>
  <c r="BM23" i="19"/>
  <c r="BS28" i="19"/>
  <c r="BY22" i="19"/>
  <c r="BO23" i="19"/>
  <c r="BU28" i="19"/>
  <c r="BU23" i="19"/>
  <c r="BQ23" i="19"/>
  <c r="BW28" i="19"/>
  <c r="BH25" i="19"/>
  <c r="BX25" i="19" s="1"/>
  <c r="BS23" i="19"/>
  <c r="BH24" i="19"/>
  <c r="BY28" i="19"/>
  <c r="BK24" i="19"/>
  <c r="BI24" i="19"/>
  <c r="BY23" i="19"/>
  <c r="BS24" i="19"/>
  <c r="BH21" i="19"/>
  <c r="BW24" i="19"/>
  <c r="BI21" i="19"/>
  <c r="BY24" i="19"/>
  <c r="BO25" i="19"/>
  <c r="BM27" i="19"/>
  <c r="BK21" i="19"/>
  <c r="BH22" i="19"/>
  <c r="BT22" i="19" s="1"/>
  <c r="BU24" i="19"/>
  <c r="BM25" i="19"/>
  <c r="BK27" i="19"/>
  <c r="BW21" i="19"/>
  <c r="BI28" i="19"/>
  <c r="BY21" i="19"/>
  <c r="BO22" i="19"/>
  <c r="BW25" i="19"/>
  <c r="BU27" i="19"/>
  <c r="BK28" i="19"/>
  <c r="BI25" i="19"/>
  <c r="BK25" i="19"/>
  <c r="BQ25" i="19"/>
  <c r="BM21" i="19"/>
  <c r="BS25" i="19"/>
  <c r="BH28" i="19"/>
  <c r="BN28" i="19" s="1"/>
  <c r="BO21" i="19"/>
  <c r="BQ21" i="19"/>
  <c r="BU25" i="19"/>
  <c r="BM28" i="19"/>
  <c r="BQ24" i="19"/>
  <c r="BQ27" i="19"/>
  <c r="BS21" i="19"/>
  <c r="BY25" i="19"/>
  <c r="BU21" i="19"/>
  <c r="BI27" i="19"/>
  <c r="BO27" i="19"/>
  <c r="BM24" i="19"/>
  <c r="BH27" i="19"/>
  <c r="BR27" i="19" s="1"/>
  <c r="BO24" i="19"/>
  <c r="BS27" i="19"/>
  <c r="BW27" i="19"/>
  <c r="BW23" i="19"/>
  <c r="BI22" i="19"/>
  <c r="BK22" i="19"/>
  <c r="BM22" i="19"/>
  <c r="BQ22" i="19"/>
  <c r="K31" i="19"/>
  <c r="L31" i="19"/>
  <c r="M31" i="19"/>
  <c r="N31" i="19"/>
  <c r="K21" i="19"/>
  <c r="L21" i="19"/>
  <c r="M21" i="19"/>
  <c r="N21" i="19"/>
  <c r="K13" i="19"/>
  <c r="L13" i="19"/>
  <c r="M13" i="19"/>
  <c r="N13" i="19"/>
  <c r="K41" i="19"/>
  <c r="L41" i="19"/>
  <c r="M41" i="19"/>
  <c r="N41" i="19"/>
  <c r="K38" i="19"/>
  <c r="L38" i="19"/>
  <c r="M38" i="19"/>
  <c r="N38" i="19"/>
  <c r="M28" i="19"/>
  <c r="K28" i="19"/>
  <c r="L28" i="19"/>
  <c r="N28" i="19"/>
  <c r="K30" i="19"/>
  <c r="L30" i="19"/>
  <c r="M30" i="19"/>
  <c r="N30" i="19"/>
  <c r="K22" i="19"/>
  <c r="L22" i="19"/>
  <c r="M22" i="19"/>
  <c r="N22" i="19"/>
  <c r="O30" i="19"/>
  <c r="K16" i="19"/>
  <c r="L16" i="19"/>
  <c r="M16" i="19"/>
  <c r="N16" i="19"/>
  <c r="M25" i="19"/>
  <c r="N25" i="19"/>
  <c r="K25" i="19"/>
  <c r="L25" i="19"/>
  <c r="O16" i="19"/>
  <c r="O39" i="19"/>
  <c r="N12" i="19"/>
  <c r="K12" i="19"/>
  <c r="L12" i="19"/>
  <c r="M12" i="19"/>
  <c r="K19" i="19"/>
  <c r="L19" i="19"/>
  <c r="M19" i="19"/>
  <c r="N19" i="19"/>
  <c r="K39" i="19"/>
  <c r="L39" i="19"/>
  <c r="M39" i="19"/>
  <c r="N39" i="19"/>
  <c r="K20" i="18"/>
  <c r="L20" i="18"/>
  <c r="M20" i="18"/>
  <c r="N20" i="18"/>
  <c r="K28" i="18"/>
  <c r="L28" i="18"/>
  <c r="N28" i="18"/>
  <c r="M28" i="18"/>
  <c r="O16" i="18"/>
  <c r="K38" i="18"/>
  <c r="L38" i="18"/>
  <c r="M38" i="18"/>
  <c r="N38" i="18"/>
  <c r="K16" i="18"/>
  <c r="L16" i="18"/>
  <c r="M16" i="18"/>
  <c r="N16" i="18"/>
  <c r="O28" i="18"/>
  <c r="K26" i="18"/>
  <c r="M26" i="18"/>
  <c r="L26" i="18"/>
  <c r="N26" i="18"/>
  <c r="K31" i="18"/>
  <c r="L31" i="18"/>
  <c r="M31" i="18"/>
  <c r="N31" i="18"/>
  <c r="M34" i="18"/>
  <c r="N34" i="18"/>
  <c r="K34" i="18"/>
  <c r="L34" i="18"/>
  <c r="K21" i="18"/>
  <c r="L21" i="18"/>
  <c r="M21" i="18"/>
  <c r="N21" i="18"/>
  <c r="K47" i="18"/>
  <c r="L47" i="18"/>
  <c r="M47" i="18"/>
  <c r="N47" i="18"/>
  <c r="O47" i="18"/>
  <c r="L41" i="18"/>
  <c r="M41" i="18"/>
  <c r="N41" i="18"/>
  <c r="K41" i="18"/>
  <c r="K13" i="18"/>
  <c r="L13" i="18"/>
  <c r="M13" i="18"/>
  <c r="N13" i="18"/>
  <c r="O41" i="18"/>
  <c r="K22" i="18"/>
  <c r="L22" i="18"/>
  <c r="M22" i="18"/>
  <c r="N22" i="18"/>
  <c r="K19" i="18"/>
  <c r="L19" i="18"/>
  <c r="M19" i="18"/>
  <c r="N19" i="18"/>
  <c r="L30" i="18"/>
  <c r="K30" i="18"/>
  <c r="M30" i="18"/>
  <c r="N30" i="18"/>
  <c r="BS22" i="18"/>
  <c r="BH23" i="18"/>
  <c r="BP23" i="18" s="1"/>
  <c r="BY27" i="18"/>
  <c r="BS23" i="18"/>
  <c r="BI23" i="18"/>
  <c r="BO28" i="18"/>
  <c r="BU22" i="18"/>
  <c r="BK23" i="18"/>
  <c r="BQ28" i="18"/>
  <c r="BH24" i="18"/>
  <c r="BW22" i="18"/>
  <c r="BM23" i="18"/>
  <c r="BS28" i="18"/>
  <c r="BY28" i="18"/>
  <c r="BY22" i="18"/>
  <c r="BO23" i="18"/>
  <c r="BU28" i="18"/>
  <c r="BK24" i="18"/>
  <c r="BU23" i="18"/>
  <c r="BI25" i="18"/>
  <c r="BQ23" i="18"/>
  <c r="BW28" i="18"/>
  <c r="BI24" i="18"/>
  <c r="BH25" i="18"/>
  <c r="BX25" i="18" s="1"/>
  <c r="BM24" i="18"/>
  <c r="BU24" i="18"/>
  <c r="BM25" i="18"/>
  <c r="BK27" i="18"/>
  <c r="BH21" i="18"/>
  <c r="BW24" i="18"/>
  <c r="BI21" i="18"/>
  <c r="BY24" i="18"/>
  <c r="BO25" i="18"/>
  <c r="BM27" i="18"/>
  <c r="BK21" i="18"/>
  <c r="BH22" i="18"/>
  <c r="BR22" i="18" s="1"/>
  <c r="BQ22" i="18"/>
  <c r="BU27" i="18"/>
  <c r="BS25" i="18"/>
  <c r="BM21" i="18"/>
  <c r="BW27" i="18"/>
  <c r="BO21" i="18"/>
  <c r="BQ21" i="18"/>
  <c r="BS21" i="18"/>
  <c r="BU21" i="18"/>
  <c r="BO24" i="18"/>
  <c r="BW21" i="18"/>
  <c r="BU25" i="18"/>
  <c r="BY21" i="18"/>
  <c r="BK25" i="18"/>
  <c r="BQ25" i="18"/>
  <c r="BQ24" i="18"/>
  <c r="BW25" i="18"/>
  <c r="BW23" i="18"/>
  <c r="BH27" i="18"/>
  <c r="BV27" i="18" s="1"/>
  <c r="BK28" i="18"/>
  <c r="BI22" i="18"/>
  <c r="BI27" i="18"/>
  <c r="BY23" i="18"/>
  <c r="BM28" i="18"/>
  <c r="BS24" i="18"/>
  <c r="BY25" i="18"/>
  <c r="BH28" i="18"/>
  <c r="BV28" i="18" s="1"/>
  <c r="BI28" i="18"/>
  <c r="BK22" i="18"/>
  <c r="BO27" i="18"/>
  <c r="BM22" i="18"/>
  <c r="BQ27" i="18"/>
  <c r="BO22" i="18"/>
  <c r="BS27" i="18"/>
  <c r="N10" i="18"/>
  <c r="K10" i="18"/>
  <c r="L10" i="18"/>
  <c r="M10" i="18"/>
  <c r="O10" i="18"/>
  <c r="K22" i="17"/>
  <c r="L22" i="17"/>
  <c r="M22" i="17"/>
  <c r="N22" i="17"/>
  <c r="K13" i="17"/>
  <c r="L13" i="17"/>
  <c r="M13" i="17"/>
  <c r="N13" i="17"/>
  <c r="K26" i="17"/>
  <c r="L26" i="17"/>
  <c r="M26" i="17"/>
  <c r="N26" i="17"/>
  <c r="K19" i="17"/>
  <c r="L19" i="17"/>
  <c r="M19" i="17"/>
  <c r="N19" i="17"/>
  <c r="O26" i="17"/>
  <c r="BS22" i="17"/>
  <c r="BH23" i="17"/>
  <c r="BL23" i="17" s="1"/>
  <c r="BY27" i="17"/>
  <c r="BI23" i="17"/>
  <c r="BO28" i="17"/>
  <c r="BU22" i="17"/>
  <c r="BK23" i="17"/>
  <c r="BQ28" i="17"/>
  <c r="BM24" i="17"/>
  <c r="BW22" i="17"/>
  <c r="BH25" i="17"/>
  <c r="BJ25" i="17" s="1"/>
  <c r="BI25" i="17"/>
  <c r="BM23" i="17"/>
  <c r="BS28" i="17"/>
  <c r="BY22" i="17"/>
  <c r="BO23" i="17"/>
  <c r="BU28" i="17"/>
  <c r="BK24" i="17"/>
  <c r="BQ23" i="17"/>
  <c r="BW28" i="17"/>
  <c r="BU23" i="17"/>
  <c r="BS23" i="17"/>
  <c r="BH24" i="17"/>
  <c r="BY28" i="17"/>
  <c r="BI24" i="17"/>
  <c r="BW23" i="17"/>
  <c r="BO24" i="17"/>
  <c r="BH27" i="17"/>
  <c r="BX27" i="17" s="1"/>
  <c r="BQ24" i="17"/>
  <c r="BK25" i="17"/>
  <c r="BI27" i="17"/>
  <c r="BY23" i="17"/>
  <c r="BS24" i="17"/>
  <c r="BM21" i="17"/>
  <c r="BI22" i="17"/>
  <c r="BQ25" i="17"/>
  <c r="BO27" i="17"/>
  <c r="BO21" i="17"/>
  <c r="BQ21" i="17"/>
  <c r="BK22" i="17"/>
  <c r="BS25" i="17"/>
  <c r="BQ27" i="17"/>
  <c r="BS21" i="17"/>
  <c r="BU24" i="17"/>
  <c r="BM25" i="17"/>
  <c r="BK27" i="17"/>
  <c r="BH21" i="17"/>
  <c r="BW24" i="17"/>
  <c r="BI21" i="17"/>
  <c r="BY24" i="17"/>
  <c r="BO25" i="17"/>
  <c r="BM27" i="17"/>
  <c r="BK21" i="17"/>
  <c r="BH22" i="17"/>
  <c r="BP22" i="17" s="1"/>
  <c r="BQ22" i="17"/>
  <c r="BY25" i="17"/>
  <c r="BW27" i="17"/>
  <c r="BM28" i="17"/>
  <c r="BU21" i="17"/>
  <c r="BW21" i="17"/>
  <c r="BY21" i="17"/>
  <c r="BS27" i="17"/>
  <c r="BH28" i="17"/>
  <c r="BR28" i="17" s="1"/>
  <c r="BU25" i="17"/>
  <c r="BI28" i="17"/>
  <c r="BM22" i="17"/>
  <c r="BK28" i="17"/>
  <c r="BO22" i="17"/>
  <c r="BW25" i="17"/>
  <c r="BU27" i="17"/>
  <c r="K10" i="17"/>
  <c r="L10" i="17"/>
  <c r="M10" i="17"/>
  <c r="N10" i="17"/>
  <c r="K21" i="17"/>
  <c r="L21" i="17"/>
  <c r="M21" i="17"/>
  <c r="N21" i="17"/>
  <c r="K34" i="17"/>
  <c r="L34" i="17"/>
  <c r="M34" i="17"/>
  <c r="N34" i="17"/>
  <c r="BS19" i="17"/>
  <c r="K31" i="17"/>
  <c r="L31" i="17"/>
  <c r="M31" i="17"/>
  <c r="N31" i="17"/>
  <c r="K20" i="17"/>
  <c r="L20" i="17"/>
  <c r="M20" i="17"/>
  <c r="N20" i="17"/>
  <c r="K30" i="17"/>
  <c r="M30" i="17"/>
  <c r="N30" i="17"/>
  <c r="L30" i="17"/>
  <c r="O34" i="17"/>
  <c r="BW19" i="17" s="1"/>
  <c r="N28" i="17"/>
  <c r="M28" i="17"/>
  <c r="K28" i="17"/>
  <c r="L28" i="17"/>
  <c r="K16" i="17"/>
  <c r="L16" i="17"/>
  <c r="M16" i="17"/>
  <c r="N16" i="17"/>
  <c r="K41" i="17"/>
  <c r="L41" i="17"/>
  <c r="N41" i="17"/>
  <c r="M41" i="17"/>
  <c r="K38" i="17"/>
  <c r="L38" i="17"/>
  <c r="M38" i="17"/>
  <c r="N38" i="17"/>
  <c r="K47" i="17"/>
  <c r="L47" i="17"/>
  <c r="M47" i="17"/>
  <c r="N47" i="17"/>
  <c r="K47" i="16"/>
  <c r="L47" i="16"/>
  <c r="M47" i="16"/>
  <c r="N47" i="16"/>
  <c r="K38" i="16"/>
  <c r="L38" i="16"/>
  <c r="M38" i="16"/>
  <c r="N38" i="16"/>
  <c r="M41" i="16"/>
  <c r="K41" i="16"/>
  <c r="L41" i="16"/>
  <c r="N41" i="16"/>
  <c r="L28" i="16"/>
  <c r="K28" i="16"/>
  <c r="M28" i="16"/>
  <c r="N28" i="16"/>
  <c r="BS22" i="16"/>
  <c r="BH23" i="16"/>
  <c r="BV23" i="16" s="1"/>
  <c r="BY27" i="16"/>
  <c r="BI23" i="16"/>
  <c r="BO28" i="16"/>
  <c r="BU22" i="16"/>
  <c r="BK23" i="16"/>
  <c r="BQ28" i="16"/>
  <c r="BW22" i="16"/>
  <c r="BM23" i="16"/>
  <c r="BS28" i="16"/>
  <c r="BI24" i="16"/>
  <c r="BY22" i="16"/>
  <c r="BH27" i="16"/>
  <c r="BJ27" i="16" s="1"/>
  <c r="BO23" i="16"/>
  <c r="BU28" i="16"/>
  <c r="BO24" i="16"/>
  <c r="BW23" i="16"/>
  <c r="BI27" i="16"/>
  <c r="BQ23" i="16"/>
  <c r="BW28" i="16"/>
  <c r="BK25" i="16"/>
  <c r="BQ24" i="16"/>
  <c r="BS23" i="16"/>
  <c r="BH24" i="16"/>
  <c r="BY28" i="16"/>
  <c r="BU23" i="16"/>
  <c r="BK24" i="16"/>
  <c r="BH25" i="16"/>
  <c r="BR25" i="16" s="1"/>
  <c r="BM24" i="16"/>
  <c r="BI25" i="16"/>
  <c r="BU24" i="16"/>
  <c r="BM25" i="16"/>
  <c r="BK27" i="16"/>
  <c r="BH21" i="16"/>
  <c r="BW24" i="16"/>
  <c r="BI21" i="16"/>
  <c r="BY24" i="16"/>
  <c r="BO25" i="16"/>
  <c r="BM27" i="16"/>
  <c r="BY21" i="16"/>
  <c r="BO22" i="16"/>
  <c r="BW25" i="16"/>
  <c r="BU27" i="16"/>
  <c r="BK28" i="16"/>
  <c r="BQ22" i="16"/>
  <c r="BY25" i="16"/>
  <c r="BW27" i="16"/>
  <c r="BM28" i="16"/>
  <c r="BU25" i="16"/>
  <c r="BK21" i="16"/>
  <c r="BM21" i="16"/>
  <c r="BO21" i="16"/>
  <c r="BQ21" i="16"/>
  <c r="BS21" i="16"/>
  <c r="BO27" i="16"/>
  <c r="BU21" i="16"/>
  <c r="BW21" i="16"/>
  <c r="BQ27" i="16"/>
  <c r="BS24" i="16"/>
  <c r="BM22" i="16"/>
  <c r="BS27" i="16"/>
  <c r="BI28" i="16"/>
  <c r="BQ25" i="16"/>
  <c r="BH22" i="16"/>
  <c r="BX22" i="16" s="1"/>
  <c r="BI22" i="16"/>
  <c r="BY23" i="16"/>
  <c r="BK22" i="16"/>
  <c r="BH28" i="16"/>
  <c r="BR28" i="16" s="1"/>
  <c r="BS25" i="16"/>
  <c r="N34" i="16"/>
  <c r="K34" i="16"/>
  <c r="L34" i="16"/>
  <c r="M34" i="16"/>
  <c r="K10" i="16"/>
  <c r="L10" i="16"/>
  <c r="M10" i="16"/>
  <c r="N10" i="16"/>
  <c r="K22" i="16"/>
  <c r="L22" i="16"/>
  <c r="M22" i="16"/>
  <c r="N22" i="16"/>
  <c r="N20" i="16"/>
  <c r="K20" i="16"/>
  <c r="L20" i="16"/>
  <c r="M20" i="16"/>
  <c r="N30" i="16"/>
  <c r="M30" i="16"/>
  <c r="K30" i="16"/>
  <c r="L30" i="16"/>
  <c r="O34" i="16"/>
  <c r="BW19" i="16"/>
  <c r="BM18" i="16"/>
  <c r="O22" i="16"/>
  <c r="K16" i="16"/>
  <c r="L16" i="16"/>
  <c r="M16" i="16"/>
  <c r="N16" i="16"/>
  <c r="K31" i="16"/>
  <c r="L31" i="16"/>
  <c r="M31" i="16"/>
  <c r="N31" i="16"/>
  <c r="K13" i="16"/>
  <c r="L13" i="16"/>
  <c r="M13" i="16"/>
  <c r="N13" i="16"/>
  <c r="N26" i="16"/>
  <c r="K26" i="16"/>
  <c r="L26" i="16"/>
  <c r="M26" i="16"/>
  <c r="O19" i="16"/>
  <c r="BY18" i="16" s="1"/>
  <c r="K19" i="16"/>
  <c r="L19" i="16"/>
  <c r="M19" i="16"/>
  <c r="N19" i="16"/>
  <c r="K21" i="16"/>
  <c r="L21" i="16"/>
  <c r="M21" i="16"/>
  <c r="N21" i="16"/>
  <c r="K30" i="15"/>
  <c r="N30" i="15"/>
  <c r="L30" i="15"/>
  <c r="M30" i="15"/>
  <c r="K13" i="15"/>
  <c r="L13" i="15"/>
  <c r="M13" i="15"/>
  <c r="N13" i="15"/>
  <c r="K19" i="15"/>
  <c r="L19" i="15"/>
  <c r="M19" i="15"/>
  <c r="N19" i="15"/>
  <c r="BM18" i="15"/>
  <c r="N20" i="15"/>
  <c r="K20" i="15"/>
  <c r="L20" i="15"/>
  <c r="M20" i="15"/>
  <c r="BR19" i="15"/>
  <c r="BO19" i="15"/>
  <c r="K10" i="15"/>
  <c r="L10" i="15"/>
  <c r="M10" i="15"/>
  <c r="N10" i="15"/>
  <c r="BK18" i="15"/>
  <c r="K26" i="15"/>
  <c r="L26" i="15"/>
  <c r="M26" i="15"/>
  <c r="N26" i="15"/>
  <c r="K34" i="15"/>
  <c r="L34" i="15"/>
  <c r="M34" i="15"/>
  <c r="N34" i="15"/>
  <c r="BI18" i="15"/>
  <c r="K21" i="15"/>
  <c r="L21" i="15"/>
  <c r="M21" i="15"/>
  <c r="N21" i="15"/>
  <c r="BW18" i="15"/>
  <c r="BH18" i="15"/>
  <c r="BX18" i="15" s="1"/>
  <c r="K31" i="15"/>
  <c r="L31" i="15"/>
  <c r="M31" i="15"/>
  <c r="N31" i="15"/>
  <c r="BZ19" i="15"/>
  <c r="BY19" i="15"/>
  <c r="BS22" i="15"/>
  <c r="BH23" i="15"/>
  <c r="BP23" i="15" s="1"/>
  <c r="BY27" i="15"/>
  <c r="BH22" i="15"/>
  <c r="BN22" i="15" s="1"/>
  <c r="BQ25" i="15"/>
  <c r="BO21" i="15"/>
  <c r="BQ21" i="15"/>
  <c r="BS25" i="15"/>
  <c r="BM22" i="15"/>
  <c r="BU25" i="15"/>
  <c r="BW21" i="15"/>
  <c r="BO22" i="15"/>
  <c r="BW25" i="15"/>
  <c r="BK28" i="15"/>
  <c r="BW27" i="15"/>
  <c r="BI23" i="15"/>
  <c r="BO28" i="15"/>
  <c r="BU22" i="15"/>
  <c r="BK23" i="15"/>
  <c r="BQ28" i="15"/>
  <c r="BW22" i="15"/>
  <c r="BM23" i="15"/>
  <c r="BS28" i="15"/>
  <c r="BY22" i="15"/>
  <c r="BO23" i="15"/>
  <c r="BU28" i="15"/>
  <c r="BY23" i="15"/>
  <c r="BI27" i="15"/>
  <c r="BQ23" i="15"/>
  <c r="BW28" i="15"/>
  <c r="BQ24" i="15"/>
  <c r="BM21" i="15"/>
  <c r="BO27" i="15"/>
  <c r="BK22" i="15"/>
  <c r="BQ27" i="15"/>
  <c r="BS21" i="15"/>
  <c r="BU21" i="15"/>
  <c r="BS27" i="15"/>
  <c r="BH28" i="15"/>
  <c r="BL28" i="15" s="1"/>
  <c r="BI28" i="15"/>
  <c r="BY21" i="15"/>
  <c r="BU27" i="15"/>
  <c r="BQ22" i="15"/>
  <c r="BY25" i="15"/>
  <c r="BS23" i="15"/>
  <c r="BH24" i="15"/>
  <c r="BY28" i="15"/>
  <c r="BK25" i="15"/>
  <c r="BI24" i="15"/>
  <c r="BS24" i="15"/>
  <c r="BI22" i="15"/>
  <c r="BU23" i="15"/>
  <c r="BK24" i="15"/>
  <c r="BH25" i="15"/>
  <c r="BV25" i="15" s="1"/>
  <c r="BM24" i="15"/>
  <c r="BI25" i="15"/>
  <c r="BW23" i="15"/>
  <c r="BO24" i="15"/>
  <c r="BH27" i="15"/>
  <c r="BJ27" i="15" s="1"/>
  <c r="BU24" i="15"/>
  <c r="BM25" i="15"/>
  <c r="BK27" i="15"/>
  <c r="BH21" i="15"/>
  <c r="BW24" i="15"/>
  <c r="BI21" i="15"/>
  <c r="BY24" i="15"/>
  <c r="BO25" i="15"/>
  <c r="BM27" i="15"/>
  <c r="BK21" i="15"/>
  <c r="BM28" i="15"/>
  <c r="BX19" i="15"/>
  <c r="BU19" i="15"/>
  <c r="K16" i="15"/>
  <c r="L16" i="15"/>
  <c r="M16" i="15"/>
  <c r="N16" i="15"/>
  <c r="BT19" i="15"/>
  <c r="BS19" i="15"/>
  <c r="K41" i="15"/>
  <c r="L41" i="15"/>
  <c r="M41" i="15"/>
  <c r="N41" i="15"/>
  <c r="BV19" i="15"/>
  <c r="BQ19" i="15"/>
  <c r="BP19" i="15"/>
  <c r="BL19" i="15"/>
  <c r="BY18" i="15"/>
  <c r="K22" i="15"/>
  <c r="L22" i="15"/>
  <c r="M22" i="15"/>
  <c r="N22" i="15"/>
  <c r="BK19" i="15"/>
  <c r="K38" i="15"/>
  <c r="L38" i="15"/>
  <c r="M38" i="15"/>
  <c r="N38" i="15"/>
  <c r="BU18" i="15"/>
  <c r="K28" i="15"/>
  <c r="L28" i="15"/>
  <c r="M28" i="15"/>
  <c r="N28" i="15"/>
  <c r="K47" i="15"/>
  <c r="L47" i="15"/>
  <c r="M47" i="15"/>
  <c r="N47" i="15"/>
  <c r="BJ19" i="15"/>
  <c r="K19" i="14"/>
  <c r="L19" i="14"/>
  <c r="M19" i="14"/>
  <c r="N19" i="14"/>
  <c r="O38" i="14"/>
  <c r="K41" i="14"/>
  <c r="L41" i="14"/>
  <c r="M41" i="14"/>
  <c r="N41" i="14"/>
  <c r="L30" i="14"/>
  <c r="M30" i="14"/>
  <c r="N30" i="14"/>
  <c r="K30" i="14"/>
  <c r="N28" i="14"/>
  <c r="K28" i="14"/>
  <c r="L28" i="14"/>
  <c r="M28" i="14"/>
  <c r="BS22" i="14"/>
  <c r="BH23" i="14"/>
  <c r="BT23" i="14" s="1"/>
  <c r="BY27" i="14"/>
  <c r="BI23" i="14"/>
  <c r="BO28" i="14"/>
  <c r="BM24" i="14"/>
  <c r="BI25" i="14"/>
  <c r="BW23" i="14"/>
  <c r="BO24" i="14"/>
  <c r="BH27" i="14"/>
  <c r="BN27" i="14" s="1"/>
  <c r="BQ24" i="14"/>
  <c r="BK25" i="14"/>
  <c r="BI27" i="14"/>
  <c r="BU22" i="14"/>
  <c r="BK23" i="14"/>
  <c r="BQ28" i="14"/>
  <c r="BW22" i="14"/>
  <c r="BM23" i="14"/>
  <c r="BS28" i="14"/>
  <c r="BY22" i="14"/>
  <c r="BO23" i="14"/>
  <c r="BU28" i="14"/>
  <c r="BQ23" i="14"/>
  <c r="BW28" i="14"/>
  <c r="BS23" i="14"/>
  <c r="BH24" i="14"/>
  <c r="BY28" i="14"/>
  <c r="BI24" i="14"/>
  <c r="BU23" i="14"/>
  <c r="BK24" i="14"/>
  <c r="BH25" i="14"/>
  <c r="BZ25" i="14" s="1"/>
  <c r="BU24" i="14"/>
  <c r="BM25" i="14"/>
  <c r="BK27" i="14"/>
  <c r="BH21" i="14"/>
  <c r="BW24" i="14"/>
  <c r="BI21" i="14"/>
  <c r="BY24" i="14"/>
  <c r="BO25" i="14"/>
  <c r="BM27" i="14"/>
  <c r="BK21" i="14"/>
  <c r="BH22" i="14"/>
  <c r="BP22" i="14" s="1"/>
  <c r="BU25" i="14"/>
  <c r="BH28" i="14"/>
  <c r="BV28" i="14" s="1"/>
  <c r="BW25" i="14"/>
  <c r="BI28" i="14"/>
  <c r="BY25" i="14"/>
  <c r="BK28" i="14"/>
  <c r="BS24" i="14"/>
  <c r="BS27" i="14"/>
  <c r="BY23" i="14"/>
  <c r="BM28" i="14"/>
  <c r="BO27" i="14"/>
  <c r="BQ27" i="14"/>
  <c r="BI22" i="14"/>
  <c r="BU27" i="14"/>
  <c r="BK22" i="14"/>
  <c r="BW27" i="14"/>
  <c r="BM22" i="14"/>
  <c r="BQ22" i="14"/>
  <c r="BM21" i="14"/>
  <c r="BO21" i="14"/>
  <c r="BQ21" i="14"/>
  <c r="BS21" i="14"/>
  <c r="BU21" i="14"/>
  <c r="BQ25" i="14"/>
  <c r="BO22" i="14"/>
  <c r="BW21" i="14"/>
  <c r="BY21" i="14"/>
  <c r="BS25" i="14"/>
  <c r="K10" i="14"/>
  <c r="L10" i="14"/>
  <c r="M10" i="14"/>
  <c r="N10" i="14"/>
  <c r="O10" i="14"/>
  <c r="K16" i="14"/>
  <c r="L16" i="14"/>
  <c r="M16" i="14"/>
  <c r="N16" i="14"/>
  <c r="K22" i="14"/>
  <c r="L22" i="14"/>
  <c r="M22" i="14"/>
  <c r="N22" i="14"/>
  <c r="K21" i="14"/>
  <c r="L21" i="14"/>
  <c r="M21" i="14"/>
  <c r="N21" i="14"/>
  <c r="O22" i="14"/>
  <c r="K34" i="14"/>
  <c r="L34" i="14"/>
  <c r="M34" i="14"/>
  <c r="N34" i="14"/>
  <c r="O21" i="14"/>
  <c r="L20" i="14"/>
  <c r="M20" i="14"/>
  <c r="N20" i="14"/>
  <c r="K20" i="14"/>
  <c r="K26" i="14"/>
  <c r="L26" i="14"/>
  <c r="M26" i="14"/>
  <c r="N26" i="14"/>
  <c r="K47" i="14"/>
  <c r="L47" i="14"/>
  <c r="M47" i="14"/>
  <c r="N47" i="14"/>
  <c r="K13" i="14"/>
  <c r="L13" i="14"/>
  <c r="M13" i="14"/>
  <c r="N13" i="14"/>
  <c r="K31" i="14"/>
  <c r="L31" i="14"/>
  <c r="M31" i="14"/>
  <c r="N31" i="14"/>
  <c r="K38" i="14"/>
  <c r="L38" i="14"/>
  <c r="M38" i="14"/>
  <c r="N38" i="14"/>
  <c r="O13" i="14"/>
  <c r="K19" i="13"/>
  <c r="L19" i="13"/>
  <c r="M19" i="13"/>
  <c r="N19" i="13"/>
  <c r="K41" i="13"/>
  <c r="L41" i="13"/>
  <c r="M41" i="13"/>
  <c r="N41" i="13"/>
  <c r="BI18" i="13"/>
  <c r="BW18" i="13"/>
  <c r="BK19" i="13"/>
  <c r="K45" i="13"/>
  <c r="L45" i="13"/>
  <c r="M45" i="13"/>
  <c r="N45" i="13"/>
  <c r="O41" i="13"/>
  <c r="K21" i="13"/>
  <c r="L21" i="13"/>
  <c r="M21" i="13"/>
  <c r="N21" i="13"/>
  <c r="K28" i="13"/>
  <c r="L28" i="13"/>
  <c r="M28" i="13"/>
  <c r="N28" i="13"/>
  <c r="K38" i="13"/>
  <c r="L38" i="13"/>
  <c r="M38" i="13"/>
  <c r="N38" i="13"/>
  <c r="N13" i="13"/>
  <c r="K13" i="13"/>
  <c r="L13" i="13"/>
  <c r="M13" i="13"/>
  <c r="K47" i="13"/>
  <c r="L47" i="13"/>
  <c r="M47" i="13"/>
  <c r="N47" i="13"/>
  <c r="K31" i="13"/>
  <c r="L31" i="13"/>
  <c r="M31" i="13"/>
  <c r="N31" i="13"/>
  <c r="K16" i="13"/>
  <c r="L16" i="13"/>
  <c r="M16" i="13"/>
  <c r="N16" i="13"/>
  <c r="O16" i="13"/>
  <c r="BO19" i="13" s="1"/>
  <c r="L26" i="13"/>
  <c r="M26" i="13"/>
  <c r="N26" i="13"/>
  <c r="K26" i="13"/>
  <c r="K22" i="13"/>
  <c r="L22" i="13"/>
  <c r="M22" i="13"/>
  <c r="N22" i="13"/>
  <c r="K20" i="13"/>
  <c r="L20" i="13"/>
  <c r="N20" i="13"/>
  <c r="M20" i="13"/>
  <c r="O22" i="13"/>
  <c r="L34" i="13"/>
  <c r="M34" i="13"/>
  <c r="N34" i="13"/>
  <c r="K34" i="13"/>
  <c r="M15" i="13"/>
  <c r="K15" i="13"/>
  <c r="L15" i="13"/>
  <c r="N15" i="13"/>
  <c r="M30" i="13"/>
  <c r="N30" i="13"/>
  <c r="L30" i="13"/>
  <c r="K30" i="13"/>
  <c r="BS22" i="13"/>
  <c r="BH23" i="13"/>
  <c r="BX23" i="13" s="1"/>
  <c r="BY27" i="13"/>
  <c r="BI23" i="13"/>
  <c r="BO28" i="13"/>
  <c r="BU22" i="13"/>
  <c r="BK23" i="13"/>
  <c r="BQ28" i="13"/>
  <c r="BW22" i="13"/>
  <c r="BM23" i="13"/>
  <c r="BS28" i="13"/>
  <c r="BY22" i="13"/>
  <c r="BO23" i="13"/>
  <c r="BU28" i="13"/>
  <c r="BS23" i="13"/>
  <c r="BH24" i="13"/>
  <c r="BY28" i="13"/>
  <c r="BI24" i="13"/>
  <c r="BQ23" i="13"/>
  <c r="BW28" i="13"/>
  <c r="BU24" i="13"/>
  <c r="BM25" i="13"/>
  <c r="BK27" i="13"/>
  <c r="BH21" i="13"/>
  <c r="BW24" i="13"/>
  <c r="BK21" i="13"/>
  <c r="BH22" i="13"/>
  <c r="BV22" i="13" s="1"/>
  <c r="BM21" i="13"/>
  <c r="BI22" i="13"/>
  <c r="BQ25" i="13"/>
  <c r="BO27" i="13"/>
  <c r="BK25" i="13"/>
  <c r="BK24" i="13"/>
  <c r="BO25" i="13"/>
  <c r="BM24" i="13"/>
  <c r="BO24" i="13"/>
  <c r="BS25" i="13"/>
  <c r="BQ24" i="13"/>
  <c r="BU23" i="13"/>
  <c r="BS24" i="13"/>
  <c r="BU25" i="13"/>
  <c r="BY24" i="13"/>
  <c r="BH28" i="13"/>
  <c r="BV28" i="13" s="1"/>
  <c r="BH27" i="13"/>
  <c r="BP27" i="13" s="1"/>
  <c r="BQ22" i="13"/>
  <c r="BI27" i="13"/>
  <c r="BW23" i="13"/>
  <c r="BW25" i="13"/>
  <c r="BK28" i="13"/>
  <c r="BK22" i="13"/>
  <c r="BO22" i="13"/>
  <c r="BY23" i="13"/>
  <c r="BY25" i="13"/>
  <c r="BI28" i="13"/>
  <c r="BM22" i="13"/>
  <c r="BM27" i="13"/>
  <c r="BI21" i="13"/>
  <c r="BM28" i="13"/>
  <c r="BW27" i="13"/>
  <c r="BO21" i="13"/>
  <c r="BQ27" i="13"/>
  <c r="BS21" i="13"/>
  <c r="BU21" i="13"/>
  <c r="BY21" i="13"/>
  <c r="BQ21" i="13"/>
  <c r="BS27" i="13"/>
  <c r="BW21" i="13"/>
  <c r="BU27" i="13"/>
  <c r="BH25" i="13"/>
  <c r="BX25" i="13" s="1"/>
  <c r="BI25" i="13"/>
  <c r="L10" i="13"/>
  <c r="M10" i="13"/>
  <c r="N10" i="13"/>
  <c r="K10" i="13"/>
  <c r="BW19" i="12"/>
  <c r="BY19" i="12"/>
  <c r="BO18" i="12"/>
  <c r="BQ18" i="12"/>
  <c r="BH19" i="12"/>
  <c r="BX19" i="12" s="1"/>
  <c r="BH18" i="12"/>
  <c r="BZ18" i="12" s="1"/>
  <c r="BI18" i="12"/>
  <c r="BK18" i="12"/>
  <c r="BM18" i="12"/>
  <c r="BS18" i="12"/>
  <c r="BI19" i="12"/>
  <c r="BU18" i="12"/>
  <c r="BK19" i="12"/>
  <c r="BM19" i="12"/>
  <c r="BO19" i="12"/>
  <c r="BS19" i="12"/>
  <c r="BW18" i="12"/>
  <c r="BY18" i="12"/>
  <c r="BQ19" i="12"/>
  <c r="BU19" i="12"/>
  <c r="M28" i="12"/>
  <c r="N28" i="12"/>
  <c r="K28" i="12"/>
  <c r="L28" i="12"/>
  <c r="N41" i="12"/>
  <c r="K41" i="12"/>
  <c r="L41" i="12"/>
  <c r="M41" i="12"/>
  <c r="K20" i="12"/>
  <c r="L20" i="12"/>
  <c r="M20" i="12"/>
  <c r="N20" i="12"/>
  <c r="K38" i="12"/>
  <c r="L38" i="12"/>
  <c r="M38" i="12"/>
  <c r="N38" i="12"/>
  <c r="O47" i="12"/>
  <c r="K26" i="12"/>
  <c r="L26" i="12"/>
  <c r="M26" i="12"/>
  <c r="N26" i="12"/>
  <c r="K47" i="12"/>
  <c r="L47" i="12"/>
  <c r="M47" i="12"/>
  <c r="N47" i="12"/>
  <c r="K22" i="12"/>
  <c r="L22" i="12"/>
  <c r="M22" i="12"/>
  <c r="N22" i="12"/>
  <c r="K19" i="12"/>
  <c r="L19" i="12"/>
  <c r="M19" i="12"/>
  <c r="N19" i="12"/>
  <c r="BS22" i="12"/>
  <c r="BH23" i="12"/>
  <c r="BZ23" i="12" s="1"/>
  <c r="BY27" i="12"/>
  <c r="BI23" i="12"/>
  <c r="BO28" i="12"/>
  <c r="BU22" i="12"/>
  <c r="BK23" i="12"/>
  <c r="BQ28" i="12"/>
  <c r="BW22" i="12"/>
  <c r="BU23" i="12"/>
  <c r="BK24" i="12"/>
  <c r="BH25" i="12"/>
  <c r="BR25" i="12" s="1"/>
  <c r="BM24" i="12"/>
  <c r="BI25" i="12"/>
  <c r="BW23" i="12"/>
  <c r="BO24" i="12"/>
  <c r="BH27" i="12"/>
  <c r="BX27" i="12" s="1"/>
  <c r="BQ24" i="12"/>
  <c r="BK25" i="12"/>
  <c r="BI27" i="12"/>
  <c r="BY23" i="12"/>
  <c r="BS24" i="12"/>
  <c r="BM23" i="12"/>
  <c r="BS28" i="12"/>
  <c r="BY22" i="12"/>
  <c r="BO23" i="12"/>
  <c r="BU28" i="12"/>
  <c r="BQ23" i="12"/>
  <c r="BW28" i="12"/>
  <c r="BS23" i="12"/>
  <c r="BH24" i="12"/>
  <c r="BY28" i="12"/>
  <c r="BI24" i="12"/>
  <c r="BU24" i="12"/>
  <c r="BM25" i="12"/>
  <c r="BK27" i="12"/>
  <c r="BH21" i="12"/>
  <c r="BW24" i="12"/>
  <c r="BI21" i="12"/>
  <c r="BY24" i="12"/>
  <c r="BO25" i="12"/>
  <c r="BM27" i="12"/>
  <c r="BO21" i="12"/>
  <c r="BQ21" i="12"/>
  <c r="BS21" i="12"/>
  <c r="BY25" i="12"/>
  <c r="BK28" i="12"/>
  <c r="BU27" i="12"/>
  <c r="BK22" i="12"/>
  <c r="BW27" i="12"/>
  <c r="BO22" i="12"/>
  <c r="BU21" i="12"/>
  <c r="BW21" i="12"/>
  <c r="BQ25" i="12"/>
  <c r="BY21" i="12"/>
  <c r="BS25" i="12"/>
  <c r="BU25" i="12"/>
  <c r="BW25" i="12"/>
  <c r="BH28" i="12"/>
  <c r="BJ28" i="12" s="1"/>
  <c r="BI28" i="12"/>
  <c r="BM28" i="12"/>
  <c r="BO27" i="12"/>
  <c r="BQ27" i="12"/>
  <c r="BH22" i="12"/>
  <c r="BX22" i="12" s="1"/>
  <c r="BS27" i="12"/>
  <c r="BI22" i="12"/>
  <c r="BM22" i="12"/>
  <c r="BK21" i="12"/>
  <c r="BQ22" i="12"/>
  <c r="BM21" i="12"/>
  <c r="K34" i="12"/>
  <c r="L34" i="12"/>
  <c r="M34" i="12"/>
  <c r="N34" i="12"/>
  <c r="K13" i="12"/>
  <c r="L13" i="12"/>
  <c r="M13" i="12"/>
  <c r="N13" i="12"/>
  <c r="K10" i="12"/>
  <c r="L10" i="12"/>
  <c r="M10" i="12"/>
  <c r="N10" i="12"/>
  <c r="K31" i="12"/>
  <c r="L31" i="12"/>
  <c r="M31" i="12"/>
  <c r="N31" i="12"/>
  <c r="K21" i="12"/>
  <c r="L21" i="12"/>
  <c r="M21" i="12"/>
  <c r="N21" i="12"/>
  <c r="K30" i="12"/>
  <c r="L30" i="12"/>
  <c r="M30" i="12"/>
  <c r="N30" i="12"/>
  <c r="K16" i="12"/>
  <c r="L16" i="12"/>
  <c r="M16" i="12"/>
  <c r="N16" i="12"/>
  <c r="K34" i="11"/>
  <c r="L34" i="11"/>
  <c r="M34" i="11"/>
  <c r="N34" i="11"/>
  <c r="K19" i="11"/>
  <c r="L19" i="11"/>
  <c r="M19" i="11"/>
  <c r="N19" i="11"/>
  <c r="M25" i="11"/>
  <c r="N25" i="11"/>
  <c r="K25" i="11"/>
  <c r="L25" i="11"/>
  <c r="L15" i="11"/>
  <c r="M15" i="11"/>
  <c r="N15" i="11"/>
  <c r="K15" i="11"/>
  <c r="L45" i="11"/>
  <c r="M45" i="11"/>
  <c r="K45" i="11"/>
  <c r="N45" i="11"/>
  <c r="K21" i="11"/>
  <c r="L21" i="11"/>
  <c r="M21" i="11"/>
  <c r="N21" i="11"/>
  <c r="K36" i="11"/>
  <c r="N36" i="11"/>
  <c r="L36" i="11"/>
  <c r="M36" i="11"/>
  <c r="K41" i="11"/>
  <c r="L41" i="11"/>
  <c r="M41" i="11"/>
  <c r="N41" i="11"/>
  <c r="N16" i="11"/>
  <c r="K16" i="11"/>
  <c r="L16" i="11"/>
  <c r="M16" i="11"/>
  <c r="M13" i="11"/>
  <c r="L13" i="11"/>
  <c r="K13" i="11"/>
  <c r="N13" i="11"/>
  <c r="N38" i="11"/>
  <c r="K38" i="11"/>
  <c r="L38" i="11"/>
  <c r="M38" i="11"/>
  <c r="K31" i="11"/>
  <c r="L31" i="11"/>
  <c r="M31" i="11"/>
  <c r="N31" i="11"/>
  <c r="N47" i="11"/>
  <c r="K47" i="11"/>
  <c r="L47" i="11"/>
  <c r="M47" i="11"/>
  <c r="K32" i="11"/>
  <c r="L32" i="11"/>
  <c r="M32" i="11"/>
  <c r="N32" i="11"/>
  <c r="K10" i="11"/>
  <c r="L10" i="11"/>
  <c r="M10" i="11"/>
  <c r="N10" i="11"/>
  <c r="N24" i="11"/>
  <c r="K24" i="11"/>
  <c r="L24" i="11"/>
  <c r="M24" i="11"/>
  <c r="BW19" i="11"/>
  <c r="BI18" i="11"/>
  <c r="BK18" i="11"/>
  <c r="BY19" i="11"/>
  <c r="BH18" i="11"/>
  <c r="BL18" i="11" s="1"/>
  <c r="BH19" i="11"/>
  <c r="BX19" i="11" s="1"/>
  <c r="BU18" i="11"/>
  <c r="BK19" i="11"/>
  <c r="BS18" i="11"/>
  <c r="BI19" i="11"/>
  <c r="BW18" i="11"/>
  <c r="BM19" i="11"/>
  <c r="BO19" i="11"/>
  <c r="BQ19" i="11"/>
  <c r="BS19" i="11"/>
  <c r="BU19" i="11"/>
  <c r="BQ18" i="11"/>
  <c r="BO18" i="11"/>
  <c r="BM18" i="11"/>
  <c r="BY18" i="11"/>
  <c r="BS22" i="11"/>
  <c r="BH23" i="11"/>
  <c r="BN23" i="11" s="1"/>
  <c r="BY27" i="11"/>
  <c r="BQ23" i="11"/>
  <c r="BW28" i="11"/>
  <c r="BI23" i="11"/>
  <c r="BO28" i="11"/>
  <c r="BU22" i="11"/>
  <c r="BK23" i="11"/>
  <c r="BQ28" i="11"/>
  <c r="BW22" i="11"/>
  <c r="BM23" i="11"/>
  <c r="BS28" i="11"/>
  <c r="BY22" i="11"/>
  <c r="BO23" i="11"/>
  <c r="BU28" i="11"/>
  <c r="BY23" i="11"/>
  <c r="BS24" i="11"/>
  <c r="BI21" i="11"/>
  <c r="BY24" i="11"/>
  <c r="BO25" i="11"/>
  <c r="BM27" i="11"/>
  <c r="BO21" i="11"/>
  <c r="BU24" i="11"/>
  <c r="BM25" i="11"/>
  <c r="BK27" i="11"/>
  <c r="BH21" i="11"/>
  <c r="BW24" i="11"/>
  <c r="BK21" i="11"/>
  <c r="BH22" i="11"/>
  <c r="BL22" i="11" s="1"/>
  <c r="BM21" i="11"/>
  <c r="BI22" i="11"/>
  <c r="BQ25" i="11"/>
  <c r="BO27" i="11"/>
  <c r="BH28" i="11"/>
  <c r="BT28" i="11" s="1"/>
  <c r="BM22" i="11"/>
  <c r="BI28" i="11"/>
  <c r="BH27" i="11"/>
  <c r="BX27" i="11" s="1"/>
  <c r="BO22" i="11"/>
  <c r="BI27" i="11"/>
  <c r="BK28" i="11"/>
  <c r="BQ27" i="11"/>
  <c r="BQ22" i="11"/>
  <c r="BM28" i="11"/>
  <c r="BS27" i="11"/>
  <c r="BY28" i="11"/>
  <c r="BU21" i="11"/>
  <c r="BU27" i="11"/>
  <c r="BS21" i="11"/>
  <c r="BY21" i="11"/>
  <c r="BW27" i="11"/>
  <c r="BW21" i="11"/>
  <c r="BQ21" i="11"/>
  <c r="BH25" i="11"/>
  <c r="BR25" i="11" s="1"/>
  <c r="BI25" i="11"/>
  <c r="BS25" i="11"/>
  <c r="BW25" i="11"/>
  <c r="BH24" i="11"/>
  <c r="BU25" i="11"/>
  <c r="BK24" i="11"/>
  <c r="BM24" i="11"/>
  <c r="BK25" i="11"/>
  <c r="BI24" i="11"/>
  <c r="BS23" i="11"/>
  <c r="BO24" i="11"/>
  <c r="BU23" i="11"/>
  <c r="BQ24" i="11"/>
  <c r="BY25" i="11"/>
  <c r="BW23" i="11"/>
  <c r="BK22" i="11"/>
  <c r="M22" i="11"/>
  <c r="N22" i="11"/>
  <c r="K22" i="11"/>
  <c r="L22" i="11"/>
  <c r="K18" i="11"/>
  <c r="L18" i="11"/>
  <c r="M18" i="11"/>
  <c r="N18" i="11"/>
  <c r="K26" i="11"/>
  <c r="L26" i="11"/>
  <c r="M26" i="11"/>
  <c r="N26" i="11"/>
  <c r="K39" i="11"/>
  <c r="L39" i="11"/>
  <c r="M39" i="11"/>
  <c r="N39" i="11"/>
  <c r="K28" i="11"/>
  <c r="L28" i="11"/>
  <c r="M28" i="11"/>
  <c r="N28" i="11"/>
  <c r="L41" i="10"/>
  <c r="K41" i="10"/>
  <c r="M41" i="10"/>
  <c r="N41" i="10"/>
  <c r="O20" i="10"/>
  <c r="O30" i="10"/>
  <c r="K21" i="10"/>
  <c r="L21" i="10"/>
  <c r="M21" i="10"/>
  <c r="N21" i="10"/>
  <c r="K31" i="10"/>
  <c r="L31" i="10"/>
  <c r="M31" i="10"/>
  <c r="N31" i="10"/>
  <c r="O39" i="10"/>
  <c r="K16" i="10"/>
  <c r="L16" i="10"/>
  <c r="M16" i="10"/>
  <c r="N16" i="10"/>
  <c r="M34" i="10"/>
  <c r="L34" i="10"/>
  <c r="K34" i="10"/>
  <c r="N34" i="10"/>
  <c r="L28" i="10"/>
  <c r="K28" i="10"/>
  <c r="M28" i="10"/>
  <c r="N28" i="10"/>
  <c r="O34" i="10"/>
  <c r="K38" i="10"/>
  <c r="L38" i="10"/>
  <c r="M38" i="10"/>
  <c r="N38" i="10"/>
  <c r="K47" i="10"/>
  <c r="L47" i="10"/>
  <c r="M47" i="10"/>
  <c r="N47" i="10"/>
  <c r="O12" i="10"/>
  <c r="L26" i="10"/>
  <c r="N26" i="10"/>
  <c r="K26" i="10"/>
  <c r="M26" i="10"/>
  <c r="N12" i="10"/>
  <c r="L12" i="10"/>
  <c r="M12" i="10"/>
  <c r="K12" i="10"/>
  <c r="K22" i="10"/>
  <c r="L22" i="10"/>
  <c r="M22" i="10"/>
  <c r="N22" i="10"/>
  <c r="BS22" i="10"/>
  <c r="BH23" i="10"/>
  <c r="BZ23" i="10" s="1"/>
  <c r="BY27" i="10"/>
  <c r="BI24" i="10"/>
  <c r="BU23" i="10"/>
  <c r="BI23" i="10"/>
  <c r="BO28" i="10"/>
  <c r="BU22" i="10"/>
  <c r="BK23" i="10"/>
  <c r="BQ28" i="10"/>
  <c r="BW22" i="10"/>
  <c r="BM23" i="10"/>
  <c r="BS28" i="10"/>
  <c r="BY22" i="10"/>
  <c r="BO23" i="10"/>
  <c r="BU28" i="10"/>
  <c r="BS23" i="10"/>
  <c r="BH25" i="10"/>
  <c r="BN25" i="10" s="1"/>
  <c r="BQ23" i="10"/>
  <c r="BW28" i="10"/>
  <c r="BH24" i="10"/>
  <c r="BY23" i="10"/>
  <c r="BS24" i="10"/>
  <c r="BU24" i="10"/>
  <c r="BM25" i="10"/>
  <c r="BK27" i="10"/>
  <c r="BI21" i="10"/>
  <c r="BO25" i="10"/>
  <c r="BH21" i="10"/>
  <c r="BW24" i="10"/>
  <c r="BY24" i="10"/>
  <c r="BM27" i="10"/>
  <c r="BK21" i="10"/>
  <c r="BH22" i="10"/>
  <c r="BV22" i="10" s="1"/>
  <c r="BM21" i="10"/>
  <c r="BI22" i="10"/>
  <c r="BQ25" i="10"/>
  <c r="BO27" i="10"/>
  <c r="BO21" i="10"/>
  <c r="BQ21" i="10"/>
  <c r="BK22" i="10"/>
  <c r="BS25" i="10"/>
  <c r="BQ27" i="10"/>
  <c r="BS21" i="10"/>
  <c r="BQ22" i="10"/>
  <c r="BY25" i="10"/>
  <c r="BW27" i="10"/>
  <c r="BY28" i="10"/>
  <c r="BM28" i="10"/>
  <c r="BK24" i="10"/>
  <c r="BM22" i="10"/>
  <c r="BO22" i="10"/>
  <c r="BH28" i="10"/>
  <c r="BL28" i="10" s="1"/>
  <c r="BI25" i="10"/>
  <c r="BI28" i="10"/>
  <c r="BI27" i="10"/>
  <c r="BK25" i="10"/>
  <c r="BK28" i="10"/>
  <c r="BH27" i="10"/>
  <c r="BT27" i="10" s="1"/>
  <c r="BU25" i="10"/>
  <c r="BW25" i="10"/>
  <c r="BM24" i="10"/>
  <c r="BS27" i="10"/>
  <c r="BU21" i="10"/>
  <c r="BO24" i="10"/>
  <c r="BW21" i="10"/>
  <c r="BQ24" i="10"/>
  <c r="BU27" i="10"/>
  <c r="BY21" i="10"/>
  <c r="BW23" i="10"/>
  <c r="N10" i="10"/>
  <c r="K10" i="10"/>
  <c r="L10" i="10"/>
  <c r="M10" i="10"/>
  <c r="N13" i="10"/>
  <c r="K13" i="10"/>
  <c r="L13" i="10"/>
  <c r="M13" i="10"/>
  <c r="M45" i="10"/>
  <c r="N45" i="10"/>
  <c r="K45" i="10"/>
  <c r="L45" i="10"/>
  <c r="O10" i="10"/>
  <c r="M24" i="10"/>
  <c r="N24" i="10"/>
  <c r="K24" i="10"/>
  <c r="L24" i="10"/>
  <c r="K19" i="10"/>
  <c r="L19" i="10"/>
  <c r="M19" i="10"/>
  <c r="N19" i="10"/>
  <c r="M39" i="10"/>
  <c r="N39" i="10"/>
  <c r="K39" i="10"/>
  <c r="L39" i="10"/>
  <c r="K41" i="9"/>
  <c r="L41" i="9"/>
  <c r="M41" i="9"/>
  <c r="N41" i="9"/>
  <c r="K20" i="9"/>
  <c r="L20" i="9"/>
  <c r="M20" i="9"/>
  <c r="N20" i="9"/>
  <c r="K30" i="9"/>
  <c r="L30" i="9"/>
  <c r="M30" i="9"/>
  <c r="N30" i="9"/>
  <c r="K37" i="9"/>
  <c r="L37" i="9"/>
  <c r="M37" i="9"/>
  <c r="N37" i="9"/>
  <c r="K49" i="9"/>
  <c r="L49" i="9"/>
  <c r="M49" i="9"/>
  <c r="N49" i="9"/>
  <c r="K19" i="9"/>
  <c r="L19" i="9"/>
  <c r="M19" i="9"/>
  <c r="N19" i="9"/>
  <c r="N11" i="9"/>
  <c r="L11" i="9"/>
  <c r="M11" i="9"/>
  <c r="K11" i="9"/>
  <c r="K34" i="9"/>
  <c r="L34" i="9"/>
  <c r="M34" i="9"/>
  <c r="N34" i="9"/>
  <c r="K22" i="9"/>
  <c r="L22" i="9"/>
  <c r="M22" i="9"/>
  <c r="N22" i="9"/>
  <c r="K21" i="9"/>
  <c r="L21" i="9"/>
  <c r="M21" i="9"/>
  <c r="N21" i="9"/>
  <c r="K31" i="9"/>
  <c r="L31" i="9"/>
  <c r="M31" i="9"/>
  <c r="N31" i="9"/>
  <c r="L40" i="9"/>
  <c r="M40" i="9"/>
  <c r="N40" i="9"/>
  <c r="K40" i="9"/>
  <c r="L43" i="9"/>
  <c r="M43" i="9"/>
  <c r="N43" i="9"/>
  <c r="K43" i="9"/>
  <c r="K26" i="9"/>
  <c r="L26" i="9"/>
  <c r="M26" i="9"/>
  <c r="N26" i="9"/>
  <c r="K16" i="9"/>
  <c r="L16" i="9"/>
  <c r="M16" i="9"/>
  <c r="N16" i="9"/>
  <c r="K38" i="9"/>
  <c r="L38" i="9"/>
  <c r="M38" i="9"/>
  <c r="N38" i="9"/>
  <c r="K47" i="9"/>
  <c r="L47" i="9"/>
  <c r="M47" i="9"/>
  <c r="N47" i="9"/>
  <c r="BS22" i="9"/>
  <c r="BH23" i="9"/>
  <c r="BR23" i="9" s="1"/>
  <c r="BY27" i="9"/>
  <c r="BI23" i="9"/>
  <c r="BO28" i="9"/>
  <c r="BU22" i="9"/>
  <c r="BK23" i="9"/>
  <c r="BQ28" i="9"/>
  <c r="BW22" i="9"/>
  <c r="BM23" i="9"/>
  <c r="BS28" i="9"/>
  <c r="BY22" i="9"/>
  <c r="BO23" i="9"/>
  <c r="BU28" i="9"/>
  <c r="BQ23" i="9"/>
  <c r="BW28" i="9"/>
  <c r="BS23" i="9"/>
  <c r="BH24" i="9"/>
  <c r="BY28" i="9"/>
  <c r="BI24" i="9"/>
  <c r="BU23" i="9"/>
  <c r="BK24" i="9"/>
  <c r="BH25" i="9"/>
  <c r="BP25" i="9" s="1"/>
  <c r="BM24" i="9"/>
  <c r="BI25" i="9"/>
  <c r="BW23" i="9"/>
  <c r="BO24" i="9"/>
  <c r="BH27" i="9"/>
  <c r="BX27" i="9" s="1"/>
  <c r="BQ24" i="9"/>
  <c r="BK25" i="9"/>
  <c r="BI27" i="9"/>
  <c r="BY23" i="9"/>
  <c r="BS24" i="9"/>
  <c r="BI21" i="9"/>
  <c r="BY24" i="9"/>
  <c r="BO25" i="9"/>
  <c r="BM27" i="9"/>
  <c r="BK21" i="9"/>
  <c r="BH22" i="9"/>
  <c r="BT22" i="9" s="1"/>
  <c r="BM21" i="9"/>
  <c r="BI22" i="9"/>
  <c r="BQ25" i="9"/>
  <c r="BO27" i="9"/>
  <c r="BO21" i="9"/>
  <c r="BQ21" i="9"/>
  <c r="BU24" i="9"/>
  <c r="BM25" i="9"/>
  <c r="BK27" i="9"/>
  <c r="BH21" i="9"/>
  <c r="BW24" i="9"/>
  <c r="BW21" i="9"/>
  <c r="BY25" i="9"/>
  <c r="BY21" i="9"/>
  <c r="BQ27" i="9"/>
  <c r="BS27" i="9"/>
  <c r="BU27" i="9"/>
  <c r="BW27" i="9"/>
  <c r="BK22" i="9"/>
  <c r="BM22" i="9"/>
  <c r="BQ22" i="9"/>
  <c r="BO22" i="9"/>
  <c r="BS25" i="9"/>
  <c r="BH28" i="9"/>
  <c r="BX28" i="9" s="1"/>
  <c r="BU25" i="9"/>
  <c r="BK28" i="9"/>
  <c r="BI28" i="9"/>
  <c r="BS21" i="9"/>
  <c r="BW25" i="9"/>
  <c r="BU21" i="9"/>
  <c r="BM28" i="9"/>
  <c r="K10" i="9"/>
  <c r="L10" i="9"/>
  <c r="M10" i="9"/>
  <c r="N10" i="9"/>
  <c r="K28" i="9"/>
  <c r="L28" i="9"/>
  <c r="M28" i="9"/>
  <c r="N28" i="9"/>
  <c r="BW19" i="9"/>
  <c r="BY19" i="9"/>
  <c r="BH18" i="9"/>
  <c r="BP18" i="9" s="1"/>
  <c r="BI18" i="9"/>
  <c r="BK18" i="9"/>
  <c r="BM18" i="9"/>
  <c r="BO18" i="9"/>
  <c r="BQ18" i="9"/>
  <c r="BH19" i="9"/>
  <c r="BP19" i="9" s="1"/>
  <c r="BU18" i="9"/>
  <c r="BK19" i="9"/>
  <c r="BW18" i="9"/>
  <c r="BM19" i="9"/>
  <c r="BY18" i="9"/>
  <c r="BO19" i="9"/>
  <c r="BS18" i="9"/>
  <c r="BI19" i="9"/>
  <c r="BS19" i="9"/>
  <c r="BQ19" i="9"/>
  <c r="BU19" i="9"/>
  <c r="K13" i="9"/>
  <c r="L13" i="9"/>
  <c r="M13" i="9"/>
  <c r="N13" i="9"/>
  <c r="K47" i="8"/>
  <c r="L47" i="8"/>
  <c r="M47" i="8"/>
  <c r="N47" i="8"/>
  <c r="K10" i="8"/>
  <c r="L10" i="8"/>
  <c r="M10" i="8"/>
  <c r="N10" i="8"/>
  <c r="O16" i="8"/>
  <c r="BQ18" i="8"/>
  <c r="BH19" i="8"/>
  <c r="BS18" i="8"/>
  <c r="BI19" i="8"/>
  <c r="BM19" i="8"/>
  <c r="BO19" i="8"/>
  <c r="K22" i="8"/>
  <c r="L22" i="8"/>
  <c r="M22" i="8"/>
  <c r="N22" i="8"/>
  <c r="BS22" i="8"/>
  <c r="BH23" i="8"/>
  <c r="BX23" i="8" s="1"/>
  <c r="BY27" i="8"/>
  <c r="BI23" i="8"/>
  <c r="BO28" i="8"/>
  <c r="BU22" i="8"/>
  <c r="BK23" i="8"/>
  <c r="BQ28" i="8"/>
  <c r="BW22" i="8"/>
  <c r="BM23" i="8"/>
  <c r="BS28" i="8"/>
  <c r="BY22" i="8"/>
  <c r="BO23" i="8"/>
  <c r="BU28" i="8"/>
  <c r="BQ23" i="8"/>
  <c r="BW28" i="8"/>
  <c r="BS23" i="8"/>
  <c r="BH24" i="8"/>
  <c r="BY28" i="8"/>
  <c r="BU23" i="8"/>
  <c r="BK24" i="8"/>
  <c r="BH25" i="8"/>
  <c r="BJ25" i="8" s="1"/>
  <c r="BM24" i="8"/>
  <c r="BI25" i="8"/>
  <c r="BW23" i="8"/>
  <c r="BO24" i="8"/>
  <c r="BH27" i="8"/>
  <c r="BN27" i="8" s="1"/>
  <c r="BQ24" i="8"/>
  <c r="BK25" i="8"/>
  <c r="BI27" i="8"/>
  <c r="BI24" i="8"/>
  <c r="BY23" i="8"/>
  <c r="BS24" i="8"/>
  <c r="BU24" i="8"/>
  <c r="BM25" i="8"/>
  <c r="BK27" i="8"/>
  <c r="BH22" i="8"/>
  <c r="BV22" i="8" s="1"/>
  <c r="BO27" i="8"/>
  <c r="BI22" i="8"/>
  <c r="BQ27" i="8"/>
  <c r="BK22" i="8"/>
  <c r="BS27" i="8"/>
  <c r="BM22" i="8"/>
  <c r="BU27" i="8"/>
  <c r="BH21" i="8"/>
  <c r="BO22" i="8"/>
  <c r="BI21" i="8"/>
  <c r="BW27" i="8"/>
  <c r="BS21" i="8"/>
  <c r="BW21" i="8"/>
  <c r="BK28" i="8"/>
  <c r="BK21" i="8"/>
  <c r="BQ22" i="8"/>
  <c r="BH28" i="8"/>
  <c r="BZ28" i="8" s="1"/>
  <c r="BM21" i="8"/>
  <c r="BO21" i="8"/>
  <c r="BY21" i="8"/>
  <c r="BY24" i="8"/>
  <c r="BQ21" i="8"/>
  <c r="BU21" i="8"/>
  <c r="BO25" i="8"/>
  <c r="BQ25" i="8"/>
  <c r="BW24" i="8"/>
  <c r="BS25" i="8"/>
  <c r="BU25" i="8"/>
  <c r="BW25" i="8"/>
  <c r="BY25" i="8"/>
  <c r="BI28" i="8"/>
  <c r="BM27" i="8"/>
  <c r="BM28" i="8"/>
  <c r="K34" i="8"/>
  <c r="L34" i="8"/>
  <c r="M34" i="8"/>
  <c r="N34" i="8"/>
  <c r="K30" i="8"/>
  <c r="L30" i="8"/>
  <c r="M30" i="8"/>
  <c r="N30" i="8"/>
  <c r="O34" i="8"/>
  <c r="K26" i="8"/>
  <c r="L26" i="8"/>
  <c r="M26" i="8"/>
  <c r="N26" i="8"/>
  <c r="K31" i="8"/>
  <c r="L31" i="8"/>
  <c r="M31" i="8"/>
  <c r="N31" i="8"/>
  <c r="K28" i="8"/>
  <c r="M28" i="8"/>
  <c r="N28" i="8"/>
  <c r="L28" i="8"/>
  <c r="K16" i="8"/>
  <c r="L16" i="8"/>
  <c r="M16" i="8"/>
  <c r="N16" i="8"/>
  <c r="K20" i="8"/>
  <c r="L20" i="8"/>
  <c r="M20" i="8"/>
  <c r="N20" i="8"/>
  <c r="K13" i="8"/>
  <c r="L13" i="8"/>
  <c r="M13" i="8"/>
  <c r="N13" i="8"/>
  <c r="K41" i="8"/>
  <c r="L41" i="8"/>
  <c r="N41" i="8"/>
  <c r="M41" i="8"/>
  <c r="K19" i="8"/>
  <c r="L19" i="8"/>
  <c r="M19" i="8"/>
  <c r="N19" i="8"/>
  <c r="O20" i="8"/>
  <c r="BW18" i="8" s="1"/>
  <c r="K38" i="8"/>
  <c r="L38" i="8"/>
  <c r="M38" i="8"/>
  <c r="N38" i="8"/>
  <c r="K21" i="8"/>
  <c r="L21" i="8"/>
  <c r="M21" i="8"/>
  <c r="N21" i="8"/>
  <c r="K22" i="7"/>
  <c r="L22" i="7"/>
  <c r="M22" i="7"/>
  <c r="N22" i="7"/>
  <c r="K13" i="7"/>
  <c r="L13" i="7"/>
  <c r="M13" i="7"/>
  <c r="N13" i="7"/>
  <c r="K19" i="7"/>
  <c r="L19" i="7"/>
  <c r="M19" i="7"/>
  <c r="N19" i="7"/>
  <c r="K26" i="7"/>
  <c r="L26" i="7"/>
  <c r="M26" i="7"/>
  <c r="N26" i="7"/>
  <c r="K28" i="7"/>
  <c r="L28" i="7"/>
  <c r="M28" i="7"/>
  <c r="N28" i="7"/>
  <c r="K31" i="7"/>
  <c r="L31" i="7"/>
  <c r="M31" i="7"/>
  <c r="N31" i="7"/>
  <c r="K34" i="7"/>
  <c r="L34" i="7"/>
  <c r="M34" i="7"/>
  <c r="N34" i="7"/>
  <c r="K47" i="7"/>
  <c r="L47" i="7"/>
  <c r="M47" i="7"/>
  <c r="N47" i="7"/>
  <c r="O34" i="7"/>
  <c r="BW19" i="7" s="1"/>
  <c r="BS22" i="7"/>
  <c r="BH23" i="7"/>
  <c r="BJ23" i="7" s="1"/>
  <c r="BY27" i="7"/>
  <c r="BI23" i="7"/>
  <c r="BO28" i="7"/>
  <c r="BW23" i="7"/>
  <c r="BO24" i="7"/>
  <c r="BH27" i="7"/>
  <c r="BP27" i="7" s="1"/>
  <c r="BQ24" i="7"/>
  <c r="BK25" i="7"/>
  <c r="BI27" i="7"/>
  <c r="BY23" i="7"/>
  <c r="BS24" i="7"/>
  <c r="BU24" i="7"/>
  <c r="BM25" i="7"/>
  <c r="BK27" i="7"/>
  <c r="BH21" i="7"/>
  <c r="BW24" i="7"/>
  <c r="BU22" i="7"/>
  <c r="BK23" i="7"/>
  <c r="BQ28" i="7"/>
  <c r="BW22" i="7"/>
  <c r="BM23" i="7"/>
  <c r="BS28" i="7"/>
  <c r="BY22" i="7"/>
  <c r="BO23" i="7"/>
  <c r="BU28" i="7"/>
  <c r="BQ23" i="7"/>
  <c r="BW28" i="7"/>
  <c r="BS23" i="7"/>
  <c r="BH24" i="7"/>
  <c r="BY28" i="7"/>
  <c r="BI24" i="7"/>
  <c r="BU23" i="7"/>
  <c r="BK24" i="7"/>
  <c r="BH25" i="7"/>
  <c r="BP25" i="7" s="1"/>
  <c r="BM24" i="7"/>
  <c r="BI25" i="7"/>
  <c r="BK21" i="7"/>
  <c r="BH22" i="7"/>
  <c r="BV22" i="7" s="1"/>
  <c r="BQ22" i="7"/>
  <c r="BY25" i="7"/>
  <c r="BW27" i="7"/>
  <c r="BM28" i="7"/>
  <c r="BI22" i="7"/>
  <c r="BK22" i="7"/>
  <c r="BM22" i="7"/>
  <c r="BO22" i="7"/>
  <c r="BI28" i="7"/>
  <c r="BO25" i="7"/>
  <c r="BH28" i="7"/>
  <c r="BP28" i="7" s="1"/>
  <c r="BI21" i="7"/>
  <c r="BQ25" i="7"/>
  <c r="BM21" i="7"/>
  <c r="BS21" i="7"/>
  <c r="BU25" i="7"/>
  <c r="BU21" i="7"/>
  <c r="BQ27" i="7"/>
  <c r="BY24" i="7"/>
  <c r="BO21" i="7"/>
  <c r="BS25" i="7"/>
  <c r="BK28" i="7"/>
  <c r="BQ21" i="7"/>
  <c r="BW21" i="7"/>
  <c r="BW25" i="7"/>
  <c r="BY21" i="7"/>
  <c r="BM27" i="7"/>
  <c r="BO27" i="7"/>
  <c r="BS27" i="7"/>
  <c r="BU27" i="7"/>
  <c r="K16" i="7"/>
  <c r="L16" i="7"/>
  <c r="M16" i="7"/>
  <c r="N16" i="7"/>
  <c r="K10" i="7"/>
  <c r="L10" i="7"/>
  <c r="M10" i="7"/>
  <c r="N10" i="7"/>
  <c r="BW18" i="7"/>
  <c r="M20" i="7"/>
  <c r="N20" i="7"/>
  <c r="K20" i="7"/>
  <c r="L20" i="7"/>
  <c r="M30" i="7"/>
  <c r="N30" i="7"/>
  <c r="K30" i="7"/>
  <c r="L30" i="7"/>
  <c r="K41" i="7"/>
  <c r="L41" i="7"/>
  <c r="M41" i="7"/>
  <c r="N41" i="7"/>
  <c r="K38" i="7"/>
  <c r="L38" i="7"/>
  <c r="M38" i="7"/>
  <c r="N38" i="7"/>
  <c r="K21" i="7"/>
  <c r="L21" i="7"/>
  <c r="M21" i="7"/>
  <c r="N21" i="7"/>
  <c r="K28" i="6"/>
  <c r="L28" i="6"/>
  <c r="M28" i="6"/>
  <c r="N28" i="6"/>
  <c r="O15" i="6"/>
  <c r="O20" i="6"/>
  <c r="K20" i="6"/>
  <c r="L20" i="6"/>
  <c r="M20" i="6"/>
  <c r="N20" i="6"/>
  <c r="M26" i="6"/>
  <c r="L26" i="6"/>
  <c r="K26" i="6"/>
  <c r="N26" i="6"/>
  <c r="M24" i="6"/>
  <c r="K24" i="6"/>
  <c r="L24" i="6"/>
  <c r="N24" i="6"/>
  <c r="M45" i="6"/>
  <c r="K45" i="6"/>
  <c r="L45" i="6"/>
  <c r="N45" i="6"/>
  <c r="N13" i="6"/>
  <c r="K13" i="6"/>
  <c r="L13" i="6"/>
  <c r="M13" i="6"/>
  <c r="K21" i="6"/>
  <c r="L21" i="6"/>
  <c r="M21" i="6"/>
  <c r="N21" i="6"/>
  <c r="K30" i="6"/>
  <c r="L30" i="6"/>
  <c r="M30" i="6"/>
  <c r="N30" i="6"/>
  <c r="K31" i="6"/>
  <c r="L31" i="6"/>
  <c r="M31" i="6"/>
  <c r="N31" i="6"/>
  <c r="K16" i="6"/>
  <c r="L16" i="6"/>
  <c r="M16" i="6"/>
  <c r="N16" i="6"/>
  <c r="M34" i="6"/>
  <c r="L34" i="6"/>
  <c r="K34" i="6"/>
  <c r="N34" i="6"/>
  <c r="O32" i="6"/>
  <c r="BQ19" i="6" s="1"/>
  <c r="N12" i="6"/>
  <c r="L12" i="6"/>
  <c r="K12" i="6"/>
  <c r="M12" i="6"/>
  <c r="BS22" i="6"/>
  <c r="BH23" i="6"/>
  <c r="BJ23" i="6" s="1"/>
  <c r="BY27" i="6"/>
  <c r="BI23" i="6"/>
  <c r="BO28" i="6"/>
  <c r="BU22" i="6"/>
  <c r="BK23" i="6"/>
  <c r="BQ28" i="6"/>
  <c r="BW22" i="6"/>
  <c r="BS23" i="6"/>
  <c r="BH24" i="6"/>
  <c r="BY28" i="6"/>
  <c r="BM23" i="6"/>
  <c r="BS28" i="6"/>
  <c r="BY22" i="6"/>
  <c r="BO23" i="6"/>
  <c r="BU28" i="6"/>
  <c r="BQ23" i="6"/>
  <c r="BW28" i="6"/>
  <c r="BY23" i="6"/>
  <c r="BS24" i="6"/>
  <c r="BI21" i="6"/>
  <c r="BY24" i="6"/>
  <c r="BO25" i="6"/>
  <c r="BM27" i="6"/>
  <c r="BO21" i="6"/>
  <c r="BQ21" i="6"/>
  <c r="BK22" i="6"/>
  <c r="BS25" i="6"/>
  <c r="BQ27" i="6"/>
  <c r="BU24" i="6"/>
  <c r="BM25" i="6"/>
  <c r="BK27" i="6"/>
  <c r="BH21" i="6"/>
  <c r="BW24" i="6"/>
  <c r="BK21" i="6"/>
  <c r="BH22" i="6"/>
  <c r="BV22" i="6" s="1"/>
  <c r="BM21" i="6"/>
  <c r="BI22" i="6"/>
  <c r="BQ25" i="6"/>
  <c r="BO27" i="6"/>
  <c r="BQ22" i="6"/>
  <c r="BY25" i="6"/>
  <c r="BW27" i="6"/>
  <c r="BM22" i="6"/>
  <c r="BO22" i="6"/>
  <c r="BS21" i="6"/>
  <c r="BH25" i="6"/>
  <c r="BR25" i="6" s="1"/>
  <c r="BI25" i="6"/>
  <c r="BY21" i="6"/>
  <c r="BU25" i="6"/>
  <c r="BO24" i="6"/>
  <c r="BI24" i="6"/>
  <c r="BW25" i="6"/>
  <c r="BI28" i="6"/>
  <c r="BK24" i="6"/>
  <c r="BH28" i="6"/>
  <c r="BP28" i="6" s="1"/>
  <c r="BM24" i="6"/>
  <c r="BQ24" i="6"/>
  <c r="BK28" i="6"/>
  <c r="BM28" i="6"/>
  <c r="BH27" i="6"/>
  <c r="BX27" i="6" s="1"/>
  <c r="BU23" i="6"/>
  <c r="BI27" i="6"/>
  <c r="BW23" i="6"/>
  <c r="BS27" i="6"/>
  <c r="BU27" i="6"/>
  <c r="BU21" i="6"/>
  <c r="BW21" i="6"/>
  <c r="BK25" i="6"/>
  <c r="K19" i="6"/>
  <c r="L19" i="6"/>
  <c r="M19" i="6"/>
  <c r="N19" i="6"/>
  <c r="K38" i="6"/>
  <c r="L38" i="6"/>
  <c r="M38" i="6"/>
  <c r="N38" i="6"/>
  <c r="L41" i="6"/>
  <c r="K41" i="6"/>
  <c r="M41" i="6"/>
  <c r="N41" i="6"/>
  <c r="M10" i="6"/>
  <c r="K10" i="6"/>
  <c r="L10" i="6"/>
  <c r="N10" i="6"/>
  <c r="K47" i="6"/>
  <c r="L47" i="6"/>
  <c r="M47" i="6"/>
  <c r="N47" i="6"/>
  <c r="K22" i="6"/>
  <c r="L22" i="6"/>
  <c r="M22" i="6"/>
  <c r="N22" i="6"/>
  <c r="K20" i="5"/>
  <c r="L20" i="5"/>
  <c r="M20" i="5"/>
  <c r="N20" i="5"/>
  <c r="K31" i="5"/>
  <c r="L31" i="5"/>
  <c r="M31" i="5"/>
  <c r="N31" i="5"/>
  <c r="O31" i="5"/>
  <c r="L26" i="5"/>
  <c r="M26" i="5"/>
  <c r="N26" i="5"/>
  <c r="K26" i="5"/>
  <c r="K19" i="5"/>
  <c r="L19" i="5"/>
  <c r="M19" i="5"/>
  <c r="N19" i="5"/>
  <c r="K28" i="5"/>
  <c r="L28" i="5"/>
  <c r="M28" i="5"/>
  <c r="N28" i="5"/>
  <c r="K30" i="5"/>
  <c r="M30" i="5"/>
  <c r="L30" i="5"/>
  <c r="N30" i="5"/>
  <c r="K45" i="5"/>
  <c r="L45" i="5"/>
  <c r="M45" i="5"/>
  <c r="N45" i="5"/>
  <c r="K38" i="5"/>
  <c r="L38" i="5"/>
  <c r="M38" i="5"/>
  <c r="N38" i="5"/>
  <c r="K16" i="5"/>
  <c r="L16" i="5"/>
  <c r="M16" i="5"/>
  <c r="N16" i="5"/>
  <c r="N13" i="5"/>
  <c r="K13" i="5"/>
  <c r="L13" i="5"/>
  <c r="M13" i="5"/>
  <c r="O13" i="5"/>
  <c r="BS22" i="5"/>
  <c r="BH23" i="5"/>
  <c r="BL23" i="5" s="1"/>
  <c r="BY27" i="5"/>
  <c r="BS23" i="5"/>
  <c r="BH24" i="5"/>
  <c r="BY28" i="5"/>
  <c r="BI24" i="5"/>
  <c r="BI23" i="5"/>
  <c r="BO28" i="5"/>
  <c r="BU22" i="5"/>
  <c r="BU23" i="5"/>
  <c r="BK24" i="5"/>
  <c r="BH25" i="5"/>
  <c r="BR25" i="5" s="1"/>
  <c r="BK23" i="5"/>
  <c r="BQ28" i="5"/>
  <c r="BW22" i="5"/>
  <c r="BM23" i="5"/>
  <c r="BS28" i="5"/>
  <c r="BY22" i="5"/>
  <c r="BO23" i="5"/>
  <c r="BU28" i="5"/>
  <c r="BQ23" i="5"/>
  <c r="BW28" i="5"/>
  <c r="BY23" i="5"/>
  <c r="BS24" i="5"/>
  <c r="BU24" i="5"/>
  <c r="BM25" i="5"/>
  <c r="BK27" i="5"/>
  <c r="BH21" i="5"/>
  <c r="BW24" i="5"/>
  <c r="BQ25" i="5"/>
  <c r="BM24" i="5"/>
  <c r="BS25" i="5"/>
  <c r="BO24" i="5"/>
  <c r="BQ24" i="5"/>
  <c r="BU25" i="5"/>
  <c r="BY24" i="5"/>
  <c r="BW25" i="5"/>
  <c r="BK22" i="5"/>
  <c r="BI27" i="5"/>
  <c r="BK28" i="5"/>
  <c r="BH22" i="5"/>
  <c r="BV22" i="5" s="1"/>
  <c r="BY25" i="5"/>
  <c r="BI22" i="5"/>
  <c r="BW23" i="5"/>
  <c r="BH27" i="5"/>
  <c r="BL27" i="5" s="1"/>
  <c r="BM27" i="5"/>
  <c r="BH28" i="5"/>
  <c r="BL28" i="5" s="1"/>
  <c r="BI28" i="5"/>
  <c r="BM22" i="5"/>
  <c r="BO22" i="5"/>
  <c r="BO27" i="5"/>
  <c r="BM28" i="5"/>
  <c r="BI21" i="5"/>
  <c r="BK21" i="5"/>
  <c r="BQ22" i="5"/>
  <c r="BQ27" i="5"/>
  <c r="BM21" i="5"/>
  <c r="BQ21" i="5"/>
  <c r="BS21" i="5"/>
  <c r="BU27" i="5"/>
  <c r="BU21" i="5"/>
  <c r="BW21" i="5"/>
  <c r="BW27" i="5"/>
  <c r="BY21" i="5"/>
  <c r="BI25" i="5"/>
  <c r="BK25" i="5"/>
  <c r="BO25" i="5"/>
  <c r="BO21" i="5"/>
  <c r="BS27" i="5"/>
  <c r="M10" i="5"/>
  <c r="N10" i="5"/>
  <c r="K10" i="5"/>
  <c r="L10" i="5"/>
  <c r="K21" i="5"/>
  <c r="L21" i="5"/>
  <c r="M21" i="5"/>
  <c r="N21" i="5"/>
  <c r="L34" i="5"/>
  <c r="M34" i="5"/>
  <c r="N34" i="5"/>
  <c r="K34" i="5"/>
  <c r="O10" i="5"/>
  <c r="O21" i="5"/>
  <c r="K22" i="5"/>
  <c r="L22" i="5"/>
  <c r="M22" i="5"/>
  <c r="N22" i="5"/>
  <c r="K47" i="5"/>
  <c r="L47" i="5"/>
  <c r="M47" i="5"/>
  <c r="N47" i="5"/>
  <c r="K41" i="5"/>
  <c r="L41" i="5"/>
  <c r="M41" i="5"/>
  <c r="N41" i="5"/>
  <c r="O20" i="5"/>
  <c r="M25" i="5"/>
  <c r="N25" i="5"/>
  <c r="K25" i="5"/>
  <c r="L25" i="5"/>
  <c r="L41" i="4"/>
  <c r="N41" i="4"/>
  <c r="K41" i="4"/>
  <c r="M41" i="4"/>
  <c r="M26" i="4"/>
  <c r="N26" i="4"/>
  <c r="K26" i="4"/>
  <c r="L26" i="4"/>
  <c r="K19" i="4"/>
  <c r="L19" i="4"/>
  <c r="M19" i="4"/>
  <c r="N19" i="4"/>
  <c r="O41" i="4"/>
  <c r="K34" i="4"/>
  <c r="M34" i="4"/>
  <c r="L34" i="4"/>
  <c r="N34" i="4"/>
  <c r="K21" i="4"/>
  <c r="L21" i="4"/>
  <c r="M21" i="4"/>
  <c r="N21" i="4"/>
  <c r="K31" i="4"/>
  <c r="L31" i="4"/>
  <c r="M31" i="4"/>
  <c r="N31" i="4"/>
  <c r="K16" i="4"/>
  <c r="L16" i="4"/>
  <c r="M16" i="4"/>
  <c r="N16" i="4"/>
  <c r="N12" i="4"/>
  <c r="L12" i="4"/>
  <c r="K12" i="4"/>
  <c r="M12" i="4"/>
  <c r="K38" i="4"/>
  <c r="L38" i="4"/>
  <c r="M38" i="4"/>
  <c r="N38" i="4"/>
  <c r="K47" i="4"/>
  <c r="L47" i="4"/>
  <c r="M47" i="4"/>
  <c r="N47" i="4"/>
  <c r="K22" i="4"/>
  <c r="L22" i="4"/>
  <c r="M22" i="4"/>
  <c r="N22" i="4"/>
  <c r="BS22" i="4"/>
  <c r="BH23" i="4"/>
  <c r="BN23" i="4" s="1"/>
  <c r="BY27" i="4"/>
  <c r="BI23" i="4"/>
  <c r="BO28" i="4"/>
  <c r="BS23" i="4"/>
  <c r="BU22" i="4"/>
  <c r="BK23" i="4"/>
  <c r="BQ28" i="4"/>
  <c r="BW22" i="4"/>
  <c r="BY28" i="4"/>
  <c r="BM23" i="4"/>
  <c r="BS28" i="4"/>
  <c r="BY22" i="4"/>
  <c r="BH24" i="4"/>
  <c r="BU23" i="4"/>
  <c r="BK24" i="4"/>
  <c r="BH25" i="4"/>
  <c r="BN25" i="4" s="1"/>
  <c r="BO23" i="4"/>
  <c r="BU28" i="4"/>
  <c r="BQ23" i="4"/>
  <c r="BW28" i="4"/>
  <c r="BI24" i="4"/>
  <c r="BM24" i="4"/>
  <c r="BI25" i="4"/>
  <c r="BY23" i="4"/>
  <c r="BS24" i="4"/>
  <c r="BU24" i="4"/>
  <c r="BM25" i="4"/>
  <c r="BK27" i="4"/>
  <c r="BH21" i="4"/>
  <c r="BW24" i="4"/>
  <c r="BI21" i="4"/>
  <c r="BY24" i="4"/>
  <c r="BO25" i="4"/>
  <c r="BM27" i="4"/>
  <c r="BK21" i="4"/>
  <c r="BH22" i="4"/>
  <c r="BX22" i="4" s="1"/>
  <c r="BM21" i="4"/>
  <c r="BI22" i="4"/>
  <c r="BQ25" i="4"/>
  <c r="BO27" i="4"/>
  <c r="BO21" i="4"/>
  <c r="BQ21" i="4"/>
  <c r="BK22" i="4"/>
  <c r="BS25" i="4"/>
  <c r="BQ27" i="4"/>
  <c r="BY21" i="4"/>
  <c r="BY25" i="4"/>
  <c r="BM28" i="4"/>
  <c r="BO24" i="4"/>
  <c r="BU25" i="4"/>
  <c r="BH28" i="4"/>
  <c r="BT28" i="4" s="1"/>
  <c r="BS21" i="4"/>
  <c r="BI28" i="4"/>
  <c r="BQ24" i="4"/>
  <c r="BH27" i="4"/>
  <c r="BX27" i="4" s="1"/>
  <c r="BI27" i="4"/>
  <c r="BS27" i="4"/>
  <c r="BU27" i="4"/>
  <c r="BW23" i="4"/>
  <c r="BW27" i="4"/>
  <c r="BM22" i="4"/>
  <c r="BO22" i="4"/>
  <c r="BQ22" i="4"/>
  <c r="BK25" i="4"/>
  <c r="BU21" i="4"/>
  <c r="BW25" i="4"/>
  <c r="BW21" i="4"/>
  <c r="BK28" i="4"/>
  <c r="N10" i="4"/>
  <c r="K10" i="4"/>
  <c r="L10" i="4"/>
  <c r="M10" i="4"/>
  <c r="K28" i="4"/>
  <c r="L28" i="4"/>
  <c r="M28" i="4"/>
  <c r="N28" i="4"/>
  <c r="K13" i="4"/>
  <c r="L13" i="4"/>
  <c r="M13" i="4"/>
  <c r="N13" i="4"/>
  <c r="K20" i="4"/>
  <c r="L20" i="4"/>
  <c r="M20" i="4"/>
  <c r="N20" i="4"/>
  <c r="O20" i="4"/>
  <c r="BS18" i="4" s="1"/>
  <c r="K30" i="4"/>
  <c r="L30" i="4"/>
  <c r="M30" i="4"/>
  <c r="N30" i="4"/>
  <c r="M30" i="3"/>
  <c r="N30" i="3"/>
  <c r="K30" i="3"/>
  <c r="L30" i="3"/>
  <c r="K24" i="3"/>
  <c r="L24" i="3"/>
  <c r="M24" i="3"/>
  <c r="N24" i="3"/>
  <c r="O20" i="3"/>
  <c r="BI19" i="3" s="1"/>
  <c r="L34" i="3"/>
  <c r="M34" i="3"/>
  <c r="K34" i="3"/>
  <c r="N34" i="3"/>
  <c r="L10" i="3"/>
  <c r="M10" i="3"/>
  <c r="K10" i="3"/>
  <c r="N10" i="3"/>
  <c r="M36" i="3"/>
  <c r="K36" i="3"/>
  <c r="L36" i="3"/>
  <c r="N36" i="3"/>
  <c r="M47" i="3"/>
  <c r="K47" i="3"/>
  <c r="L47" i="3"/>
  <c r="N47" i="3"/>
  <c r="K45" i="3"/>
  <c r="L45" i="3"/>
  <c r="M45" i="3"/>
  <c r="N45" i="3"/>
  <c r="O38" i="3"/>
  <c r="M20" i="3"/>
  <c r="K20" i="3"/>
  <c r="L20" i="3"/>
  <c r="N20" i="3"/>
  <c r="O13" i="3"/>
  <c r="BY19" i="3" s="1"/>
  <c r="K29" i="3"/>
  <c r="L29" i="3"/>
  <c r="M29" i="3"/>
  <c r="N29" i="3"/>
  <c r="K21" i="3"/>
  <c r="M21" i="3"/>
  <c r="L21" i="3"/>
  <c r="N21" i="3"/>
  <c r="K31" i="3"/>
  <c r="N31" i="3"/>
  <c r="L31" i="3"/>
  <c r="M31" i="3"/>
  <c r="L26" i="3"/>
  <c r="M26" i="3"/>
  <c r="K26" i="3"/>
  <c r="N26" i="3"/>
  <c r="K22" i="3"/>
  <c r="L22" i="3"/>
  <c r="M22" i="3"/>
  <c r="N22" i="3"/>
  <c r="O47" i="3"/>
  <c r="M16" i="3"/>
  <c r="K16" i="3"/>
  <c r="L16" i="3"/>
  <c r="N16" i="3"/>
  <c r="M38" i="3"/>
  <c r="K38" i="3"/>
  <c r="L38" i="3"/>
  <c r="N38" i="3"/>
  <c r="M25" i="3"/>
  <c r="N25" i="3"/>
  <c r="K25" i="3"/>
  <c r="L25" i="3"/>
  <c r="K13" i="3"/>
  <c r="N13" i="3"/>
  <c r="L13" i="3"/>
  <c r="M13" i="3"/>
  <c r="O41" i="3"/>
  <c r="K19" i="3"/>
  <c r="L19" i="3"/>
  <c r="N19" i="3"/>
  <c r="M19" i="3"/>
  <c r="BS22" i="3"/>
  <c r="BH23" i="3"/>
  <c r="BP23" i="3" s="1"/>
  <c r="BY27" i="3"/>
  <c r="BI23" i="3"/>
  <c r="BO28" i="3"/>
  <c r="BU22" i="3"/>
  <c r="BK23" i="3"/>
  <c r="BQ28" i="3"/>
  <c r="BW22" i="3"/>
  <c r="BY22" i="3"/>
  <c r="BO23" i="3"/>
  <c r="BM23" i="3"/>
  <c r="BS28" i="3"/>
  <c r="BU28" i="3"/>
  <c r="BS23" i="3"/>
  <c r="BH24" i="3"/>
  <c r="BY28" i="3"/>
  <c r="BU24" i="3"/>
  <c r="BM25" i="3"/>
  <c r="BK27" i="3"/>
  <c r="BH21" i="3"/>
  <c r="BW24" i="3"/>
  <c r="BI21" i="3"/>
  <c r="BY24" i="3"/>
  <c r="BO25" i="3"/>
  <c r="BM27" i="3"/>
  <c r="BK21" i="3"/>
  <c r="BH22" i="3"/>
  <c r="BV22" i="3" s="1"/>
  <c r="BM21" i="3"/>
  <c r="BI22" i="3"/>
  <c r="BQ25" i="3"/>
  <c r="BO27" i="3"/>
  <c r="BW23" i="3"/>
  <c r="BM22" i="3"/>
  <c r="BY25" i="3"/>
  <c r="BY23" i="3"/>
  <c r="BO22" i="3"/>
  <c r="BQ22" i="3"/>
  <c r="BO21" i="3"/>
  <c r="BW21" i="3"/>
  <c r="BQ27" i="3"/>
  <c r="BQ21" i="3"/>
  <c r="BH27" i="3"/>
  <c r="BZ27" i="3" s="1"/>
  <c r="BK28" i="3"/>
  <c r="BS27" i="3"/>
  <c r="BM28" i="3"/>
  <c r="BU27" i="3"/>
  <c r="BS21" i="3"/>
  <c r="BI27" i="3"/>
  <c r="BH28" i="3"/>
  <c r="BR28" i="3" s="1"/>
  <c r="BU21" i="3"/>
  <c r="BI28" i="3"/>
  <c r="BY21" i="3"/>
  <c r="BW27" i="3"/>
  <c r="BM24" i="3"/>
  <c r="BU25" i="3"/>
  <c r="BI24" i="3"/>
  <c r="BS25" i="3"/>
  <c r="BQ23" i="3"/>
  <c r="BH25" i="3"/>
  <c r="BT25" i="3" s="1"/>
  <c r="BI25" i="3"/>
  <c r="BK25" i="3"/>
  <c r="BK24" i="3"/>
  <c r="BU23" i="3"/>
  <c r="BQ24" i="3"/>
  <c r="BK22" i="3"/>
  <c r="BS24" i="3"/>
  <c r="BW25" i="3"/>
  <c r="BW28" i="3"/>
  <c r="BO24" i="3"/>
  <c r="K19" i="2"/>
  <c r="L19" i="2"/>
  <c r="M19" i="2"/>
  <c r="N19" i="2"/>
  <c r="K21" i="2"/>
  <c r="L21" i="2"/>
  <c r="M21" i="2"/>
  <c r="N21" i="2"/>
  <c r="O20" i="2"/>
  <c r="K20" i="2"/>
  <c r="L20" i="2"/>
  <c r="M20" i="2"/>
  <c r="N20" i="2"/>
  <c r="K16" i="2"/>
  <c r="L16" i="2"/>
  <c r="M16" i="2"/>
  <c r="N16" i="2"/>
  <c r="N13" i="2"/>
  <c r="K13" i="2"/>
  <c r="L13" i="2"/>
  <c r="M13" i="2"/>
  <c r="K38" i="2"/>
  <c r="L38" i="2"/>
  <c r="M38" i="2"/>
  <c r="N38" i="2"/>
  <c r="L24" i="2"/>
  <c r="K24" i="2"/>
  <c r="M24" i="2"/>
  <c r="N24" i="2"/>
  <c r="O30" i="2"/>
  <c r="O38" i="2"/>
  <c r="BS22" i="2"/>
  <c r="BH23" i="2"/>
  <c r="BJ23" i="2" s="1"/>
  <c r="BY27" i="2"/>
  <c r="BI23" i="2"/>
  <c r="BO28" i="2"/>
  <c r="BU22" i="2"/>
  <c r="BK23" i="2"/>
  <c r="BQ28" i="2"/>
  <c r="BW22" i="2"/>
  <c r="BM23" i="2"/>
  <c r="BS28" i="2"/>
  <c r="BS23" i="2"/>
  <c r="BH24" i="2"/>
  <c r="BY28" i="2"/>
  <c r="BI24" i="2"/>
  <c r="BY22" i="2"/>
  <c r="BO23" i="2"/>
  <c r="BU28" i="2"/>
  <c r="BQ23" i="2"/>
  <c r="BW28" i="2"/>
  <c r="BU24" i="2"/>
  <c r="BM25" i="2"/>
  <c r="BK27" i="2"/>
  <c r="BH21" i="2"/>
  <c r="BW24" i="2"/>
  <c r="BM22" i="2"/>
  <c r="BY23" i="2"/>
  <c r="BW25" i="2"/>
  <c r="BO22" i="2"/>
  <c r="BY25" i="2"/>
  <c r="BI21" i="2"/>
  <c r="BK21" i="2"/>
  <c r="BQ22" i="2"/>
  <c r="BY21" i="2"/>
  <c r="BM21" i="2"/>
  <c r="BO27" i="2"/>
  <c r="BO21" i="2"/>
  <c r="BH27" i="2"/>
  <c r="BZ27" i="2" s="1"/>
  <c r="BQ21" i="2"/>
  <c r="BI27" i="2"/>
  <c r="BH28" i="2"/>
  <c r="BT28" i="2" s="1"/>
  <c r="BS21" i="2"/>
  <c r="BI28" i="2"/>
  <c r="BU21" i="2"/>
  <c r="BM27" i="2"/>
  <c r="BW21" i="2"/>
  <c r="BK28" i="2"/>
  <c r="BM28" i="2"/>
  <c r="BQ27" i="2"/>
  <c r="BS27" i="2"/>
  <c r="BU27" i="2"/>
  <c r="BH25" i="2"/>
  <c r="BR25" i="2" s="1"/>
  <c r="BW27" i="2"/>
  <c r="BI25" i="2"/>
  <c r="BK25" i="2"/>
  <c r="BK24" i="2"/>
  <c r="BO25" i="2"/>
  <c r="BQ25" i="2"/>
  <c r="BH22" i="2"/>
  <c r="BL22" i="2" s="1"/>
  <c r="BU23" i="2"/>
  <c r="BS25" i="2"/>
  <c r="BM24" i="2"/>
  <c r="BO24" i="2"/>
  <c r="BQ24" i="2"/>
  <c r="BI22" i="2"/>
  <c r="BS24" i="2"/>
  <c r="BK22" i="2"/>
  <c r="BW23" i="2"/>
  <c r="BU25" i="2"/>
  <c r="BY24" i="2"/>
  <c r="K31" i="2"/>
  <c r="L31" i="2"/>
  <c r="M31" i="2"/>
  <c r="N31" i="2"/>
  <c r="L10" i="2"/>
  <c r="M10" i="2"/>
  <c r="N10" i="2"/>
  <c r="K10" i="2"/>
  <c r="N30" i="2"/>
  <c r="K30" i="2"/>
  <c r="L30" i="2"/>
  <c r="M30" i="2"/>
  <c r="K45" i="2"/>
  <c r="L45" i="2"/>
  <c r="M45" i="2"/>
  <c r="N45" i="2"/>
  <c r="K22" i="2"/>
  <c r="L22" i="2"/>
  <c r="M22" i="2"/>
  <c r="N22" i="2"/>
  <c r="L34" i="2"/>
  <c r="M34" i="2"/>
  <c r="N34" i="2"/>
  <c r="K34" i="2"/>
  <c r="O32" i="2"/>
  <c r="O19" i="2"/>
  <c r="BO19" i="2" s="1"/>
  <c r="O34" i="2"/>
  <c r="K28" i="2"/>
  <c r="L28" i="2"/>
  <c r="M28" i="2"/>
  <c r="N28" i="2"/>
  <c r="K47" i="2"/>
  <c r="L47" i="2"/>
  <c r="M47" i="2"/>
  <c r="N47" i="2"/>
  <c r="O47" i="2"/>
  <c r="K41" i="2"/>
  <c r="L41" i="2"/>
  <c r="M41" i="2"/>
  <c r="N41" i="2"/>
  <c r="L26" i="2"/>
  <c r="M26" i="2"/>
  <c r="N26" i="2"/>
  <c r="K26" i="2"/>
  <c r="M25" i="2"/>
  <c r="N25" i="2"/>
  <c r="K25" i="2"/>
  <c r="L25" i="2"/>
  <c r="BQ19" i="16" l="1"/>
  <c r="BK18" i="30"/>
  <c r="BS10" i="44"/>
  <c r="BJ23" i="70"/>
  <c r="BU19" i="24"/>
  <c r="BM15" i="44"/>
  <c r="BK15" i="21"/>
  <c r="BI15" i="44"/>
  <c r="BH18" i="27"/>
  <c r="BY10" i="44"/>
  <c r="BO16" i="44"/>
  <c r="BW12" i="21"/>
  <c r="BK19" i="24"/>
  <c r="BM18" i="38"/>
  <c r="BR19" i="66"/>
  <c r="BW18" i="25"/>
  <c r="BV23" i="70"/>
  <c r="BS19" i="7"/>
  <c r="BM18" i="8"/>
  <c r="BY19" i="24"/>
  <c r="BK19" i="25"/>
  <c r="BI10" i="44"/>
  <c r="BP27" i="70"/>
  <c r="BU18" i="7"/>
  <c r="BQ19" i="7"/>
  <c r="BI16" i="21"/>
  <c r="BU18" i="25"/>
  <c r="BK18" i="42"/>
  <c r="BS13" i="44"/>
  <c r="BP19" i="66"/>
  <c r="BO19" i="7"/>
  <c r="BQ19" i="8"/>
  <c r="BH19" i="17"/>
  <c r="BM18" i="42"/>
  <c r="BV19" i="66"/>
  <c r="BR27" i="68"/>
  <c r="BS18" i="25"/>
  <c r="BK19" i="7"/>
  <c r="BH19" i="3"/>
  <c r="BR19" i="3" s="1"/>
  <c r="BO15" i="44"/>
  <c r="BT23" i="70"/>
  <c r="BO19" i="3"/>
  <c r="BO18" i="7"/>
  <c r="BU18" i="17"/>
  <c r="BO19" i="25"/>
  <c r="BW18" i="30"/>
  <c r="BU19" i="6"/>
  <c r="BU19" i="7"/>
  <c r="BU19" i="17"/>
  <c r="BU18" i="43"/>
  <c r="BS18" i="17"/>
  <c r="BI18" i="30"/>
  <c r="BV27" i="70"/>
  <c r="BY19" i="6"/>
  <c r="BK19" i="3"/>
  <c r="BM18" i="7"/>
  <c r="BU18" i="3"/>
  <c r="BK18" i="7"/>
  <c r="BQ18" i="17"/>
  <c r="BT27" i="69"/>
  <c r="BN27" i="70"/>
  <c r="BK19" i="2"/>
  <c r="BQ19" i="43"/>
  <c r="BM19" i="2"/>
  <c r="BI18" i="7"/>
  <c r="BM19" i="27"/>
  <c r="BM19" i="7"/>
  <c r="BO14" i="21"/>
  <c r="BH19" i="2"/>
  <c r="BS18" i="3"/>
  <c r="BY19" i="7"/>
  <c r="BM18" i="13"/>
  <c r="BK18" i="17"/>
  <c r="BS19" i="2"/>
  <c r="BK18" i="3"/>
  <c r="BI19" i="7"/>
  <c r="BI18" i="17"/>
  <c r="BY18" i="27"/>
  <c r="BZ19" i="66"/>
  <c r="BZ23" i="66"/>
  <c r="BH18" i="3"/>
  <c r="BZ18" i="3" s="1"/>
  <c r="BS18" i="7"/>
  <c r="BH18" i="17"/>
  <c r="BV18" i="17" s="1"/>
  <c r="BW19" i="27"/>
  <c r="BQ19" i="3"/>
  <c r="BH19" i="7"/>
  <c r="BJ19" i="7" s="1"/>
  <c r="BY19" i="17"/>
  <c r="BK11" i="21"/>
  <c r="BY18" i="2"/>
  <c r="BM18" i="17"/>
  <c r="BQ18" i="7"/>
  <c r="BO18" i="17"/>
  <c r="BU11" i="21"/>
  <c r="BQ19" i="17"/>
  <c r="BW13" i="44"/>
  <c r="BH19" i="13"/>
  <c r="BL19" i="13" s="1"/>
  <c r="BH10" i="44"/>
  <c r="BX10" i="44" s="1"/>
  <c r="BZ28" i="69"/>
  <c r="BI18" i="3"/>
  <c r="BW16" i="21"/>
  <c r="BK19" i="4"/>
  <c r="BH16" i="21"/>
  <c r="BM10" i="44"/>
  <c r="BP18" i="66"/>
  <c r="BX27" i="70"/>
  <c r="BN25" i="70"/>
  <c r="BV25" i="70"/>
  <c r="BP23" i="70"/>
  <c r="BR25" i="69"/>
  <c r="BZ23" i="70"/>
  <c r="BZ22" i="70"/>
  <c r="BN28" i="69"/>
  <c r="BR27" i="70"/>
  <c r="BJ27" i="70"/>
  <c r="BN23" i="70"/>
  <c r="BJ22" i="68"/>
  <c r="BT25" i="70"/>
  <c r="BL25" i="70"/>
  <c r="BL28" i="70"/>
  <c r="BJ25" i="69"/>
  <c r="BX22" i="69"/>
  <c r="BL23" i="70"/>
  <c r="BL18" i="70"/>
  <c r="BR28" i="69"/>
  <c r="BP22" i="70"/>
  <c r="BJ25" i="70"/>
  <c r="BZ27" i="70"/>
  <c r="BP22" i="68"/>
  <c r="BT22" i="68"/>
  <c r="BX28" i="69"/>
  <c r="BP25" i="70"/>
  <c r="BZ25" i="70"/>
  <c r="BR22" i="70"/>
  <c r="BN23" i="66"/>
  <c r="BT27" i="70"/>
  <c r="BT28" i="70"/>
  <c r="BQ13" i="70"/>
  <c r="BS10" i="70"/>
  <c r="BU13" i="70"/>
  <c r="BK14" i="70"/>
  <c r="BL14" i="70"/>
  <c r="BW13" i="70"/>
  <c r="BM14" i="70"/>
  <c r="BW10" i="70"/>
  <c r="BY13" i="70"/>
  <c r="BO14" i="70"/>
  <c r="BZ13" i="70"/>
  <c r="BY10" i="70"/>
  <c r="BQ14" i="70"/>
  <c r="BH15" i="70"/>
  <c r="BN15" i="70" s="1"/>
  <c r="BS14" i="70"/>
  <c r="BI15" i="70"/>
  <c r="BU14" i="70"/>
  <c r="BK15" i="70"/>
  <c r="BL15" i="70"/>
  <c r="BW14" i="70"/>
  <c r="BM15" i="70"/>
  <c r="BY14" i="70"/>
  <c r="BO15" i="70"/>
  <c r="BQ15" i="70"/>
  <c r="BS15" i="70"/>
  <c r="BH13" i="70"/>
  <c r="BN13" i="70" s="1"/>
  <c r="BI13" i="70"/>
  <c r="BU15" i="70"/>
  <c r="BO13" i="70"/>
  <c r="BL13" i="70"/>
  <c r="BM10" i="70"/>
  <c r="BK10" i="70"/>
  <c r="BM13" i="70"/>
  <c r="BY15" i="70"/>
  <c r="BO10" i="70"/>
  <c r="BH14" i="70"/>
  <c r="BT14" i="70" s="1"/>
  <c r="BW15" i="70"/>
  <c r="BK13" i="70"/>
  <c r="BI10" i="70"/>
  <c r="BJ13" i="70"/>
  <c r="BH10" i="70"/>
  <c r="BV10" i="70" s="1"/>
  <c r="BQ10" i="70"/>
  <c r="BT13" i="70"/>
  <c r="BI14" i="70"/>
  <c r="BS13" i="70"/>
  <c r="BU10" i="70"/>
  <c r="BW16" i="70"/>
  <c r="BM17" i="70"/>
  <c r="BX16" i="70"/>
  <c r="BY16" i="70"/>
  <c r="BO17" i="70"/>
  <c r="BQ17" i="70"/>
  <c r="BS17" i="70"/>
  <c r="BS16" i="70"/>
  <c r="BU17" i="70"/>
  <c r="BW17" i="70"/>
  <c r="BQ16" i="70"/>
  <c r="BI17" i="70"/>
  <c r="BY17" i="70"/>
  <c r="BH16" i="70"/>
  <c r="BJ16" i="70" s="1"/>
  <c r="BI16" i="70"/>
  <c r="BK16" i="70"/>
  <c r="BH17" i="70"/>
  <c r="BT17" i="70" s="1"/>
  <c r="BO16" i="70"/>
  <c r="BM16" i="70"/>
  <c r="BU16" i="70"/>
  <c r="BV16" i="70"/>
  <c r="BK17" i="70"/>
  <c r="BY12" i="70"/>
  <c r="BI11" i="70"/>
  <c r="BK11" i="70"/>
  <c r="BM11" i="70"/>
  <c r="BO11" i="70"/>
  <c r="BP11" i="70"/>
  <c r="BQ11" i="70"/>
  <c r="BR11" i="70"/>
  <c r="BH12" i="70"/>
  <c r="BJ12" i="70" s="1"/>
  <c r="BS11" i="70"/>
  <c r="BI12" i="70"/>
  <c r="BT11" i="70"/>
  <c r="BU11" i="70"/>
  <c r="BK12" i="70"/>
  <c r="BV11" i="70"/>
  <c r="BW11" i="70"/>
  <c r="BM12" i="70"/>
  <c r="BY11" i="70"/>
  <c r="BO12" i="70"/>
  <c r="BQ12" i="70"/>
  <c r="BS12" i="70"/>
  <c r="BW12" i="70"/>
  <c r="BU12" i="70"/>
  <c r="BH11" i="70"/>
  <c r="BL11" i="70" s="1"/>
  <c r="BR25" i="70"/>
  <c r="BX22" i="70"/>
  <c r="BJ22" i="70"/>
  <c r="BR28" i="70"/>
  <c r="BV22" i="70"/>
  <c r="BP28" i="70"/>
  <c r="BT22" i="70"/>
  <c r="BN22" i="70"/>
  <c r="BJ28" i="70"/>
  <c r="BX28" i="70"/>
  <c r="BT18" i="70"/>
  <c r="BX18" i="70"/>
  <c r="BZ18" i="70"/>
  <c r="BP18" i="70"/>
  <c r="BP27" i="69"/>
  <c r="BZ27" i="69"/>
  <c r="BJ22" i="67"/>
  <c r="BX19" i="68"/>
  <c r="BN27" i="69"/>
  <c r="BR22" i="67"/>
  <c r="BV27" i="69"/>
  <c r="BV22" i="67"/>
  <c r="BV19" i="68"/>
  <c r="BX25" i="69"/>
  <c r="BJ22" i="69"/>
  <c r="BP22" i="69"/>
  <c r="BV28" i="69"/>
  <c r="BL27" i="69"/>
  <c r="BP23" i="69"/>
  <c r="BP25" i="69"/>
  <c r="BR19" i="68"/>
  <c r="BZ18" i="69"/>
  <c r="BN25" i="69"/>
  <c r="BR22" i="68"/>
  <c r="BZ22" i="69"/>
  <c r="BT28" i="69"/>
  <c r="BN19" i="68"/>
  <c r="BN23" i="69"/>
  <c r="BV22" i="68"/>
  <c r="BJ28" i="69"/>
  <c r="BJ23" i="68"/>
  <c r="BL25" i="69"/>
  <c r="BT23" i="69"/>
  <c r="BL23" i="69"/>
  <c r="BR23" i="69"/>
  <c r="BT22" i="69"/>
  <c r="BZ23" i="69"/>
  <c r="BU16" i="69"/>
  <c r="BK17" i="69"/>
  <c r="BW16" i="69"/>
  <c r="BM17" i="69"/>
  <c r="BK16" i="69"/>
  <c r="BY16" i="69"/>
  <c r="BO17" i="69"/>
  <c r="BQ17" i="69"/>
  <c r="BS17" i="69"/>
  <c r="BU17" i="69"/>
  <c r="BW17" i="69"/>
  <c r="BY17" i="69"/>
  <c r="BI16" i="69"/>
  <c r="BO16" i="69"/>
  <c r="BH16" i="69"/>
  <c r="BR16" i="69" s="1"/>
  <c r="BH17" i="69"/>
  <c r="BL17" i="69" s="1"/>
  <c r="BS16" i="69"/>
  <c r="BI17" i="69"/>
  <c r="BQ16" i="69"/>
  <c r="BM16" i="69"/>
  <c r="BQ10" i="69"/>
  <c r="BS13" i="69"/>
  <c r="BI14" i="69"/>
  <c r="BT13" i="69"/>
  <c r="BJ13" i="69"/>
  <c r="BS10" i="69"/>
  <c r="BU13" i="69"/>
  <c r="BK14" i="69"/>
  <c r="BV13" i="69"/>
  <c r="BH10" i="69"/>
  <c r="BV10" i="69" s="1"/>
  <c r="BI10" i="69"/>
  <c r="BK10" i="69"/>
  <c r="BN13" i="69"/>
  <c r="BM10" i="69"/>
  <c r="BU10" i="69"/>
  <c r="BW13" i="69"/>
  <c r="BM14" i="69"/>
  <c r="BX13" i="69"/>
  <c r="BH13" i="69"/>
  <c r="BL13" i="69" s="1"/>
  <c r="BW10" i="69"/>
  <c r="BY13" i="69"/>
  <c r="BO14" i="69"/>
  <c r="BW15" i="69"/>
  <c r="BZ13" i="69"/>
  <c r="BY10" i="69"/>
  <c r="BQ14" i="69"/>
  <c r="BH15" i="69"/>
  <c r="BZ15" i="69" s="1"/>
  <c r="BK13" i="69"/>
  <c r="BS14" i="69"/>
  <c r="BI15" i="69"/>
  <c r="BU14" i="69"/>
  <c r="BK15" i="69"/>
  <c r="BS15" i="69"/>
  <c r="BM13" i="69"/>
  <c r="BW14" i="69"/>
  <c r="BM15" i="69"/>
  <c r="BY14" i="69"/>
  <c r="BO15" i="69"/>
  <c r="BI13" i="69"/>
  <c r="BQ15" i="69"/>
  <c r="BU15" i="69"/>
  <c r="BY15" i="69"/>
  <c r="BO13" i="69"/>
  <c r="BP13" i="69"/>
  <c r="BO10" i="69"/>
  <c r="BQ13" i="69"/>
  <c r="BR13" i="69"/>
  <c r="BH14" i="69"/>
  <c r="BX14" i="69" s="1"/>
  <c r="BW12" i="69"/>
  <c r="BH11" i="69"/>
  <c r="BN11" i="69" s="1"/>
  <c r="BI11" i="69"/>
  <c r="BK11" i="69"/>
  <c r="BM11" i="69"/>
  <c r="BO11" i="69"/>
  <c r="BS12" i="69"/>
  <c r="BQ11" i="69"/>
  <c r="BY12" i="69"/>
  <c r="BH12" i="69"/>
  <c r="BT12" i="69" s="1"/>
  <c r="BS11" i="69"/>
  <c r="BI12" i="69"/>
  <c r="BQ12" i="69"/>
  <c r="BU11" i="69"/>
  <c r="BK12" i="69"/>
  <c r="BW11" i="69"/>
  <c r="BM12" i="69"/>
  <c r="BY11" i="69"/>
  <c r="BO12" i="69"/>
  <c r="BU12" i="69"/>
  <c r="BN18" i="69"/>
  <c r="BJ18" i="69"/>
  <c r="BV22" i="69"/>
  <c r="BV18" i="69"/>
  <c r="BX23" i="69"/>
  <c r="BJ23" i="69"/>
  <c r="BT25" i="69"/>
  <c r="BT18" i="69"/>
  <c r="BP18" i="69"/>
  <c r="BL18" i="69"/>
  <c r="BV25" i="69"/>
  <c r="BN22" i="69"/>
  <c r="BX18" i="69"/>
  <c r="BR27" i="65"/>
  <c r="BZ28" i="67"/>
  <c r="BT23" i="67"/>
  <c r="BV23" i="68"/>
  <c r="BZ19" i="56"/>
  <c r="BP27" i="68"/>
  <c r="BN27" i="63"/>
  <c r="BX28" i="65"/>
  <c r="BP27" i="67"/>
  <c r="BR23" i="67"/>
  <c r="BX27" i="68"/>
  <c r="BN27" i="65"/>
  <c r="BR23" i="68"/>
  <c r="BT28" i="65"/>
  <c r="BX27" i="63"/>
  <c r="BV27" i="68"/>
  <c r="BV25" i="66"/>
  <c r="BX25" i="68"/>
  <c r="BP23" i="68"/>
  <c r="BL27" i="68"/>
  <c r="BZ22" i="68"/>
  <c r="BX22" i="64"/>
  <c r="BN25" i="68"/>
  <c r="BZ25" i="64"/>
  <c r="BT27" i="68"/>
  <c r="BX22" i="68"/>
  <c r="BR23" i="66"/>
  <c r="BP22" i="67"/>
  <c r="BJ23" i="67"/>
  <c r="BV25" i="68"/>
  <c r="BL23" i="68"/>
  <c r="BZ23" i="68"/>
  <c r="BN18" i="68"/>
  <c r="BP28" i="68"/>
  <c r="BL18" i="68"/>
  <c r="BN27" i="68"/>
  <c r="BJ18" i="68"/>
  <c r="BJ28" i="68"/>
  <c r="BP25" i="68"/>
  <c r="BZ27" i="68"/>
  <c r="BZ28" i="68"/>
  <c r="BP19" i="68"/>
  <c r="BT23" i="68"/>
  <c r="BN28" i="68"/>
  <c r="BT19" i="68"/>
  <c r="BZ19" i="68"/>
  <c r="BZ18" i="68"/>
  <c r="BX28" i="68"/>
  <c r="BV28" i="68"/>
  <c r="BL19" i="68"/>
  <c r="BV18" i="68"/>
  <c r="BT25" i="68"/>
  <c r="BL25" i="68"/>
  <c r="BT28" i="68"/>
  <c r="BN23" i="68"/>
  <c r="BX18" i="68"/>
  <c r="BT18" i="68"/>
  <c r="BU16" i="68"/>
  <c r="BK17" i="68"/>
  <c r="BW16" i="68"/>
  <c r="BM17" i="68"/>
  <c r="BY16" i="68"/>
  <c r="BO17" i="68"/>
  <c r="BQ17" i="68"/>
  <c r="BS17" i="68"/>
  <c r="BU17" i="68"/>
  <c r="BW17" i="68"/>
  <c r="BY17" i="68"/>
  <c r="BH16" i="68"/>
  <c r="BV16" i="68" s="1"/>
  <c r="BI16" i="68"/>
  <c r="BK16" i="68"/>
  <c r="BM16" i="68"/>
  <c r="BO16" i="68"/>
  <c r="BQ16" i="68"/>
  <c r="BR16" i="68"/>
  <c r="BH17" i="68"/>
  <c r="BN17" i="68" s="1"/>
  <c r="BS16" i="68"/>
  <c r="BI17" i="68"/>
  <c r="BQ10" i="68"/>
  <c r="BS13" i="68"/>
  <c r="BI14" i="68"/>
  <c r="BS10" i="68"/>
  <c r="BU13" i="68"/>
  <c r="BK14" i="68"/>
  <c r="BU10" i="68"/>
  <c r="BW13" i="68"/>
  <c r="BM14" i="68"/>
  <c r="BW10" i="68"/>
  <c r="BY13" i="68"/>
  <c r="BO14" i="68"/>
  <c r="BY10" i="68"/>
  <c r="BQ14" i="68"/>
  <c r="BH15" i="68"/>
  <c r="BZ15" i="68" s="1"/>
  <c r="BS14" i="68"/>
  <c r="BI15" i="68"/>
  <c r="BU14" i="68"/>
  <c r="BK15" i="68"/>
  <c r="BW14" i="68"/>
  <c r="BM15" i="68"/>
  <c r="BY14" i="68"/>
  <c r="BO15" i="68"/>
  <c r="BQ15" i="68"/>
  <c r="BS15" i="68"/>
  <c r="BH13" i="68"/>
  <c r="BN13" i="68" s="1"/>
  <c r="BH10" i="68"/>
  <c r="BR10" i="68" s="1"/>
  <c r="BI13" i="68"/>
  <c r="BU15" i="68"/>
  <c r="BI10" i="68"/>
  <c r="BK13" i="68"/>
  <c r="BW15" i="68"/>
  <c r="BK10" i="68"/>
  <c r="BM13" i="68"/>
  <c r="BY15" i="68"/>
  <c r="BM10" i="68"/>
  <c r="BO13" i="68"/>
  <c r="BO10" i="68"/>
  <c r="BQ13" i="68"/>
  <c r="BH14" i="68"/>
  <c r="BT14" i="68" s="1"/>
  <c r="BZ25" i="68"/>
  <c r="BR28" i="68"/>
  <c r="BH11" i="68"/>
  <c r="BV11" i="68" s="1"/>
  <c r="BI11" i="68"/>
  <c r="BK11" i="68"/>
  <c r="BM11" i="68"/>
  <c r="BO11" i="68"/>
  <c r="BQ11" i="68"/>
  <c r="BH12" i="68"/>
  <c r="BN12" i="68" s="1"/>
  <c r="BS11" i="68"/>
  <c r="BI12" i="68"/>
  <c r="BJ12" i="68"/>
  <c r="BU11" i="68"/>
  <c r="BK12" i="68"/>
  <c r="BW11" i="68"/>
  <c r="BM12" i="68"/>
  <c r="BY11" i="68"/>
  <c r="BO12" i="68"/>
  <c r="BQ12" i="68"/>
  <c r="BS12" i="68"/>
  <c r="BU12" i="68"/>
  <c r="BW12" i="68"/>
  <c r="BX12" i="68"/>
  <c r="BY12" i="68"/>
  <c r="BR18" i="68"/>
  <c r="BR25" i="68"/>
  <c r="BL23" i="66"/>
  <c r="BJ25" i="63"/>
  <c r="BX27" i="67"/>
  <c r="BT18" i="63"/>
  <c r="BV27" i="65"/>
  <c r="BZ25" i="67"/>
  <c r="BV28" i="67"/>
  <c r="BT25" i="63"/>
  <c r="BP22" i="65"/>
  <c r="BX25" i="64"/>
  <c r="BN19" i="65"/>
  <c r="BV22" i="65"/>
  <c r="BV23" i="66"/>
  <c r="BJ23" i="66"/>
  <c r="BL28" i="67"/>
  <c r="BT28" i="67"/>
  <c r="BZ27" i="65"/>
  <c r="BR18" i="67"/>
  <c r="BN22" i="65"/>
  <c r="BT23" i="66"/>
  <c r="BT23" i="63"/>
  <c r="BV25" i="64"/>
  <c r="BR28" i="67"/>
  <c r="BL23" i="67"/>
  <c r="BJ25" i="64"/>
  <c r="BJ28" i="67"/>
  <c r="BJ27" i="67"/>
  <c r="BP23" i="66"/>
  <c r="BX23" i="67"/>
  <c r="BP28" i="67"/>
  <c r="BJ27" i="66"/>
  <c r="BN28" i="67"/>
  <c r="BJ23" i="56"/>
  <c r="BR25" i="67"/>
  <c r="BR19" i="67"/>
  <c r="BT19" i="67"/>
  <c r="BV19" i="67"/>
  <c r="BL25" i="67"/>
  <c r="BV27" i="67"/>
  <c r="BX25" i="67"/>
  <c r="BZ27" i="67"/>
  <c r="BU16" i="67"/>
  <c r="BK17" i="67"/>
  <c r="BW16" i="67"/>
  <c r="BM17" i="67"/>
  <c r="BY16" i="67"/>
  <c r="BO17" i="67"/>
  <c r="BQ17" i="67"/>
  <c r="BS17" i="67"/>
  <c r="BU17" i="67"/>
  <c r="BW17" i="67"/>
  <c r="BY17" i="67"/>
  <c r="BH16" i="67"/>
  <c r="BJ16" i="67" s="1"/>
  <c r="BK16" i="67"/>
  <c r="BM16" i="67"/>
  <c r="BO16" i="67"/>
  <c r="BQ16" i="67"/>
  <c r="BH17" i="67"/>
  <c r="BL17" i="67" s="1"/>
  <c r="BI16" i="67"/>
  <c r="BS16" i="67"/>
  <c r="BI17" i="67"/>
  <c r="BN27" i="67"/>
  <c r="BQ10" i="67"/>
  <c r="BS13" i="67"/>
  <c r="BI14" i="67"/>
  <c r="BO15" i="67"/>
  <c r="BS10" i="67"/>
  <c r="BU13" i="67"/>
  <c r="BK14" i="67"/>
  <c r="BN15" i="67"/>
  <c r="BU10" i="67"/>
  <c r="BW13" i="67"/>
  <c r="BM14" i="67"/>
  <c r="BY14" i="67"/>
  <c r="BW10" i="67"/>
  <c r="BY13" i="67"/>
  <c r="BO14" i="67"/>
  <c r="BY10" i="67"/>
  <c r="BQ14" i="67"/>
  <c r="BH15" i="67"/>
  <c r="BX15" i="67" s="1"/>
  <c r="BS14" i="67"/>
  <c r="BI15" i="67"/>
  <c r="BS15" i="67"/>
  <c r="BU14" i="67"/>
  <c r="BK15" i="67"/>
  <c r="BW14" i="67"/>
  <c r="BM15" i="67"/>
  <c r="BQ15" i="67"/>
  <c r="BH13" i="67"/>
  <c r="BX13" i="67" s="1"/>
  <c r="BI13" i="67"/>
  <c r="BU15" i="67"/>
  <c r="BH10" i="67"/>
  <c r="BV10" i="67" s="1"/>
  <c r="BV15" i="67"/>
  <c r="BI10" i="67"/>
  <c r="BK13" i="67"/>
  <c r="BW15" i="67"/>
  <c r="BK10" i="67"/>
  <c r="BM13" i="67"/>
  <c r="BY15" i="67"/>
  <c r="BM10" i="67"/>
  <c r="BO13" i="67"/>
  <c r="BO10" i="67"/>
  <c r="BQ13" i="67"/>
  <c r="BH14" i="67"/>
  <c r="BX14" i="67" s="1"/>
  <c r="BP25" i="67"/>
  <c r="BT22" i="67"/>
  <c r="BH11" i="67"/>
  <c r="BJ11" i="67" s="1"/>
  <c r="BQ12" i="67"/>
  <c r="BI11" i="67"/>
  <c r="BK11" i="67"/>
  <c r="BM11" i="67"/>
  <c r="BO11" i="67"/>
  <c r="BW11" i="67"/>
  <c r="BQ11" i="67"/>
  <c r="BH12" i="67"/>
  <c r="BZ12" i="67" s="1"/>
  <c r="BM12" i="67"/>
  <c r="BS11" i="67"/>
  <c r="BI12" i="67"/>
  <c r="BU11" i="67"/>
  <c r="BK12" i="67"/>
  <c r="BY11" i="67"/>
  <c r="BO12" i="67"/>
  <c r="BS12" i="67"/>
  <c r="BU12" i="67"/>
  <c r="BW12" i="67"/>
  <c r="BY12" i="67"/>
  <c r="BT18" i="67"/>
  <c r="BJ25" i="67"/>
  <c r="BP18" i="67"/>
  <c r="BX18" i="67"/>
  <c r="BP19" i="67"/>
  <c r="BJ18" i="67"/>
  <c r="BJ19" i="67"/>
  <c r="BN19" i="67"/>
  <c r="BT27" i="67"/>
  <c r="BP23" i="67"/>
  <c r="BV25" i="67"/>
  <c r="BL27" i="67"/>
  <c r="BV18" i="67"/>
  <c r="BN22" i="67"/>
  <c r="BN25" i="67"/>
  <c r="BZ22" i="67"/>
  <c r="BX19" i="67"/>
  <c r="BL18" i="67"/>
  <c r="BN23" i="67"/>
  <c r="BL19" i="67"/>
  <c r="BZ23" i="67"/>
  <c r="BX22" i="67"/>
  <c r="BZ18" i="67"/>
  <c r="BT25" i="62"/>
  <c r="BL25" i="62"/>
  <c r="BL23" i="64"/>
  <c r="BP19" i="65"/>
  <c r="BR25" i="63"/>
  <c r="BZ23" i="64"/>
  <c r="BJ23" i="64"/>
  <c r="BT22" i="65"/>
  <c r="BN25" i="63"/>
  <c r="BV23" i="64"/>
  <c r="BN28" i="65"/>
  <c r="BZ22" i="66"/>
  <c r="BT22" i="66"/>
  <c r="BN27" i="64"/>
  <c r="BL19" i="65"/>
  <c r="BR23" i="62"/>
  <c r="BT27" i="64"/>
  <c r="BL22" i="65"/>
  <c r="BR23" i="64"/>
  <c r="BX25" i="66"/>
  <c r="BL25" i="66"/>
  <c r="BT28" i="66"/>
  <c r="BX27" i="66"/>
  <c r="BZ25" i="66"/>
  <c r="BR27" i="66"/>
  <c r="BR22" i="66"/>
  <c r="BT25" i="66"/>
  <c r="BU16" i="66"/>
  <c r="BK17" i="66"/>
  <c r="BQ16" i="66"/>
  <c r="BW16" i="66"/>
  <c r="BM17" i="66"/>
  <c r="BY16" i="66"/>
  <c r="BO17" i="66"/>
  <c r="BM16" i="66"/>
  <c r="BQ17" i="66"/>
  <c r="BS17" i="66"/>
  <c r="BH17" i="66"/>
  <c r="BX17" i="66" s="1"/>
  <c r="BT17" i="66"/>
  <c r="BU17" i="66"/>
  <c r="BW17" i="66"/>
  <c r="BY17" i="66"/>
  <c r="BI16" i="66"/>
  <c r="BH16" i="66"/>
  <c r="BV16" i="66" s="1"/>
  <c r="BO16" i="66"/>
  <c r="BK16" i="66"/>
  <c r="BS16" i="66"/>
  <c r="BI17" i="66"/>
  <c r="BL28" i="66"/>
  <c r="BQ10" i="66"/>
  <c r="BS13" i="66"/>
  <c r="BI14" i="66"/>
  <c r="BH10" i="66"/>
  <c r="BT10" i="66" s="1"/>
  <c r="BK13" i="66"/>
  <c r="BW15" i="66"/>
  <c r="BY15" i="66"/>
  <c r="BM10" i="66"/>
  <c r="BS10" i="66"/>
  <c r="BU13" i="66"/>
  <c r="BK14" i="66"/>
  <c r="BU10" i="66"/>
  <c r="BW13" i="66"/>
  <c r="BM14" i="66"/>
  <c r="BI10" i="66"/>
  <c r="BK10" i="66"/>
  <c r="BM13" i="66"/>
  <c r="BW10" i="66"/>
  <c r="BY13" i="66"/>
  <c r="BO14" i="66"/>
  <c r="BY10" i="66"/>
  <c r="BQ14" i="66"/>
  <c r="BH15" i="66"/>
  <c r="BL15" i="66" s="1"/>
  <c r="BS14" i="66"/>
  <c r="BI15" i="66"/>
  <c r="BU14" i="66"/>
  <c r="BK15" i="66"/>
  <c r="BW14" i="66"/>
  <c r="BM15" i="66"/>
  <c r="BS15" i="66"/>
  <c r="BY14" i="66"/>
  <c r="BO15" i="66"/>
  <c r="BQ15" i="66"/>
  <c r="BO13" i="66"/>
  <c r="BH13" i="66"/>
  <c r="BN13" i="66" s="1"/>
  <c r="BI13" i="66"/>
  <c r="BU15" i="66"/>
  <c r="BO10" i="66"/>
  <c r="BQ13" i="66"/>
  <c r="BH14" i="66"/>
  <c r="BL14" i="66" s="1"/>
  <c r="BT27" i="66"/>
  <c r="BH11" i="66"/>
  <c r="BJ11" i="66" s="1"/>
  <c r="BU12" i="66"/>
  <c r="BW12" i="66"/>
  <c r="BI11" i="66"/>
  <c r="BK11" i="66"/>
  <c r="BY12" i="66"/>
  <c r="BM11" i="66"/>
  <c r="BO11" i="66"/>
  <c r="BQ11" i="66"/>
  <c r="BH12" i="66"/>
  <c r="BR12" i="66" s="1"/>
  <c r="BS11" i="66"/>
  <c r="BI12" i="66"/>
  <c r="BU11" i="66"/>
  <c r="BK12" i="66"/>
  <c r="BW11" i="66"/>
  <c r="BM12" i="66"/>
  <c r="BY11" i="66"/>
  <c r="BO12" i="66"/>
  <c r="BQ12" i="66"/>
  <c r="BS12" i="66"/>
  <c r="BN22" i="66"/>
  <c r="BR25" i="66"/>
  <c r="BJ25" i="66"/>
  <c r="BJ22" i="66"/>
  <c r="BL22" i="66"/>
  <c r="BN27" i="66"/>
  <c r="BP27" i="66"/>
  <c r="BZ27" i="66"/>
  <c r="BP25" i="66"/>
  <c r="BN28" i="66"/>
  <c r="BV27" i="66"/>
  <c r="BP22" i="66"/>
  <c r="BZ28" i="66"/>
  <c r="BJ28" i="66"/>
  <c r="BX22" i="66"/>
  <c r="BR28" i="66"/>
  <c r="BX28" i="66"/>
  <c r="BP28" i="66"/>
  <c r="BV27" i="62"/>
  <c r="BL25" i="65"/>
  <c r="BT25" i="65"/>
  <c r="BT23" i="57"/>
  <c r="BV28" i="64"/>
  <c r="BP23" i="64"/>
  <c r="BZ18" i="65"/>
  <c r="BJ25" i="65"/>
  <c r="BJ18" i="65"/>
  <c r="BP27" i="65"/>
  <c r="BR25" i="62"/>
  <c r="BN23" i="64"/>
  <c r="BX27" i="65"/>
  <c r="BR25" i="65"/>
  <c r="BZ25" i="65"/>
  <c r="BP25" i="63"/>
  <c r="BL25" i="64"/>
  <c r="BV18" i="62"/>
  <c r="BR28" i="64"/>
  <c r="BV27" i="63"/>
  <c r="BX25" i="65"/>
  <c r="BP25" i="65"/>
  <c r="BP23" i="62"/>
  <c r="BX25" i="63"/>
  <c r="BL27" i="62"/>
  <c r="BX23" i="64"/>
  <c r="BX23" i="60"/>
  <c r="BN25" i="62"/>
  <c r="BL27" i="63"/>
  <c r="BP28" i="64"/>
  <c r="BL18" i="60"/>
  <c r="BX25" i="62"/>
  <c r="BP18" i="62"/>
  <c r="BV25" i="63"/>
  <c r="BP25" i="64"/>
  <c r="BT27" i="65"/>
  <c r="BL27" i="65"/>
  <c r="BZ22" i="65"/>
  <c r="BX22" i="62"/>
  <c r="BV25" i="65"/>
  <c r="BR18" i="62"/>
  <c r="BL25" i="63"/>
  <c r="BT25" i="64"/>
  <c r="BV25" i="62"/>
  <c r="BR27" i="63"/>
  <c r="BT23" i="65"/>
  <c r="BX18" i="65"/>
  <c r="BR23" i="65"/>
  <c r="BL18" i="65"/>
  <c r="BV28" i="65"/>
  <c r="BP23" i="65"/>
  <c r="BZ23" i="65"/>
  <c r="BN18" i="65"/>
  <c r="BN23" i="65"/>
  <c r="BP18" i="65"/>
  <c r="BX22" i="65"/>
  <c r="BX19" i="65"/>
  <c r="BX23" i="65"/>
  <c r="BR28" i="65"/>
  <c r="BU16" i="65"/>
  <c r="BK17" i="65"/>
  <c r="BW16" i="65"/>
  <c r="BM17" i="65"/>
  <c r="BY16" i="65"/>
  <c r="BO17" i="65"/>
  <c r="BQ17" i="65"/>
  <c r="BS17" i="65"/>
  <c r="BU17" i="65"/>
  <c r="BW17" i="65"/>
  <c r="BY17" i="65"/>
  <c r="BH16" i="65"/>
  <c r="BJ16" i="65" s="1"/>
  <c r="BI16" i="65"/>
  <c r="BK16" i="65"/>
  <c r="BM16" i="65"/>
  <c r="BO16" i="65"/>
  <c r="BQ16" i="65"/>
  <c r="BH17" i="65"/>
  <c r="BV17" i="65" s="1"/>
  <c r="BS16" i="65"/>
  <c r="BI17" i="65"/>
  <c r="BR19" i="65"/>
  <c r="BR22" i="65"/>
  <c r="BL23" i="65"/>
  <c r="BQ10" i="65"/>
  <c r="BS13" i="65"/>
  <c r="BI14" i="65"/>
  <c r="BS10" i="65"/>
  <c r="BU13" i="65"/>
  <c r="BK14" i="65"/>
  <c r="BU10" i="65"/>
  <c r="BW13" i="65"/>
  <c r="BM14" i="65"/>
  <c r="BW10" i="65"/>
  <c r="BY13" i="65"/>
  <c r="BO14" i="65"/>
  <c r="BY10" i="65"/>
  <c r="BQ14" i="65"/>
  <c r="BH15" i="65"/>
  <c r="BN15" i="65" s="1"/>
  <c r="BS14" i="65"/>
  <c r="BI15" i="65"/>
  <c r="BU14" i="65"/>
  <c r="BK15" i="65"/>
  <c r="BW14" i="65"/>
  <c r="BM15" i="65"/>
  <c r="BY14" i="65"/>
  <c r="BO15" i="65"/>
  <c r="BQ15" i="65"/>
  <c r="BS15" i="65"/>
  <c r="BH13" i="65"/>
  <c r="BJ13" i="65" s="1"/>
  <c r="BI13" i="65"/>
  <c r="BU15" i="65"/>
  <c r="BH10" i="65"/>
  <c r="BT10" i="65" s="1"/>
  <c r="BI10" i="65"/>
  <c r="BK13" i="65"/>
  <c r="BW15" i="65"/>
  <c r="BK10" i="65"/>
  <c r="BM13" i="65"/>
  <c r="BY15" i="65"/>
  <c r="BO13" i="65"/>
  <c r="BM10" i="65"/>
  <c r="BO10" i="65"/>
  <c r="BQ13" i="65"/>
  <c r="BH14" i="65"/>
  <c r="BL14" i="65" s="1"/>
  <c r="BL28" i="65"/>
  <c r="BH11" i="65"/>
  <c r="BL11" i="65" s="1"/>
  <c r="BI11" i="65"/>
  <c r="BK11" i="65"/>
  <c r="BM11" i="65"/>
  <c r="BO11" i="65"/>
  <c r="BQ11" i="65"/>
  <c r="BH12" i="65"/>
  <c r="BP12" i="65" s="1"/>
  <c r="BS11" i="65"/>
  <c r="BI12" i="65"/>
  <c r="BU11" i="65"/>
  <c r="BK12" i="65"/>
  <c r="BW11" i="65"/>
  <c r="BM12" i="65"/>
  <c r="BY11" i="65"/>
  <c r="BO12" i="65"/>
  <c r="BQ12" i="65"/>
  <c r="BS12" i="65"/>
  <c r="BU12" i="65"/>
  <c r="BW12" i="65"/>
  <c r="BY12" i="65"/>
  <c r="BJ19" i="65"/>
  <c r="BV18" i="65"/>
  <c r="BP28" i="65"/>
  <c r="BV23" i="65"/>
  <c r="BR18" i="65"/>
  <c r="BT19" i="65"/>
  <c r="BV19" i="65"/>
  <c r="BJ28" i="65"/>
  <c r="BJ18" i="64"/>
  <c r="BP22" i="63"/>
  <c r="BP23" i="63"/>
  <c r="BZ22" i="64"/>
  <c r="BV27" i="60"/>
  <c r="BT28" i="64"/>
  <c r="BJ27" i="64"/>
  <c r="BZ23" i="62"/>
  <c r="BN23" i="63"/>
  <c r="BN22" i="63"/>
  <c r="BZ25" i="61"/>
  <c r="BV22" i="63"/>
  <c r="BJ19" i="64"/>
  <c r="BT18" i="64"/>
  <c r="BR25" i="61"/>
  <c r="BL22" i="63"/>
  <c r="BP19" i="60"/>
  <c r="BR18" i="64"/>
  <c r="BR27" i="64"/>
  <c r="BP18" i="64"/>
  <c r="BX27" i="64"/>
  <c r="BN18" i="64"/>
  <c r="BR22" i="64"/>
  <c r="BL28" i="64"/>
  <c r="BT23" i="62"/>
  <c r="BL18" i="64"/>
  <c r="BL25" i="61"/>
  <c r="BJ25" i="61"/>
  <c r="BH11" i="64"/>
  <c r="BP11" i="64" s="1"/>
  <c r="BI11" i="64"/>
  <c r="BK11" i="64"/>
  <c r="BM11" i="64"/>
  <c r="BO11" i="64"/>
  <c r="BQ11" i="64"/>
  <c r="BH12" i="64"/>
  <c r="BR12" i="64" s="1"/>
  <c r="BS11" i="64"/>
  <c r="BI12" i="64"/>
  <c r="BU11" i="64"/>
  <c r="BK12" i="64"/>
  <c r="BW11" i="64"/>
  <c r="BM12" i="64"/>
  <c r="BY11" i="64"/>
  <c r="BO12" i="64"/>
  <c r="BQ12" i="64"/>
  <c r="BU12" i="64"/>
  <c r="BS12" i="64"/>
  <c r="BW12" i="64"/>
  <c r="BY12" i="64"/>
  <c r="BL22" i="64"/>
  <c r="BV19" i="64"/>
  <c r="BV22" i="64"/>
  <c r="BT19" i="64"/>
  <c r="BZ19" i="64"/>
  <c r="BV27" i="64"/>
  <c r="BX19" i="64"/>
  <c r="BR19" i="64"/>
  <c r="BP22" i="64"/>
  <c r="BP27" i="64"/>
  <c r="BJ28" i="64"/>
  <c r="BR25" i="64"/>
  <c r="BZ27" i="64"/>
  <c r="BJ22" i="64"/>
  <c r="BZ28" i="64"/>
  <c r="BL19" i="64"/>
  <c r="BT22" i="64"/>
  <c r="BV18" i="64"/>
  <c r="BN28" i="64"/>
  <c r="BP19" i="64"/>
  <c r="BZ18" i="64"/>
  <c r="BU16" i="64"/>
  <c r="BK17" i="64"/>
  <c r="BW16" i="64"/>
  <c r="BM17" i="64"/>
  <c r="BY16" i="64"/>
  <c r="BO17" i="64"/>
  <c r="BQ17" i="64"/>
  <c r="BS17" i="64"/>
  <c r="BU17" i="64"/>
  <c r="BW17" i="64"/>
  <c r="BY17" i="64"/>
  <c r="BH16" i="64"/>
  <c r="BX16" i="64" s="1"/>
  <c r="BI16" i="64"/>
  <c r="BM16" i="64"/>
  <c r="BK16" i="64"/>
  <c r="BO16" i="64"/>
  <c r="BQ16" i="64"/>
  <c r="BH17" i="64"/>
  <c r="BJ17" i="64" s="1"/>
  <c r="BS16" i="64"/>
  <c r="BI17" i="64"/>
  <c r="BQ10" i="64"/>
  <c r="BS13" i="64"/>
  <c r="BI14" i="64"/>
  <c r="BK10" i="64"/>
  <c r="BS10" i="64"/>
  <c r="BU13" i="64"/>
  <c r="BK14" i="64"/>
  <c r="BU10" i="64"/>
  <c r="BW13" i="64"/>
  <c r="BM14" i="64"/>
  <c r="BW10" i="64"/>
  <c r="BY13" i="64"/>
  <c r="BO14" i="64"/>
  <c r="BY10" i="64"/>
  <c r="BQ14" i="64"/>
  <c r="BH15" i="64"/>
  <c r="BJ15" i="64" s="1"/>
  <c r="BS14" i="64"/>
  <c r="BI15" i="64"/>
  <c r="BU14" i="64"/>
  <c r="BK15" i="64"/>
  <c r="BW14" i="64"/>
  <c r="BM15" i="64"/>
  <c r="BY14" i="64"/>
  <c r="BO15" i="64"/>
  <c r="BQ15" i="64"/>
  <c r="BS15" i="64"/>
  <c r="BI10" i="64"/>
  <c r="BK13" i="64"/>
  <c r="BW15" i="64"/>
  <c r="BH13" i="64"/>
  <c r="BL13" i="64" s="1"/>
  <c r="BI13" i="64"/>
  <c r="BU15" i="64"/>
  <c r="BH10" i="64"/>
  <c r="BJ10" i="64" s="1"/>
  <c r="BM13" i="64"/>
  <c r="BY15" i="64"/>
  <c r="BM10" i="64"/>
  <c r="BO13" i="64"/>
  <c r="BO10" i="64"/>
  <c r="BQ13" i="64"/>
  <c r="BH14" i="64"/>
  <c r="BT14" i="64" s="1"/>
  <c r="BN27" i="61"/>
  <c r="BP27" i="61"/>
  <c r="BV27" i="61"/>
  <c r="BR19" i="62"/>
  <c r="BZ27" i="63"/>
  <c r="BP27" i="63"/>
  <c r="BR18" i="63"/>
  <c r="BL27" i="61"/>
  <c r="BR22" i="63"/>
  <c r="BJ22" i="63"/>
  <c r="BT27" i="61"/>
  <c r="BZ19" i="62"/>
  <c r="BV23" i="62"/>
  <c r="BJ25" i="60"/>
  <c r="BR27" i="61"/>
  <c r="BX23" i="57"/>
  <c r="BT25" i="60"/>
  <c r="BR23" i="63"/>
  <c r="BZ18" i="63"/>
  <c r="BT27" i="63"/>
  <c r="BZ22" i="63"/>
  <c r="BN18" i="62"/>
  <c r="BX22" i="63"/>
  <c r="BX19" i="62"/>
  <c r="BT19" i="63"/>
  <c r="BX28" i="63"/>
  <c r="BT28" i="63"/>
  <c r="BP19" i="63"/>
  <c r="BJ18" i="63"/>
  <c r="BL18" i="63"/>
  <c r="BV28" i="63"/>
  <c r="BX23" i="63"/>
  <c r="BR28" i="63"/>
  <c r="BL23" i="63"/>
  <c r="BL28" i="63"/>
  <c r="BP28" i="63"/>
  <c r="BU16" i="63"/>
  <c r="BK17" i="63"/>
  <c r="BW16" i="63"/>
  <c r="BM17" i="63"/>
  <c r="BY16" i="63"/>
  <c r="BO17" i="63"/>
  <c r="BH16" i="63"/>
  <c r="BJ16" i="63" s="1"/>
  <c r="BQ17" i="63"/>
  <c r="BS17" i="63"/>
  <c r="BU17" i="63"/>
  <c r="BW17" i="63"/>
  <c r="BY17" i="63"/>
  <c r="BI16" i="63"/>
  <c r="BK16" i="63"/>
  <c r="BM16" i="63"/>
  <c r="BO16" i="63"/>
  <c r="BQ16" i="63"/>
  <c r="BH17" i="63"/>
  <c r="BX17" i="63" s="1"/>
  <c r="BS16" i="63"/>
  <c r="BI17" i="63"/>
  <c r="BV18" i="63"/>
  <c r="BV23" i="63"/>
  <c r="BQ10" i="63"/>
  <c r="BS13" i="63"/>
  <c r="BI14" i="63"/>
  <c r="BS10" i="63"/>
  <c r="BU13" i="63"/>
  <c r="BK14" i="63"/>
  <c r="BU10" i="63"/>
  <c r="BW13" i="63"/>
  <c r="BM14" i="63"/>
  <c r="BW10" i="63"/>
  <c r="BY13" i="63"/>
  <c r="BO14" i="63"/>
  <c r="BY10" i="63"/>
  <c r="BQ14" i="63"/>
  <c r="BH15" i="63"/>
  <c r="BP15" i="63" s="1"/>
  <c r="BS14" i="63"/>
  <c r="BI15" i="63"/>
  <c r="BU14" i="63"/>
  <c r="BK15" i="63"/>
  <c r="BW14" i="63"/>
  <c r="BM15" i="63"/>
  <c r="BY14" i="63"/>
  <c r="BO15" i="63"/>
  <c r="BQ15" i="63"/>
  <c r="BS15" i="63"/>
  <c r="BH13" i="63"/>
  <c r="BX13" i="63" s="1"/>
  <c r="BI13" i="63"/>
  <c r="BU15" i="63"/>
  <c r="BH10" i="63"/>
  <c r="BV10" i="63" s="1"/>
  <c r="BI10" i="63"/>
  <c r="BK13" i="63"/>
  <c r="BW15" i="63"/>
  <c r="BK10" i="63"/>
  <c r="BM13" i="63"/>
  <c r="BY15" i="63"/>
  <c r="BM10" i="63"/>
  <c r="BO13" i="63"/>
  <c r="BO10" i="63"/>
  <c r="BQ13" i="63"/>
  <c r="BH14" i="63"/>
  <c r="BL14" i="63" s="1"/>
  <c r="BH11" i="63"/>
  <c r="BJ11" i="63" s="1"/>
  <c r="BI11" i="63"/>
  <c r="BK11" i="63"/>
  <c r="BM11" i="63"/>
  <c r="BO11" i="63"/>
  <c r="BQ11" i="63"/>
  <c r="BH12" i="63"/>
  <c r="BV12" i="63" s="1"/>
  <c r="BS11" i="63"/>
  <c r="BI12" i="63"/>
  <c r="BU11" i="63"/>
  <c r="BK12" i="63"/>
  <c r="BW11" i="63"/>
  <c r="BM12" i="63"/>
  <c r="BY11" i="63"/>
  <c r="BO12" i="63"/>
  <c r="BQ12" i="63"/>
  <c r="BS12" i="63"/>
  <c r="BU12" i="63"/>
  <c r="BW12" i="63"/>
  <c r="BY12" i="63"/>
  <c r="BJ28" i="63"/>
  <c r="BZ28" i="63"/>
  <c r="BN19" i="63"/>
  <c r="BX19" i="63"/>
  <c r="BR19" i="63"/>
  <c r="BV19" i="63"/>
  <c r="BL19" i="63"/>
  <c r="BP18" i="63"/>
  <c r="BZ19" i="63"/>
  <c r="BX18" i="63"/>
  <c r="BT19" i="62"/>
  <c r="BN23" i="58"/>
  <c r="BV27" i="59"/>
  <c r="BJ18" i="60"/>
  <c r="BT27" i="62"/>
  <c r="BJ27" i="62"/>
  <c r="BR28" i="62"/>
  <c r="BX23" i="58"/>
  <c r="BJ23" i="58"/>
  <c r="BZ23" i="61"/>
  <c r="BL19" i="62"/>
  <c r="BV25" i="61"/>
  <c r="BJ27" i="61"/>
  <c r="BX18" i="62"/>
  <c r="BZ27" i="62"/>
  <c r="BR23" i="60"/>
  <c r="BP18" i="57"/>
  <c r="BJ23" i="61"/>
  <c r="BP23" i="60"/>
  <c r="BN27" i="62"/>
  <c r="BP25" i="62"/>
  <c r="BL18" i="62"/>
  <c r="BZ18" i="60"/>
  <c r="BZ27" i="61"/>
  <c r="BX27" i="62"/>
  <c r="BZ25" i="60"/>
  <c r="BZ25" i="62"/>
  <c r="BT18" i="60"/>
  <c r="BX22" i="59"/>
  <c r="BN25" i="60"/>
  <c r="BJ22" i="62"/>
  <c r="BL23" i="62"/>
  <c r="BR22" i="62"/>
  <c r="BL28" i="62"/>
  <c r="BV22" i="62"/>
  <c r="BP28" i="62"/>
  <c r="BZ18" i="62"/>
  <c r="BJ28" i="62"/>
  <c r="BZ28" i="62"/>
  <c r="BJ23" i="62"/>
  <c r="BT22" i="62"/>
  <c r="BX28" i="62"/>
  <c r="BN28" i="62"/>
  <c r="BN22" i="62"/>
  <c r="BV28" i="62"/>
  <c r="BP22" i="62"/>
  <c r="BZ22" i="62"/>
  <c r="BT18" i="62"/>
  <c r="BJ19" i="62"/>
  <c r="BN19" i="62"/>
  <c r="BN23" i="62"/>
  <c r="BU16" i="62"/>
  <c r="BK17" i="62"/>
  <c r="BW16" i="62"/>
  <c r="BM17" i="62"/>
  <c r="BY16" i="62"/>
  <c r="BO17" i="62"/>
  <c r="BQ17" i="62"/>
  <c r="BK16" i="62"/>
  <c r="BS17" i="62"/>
  <c r="BU17" i="62"/>
  <c r="BW17" i="62"/>
  <c r="BY17" i="62"/>
  <c r="BH16" i="62"/>
  <c r="BN16" i="62" s="1"/>
  <c r="BI16" i="62"/>
  <c r="BM16" i="62"/>
  <c r="BO16" i="62"/>
  <c r="BH17" i="62"/>
  <c r="BP17" i="62" s="1"/>
  <c r="BQ16" i="62"/>
  <c r="BS16" i="62"/>
  <c r="BI17" i="62"/>
  <c r="BR27" i="62"/>
  <c r="BQ10" i="62"/>
  <c r="BS13" i="62"/>
  <c r="BI14" i="62"/>
  <c r="BS10" i="62"/>
  <c r="BU13" i="62"/>
  <c r="BK14" i="62"/>
  <c r="BU10" i="62"/>
  <c r="BW13" i="62"/>
  <c r="BM14" i="62"/>
  <c r="BW10" i="62"/>
  <c r="BY13" i="62"/>
  <c r="BO14" i="62"/>
  <c r="BY10" i="62"/>
  <c r="BQ14" i="62"/>
  <c r="BH15" i="62"/>
  <c r="BZ15" i="62" s="1"/>
  <c r="BU15" i="62"/>
  <c r="BS14" i="62"/>
  <c r="BI15" i="62"/>
  <c r="BI13" i="62"/>
  <c r="BU14" i="62"/>
  <c r="BK15" i="62"/>
  <c r="BW14" i="62"/>
  <c r="BM15" i="62"/>
  <c r="BY14" i="62"/>
  <c r="BO15" i="62"/>
  <c r="BQ15" i="62"/>
  <c r="BS15" i="62"/>
  <c r="BH13" i="62"/>
  <c r="BT13" i="62" s="1"/>
  <c r="BH10" i="62"/>
  <c r="BJ10" i="62" s="1"/>
  <c r="BI10" i="62"/>
  <c r="BK13" i="62"/>
  <c r="BW15" i="62"/>
  <c r="BK10" i="62"/>
  <c r="BM13" i="62"/>
  <c r="BY15" i="62"/>
  <c r="BM10" i="62"/>
  <c r="BO13" i="62"/>
  <c r="BO10" i="62"/>
  <c r="BQ13" i="62"/>
  <c r="BH14" i="62"/>
  <c r="BJ14" i="62" s="1"/>
  <c r="BH11" i="62"/>
  <c r="BX11" i="62" s="1"/>
  <c r="BI11" i="62"/>
  <c r="BK11" i="62"/>
  <c r="BM11" i="62"/>
  <c r="BS12" i="62"/>
  <c r="BO11" i="62"/>
  <c r="BQ11" i="62"/>
  <c r="BH12" i="62"/>
  <c r="BN12" i="62" s="1"/>
  <c r="BS11" i="62"/>
  <c r="BI12" i="62"/>
  <c r="BU11" i="62"/>
  <c r="BK12" i="62"/>
  <c r="BW11" i="62"/>
  <c r="BM12" i="62"/>
  <c r="BY11" i="62"/>
  <c r="BO12" i="62"/>
  <c r="BQ12" i="62"/>
  <c r="BU12" i="62"/>
  <c r="BW12" i="62"/>
  <c r="BY12" i="62"/>
  <c r="BV19" i="62"/>
  <c r="BT28" i="60"/>
  <c r="BN28" i="61"/>
  <c r="BP28" i="61"/>
  <c r="BL23" i="59"/>
  <c r="BJ23" i="59"/>
  <c r="BP23" i="61"/>
  <c r="BP23" i="54"/>
  <c r="BT19" i="60"/>
  <c r="BJ19" i="60"/>
  <c r="BX23" i="59"/>
  <c r="BN28" i="60"/>
  <c r="BL23" i="61"/>
  <c r="BV27" i="58"/>
  <c r="BL19" i="60"/>
  <c r="BL27" i="57"/>
  <c r="BV23" i="59"/>
  <c r="BN25" i="61"/>
  <c r="BR19" i="60"/>
  <c r="BP22" i="61"/>
  <c r="BP19" i="49"/>
  <c r="BT25" i="61"/>
  <c r="BX28" i="60"/>
  <c r="BX19" i="60"/>
  <c r="BN18" i="60"/>
  <c r="BJ28" i="61"/>
  <c r="BP25" i="56"/>
  <c r="BT23" i="56"/>
  <c r="BL22" i="61"/>
  <c r="BV28" i="61"/>
  <c r="BZ22" i="61"/>
  <c r="BT28" i="61"/>
  <c r="BN23" i="61"/>
  <c r="BN22" i="61"/>
  <c r="BT22" i="61"/>
  <c r="BW16" i="61"/>
  <c r="BM17" i="61"/>
  <c r="BK16" i="61"/>
  <c r="BY16" i="61"/>
  <c r="BO17" i="61"/>
  <c r="BQ17" i="61"/>
  <c r="BS17" i="61"/>
  <c r="BU17" i="61"/>
  <c r="BW17" i="61"/>
  <c r="BY17" i="61"/>
  <c r="BH16" i="61"/>
  <c r="BT16" i="61" s="1"/>
  <c r="BI16" i="61"/>
  <c r="BS16" i="61"/>
  <c r="BI17" i="61"/>
  <c r="BU16" i="61"/>
  <c r="BK17" i="61"/>
  <c r="BH17" i="61"/>
  <c r="BJ17" i="61" s="1"/>
  <c r="BM16" i="61"/>
  <c r="BO16" i="61"/>
  <c r="BQ16" i="61"/>
  <c r="BX22" i="61"/>
  <c r="BS10" i="61"/>
  <c r="BU13" i="61"/>
  <c r="BK14" i="61"/>
  <c r="BY14" i="61"/>
  <c r="BO15" i="61"/>
  <c r="BI13" i="61"/>
  <c r="BU15" i="61"/>
  <c r="BI10" i="61"/>
  <c r="BK13" i="61"/>
  <c r="BU10" i="61"/>
  <c r="BW13" i="61"/>
  <c r="BM14" i="61"/>
  <c r="BW10" i="61"/>
  <c r="BY13" i="61"/>
  <c r="BO14" i="61"/>
  <c r="BY10" i="61"/>
  <c r="BQ14" i="61"/>
  <c r="BH15" i="61"/>
  <c r="BT15" i="61" s="1"/>
  <c r="BS14" i="61"/>
  <c r="BI15" i="61"/>
  <c r="BU14" i="61"/>
  <c r="BK15" i="61"/>
  <c r="BW14" i="61"/>
  <c r="BM15" i="61"/>
  <c r="BH10" i="61"/>
  <c r="BV10" i="61" s="1"/>
  <c r="BQ15" i="61"/>
  <c r="BS15" i="61"/>
  <c r="BH13" i="61"/>
  <c r="BX13" i="61" s="1"/>
  <c r="BO10" i="61"/>
  <c r="BQ13" i="61"/>
  <c r="BH14" i="61"/>
  <c r="BV14" i="61" s="1"/>
  <c r="BQ10" i="61"/>
  <c r="BS13" i="61"/>
  <c r="BI14" i="61"/>
  <c r="BM13" i="61"/>
  <c r="BO13" i="61"/>
  <c r="BK10" i="61"/>
  <c r="BM10" i="61"/>
  <c r="BW15" i="61"/>
  <c r="BY15" i="61"/>
  <c r="BR28" i="61"/>
  <c r="BH11" i="61"/>
  <c r="BJ11" i="61" s="1"/>
  <c r="BI11" i="61"/>
  <c r="BW11" i="61"/>
  <c r="BM12" i="61"/>
  <c r="BS12" i="61"/>
  <c r="BU12" i="61"/>
  <c r="BK11" i="61"/>
  <c r="BM11" i="61"/>
  <c r="BO11" i="61"/>
  <c r="BQ11" i="61"/>
  <c r="BH12" i="61"/>
  <c r="BT12" i="61" s="1"/>
  <c r="BS11" i="61"/>
  <c r="BI12" i="61"/>
  <c r="BU11" i="61"/>
  <c r="BK12" i="61"/>
  <c r="BY11" i="61"/>
  <c r="BO12" i="61"/>
  <c r="BQ12" i="61"/>
  <c r="BW12" i="61"/>
  <c r="BY12" i="61"/>
  <c r="BV22" i="61"/>
  <c r="BV23" i="61"/>
  <c r="BY19" i="61"/>
  <c r="BQ18" i="61"/>
  <c r="BW18" i="61"/>
  <c r="BM19" i="61"/>
  <c r="BH18" i="61"/>
  <c r="BJ18" i="61" s="1"/>
  <c r="BI18" i="61"/>
  <c r="BK18" i="61"/>
  <c r="BM18" i="61"/>
  <c r="BO18" i="61"/>
  <c r="BH19" i="61"/>
  <c r="BX19" i="61" s="1"/>
  <c r="BS18" i="61"/>
  <c r="BI19" i="61"/>
  <c r="BU18" i="61"/>
  <c r="BK19" i="61"/>
  <c r="BU19" i="61"/>
  <c r="BW19" i="61"/>
  <c r="BO19" i="61"/>
  <c r="BQ19" i="61"/>
  <c r="BS19" i="61"/>
  <c r="BY18" i="61"/>
  <c r="BJ22" i="61"/>
  <c r="BZ28" i="61"/>
  <c r="BL28" i="61"/>
  <c r="BT23" i="61"/>
  <c r="BX23" i="61"/>
  <c r="BX18" i="54"/>
  <c r="BR18" i="58"/>
  <c r="BJ18" i="59"/>
  <c r="BZ27" i="57"/>
  <c r="BL28" i="58"/>
  <c r="BL22" i="60"/>
  <c r="BJ27" i="57"/>
  <c r="BT22" i="60"/>
  <c r="BR25" i="60"/>
  <c r="BJ22" i="60"/>
  <c r="BV18" i="60"/>
  <c r="BN27" i="57"/>
  <c r="BV23" i="57"/>
  <c r="BX25" i="59"/>
  <c r="BZ22" i="60"/>
  <c r="BN25" i="57"/>
  <c r="BX25" i="60"/>
  <c r="BN23" i="60"/>
  <c r="BV25" i="60"/>
  <c r="BJ27" i="60"/>
  <c r="BX27" i="57"/>
  <c r="BN22" i="60"/>
  <c r="BL25" i="60"/>
  <c r="BL18" i="59"/>
  <c r="BX22" i="60"/>
  <c r="BT27" i="60"/>
  <c r="BU16" i="60"/>
  <c r="BK17" i="60"/>
  <c r="BW16" i="60"/>
  <c r="BM17" i="60"/>
  <c r="BY16" i="60"/>
  <c r="BO17" i="60"/>
  <c r="BQ17" i="60"/>
  <c r="BS17" i="60"/>
  <c r="BH17" i="60"/>
  <c r="BL17" i="60" s="1"/>
  <c r="BU17" i="60"/>
  <c r="BW17" i="60"/>
  <c r="BY17" i="60"/>
  <c r="BM16" i="60"/>
  <c r="BH16" i="60"/>
  <c r="BP16" i="60" s="1"/>
  <c r="BI16" i="60"/>
  <c r="BK16" i="60"/>
  <c r="BO16" i="60"/>
  <c r="BQ16" i="60"/>
  <c r="BS16" i="60"/>
  <c r="BI17" i="60"/>
  <c r="BQ10" i="60"/>
  <c r="BS13" i="60"/>
  <c r="BI14" i="60"/>
  <c r="BQ15" i="60"/>
  <c r="BS10" i="60"/>
  <c r="BU13" i="60"/>
  <c r="BK14" i="60"/>
  <c r="BU10" i="60"/>
  <c r="BW13" i="60"/>
  <c r="BM14" i="60"/>
  <c r="BW10" i="60"/>
  <c r="BY13" i="60"/>
  <c r="BO14" i="60"/>
  <c r="BY10" i="60"/>
  <c r="BQ14" i="60"/>
  <c r="BH15" i="60"/>
  <c r="BL15" i="60" s="1"/>
  <c r="BS14" i="60"/>
  <c r="BI15" i="60"/>
  <c r="BW15" i="60"/>
  <c r="BU14" i="60"/>
  <c r="BK15" i="60"/>
  <c r="BK13" i="60"/>
  <c r="BW14" i="60"/>
  <c r="BM15" i="60"/>
  <c r="BY14" i="60"/>
  <c r="BO15" i="60"/>
  <c r="BS15" i="60"/>
  <c r="BH13" i="60"/>
  <c r="BP13" i="60" s="1"/>
  <c r="BI13" i="60"/>
  <c r="BU15" i="60"/>
  <c r="BI10" i="60"/>
  <c r="BH10" i="60"/>
  <c r="BZ10" i="60" s="1"/>
  <c r="BK10" i="60"/>
  <c r="BM13" i="60"/>
  <c r="BY15" i="60"/>
  <c r="BM10" i="60"/>
  <c r="BO13" i="60"/>
  <c r="BO10" i="60"/>
  <c r="BQ13" i="60"/>
  <c r="BH14" i="60"/>
  <c r="BR14" i="60" s="1"/>
  <c r="BL27" i="60"/>
  <c r="BH11" i="60"/>
  <c r="BT11" i="60" s="1"/>
  <c r="BI11" i="60"/>
  <c r="BK11" i="60"/>
  <c r="BU12" i="60"/>
  <c r="BM11" i="60"/>
  <c r="BO11" i="60"/>
  <c r="BQ11" i="60"/>
  <c r="BH12" i="60"/>
  <c r="BJ12" i="60" s="1"/>
  <c r="BS11" i="60"/>
  <c r="BI12" i="60"/>
  <c r="BY11" i="60"/>
  <c r="BU11" i="60"/>
  <c r="BK12" i="60"/>
  <c r="BO12" i="60"/>
  <c r="BW11" i="60"/>
  <c r="BM12" i="60"/>
  <c r="BQ12" i="60"/>
  <c r="BS12" i="60"/>
  <c r="BW12" i="60"/>
  <c r="BY12" i="60"/>
  <c r="BV28" i="60"/>
  <c r="BR27" i="60"/>
  <c r="BZ23" i="60"/>
  <c r="BR28" i="60"/>
  <c r="BL23" i="60"/>
  <c r="BR22" i="60"/>
  <c r="BP27" i="60"/>
  <c r="BP22" i="60"/>
  <c r="BX27" i="60"/>
  <c r="BP18" i="60"/>
  <c r="BL28" i="60"/>
  <c r="BV23" i="60"/>
  <c r="BX18" i="60"/>
  <c r="BP28" i="60"/>
  <c r="BZ19" i="60"/>
  <c r="BN19" i="60"/>
  <c r="BJ23" i="60"/>
  <c r="BJ28" i="60"/>
  <c r="BN27" i="60"/>
  <c r="BL25" i="56"/>
  <c r="BT18" i="59"/>
  <c r="BZ25" i="58"/>
  <c r="BR18" i="59"/>
  <c r="BR22" i="58"/>
  <c r="BJ28" i="59"/>
  <c r="BR28" i="59"/>
  <c r="BP18" i="59"/>
  <c r="BJ22" i="58"/>
  <c r="BR22" i="49"/>
  <c r="BN18" i="59"/>
  <c r="BP28" i="59"/>
  <c r="BV23" i="56"/>
  <c r="BZ27" i="59"/>
  <c r="BN28" i="59"/>
  <c r="BR23" i="57"/>
  <c r="BV27" i="57"/>
  <c r="BZ23" i="57"/>
  <c r="BV19" i="57"/>
  <c r="BT28" i="58"/>
  <c r="BX25" i="57"/>
  <c r="BP23" i="57"/>
  <c r="BP27" i="59"/>
  <c r="BZ18" i="59"/>
  <c r="BR27" i="57"/>
  <c r="BZ28" i="59"/>
  <c r="BZ22" i="57"/>
  <c r="BX18" i="59"/>
  <c r="BN23" i="57"/>
  <c r="BT23" i="59"/>
  <c r="BR28" i="56"/>
  <c r="BT27" i="57"/>
  <c r="BN27" i="59"/>
  <c r="BL23" i="56"/>
  <c r="BV25" i="57"/>
  <c r="BV22" i="58"/>
  <c r="BX27" i="59"/>
  <c r="BP25" i="59"/>
  <c r="BN22" i="57"/>
  <c r="BP19" i="59"/>
  <c r="BJ22" i="57"/>
  <c r="BL28" i="59"/>
  <c r="BJ19" i="59"/>
  <c r="BZ25" i="59"/>
  <c r="BR25" i="59"/>
  <c r="BR22" i="59"/>
  <c r="BJ22" i="59"/>
  <c r="BJ25" i="59"/>
  <c r="BV22" i="59"/>
  <c r="BU16" i="59"/>
  <c r="BK17" i="59"/>
  <c r="BW16" i="59"/>
  <c r="BM17" i="59"/>
  <c r="BY16" i="59"/>
  <c r="BO17" i="59"/>
  <c r="BH16" i="59"/>
  <c r="BL16" i="59" s="1"/>
  <c r="BQ17" i="59"/>
  <c r="BS17" i="59"/>
  <c r="BU17" i="59"/>
  <c r="BW17" i="59"/>
  <c r="BY17" i="59"/>
  <c r="BI16" i="59"/>
  <c r="BK16" i="59"/>
  <c r="BO16" i="59"/>
  <c r="BM16" i="59"/>
  <c r="BQ16" i="59"/>
  <c r="BH17" i="59"/>
  <c r="BL17" i="59" s="1"/>
  <c r="BS16" i="59"/>
  <c r="BI17" i="59"/>
  <c r="BQ10" i="59"/>
  <c r="BS13" i="59"/>
  <c r="BI14" i="59"/>
  <c r="BS10" i="59"/>
  <c r="BU13" i="59"/>
  <c r="BK14" i="59"/>
  <c r="BU10" i="59"/>
  <c r="BW13" i="59"/>
  <c r="BM14" i="59"/>
  <c r="BW10" i="59"/>
  <c r="BY13" i="59"/>
  <c r="BO14" i="59"/>
  <c r="BY10" i="59"/>
  <c r="BQ14" i="59"/>
  <c r="BH15" i="59"/>
  <c r="BR15" i="59" s="1"/>
  <c r="BS14" i="59"/>
  <c r="BI15" i="59"/>
  <c r="BU14" i="59"/>
  <c r="BK15" i="59"/>
  <c r="BW14" i="59"/>
  <c r="BM15" i="59"/>
  <c r="BK13" i="59"/>
  <c r="BY14" i="59"/>
  <c r="BO15" i="59"/>
  <c r="BQ15" i="59"/>
  <c r="BI10" i="59"/>
  <c r="BS15" i="59"/>
  <c r="BH13" i="59"/>
  <c r="BZ13" i="59" s="1"/>
  <c r="BU15" i="59"/>
  <c r="BI13" i="59"/>
  <c r="BH10" i="59"/>
  <c r="BX10" i="59" s="1"/>
  <c r="BK10" i="59"/>
  <c r="BM13" i="59"/>
  <c r="BY15" i="59"/>
  <c r="BM10" i="59"/>
  <c r="BO13" i="59"/>
  <c r="BO10" i="59"/>
  <c r="BQ13" i="59"/>
  <c r="BH14" i="59"/>
  <c r="BP14" i="59" s="1"/>
  <c r="BW15" i="59"/>
  <c r="BP22" i="59"/>
  <c r="BH11" i="59"/>
  <c r="BP11" i="59" s="1"/>
  <c r="BI11" i="59"/>
  <c r="BK11" i="59"/>
  <c r="BM11" i="59"/>
  <c r="BO11" i="59"/>
  <c r="BU12" i="59"/>
  <c r="BQ11" i="59"/>
  <c r="BH12" i="59"/>
  <c r="BL12" i="59" s="1"/>
  <c r="BS11" i="59"/>
  <c r="BI12" i="59"/>
  <c r="BU11" i="59"/>
  <c r="BK12" i="59"/>
  <c r="BW11" i="59"/>
  <c r="BM12" i="59"/>
  <c r="BY11" i="59"/>
  <c r="BO12" i="59"/>
  <c r="BQ12" i="59"/>
  <c r="BS12" i="59"/>
  <c r="BW12" i="59"/>
  <c r="BY12" i="59"/>
  <c r="BT22" i="59"/>
  <c r="BT25" i="59"/>
  <c r="BL22" i="59"/>
  <c r="BV19" i="59"/>
  <c r="BR27" i="59"/>
  <c r="BL27" i="59"/>
  <c r="BX28" i="59"/>
  <c r="BT19" i="59"/>
  <c r="BZ19" i="59"/>
  <c r="BN25" i="59"/>
  <c r="BR23" i="59"/>
  <c r="BT27" i="59"/>
  <c r="BX19" i="59"/>
  <c r="BV25" i="59"/>
  <c r="BR19" i="59"/>
  <c r="BN22" i="59"/>
  <c r="BV28" i="59"/>
  <c r="BP23" i="59"/>
  <c r="BN19" i="59"/>
  <c r="BZ23" i="59"/>
  <c r="BZ22" i="58"/>
  <c r="BJ25" i="58"/>
  <c r="BZ19" i="57"/>
  <c r="BJ19" i="57"/>
  <c r="BX27" i="58"/>
  <c r="BX25" i="58"/>
  <c r="BR25" i="58"/>
  <c r="BP22" i="58"/>
  <c r="BN25" i="58"/>
  <c r="BV25" i="58"/>
  <c r="BT19" i="56"/>
  <c r="BL19" i="57"/>
  <c r="BT23" i="58"/>
  <c r="BN22" i="58"/>
  <c r="BT25" i="55"/>
  <c r="BL22" i="55"/>
  <c r="BR19" i="55"/>
  <c r="BZ23" i="58"/>
  <c r="BR23" i="58"/>
  <c r="BL25" i="58"/>
  <c r="BN18" i="57"/>
  <c r="BP23" i="58"/>
  <c r="BT18" i="58"/>
  <c r="BV18" i="58"/>
  <c r="BZ18" i="58"/>
  <c r="BX18" i="58"/>
  <c r="BN18" i="58"/>
  <c r="BZ28" i="58"/>
  <c r="BJ28" i="58"/>
  <c r="BJ27" i="58"/>
  <c r="BX28" i="58"/>
  <c r="BT27" i="58"/>
  <c r="BJ18" i="58"/>
  <c r="BJ19" i="58"/>
  <c r="BR19" i="58"/>
  <c r="BX19" i="58"/>
  <c r="BL19" i="58"/>
  <c r="BP19" i="58"/>
  <c r="BV19" i="58"/>
  <c r="BT19" i="58"/>
  <c r="BZ19" i="58"/>
  <c r="BV28" i="58"/>
  <c r="BL18" i="58"/>
  <c r="BQ10" i="58"/>
  <c r="BS13" i="58"/>
  <c r="BI14" i="58"/>
  <c r="BI10" i="58"/>
  <c r="BM13" i="58"/>
  <c r="BY15" i="58"/>
  <c r="BO13" i="58"/>
  <c r="BS10" i="58"/>
  <c r="BU13" i="58"/>
  <c r="BK14" i="58"/>
  <c r="BU10" i="58"/>
  <c r="BW13" i="58"/>
  <c r="BM14" i="58"/>
  <c r="BW10" i="58"/>
  <c r="BY13" i="58"/>
  <c r="BO14" i="58"/>
  <c r="BY10" i="58"/>
  <c r="BQ14" i="58"/>
  <c r="BH15" i="58"/>
  <c r="BL15" i="58" s="1"/>
  <c r="BS14" i="58"/>
  <c r="BI15" i="58"/>
  <c r="BS15" i="58"/>
  <c r="BU14" i="58"/>
  <c r="BK15" i="58"/>
  <c r="BK13" i="58"/>
  <c r="BW15" i="58"/>
  <c r="BK10" i="58"/>
  <c r="BM10" i="58"/>
  <c r="BW14" i="58"/>
  <c r="BM15" i="58"/>
  <c r="BY14" i="58"/>
  <c r="BO15" i="58"/>
  <c r="BQ15" i="58"/>
  <c r="BH13" i="58"/>
  <c r="BV13" i="58" s="1"/>
  <c r="BI13" i="58"/>
  <c r="BU15" i="58"/>
  <c r="BH10" i="58"/>
  <c r="BT10" i="58" s="1"/>
  <c r="BO10" i="58"/>
  <c r="BQ13" i="58"/>
  <c r="BH14" i="58"/>
  <c r="BV14" i="58" s="1"/>
  <c r="BV23" i="58"/>
  <c r="BR27" i="58"/>
  <c r="BH11" i="58"/>
  <c r="BZ11" i="58" s="1"/>
  <c r="BW12" i="58"/>
  <c r="BY12" i="58"/>
  <c r="BI11" i="58"/>
  <c r="BK11" i="58"/>
  <c r="BM11" i="58"/>
  <c r="BO11" i="58"/>
  <c r="BQ12" i="58"/>
  <c r="BQ11" i="58"/>
  <c r="BH12" i="58"/>
  <c r="BN12" i="58" s="1"/>
  <c r="BS11" i="58"/>
  <c r="BI12" i="58"/>
  <c r="BU12" i="58"/>
  <c r="BU11" i="58"/>
  <c r="BK12" i="58"/>
  <c r="BW11" i="58"/>
  <c r="BM12" i="58"/>
  <c r="BY11" i="58"/>
  <c r="BO12" i="58"/>
  <c r="BS12" i="58"/>
  <c r="BN19" i="58"/>
  <c r="BU16" i="58"/>
  <c r="BK17" i="58"/>
  <c r="BO16" i="58"/>
  <c r="BQ16" i="58"/>
  <c r="BW16" i="58"/>
  <c r="BM17" i="58"/>
  <c r="BI16" i="58"/>
  <c r="BY16" i="58"/>
  <c r="BO17" i="58"/>
  <c r="BH17" i="58"/>
  <c r="BV17" i="58" s="1"/>
  <c r="BQ17" i="58"/>
  <c r="BS17" i="58"/>
  <c r="BU17" i="58"/>
  <c r="BW17" i="58"/>
  <c r="BM16" i="58"/>
  <c r="BY17" i="58"/>
  <c r="BH16" i="58"/>
  <c r="BT16" i="58" s="1"/>
  <c r="BK16" i="58"/>
  <c r="BS16" i="58"/>
  <c r="BI17" i="58"/>
  <c r="BT25" i="58"/>
  <c r="BL22" i="58"/>
  <c r="BX22" i="58"/>
  <c r="BR28" i="58"/>
  <c r="BN27" i="58"/>
  <c r="BZ27" i="58"/>
  <c r="BP27" i="58"/>
  <c r="BN28" i="58"/>
  <c r="BL28" i="57"/>
  <c r="BZ18" i="46"/>
  <c r="BJ25" i="56"/>
  <c r="BP22" i="57"/>
  <c r="BV28" i="57"/>
  <c r="BX19" i="57"/>
  <c r="BR19" i="57"/>
  <c r="BL22" i="57"/>
  <c r="BT18" i="57"/>
  <c r="BR18" i="57"/>
  <c r="BN27" i="54"/>
  <c r="BT28" i="57"/>
  <c r="BL19" i="54"/>
  <c r="BZ18" i="55"/>
  <c r="BX22" i="57"/>
  <c r="BN19" i="57"/>
  <c r="BX27" i="54"/>
  <c r="BR28" i="57"/>
  <c r="BP27" i="54"/>
  <c r="BX28" i="56"/>
  <c r="BX27" i="56"/>
  <c r="BR23" i="56"/>
  <c r="BP19" i="53"/>
  <c r="BJ25" i="55"/>
  <c r="BR18" i="56"/>
  <c r="BZ25" i="56"/>
  <c r="BV22" i="57"/>
  <c r="BL28" i="56"/>
  <c r="BJ27" i="54"/>
  <c r="BL18" i="57"/>
  <c r="BT28" i="56"/>
  <c r="BN23" i="56"/>
  <c r="BT22" i="57"/>
  <c r="BZ18" i="57"/>
  <c r="BT27" i="54"/>
  <c r="BX25" i="56"/>
  <c r="BT19" i="57"/>
  <c r="BJ28" i="56"/>
  <c r="BV18" i="57"/>
  <c r="BR25" i="57"/>
  <c r="BL25" i="57"/>
  <c r="BP25" i="57"/>
  <c r="BL23" i="57"/>
  <c r="BZ25" i="57"/>
  <c r="BX18" i="57"/>
  <c r="BP28" i="57"/>
  <c r="BJ25" i="57"/>
  <c r="BU16" i="57"/>
  <c r="BK17" i="57"/>
  <c r="BW16" i="57"/>
  <c r="BM17" i="57"/>
  <c r="BY16" i="57"/>
  <c r="BO17" i="57"/>
  <c r="BQ17" i="57"/>
  <c r="BS17" i="57"/>
  <c r="BU17" i="57"/>
  <c r="BW17" i="57"/>
  <c r="BY17" i="57"/>
  <c r="BM16" i="57"/>
  <c r="BH16" i="57"/>
  <c r="BJ16" i="57" s="1"/>
  <c r="BI16" i="57"/>
  <c r="BK16" i="57"/>
  <c r="BO16" i="57"/>
  <c r="BQ16" i="57"/>
  <c r="BH17" i="57"/>
  <c r="BX17" i="57" s="1"/>
  <c r="BS16" i="57"/>
  <c r="BI17" i="57"/>
  <c r="BJ28" i="57"/>
  <c r="BZ28" i="57"/>
  <c r="BN28" i="57"/>
  <c r="BQ10" i="57"/>
  <c r="BS13" i="57"/>
  <c r="BI14" i="57"/>
  <c r="BU14" i="57"/>
  <c r="BS10" i="57"/>
  <c r="BU13" i="57"/>
  <c r="BK14" i="57"/>
  <c r="BI15" i="57"/>
  <c r="BU10" i="57"/>
  <c r="BW13" i="57"/>
  <c r="BM14" i="57"/>
  <c r="BK15" i="57"/>
  <c r="BW10" i="57"/>
  <c r="BY13" i="57"/>
  <c r="BO14" i="57"/>
  <c r="BS14" i="57"/>
  <c r="BY10" i="57"/>
  <c r="BQ14" i="57"/>
  <c r="BH15" i="57"/>
  <c r="BX15" i="57" s="1"/>
  <c r="BW14" i="57"/>
  <c r="BM15" i="57"/>
  <c r="BY14" i="57"/>
  <c r="BO15" i="57"/>
  <c r="BK13" i="57"/>
  <c r="BW15" i="57"/>
  <c r="BQ15" i="57"/>
  <c r="BI10" i="57"/>
  <c r="BS15" i="57"/>
  <c r="BH13" i="57"/>
  <c r="BL13" i="57" s="1"/>
  <c r="BI13" i="57"/>
  <c r="BU15" i="57"/>
  <c r="BH10" i="57"/>
  <c r="BV10" i="57" s="1"/>
  <c r="BK10" i="57"/>
  <c r="BM13" i="57"/>
  <c r="BY15" i="57"/>
  <c r="BO13" i="57"/>
  <c r="BM10" i="57"/>
  <c r="BO10" i="57"/>
  <c r="BQ13" i="57"/>
  <c r="BH14" i="57"/>
  <c r="BV14" i="57" s="1"/>
  <c r="BH11" i="57"/>
  <c r="BL11" i="57" s="1"/>
  <c r="BI11" i="57"/>
  <c r="BK11" i="57"/>
  <c r="BM11" i="57"/>
  <c r="BI12" i="57"/>
  <c r="BH12" i="57"/>
  <c r="BZ12" i="57" s="1"/>
  <c r="BO11" i="57"/>
  <c r="BS11" i="57"/>
  <c r="BQ11" i="57"/>
  <c r="BU11" i="57"/>
  <c r="BK12" i="57"/>
  <c r="BW11" i="57"/>
  <c r="BM12" i="57"/>
  <c r="BU12" i="57"/>
  <c r="BY11" i="57"/>
  <c r="BO12" i="57"/>
  <c r="BQ12" i="57"/>
  <c r="BS12" i="57"/>
  <c r="BW12" i="57"/>
  <c r="BY12" i="57"/>
  <c r="BP18" i="56"/>
  <c r="BR23" i="54"/>
  <c r="BZ22" i="55"/>
  <c r="BX22" i="55"/>
  <c r="BX28" i="50"/>
  <c r="BP22" i="55"/>
  <c r="BV22" i="55"/>
  <c r="BX23" i="56"/>
  <c r="BP18" i="55"/>
  <c r="BP28" i="56"/>
  <c r="BJ22" i="55"/>
  <c r="BR18" i="55"/>
  <c r="BT28" i="50"/>
  <c r="BT22" i="55"/>
  <c r="BR22" i="52"/>
  <c r="BJ28" i="50"/>
  <c r="BT25" i="56"/>
  <c r="BZ28" i="56"/>
  <c r="BU16" i="56"/>
  <c r="BK17" i="56"/>
  <c r="BW16" i="56"/>
  <c r="BM17" i="56"/>
  <c r="BY16" i="56"/>
  <c r="BO17" i="56"/>
  <c r="BO16" i="56"/>
  <c r="BQ17" i="56"/>
  <c r="BS17" i="56"/>
  <c r="BU17" i="56"/>
  <c r="BW17" i="56"/>
  <c r="BY17" i="56"/>
  <c r="BH16" i="56"/>
  <c r="BR16" i="56" s="1"/>
  <c r="BI16" i="56"/>
  <c r="BM16" i="56"/>
  <c r="BK16" i="56"/>
  <c r="BQ16" i="56"/>
  <c r="BH17" i="56"/>
  <c r="BL17" i="56" s="1"/>
  <c r="BS16" i="56"/>
  <c r="BI17" i="56"/>
  <c r="BQ10" i="56"/>
  <c r="BS13" i="56"/>
  <c r="BI14" i="56"/>
  <c r="BS10" i="56"/>
  <c r="BU13" i="56"/>
  <c r="BK14" i="56"/>
  <c r="BU10" i="56"/>
  <c r="BW13" i="56"/>
  <c r="BM14" i="56"/>
  <c r="BM13" i="56"/>
  <c r="BW10" i="56"/>
  <c r="BY13" i="56"/>
  <c r="BO14" i="56"/>
  <c r="BY10" i="56"/>
  <c r="BQ14" i="56"/>
  <c r="BH15" i="56"/>
  <c r="BT15" i="56" s="1"/>
  <c r="BS14" i="56"/>
  <c r="BI15" i="56"/>
  <c r="BU14" i="56"/>
  <c r="BK15" i="56"/>
  <c r="BW14" i="56"/>
  <c r="BM15" i="56"/>
  <c r="BY14" i="56"/>
  <c r="BO15" i="56"/>
  <c r="BY15" i="56"/>
  <c r="BQ15" i="56"/>
  <c r="BS15" i="56"/>
  <c r="BI10" i="56"/>
  <c r="BK13" i="56"/>
  <c r="BW15" i="56"/>
  <c r="BH13" i="56"/>
  <c r="BN13" i="56" s="1"/>
  <c r="BI13" i="56"/>
  <c r="BU15" i="56"/>
  <c r="BH10" i="56"/>
  <c r="BZ10" i="56" s="1"/>
  <c r="BM10" i="56"/>
  <c r="BO13" i="56"/>
  <c r="BO10" i="56"/>
  <c r="BQ13" i="56"/>
  <c r="BH14" i="56"/>
  <c r="BR14" i="56" s="1"/>
  <c r="BK10" i="56"/>
  <c r="BN27" i="56"/>
  <c r="BX22" i="56"/>
  <c r="BH11" i="56"/>
  <c r="BT11" i="56" s="1"/>
  <c r="BI11" i="56"/>
  <c r="BK11" i="56"/>
  <c r="BM11" i="56"/>
  <c r="BO11" i="56"/>
  <c r="BQ11" i="56"/>
  <c r="BW12" i="56"/>
  <c r="BH12" i="56"/>
  <c r="BT12" i="56" s="1"/>
  <c r="BS11" i="56"/>
  <c r="BI12" i="56"/>
  <c r="BU11" i="56"/>
  <c r="BK12" i="56"/>
  <c r="BW11" i="56"/>
  <c r="BM12" i="56"/>
  <c r="BY11" i="56"/>
  <c r="BO12" i="56"/>
  <c r="BQ12" i="56"/>
  <c r="BU12" i="56"/>
  <c r="BS12" i="56"/>
  <c r="BY12" i="56"/>
  <c r="BV19" i="56"/>
  <c r="BJ19" i="56"/>
  <c r="BN19" i="56"/>
  <c r="BL19" i="56"/>
  <c r="BL22" i="56"/>
  <c r="BV22" i="56"/>
  <c r="BR25" i="56"/>
  <c r="BJ18" i="56"/>
  <c r="BV27" i="56"/>
  <c r="BR22" i="56"/>
  <c r="BP22" i="56"/>
  <c r="BP27" i="56"/>
  <c r="BT18" i="56"/>
  <c r="BZ27" i="56"/>
  <c r="BL18" i="56"/>
  <c r="BT22" i="56"/>
  <c r="BN28" i="56"/>
  <c r="BN18" i="56"/>
  <c r="BR27" i="56"/>
  <c r="BL27" i="56"/>
  <c r="BJ22" i="56"/>
  <c r="BT27" i="56"/>
  <c r="BN25" i="56"/>
  <c r="BZ18" i="56"/>
  <c r="BN22" i="56"/>
  <c r="BP19" i="56"/>
  <c r="BP23" i="56"/>
  <c r="BX18" i="56"/>
  <c r="BX19" i="56"/>
  <c r="BZ18" i="54"/>
  <c r="BN28" i="55"/>
  <c r="BZ25" i="54"/>
  <c r="BR22" i="54"/>
  <c r="BR25" i="55"/>
  <c r="BX27" i="55"/>
  <c r="BZ25" i="55"/>
  <c r="BX28" i="55"/>
  <c r="BL28" i="55"/>
  <c r="BR23" i="55"/>
  <c r="BL28" i="50"/>
  <c r="BX25" i="54"/>
  <c r="BN25" i="55"/>
  <c r="BP27" i="55"/>
  <c r="BX27" i="52"/>
  <c r="BV28" i="55"/>
  <c r="BN18" i="54"/>
  <c r="BJ28" i="53"/>
  <c r="BT18" i="54"/>
  <c r="BJ27" i="55"/>
  <c r="BL25" i="55"/>
  <c r="BT27" i="55"/>
  <c r="BV25" i="55"/>
  <c r="BV23" i="54"/>
  <c r="BN22" i="55"/>
  <c r="BT19" i="55"/>
  <c r="BV19" i="55"/>
  <c r="BZ23" i="55"/>
  <c r="BJ18" i="55"/>
  <c r="BP23" i="55"/>
  <c r="BZ19" i="55"/>
  <c r="BT18" i="55"/>
  <c r="BT28" i="55"/>
  <c r="BN23" i="55"/>
  <c r="BL18" i="55"/>
  <c r="BR27" i="55"/>
  <c r="BX23" i="55"/>
  <c r="BN19" i="55"/>
  <c r="BR28" i="55"/>
  <c r="BL23" i="55"/>
  <c r="BJ19" i="55"/>
  <c r="BV23" i="55"/>
  <c r="BP19" i="55"/>
  <c r="BN18" i="55"/>
  <c r="BV18" i="55"/>
  <c r="BP28" i="55"/>
  <c r="BL19" i="55"/>
  <c r="BZ28" i="55"/>
  <c r="BJ23" i="55"/>
  <c r="BN27" i="55"/>
  <c r="BV27" i="55"/>
  <c r="BP25" i="55"/>
  <c r="BU16" i="55"/>
  <c r="BK17" i="55"/>
  <c r="BW16" i="55"/>
  <c r="BM17" i="55"/>
  <c r="BI16" i="55"/>
  <c r="BY16" i="55"/>
  <c r="BO17" i="55"/>
  <c r="BQ17" i="55"/>
  <c r="BS17" i="55"/>
  <c r="BU17" i="55"/>
  <c r="BW17" i="55"/>
  <c r="BY17" i="55"/>
  <c r="BH16" i="55"/>
  <c r="BX16" i="55" s="1"/>
  <c r="BK16" i="55"/>
  <c r="BM16" i="55"/>
  <c r="BO16" i="55"/>
  <c r="BQ16" i="55"/>
  <c r="BH17" i="55"/>
  <c r="BP17" i="55" s="1"/>
  <c r="BS16" i="55"/>
  <c r="BI17" i="55"/>
  <c r="BZ27" i="55"/>
  <c r="BQ10" i="55"/>
  <c r="BS13" i="55"/>
  <c r="BI14" i="55"/>
  <c r="BS10" i="55"/>
  <c r="BU13" i="55"/>
  <c r="BK14" i="55"/>
  <c r="BU10" i="55"/>
  <c r="BW13" i="55"/>
  <c r="BM14" i="55"/>
  <c r="BW10" i="55"/>
  <c r="BY13" i="55"/>
  <c r="BO14" i="55"/>
  <c r="BY10" i="55"/>
  <c r="BQ14" i="55"/>
  <c r="BS15" i="55"/>
  <c r="BH10" i="55"/>
  <c r="BL10" i="55" s="1"/>
  <c r="BH15" i="55"/>
  <c r="BL15" i="55" s="1"/>
  <c r="BS14" i="55"/>
  <c r="BI15" i="55"/>
  <c r="BU14" i="55"/>
  <c r="BK15" i="55"/>
  <c r="BW14" i="55"/>
  <c r="BM15" i="55"/>
  <c r="BY14" i="55"/>
  <c r="BO15" i="55"/>
  <c r="BQ15" i="55"/>
  <c r="BH13" i="55"/>
  <c r="BJ13" i="55" s="1"/>
  <c r="BI13" i="55"/>
  <c r="BU15" i="55"/>
  <c r="BI10" i="55"/>
  <c r="BK13" i="55"/>
  <c r="BW15" i="55"/>
  <c r="BK10" i="55"/>
  <c r="BM13" i="55"/>
  <c r="BY15" i="55"/>
  <c r="BM10" i="55"/>
  <c r="BO13" i="55"/>
  <c r="BO10" i="55"/>
  <c r="BQ13" i="55"/>
  <c r="BH14" i="55"/>
  <c r="BJ14" i="55" s="1"/>
  <c r="BH11" i="55"/>
  <c r="BX11" i="55" s="1"/>
  <c r="BI11" i="55"/>
  <c r="BK11" i="55"/>
  <c r="BM11" i="55"/>
  <c r="BO11" i="55"/>
  <c r="BQ11" i="55"/>
  <c r="BH12" i="55"/>
  <c r="BZ12" i="55" s="1"/>
  <c r="BS11" i="55"/>
  <c r="BI12" i="55"/>
  <c r="BU11" i="55"/>
  <c r="BK12" i="55"/>
  <c r="BQ12" i="55"/>
  <c r="BW11" i="55"/>
  <c r="BM12" i="55"/>
  <c r="BY11" i="55"/>
  <c r="BO12" i="55"/>
  <c r="BS12" i="55"/>
  <c r="BU12" i="55"/>
  <c r="BW12" i="55"/>
  <c r="BY12" i="55"/>
  <c r="BJ22" i="51"/>
  <c r="BJ22" i="49"/>
  <c r="BJ27" i="53"/>
  <c r="BZ19" i="53"/>
  <c r="BP25" i="54"/>
  <c r="BT23" i="54"/>
  <c r="BV23" i="53"/>
  <c r="BT27" i="53"/>
  <c r="BL19" i="53"/>
  <c r="BZ22" i="54"/>
  <c r="BP25" i="53"/>
  <c r="BZ23" i="54"/>
  <c r="BN23" i="54"/>
  <c r="BJ18" i="54"/>
  <c r="BZ28" i="50"/>
  <c r="BP19" i="54"/>
  <c r="BL22" i="52"/>
  <c r="BL25" i="54"/>
  <c r="BX22" i="54"/>
  <c r="BN22" i="51"/>
  <c r="BL23" i="54"/>
  <c r="BR25" i="52"/>
  <c r="BR19" i="53"/>
  <c r="BX23" i="54"/>
  <c r="BR19" i="54"/>
  <c r="BJ22" i="52"/>
  <c r="BT25" i="54"/>
  <c r="BT19" i="49"/>
  <c r="BJ25" i="54"/>
  <c r="BT28" i="54"/>
  <c r="BP18" i="54"/>
  <c r="BZ19" i="54"/>
  <c r="BR27" i="54"/>
  <c r="BV19" i="54"/>
  <c r="BL22" i="54"/>
  <c r="BL27" i="54"/>
  <c r="BR28" i="54"/>
  <c r="BR18" i="54"/>
  <c r="BL28" i="54"/>
  <c r="BV22" i="54"/>
  <c r="BN25" i="54"/>
  <c r="BP28" i="54"/>
  <c r="BZ28" i="54"/>
  <c r="BP22" i="54"/>
  <c r="BJ19" i="54"/>
  <c r="BJ28" i="54"/>
  <c r="BN19" i="54"/>
  <c r="BZ27" i="54"/>
  <c r="BT22" i="54"/>
  <c r="BN28" i="54"/>
  <c r="BR25" i="54"/>
  <c r="BX28" i="54"/>
  <c r="BJ22" i="54"/>
  <c r="BU16" i="54"/>
  <c r="BK17" i="54"/>
  <c r="BW16" i="54"/>
  <c r="BM17" i="54"/>
  <c r="BH16" i="54"/>
  <c r="BZ16" i="54" s="1"/>
  <c r="BY16" i="54"/>
  <c r="BO17" i="54"/>
  <c r="BQ17" i="54"/>
  <c r="BS17" i="54"/>
  <c r="BU17" i="54"/>
  <c r="BW17" i="54"/>
  <c r="BY17" i="54"/>
  <c r="BI16" i="54"/>
  <c r="BK16" i="54"/>
  <c r="BM16" i="54"/>
  <c r="BO16" i="54"/>
  <c r="BH17" i="54"/>
  <c r="BN17" i="54" s="1"/>
  <c r="BQ16" i="54"/>
  <c r="BS16" i="54"/>
  <c r="BI17" i="54"/>
  <c r="BL18" i="54"/>
  <c r="BQ10" i="54"/>
  <c r="BS13" i="54"/>
  <c r="BI14" i="54"/>
  <c r="BS10" i="54"/>
  <c r="BU13" i="54"/>
  <c r="BK14" i="54"/>
  <c r="BU10" i="54"/>
  <c r="BW13" i="54"/>
  <c r="BM14" i="54"/>
  <c r="BW10" i="54"/>
  <c r="BY13" i="54"/>
  <c r="BO14" i="54"/>
  <c r="BY10" i="54"/>
  <c r="BQ14" i="54"/>
  <c r="BH15" i="54"/>
  <c r="BJ15" i="54" s="1"/>
  <c r="BS14" i="54"/>
  <c r="BI15" i="54"/>
  <c r="BU14" i="54"/>
  <c r="BK15" i="54"/>
  <c r="BW14" i="54"/>
  <c r="BM15" i="54"/>
  <c r="BY14" i="54"/>
  <c r="BO15" i="54"/>
  <c r="BQ15" i="54"/>
  <c r="BS15" i="54"/>
  <c r="BH13" i="54"/>
  <c r="BN13" i="54" s="1"/>
  <c r="BI13" i="54"/>
  <c r="BU15" i="54"/>
  <c r="BH10" i="54"/>
  <c r="BR10" i="54" s="1"/>
  <c r="BI10" i="54"/>
  <c r="BK13" i="54"/>
  <c r="BW15" i="54"/>
  <c r="BK10" i="54"/>
  <c r="BM13" i="54"/>
  <c r="BY15" i="54"/>
  <c r="BM10" i="54"/>
  <c r="BO13" i="54"/>
  <c r="BO10" i="54"/>
  <c r="BQ13" i="54"/>
  <c r="BH14" i="54"/>
  <c r="BT14" i="54" s="1"/>
  <c r="BH11" i="54"/>
  <c r="BV11" i="54" s="1"/>
  <c r="BI11" i="54"/>
  <c r="BK11" i="54"/>
  <c r="BM11" i="54"/>
  <c r="BO11" i="54"/>
  <c r="BQ11" i="54"/>
  <c r="BH12" i="54"/>
  <c r="BL12" i="54" s="1"/>
  <c r="BS11" i="54"/>
  <c r="BI12" i="54"/>
  <c r="BU11" i="54"/>
  <c r="BK12" i="54"/>
  <c r="BW11" i="54"/>
  <c r="BM12" i="54"/>
  <c r="BY11" i="54"/>
  <c r="BO12" i="54"/>
  <c r="BQ12" i="54"/>
  <c r="BS12" i="54"/>
  <c r="BU12" i="54"/>
  <c r="BW12" i="54"/>
  <c r="BY12" i="54"/>
  <c r="BX19" i="54"/>
  <c r="BN25" i="51"/>
  <c r="BN18" i="53"/>
  <c r="BX25" i="51"/>
  <c r="BT22" i="52"/>
  <c r="BP22" i="51"/>
  <c r="BV22" i="51"/>
  <c r="BN28" i="52"/>
  <c r="BJ18" i="52"/>
  <c r="BT23" i="50"/>
  <c r="BZ23" i="51"/>
  <c r="BN22" i="52"/>
  <c r="BL18" i="52"/>
  <c r="BN27" i="53"/>
  <c r="BL27" i="53"/>
  <c r="BZ25" i="52"/>
  <c r="BT25" i="53"/>
  <c r="BX22" i="52"/>
  <c r="BL23" i="53"/>
  <c r="BZ22" i="53"/>
  <c r="BT28" i="53"/>
  <c r="BV18" i="53"/>
  <c r="BZ18" i="53"/>
  <c r="BN23" i="53"/>
  <c r="BZ23" i="53"/>
  <c r="BV25" i="53"/>
  <c r="BP18" i="53"/>
  <c r="BN22" i="53"/>
  <c r="BJ25" i="53"/>
  <c r="BX22" i="53"/>
  <c r="BR28" i="53"/>
  <c r="BN25" i="53"/>
  <c r="BL22" i="53"/>
  <c r="BV22" i="53"/>
  <c r="BJ18" i="53"/>
  <c r="BR27" i="53"/>
  <c r="BZ28" i="53"/>
  <c r="BX23" i="53"/>
  <c r="BX27" i="53"/>
  <c r="BP28" i="53"/>
  <c r="BL25" i="53"/>
  <c r="BT23" i="53"/>
  <c r="BJ23" i="53"/>
  <c r="BX19" i="53"/>
  <c r="BZ25" i="53"/>
  <c r="BR22" i="53"/>
  <c r="BP27" i="53"/>
  <c r="BZ27" i="53"/>
  <c r="BU16" i="53"/>
  <c r="BK17" i="53"/>
  <c r="BM16" i="53"/>
  <c r="BW16" i="53"/>
  <c r="BM17" i="53"/>
  <c r="BY16" i="53"/>
  <c r="BO17" i="53"/>
  <c r="BQ17" i="53"/>
  <c r="BS17" i="53"/>
  <c r="BU17" i="53"/>
  <c r="BW17" i="53"/>
  <c r="BY17" i="53"/>
  <c r="BI16" i="53"/>
  <c r="BK16" i="53"/>
  <c r="BH16" i="53"/>
  <c r="BT16" i="53" s="1"/>
  <c r="BQ16" i="53"/>
  <c r="BH17" i="53"/>
  <c r="BL17" i="53" s="1"/>
  <c r="BS16" i="53"/>
  <c r="BI17" i="53"/>
  <c r="BO16" i="53"/>
  <c r="BL28" i="53"/>
  <c r="BR25" i="53"/>
  <c r="BX28" i="53"/>
  <c r="BQ10" i="53"/>
  <c r="BS13" i="53"/>
  <c r="BI14" i="53"/>
  <c r="BO15" i="53"/>
  <c r="BS10" i="53"/>
  <c r="BU13" i="53"/>
  <c r="BK14" i="53"/>
  <c r="BY14" i="53"/>
  <c r="BU10" i="53"/>
  <c r="BW13" i="53"/>
  <c r="BM14" i="53"/>
  <c r="BW10" i="53"/>
  <c r="BY13" i="53"/>
  <c r="BO14" i="53"/>
  <c r="BY10" i="53"/>
  <c r="BQ14" i="53"/>
  <c r="BH15" i="53"/>
  <c r="BT15" i="53" s="1"/>
  <c r="BS14" i="53"/>
  <c r="BI15" i="53"/>
  <c r="BW15" i="53"/>
  <c r="BU14" i="53"/>
  <c r="BK15" i="53"/>
  <c r="BW14" i="53"/>
  <c r="BM15" i="53"/>
  <c r="BQ15" i="53"/>
  <c r="BS15" i="53"/>
  <c r="BI13" i="53"/>
  <c r="BU15" i="53"/>
  <c r="BH10" i="53"/>
  <c r="BL10" i="53" s="1"/>
  <c r="BH13" i="53"/>
  <c r="BZ13" i="53" s="1"/>
  <c r="BI10" i="53"/>
  <c r="BM10" i="53"/>
  <c r="BO13" i="53"/>
  <c r="BK13" i="53"/>
  <c r="BO10" i="53"/>
  <c r="BQ13" i="53"/>
  <c r="BH14" i="53"/>
  <c r="BP14" i="53" s="1"/>
  <c r="BM13" i="53"/>
  <c r="BY15" i="53"/>
  <c r="BK10" i="53"/>
  <c r="BJ22" i="53"/>
  <c r="BR23" i="53"/>
  <c r="BT22" i="53"/>
  <c r="BH11" i="53"/>
  <c r="BR11" i="53" s="1"/>
  <c r="BI11" i="53"/>
  <c r="BK11" i="53"/>
  <c r="BM11" i="53"/>
  <c r="BO11" i="53"/>
  <c r="BQ11" i="53"/>
  <c r="BM12" i="53"/>
  <c r="BH12" i="53"/>
  <c r="BL12" i="53" s="1"/>
  <c r="BW11" i="53"/>
  <c r="BS11" i="53"/>
  <c r="BI12" i="53"/>
  <c r="BU11" i="53"/>
  <c r="BK12" i="53"/>
  <c r="BY11" i="53"/>
  <c r="BO12" i="53"/>
  <c r="BQ12" i="53"/>
  <c r="BS12" i="53"/>
  <c r="BY12" i="53"/>
  <c r="BU12" i="53"/>
  <c r="BW12" i="53"/>
  <c r="BX18" i="53"/>
  <c r="BN28" i="53"/>
  <c r="BL18" i="53"/>
  <c r="BN19" i="53"/>
  <c r="BT19" i="53"/>
  <c r="BJ19" i="53"/>
  <c r="BR18" i="53"/>
  <c r="BL27" i="51"/>
  <c r="BP23" i="44"/>
  <c r="BJ27" i="52"/>
  <c r="BL25" i="52"/>
  <c r="BJ27" i="51"/>
  <c r="BR27" i="52"/>
  <c r="BT27" i="51"/>
  <c r="BT25" i="52"/>
  <c r="BJ25" i="52"/>
  <c r="BR27" i="51"/>
  <c r="BZ18" i="52"/>
  <c r="BP27" i="51"/>
  <c r="BP25" i="52"/>
  <c r="BX25" i="52"/>
  <c r="BJ25" i="50"/>
  <c r="BP22" i="52"/>
  <c r="BX28" i="52"/>
  <c r="BR23" i="52"/>
  <c r="BX27" i="49"/>
  <c r="BV28" i="52"/>
  <c r="BX28" i="48"/>
  <c r="BL19" i="49"/>
  <c r="BV23" i="50"/>
  <c r="BL27" i="52"/>
  <c r="BT27" i="52"/>
  <c r="BN25" i="52"/>
  <c r="BZ22" i="52"/>
  <c r="BT23" i="52"/>
  <c r="BU16" i="52"/>
  <c r="BK17" i="52"/>
  <c r="BW16" i="52"/>
  <c r="BM17" i="52"/>
  <c r="BY16" i="52"/>
  <c r="BO17" i="52"/>
  <c r="BQ17" i="52"/>
  <c r="BI16" i="52"/>
  <c r="BS17" i="52"/>
  <c r="BU17" i="52"/>
  <c r="BW17" i="52"/>
  <c r="BY17" i="52"/>
  <c r="BH16" i="52"/>
  <c r="BR16" i="52" s="1"/>
  <c r="BK16" i="52"/>
  <c r="BM16" i="52"/>
  <c r="BO16" i="52"/>
  <c r="BQ16" i="52"/>
  <c r="BH17" i="52"/>
  <c r="BL17" i="52" s="1"/>
  <c r="BS16" i="52"/>
  <c r="BI17" i="52"/>
  <c r="BQ10" i="52"/>
  <c r="BS13" i="52"/>
  <c r="BI14" i="52"/>
  <c r="BS15" i="52"/>
  <c r="BS10" i="52"/>
  <c r="BU13" i="52"/>
  <c r="BK14" i="52"/>
  <c r="BU10" i="52"/>
  <c r="BW13" i="52"/>
  <c r="BM14" i="52"/>
  <c r="BW10" i="52"/>
  <c r="BY13" i="52"/>
  <c r="BO14" i="52"/>
  <c r="BY10" i="52"/>
  <c r="BQ14" i="52"/>
  <c r="BH15" i="52"/>
  <c r="BR15" i="52" s="1"/>
  <c r="BS14" i="52"/>
  <c r="BI15" i="52"/>
  <c r="BU14" i="52"/>
  <c r="BK15" i="52"/>
  <c r="BW14" i="52"/>
  <c r="BM15" i="52"/>
  <c r="BY14" i="52"/>
  <c r="BO15" i="52"/>
  <c r="BQ15" i="52"/>
  <c r="BH13" i="52"/>
  <c r="BL13" i="52" s="1"/>
  <c r="BI13" i="52"/>
  <c r="BU15" i="52"/>
  <c r="BH10" i="52"/>
  <c r="BJ10" i="52" s="1"/>
  <c r="BI10" i="52"/>
  <c r="BK13" i="52"/>
  <c r="BW15" i="52"/>
  <c r="BK10" i="52"/>
  <c r="BM13" i="52"/>
  <c r="BY15" i="52"/>
  <c r="BM10" i="52"/>
  <c r="BO13" i="52"/>
  <c r="BO10" i="52"/>
  <c r="BQ13" i="52"/>
  <c r="BH14" i="52"/>
  <c r="BT14" i="52" s="1"/>
  <c r="BH11" i="52"/>
  <c r="BT11" i="52" s="1"/>
  <c r="BI11" i="52"/>
  <c r="BK11" i="52"/>
  <c r="BM11" i="52"/>
  <c r="BO11" i="52"/>
  <c r="BQ11" i="52"/>
  <c r="BH12" i="52"/>
  <c r="BJ12" i="52" s="1"/>
  <c r="BS11" i="52"/>
  <c r="BI12" i="52"/>
  <c r="BU11" i="52"/>
  <c r="BK12" i="52"/>
  <c r="BW11" i="52"/>
  <c r="BM12" i="52"/>
  <c r="BQ12" i="52"/>
  <c r="BY11" i="52"/>
  <c r="BO12" i="52"/>
  <c r="BS12" i="52"/>
  <c r="BU12" i="52"/>
  <c r="BW12" i="52"/>
  <c r="BY12" i="52"/>
  <c r="BV19" i="52"/>
  <c r="BP19" i="52"/>
  <c r="BZ23" i="52"/>
  <c r="BT18" i="52"/>
  <c r="BT28" i="52"/>
  <c r="BN23" i="52"/>
  <c r="BN18" i="52"/>
  <c r="BX19" i="52"/>
  <c r="BR19" i="52"/>
  <c r="BX23" i="52"/>
  <c r="BR28" i="52"/>
  <c r="BP23" i="52"/>
  <c r="BP27" i="52"/>
  <c r="BL23" i="52"/>
  <c r="BL28" i="52"/>
  <c r="BP18" i="52"/>
  <c r="BV18" i="52"/>
  <c r="BP28" i="52"/>
  <c r="BV27" i="52"/>
  <c r="BV23" i="52"/>
  <c r="BN19" i="52"/>
  <c r="BJ19" i="52"/>
  <c r="BN27" i="52"/>
  <c r="BJ28" i="52"/>
  <c r="BZ19" i="52"/>
  <c r="BT19" i="52"/>
  <c r="BR18" i="52"/>
  <c r="BT28" i="44"/>
  <c r="BR18" i="48"/>
  <c r="BV18" i="51"/>
  <c r="BL23" i="50"/>
  <c r="BP25" i="46"/>
  <c r="BJ25" i="51"/>
  <c r="BZ27" i="51"/>
  <c r="BR27" i="49"/>
  <c r="BT25" i="50"/>
  <c r="BT23" i="51"/>
  <c r="BP27" i="49"/>
  <c r="BX27" i="51"/>
  <c r="BZ25" i="51"/>
  <c r="BR22" i="51"/>
  <c r="BR23" i="51"/>
  <c r="BL28" i="44"/>
  <c r="BN27" i="51"/>
  <c r="BT23" i="48"/>
  <c r="BL18" i="49"/>
  <c r="BP23" i="51"/>
  <c r="BZ22" i="49"/>
  <c r="BL28" i="51"/>
  <c r="BR25" i="51"/>
  <c r="BV23" i="51"/>
  <c r="BP28" i="51"/>
  <c r="BZ28" i="51"/>
  <c r="BJ23" i="51"/>
  <c r="BJ28" i="51"/>
  <c r="BP25" i="51"/>
  <c r="BT22" i="51"/>
  <c r="BU16" i="51"/>
  <c r="BK17" i="51"/>
  <c r="BW16" i="51"/>
  <c r="BM17" i="51"/>
  <c r="BY16" i="51"/>
  <c r="BO17" i="51"/>
  <c r="BH16" i="51"/>
  <c r="BN16" i="51" s="1"/>
  <c r="BQ17" i="51"/>
  <c r="BS17" i="51"/>
  <c r="BU17" i="51"/>
  <c r="BW17" i="51"/>
  <c r="BY17" i="51"/>
  <c r="BI16" i="51"/>
  <c r="BK16" i="51"/>
  <c r="BM16" i="51"/>
  <c r="BO16" i="51"/>
  <c r="BQ16" i="51"/>
  <c r="BH17" i="51"/>
  <c r="BL17" i="51" s="1"/>
  <c r="BS16" i="51"/>
  <c r="BI17" i="51"/>
  <c r="BX28" i="51"/>
  <c r="BN28" i="51"/>
  <c r="BQ10" i="51"/>
  <c r="BS13" i="51"/>
  <c r="BI14" i="51"/>
  <c r="BS10" i="51"/>
  <c r="BU13" i="51"/>
  <c r="BK14" i="51"/>
  <c r="BU10" i="51"/>
  <c r="BW13" i="51"/>
  <c r="BM14" i="51"/>
  <c r="BW10" i="51"/>
  <c r="BY13" i="51"/>
  <c r="BO14" i="51"/>
  <c r="BY10" i="51"/>
  <c r="BQ14" i="51"/>
  <c r="BH15" i="51"/>
  <c r="BT15" i="51" s="1"/>
  <c r="BS14" i="51"/>
  <c r="BI15" i="51"/>
  <c r="BU14" i="51"/>
  <c r="BK15" i="51"/>
  <c r="BW14" i="51"/>
  <c r="BM15" i="51"/>
  <c r="BY14" i="51"/>
  <c r="BO15" i="51"/>
  <c r="BQ15" i="51"/>
  <c r="BS15" i="51"/>
  <c r="BH13" i="51"/>
  <c r="BX13" i="51" s="1"/>
  <c r="BI13" i="51"/>
  <c r="BU15" i="51"/>
  <c r="BH10" i="51"/>
  <c r="BV10" i="51" s="1"/>
  <c r="BI10" i="51"/>
  <c r="BK13" i="51"/>
  <c r="BW15" i="51"/>
  <c r="BK10" i="51"/>
  <c r="BM13" i="51"/>
  <c r="BY15" i="51"/>
  <c r="BM10" i="51"/>
  <c r="BO13" i="51"/>
  <c r="BO10" i="51"/>
  <c r="BQ13" i="51"/>
  <c r="BH14" i="51"/>
  <c r="BN14" i="51" s="1"/>
  <c r="BX18" i="51"/>
  <c r="BR18" i="51"/>
  <c r="BZ18" i="51"/>
  <c r="BT18" i="51"/>
  <c r="BL18" i="51"/>
  <c r="BP18" i="51"/>
  <c r="BH11" i="51"/>
  <c r="BJ11" i="51" s="1"/>
  <c r="BI11" i="51"/>
  <c r="BK11" i="51"/>
  <c r="BM11" i="51"/>
  <c r="BO11" i="51"/>
  <c r="BQ11" i="51"/>
  <c r="BH12" i="51"/>
  <c r="BR12" i="51" s="1"/>
  <c r="BS11" i="51"/>
  <c r="BI12" i="51"/>
  <c r="BU11" i="51"/>
  <c r="BK12" i="51"/>
  <c r="BW11" i="51"/>
  <c r="BM12" i="51"/>
  <c r="BY11" i="51"/>
  <c r="BO12" i="51"/>
  <c r="BQ12" i="51"/>
  <c r="BS12" i="51"/>
  <c r="BU12" i="51"/>
  <c r="BW12" i="51"/>
  <c r="BY12" i="51"/>
  <c r="BV25" i="51"/>
  <c r="BV28" i="51"/>
  <c r="BZ22" i="51"/>
  <c r="BL25" i="51"/>
  <c r="BT28" i="51"/>
  <c r="BN18" i="51"/>
  <c r="BN23" i="51"/>
  <c r="BL22" i="51"/>
  <c r="BX23" i="51"/>
  <c r="BN19" i="49"/>
  <c r="BX23" i="49"/>
  <c r="BZ19" i="49"/>
  <c r="BJ18" i="45"/>
  <c r="BV19" i="49"/>
  <c r="BZ25" i="50"/>
  <c r="BR22" i="50"/>
  <c r="BP27" i="48"/>
  <c r="BT23" i="49"/>
  <c r="BN27" i="48"/>
  <c r="BX19" i="49"/>
  <c r="BR19" i="49"/>
  <c r="BP23" i="49"/>
  <c r="BX25" i="50"/>
  <c r="BX27" i="48"/>
  <c r="BR25" i="46"/>
  <c r="BN23" i="49"/>
  <c r="BT22" i="45"/>
  <c r="BV18" i="49"/>
  <c r="BX18" i="49"/>
  <c r="BX27" i="45"/>
  <c r="BP22" i="50"/>
  <c r="BT27" i="50"/>
  <c r="BN22" i="50"/>
  <c r="BV27" i="50"/>
  <c r="BX19" i="50"/>
  <c r="BJ19" i="50"/>
  <c r="BV25" i="50"/>
  <c r="BX27" i="50"/>
  <c r="BR27" i="50"/>
  <c r="BL22" i="50"/>
  <c r="BP27" i="50"/>
  <c r="BJ22" i="50"/>
  <c r="BR25" i="50"/>
  <c r="BR19" i="50"/>
  <c r="BN27" i="50"/>
  <c r="BU16" i="50"/>
  <c r="BK17" i="50"/>
  <c r="BQ16" i="50"/>
  <c r="BW16" i="50"/>
  <c r="BM17" i="50"/>
  <c r="BO16" i="50"/>
  <c r="BY16" i="50"/>
  <c r="BO17" i="50"/>
  <c r="BK16" i="50"/>
  <c r="BH17" i="50"/>
  <c r="BJ17" i="50" s="1"/>
  <c r="BQ17" i="50"/>
  <c r="BI16" i="50"/>
  <c r="BS17" i="50"/>
  <c r="BU17" i="50"/>
  <c r="BM16" i="50"/>
  <c r="BW17" i="50"/>
  <c r="BY17" i="50"/>
  <c r="BH16" i="50"/>
  <c r="BZ16" i="50" s="1"/>
  <c r="BS16" i="50"/>
  <c r="BI17" i="50"/>
  <c r="BP25" i="50"/>
  <c r="BR23" i="50"/>
  <c r="BJ27" i="50"/>
  <c r="BQ10" i="50"/>
  <c r="BS13" i="50"/>
  <c r="BI14" i="50"/>
  <c r="BU15" i="50"/>
  <c r="BK10" i="50"/>
  <c r="BM10" i="50"/>
  <c r="BS10" i="50"/>
  <c r="BU13" i="50"/>
  <c r="BK14" i="50"/>
  <c r="BS15" i="50"/>
  <c r="BU10" i="50"/>
  <c r="BW13" i="50"/>
  <c r="BM14" i="50"/>
  <c r="BH10" i="50"/>
  <c r="BX10" i="50" s="1"/>
  <c r="BI10" i="50"/>
  <c r="BW10" i="50"/>
  <c r="BY13" i="50"/>
  <c r="BO14" i="50"/>
  <c r="BY15" i="50"/>
  <c r="BY10" i="50"/>
  <c r="BQ14" i="50"/>
  <c r="BO13" i="50"/>
  <c r="BH15" i="50"/>
  <c r="BZ15" i="50" s="1"/>
  <c r="BI13" i="50"/>
  <c r="BW15" i="50"/>
  <c r="BS14" i="50"/>
  <c r="BI15" i="50"/>
  <c r="BU14" i="50"/>
  <c r="BK15" i="50"/>
  <c r="BK13" i="50"/>
  <c r="BM13" i="50"/>
  <c r="BW14" i="50"/>
  <c r="BM15" i="50"/>
  <c r="BY14" i="50"/>
  <c r="BO15" i="50"/>
  <c r="BQ15" i="50"/>
  <c r="BH13" i="50"/>
  <c r="BZ13" i="50" s="1"/>
  <c r="BO10" i="50"/>
  <c r="BQ13" i="50"/>
  <c r="BH14" i="50"/>
  <c r="BP14" i="50" s="1"/>
  <c r="BL19" i="50"/>
  <c r="BW12" i="50"/>
  <c r="BH11" i="50"/>
  <c r="BZ11" i="50" s="1"/>
  <c r="BI11" i="50"/>
  <c r="BK11" i="50"/>
  <c r="BM11" i="50"/>
  <c r="BO11" i="50"/>
  <c r="BQ11" i="50"/>
  <c r="BH12" i="50"/>
  <c r="BL12" i="50" s="1"/>
  <c r="BS11" i="50"/>
  <c r="BI12" i="50"/>
  <c r="BU11" i="50"/>
  <c r="BK12" i="50"/>
  <c r="BQ12" i="50"/>
  <c r="BS12" i="50"/>
  <c r="BU12" i="50"/>
  <c r="BW11" i="50"/>
  <c r="BM12" i="50"/>
  <c r="BY11" i="50"/>
  <c r="BO12" i="50"/>
  <c r="BY12" i="50"/>
  <c r="BP19" i="50"/>
  <c r="BL27" i="50"/>
  <c r="BV28" i="50"/>
  <c r="BN25" i="50"/>
  <c r="BP23" i="50"/>
  <c r="BT22" i="50"/>
  <c r="BN28" i="50"/>
  <c r="BZ22" i="50"/>
  <c r="BR28" i="50"/>
  <c r="BV19" i="50"/>
  <c r="BN23" i="50"/>
  <c r="BZ19" i="50"/>
  <c r="BZ23" i="50"/>
  <c r="BN19" i="50"/>
  <c r="BV22" i="50"/>
  <c r="BX23" i="50"/>
  <c r="BR25" i="49"/>
  <c r="BP18" i="49"/>
  <c r="BZ25" i="43"/>
  <c r="BZ25" i="49"/>
  <c r="BP25" i="49"/>
  <c r="BX25" i="49"/>
  <c r="BR18" i="49"/>
  <c r="BN25" i="49"/>
  <c r="BV25" i="49"/>
  <c r="BZ23" i="49"/>
  <c r="BX22" i="49"/>
  <c r="BP23" i="47"/>
  <c r="BL25" i="49"/>
  <c r="BL23" i="49"/>
  <c r="BN28" i="48"/>
  <c r="BV23" i="44"/>
  <c r="BN22" i="48"/>
  <c r="BZ18" i="49"/>
  <c r="BT25" i="49"/>
  <c r="BL22" i="49"/>
  <c r="BV22" i="49"/>
  <c r="BJ18" i="49"/>
  <c r="BZ28" i="45"/>
  <c r="BJ18" i="48"/>
  <c r="BR27" i="48"/>
  <c r="BL22" i="48"/>
  <c r="BJ27" i="49"/>
  <c r="BT28" i="49"/>
  <c r="BR28" i="49"/>
  <c r="BL28" i="49"/>
  <c r="BP28" i="49"/>
  <c r="BV27" i="49"/>
  <c r="BV23" i="49"/>
  <c r="BJ23" i="49"/>
  <c r="BP22" i="49"/>
  <c r="BN27" i="49"/>
  <c r="BJ28" i="49"/>
  <c r="BZ27" i="49"/>
  <c r="BZ28" i="49"/>
  <c r="BT22" i="49"/>
  <c r="BV28" i="49"/>
  <c r="BN28" i="49"/>
  <c r="BU16" i="49"/>
  <c r="BK17" i="49"/>
  <c r="BW16" i="49"/>
  <c r="BM17" i="49"/>
  <c r="BY16" i="49"/>
  <c r="BO17" i="49"/>
  <c r="BQ17" i="49"/>
  <c r="BS17" i="49"/>
  <c r="BU17" i="49"/>
  <c r="BW17" i="49"/>
  <c r="BY17" i="49"/>
  <c r="BH16" i="49"/>
  <c r="BN16" i="49" s="1"/>
  <c r="BI16" i="49"/>
  <c r="BK16" i="49"/>
  <c r="BM16" i="49"/>
  <c r="BO16" i="49"/>
  <c r="BQ16" i="49"/>
  <c r="BH17" i="49"/>
  <c r="BT17" i="49" s="1"/>
  <c r="BS16" i="49"/>
  <c r="BI17" i="49"/>
  <c r="BQ10" i="49"/>
  <c r="BS13" i="49"/>
  <c r="BI14" i="49"/>
  <c r="BS10" i="49"/>
  <c r="BU13" i="49"/>
  <c r="BK14" i="49"/>
  <c r="BU10" i="49"/>
  <c r="BW13" i="49"/>
  <c r="BM14" i="49"/>
  <c r="BW10" i="49"/>
  <c r="BY13" i="49"/>
  <c r="BO14" i="49"/>
  <c r="BY10" i="49"/>
  <c r="BQ14" i="49"/>
  <c r="BH15" i="49"/>
  <c r="BN15" i="49" s="1"/>
  <c r="BS14" i="49"/>
  <c r="BI15" i="49"/>
  <c r="BU14" i="49"/>
  <c r="BK15" i="49"/>
  <c r="BH13" i="49"/>
  <c r="BV13" i="49" s="1"/>
  <c r="BW14" i="49"/>
  <c r="BM15" i="49"/>
  <c r="BY14" i="49"/>
  <c r="BO15" i="49"/>
  <c r="BQ15" i="49"/>
  <c r="BS15" i="49"/>
  <c r="BI13" i="49"/>
  <c r="BU15" i="49"/>
  <c r="BH10" i="49"/>
  <c r="BX10" i="49" s="1"/>
  <c r="BI10" i="49"/>
  <c r="BK13" i="49"/>
  <c r="BW15" i="49"/>
  <c r="BK10" i="49"/>
  <c r="BM13" i="49"/>
  <c r="BY15" i="49"/>
  <c r="BM10" i="49"/>
  <c r="BO13" i="49"/>
  <c r="BO10" i="49"/>
  <c r="BQ13" i="49"/>
  <c r="BH14" i="49"/>
  <c r="BL14" i="49" s="1"/>
  <c r="BH11" i="49"/>
  <c r="BR11" i="49" s="1"/>
  <c r="BI11" i="49"/>
  <c r="BK11" i="49"/>
  <c r="BM11" i="49"/>
  <c r="BO11" i="49"/>
  <c r="BQ11" i="49"/>
  <c r="BH12" i="49"/>
  <c r="BT12" i="49" s="1"/>
  <c r="BS11" i="49"/>
  <c r="BI12" i="49"/>
  <c r="BU11" i="49"/>
  <c r="BK12" i="49"/>
  <c r="BW11" i="49"/>
  <c r="BM12" i="49"/>
  <c r="BY11" i="49"/>
  <c r="BO12" i="49"/>
  <c r="BQ12" i="49"/>
  <c r="BS12" i="49"/>
  <c r="BU12" i="49"/>
  <c r="BW12" i="49"/>
  <c r="BY12" i="49"/>
  <c r="BT27" i="49"/>
  <c r="BN18" i="49"/>
  <c r="BL25" i="48"/>
  <c r="BX22" i="48"/>
  <c r="BT28" i="46"/>
  <c r="BT25" i="48"/>
  <c r="BL23" i="42"/>
  <c r="BR22" i="45"/>
  <c r="BZ27" i="48"/>
  <c r="BX22" i="46"/>
  <c r="BT22" i="48"/>
  <c r="BL22" i="46"/>
  <c r="BR22" i="46"/>
  <c r="BP27" i="47"/>
  <c r="BT18" i="48"/>
  <c r="BR27" i="44"/>
  <c r="BV27" i="48"/>
  <c r="BX25" i="48"/>
  <c r="BR23" i="48"/>
  <c r="BX27" i="44"/>
  <c r="BN23" i="44"/>
  <c r="BL27" i="48"/>
  <c r="BV28" i="48"/>
  <c r="BN25" i="48"/>
  <c r="BL18" i="48"/>
  <c r="BZ22" i="48"/>
  <c r="BZ18" i="48"/>
  <c r="BT27" i="48"/>
  <c r="BT28" i="48"/>
  <c r="BX27" i="47"/>
  <c r="BN23" i="48"/>
  <c r="BL25" i="46"/>
  <c r="BZ23" i="48"/>
  <c r="BP19" i="48"/>
  <c r="BV25" i="48"/>
  <c r="BN19" i="48"/>
  <c r="BV19" i="48"/>
  <c r="BX19" i="48"/>
  <c r="BR19" i="48"/>
  <c r="BP23" i="48"/>
  <c r="BJ19" i="48"/>
  <c r="BT19" i="48"/>
  <c r="BZ19" i="48"/>
  <c r="BZ25" i="48"/>
  <c r="BX23" i="48"/>
  <c r="BR28" i="48"/>
  <c r="BR22" i="48"/>
  <c r="BL23" i="48"/>
  <c r="BU16" i="48"/>
  <c r="BK17" i="48"/>
  <c r="BW16" i="48"/>
  <c r="BM17" i="48"/>
  <c r="BY16" i="48"/>
  <c r="BO17" i="48"/>
  <c r="BQ17" i="48"/>
  <c r="BS17" i="48"/>
  <c r="BU17" i="48"/>
  <c r="BW17" i="48"/>
  <c r="BY17" i="48"/>
  <c r="BH16" i="48"/>
  <c r="BJ16" i="48" s="1"/>
  <c r="BI16" i="48"/>
  <c r="BK16" i="48"/>
  <c r="BM16" i="48"/>
  <c r="BO16" i="48"/>
  <c r="BQ16" i="48"/>
  <c r="BH17" i="48"/>
  <c r="BV17" i="48" s="1"/>
  <c r="BS16" i="48"/>
  <c r="BI17" i="48"/>
  <c r="BL28" i="48"/>
  <c r="BR25" i="48"/>
  <c r="BJ25" i="48"/>
  <c r="BQ10" i="48"/>
  <c r="BS13" i="48"/>
  <c r="BI14" i="48"/>
  <c r="BS10" i="48"/>
  <c r="BU13" i="48"/>
  <c r="BK14" i="48"/>
  <c r="BU10" i="48"/>
  <c r="BW13" i="48"/>
  <c r="BM14" i="48"/>
  <c r="BW10" i="48"/>
  <c r="BY13" i="48"/>
  <c r="BO14" i="48"/>
  <c r="BY10" i="48"/>
  <c r="BQ14" i="48"/>
  <c r="BH15" i="48"/>
  <c r="BN15" i="48" s="1"/>
  <c r="BS14" i="48"/>
  <c r="BI15" i="48"/>
  <c r="BU14" i="48"/>
  <c r="BK15" i="48"/>
  <c r="BW14" i="48"/>
  <c r="BM15" i="48"/>
  <c r="BY14" i="48"/>
  <c r="BO15" i="48"/>
  <c r="BQ15" i="48"/>
  <c r="BS15" i="48"/>
  <c r="BH13" i="48"/>
  <c r="BJ13" i="48" s="1"/>
  <c r="BH10" i="48"/>
  <c r="BP10" i="48" s="1"/>
  <c r="BI13" i="48"/>
  <c r="BU15" i="48"/>
  <c r="BI10" i="48"/>
  <c r="BK13" i="48"/>
  <c r="BW15" i="48"/>
  <c r="BK10" i="48"/>
  <c r="BM13" i="48"/>
  <c r="BY15" i="48"/>
  <c r="BM10" i="48"/>
  <c r="BO13" i="48"/>
  <c r="BO10" i="48"/>
  <c r="BQ13" i="48"/>
  <c r="BH14" i="48"/>
  <c r="BX14" i="48" s="1"/>
  <c r="BJ22" i="48"/>
  <c r="BH11" i="48"/>
  <c r="BZ11" i="48" s="1"/>
  <c r="BI11" i="48"/>
  <c r="BK11" i="48"/>
  <c r="BM11" i="48"/>
  <c r="BO11" i="48"/>
  <c r="BQ11" i="48"/>
  <c r="BH12" i="48"/>
  <c r="BP12" i="48" s="1"/>
  <c r="BS11" i="48"/>
  <c r="BI12" i="48"/>
  <c r="BU11" i="48"/>
  <c r="BK12" i="48"/>
  <c r="BW11" i="48"/>
  <c r="BM12" i="48"/>
  <c r="BY11" i="48"/>
  <c r="BO12" i="48"/>
  <c r="BQ12" i="48"/>
  <c r="BS12" i="48"/>
  <c r="BU12" i="48"/>
  <c r="BW12" i="48"/>
  <c r="BY12" i="48"/>
  <c r="BV22" i="48"/>
  <c r="BN18" i="48"/>
  <c r="BV18" i="48"/>
  <c r="BP28" i="48"/>
  <c r="BV23" i="48"/>
  <c r="BP18" i="48"/>
  <c r="BJ28" i="48"/>
  <c r="BL27" i="47"/>
  <c r="BZ25" i="47"/>
  <c r="BN25" i="47"/>
  <c r="BJ25" i="47"/>
  <c r="BV27" i="44"/>
  <c r="BX19" i="47"/>
  <c r="BX18" i="47"/>
  <c r="BT19" i="47"/>
  <c r="BV27" i="47"/>
  <c r="BZ19" i="47"/>
  <c r="BX25" i="47"/>
  <c r="BR25" i="47"/>
  <c r="BX19" i="44"/>
  <c r="BX27" i="46"/>
  <c r="BJ25" i="46"/>
  <c r="BV25" i="47"/>
  <c r="BP27" i="44"/>
  <c r="BZ27" i="47"/>
  <c r="BN19" i="47"/>
  <c r="BZ28" i="47"/>
  <c r="BL27" i="44"/>
  <c r="BT23" i="47"/>
  <c r="BN28" i="46"/>
  <c r="BN27" i="47"/>
  <c r="BZ28" i="46"/>
  <c r="BP25" i="47"/>
  <c r="BJ28" i="46"/>
  <c r="BT25" i="47"/>
  <c r="BP28" i="45"/>
  <c r="BR28" i="47"/>
  <c r="BL23" i="47"/>
  <c r="BL22" i="47"/>
  <c r="BR22" i="47"/>
  <c r="BV22" i="47"/>
  <c r="BU16" i="47"/>
  <c r="BK17" i="47"/>
  <c r="BW16" i="47"/>
  <c r="BM17" i="47"/>
  <c r="BY16" i="47"/>
  <c r="BO17" i="47"/>
  <c r="BQ17" i="47"/>
  <c r="BS17" i="47"/>
  <c r="BU17" i="47"/>
  <c r="BW17" i="47"/>
  <c r="BY17" i="47"/>
  <c r="BO16" i="47"/>
  <c r="BH16" i="47"/>
  <c r="BJ16" i="47" s="1"/>
  <c r="BI16" i="47"/>
  <c r="BM16" i="47"/>
  <c r="BK16" i="47"/>
  <c r="BQ16" i="47"/>
  <c r="BH17" i="47"/>
  <c r="BL17" i="47" s="1"/>
  <c r="BS16" i="47"/>
  <c r="BI17" i="47"/>
  <c r="BL28" i="47"/>
  <c r="BX23" i="47"/>
  <c r="BQ10" i="47"/>
  <c r="BS13" i="47"/>
  <c r="BI14" i="47"/>
  <c r="BS10" i="47"/>
  <c r="BU13" i="47"/>
  <c r="BK14" i="47"/>
  <c r="BY15" i="47"/>
  <c r="BU10" i="47"/>
  <c r="BW13" i="47"/>
  <c r="BM14" i="47"/>
  <c r="BW10" i="47"/>
  <c r="BY13" i="47"/>
  <c r="BO14" i="47"/>
  <c r="BM13" i="47"/>
  <c r="BY10" i="47"/>
  <c r="BQ14" i="47"/>
  <c r="BH15" i="47"/>
  <c r="BR15" i="47" s="1"/>
  <c r="BO15" i="47"/>
  <c r="BS14" i="47"/>
  <c r="BI15" i="47"/>
  <c r="BY14" i="47"/>
  <c r="BK10" i="47"/>
  <c r="BU14" i="47"/>
  <c r="BK15" i="47"/>
  <c r="BW14" i="47"/>
  <c r="BM15" i="47"/>
  <c r="BQ15" i="47"/>
  <c r="BS15" i="47"/>
  <c r="BH10" i="47"/>
  <c r="BV10" i="47" s="1"/>
  <c r="BI10" i="47"/>
  <c r="BH13" i="47"/>
  <c r="BZ13" i="47" s="1"/>
  <c r="BI13" i="47"/>
  <c r="BU15" i="47"/>
  <c r="BK13" i="47"/>
  <c r="BW15" i="47"/>
  <c r="BM10" i="47"/>
  <c r="BO13" i="47"/>
  <c r="BO10" i="47"/>
  <c r="BQ13" i="47"/>
  <c r="BH14" i="47"/>
  <c r="BN14" i="47" s="1"/>
  <c r="BP28" i="47"/>
  <c r="BH11" i="47"/>
  <c r="BN11" i="47" s="1"/>
  <c r="BI11" i="47"/>
  <c r="BK11" i="47"/>
  <c r="BM12" i="47"/>
  <c r="BM11" i="47"/>
  <c r="BO11" i="47"/>
  <c r="BQ11" i="47"/>
  <c r="BW12" i="47"/>
  <c r="BH12" i="47"/>
  <c r="BP12" i="47" s="1"/>
  <c r="BW11" i="47"/>
  <c r="BS11" i="47"/>
  <c r="BI12" i="47"/>
  <c r="BU11" i="47"/>
  <c r="BK12" i="47"/>
  <c r="BY11" i="47"/>
  <c r="BO12" i="47"/>
  <c r="BQ12" i="47"/>
  <c r="BS12" i="47"/>
  <c r="BU12" i="47"/>
  <c r="BY12" i="47"/>
  <c r="BJ23" i="47"/>
  <c r="BX28" i="47"/>
  <c r="BP18" i="47"/>
  <c r="BR23" i="47"/>
  <c r="BP22" i="47"/>
  <c r="BT22" i="47"/>
  <c r="BJ28" i="47"/>
  <c r="BV28" i="47"/>
  <c r="BN28" i="47"/>
  <c r="BJ19" i="47"/>
  <c r="BR18" i="47"/>
  <c r="BV18" i="47"/>
  <c r="BJ22" i="47"/>
  <c r="BT27" i="47"/>
  <c r="BR19" i="47"/>
  <c r="BN22" i="47"/>
  <c r="BZ22" i="47"/>
  <c r="BL19" i="47"/>
  <c r="BZ23" i="47"/>
  <c r="BN18" i="47"/>
  <c r="BN23" i="47"/>
  <c r="BJ18" i="47"/>
  <c r="BR27" i="47"/>
  <c r="BP19" i="47"/>
  <c r="BZ18" i="47"/>
  <c r="BL18" i="47"/>
  <c r="BN27" i="46"/>
  <c r="BV25" i="44"/>
  <c r="BV19" i="46"/>
  <c r="BT19" i="46"/>
  <c r="BV23" i="45"/>
  <c r="BR19" i="46"/>
  <c r="BZ22" i="46"/>
  <c r="BL19" i="46"/>
  <c r="BR27" i="46"/>
  <c r="BT28" i="43"/>
  <c r="BX25" i="46"/>
  <c r="BR28" i="46"/>
  <c r="BL28" i="41"/>
  <c r="BP28" i="46"/>
  <c r="BN22" i="45"/>
  <c r="BP19" i="46"/>
  <c r="BZ27" i="45"/>
  <c r="BZ19" i="46"/>
  <c r="BJ27" i="46"/>
  <c r="BV27" i="46"/>
  <c r="BX18" i="46"/>
  <c r="BX19" i="46"/>
  <c r="BN19" i="46"/>
  <c r="BV23" i="46"/>
  <c r="BZ23" i="46"/>
  <c r="BR18" i="46"/>
  <c r="BL23" i="46"/>
  <c r="BT23" i="46"/>
  <c r="BV18" i="46"/>
  <c r="BV22" i="46"/>
  <c r="BU16" i="46"/>
  <c r="BK17" i="46"/>
  <c r="BW16" i="46"/>
  <c r="BM17" i="46"/>
  <c r="BY16" i="46"/>
  <c r="BO17" i="46"/>
  <c r="BI16" i="46"/>
  <c r="BQ17" i="46"/>
  <c r="BH16" i="46"/>
  <c r="BR16" i="46" s="1"/>
  <c r="BS17" i="46"/>
  <c r="BO16" i="46"/>
  <c r="BU17" i="46"/>
  <c r="BW17" i="46"/>
  <c r="BM16" i="46"/>
  <c r="BY17" i="46"/>
  <c r="BS16" i="46"/>
  <c r="BQ16" i="46"/>
  <c r="BH17" i="46"/>
  <c r="BV17" i="46" s="1"/>
  <c r="BK16" i="46"/>
  <c r="BI17" i="46"/>
  <c r="BQ10" i="46"/>
  <c r="BS13" i="46"/>
  <c r="BI14" i="46"/>
  <c r="BY14" i="46"/>
  <c r="BS10" i="46"/>
  <c r="BU13" i="46"/>
  <c r="BK14" i="46"/>
  <c r="BM10" i="46"/>
  <c r="BU10" i="46"/>
  <c r="BW13" i="46"/>
  <c r="BM14" i="46"/>
  <c r="BS15" i="46"/>
  <c r="BI10" i="46"/>
  <c r="BK10" i="46"/>
  <c r="BO10" i="46"/>
  <c r="BW10" i="46"/>
  <c r="BY13" i="46"/>
  <c r="BO14" i="46"/>
  <c r="BO15" i="46"/>
  <c r="BH10" i="46"/>
  <c r="BL10" i="46" s="1"/>
  <c r="BQ13" i="46"/>
  <c r="BY10" i="46"/>
  <c r="BQ14" i="46"/>
  <c r="BH15" i="46"/>
  <c r="BJ15" i="46" s="1"/>
  <c r="BO13" i="46"/>
  <c r="BS14" i="46"/>
  <c r="BI15" i="46"/>
  <c r="BH13" i="46"/>
  <c r="BP13" i="46" s="1"/>
  <c r="BY15" i="46"/>
  <c r="BU14" i="46"/>
  <c r="BK15" i="46"/>
  <c r="BW14" i="46"/>
  <c r="BM15" i="46"/>
  <c r="BW15" i="46"/>
  <c r="BQ15" i="46"/>
  <c r="BK13" i="46"/>
  <c r="BM13" i="46"/>
  <c r="BI13" i="46"/>
  <c r="BU15" i="46"/>
  <c r="BH14" i="46"/>
  <c r="BT14" i="46" s="1"/>
  <c r="BZ25" i="46"/>
  <c r="BJ22" i="46"/>
  <c r="BH11" i="46"/>
  <c r="BJ11" i="46" s="1"/>
  <c r="BI11" i="46"/>
  <c r="BK11" i="46"/>
  <c r="BW12" i="46"/>
  <c r="BM11" i="46"/>
  <c r="BU12" i="46"/>
  <c r="BO11" i="46"/>
  <c r="BQ11" i="46"/>
  <c r="BM12" i="46"/>
  <c r="BH12" i="46"/>
  <c r="BT12" i="46" s="1"/>
  <c r="BS11" i="46"/>
  <c r="BI12" i="46"/>
  <c r="BY12" i="46"/>
  <c r="BU11" i="46"/>
  <c r="BK12" i="46"/>
  <c r="BW11" i="46"/>
  <c r="BQ12" i="46"/>
  <c r="BY11" i="46"/>
  <c r="BO12" i="46"/>
  <c r="BS12" i="46"/>
  <c r="BT18" i="46"/>
  <c r="BJ23" i="46"/>
  <c r="BP18" i="46"/>
  <c r="BP22" i="46"/>
  <c r="BN23" i="46"/>
  <c r="BT27" i="46"/>
  <c r="BL27" i="46"/>
  <c r="BX28" i="46"/>
  <c r="BN18" i="46"/>
  <c r="BV25" i="46"/>
  <c r="BN25" i="46"/>
  <c r="BR23" i="46"/>
  <c r="BN22" i="46"/>
  <c r="BL18" i="46"/>
  <c r="BL28" i="46"/>
  <c r="BP27" i="46"/>
  <c r="BP23" i="46"/>
  <c r="BL23" i="45"/>
  <c r="BR18" i="45"/>
  <c r="BP18" i="45"/>
  <c r="BV22" i="45"/>
  <c r="BZ25" i="44"/>
  <c r="BN18" i="45"/>
  <c r="BJ23" i="45"/>
  <c r="BR25" i="44"/>
  <c r="BL18" i="45"/>
  <c r="BJ22" i="44"/>
  <c r="BT19" i="44"/>
  <c r="BN22" i="44"/>
  <c r="BZ22" i="44"/>
  <c r="BN25" i="44"/>
  <c r="BP28" i="43"/>
  <c r="BN19" i="44"/>
  <c r="BP27" i="45"/>
  <c r="BT23" i="45"/>
  <c r="BJ22" i="45"/>
  <c r="BT23" i="44"/>
  <c r="BZ23" i="44"/>
  <c r="BL23" i="44"/>
  <c r="BR23" i="45"/>
  <c r="BV27" i="45"/>
  <c r="BX25" i="43"/>
  <c r="BL25" i="43"/>
  <c r="BX23" i="44"/>
  <c r="BZ22" i="45"/>
  <c r="BN27" i="44"/>
  <c r="BT18" i="45"/>
  <c r="BT27" i="45"/>
  <c r="BP19" i="44"/>
  <c r="BP22" i="45"/>
  <c r="BJ19" i="45"/>
  <c r="BJ25" i="45"/>
  <c r="BR25" i="45"/>
  <c r="BX25" i="45"/>
  <c r="BV25" i="45"/>
  <c r="BN28" i="45"/>
  <c r="BZ25" i="45"/>
  <c r="BT19" i="45"/>
  <c r="BL28" i="45"/>
  <c r="BL27" i="45"/>
  <c r="BX28" i="45"/>
  <c r="BR19" i="45"/>
  <c r="BZ19" i="45"/>
  <c r="BN25" i="45"/>
  <c r="BV19" i="45"/>
  <c r="BX19" i="45"/>
  <c r="BL19" i="45"/>
  <c r="BN27" i="45"/>
  <c r="BV28" i="45"/>
  <c r="BV18" i="45"/>
  <c r="BP25" i="45"/>
  <c r="BP23" i="45"/>
  <c r="BP19" i="45"/>
  <c r="BZ23" i="45"/>
  <c r="BZ18" i="45"/>
  <c r="BJ27" i="45"/>
  <c r="BL25" i="45"/>
  <c r="BT28" i="45"/>
  <c r="BU16" i="45"/>
  <c r="BK17" i="45"/>
  <c r="BI16" i="45"/>
  <c r="BW16" i="45"/>
  <c r="BM17" i="45"/>
  <c r="BY16" i="45"/>
  <c r="BO17" i="45"/>
  <c r="BQ17" i="45"/>
  <c r="BS17" i="45"/>
  <c r="BU17" i="45"/>
  <c r="BW17" i="45"/>
  <c r="BY17" i="45"/>
  <c r="BH16" i="45"/>
  <c r="BR16" i="45" s="1"/>
  <c r="BK16" i="45"/>
  <c r="BM16" i="45"/>
  <c r="BO16" i="45"/>
  <c r="BS16" i="45"/>
  <c r="BI17" i="45"/>
  <c r="BH17" i="45"/>
  <c r="BN17" i="45" s="1"/>
  <c r="BQ16" i="45"/>
  <c r="BN23" i="45"/>
  <c r="BQ10" i="45"/>
  <c r="BS13" i="45"/>
  <c r="BI14" i="45"/>
  <c r="BS10" i="45"/>
  <c r="BU13" i="45"/>
  <c r="BK14" i="45"/>
  <c r="BU10" i="45"/>
  <c r="BW13" i="45"/>
  <c r="BM14" i="45"/>
  <c r="BW10" i="45"/>
  <c r="BY13" i="45"/>
  <c r="BO14" i="45"/>
  <c r="BY10" i="45"/>
  <c r="BQ14" i="45"/>
  <c r="BS15" i="45"/>
  <c r="BH10" i="45"/>
  <c r="BJ10" i="45" s="1"/>
  <c r="BH15" i="45"/>
  <c r="BT15" i="45" s="1"/>
  <c r="BS14" i="45"/>
  <c r="BI15" i="45"/>
  <c r="BU14" i="45"/>
  <c r="BK15" i="45"/>
  <c r="BW14" i="45"/>
  <c r="BM15" i="45"/>
  <c r="BY14" i="45"/>
  <c r="BO15" i="45"/>
  <c r="BQ15" i="45"/>
  <c r="BI13" i="45"/>
  <c r="BU15" i="45"/>
  <c r="BK13" i="45"/>
  <c r="BW15" i="45"/>
  <c r="BK10" i="45"/>
  <c r="BM13" i="45"/>
  <c r="BY15" i="45"/>
  <c r="BH13" i="45"/>
  <c r="BJ13" i="45" s="1"/>
  <c r="BI10" i="45"/>
  <c r="BO10" i="45"/>
  <c r="BQ13" i="45"/>
  <c r="BH14" i="45"/>
  <c r="BR14" i="45" s="1"/>
  <c r="BO13" i="45"/>
  <c r="BM10" i="45"/>
  <c r="BH11" i="45"/>
  <c r="BV11" i="45" s="1"/>
  <c r="BI11" i="45"/>
  <c r="BK11" i="45"/>
  <c r="BM11" i="45"/>
  <c r="BO11" i="45"/>
  <c r="BQ11" i="45"/>
  <c r="BH12" i="45"/>
  <c r="BN12" i="45" s="1"/>
  <c r="BS11" i="45"/>
  <c r="BI12" i="45"/>
  <c r="BU11" i="45"/>
  <c r="BK12" i="45"/>
  <c r="BQ12" i="45"/>
  <c r="BW11" i="45"/>
  <c r="BM12" i="45"/>
  <c r="BY11" i="45"/>
  <c r="BO12" i="45"/>
  <c r="BS12" i="45"/>
  <c r="BU12" i="45"/>
  <c r="BW12" i="45"/>
  <c r="BY12" i="45"/>
  <c r="BJ28" i="45"/>
  <c r="BL22" i="45"/>
  <c r="BT25" i="44"/>
  <c r="BP25" i="44"/>
  <c r="BR28" i="41"/>
  <c r="BX28" i="43"/>
  <c r="BV28" i="43"/>
  <c r="BP23" i="43"/>
  <c r="BP28" i="44"/>
  <c r="BZ28" i="44"/>
  <c r="BV28" i="44"/>
  <c r="BR18" i="44"/>
  <c r="BP19" i="39"/>
  <c r="BZ27" i="44"/>
  <c r="BX25" i="44"/>
  <c r="BJ27" i="44"/>
  <c r="BP22" i="44"/>
  <c r="BL25" i="44"/>
  <c r="BJ28" i="44"/>
  <c r="BX18" i="40"/>
  <c r="BN28" i="44"/>
  <c r="BT28" i="41"/>
  <c r="BV23" i="42"/>
  <c r="BY15" i="44"/>
  <c r="BQ16" i="44"/>
  <c r="BK17" i="44"/>
  <c r="BW15" i="44"/>
  <c r="BW14" i="44"/>
  <c r="BU16" i="44"/>
  <c r="BJ10" i="44"/>
  <c r="BH14" i="44"/>
  <c r="BT14" i="44" s="1"/>
  <c r="BO13" i="44"/>
  <c r="BN18" i="44"/>
  <c r="BT18" i="44"/>
  <c r="BK16" i="44"/>
  <c r="BK13" i="44"/>
  <c r="BI14" i="44"/>
  <c r="BU13" i="44"/>
  <c r="BU15" i="44"/>
  <c r="BL10" i="44"/>
  <c r="BN10" i="44"/>
  <c r="BH16" i="44"/>
  <c r="BN16" i="44" s="1"/>
  <c r="BQ14" i="44"/>
  <c r="BK14" i="44"/>
  <c r="BY17" i="44"/>
  <c r="BL19" i="44"/>
  <c r="BR19" i="44"/>
  <c r="BZ19" i="44"/>
  <c r="BU14" i="44"/>
  <c r="BQ13" i="44"/>
  <c r="BS15" i="44"/>
  <c r="BW10" i="44"/>
  <c r="BU17" i="44"/>
  <c r="BZ10" i="44"/>
  <c r="BX22" i="44"/>
  <c r="BR10" i="44"/>
  <c r="BS17" i="44"/>
  <c r="BP18" i="44"/>
  <c r="BQ17" i="44"/>
  <c r="BR22" i="44"/>
  <c r="BR28" i="44"/>
  <c r="BU10" i="44"/>
  <c r="BV10" i="44"/>
  <c r="BV18" i="44"/>
  <c r="BJ23" i="44"/>
  <c r="BW17" i="44"/>
  <c r="BY13" i="44"/>
  <c r="BH15" i="44"/>
  <c r="BV15" i="44" s="1"/>
  <c r="BJ18" i="44"/>
  <c r="BO17" i="44"/>
  <c r="BK10" i="44"/>
  <c r="BT10" i="44"/>
  <c r="BY16" i="44"/>
  <c r="BV22" i="44"/>
  <c r="BY14" i="44"/>
  <c r="BQ15" i="44"/>
  <c r="BX18" i="44"/>
  <c r="BT22" i="44"/>
  <c r="BP10" i="44"/>
  <c r="BS14" i="44"/>
  <c r="BK15" i="44"/>
  <c r="BH13" i="44"/>
  <c r="BV13" i="44" s="1"/>
  <c r="BI13" i="44"/>
  <c r="BI17" i="44"/>
  <c r="BM17" i="44"/>
  <c r="BJ19" i="44"/>
  <c r="BO14" i="44"/>
  <c r="BM13" i="44"/>
  <c r="BS11" i="44"/>
  <c r="BW11" i="44"/>
  <c r="BI12" i="44"/>
  <c r="BO11" i="44"/>
  <c r="BQ11" i="44"/>
  <c r="BY12" i="44"/>
  <c r="BM11" i="44"/>
  <c r="BK12" i="44"/>
  <c r="BU11" i="44"/>
  <c r="BH11" i="44"/>
  <c r="BJ11" i="44" s="1"/>
  <c r="BK11" i="44"/>
  <c r="BU12" i="44"/>
  <c r="BQ12" i="44"/>
  <c r="BO12" i="44"/>
  <c r="BY11" i="44"/>
  <c r="BH12" i="44"/>
  <c r="BV12" i="44" s="1"/>
  <c r="BI11" i="44"/>
  <c r="BW12" i="44"/>
  <c r="BS12" i="44"/>
  <c r="BM12" i="44"/>
  <c r="BS16" i="44"/>
  <c r="BW16" i="44"/>
  <c r="BQ10" i="44"/>
  <c r="BH17" i="44"/>
  <c r="BJ17" i="44" s="1"/>
  <c r="BZ18" i="44"/>
  <c r="BR25" i="43"/>
  <c r="BN27" i="40"/>
  <c r="BP25" i="43"/>
  <c r="BJ23" i="43"/>
  <c r="BJ27" i="40"/>
  <c r="BZ23" i="43"/>
  <c r="BT25" i="40"/>
  <c r="BT23" i="43"/>
  <c r="BJ28" i="41"/>
  <c r="BX23" i="43"/>
  <c r="BN23" i="42"/>
  <c r="BR23" i="43"/>
  <c r="BJ27" i="43"/>
  <c r="BP19" i="43"/>
  <c r="BV22" i="43"/>
  <c r="BQ18" i="43"/>
  <c r="BK18" i="43"/>
  <c r="BR27" i="43"/>
  <c r="BW18" i="43"/>
  <c r="BU19" i="43"/>
  <c r="BT25" i="43"/>
  <c r="BJ28" i="43"/>
  <c r="BL22" i="43"/>
  <c r="BZ28" i="43"/>
  <c r="BT27" i="43"/>
  <c r="BM19" i="43"/>
  <c r="BK19" i="43"/>
  <c r="BV19" i="43"/>
  <c r="BZ27" i="43"/>
  <c r="BP27" i="43"/>
  <c r="BI19" i="43"/>
  <c r="BT22" i="43"/>
  <c r="BV27" i="43"/>
  <c r="BJ22" i="43"/>
  <c r="BT19" i="43"/>
  <c r="BX19" i="43"/>
  <c r="BP22" i="43"/>
  <c r="BM18" i="43"/>
  <c r="BX27" i="43"/>
  <c r="BZ19" i="43"/>
  <c r="BN27" i="43"/>
  <c r="BN19" i="43"/>
  <c r="BR22" i="43"/>
  <c r="BZ22" i="43"/>
  <c r="BS19" i="43"/>
  <c r="BR19" i="43"/>
  <c r="BU16" i="43"/>
  <c r="BK17" i="43"/>
  <c r="BY17" i="43"/>
  <c r="BI16" i="43"/>
  <c r="BW16" i="43"/>
  <c r="BM17" i="43"/>
  <c r="BY16" i="43"/>
  <c r="BO17" i="43"/>
  <c r="BQ17" i="43"/>
  <c r="BS17" i="43"/>
  <c r="BU17" i="43"/>
  <c r="BW17" i="43"/>
  <c r="BQ16" i="43"/>
  <c r="BH16" i="43"/>
  <c r="BJ16" i="43" s="1"/>
  <c r="BK16" i="43"/>
  <c r="BM16" i="43"/>
  <c r="BO16" i="43"/>
  <c r="BS16" i="43"/>
  <c r="BI17" i="43"/>
  <c r="BH17" i="43"/>
  <c r="BZ17" i="43" s="1"/>
  <c r="BY18" i="43"/>
  <c r="BY19" i="43"/>
  <c r="BQ10" i="43"/>
  <c r="BS13" i="43"/>
  <c r="BI14" i="43"/>
  <c r="BW14" i="43"/>
  <c r="BM15" i="43"/>
  <c r="BY14" i="43"/>
  <c r="BO15" i="43"/>
  <c r="BS15" i="43"/>
  <c r="BS10" i="43"/>
  <c r="BU13" i="43"/>
  <c r="BK14" i="43"/>
  <c r="BU10" i="43"/>
  <c r="BW13" i="43"/>
  <c r="BM14" i="43"/>
  <c r="BW10" i="43"/>
  <c r="BY13" i="43"/>
  <c r="BO14" i="43"/>
  <c r="BY10" i="43"/>
  <c r="BQ14" i="43"/>
  <c r="BH15" i="43"/>
  <c r="BP15" i="43" s="1"/>
  <c r="BS14" i="43"/>
  <c r="BI15" i="43"/>
  <c r="BO13" i="43"/>
  <c r="BU14" i="43"/>
  <c r="BK15" i="43"/>
  <c r="BQ15" i="43"/>
  <c r="BH13" i="43"/>
  <c r="BV13" i="43" s="1"/>
  <c r="BI13" i="43"/>
  <c r="BU15" i="43"/>
  <c r="BH10" i="43"/>
  <c r="BT10" i="43" s="1"/>
  <c r="BI10" i="43"/>
  <c r="BK13" i="43"/>
  <c r="BW15" i="43"/>
  <c r="BK10" i="43"/>
  <c r="BM13" i="43"/>
  <c r="BY15" i="43"/>
  <c r="BM10" i="43"/>
  <c r="BO10" i="43"/>
  <c r="BQ13" i="43"/>
  <c r="BH14" i="43"/>
  <c r="BL14" i="43" s="1"/>
  <c r="BN23" i="43"/>
  <c r="BJ25" i="43"/>
  <c r="BW19" i="43"/>
  <c r="BH11" i="43"/>
  <c r="BR11" i="43" s="1"/>
  <c r="BI11" i="43"/>
  <c r="BY12" i="43"/>
  <c r="BK11" i="43"/>
  <c r="BM11" i="43"/>
  <c r="BW11" i="43"/>
  <c r="BO11" i="43"/>
  <c r="BM12" i="43"/>
  <c r="BQ11" i="43"/>
  <c r="BH12" i="43"/>
  <c r="BL12" i="43" s="1"/>
  <c r="BK12" i="43"/>
  <c r="BS11" i="43"/>
  <c r="BI12" i="43"/>
  <c r="BY11" i="43"/>
  <c r="BO12" i="43"/>
  <c r="BS12" i="43"/>
  <c r="BU12" i="43"/>
  <c r="BW12" i="43"/>
  <c r="BU11" i="43"/>
  <c r="BQ12" i="43"/>
  <c r="BN22" i="43"/>
  <c r="BO19" i="43"/>
  <c r="BL28" i="43"/>
  <c r="BN25" i="43"/>
  <c r="BI18" i="43"/>
  <c r="BR28" i="43"/>
  <c r="BV23" i="43"/>
  <c r="BJ19" i="43"/>
  <c r="BO18" i="43"/>
  <c r="BH18" i="43"/>
  <c r="BV18" i="43" s="1"/>
  <c r="BS18" i="43"/>
  <c r="BR23" i="41"/>
  <c r="BX27" i="42"/>
  <c r="BR27" i="42"/>
  <c r="BZ28" i="42"/>
  <c r="BT23" i="38"/>
  <c r="BV25" i="41"/>
  <c r="BT25" i="42"/>
  <c r="BV28" i="41"/>
  <c r="BV27" i="42"/>
  <c r="BL22" i="42"/>
  <c r="BT23" i="42"/>
  <c r="BL27" i="41"/>
  <c r="BP23" i="41"/>
  <c r="BT25" i="41"/>
  <c r="BN25" i="41"/>
  <c r="BT27" i="42"/>
  <c r="BZ25" i="42"/>
  <c r="BR22" i="41"/>
  <c r="BR23" i="42"/>
  <c r="BN23" i="41"/>
  <c r="BX25" i="42"/>
  <c r="BZ23" i="41"/>
  <c r="BL28" i="42"/>
  <c r="BL25" i="41"/>
  <c r="BZ22" i="42"/>
  <c r="BT28" i="42"/>
  <c r="BL23" i="41"/>
  <c r="BX23" i="41"/>
  <c r="BJ25" i="41"/>
  <c r="BJ27" i="42"/>
  <c r="BV27" i="41"/>
  <c r="BR28" i="42"/>
  <c r="BJ23" i="41"/>
  <c r="BT27" i="41"/>
  <c r="BJ22" i="42"/>
  <c r="BR25" i="41"/>
  <c r="BN27" i="42"/>
  <c r="BN19" i="37"/>
  <c r="BV23" i="41"/>
  <c r="BP25" i="42"/>
  <c r="BX23" i="42"/>
  <c r="BV22" i="42"/>
  <c r="BP28" i="42"/>
  <c r="BN22" i="42"/>
  <c r="BJ23" i="42"/>
  <c r="BZ25" i="41"/>
  <c r="BX25" i="41"/>
  <c r="BZ27" i="42"/>
  <c r="BV22" i="38"/>
  <c r="BL25" i="42"/>
  <c r="BU16" i="42"/>
  <c r="BK17" i="42"/>
  <c r="BW16" i="42"/>
  <c r="BM17" i="42"/>
  <c r="BH16" i="42"/>
  <c r="BZ16" i="42" s="1"/>
  <c r="BY16" i="42"/>
  <c r="BO17" i="42"/>
  <c r="BQ17" i="42"/>
  <c r="BS17" i="42"/>
  <c r="BU17" i="42"/>
  <c r="BW17" i="42"/>
  <c r="BY17" i="42"/>
  <c r="BI16" i="42"/>
  <c r="BM16" i="42"/>
  <c r="BO16" i="42"/>
  <c r="BK16" i="42"/>
  <c r="BH17" i="42"/>
  <c r="BJ17" i="42" s="1"/>
  <c r="BI17" i="42"/>
  <c r="BQ16" i="42"/>
  <c r="BS16" i="42"/>
  <c r="BV25" i="42"/>
  <c r="BQ10" i="42"/>
  <c r="BS13" i="42"/>
  <c r="BI14" i="42"/>
  <c r="BK10" i="42"/>
  <c r="BS10" i="42"/>
  <c r="BU13" i="42"/>
  <c r="BK14" i="42"/>
  <c r="BU10" i="42"/>
  <c r="BW13" i="42"/>
  <c r="BM14" i="42"/>
  <c r="BW10" i="42"/>
  <c r="BY13" i="42"/>
  <c r="BO14" i="42"/>
  <c r="BM13" i="42"/>
  <c r="BY10" i="42"/>
  <c r="BQ14" i="42"/>
  <c r="BH15" i="42"/>
  <c r="BT15" i="42" s="1"/>
  <c r="BS14" i="42"/>
  <c r="BI15" i="42"/>
  <c r="BW15" i="42"/>
  <c r="BU14" i="42"/>
  <c r="BK15" i="42"/>
  <c r="BY15" i="42"/>
  <c r="BW14" i="42"/>
  <c r="BM15" i="42"/>
  <c r="BY14" i="42"/>
  <c r="BO15" i="42"/>
  <c r="BQ15" i="42"/>
  <c r="BS15" i="42"/>
  <c r="BH13" i="42"/>
  <c r="BZ13" i="42" s="1"/>
  <c r="BH10" i="42"/>
  <c r="BX10" i="42" s="1"/>
  <c r="BI10" i="42"/>
  <c r="BI13" i="42"/>
  <c r="BU15" i="42"/>
  <c r="BK13" i="42"/>
  <c r="BH14" i="42"/>
  <c r="BR14" i="42" s="1"/>
  <c r="BO13" i="42"/>
  <c r="BM10" i="42"/>
  <c r="BQ13" i="42"/>
  <c r="BO10" i="42"/>
  <c r="BX22" i="42"/>
  <c r="BH11" i="42"/>
  <c r="BZ11" i="42" s="1"/>
  <c r="BI11" i="42"/>
  <c r="BK11" i="42"/>
  <c r="BM11" i="42"/>
  <c r="BO11" i="42"/>
  <c r="BQ11" i="42"/>
  <c r="BH12" i="42"/>
  <c r="BJ12" i="42" s="1"/>
  <c r="BS11" i="42"/>
  <c r="BI12" i="42"/>
  <c r="BU12" i="42"/>
  <c r="BU11" i="42"/>
  <c r="BK12" i="42"/>
  <c r="BW11" i="42"/>
  <c r="BM12" i="42"/>
  <c r="BW12" i="42"/>
  <c r="BY11" i="42"/>
  <c r="BO12" i="42"/>
  <c r="BQ12" i="42"/>
  <c r="BS12" i="42"/>
  <c r="BY12" i="42"/>
  <c r="BJ25" i="42"/>
  <c r="BR22" i="42"/>
  <c r="BT22" i="42"/>
  <c r="BN28" i="42"/>
  <c r="BJ28" i="42"/>
  <c r="BI18" i="42"/>
  <c r="BL27" i="42"/>
  <c r="BX28" i="42"/>
  <c r="BN25" i="42"/>
  <c r="BP23" i="42"/>
  <c r="BO18" i="42"/>
  <c r="BQ18" i="42"/>
  <c r="BH19" i="42"/>
  <c r="BJ19" i="42" s="1"/>
  <c r="BS18" i="42"/>
  <c r="BI19" i="42"/>
  <c r="BU18" i="42"/>
  <c r="BK19" i="42"/>
  <c r="BY18" i="42"/>
  <c r="BO19" i="42"/>
  <c r="BQ19" i="42"/>
  <c r="BW18" i="42"/>
  <c r="BH18" i="42"/>
  <c r="BJ18" i="42" s="1"/>
  <c r="BW19" i="42"/>
  <c r="BV23" i="40"/>
  <c r="BR23" i="38"/>
  <c r="BP22" i="41"/>
  <c r="BX23" i="38"/>
  <c r="BT23" i="40"/>
  <c r="BL22" i="41"/>
  <c r="BZ22" i="41"/>
  <c r="BN23" i="38"/>
  <c r="BX27" i="41"/>
  <c r="BV23" i="38"/>
  <c r="BJ22" i="41"/>
  <c r="BJ27" i="41"/>
  <c r="BX23" i="40"/>
  <c r="BX22" i="41"/>
  <c r="BP23" i="40"/>
  <c r="BN22" i="41"/>
  <c r="BN23" i="40"/>
  <c r="BR27" i="41"/>
  <c r="BV22" i="41"/>
  <c r="BZ23" i="40"/>
  <c r="BL23" i="40"/>
  <c r="BP27" i="41"/>
  <c r="BJ22" i="39"/>
  <c r="BL25" i="40"/>
  <c r="BZ23" i="38"/>
  <c r="BL25" i="38"/>
  <c r="BL23" i="38"/>
  <c r="BR27" i="39"/>
  <c r="BJ25" i="40"/>
  <c r="BW19" i="41"/>
  <c r="BY19" i="41"/>
  <c r="BQ18" i="41"/>
  <c r="BH18" i="41"/>
  <c r="BJ18" i="41" s="1"/>
  <c r="BI18" i="41"/>
  <c r="BK18" i="41"/>
  <c r="BM18" i="41"/>
  <c r="BO18" i="41"/>
  <c r="BH19" i="41"/>
  <c r="BX19" i="41" s="1"/>
  <c r="BS18" i="41"/>
  <c r="BI19" i="41"/>
  <c r="BU18" i="41"/>
  <c r="BK19" i="41"/>
  <c r="BO19" i="41"/>
  <c r="BM19" i="41"/>
  <c r="BQ19" i="41"/>
  <c r="BS19" i="41"/>
  <c r="BU19" i="41"/>
  <c r="BW18" i="41"/>
  <c r="BY18" i="41"/>
  <c r="BU16" i="41"/>
  <c r="BK17" i="41"/>
  <c r="BW16" i="41"/>
  <c r="BM17" i="41"/>
  <c r="BY16" i="41"/>
  <c r="BO17" i="41"/>
  <c r="BQ17" i="41"/>
  <c r="BS17" i="41"/>
  <c r="BU17" i="41"/>
  <c r="BW17" i="41"/>
  <c r="BY17" i="41"/>
  <c r="BH16" i="41"/>
  <c r="BL16" i="41" s="1"/>
  <c r="BI16" i="41"/>
  <c r="BH17" i="41"/>
  <c r="BJ17" i="41" s="1"/>
  <c r="BK16" i="41"/>
  <c r="BI17" i="41"/>
  <c r="BM16" i="41"/>
  <c r="BO16" i="41"/>
  <c r="BQ16" i="41"/>
  <c r="BS16" i="41"/>
  <c r="BH11" i="41"/>
  <c r="BV11" i="41" s="1"/>
  <c r="BI11" i="41"/>
  <c r="BK11" i="41"/>
  <c r="BM11" i="41"/>
  <c r="BO11" i="41"/>
  <c r="BM12" i="41"/>
  <c r="BQ11" i="41"/>
  <c r="BH12" i="41"/>
  <c r="BL12" i="41" s="1"/>
  <c r="BW11" i="41"/>
  <c r="BS11" i="41"/>
  <c r="BI12" i="41"/>
  <c r="BU11" i="41"/>
  <c r="BK12" i="41"/>
  <c r="BY11" i="41"/>
  <c r="BO12" i="41"/>
  <c r="BQ12" i="41"/>
  <c r="BU12" i="41"/>
  <c r="BW12" i="41"/>
  <c r="BY12" i="41"/>
  <c r="BS12" i="41"/>
  <c r="BP28" i="41"/>
  <c r="BQ10" i="41"/>
  <c r="BS13" i="41"/>
  <c r="BI14" i="41"/>
  <c r="BS10" i="41"/>
  <c r="BU13" i="41"/>
  <c r="BK14" i="41"/>
  <c r="BO15" i="41"/>
  <c r="BU10" i="41"/>
  <c r="BW13" i="41"/>
  <c r="BM14" i="41"/>
  <c r="BY14" i="41"/>
  <c r="BW10" i="41"/>
  <c r="BY13" i="41"/>
  <c r="BO14" i="41"/>
  <c r="BY10" i="41"/>
  <c r="BQ14" i="41"/>
  <c r="BH15" i="41"/>
  <c r="BR15" i="41" s="1"/>
  <c r="BS14" i="41"/>
  <c r="BI15" i="41"/>
  <c r="BU14" i="41"/>
  <c r="BK15" i="41"/>
  <c r="BW14" i="41"/>
  <c r="BM15" i="41"/>
  <c r="BQ15" i="41"/>
  <c r="BS15" i="41"/>
  <c r="BH13" i="41"/>
  <c r="BJ13" i="41" s="1"/>
  <c r="BW15" i="41"/>
  <c r="BU15" i="41"/>
  <c r="BH10" i="41"/>
  <c r="BV10" i="41" s="1"/>
  <c r="BI10" i="41"/>
  <c r="BK10" i="41"/>
  <c r="BY15" i="41"/>
  <c r="BI13" i="41"/>
  <c r="BM10" i="41"/>
  <c r="BO10" i="41"/>
  <c r="BH14" i="41"/>
  <c r="BT14" i="41" s="1"/>
  <c r="BK13" i="41"/>
  <c r="BM13" i="41"/>
  <c r="BO13" i="41"/>
  <c r="BQ13" i="41"/>
  <c r="BN27" i="41"/>
  <c r="BZ28" i="41"/>
  <c r="BN28" i="41"/>
  <c r="BZ25" i="39"/>
  <c r="BJ25" i="37"/>
  <c r="BV27" i="39"/>
  <c r="BV19" i="40"/>
  <c r="BP22" i="39"/>
  <c r="BP27" i="39"/>
  <c r="BZ25" i="37"/>
  <c r="BR25" i="39"/>
  <c r="BR25" i="37"/>
  <c r="BT28" i="40"/>
  <c r="BX25" i="37"/>
  <c r="BP25" i="37"/>
  <c r="BN25" i="37"/>
  <c r="BR19" i="39"/>
  <c r="BJ23" i="40"/>
  <c r="BR27" i="40"/>
  <c r="BJ22" i="38"/>
  <c r="BN27" i="39"/>
  <c r="BL22" i="40"/>
  <c r="BX27" i="39"/>
  <c r="BN22" i="40"/>
  <c r="BJ18" i="40"/>
  <c r="BL18" i="40"/>
  <c r="BP18" i="40"/>
  <c r="BX19" i="40"/>
  <c r="BV28" i="40"/>
  <c r="BV18" i="40"/>
  <c r="BZ22" i="40"/>
  <c r="BZ18" i="40"/>
  <c r="BP19" i="40"/>
  <c r="BZ25" i="40"/>
  <c r="BR25" i="40"/>
  <c r="BX22" i="40"/>
  <c r="BZ19" i="40"/>
  <c r="BR22" i="40"/>
  <c r="BR28" i="40"/>
  <c r="BR19" i="40"/>
  <c r="BV27" i="40"/>
  <c r="BP28" i="40"/>
  <c r="BV22" i="40"/>
  <c r="BN19" i="40"/>
  <c r="BX25" i="40"/>
  <c r="BZ28" i="40"/>
  <c r="BP22" i="40"/>
  <c r="BU16" i="40"/>
  <c r="BK17" i="40"/>
  <c r="BW16" i="40"/>
  <c r="BM17" i="40"/>
  <c r="BY16" i="40"/>
  <c r="BO17" i="40"/>
  <c r="BQ17" i="40"/>
  <c r="BS17" i="40"/>
  <c r="BU17" i="40"/>
  <c r="BW17" i="40"/>
  <c r="BY17" i="40"/>
  <c r="BH16" i="40"/>
  <c r="BZ16" i="40" s="1"/>
  <c r="BK16" i="40"/>
  <c r="BI16" i="40"/>
  <c r="BM16" i="40"/>
  <c r="BO16" i="40"/>
  <c r="BQ16" i="40"/>
  <c r="BH17" i="40"/>
  <c r="BP17" i="40" s="1"/>
  <c r="BS16" i="40"/>
  <c r="BI17" i="40"/>
  <c r="BJ28" i="40"/>
  <c r="BQ10" i="40"/>
  <c r="BS13" i="40"/>
  <c r="BI14" i="40"/>
  <c r="BO15" i="40"/>
  <c r="BS10" i="40"/>
  <c r="BU13" i="40"/>
  <c r="BK14" i="40"/>
  <c r="BY14" i="40"/>
  <c r="BW14" i="40"/>
  <c r="BU10" i="40"/>
  <c r="BW13" i="40"/>
  <c r="BM14" i="40"/>
  <c r="BW10" i="40"/>
  <c r="BY13" i="40"/>
  <c r="BO14" i="40"/>
  <c r="BY10" i="40"/>
  <c r="BQ14" i="40"/>
  <c r="BH15" i="40"/>
  <c r="BZ15" i="40" s="1"/>
  <c r="BS14" i="40"/>
  <c r="BI15" i="40"/>
  <c r="BU14" i="40"/>
  <c r="BK15" i="40"/>
  <c r="BM15" i="40"/>
  <c r="BQ15" i="40"/>
  <c r="BI10" i="40"/>
  <c r="BW15" i="40"/>
  <c r="BS15" i="40"/>
  <c r="BH13" i="40"/>
  <c r="BN13" i="40" s="1"/>
  <c r="BI13" i="40"/>
  <c r="BU15" i="40"/>
  <c r="BH10" i="40"/>
  <c r="BR10" i="40" s="1"/>
  <c r="BK13" i="40"/>
  <c r="BK10" i="40"/>
  <c r="BM13" i="40"/>
  <c r="BY15" i="40"/>
  <c r="BM10" i="40"/>
  <c r="BO13" i="40"/>
  <c r="BO10" i="40"/>
  <c r="BQ13" i="40"/>
  <c r="BH14" i="40"/>
  <c r="BX14" i="40" s="1"/>
  <c r="BP27" i="40"/>
  <c r="BZ27" i="40"/>
  <c r="BK12" i="40"/>
  <c r="BM12" i="40"/>
  <c r="BH11" i="40"/>
  <c r="BX11" i="40" s="1"/>
  <c r="BI11" i="40"/>
  <c r="BK11" i="40"/>
  <c r="BM11" i="40"/>
  <c r="BW11" i="40"/>
  <c r="BO11" i="40"/>
  <c r="BQ11" i="40"/>
  <c r="BU11" i="40"/>
  <c r="BH12" i="40"/>
  <c r="BN12" i="40" s="1"/>
  <c r="BS11" i="40"/>
  <c r="BI12" i="40"/>
  <c r="BY11" i="40"/>
  <c r="BO12" i="40"/>
  <c r="BS12" i="40"/>
  <c r="BQ12" i="40"/>
  <c r="BU12" i="40"/>
  <c r="BW12" i="40"/>
  <c r="BY12" i="40"/>
  <c r="BJ22" i="40"/>
  <c r="BN28" i="40"/>
  <c r="BX27" i="40"/>
  <c r="BP25" i="40"/>
  <c r="BL28" i="40"/>
  <c r="BT18" i="40"/>
  <c r="BL27" i="40"/>
  <c r="BJ19" i="40"/>
  <c r="BN25" i="40"/>
  <c r="BT19" i="40"/>
  <c r="BN18" i="40"/>
  <c r="BZ25" i="38"/>
  <c r="BJ25" i="38"/>
  <c r="BL28" i="38"/>
  <c r="BV23" i="39"/>
  <c r="BX25" i="38"/>
  <c r="BN25" i="38"/>
  <c r="BX19" i="39"/>
  <c r="BT23" i="39"/>
  <c r="BT19" i="39"/>
  <c r="BN19" i="39"/>
  <c r="BZ19" i="39"/>
  <c r="BR23" i="39"/>
  <c r="BZ22" i="34"/>
  <c r="BR22" i="39"/>
  <c r="BN23" i="39"/>
  <c r="BZ23" i="39"/>
  <c r="BL23" i="39"/>
  <c r="BP27" i="36"/>
  <c r="BV25" i="38"/>
  <c r="BJ23" i="38"/>
  <c r="BR27" i="36"/>
  <c r="BJ27" i="39"/>
  <c r="BV22" i="39"/>
  <c r="BL25" i="39"/>
  <c r="BJ23" i="39"/>
  <c r="BT25" i="38"/>
  <c r="BJ19" i="36"/>
  <c r="BP23" i="37"/>
  <c r="BT22" i="38"/>
  <c r="BN27" i="36"/>
  <c r="BZ22" i="38"/>
  <c r="BX18" i="36"/>
  <c r="BJ18" i="36"/>
  <c r="BR25" i="38"/>
  <c r="BT28" i="38"/>
  <c r="BX23" i="39"/>
  <c r="BR27" i="22"/>
  <c r="BZ22" i="39"/>
  <c r="BT28" i="39"/>
  <c r="BT25" i="39"/>
  <c r="BL22" i="39"/>
  <c r="BX22" i="39"/>
  <c r="BR28" i="39"/>
  <c r="BJ25" i="39"/>
  <c r="BX18" i="39"/>
  <c r="BL18" i="39"/>
  <c r="BR18" i="39"/>
  <c r="BL28" i="39"/>
  <c r="BP28" i="39"/>
  <c r="BP25" i="39"/>
  <c r="BU16" i="39"/>
  <c r="BK17" i="39"/>
  <c r="BW16" i="39"/>
  <c r="BM17" i="39"/>
  <c r="BY16" i="39"/>
  <c r="BO17" i="39"/>
  <c r="BQ17" i="39"/>
  <c r="BS17" i="39"/>
  <c r="BU17" i="39"/>
  <c r="BW17" i="39"/>
  <c r="BY17" i="39"/>
  <c r="BH16" i="39"/>
  <c r="BJ16" i="39" s="1"/>
  <c r="BI16" i="39"/>
  <c r="BK16" i="39"/>
  <c r="BM16" i="39"/>
  <c r="BO16" i="39"/>
  <c r="BQ16" i="39"/>
  <c r="BH17" i="39"/>
  <c r="BX17" i="39" s="1"/>
  <c r="BS16" i="39"/>
  <c r="BI17" i="39"/>
  <c r="BZ28" i="39"/>
  <c r="BQ10" i="39"/>
  <c r="BS13" i="39"/>
  <c r="BI14" i="39"/>
  <c r="BS10" i="39"/>
  <c r="BU13" i="39"/>
  <c r="BK14" i="39"/>
  <c r="BU10" i="39"/>
  <c r="BW13" i="39"/>
  <c r="BM14" i="39"/>
  <c r="BW10" i="39"/>
  <c r="BY13" i="39"/>
  <c r="BO14" i="39"/>
  <c r="BO15" i="39"/>
  <c r="BY14" i="39"/>
  <c r="BY10" i="39"/>
  <c r="BQ14" i="39"/>
  <c r="BH15" i="39"/>
  <c r="BN15" i="39" s="1"/>
  <c r="BS14" i="39"/>
  <c r="BI15" i="39"/>
  <c r="BU14" i="39"/>
  <c r="BK15" i="39"/>
  <c r="BH10" i="39"/>
  <c r="BV10" i="39" s="1"/>
  <c r="BW14" i="39"/>
  <c r="BM15" i="39"/>
  <c r="BQ15" i="39"/>
  <c r="BS15" i="39"/>
  <c r="BH13" i="39"/>
  <c r="BX13" i="39" s="1"/>
  <c r="BI13" i="39"/>
  <c r="BU15" i="39"/>
  <c r="BI10" i="39"/>
  <c r="BK13" i="39"/>
  <c r="BW15" i="39"/>
  <c r="BK10" i="39"/>
  <c r="BM13" i="39"/>
  <c r="BY15" i="39"/>
  <c r="BM10" i="39"/>
  <c r="BO13" i="39"/>
  <c r="BO10" i="39"/>
  <c r="BQ13" i="39"/>
  <c r="BH14" i="39"/>
  <c r="BL14" i="39" s="1"/>
  <c r="BX25" i="39"/>
  <c r="BH11" i="39"/>
  <c r="BT11" i="39" s="1"/>
  <c r="BI11" i="39"/>
  <c r="BK11" i="39"/>
  <c r="BM11" i="39"/>
  <c r="BO11" i="39"/>
  <c r="BQ11" i="39"/>
  <c r="BH12" i="39"/>
  <c r="BV12" i="39" s="1"/>
  <c r="BM12" i="39"/>
  <c r="BS11" i="39"/>
  <c r="BI12" i="39"/>
  <c r="BW11" i="39"/>
  <c r="BU11" i="39"/>
  <c r="BK12" i="39"/>
  <c r="BY11" i="39"/>
  <c r="BO12" i="39"/>
  <c r="BQ12" i="39"/>
  <c r="BS12" i="39"/>
  <c r="BU12" i="39"/>
  <c r="BW12" i="39"/>
  <c r="BY12" i="39"/>
  <c r="BJ28" i="39"/>
  <c r="BZ27" i="39"/>
  <c r="BT18" i="39"/>
  <c r="BJ19" i="39"/>
  <c r="BT22" i="39"/>
  <c r="BN25" i="39"/>
  <c r="BX28" i="39"/>
  <c r="BN28" i="39"/>
  <c r="BJ18" i="39"/>
  <c r="BL27" i="39"/>
  <c r="BZ18" i="39"/>
  <c r="BN18" i="39"/>
  <c r="BP18" i="39"/>
  <c r="BV18" i="39"/>
  <c r="BL19" i="39"/>
  <c r="BV28" i="33"/>
  <c r="BZ18" i="37"/>
  <c r="BP22" i="38"/>
  <c r="BJ19" i="37"/>
  <c r="BJ28" i="38"/>
  <c r="BN22" i="36"/>
  <c r="BZ18" i="36"/>
  <c r="BL18" i="38"/>
  <c r="BV28" i="38"/>
  <c r="BK18" i="38"/>
  <c r="BR22" i="38"/>
  <c r="BJ18" i="38"/>
  <c r="BU16" i="38"/>
  <c r="BK17" i="38"/>
  <c r="BY17" i="38"/>
  <c r="BW16" i="38"/>
  <c r="BM17" i="38"/>
  <c r="BY16" i="38"/>
  <c r="BO17" i="38"/>
  <c r="BI16" i="38"/>
  <c r="BK16" i="38"/>
  <c r="BQ17" i="38"/>
  <c r="BS17" i="38"/>
  <c r="BU17" i="38"/>
  <c r="BW17" i="38"/>
  <c r="BH16" i="38"/>
  <c r="BR16" i="38" s="1"/>
  <c r="BH17" i="38"/>
  <c r="BJ17" i="38" s="1"/>
  <c r="BS16" i="38"/>
  <c r="BI17" i="38"/>
  <c r="BM16" i="38"/>
  <c r="BO16" i="38"/>
  <c r="BQ16" i="38"/>
  <c r="BI18" i="38"/>
  <c r="BQ10" i="38"/>
  <c r="BS13" i="38"/>
  <c r="BI14" i="38"/>
  <c r="BW14" i="38"/>
  <c r="BM15" i="38"/>
  <c r="BY14" i="38"/>
  <c r="BO15" i="38"/>
  <c r="BS10" i="38"/>
  <c r="BU13" i="38"/>
  <c r="BK14" i="38"/>
  <c r="BS15" i="38"/>
  <c r="BU15" i="38"/>
  <c r="BU10" i="38"/>
  <c r="BW13" i="38"/>
  <c r="BM14" i="38"/>
  <c r="BH13" i="38"/>
  <c r="BP13" i="38" s="1"/>
  <c r="BH10" i="38"/>
  <c r="BN10" i="38" s="1"/>
  <c r="BW10" i="38"/>
  <c r="BY13" i="38"/>
  <c r="BO14" i="38"/>
  <c r="BI13" i="38"/>
  <c r="BY10" i="38"/>
  <c r="BQ14" i="38"/>
  <c r="BH15" i="38"/>
  <c r="BP15" i="38" s="1"/>
  <c r="BS14" i="38"/>
  <c r="BI15" i="38"/>
  <c r="BU14" i="38"/>
  <c r="BK15" i="38"/>
  <c r="BQ15" i="38"/>
  <c r="BO10" i="38"/>
  <c r="BQ13" i="38"/>
  <c r="BH14" i="38"/>
  <c r="BV14" i="38" s="1"/>
  <c r="BO13" i="38"/>
  <c r="BK13" i="38"/>
  <c r="BY15" i="38"/>
  <c r="BM13" i="38"/>
  <c r="BI10" i="38"/>
  <c r="BK10" i="38"/>
  <c r="BM10" i="38"/>
  <c r="BW15" i="38"/>
  <c r="BP28" i="38"/>
  <c r="BX18" i="38"/>
  <c r="BM19" i="38"/>
  <c r="BV27" i="38"/>
  <c r="BZ27" i="38"/>
  <c r="BW18" i="38"/>
  <c r="BV18" i="38"/>
  <c r="BL27" i="38"/>
  <c r="BK19" i="38"/>
  <c r="BU18" i="38"/>
  <c r="BY19" i="38"/>
  <c r="BN27" i="38"/>
  <c r="BZ18" i="38"/>
  <c r="BR27" i="38"/>
  <c r="BO18" i="38"/>
  <c r="BP27" i="38"/>
  <c r="BJ27" i="38"/>
  <c r="BO19" i="38"/>
  <c r="BN18" i="38"/>
  <c r="BS19" i="38"/>
  <c r="BW19" i="38"/>
  <c r="BN28" i="38"/>
  <c r="BU11" i="38"/>
  <c r="BK12" i="38"/>
  <c r="BW11" i="38"/>
  <c r="BM12" i="38"/>
  <c r="BH11" i="38"/>
  <c r="BT11" i="38" s="1"/>
  <c r="BI11" i="38"/>
  <c r="BK11" i="38"/>
  <c r="BM11" i="38"/>
  <c r="BO11" i="38"/>
  <c r="BS12" i="38"/>
  <c r="BQ11" i="38"/>
  <c r="BH12" i="38"/>
  <c r="BJ12" i="38" s="1"/>
  <c r="BS11" i="38"/>
  <c r="BI12" i="38"/>
  <c r="BY11" i="38"/>
  <c r="BO12" i="38"/>
  <c r="BQ12" i="38"/>
  <c r="BW12" i="38"/>
  <c r="BU12" i="38"/>
  <c r="BY12" i="38"/>
  <c r="BY18" i="38"/>
  <c r="BZ28" i="38"/>
  <c r="BU19" i="38"/>
  <c r="BN22" i="38"/>
  <c r="BT27" i="38"/>
  <c r="BT18" i="38"/>
  <c r="BQ18" i="38"/>
  <c r="BI19" i="38"/>
  <c r="BS18" i="38"/>
  <c r="BL22" i="38"/>
  <c r="BX28" i="38"/>
  <c r="BQ19" i="38"/>
  <c r="BH19" i="38"/>
  <c r="BN19" i="38" s="1"/>
  <c r="BP18" i="38"/>
  <c r="BR18" i="38"/>
  <c r="BL27" i="37"/>
  <c r="BZ27" i="37"/>
  <c r="BZ25" i="35"/>
  <c r="BP27" i="34"/>
  <c r="BT18" i="37"/>
  <c r="BJ18" i="37"/>
  <c r="BV27" i="34"/>
  <c r="BN28" i="35"/>
  <c r="BX25" i="35"/>
  <c r="BJ27" i="36"/>
  <c r="BN19" i="36"/>
  <c r="BJ28" i="35"/>
  <c r="BL25" i="36"/>
  <c r="BP19" i="36"/>
  <c r="BT25" i="37"/>
  <c r="BT27" i="36"/>
  <c r="BZ28" i="37"/>
  <c r="BX19" i="36"/>
  <c r="BX27" i="37"/>
  <c r="BV27" i="37"/>
  <c r="BZ18" i="33"/>
  <c r="BP18" i="36"/>
  <c r="BN27" i="37"/>
  <c r="BJ27" i="37"/>
  <c r="BT25" i="36"/>
  <c r="BN18" i="37"/>
  <c r="BX18" i="37"/>
  <c r="BR18" i="37"/>
  <c r="BP18" i="37"/>
  <c r="BV28" i="37"/>
  <c r="BT22" i="37"/>
  <c r="BT23" i="37"/>
  <c r="BN28" i="37"/>
  <c r="BN22" i="37"/>
  <c r="BR22" i="37"/>
  <c r="BJ28" i="37"/>
  <c r="BP19" i="37"/>
  <c r="BR19" i="37"/>
  <c r="BL22" i="37"/>
  <c r="BX23" i="37"/>
  <c r="BU16" i="37"/>
  <c r="BK17" i="37"/>
  <c r="BH17" i="37"/>
  <c r="BP17" i="37" s="1"/>
  <c r="BI17" i="37"/>
  <c r="BW16" i="37"/>
  <c r="BM17" i="37"/>
  <c r="BO16" i="37"/>
  <c r="BQ16" i="37"/>
  <c r="BY16" i="37"/>
  <c r="BO17" i="37"/>
  <c r="BM16" i="37"/>
  <c r="BS16" i="37"/>
  <c r="BQ17" i="37"/>
  <c r="BS17" i="37"/>
  <c r="BU17" i="37"/>
  <c r="BW17" i="37"/>
  <c r="BY17" i="37"/>
  <c r="BI16" i="37"/>
  <c r="BH16" i="37"/>
  <c r="BT16" i="37" s="1"/>
  <c r="BK16" i="37"/>
  <c r="BX28" i="37"/>
  <c r="BN23" i="37"/>
  <c r="BT28" i="37"/>
  <c r="BV19" i="37"/>
  <c r="BR23" i="37"/>
  <c r="BX19" i="37"/>
  <c r="BL28" i="37"/>
  <c r="BL19" i="37"/>
  <c r="BL18" i="37"/>
  <c r="BX22" i="37"/>
  <c r="BR28" i="37"/>
  <c r="BP27" i="37"/>
  <c r="BV23" i="37"/>
  <c r="BV25" i="37"/>
  <c r="BL23" i="37"/>
  <c r="BZ22" i="37"/>
  <c r="BJ22" i="37"/>
  <c r="BP22" i="37"/>
  <c r="BT27" i="37"/>
  <c r="BQ10" i="37"/>
  <c r="BS13" i="37"/>
  <c r="BI14" i="37"/>
  <c r="BI10" i="37"/>
  <c r="BS10" i="37"/>
  <c r="BU13" i="37"/>
  <c r="BK14" i="37"/>
  <c r="BU10" i="37"/>
  <c r="BW13" i="37"/>
  <c r="BM14" i="37"/>
  <c r="BW10" i="37"/>
  <c r="BY13" i="37"/>
  <c r="BO14" i="37"/>
  <c r="BY15" i="37"/>
  <c r="BO10" i="37"/>
  <c r="BY10" i="37"/>
  <c r="BQ14" i="37"/>
  <c r="BO15" i="37"/>
  <c r="BK13" i="37"/>
  <c r="BH14" i="37"/>
  <c r="BP14" i="37" s="1"/>
  <c r="BH15" i="37"/>
  <c r="BX15" i="37" s="1"/>
  <c r="BS14" i="37"/>
  <c r="BI15" i="37"/>
  <c r="BY14" i="37"/>
  <c r="BK10" i="37"/>
  <c r="BU14" i="37"/>
  <c r="BK15" i="37"/>
  <c r="BM10" i="37"/>
  <c r="BW14" i="37"/>
  <c r="BM15" i="37"/>
  <c r="BW15" i="37"/>
  <c r="BQ15" i="37"/>
  <c r="BS15" i="37"/>
  <c r="BO13" i="37"/>
  <c r="BQ13" i="37"/>
  <c r="BH13" i="37"/>
  <c r="BZ13" i="37" s="1"/>
  <c r="BI13" i="37"/>
  <c r="BU15" i="37"/>
  <c r="BH10" i="37"/>
  <c r="BN10" i="37" s="1"/>
  <c r="BM13" i="37"/>
  <c r="BJ23" i="37"/>
  <c r="BH11" i="37"/>
  <c r="BP11" i="37" s="1"/>
  <c r="BI11" i="37"/>
  <c r="BM12" i="37"/>
  <c r="BK11" i="37"/>
  <c r="BM11" i="37"/>
  <c r="BO11" i="37"/>
  <c r="BY12" i="37"/>
  <c r="BQ11" i="37"/>
  <c r="BH12" i="37"/>
  <c r="BJ12" i="37" s="1"/>
  <c r="BW11" i="37"/>
  <c r="BS11" i="37"/>
  <c r="BI12" i="37"/>
  <c r="BW12" i="37"/>
  <c r="BU11" i="37"/>
  <c r="BK12" i="37"/>
  <c r="BY11" i="37"/>
  <c r="BO12" i="37"/>
  <c r="BQ12" i="37"/>
  <c r="BU12" i="37"/>
  <c r="BS12" i="37"/>
  <c r="BZ19" i="37"/>
  <c r="BJ22" i="34"/>
  <c r="BV25" i="36"/>
  <c r="BP28" i="35"/>
  <c r="BZ27" i="36"/>
  <c r="BN28" i="36"/>
  <c r="BN18" i="35"/>
  <c r="BX22" i="34"/>
  <c r="BZ25" i="36"/>
  <c r="BP25" i="36"/>
  <c r="BJ27" i="34"/>
  <c r="BX28" i="36"/>
  <c r="BX19" i="32"/>
  <c r="BR23" i="36"/>
  <c r="BZ27" i="34"/>
  <c r="BV27" i="36"/>
  <c r="BT25" i="31"/>
  <c r="BZ19" i="32"/>
  <c r="BR27" i="34"/>
  <c r="BX28" i="35"/>
  <c r="BX25" i="36"/>
  <c r="BL22" i="34"/>
  <c r="BT22" i="34"/>
  <c r="BJ28" i="36"/>
  <c r="BP23" i="36"/>
  <c r="BL27" i="36"/>
  <c r="BN25" i="36"/>
  <c r="BV28" i="35"/>
  <c r="BL19" i="32"/>
  <c r="BJ23" i="36"/>
  <c r="BZ28" i="36"/>
  <c r="BT23" i="36"/>
  <c r="BU16" i="36"/>
  <c r="BK17" i="36"/>
  <c r="BW16" i="36"/>
  <c r="BM17" i="36"/>
  <c r="BY16" i="36"/>
  <c r="BO17" i="36"/>
  <c r="BY17" i="36"/>
  <c r="BQ17" i="36"/>
  <c r="BS17" i="36"/>
  <c r="BU17" i="36"/>
  <c r="BW17" i="36"/>
  <c r="BH16" i="36"/>
  <c r="BP16" i="36" s="1"/>
  <c r="BI16" i="36"/>
  <c r="BK16" i="36"/>
  <c r="BM16" i="36"/>
  <c r="BO16" i="36"/>
  <c r="BQ16" i="36"/>
  <c r="BH17" i="36"/>
  <c r="BL17" i="36" s="1"/>
  <c r="BS16" i="36"/>
  <c r="BI17" i="36"/>
  <c r="BL22" i="36"/>
  <c r="BP22" i="36"/>
  <c r="BQ10" i="36"/>
  <c r="BS13" i="36"/>
  <c r="BI14" i="36"/>
  <c r="BM15" i="36"/>
  <c r="BW14" i="36"/>
  <c r="BS10" i="36"/>
  <c r="BU13" i="36"/>
  <c r="BK14" i="36"/>
  <c r="BU10" i="36"/>
  <c r="BW13" i="36"/>
  <c r="BM14" i="36"/>
  <c r="BW10" i="36"/>
  <c r="BY13" i="36"/>
  <c r="BO14" i="36"/>
  <c r="BY10" i="36"/>
  <c r="BQ14" i="36"/>
  <c r="BH15" i="36"/>
  <c r="BX15" i="36" s="1"/>
  <c r="BS14" i="36"/>
  <c r="BI15" i="36"/>
  <c r="BU14" i="36"/>
  <c r="BK15" i="36"/>
  <c r="BY14" i="36"/>
  <c r="BO15" i="36"/>
  <c r="BQ15" i="36"/>
  <c r="BH10" i="36"/>
  <c r="BX10" i="36" s="1"/>
  <c r="BS15" i="36"/>
  <c r="BH13" i="36"/>
  <c r="BZ13" i="36" s="1"/>
  <c r="BI13" i="36"/>
  <c r="BU15" i="36"/>
  <c r="BI10" i="36"/>
  <c r="BK13" i="36"/>
  <c r="BW15" i="36"/>
  <c r="BK10" i="36"/>
  <c r="BM13" i="36"/>
  <c r="BY15" i="36"/>
  <c r="BM10" i="36"/>
  <c r="BO13" i="36"/>
  <c r="BO10" i="36"/>
  <c r="BQ13" i="36"/>
  <c r="BH14" i="36"/>
  <c r="BN14" i="36" s="1"/>
  <c r="BH11" i="36"/>
  <c r="BP11" i="36" s="1"/>
  <c r="BI11" i="36"/>
  <c r="BK11" i="36"/>
  <c r="BM11" i="36"/>
  <c r="BK12" i="36"/>
  <c r="BO11" i="36"/>
  <c r="BU11" i="36"/>
  <c r="BQ11" i="36"/>
  <c r="BH12" i="36"/>
  <c r="BJ12" i="36" s="1"/>
  <c r="BS11" i="36"/>
  <c r="BI12" i="36"/>
  <c r="BW11" i="36"/>
  <c r="BM12" i="36"/>
  <c r="BY11" i="36"/>
  <c r="BO12" i="36"/>
  <c r="BQ12" i="36"/>
  <c r="BS12" i="36"/>
  <c r="BU12" i="36"/>
  <c r="BW12" i="36"/>
  <c r="BY12" i="36"/>
  <c r="BT22" i="36"/>
  <c r="BV23" i="36"/>
  <c r="BV28" i="36"/>
  <c r="BZ23" i="36"/>
  <c r="BT28" i="36"/>
  <c r="BN23" i="36"/>
  <c r="BR19" i="36"/>
  <c r="BZ19" i="36"/>
  <c r="BT19" i="36"/>
  <c r="BX22" i="36"/>
  <c r="BR25" i="36"/>
  <c r="BR28" i="36"/>
  <c r="BL18" i="36"/>
  <c r="BN18" i="36"/>
  <c r="BR18" i="36"/>
  <c r="BJ22" i="36"/>
  <c r="BL23" i="36"/>
  <c r="BR22" i="36"/>
  <c r="BZ22" i="36"/>
  <c r="BV19" i="36"/>
  <c r="BL28" i="36"/>
  <c r="BT18" i="36"/>
  <c r="BN28" i="31"/>
  <c r="BN19" i="32"/>
  <c r="BP22" i="35"/>
  <c r="BL22" i="31"/>
  <c r="BZ25" i="33"/>
  <c r="BV25" i="35"/>
  <c r="BT18" i="34"/>
  <c r="BN22" i="35"/>
  <c r="BX23" i="33"/>
  <c r="BL18" i="34"/>
  <c r="BP23" i="33"/>
  <c r="BR25" i="35"/>
  <c r="BN23" i="33"/>
  <c r="BR22" i="35"/>
  <c r="BR25" i="34"/>
  <c r="BZ22" i="35"/>
  <c r="BT28" i="35"/>
  <c r="BP28" i="33"/>
  <c r="BJ23" i="33"/>
  <c r="BL22" i="35"/>
  <c r="BX22" i="35"/>
  <c r="BR28" i="35"/>
  <c r="BJ25" i="35"/>
  <c r="BL27" i="35"/>
  <c r="BR23" i="35"/>
  <c r="BW12" i="35"/>
  <c r="BH11" i="35"/>
  <c r="BN11" i="35" s="1"/>
  <c r="BI11" i="35"/>
  <c r="BK11" i="35"/>
  <c r="BM11" i="35"/>
  <c r="BO11" i="35"/>
  <c r="BU12" i="35"/>
  <c r="BM12" i="35"/>
  <c r="BQ11" i="35"/>
  <c r="BH12" i="35"/>
  <c r="BP12" i="35" s="1"/>
  <c r="BW11" i="35"/>
  <c r="BS11" i="35"/>
  <c r="BI12" i="35"/>
  <c r="BU11" i="35"/>
  <c r="BK12" i="35"/>
  <c r="BY11" i="35"/>
  <c r="BO12" i="35"/>
  <c r="BQ12" i="35"/>
  <c r="BS12" i="35"/>
  <c r="BY12" i="35"/>
  <c r="BN25" i="35"/>
  <c r="BL25" i="35"/>
  <c r="BX23" i="35"/>
  <c r="BV27" i="35"/>
  <c r="BZ23" i="35"/>
  <c r="BZ18" i="35"/>
  <c r="BP18" i="35"/>
  <c r="BT18" i="35"/>
  <c r="BV18" i="35"/>
  <c r="BR18" i="35"/>
  <c r="BN23" i="35"/>
  <c r="BP27" i="35"/>
  <c r="BT27" i="35"/>
  <c r="BV23" i="35"/>
  <c r="BX27" i="35"/>
  <c r="BJ18" i="35"/>
  <c r="BL23" i="35"/>
  <c r="BL28" i="35"/>
  <c r="BV22" i="35"/>
  <c r="BN27" i="35"/>
  <c r="BT23" i="35"/>
  <c r="BP25" i="35"/>
  <c r="BJ23" i="35"/>
  <c r="BZ27" i="35"/>
  <c r="BL18" i="35"/>
  <c r="BJ27" i="35"/>
  <c r="BT22" i="35"/>
  <c r="BU16" i="35"/>
  <c r="BK17" i="35"/>
  <c r="BW16" i="35"/>
  <c r="BM17" i="35"/>
  <c r="BY16" i="35"/>
  <c r="BO17" i="35"/>
  <c r="BQ17" i="35"/>
  <c r="BS17" i="35"/>
  <c r="BU17" i="35"/>
  <c r="BW17" i="35"/>
  <c r="BY17" i="35"/>
  <c r="BH16" i="35"/>
  <c r="BR16" i="35" s="1"/>
  <c r="BI16" i="35"/>
  <c r="BK16" i="35"/>
  <c r="BQ16" i="35"/>
  <c r="BH17" i="35"/>
  <c r="BL17" i="35" s="1"/>
  <c r="BM16" i="35"/>
  <c r="BO16" i="35"/>
  <c r="BS16" i="35"/>
  <c r="BI17" i="35"/>
  <c r="BQ10" i="35"/>
  <c r="BS13" i="35"/>
  <c r="BI14" i="35"/>
  <c r="BI10" i="35"/>
  <c r="BS10" i="35"/>
  <c r="BU13" i="35"/>
  <c r="BK14" i="35"/>
  <c r="BY14" i="35"/>
  <c r="BU10" i="35"/>
  <c r="BW13" i="35"/>
  <c r="BM14" i="35"/>
  <c r="BO15" i="35"/>
  <c r="BW10" i="35"/>
  <c r="BY13" i="35"/>
  <c r="BO14" i="35"/>
  <c r="BY10" i="35"/>
  <c r="BQ14" i="35"/>
  <c r="BH15" i="35"/>
  <c r="BZ15" i="35" s="1"/>
  <c r="BS14" i="35"/>
  <c r="BI15" i="35"/>
  <c r="BM13" i="35"/>
  <c r="BU14" i="35"/>
  <c r="BK15" i="35"/>
  <c r="BW14" i="35"/>
  <c r="BM15" i="35"/>
  <c r="BK13" i="35"/>
  <c r="BQ15" i="35"/>
  <c r="BS15" i="35"/>
  <c r="BH13" i="35"/>
  <c r="BN13" i="35" s="1"/>
  <c r="BI13" i="35"/>
  <c r="BU15" i="35"/>
  <c r="BH10" i="35"/>
  <c r="BX10" i="35" s="1"/>
  <c r="BM10" i="35"/>
  <c r="BO13" i="35"/>
  <c r="BW15" i="35"/>
  <c r="BY15" i="35"/>
  <c r="BO10" i="35"/>
  <c r="BQ13" i="35"/>
  <c r="BH14" i="35"/>
  <c r="BP14" i="35" s="1"/>
  <c r="BK10" i="35"/>
  <c r="BJ25" i="34"/>
  <c r="BT25" i="34"/>
  <c r="BZ23" i="34"/>
  <c r="BZ23" i="33"/>
  <c r="BL25" i="34"/>
  <c r="BP19" i="32"/>
  <c r="BJ27" i="33"/>
  <c r="BT19" i="32"/>
  <c r="BR23" i="32"/>
  <c r="BL23" i="33"/>
  <c r="BV25" i="30"/>
  <c r="BJ18" i="34"/>
  <c r="BX27" i="33"/>
  <c r="BV23" i="33"/>
  <c r="BV19" i="32"/>
  <c r="BP25" i="34"/>
  <c r="BN18" i="34"/>
  <c r="BX25" i="34"/>
  <c r="BZ25" i="34"/>
  <c r="BX19" i="31"/>
  <c r="BN22" i="34"/>
  <c r="BP22" i="34"/>
  <c r="BP22" i="31"/>
  <c r="BR25" i="33"/>
  <c r="BN25" i="34"/>
  <c r="BV19" i="34"/>
  <c r="BX28" i="34"/>
  <c r="BU16" i="34"/>
  <c r="BK17" i="34"/>
  <c r="BW16" i="34"/>
  <c r="BM17" i="34"/>
  <c r="BY16" i="34"/>
  <c r="BO17" i="34"/>
  <c r="BO16" i="34"/>
  <c r="BQ17" i="34"/>
  <c r="BS17" i="34"/>
  <c r="BU17" i="34"/>
  <c r="BQ16" i="34"/>
  <c r="BW17" i="34"/>
  <c r="BH17" i="34"/>
  <c r="BV17" i="34" s="1"/>
  <c r="BY17" i="34"/>
  <c r="BH16" i="34"/>
  <c r="BJ16" i="34" s="1"/>
  <c r="BI16" i="34"/>
  <c r="BK16" i="34"/>
  <c r="BM16" i="34"/>
  <c r="BS16" i="34"/>
  <c r="BI17" i="34"/>
  <c r="BR23" i="34"/>
  <c r="BQ10" i="34"/>
  <c r="BS13" i="34"/>
  <c r="BI14" i="34"/>
  <c r="BS10" i="34"/>
  <c r="BU13" i="34"/>
  <c r="BK14" i="34"/>
  <c r="BY15" i="34"/>
  <c r="BU10" i="34"/>
  <c r="BW13" i="34"/>
  <c r="BM14" i="34"/>
  <c r="BO15" i="34"/>
  <c r="BW10" i="34"/>
  <c r="BY13" i="34"/>
  <c r="BO14" i="34"/>
  <c r="BY14" i="34"/>
  <c r="BY10" i="34"/>
  <c r="BQ14" i="34"/>
  <c r="BH15" i="34"/>
  <c r="BP15" i="34" s="1"/>
  <c r="BS14" i="34"/>
  <c r="BI15" i="34"/>
  <c r="BU14" i="34"/>
  <c r="BK15" i="34"/>
  <c r="BW14" i="34"/>
  <c r="BM15" i="34"/>
  <c r="BK13" i="34"/>
  <c r="BQ15" i="34"/>
  <c r="BS15" i="34"/>
  <c r="BM10" i="34"/>
  <c r="BH13" i="34"/>
  <c r="BZ13" i="34" s="1"/>
  <c r="BI13" i="34"/>
  <c r="BU15" i="34"/>
  <c r="BO13" i="34"/>
  <c r="BI10" i="34"/>
  <c r="BH10" i="34"/>
  <c r="BN10" i="34" s="1"/>
  <c r="BW15" i="34"/>
  <c r="BO10" i="34"/>
  <c r="BQ13" i="34"/>
  <c r="BK10" i="34"/>
  <c r="BH14" i="34"/>
  <c r="BX14" i="34" s="1"/>
  <c r="BM13" i="34"/>
  <c r="BL27" i="34"/>
  <c r="BN28" i="34"/>
  <c r="BH11" i="34"/>
  <c r="BP11" i="34" s="1"/>
  <c r="BI11" i="34"/>
  <c r="BK11" i="34"/>
  <c r="BM11" i="34"/>
  <c r="BO11" i="34"/>
  <c r="BQ11" i="34"/>
  <c r="BW11" i="34"/>
  <c r="BW12" i="34"/>
  <c r="BY12" i="34"/>
  <c r="BH12" i="34"/>
  <c r="BL12" i="34" s="1"/>
  <c r="BU12" i="34"/>
  <c r="BS11" i="34"/>
  <c r="BI12" i="34"/>
  <c r="BU11" i="34"/>
  <c r="BK12" i="34"/>
  <c r="BY11" i="34"/>
  <c r="BO12" i="34"/>
  <c r="BQ12" i="34"/>
  <c r="BS12" i="34"/>
  <c r="BM12" i="34"/>
  <c r="BV28" i="34"/>
  <c r="BP23" i="34"/>
  <c r="BT19" i="34"/>
  <c r="BX19" i="34"/>
  <c r="BJ19" i="34"/>
  <c r="BP19" i="34"/>
  <c r="BT28" i="34"/>
  <c r="BN23" i="34"/>
  <c r="BX23" i="34"/>
  <c r="BZ19" i="34"/>
  <c r="BL19" i="34"/>
  <c r="BX27" i="34"/>
  <c r="BL23" i="34"/>
  <c r="BR22" i="34"/>
  <c r="BN27" i="34"/>
  <c r="BV23" i="34"/>
  <c r="BZ28" i="34"/>
  <c r="BX18" i="34"/>
  <c r="BZ18" i="34"/>
  <c r="BP18" i="34"/>
  <c r="BR28" i="34"/>
  <c r="BL28" i="34"/>
  <c r="BJ28" i="34"/>
  <c r="BT23" i="34"/>
  <c r="BR18" i="34"/>
  <c r="BN19" i="34"/>
  <c r="BT28" i="33"/>
  <c r="BT22" i="28"/>
  <c r="BJ25" i="33"/>
  <c r="BN28" i="33"/>
  <c r="BP28" i="32"/>
  <c r="BR28" i="33"/>
  <c r="BJ18" i="33"/>
  <c r="BL18" i="24"/>
  <c r="BR27" i="31"/>
  <c r="BL27" i="31"/>
  <c r="BL28" i="33"/>
  <c r="BR18" i="33"/>
  <c r="BN28" i="32"/>
  <c r="BL18" i="33"/>
  <c r="BX28" i="32"/>
  <c r="BZ27" i="33"/>
  <c r="BR23" i="31"/>
  <c r="BJ18" i="32"/>
  <c r="BP18" i="32"/>
  <c r="BZ28" i="33"/>
  <c r="BV27" i="33"/>
  <c r="BL18" i="32"/>
  <c r="BX25" i="33"/>
  <c r="BT23" i="33"/>
  <c r="BJ28" i="33"/>
  <c r="BV18" i="32"/>
  <c r="BP23" i="31"/>
  <c r="BR25" i="32"/>
  <c r="BR28" i="32"/>
  <c r="BN27" i="33"/>
  <c r="BP19" i="31"/>
  <c r="BJ28" i="31"/>
  <c r="BP25" i="33"/>
  <c r="BT27" i="33"/>
  <c r="BP18" i="33"/>
  <c r="BZ22" i="33"/>
  <c r="BR27" i="33"/>
  <c r="BR19" i="33"/>
  <c r="BJ19" i="33"/>
  <c r="BT19" i="33"/>
  <c r="BV19" i="33"/>
  <c r="BP22" i="33"/>
  <c r="BN25" i="33"/>
  <c r="BL25" i="33"/>
  <c r="BR22" i="33"/>
  <c r="BV25" i="33"/>
  <c r="BP19" i="33"/>
  <c r="BN22" i="33"/>
  <c r="BT18" i="33"/>
  <c r="BL19" i="33"/>
  <c r="BX22" i="33"/>
  <c r="BL22" i="33"/>
  <c r="BU16" i="33"/>
  <c r="BK17" i="33"/>
  <c r="BH17" i="33"/>
  <c r="BP17" i="33" s="1"/>
  <c r="BO16" i="33"/>
  <c r="BW16" i="33"/>
  <c r="BM17" i="33"/>
  <c r="BY16" i="33"/>
  <c r="BO17" i="33"/>
  <c r="BH16" i="33"/>
  <c r="BR16" i="33" s="1"/>
  <c r="BI16" i="33"/>
  <c r="BQ17" i="33"/>
  <c r="BS17" i="33"/>
  <c r="BU17" i="33"/>
  <c r="BQ16" i="33"/>
  <c r="BW17" i="33"/>
  <c r="BY17" i="33"/>
  <c r="BK16" i="33"/>
  <c r="BM16" i="33"/>
  <c r="BS16" i="33"/>
  <c r="BI17" i="33"/>
  <c r="BQ10" i="33"/>
  <c r="BS13" i="33"/>
  <c r="BI14" i="33"/>
  <c r="BO15" i="33"/>
  <c r="BS10" i="33"/>
  <c r="BU13" i="33"/>
  <c r="BK14" i="33"/>
  <c r="BY14" i="33"/>
  <c r="BU10" i="33"/>
  <c r="BW13" i="33"/>
  <c r="BM14" i="33"/>
  <c r="BS15" i="33"/>
  <c r="BY15" i="33"/>
  <c r="BW10" i="33"/>
  <c r="BY13" i="33"/>
  <c r="BO14" i="33"/>
  <c r="BY10" i="33"/>
  <c r="BQ14" i="33"/>
  <c r="BH15" i="33"/>
  <c r="BX15" i="33" s="1"/>
  <c r="BS14" i="33"/>
  <c r="BI15" i="33"/>
  <c r="BM13" i="33"/>
  <c r="BU14" i="33"/>
  <c r="BK15" i="33"/>
  <c r="BW14" i="33"/>
  <c r="BM15" i="33"/>
  <c r="BM10" i="33"/>
  <c r="BQ15" i="33"/>
  <c r="BO13" i="33"/>
  <c r="BH13" i="33"/>
  <c r="BT13" i="33" s="1"/>
  <c r="BI13" i="33"/>
  <c r="BU15" i="33"/>
  <c r="BH10" i="33"/>
  <c r="BT10" i="33" s="1"/>
  <c r="BI10" i="33"/>
  <c r="BK13" i="33"/>
  <c r="BW15" i="33"/>
  <c r="BO10" i="33"/>
  <c r="BQ13" i="33"/>
  <c r="BH14" i="33"/>
  <c r="BJ14" i="33" s="1"/>
  <c r="BK10" i="33"/>
  <c r="BH11" i="33"/>
  <c r="BV11" i="33" s="1"/>
  <c r="BI11" i="33"/>
  <c r="BK11" i="33"/>
  <c r="BM11" i="33"/>
  <c r="BY12" i="33"/>
  <c r="BO11" i="33"/>
  <c r="BM12" i="33"/>
  <c r="BQ12" i="33"/>
  <c r="BQ11" i="33"/>
  <c r="BW11" i="33"/>
  <c r="BH12" i="33"/>
  <c r="BN12" i="33" s="1"/>
  <c r="BS11" i="33"/>
  <c r="BI12" i="33"/>
  <c r="BW12" i="33"/>
  <c r="BU11" i="33"/>
  <c r="BK12" i="33"/>
  <c r="BY11" i="33"/>
  <c r="BO12" i="33"/>
  <c r="BS12" i="33"/>
  <c r="BU12" i="33"/>
  <c r="BP27" i="33"/>
  <c r="BZ19" i="33"/>
  <c r="BX19" i="33"/>
  <c r="BJ22" i="33"/>
  <c r="BV22" i="33"/>
  <c r="BX18" i="33"/>
  <c r="BV18" i="33"/>
  <c r="BV27" i="31"/>
  <c r="BJ18" i="24"/>
  <c r="BV23" i="30"/>
  <c r="BT28" i="31"/>
  <c r="BP25" i="29"/>
  <c r="BJ25" i="32"/>
  <c r="BV25" i="32"/>
  <c r="BR25" i="30"/>
  <c r="BT23" i="30"/>
  <c r="BT23" i="32"/>
  <c r="BX23" i="30"/>
  <c r="BV28" i="30"/>
  <c r="BN25" i="31"/>
  <c r="BP28" i="31"/>
  <c r="BP27" i="31"/>
  <c r="BP25" i="32"/>
  <c r="BN28" i="29"/>
  <c r="BR25" i="31"/>
  <c r="BZ18" i="31"/>
  <c r="BT22" i="31"/>
  <c r="BN25" i="32"/>
  <c r="BL23" i="32"/>
  <c r="BL23" i="30"/>
  <c r="BX25" i="32"/>
  <c r="BP27" i="29"/>
  <c r="BT25" i="32"/>
  <c r="BP25" i="31"/>
  <c r="BJ23" i="30"/>
  <c r="BX27" i="32"/>
  <c r="BR18" i="31"/>
  <c r="BZ25" i="32"/>
  <c r="BJ19" i="32"/>
  <c r="BR22" i="32"/>
  <c r="BL27" i="32"/>
  <c r="BU16" i="32"/>
  <c r="BK17" i="32"/>
  <c r="BW16" i="32"/>
  <c r="BM17" i="32"/>
  <c r="BI16" i="32"/>
  <c r="BH17" i="32"/>
  <c r="BL17" i="32" s="1"/>
  <c r="BY16" i="32"/>
  <c r="BO17" i="32"/>
  <c r="BQ17" i="32"/>
  <c r="BS17" i="32"/>
  <c r="BU17" i="32"/>
  <c r="BW17" i="32"/>
  <c r="BY17" i="32"/>
  <c r="BH16" i="32"/>
  <c r="BP16" i="32" s="1"/>
  <c r="BM16" i="32"/>
  <c r="BK16" i="32"/>
  <c r="BO16" i="32"/>
  <c r="BQ16" i="32"/>
  <c r="BS16" i="32"/>
  <c r="BI17" i="32"/>
  <c r="BZ18" i="32"/>
  <c r="BL28" i="32"/>
  <c r="BV28" i="32"/>
  <c r="BQ10" i="32"/>
  <c r="BS13" i="32"/>
  <c r="BI14" i="32"/>
  <c r="BS10" i="32"/>
  <c r="BU13" i="32"/>
  <c r="BK14" i="32"/>
  <c r="BU10" i="32"/>
  <c r="BW13" i="32"/>
  <c r="BM14" i="32"/>
  <c r="BS15" i="32"/>
  <c r="BW10" i="32"/>
  <c r="BY13" i="32"/>
  <c r="BO14" i="32"/>
  <c r="BY10" i="32"/>
  <c r="BQ14" i="32"/>
  <c r="BH15" i="32"/>
  <c r="BT15" i="32" s="1"/>
  <c r="BS14" i="32"/>
  <c r="BI15" i="32"/>
  <c r="BU14" i="32"/>
  <c r="BK15" i="32"/>
  <c r="BW14" i="32"/>
  <c r="BM15" i="32"/>
  <c r="BK13" i="32"/>
  <c r="BY14" i="32"/>
  <c r="BO15" i="32"/>
  <c r="BI10" i="32"/>
  <c r="BQ15" i="32"/>
  <c r="BH13" i="32"/>
  <c r="BX13" i="32" s="1"/>
  <c r="BI13" i="32"/>
  <c r="BU15" i="32"/>
  <c r="BH10" i="32"/>
  <c r="BN10" i="32" s="1"/>
  <c r="BK10" i="32"/>
  <c r="BM13" i="32"/>
  <c r="BY15" i="32"/>
  <c r="BM10" i="32"/>
  <c r="BO13" i="32"/>
  <c r="BO10" i="32"/>
  <c r="BQ13" i="32"/>
  <c r="BW15" i="32"/>
  <c r="BH14" i="32"/>
  <c r="BN14" i="32" s="1"/>
  <c r="BP23" i="32"/>
  <c r="BH11" i="32"/>
  <c r="BN11" i="32" s="1"/>
  <c r="BI11" i="32"/>
  <c r="BK11" i="32"/>
  <c r="BM11" i="32"/>
  <c r="BO11" i="32"/>
  <c r="BQ11" i="32"/>
  <c r="BU12" i="32"/>
  <c r="BH12" i="32"/>
  <c r="BJ12" i="32" s="1"/>
  <c r="BQ12" i="32"/>
  <c r="BS11" i="32"/>
  <c r="BI12" i="32"/>
  <c r="BU11" i="32"/>
  <c r="BK12" i="32"/>
  <c r="BW11" i="32"/>
  <c r="BM12" i="32"/>
  <c r="BY11" i="32"/>
  <c r="BO12" i="32"/>
  <c r="BS12" i="32"/>
  <c r="BW12" i="32"/>
  <c r="BY12" i="32"/>
  <c r="BV22" i="32"/>
  <c r="BJ28" i="32"/>
  <c r="BZ22" i="32"/>
  <c r="BJ23" i="32"/>
  <c r="BT28" i="32"/>
  <c r="BZ23" i="32"/>
  <c r="BN23" i="32"/>
  <c r="BV27" i="32"/>
  <c r="BZ27" i="32"/>
  <c r="BJ27" i="32"/>
  <c r="BT22" i="32"/>
  <c r="BT27" i="32"/>
  <c r="BX22" i="32"/>
  <c r="BN22" i="32"/>
  <c r="BX23" i="32"/>
  <c r="BP22" i="32"/>
  <c r="BR18" i="32"/>
  <c r="BR27" i="32"/>
  <c r="BX18" i="32"/>
  <c r="BL22" i="32"/>
  <c r="BN18" i="32"/>
  <c r="BP27" i="32"/>
  <c r="BP23" i="30"/>
  <c r="BX22" i="31"/>
  <c r="BZ22" i="30"/>
  <c r="BL27" i="27"/>
  <c r="BT28" i="30"/>
  <c r="BJ27" i="28"/>
  <c r="BN23" i="30"/>
  <c r="BJ27" i="29"/>
  <c r="BZ23" i="30"/>
  <c r="BV25" i="29"/>
  <c r="BJ22" i="31"/>
  <c r="BR28" i="30"/>
  <c r="BV22" i="31"/>
  <c r="BJ25" i="29"/>
  <c r="BX27" i="29"/>
  <c r="BZ25" i="31"/>
  <c r="BZ25" i="29"/>
  <c r="BR22" i="31"/>
  <c r="BJ25" i="31"/>
  <c r="BL23" i="28"/>
  <c r="BR27" i="29"/>
  <c r="BT27" i="31"/>
  <c r="BV27" i="29"/>
  <c r="BL28" i="31"/>
  <c r="BV25" i="31"/>
  <c r="BZ22" i="31"/>
  <c r="BX25" i="29"/>
  <c r="BZ28" i="31"/>
  <c r="BR25" i="29"/>
  <c r="BN23" i="31"/>
  <c r="BH11" i="31"/>
  <c r="BT11" i="31" s="1"/>
  <c r="BI11" i="31"/>
  <c r="BW11" i="31"/>
  <c r="BK11" i="31"/>
  <c r="BM11" i="31"/>
  <c r="BU11" i="31"/>
  <c r="BI12" i="31"/>
  <c r="BK12" i="31"/>
  <c r="BO11" i="31"/>
  <c r="BS11" i="31"/>
  <c r="BM12" i="31"/>
  <c r="BQ11" i="31"/>
  <c r="BH12" i="31"/>
  <c r="BR12" i="31" s="1"/>
  <c r="BY11" i="31"/>
  <c r="BO12" i="31"/>
  <c r="BQ12" i="31"/>
  <c r="BY12" i="31"/>
  <c r="BS12" i="31"/>
  <c r="BU12" i="31"/>
  <c r="BW12" i="31"/>
  <c r="BJ23" i="31"/>
  <c r="BV28" i="31"/>
  <c r="BZ27" i="31"/>
  <c r="BP18" i="31"/>
  <c r="BL18" i="31"/>
  <c r="BN18" i="31"/>
  <c r="BT18" i="31"/>
  <c r="BJ19" i="31"/>
  <c r="BV19" i="31"/>
  <c r="BX23" i="31"/>
  <c r="BX18" i="31"/>
  <c r="BZ19" i="31"/>
  <c r="BR28" i="31"/>
  <c r="BR19" i="31"/>
  <c r="BN27" i="31"/>
  <c r="BL23" i="31"/>
  <c r="BZ23" i="31"/>
  <c r="BJ27" i="31"/>
  <c r="BV23" i="31"/>
  <c r="BL25" i="31"/>
  <c r="BJ18" i="31"/>
  <c r="BT19" i="31"/>
  <c r="BU16" i="31"/>
  <c r="BK17" i="31"/>
  <c r="BW17" i="31"/>
  <c r="BW16" i="31"/>
  <c r="BM17" i="31"/>
  <c r="BY16" i="31"/>
  <c r="BO17" i="31"/>
  <c r="BQ17" i="31"/>
  <c r="BS17" i="31"/>
  <c r="BU17" i="31"/>
  <c r="BY17" i="31"/>
  <c r="BH16" i="31"/>
  <c r="BX16" i="31" s="1"/>
  <c r="BI16" i="31"/>
  <c r="BO16" i="31"/>
  <c r="BQ16" i="31"/>
  <c r="BH17" i="31"/>
  <c r="BJ17" i="31" s="1"/>
  <c r="BK16" i="31"/>
  <c r="BM16" i="31"/>
  <c r="BS16" i="31"/>
  <c r="BI17" i="31"/>
  <c r="BN19" i="31"/>
  <c r="BQ10" i="31"/>
  <c r="BS13" i="31"/>
  <c r="BI14" i="31"/>
  <c r="BM15" i="31"/>
  <c r="BS10" i="31"/>
  <c r="BU13" i="31"/>
  <c r="BK14" i="31"/>
  <c r="BW14" i="31"/>
  <c r="BU14" i="31"/>
  <c r="BU10" i="31"/>
  <c r="BW13" i="31"/>
  <c r="BM14" i="31"/>
  <c r="BW10" i="31"/>
  <c r="BY13" i="31"/>
  <c r="BO14" i="31"/>
  <c r="BY10" i="31"/>
  <c r="BQ14" i="31"/>
  <c r="BH15" i="31"/>
  <c r="BV15" i="31" s="1"/>
  <c r="BS14" i="31"/>
  <c r="BI15" i="31"/>
  <c r="BO15" i="31"/>
  <c r="BQ15" i="31"/>
  <c r="BS15" i="31"/>
  <c r="BM10" i="31"/>
  <c r="BK10" i="31"/>
  <c r="BO13" i="31"/>
  <c r="BH13" i="31"/>
  <c r="BZ13" i="31" s="1"/>
  <c r="BI13" i="31"/>
  <c r="BU15" i="31"/>
  <c r="BH10" i="31"/>
  <c r="BZ10" i="31" s="1"/>
  <c r="BI10" i="31"/>
  <c r="BK13" i="31"/>
  <c r="BW15" i="31"/>
  <c r="BM13" i="31"/>
  <c r="BY15" i="31"/>
  <c r="BO10" i="31"/>
  <c r="BQ13" i="31"/>
  <c r="BK15" i="31"/>
  <c r="BH14" i="31"/>
  <c r="BP14" i="31" s="1"/>
  <c r="BY14" i="31"/>
  <c r="BV28" i="29"/>
  <c r="BX27" i="30"/>
  <c r="BT23" i="27"/>
  <c r="BT27" i="30"/>
  <c r="BT28" i="29"/>
  <c r="BR27" i="30"/>
  <c r="BX27" i="27"/>
  <c r="BJ23" i="22"/>
  <c r="BL27" i="30"/>
  <c r="BJ25" i="22"/>
  <c r="BX22" i="30"/>
  <c r="BT25" i="29"/>
  <c r="BR22" i="30"/>
  <c r="BV22" i="30"/>
  <c r="BP22" i="30"/>
  <c r="BL22" i="30"/>
  <c r="BT27" i="29"/>
  <c r="BJ22" i="30"/>
  <c r="BX28" i="29"/>
  <c r="BV27" i="30"/>
  <c r="BN22" i="30"/>
  <c r="BH19" i="30"/>
  <c r="BR19" i="30" s="1"/>
  <c r="BJ28" i="30"/>
  <c r="BN25" i="30"/>
  <c r="BH18" i="30"/>
  <c r="BX18" i="30" s="1"/>
  <c r="BU19" i="30"/>
  <c r="BY19" i="30"/>
  <c r="BS19" i="30"/>
  <c r="BW19" i="30"/>
  <c r="BT25" i="30"/>
  <c r="BJ25" i="30"/>
  <c r="BQ19" i="30"/>
  <c r="BU16" i="30"/>
  <c r="BK17" i="30"/>
  <c r="BW16" i="30"/>
  <c r="BM17" i="30"/>
  <c r="BY16" i="30"/>
  <c r="BO17" i="30"/>
  <c r="BQ17" i="30"/>
  <c r="BS17" i="30"/>
  <c r="BU17" i="30"/>
  <c r="BW17" i="30"/>
  <c r="BY17" i="30"/>
  <c r="BH16" i="30"/>
  <c r="BJ16" i="30" s="1"/>
  <c r="BI16" i="30"/>
  <c r="BK16" i="30"/>
  <c r="BQ16" i="30"/>
  <c r="BO16" i="30"/>
  <c r="BM16" i="30"/>
  <c r="BH17" i="30"/>
  <c r="BT17" i="30" s="1"/>
  <c r="BI17" i="30"/>
  <c r="BS16" i="30"/>
  <c r="BQ10" i="30"/>
  <c r="BS13" i="30"/>
  <c r="BI14" i="30"/>
  <c r="BS10" i="30"/>
  <c r="BU13" i="30"/>
  <c r="BK14" i="30"/>
  <c r="BO15" i="30"/>
  <c r="BU10" i="30"/>
  <c r="BW13" i="30"/>
  <c r="BM14" i="30"/>
  <c r="BY14" i="30"/>
  <c r="BW10" i="30"/>
  <c r="BY13" i="30"/>
  <c r="BO14" i="30"/>
  <c r="BY10" i="30"/>
  <c r="BQ14" i="30"/>
  <c r="BH15" i="30"/>
  <c r="BL15" i="30" s="1"/>
  <c r="BS14" i="30"/>
  <c r="BI15" i="30"/>
  <c r="BU14" i="30"/>
  <c r="BK15" i="30"/>
  <c r="BW14" i="30"/>
  <c r="BM15" i="30"/>
  <c r="BQ15" i="30"/>
  <c r="BS15" i="30"/>
  <c r="BH13" i="30"/>
  <c r="BV13" i="30" s="1"/>
  <c r="BI13" i="30"/>
  <c r="BU15" i="30"/>
  <c r="BO13" i="30"/>
  <c r="BQ13" i="30"/>
  <c r="BW15" i="30"/>
  <c r="BM10" i="30"/>
  <c r="BY15" i="30"/>
  <c r="BH10" i="30"/>
  <c r="BP10" i="30" s="1"/>
  <c r="BH14" i="30"/>
  <c r="BX14" i="30" s="1"/>
  <c r="BI10" i="30"/>
  <c r="BK10" i="30"/>
  <c r="BK13" i="30"/>
  <c r="BO10" i="30"/>
  <c r="BM13" i="30"/>
  <c r="BH11" i="30"/>
  <c r="BJ11" i="30" s="1"/>
  <c r="BI11" i="30"/>
  <c r="BK11" i="30"/>
  <c r="BM11" i="30"/>
  <c r="BO11" i="30"/>
  <c r="BQ11" i="30"/>
  <c r="BM12" i="30"/>
  <c r="BH12" i="30"/>
  <c r="BP12" i="30" s="1"/>
  <c r="BS11" i="30"/>
  <c r="BI12" i="30"/>
  <c r="BW11" i="30"/>
  <c r="BU11" i="30"/>
  <c r="BK12" i="30"/>
  <c r="BY11" i="30"/>
  <c r="BO12" i="30"/>
  <c r="BQ12" i="30"/>
  <c r="BS12" i="30"/>
  <c r="BW12" i="30"/>
  <c r="BY12" i="30"/>
  <c r="BU12" i="30"/>
  <c r="BO19" i="30"/>
  <c r="BM19" i="30"/>
  <c r="BK19" i="30"/>
  <c r="BU18" i="30"/>
  <c r="BZ28" i="30"/>
  <c r="BP27" i="30"/>
  <c r="BP28" i="30"/>
  <c r="BZ25" i="30"/>
  <c r="BI19" i="30"/>
  <c r="BS18" i="30"/>
  <c r="BN27" i="30"/>
  <c r="BP25" i="30"/>
  <c r="BZ27" i="30"/>
  <c r="BO18" i="30"/>
  <c r="BX28" i="30"/>
  <c r="BL28" i="30"/>
  <c r="BM18" i="30"/>
  <c r="BX25" i="30"/>
  <c r="BQ18" i="30"/>
  <c r="BN27" i="28"/>
  <c r="BZ22" i="28"/>
  <c r="BJ28" i="29"/>
  <c r="BN27" i="27"/>
  <c r="BL27" i="28"/>
  <c r="BZ27" i="28"/>
  <c r="BV27" i="28"/>
  <c r="BT27" i="28"/>
  <c r="BX23" i="27"/>
  <c r="BN23" i="27"/>
  <c r="BX27" i="28"/>
  <c r="BR28" i="29"/>
  <c r="BL28" i="28"/>
  <c r="BR27" i="28"/>
  <c r="BN27" i="29"/>
  <c r="BL22" i="28"/>
  <c r="BN25" i="26"/>
  <c r="BL28" i="29"/>
  <c r="BL27" i="29"/>
  <c r="BN25" i="29"/>
  <c r="BR25" i="28"/>
  <c r="BX23" i="26"/>
  <c r="BJ22" i="29"/>
  <c r="BP22" i="29"/>
  <c r="BW19" i="29"/>
  <c r="BY19" i="29"/>
  <c r="BH18" i="29"/>
  <c r="BZ18" i="29" s="1"/>
  <c r="BI18" i="29"/>
  <c r="BK18" i="29"/>
  <c r="BO18" i="29"/>
  <c r="BM18" i="29"/>
  <c r="BH19" i="29"/>
  <c r="BL19" i="29" s="1"/>
  <c r="BS18" i="29"/>
  <c r="BI19" i="29"/>
  <c r="BU18" i="29"/>
  <c r="BK19" i="29"/>
  <c r="BS19" i="29"/>
  <c r="BU19" i="29"/>
  <c r="BQ18" i="29"/>
  <c r="BW18" i="29"/>
  <c r="BY18" i="29"/>
  <c r="BM19" i="29"/>
  <c r="BO19" i="29"/>
  <c r="BQ19" i="29"/>
  <c r="BN22" i="29"/>
  <c r="BP23" i="29"/>
  <c r="BH11" i="29"/>
  <c r="BZ11" i="29" s="1"/>
  <c r="BI11" i="29"/>
  <c r="BK11" i="29"/>
  <c r="BM11" i="29"/>
  <c r="BO11" i="29"/>
  <c r="BU11" i="29"/>
  <c r="BQ11" i="29"/>
  <c r="BH12" i="29"/>
  <c r="BP12" i="29" s="1"/>
  <c r="BK12" i="29"/>
  <c r="BS11" i="29"/>
  <c r="BI12" i="29"/>
  <c r="BY11" i="29"/>
  <c r="BO12" i="29"/>
  <c r="BQ12" i="29"/>
  <c r="BM12" i="29"/>
  <c r="BS12" i="29"/>
  <c r="BU12" i="29"/>
  <c r="BW12" i="29"/>
  <c r="BY12" i="29"/>
  <c r="BW11" i="29"/>
  <c r="BN23" i="29"/>
  <c r="BX22" i="29"/>
  <c r="BZ23" i="29"/>
  <c r="BL22" i="29"/>
  <c r="BL23" i="29"/>
  <c r="BZ22" i="29"/>
  <c r="BU16" i="29"/>
  <c r="BK17" i="29"/>
  <c r="BW16" i="29"/>
  <c r="BM17" i="29"/>
  <c r="BY16" i="29"/>
  <c r="BO17" i="29"/>
  <c r="BQ17" i="29"/>
  <c r="BY17" i="29"/>
  <c r="BS17" i="29"/>
  <c r="BU17" i="29"/>
  <c r="BW17" i="29"/>
  <c r="BH16" i="29"/>
  <c r="BZ16" i="29" s="1"/>
  <c r="BI16" i="29"/>
  <c r="BO16" i="29"/>
  <c r="BH17" i="29"/>
  <c r="BP17" i="29" s="1"/>
  <c r="BK16" i="29"/>
  <c r="BI17" i="29"/>
  <c r="BM16" i="29"/>
  <c r="BQ16" i="29"/>
  <c r="BS16" i="29"/>
  <c r="BV23" i="29"/>
  <c r="BV22" i="29"/>
  <c r="BR23" i="29"/>
  <c r="BP28" i="29"/>
  <c r="BX23" i="29"/>
  <c r="BQ10" i="29"/>
  <c r="BS13" i="29"/>
  <c r="BI14" i="29"/>
  <c r="BS10" i="29"/>
  <c r="BU13" i="29"/>
  <c r="BK14" i="29"/>
  <c r="BU10" i="29"/>
  <c r="BW13" i="29"/>
  <c r="BM14" i="29"/>
  <c r="BW10" i="29"/>
  <c r="BY13" i="29"/>
  <c r="BO14" i="29"/>
  <c r="BY10" i="29"/>
  <c r="BQ14" i="29"/>
  <c r="BH15" i="29"/>
  <c r="BT15" i="29" s="1"/>
  <c r="BM15" i="29"/>
  <c r="BS14" i="29"/>
  <c r="BI15" i="29"/>
  <c r="BU14" i="29"/>
  <c r="BK15" i="29"/>
  <c r="BQ15" i="29"/>
  <c r="BS15" i="29"/>
  <c r="BH13" i="29"/>
  <c r="BT13" i="29" s="1"/>
  <c r="BQ13" i="29"/>
  <c r="BH10" i="29"/>
  <c r="BN10" i="29" s="1"/>
  <c r="BI10" i="29"/>
  <c r="BK10" i="29"/>
  <c r="BO15" i="29"/>
  <c r="BY15" i="29"/>
  <c r="BI13" i="29"/>
  <c r="BY14" i="29"/>
  <c r="BK13" i="29"/>
  <c r="BM13" i="29"/>
  <c r="BM10" i="29"/>
  <c r="BU15" i="29"/>
  <c r="BO10" i="29"/>
  <c r="BH14" i="29"/>
  <c r="BT14" i="29" s="1"/>
  <c r="BW15" i="29"/>
  <c r="BW14" i="29"/>
  <c r="BO13" i="29"/>
  <c r="BR22" i="29"/>
  <c r="BJ23" i="29"/>
  <c r="BT23" i="26"/>
  <c r="BL23" i="26"/>
  <c r="BP19" i="28"/>
  <c r="BV19" i="28"/>
  <c r="BZ27" i="26"/>
  <c r="BP28" i="28"/>
  <c r="BZ23" i="28"/>
  <c r="BJ23" i="28"/>
  <c r="BT28" i="27"/>
  <c r="BV23" i="28"/>
  <c r="BJ22" i="28"/>
  <c r="BT23" i="28"/>
  <c r="BP28" i="27"/>
  <c r="BX28" i="28"/>
  <c r="BV27" i="27"/>
  <c r="BR23" i="28"/>
  <c r="BJ22" i="25"/>
  <c r="BT27" i="27"/>
  <c r="BP27" i="27"/>
  <c r="BP22" i="27"/>
  <c r="BV28" i="28"/>
  <c r="BP23" i="28"/>
  <c r="BX23" i="28"/>
  <c r="BR18" i="28"/>
  <c r="BZ28" i="28"/>
  <c r="BP25" i="28"/>
  <c r="BV25" i="28"/>
  <c r="BN22" i="28"/>
  <c r="BT25" i="28"/>
  <c r="BJ19" i="28"/>
  <c r="BL19" i="28"/>
  <c r="BN19" i="28"/>
  <c r="BX19" i="28"/>
  <c r="BZ25" i="28"/>
  <c r="BX25" i="28"/>
  <c r="BR22" i="28"/>
  <c r="BN25" i="28"/>
  <c r="BT28" i="28"/>
  <c r="BP22" i="28"/>
  <c r="BZ19" i="28"/>
  <c r="BJ28" i="28"/>
  <c r="BU16" i="28"/>
  <c r="BK17" i="28"/>
  <c r="BM16" i="28"/>
  <c r="BO16" i="28"/>
  <c r="BW16" i="28"/>
  <c r="BM17" i="28"/>
  <c r="BY16" i="28"/>
  <c r="BO17" i="28"/>
  <c r="BQ17" i="28"/>
  <c r="BS17" i="28"/>
  <c r="BU17" i="28"/>
  <c r="BW17" i="28"/>
  <c r="BY17" i="28"/>
  <c r="BH16" i="28"/>
  <c r="BZ16" i="28" s="1"/>
  <c r="BI16" i="28"/>
  <c r="BK16" i="28"/>
  <c r="BS16" i="28"/>
  <c r="BI17" i="28"/>
  <c r="BQ16" i="28"/>
  <c r="BH17" i="28"/>
  <c r="BP17" i="28" s="1"/>
  <c r="BX22" i="28"/>
  <c r="BQ10" i="28"/>
  <c r="BS13" i="28"/>
  <c r="BI14" i="28"/>
  <c r="BY14" i="28"/>
  <c r="BO15" i="28"/>
  <c r="BW15" i="28"/>
  <c r="BY15" i="28"/>
  <c r="BM10" i="28"/>
  <c r="BS10" i="28"/>
  <c r="BU13" i="28"/>
  <c r="BK14" i="28"/>
  <c r="BU10" i="28"/>
  <c r="BW13" i="28"/>
  <c r="BM14" i="28"/>
  <c r="BK10" i="28"/>
  <c r="BW10" i="28"/>
  <c r="BY13" i="28"/>
  <c r="BO14" i="28"/>
  <c r="BY10" i="28"/>
  <c r="BQ14" i="28"/>
  <c r="BH15" i="28"/>
  <c r="BL15" i="28" s="1"/>
  <c r="BM13" i="28"/>
  <c r="BS14" i="28"/>
  <c r="BI15" i="28"/>
  <c r="BK13" i="28"/>
  <c r="BU14" i="28"/>
  <c r="BK15" i="28"/>
  <c r="BW14" i="28"/>
  <c r="BM15" i="28"/>
  <c r="BQ15" i="28"/>
  <c r="BS15" i="28"/>
  <c r="BI10" i="28"/>
  <c r="BH13" i="28"/>
  <c r="BN13" i="28" s="1"/>
  <c r="BI13" i="28"/>
  <c r="BU15" i="28"/>
  <c r="BH10" i="28"/>
  <c r="BN10" i="28" s="1"/>
  <c r="BO10" i="28"/>
  <c r="BQ13" i="28"/>
  <c r="BO13" i="28"/>
  <c r="BH14" i="28"/>
  <c r="BJ14" i="28" s="1"/>
  <c r="BR28" i="28"/>
  <c r="BJ25" i="28"/>
  <c r="BW11" i="28"/>
  <c r="BM12" i="28"/>
  <c r="BH11" i="28"/>
  <c r="BX11" i="28" s="1"/>
  <c r="BI11" i="28"/>
  <c r="BK11" i="28"/>
  <c r="BM11" i="28"/>
  <c r="BO11" i="28"/>
  <c r="BW12" i="28"/>
  <c r="BQ11" i="28"/>
  <c r="BH12" i="28"/>
  <c r="BN12" i="28" s="1"/>
  <c r="BQ12" i="28"/>
  <c r="BS11" i="28"/>
  <c r="BI12" i="28"/>
  <c r="BU12" i="28"/>
  <c r="BU11" i="28"/>
  <c r="BK12" i="28"/>
  <c r="BY11" i="28"/>
  <c r="BO12" i="28"/>
  <c r="BS12" i="28"/>
  <c r="BY12" i="28"/>
  <c r="BN18" i="28"/>
  <c r="BV18" i="28"/>
  <c r="BX18" i="28"/>
  <c r="BP18" i="28"/>
  <c r="BL18" i="28"/>
  <c r="BT19" i="28"/>
  <c r="BZ18" i="28"/>
  <c r="BJ18" i="28"/>
  <c r="BR28" i="26"/>
  <c r="BZ23" i="27"/>
  <c r="BV27" i="26"/>
  <c r="BV22" i="26"/>
  <c r="BV23" i="27"/>
  <c r="BT23" i="25"/>
  <c r="BR23" i="27"/>
  <c r="BT22" i="26"/>
  <c r="BR23" i="25"/>
  <c r="BR28" i="27"/>
  <c r="BL23" i="27"/>
  <c r="BR22" i="26"/>
  <c r="BX28" i="26"/>
  <c r="BJ28" i="27"/>
  <c r="BZ28" i="27"/>
  <c r="BV22" i="27"/>
  <c r="BJ23" i="27"/>
  <c r="BR23" i="24"/>
  <c r="BT28" i="25"/>
  <c r="BN23" i="22"/>
  <c r="BN22" i="23"/>
  <c r="BV28" i="20"/>
  <c r="BZ22" i="26"/>
  <c r="BN27" i="22"/>
  <c r="BX25" i="26"/>
  <c r="BR22" i="27"/>
  <c r="BL23" i="22"/>
  <c r="BV22" i="25"/>
  <c r="BJ23" i="25"/>
  <c r="BN22" i="27"/>
  <c r="BX18" i="27"/>
  <c r="BZ18" i="27"/>
  <c r="BL18" i="27"/>
  <c r="BP18" i="27"/>
  <c r="BY19" i="27"/>
  <c r="BO19" i="27"/>
  <c r="BZ22" i="27"/>
  <c r="BO18" i="27"/>
  <c r="BZ25" i="27"/>
  <c r="BX22" i="27"/>
  <c r="BN18" i="27"/>
  <c r="BS19" i="27"/>
  <c r="BR25" i="27"/>
  <c r="BM18" i="27"/>
  <c r="BW18" i="27"/>
  <c r="BP25" i="27"/>
  <c r="BV18" i="27"/>
  <c r="BK19" i="27"/>
  <c r="BT25" i="27"/>
  <c r="BL22" i="27"/>
  <c r="BU18" i="27"/>
  <c r="BX25" i="27"/>
  <c r="BZ27" i="27"/>
  <c r="BU19" i="27"/>
  <c r="BT18" i="27"/>
  <c r="BJ25" i="27"/>
  <c r="BT22" i="27"/>
  <c r="BI19" i="27"/>
  <c r="BJ27" i="27"/>
  <c r="BN28" i="27"/>
  <c r="BS18" i="27"/>
  <c r="BL25" i="27"/>
  <c r="BH19" i="27"/>
  <c r="BZ19" i="27" s="1"/>
  <c r="BQ19" i="27"/>
  <c r="BR18" i="27"/>
  <c r="BV25" i="27"/>
  <c r="BH11" i="27"/>
  <c r="BR11" i="27" s="1"/>
  <c r="BI11" i="27"/>
  <c r="BK11" i="27"/>
  <c r="BQ11" i="27"/>
  <c r="BM11" i="27"/>
  <c r="BO11" i="27"/>
  <c r="BY11" i="27"/>
  <c r="BO12" i="27"/>
  <c r="BQ12" i="27"/>
  <c r="BH12" i="27"/>
  <c r="BZ12" i="27" s="1"/>
  <c r="BI12" i="27"/>
  <c r="BK12" i="27"/>
  <c r="BM12" i="27"/>
  <c r="BS11" i="27"/>
  <c r="BS12" i="27"/>
  <c r="BY12" i="27"/>
  <c r="BU11" i="27"/>
  <c r="BU12" i="27"/>
  <c r="BW11" i="27"/>
  <c r="BW12" i="27"/>
  <c r="BK18" i="27"/>
  <c r="BX28" i="27"/>
  <c r="BI18" i="27"/>
  <c r="BU16" i="27"/>
  <c r="BK17" i="27"/>
  <c r="BW16" i="27"/>
  <c r="BM17" i="27"/>
  <c r="BY16" i="27"/>
  <c r="BO17" i="27"/>
  <c r="BQ17" i="27"/>
  <c r="BU17" i="27"/>
  <c r="BS17" i="27"/>
  <c r="BH16" i="27"/>
  <c r="BJ16" i="27" s="1"/>
  <c r="BI16" i="27"/>
  <c r="BO16" i="27"/>
  <c r="BY17" i="27"/>
  <c r="BH17" i="27"/>
  <c r="BR17" i="27" s="1"/>
  <c r="BI17" i="27"/>
  <c r="BK16" i="27"/>
  <c r="BQ16" i="27"/>
  <c r="BS16" i="27"/>
  <c r="BM16" i="27"/>
  <c r="BW17" i="27"/>
  <c r="BQ18" i="27"/>
  <c r="BJ18" i="27"/>
  <c r="BL28" i="27"/>
  <c r="BQ10" i="27"/>
  <c r="BS13" i="27"/>
  <c r="BI14" i="27"/>
  <c r="BS10" i="27"/>
  <c r="BU13" i="27"/>
  <c r="BK14" i="27"/>
  <c r="BU10" i="27"/>
  <c r="BW13" i="27"/>
  <c r="BM14" i="27"/>
  <c r="BW10" i="27"/>
  <c r="BY13" i="27"/>
  <c r="BO14" i="27"/>
  <c r="BI15" i="27"/>
  <c r="BY10" i="27"/>
  <c r="BQ14" i="27"/>
  <c r="BH15" i="27"/>
  <c r="BT15" i="27" s="1"/>
  <c r="BS14" i="27"/>
  <c r="BQ15" i="27"/>
  <c r="BS15" i="27"/>
  <c r="BH13" i="27"/>
  <c r="BT13" i="27" s="1"/>
  <c r="BW15" i="27"/>
  <c r="BY15" i="27"/>
  <c r="BO13" i="27"/>
  <c r="BY14" i="27"/>
  <c r="BK15" i="27"/>
  <c r="BH14" i="27"/>
  <c r="BJ14" i="27" s="1"/>
  <c r="BK13" i="27"/>
  <c r="BM13" i="27"/>
  <c r="BM15" i="27"/>
  <c r="BU14" i="27"/>
  <c r="BO15" i="27"/>
  <c r="BI13" i="27"/>
  <c r="BW14" i="27"/>
  <c r="BU15" i="27"/>
  <c r="BH10" i="27"/>
  <c r="BJ10" i="27" s="1"/>
  <c r="BQ13" i="27"/>
  <c r="BI10" i="27"/>
  <c r="BK10" i="27"/>
  <c r="BM10" i="27"/>
  <c r="BO10" i="27"/>
  <c r="BL23" i="24"/>
  <c r="BN22" i="25"/>
  <c r="BT27" i="26"/>
  <c r="BL22" i="25"/>
  <c r="BX22" i="26"/>
  <c r="BX25" i="24"/>
  <c r="BJ23" i="24"/>
  <c r="BP18" i="23"/>
  <c r="BV25" i="24"/>
  <c r="BL27" i="26"/>
  <c r="BZ18" i="23"/>
  <c r="BJ27" i="22"/>
  <c r="BR18" i="24"/>
  <c r="BP23" i="25"/>
  <c r="BV23" i="26"/>
  <c r="BJ27" i="26"/>
  <c r="BR27" i="26"/>
  <c r="BV23" i="22"/>
  <c r="BR22" i="23"/>
  <c r="BT27" i="25"/>
  <c r="BZ22" i="25"/>
  <c r="BL22" i="26"/>
  <c r="BN22" i="26"/>
  <c r="BR23" i="26"/>
  <c r="BN23" i="25"/>
  <c r="BP22" i="26"/>
  <c r="BT25" i="22"/>
  <c r="BN28" i="23"/>
  <c r="BX23" i="24"/>
  <c r="BL16" i="21"/>
  <c r="BZ23" i="25"/>
  <c r="BX22" i="25"/>
  <c r="BP27" i="26"/>
  <c r="BV28" i="23"/>
  <c r="BJ25" i="24"/>
  <c r="BL23" i="25"/>
  <c r="BP23" i="26"/>
  <c r="BZ23" i="24"/>
  <c r="BX23" i="25"/>
  <c r="BL25" i="24"/>
  <c r="BL28" i="26"/>
  <c r="BV25" i="26"/>
  <c r="BZ23" i="26"/>
  <c r="BL25" i="26"/>
  <c r="BT25" i="26"/>
  <c r="BZ28" i="26"/>
  <c r="BP28" i="26"/>
  <c r="BJ23" i="26"/>
  <c r="BJ28" i="26"/>
  <c r="BN28" i="26"/>
  <c r="BU16" i="26"/>
  <c r="BK17" i="26"/>
  <c r="BW16" i="26"/>
  <c r="BM17" i="26"/>
  <c r="BY16" i="26"/>
  <c r="BO17" i="26"/>
  <c r="BW17" i="26"/>
  <c r="BQ17" i="26"/>
  <c r="BS17" i="26"/>
  <c r="BY17" i="26"/>
  <c r="BU17" i="26"/>
  <c r="BH16" i="26"/>
  <c r="BJ16" i="26" s="1"/>
  <c r="BI16" i="26"/>
  <c r="BK16" i="26"/>
  <c r="BM16" i="26"/>
  <c r="BO16" i="26"/>
  <c r="BS16" i="26"/>
  <c r="BI17" i="26"/>
  <c r="BQ16" i="26"/>
  <c r="BH17" i="26"/>
  <c r="BJ17" i="26" s="1"/>
  <c r="BR25" i="26"/>
  <c r="BQ10" i="26"/>
  <c r="BS13" i="26"/>
  <c r="BI14" i="26"/>
  <c r="BW14" i="26"/>
  <c r="BK15" i="26"/>
  <c r="BS10" i="26"/>
  <c r="BU13" i="26"/>
  <c r="BK14" i="26"/>
  <c r="BU14" i="26"/>
  <c r="BU10" i="26"/>
  <c r="BW13" i="26"/>
  <c r="BM14" i="26"/>
  <c r="BW10" i="26"/>
  <c r="BY13" i="26"/>
  <c r="BO14" i="26"/>
  <c r="BY10" i="26"/>
  <c r="BQ14" i="26"/>
  <c r="BH15" i="26"/>
  <c r="BV15" i="26" s="1"/>
  <c r="BS14" i="26"/>
  <c r="BI15" i="26"/>
  <c r="BQ15" i="26"/>
  <c r="BS15" i="26"/>
  <c r="BH10" i="26"/>
  <c r="BV10" i="26" s="1"/>
  <c r="BI10" i="26"/>
  <c r="BH13" i="26"/>
  <c r="BV13" i="26" s="1"/>
  <c r="BI13" i="26"/>
  <c r="BU15" i="26"/>
  <c r="BK13" i="26"/>
  <c r="BW15" i="26"/>
  <c r="BM13" i="26"/>
  <c r="BY15" i="26"/>
  <c r="BO10" i="26"/>
  <c r="BQ13" i="26"/>
  <c r="BM15" i="26"/>
  <c r="BH14" i="26"/>
  <c r="BL14" i="26" s="1"/>
  <c r="BM10" i="26"/>
  <c r="BO13" i="26"/>
  <c r="BO15" i="26"/>
  <c r="BY14" i="26"/>
  <c r="BK10" i="26"/>
  <c r="BH11" i="26"/>
  <c r="BJ11" i="26" s="1"/>
  <c r="BI11" i="26"/>
  <c r="BK12" i="26"/>
  <c r="BK11" i="26"/>
  <c r="BM11" i="26"/>
  <c r="BI12" i="26"/>
  <c r="BU11" i="26"/>
  <c r="BM12" i="26"/>
  <c r="BS11" i="26"/>
  <c r="BO11" i="26"/>
  <c r="BW11" i="26"/>
  <c r="BQ11" i="26"/>
  <c r="BH12" i="26"/>
  <c r="BN12" i="26" s="1"/>
  <c r="BY11" i="26"/>
  <c r="BO12" i="26"/>
  <c r="BQ12" i="26"/>
  <c r="BS12" i="26"/>
  <c r="BU12" i="26"/>
  <c r="BW12" i="26"/>
  <c r="BY12" i="26"/>
  <c r="BV28" i="26"/>
  <c r="BN27" i="26"/>
  <c r="BJ25" i="26"/>
  <c r="BP25" i="26"/>
  <c r="BW19" i="26"/>
  <c r="BM18" i="26"/>
  <c r="BY19" i="26"/>
  <c r="BH18" i="26"/>
  <c r="BZ18" i="26" s="1"/>
  <c r="BI18" i="26"/>
  <c r="BK18" i="26"/>
  <c r="BO18" i="26"/>
  <c r="BS18" i="26"/>
  <c r="BI19" i="26"/>
  <c r="BU18" i="26"/>
  <c r="BK19" i="26"/>
  <c r="BW18" i="26"/>
  <c r="BM19" i="26"/>
  <c r="BY18" i="26"/>
  <c r="BO19" i="26"/>
  <c r="BQ19" i="26"/>
  <c r="BU19" i="26"/>
  <c r="BQ18" i="26"/>
  <c r="BH19" i="26"/>
  <c r="BP19" i="26" s="1"/>
  <c r="BS19" i="26"/>
  <c r="BJ27" i="24"/>
  <c r="BV27" i="24"/>
  <c r="BT27" i="24"/>
  <c r="BJ27" i="25"/>
  <c r="BR28" i="25"/>
  <c r="BZ28" i="24"/>
  <c r="BR28" i="21"/>
  <c r="BR27" i="25"/>
  <c r="BZ27" i="24"/>
  <c r="BR19" i="23"/>
  <c r="BV23" i="23"/>
  <c r="BZ28" i="25"/>
  <c r="BP28" i="25"/>
  <c r="BT23" i="22"/>
  <c r="BP27" i="25"/>
  <c r="BL22" i="22"/>
  <c r="BX28" i="23"/>
  <c r="BZ27" i="23"/>
  <c r="BX27" i="25"/>
  <c r="BT22" i="23"/>
  <c r="BV27" i="25"/>
  <c r="BY18" i="25"/>
  <c r="BU16" i="25"/>
  <c r="BK17" i="25"/>
  <c r="BW16" i="25"/>
  <c r="BM17" i="25"/>
  <c r="BY16" i="25"/>
  <c r="BO17" i="25"/>
  <c r="BQ17" i="25"/>
  <c r="BS17" i="25"/>
  <c r="BU17" i="25"/>
  <c r="BW17" i="25"/>
  <c r="BY17" i="25"/>
  <c r="BH16" i="25"/>
  <c r="BR16" i="25" s="1"/>
  <c r="BI16" i="25"/>
  <c r="BK16" i="25"/>
  <c r="BM16" i="25"/>
  <c r="BO16" i="25"/>
  <c r="BH17" i="25"/>
  <c r="BL17" i="25" s="1"/>
  <c r="BI17" i="25"/>
  <c r="BS16" i="25"/>
  <c r="BQ16" i="25"/>
  <c r="BM19" i="25"/>
  <c r="BQ10" i="25"/>
  <c r="BS13" i="25"/>
  <c r="BI14" i="25"/>
  <c r="BM15" i="25"/>
  <c r="BW14" i="25"/>
  <c r="BW15" i="25"/>
  <c r="BS10" i="25"/>
  <c r="BU13" i="25"/>
  <c r="BK14" i="25"/>
  <c r="BY14" i="25"/>
  <c r="BK13" i="25"/>
  <c r="BU10" i="25"/>
  <c r="BW13" i="25"/>
  <c r="BM14" i="25"/>
  <c r="BO15" i="25"/>
  <c r="BW10" i="25"/>
  <c r="BY13" i="25"/>
  <c r="BO14" i="25"/>
  <c r="BY10" i="25"/>
  <c r="BQ14" i="25"/>
  <c r="BH15" i="25"/>
  <c r="BT15" i="25" s="1"/>
  <c r="BS14" i="25"/>
  <c r="BI15" i="25"/>
  <c r="BU14" i="25"/>
  <c r="BK15" i="25"/>
  <c r="BI10" i="25"/>
  <c r="BQ15" i="25"/>
  <c r="BH10" i="25"/>
  <c r="BX10" i="25" s="1"/>
  <c r="BS15" i="25"/>
  <c r="BH13" i="25"/>
  <c r="BX13" i="25" s="1"/>
  <c r="BI13" i="25"/>
  <c r="BU15" i="25"/>
  <c r="BM13" i="25"/>
  <c r="BY15" i="25"/>
  <c r="BH14" i="25"/>
  <c r="BN14" i="25" s="1"/>
  <c r="BO13" i="25"/>
  <c r="BK10" i="25"/>
  <c r="BM10" i="25"/>
  <c r="BQ13" i="25"/>
  <c r="BO10" i="25"/>
  <c r="BH11" i="25"/>
  <c r="BP11" i="25" s="1"/>
  <c r="BI11" i="25"/>
  <c r="BK11" i="25"/>
  <c r="BM11" i="25"/>
  <c r="BK12" i="25"/>
  <c r="BO11" i="25"/>
  <c r="BM12" i="25"/>
  <c r="BU11" i="25"/>
  <c r="BQ11" i="25"/>
  <c r="BW11" i="25"/>
  <c r="BH12" i="25"/>
  <c r="BL12" i="25" s="1"/>
  <c r="BS11" i="25"/>
  <c r="BI12" i="25"/>
  <c r="BU12" i="25"/>
  <c r="BY11" i="25"/>
  <c r="BO12" i="25"/>
  <c r="BQ12" i="25"/>
  <c r="BS12" i="25"/>
  <c r="BW12" i="25"/>
  <c r="BY12" i="25"/>
  <c r="BT25" i="25"/>
  <c r="BL25" i="25"/>
  <c r="BH19" i="25"/>
  <c r="BJ19" i="25" s="1"/>
  <c r="BR25" i="25"/>
  <c r="BO18" i="25"/>
  <c r="BJ25" i="25"/>
  <c r="BZ25" i="25"/>
  <c r="BK18" i="25"/>
  <c r="BN27" i="25"/>
  <c r="BV25" i="25"/>
  <c r="BP25" i="25"/>
  <c r="BZ27" i="25"/>
  <c r="BI18" i="25"/>
  <c r="BL28" i="25"/>
  <c r="BQ18" i="25"/>
  <c r="BX28" i="25"/>
  <c r="BT22" i="25"/>
  <c r="BU19" i="25"/>
  <c r="BH18" i="25"/>
  <c r="BN28" i="25"/>
  <c r="BJ28" i="25"/>
  <c r="BS19" i="25"/>
  <c r="BY19" i="25"/>
  <c r="BR22" i="25"/>
  <c r="BQ19" i="25"/>
  <c r="BW19" i="25"/>
  <c r="BX25" i="25"/>
  <c r="BV27" i="23"/>
  <c r="BL23" i="21"/>
  <c r="BT19" i="24"/>
  <c r="BV19" i="24"/>
  <c r="BL19" i="21"/>
  <c r="BZ23" i="22"/>
  <c r="BL25" i="22"/>
  <c r="BJ19" i="21"/>
  <c r="BJ27" i="23"/>
  <c r="BR27" i="23"/>
  <c r="BT19" i="23"/>
  <c r="BT18" i="24"/>
  <c r="BR23" i="14"/>
  <c r="BX23" i="22"/>
  <c r="BL27" i="20"/>
  <c r="BP19" i="23"/>
  <c r="BJ28" i="18"/>
  <c r="BZ19" i="23"/>
  <c r="BR28" i="23"/>
  <c r="BP19" i="24"/>
  <c r="BP25" i="24"/>
  <c r="BV28" i="24"/>
  <c r="BZ18" i="24"/>
  <c r="BV19" i="23"/>
  <c r="BJ28" i="23"/>
  <c r="BX19" i="24"/>
  <c r="BN23" i="24"/>
  <c r="BL19" i="23"/>
  <c r="BR27" i="24"/>
  <c r="BP23" i="22"/>
  <c r="BX18" i="23"/>
  <c r="BT25" i="24"/>
  <c r="BL27" i="24"/>
  <c r="BN25" i="24"/>
  <c r="BW19" i="24"/>
  <c r="BT23" i="24"/>
  <c r="BW18" i="24"/>
  <c r="BU16" i="24"/>
  <c r="BK17" i="24"/>
  <c r="BW16" i="24"/>
  <c r="BM17" i="24"/>
  <c r="BY16" i="24"/>
  <c r="BO17" i="24"/>
  <c r="BM16" i="24"/>
  <c r="BQ17" i="24"/>
  <c r="BS17" i="24"/>
  <c r="BU17" i="24"/>
  <c r="BW17" i="24"/>
  <c r="BY17" i="24"/>
  <c r="BH16" i="24"/>
  <c r="BT16" i="24" s="1"/>
  <c r="BI16" i="24"/>
  <c r="BK16" i="24"/>
  <c r="BS16" i="24"/>
  <c r="BI17" i="24"/>
  <c r="BH17" i="24"/>
  <c r="BJ17" i="24" s="1"/>
  <c r="BO16" i="24"/>
  <c r="BQ16" i="24"/>
  <c r="BQ10" i="24"/>
  <c r="BS13" i="24"/>
  <c r="BI14" i="24"/>
  <c r="BW14" i="24"/>
  <c r="BY14" i="24"/>
  <c r="BS10" i="24"/>
  <c r="BU13" i="24"/>
  <c r="BK14" i="24"/>
  <c r="BU10" i="24"/>
  <c r="BW13" i="24"/>
  <c r="BM14" i="24"/>
  <c r="BH10" i="24"/>
  <c r="BX10" i="24" s="1"/>
  <c r="BK13" i="24"/>
  <c r="BW15" i="24"/>
  <c r="BW10" i="24"/>
  <c r="BY13" i="24"/>
  <c r="BO14" i="24"/>
  <c r="BO15" i="24"/>
  <c r="BY10" i="24"/>
  <c r="BQ14" i="24"/>
  <c r="BH15" i="24"/>
  <c r="BV15" i="24" s="1"/>
  <c r="BS14" i="24"/>
  <c r="BI15" i="24"/>
  <c r="BM15" i="24"/>
  <c r="BU14" i="24"/>
  <c r="BK15" i="24"/>
  <c r="BQ15" i="24"/>
  <c r="BI10" i="24"/>
  <c r="BS15" i="24"/>
  <c r="BH13" i="24"/>
  <c r="BJ13" i="24" s="1"/>
  <c r="BI13" i="24"/>
  <c r="BU15" i="24"/>
  <c r="BO10" i="24"/>
  <c r="BQ13" i="24"/>
  <c r="BH14" i="24"/>
  <c r="BR14" i="24" s="1"/>
  <c r="BY15" i="24"/>
  <c r="BK10" i="24"/>
  <c r="BM13" i="24"/>
  <c r="BM10" i="24"/>
  <c r="BO13" i="24"/>
  <c r="BV18" i="24"/>
  <c r="BH11" i="24"/>
  <c r="BN11" i="24" s="1"/>
  <c r="BK12" i="24"/>
  <c r="BI11" i="24"/>
  <c r="BK11" i="24"/>
  <c r="BU12" i="24"/>
  <c r="BM11" i="24"/>
  <c r="BO11" i="24"/>
  <c r="BM12" i="24"/>
  <c r="BQ11" i="24"/>
  <c r="BH12" i="24"/>
  <c r="BV12" i="24" s="1"/>
  <c r="BS11" i="24"/>
  <c r="BI12" i="24"/>
  <c r="BW11" i="24"/>
  <c r="BU11" i="24"/>
  <c r="BY11" i="24"/>
  <c r="BO12" i="24"/>
  <c r="BQ12" i="24"/>
  <c r="BS12" i="24"/>
  <c r="BW12" i="24"/>
  <c r="BY12" i="24"/>
  <c r="BN27" i="24"/>
  <c r="BX28" i="24"/>
  <c r="BX22" i="24"/>
  <c r="BJ19" i="24"/>
  <c r="BR28" i="24"/>
  <c r="BP23" i="24"/>
  <c r="BZ22" i="24"/>
  <c r="BV22" i="24"/>
  <c r="BT28" i="24"/>
  <c r="BP28" i="24"/>
  <c r="BP22" i="24"/>
  <c r="BJ28" i="24"/>
  <c r="BL22" i="24"/>
  <c r="BT22" i="24"/>
  <c r="BN28" i="24"/>
  <c r="BO19" i="24"/>
  <c r="BY18" i="24"/>
  <c r="BN19" i="24"/>
  <c r="BP27" i="24"/>
  <c r="BX18" i="24"/>
  <c r="BR25" i="24"/>
  <c r="BN22" i="24"/>
  <c r="BQ18" i="24"/>
  <c r="BJ22" i="24"/>
  <c r="BS19" i="24"/>
  <c r="BP18" i="24"/>
  <c r="BR19" i="24"/>
  <c r="BZ19" i="24"/>
  <c r="BQ19" i="24"/>
  <c r="BZ22" i="22"/>
  <c r="BT28" i="22"/>
  <c r="BZ25" i="21"/>
  <c r="BN23" i="23"/>
  <c r="BX19" i="23"/>
  <c r="BR22" i="22"/>
  <c r="BT25" i="21"/>
  <c r="BL28" i="22"/>
  <c r="BX22" i="22"/>
  <c r="BV18" i="23"/>
  <c r="BR28" i="22"/>
  <c r="BN19" i="23"/>
  <c r="BX27" i="23"/>
  <c r="BX22" i="23"/>
  <c r="BP18" i="21"/>
  <c r="BV22" i="22"/>
  <c r="BZ28" i="22"/>
  <c r="BP28" i="22"/>
  <c r="BP27" i="23"/>
  <c r="BZ28" i="23"/>
  <c r="BR25" i="23"/>
  <c r="BJ22" i="23"/>
  <c r="BP27" i="22"/>
  <c r="BP22" i="23"/>
  <c r="BR27" i="20"/>
  <c r="BR25" i="22"/>
  <c r="BN18" i="23"/>
  <c r="BJ22" i="22"/>
  <c r="BV28" i="21"/>
  <c r="BP22" i="22"/>
  <c r="BL18" i="23"/>
  <c r="BX28" i="22"/>
  <c r="BJ18" i="23"/>
  <c r="BN22" i="22"/>
  <c r="BP25" i="21"/>
  <c r="BL27" i="23"/>
  <c r="BZ22" i="23"/>
  <c r="BX25" i="23"/>
  <c r="BV25" i="23"/>
  <c r="BT23" i="23"/>
  <c r="BN25" i="23"/>
  <c r="BR23" i="23"/>
  <c r="BL23" i="23"/>
  <c r="BP23" i="23"/>
  <c r="BZ23" i="23"/>
  <c r="BL25" i="23"/>
  <c r="BZ25" i="23"/>
  <c r="BT25" i="23"/>
  <c r="BL28" i="23"/>
  <c r="BU16" i="23"/>
  <c r="BK17" i="23"/>
  <c r="BW16" i="23"/>
  <c r="BM17" i="23"/>
  <c r="BY16" i="23"/>
  <c r="BO17" i="23"/>
  <c r="BQ17" i="23"/>
  <c r="BM16" i="23"/>
  <c r="BH17" i="23"/>
  <c r="BT17" i="23" s="1"/>
  <c r="BS17" i="23"/>
  <c r="BU17" i="23"/>
  <c r="BW17" i="23"/>
  <c r="BY17" i="23"/>
  <c r="BO16" i="23"/>
  <c r="BQ16" i="23"/>
  <c r="BH16" i="23"/>
  <c r="BL16" i="23" s="1"/>
  <c r="BI16" i="23"/>
  <c r="BK16" i="23"/>
  <c r="BS16" i="23"/>
  <c r="BI17" i="23"/>
  <c r="BT18" i="23"/>
  <c r="BQ10" i="23"/>
  <c r="BS13" i="23"/>
  <c r="BI14" i="23"/>
  <c r="BU15" i="23"/>
  <c r="BO13" i="23"/>
  <c r="BS10" i="23"/>
  <c r="BU13" i="23"/>
  <c r="BK14" i="23"/>
  <c r="BK10" i="23"/>
  <c r="BU10" i="23"/>
  <c r="BW13" i="23"/>
  <c r="BM14" i="23"/>
  <c r="BI10" i="23"/>
  <c r="BM10" i="23"/>
  <c r="BY15" i="23"/>
  <c r="BW10" i="23"/>
  <c r="BY13" i="23"/>
  <c r="BO14" i="23"/>
  <c r="BH10" i="23"/>
  <c r="BN10" i="23" s="1"/>
  <c r="BW15" i="23"/>
  <c r="BM13" i="23"/>
  <c r="BY10" i="23"/>
  <c r="BQ14" i="23"/>
  <c r="BH15" i="23"/>
  <c r="BX15" i="23" s="1"/>
  <c r="BS14" i="23"/>
  <c r="BI15" i="23"/>
  <c r="BI13" i="23"/>
  <c r="BK13" i="23"/>
  <c r="BU14" i="23"/>
  <c r="BK15" i="23"/>
  <c r="BW14" i="23"/>
  <c r="BM15" i="23"/>
  <c r="BY14" i="23"/>
  <c r="BO15" i="23"/>
  <c r="BQ15" i="23"/>
  <c r="BS15" i="23"/>
  <c r="BH13" i="23"/>
  <c r="BL13" i="23" s="1"/>
  <c r="BO10" i="23"/>
  <c r="BQ13" i="23"/>
  <c r="BH14" i="23"/>
  <c r="BL14" i="23" s="1"/>
  <c r="BX23" i="23"/>
  <c r="BV22" i="23"/>
  <c r="BH11" i="23"/>
  <c r="BJ11" i="23" s="1"/>
  <c r="BI11" i="23"/>
  <c r="BQ12" i="23"/>
  <c r="BK11" i="23"/>
  <c r="BS12" i="23"/>
  <c r="BM11" i="23"/>
  <c r="BY12" i="23"/>
  <c r="BO11" i="23"/>
  <c r="BQ11" i="23"/>
  <c r="BW12" i="23"/>
  <c r="BH12" i="23"/>
  <c r="BP12" i="23" s="1"/>
  <c r="BS11" i="23"/>
  <c r="BI12" i="23"/>
  <c r="BU11" i="23"/>
  <c r="BK12" i="23"/>
  <c r="BU12" i="23"/>
  <c r="BW11" i="23"/>
  <c r="BM12" i="23"/>
  <c r="BY11" i="23"/>
  <c r="BO12" i="23"/>
  <c r="BP28" i="23"/>
  <c r="BN27" i="23"/>
  <c r="BJ25" i="23"/>
  <c r="BP22" i="18"/>
  <c r="BZ25" i="22"/>
  <c r="BN25" i="20"/>
  <c r="BP27" i="21"/>
  <c r="BV19" i="21"/>
  <c r="BX27" i="21"/>
  <c r="BJ25" i="20"/>
  <c r="BX23" i="18"/>
  <c r="BV25" i="22"/>
  <c r="BZ19" i="21"/>
  <c r="BX25" i="20"/>
  <c r="BX19" i="21"/>
  <c r="BT25" i="20"/>
  <c r="BU16" i="22"/>
  <c r="BK17" i="22"/>
  <c r="BW16" i="22"/>
  <c r="BM17" i="22"/>
  <c r="BY16" i="22"/>
  <c r="BO17" i="22"/>
  <c r="BQ17" i="22"/>
  <c r="BS17" i="22"/>
  <c r="BY17" i="22"/>
  <c r="BU17" i="22"/>
  <c r="BW17" i="22"/>
  <c r="BH16" i="22"/>
  <c r="BV16" i="22" s="1"/>
  <c r="BI16" i="22"/>
  <c r="BK16" i="22"/>
  <c r="BM16" i="22"/>
  <c r="BS16" i="22"/>
  <c r="BI17" i="22"/>
  <c r="BH17" i="22"/>
  <c r="BJ17" i="22" s="1"/>
  <c r="BO16" i="22"/>
  <c r="BQ16" i="22"/>
  <c r="BX25" i="22"/>
  <c r="BJ28" i="22"/>
  <c r="BZ27" i="22"/>
  <c r="BP25" i="22"/>
  <c r="BN28" i="22"/>
  <c r="BV27" i="22"/>
  <c r="BT27" i="22"/>
  <c r="BH11" i="22"/>
  <c r="BX11" i="22" s="1"/>
  <c r="BI11" i="22"/>
  <c r="BK11" i="22"/>
  <c r="BM11" i="22"/>
  <c r="BO11" i="22"/>
  <c r="BW11" i="22"/>
  <c r="BQ11" i="22"/>
  <c r="BH12" i="22"/>
  <c r="BN12" i="22" s="1"/>
  <c r="BU11" i="22"/>
  <c r="BM12" i="22"/>
  <c r="BS11" i="22"/>
  <c r="BI12" i="22"/>
  <c r="BY11" i="22"/>
  <c r="BO12" i="22"/>
  <c r="BQ12" i="22"/>
  <c r="BS12" i="22"/>
  <c r="BU12" i="22"/>
  <c r="BK12" i="22"/>
  <c r="BY12" i="22"/>
  <c r="BW12" i="22"/>
  <c r="BW19" i="22"/>
  <c r="BY19" i="22"/>
  <c r="BH18" i="22"/>
  <c r="BT18" i="22" s="1"/>
  <c r="BI18" i="22"/>
  <c r="BO18" i="22"/>
  <c r="BK18" i="22"/>
  <c r="BM18" i="22"/>
  <c r="BH19" i="22"/>
  <c r="BN19" i="22" s="1"/>
  <c r="BS18" i="22"/>
  <c r="BI19" i="22"/>
  <c r="BU18" i="22"/>
  <c r="BK19" i="22"/>
  <c r="BW18" i="22"/>
  <c r="BM19" i="22"/>
  <c r="BY18" i="22"/>
  <c r="BO19" i="22"/>
  <c r="BU19" i="22"/>
  <c r="BQ18" i="22"/>
  <c r="BQ19" i="22"/>
  <c r="BS19" i="22"/>
  <c r="BL27" i="22"/>
  <c r="BQ10" i="22"/>
  <c r="BS13" i="22"/>
  <c r="BI14" i="22"/>
  <c r="BM15" i="22"/>
  <c r="BS10" i="22"/>
  <c r="BU13" i="22"/>
  <c r="BK14" i="22"/>
  <c r="BW14" i="22"/>
  <c r="BU10" i="22"/>
  <c r="BW13" i="22"/>
  <c r="BM14" i="22"/>
  <c r="BW10" i="22"/>
  <c r="BY13" i="22"/>
  <c r="BO14" i="22"/>
  <c r="BY10" i="22"/>
  <c r="BQ14" i="22"/>
  <c r="BH15" i="22"/>
  <c r="BJ15" i="22" s="1"/>
  <c r="BS14" i="22"/>
  <c r="BI15" i="22"/>
  <c r="BU14" i="22"/>
  <c r="BK15" i="22"/>
  <c r="BQ15" i="22"/>
  <c r="BS15" i="22"/>
  <c r="BH13" i="22"/>
  <c r="BP13" i="22" s="1"/>
  <c r="BI13" i="22"/>
  <c r="BU15" i="22"/>
  <c r="BH10" i="22"/>
  <c r="BL10" i="22" s="1"/>
  <c r="BI10" i="22"/>
  <c r="BK13" i="22"/>
  <c r="BW15" i="22"/>
  <c r="BO10" i="22"/>
  <c r="BQ13" i="22"/>
  <c r="BH14" i="22"/>
  <c r="BZ14" i="22" s="1"/>
  <c r="BY14" i="22"/>
  <c r="BK10" i="22"/>
  <c r="BM13" i="22"/>
  <c r="BO13" i="22"/>
  <c r="BM10" i="22"/>
  <c r="BY15" i="22"/>
  <c r="BO15" i="22"/>
  <c r="BR18" i="20"/>
  <c r="BJ28" i="21"/>
  <c r="BN18" i="20"/>
  <c r="BT23" i="21"/>
  <c r="BP27" i="20"/>
  <c r="BN27" i="16"/>
  <c r="BZ28" i="20"/>
  <c r="BT23" i="20"/>
  <c r="BX23" i="21"/>
  <c r="BV25" i="21"/>
  <c r="BV25" i="17"/>
  <c r="BL18" i="20"/>
  <c r="BX28" i="21"/>
  <c r="BL22" i="20"/>
  <c r="BT27" i="20"/>
  <c r="BR23" i="21"/>
  <c r="BL18" i="21"/>
  <c r="BT18" i="20"/>
  <c r="BJ18" i="20"/>
  <c r="BJ18" i="21"/>
  <c r="BT28" i="21"/>
  <c r="BZ28" i="17"/>
  <c r="BP19" i="21"/>
  <c r="BZ18" i="20"/>
  <c r="BX22" i="21"/>
  <c r="BZ18" i="21"/>
  <c r="BR22" i="21"/>
  <c r="BN19" i="20"/>
  <c r="BX18" i="20"/>
  <c r="BL25" i="21"/>
  <c r="BN19" i="21"/>
  <c r="BP28" i="21"/>
  <c r="BL19" i="20"/>
  <c r="BL28" i="21"/>
  <c r="BT19" i="21"/>
  <c r="BV18" i="20"/>
  <c r="BN23" i="18"/>
  <c r="BN28" i="21"/>
  <c r="BP22" i="21"/>
  <c r="BW17" i="21"/>
  <c r="BU14" i="21"/>
  <c r="BV23" i="21"/>
  <c r="BM13" i="21"/>
  <c r="BM15" i="21"/>
  <c r="BI11" i="21"/>
  <c r="BU17" i="21"/>
  <c r="BI10" i="21"/>
  <c r="BI14" i="21"/>
  <c r="BS13" i="21"/>
  <c r="BT27" i="21"/>
  <c r="BV22" i="21"/>
  <c r="BS17" i="21"/>
  <c r="BK13" i="21"/>
  <c r="BI15" i="21"/>
  <c r="BQ10" i="21"/>
  <c r="BS14" i="21"/>
  <c r="BR27" i="21"/>
  <c r="BN22" i="21"/>
  <c r="BJ23" i="21"/>
  <c r="BQ17" i="21"/>
  <c r="BH15" i="21"/>
  <c r="BL15" i="21" s="1"/>
  <c r="BJ11" i="21"/>
  <c r="BY14" i="21"/>
  <c r="BZ16" i="21"/>
  <c r="BH14" i="21"/>
  <c r="BX14" i="21" s="1"/>
  <c r="BZ27" i="21"/>
  <c r="BY11" i="21"/>
  <c r="BO17" i="21"/>
  <c r="BQ14" i="21"/>
  <c r="BN11" i="21"/>
  <c r="BO12" i="21"/>
  <c r="BY16" i="21"/>
  <c r="BY10" i="21"/>
  <c r="BT22" i="21"/>
  <c r="BZ11" i="21"/>
  <c r="BN27" i="21"/>
  <c r="BX16" i="21"/>
  <c r="BO13" i="21"/>
  <c r="BO16" i="21"/>
  <c r="BM17" i="21"/>
  <c r="BM10" i="21"/>
  <c r="BQ12" i="21"/>
  <c r="BN16" i="21"/>
  <c r="BM16" i="21"/>
  <c r="BY13" i="21"/>
  <c r="BS11" i="21"/>
  <c r="BV16" i="21"/>
  <c r="BW10" i="21"/>
  <c r="BR25" i="21"/>
  <c r="BI17" i="21"/>
  <c r="BK17" i="21"/>
  <c r="BU15" i="21"/>
  <c r="BV18" i="21"/>
  <c r="BT16" i="21"/>
  <c r="BU16" i="21"/>
  <c r="BI13" i="21"/>
  <c r="BO11" i="21"/>
  <c r="BX18" i="21"/>
  <c r="BS16" i="21"/>
  <c r="BL11" i="21"/>
  <c r="BM12" i="21"/>
  <c r="BL27" i="21"/>
  <c r="BP23" i="21"/>
  <c r="BH17" i="21"/>
  <c r="BZ17" i="21" s="1"/>
  <c r="BH13" i="21"/>
  <c r="BT13" i="21" s="1"/>
  <c r="BW14" i="21"/>
  <c r="BL22" i="21"/>
  <c r="BN25" i="21"/>
  <c r="BJ25" i="21"/>
  <c r="BR16" i="21"/>
  <c r="BM14" i="21"/>
  <c r="BU12" i="21"/>
  <c r="BQ16" i="21"/>
  <c r="BW13" i="21"/>
  <c r="BT18" i="21"/>
  <c r="BP16" i="21"/>
  <c r="BM11" i="21"/>
  <c r="BK12" i="21"/>
  <c r="BP11" i="21"/>
  <c r="BQ11" i="21"/>
  <c r="BR11" i="21"/>
  <c r="BH12" i="21"/>
  <c r="BZ12" i="21" s="1"/>
  <c r="BI12" i="21"/>
  <c r="BT11" i="21"/>
  <c r="BX11" i="21"/>
  <c r="BS12" i="21"/>
  <c r="BH10" i="21"/>
  <c r="BV10" i="21" s="1"/>
  <c r="BU10" i="21"/>
  <c r="BW11" i="21"/>
  <c r="BZ22" i="21"/>
  <c r="BK16" i="21"/>
  <c r="BV11" i="21"/>
  <c r="BS15" i="21"/>
  <c r="BJ16" i="21"/>
  <c r="BW15" i="21"/>
  <c r="BN23" i="21"/>
  <c r="BQ15" i="21"/>
  <c r="BV27" i="21"/>
  <c r="BR18" i="21"/>
  <c r="BY12" i="21"/>
  <c r="BO10" i="21"/>
  <c r="BP25" i="17"/>
  <c r="BX22" i="15"/>
  <c r="BT22" i="20"/>
  <c r="BJ22" i="20"/>
  <c r="BN28" i="20"/>
  <c r="BP27" i="16"/>
  <c r="BX28" i="19"/>
  <c r="BR25" i="18"/>
  <c r="BV28" i="19"/>
  <c r="BX25" i="17"/>
  <c r="BR25" i="17"/>
  <c r="BZ22" i="20"/>
  <c r="BT28" i="20"/>
  <c r="BL25" i="17"/>
  <c r="BZ19" i="20"/>
  <c r="BV19" i="20"/>
  <c r="BT19" i="20"/>
  <c r="BX19" i="20"/>
  <c r="BR25" i="20"/>
  <c r="BX22" i="20"/>
  <c r="BP28" i="16"/>
  <c r="BL27" i="16"/>
  <c r="BZ25" i="17"/>
  <c r="BP19" i="20"/>
  <c r="BZ27" i="16"/>
  <c r="BL28" i="18"/>
  <c r="BJ28" i="20"/>
  <c r="BT27" i="16"/>
  <c r="BP27" i="19"/>
  <c r="BP25" i="20"/>
  <c r="BV25" i="20"/>
  <c r="BX23" i="20"/>
  <c r="BN27" i="20"/>
  <c r="BN23" i="20"/>
  <c r="BZ23" i="20"/>
  <c r="BJ27" i="20"/>
  <c r="BR28" i="20"/>
  <c r="BL25" i="20"/>
  <c r="BL23" i="20"/>
  <c r="BR22" i="20"/>
  <c r="BR19" i="20"/>
  <c r="BL28" i="20"/>
  <c r="BV23" i="20"/>
  <c r="BV22" i="20"/>
  <c r="BX27" i="20"/>
  <c r="BX28" i="20"/>
  <c r="BR23" i="20"/>
  <c r="BJ23" i="20"/>
  <c r="BV27" i="20"/>
  <c r="BU16" i="20"/>
  <c r="BK17" i="20"/>
  <c r="BW16" i="20"/>
  <c r="BM17" i="20"/>
  <c r="BY16" i="20"/>
  <c r="BO17" i="20"/>
  <c r="BQ17" i="20"/>
  <c r="BO16" i="20"/>
  <c r="BS17" i="20"/>
  <c r="BU17" i="20"/>
  <c r="BY17" i="20"/>
  <c r="BH16" i="20"/>
  <c r="BL16" i="20" s="1"/>
  <c r="BI16" i="20"/>
  <c r="BQ16" i="20"/>
  <c r="BW17" i="20"/>
  <c r="BM16" i="20"/>
  <c r="BK16" i="20"/>
  <c r="BH17" i="20"/>
  <c r="BR17" i="20" s="1"/>
  <c r="BS16" i="20"/>
  <c r="BI17" i="20"/>
  <c r="BP22" i="20"/>
  <c r="BQ10" i="20"/>
  <c r="BS13" i="20"/>
  <c r="BI14" i="20"/>
  <c r="BY14" i="20"/>
  <c r="BS15" i="20"/>
  <c r="BI10" i="20"/>
  <c r="BM15" i="20"/>
  <c r="BO15" i="20"/>
  <c r="BM13" i="20"/>
  <c r="BS10" i="20"/>
  <c r="BU13" i="20"/>
  <c r="BK14" i="20"/>
  <c r="BU10" i="20"/>
  <c r="BW13" i="20"/>
  <c r="BM14" i="20"/>
  <c r="BW10" i="20"/>
  <c r="BY13" i="20"/>
  <c r="BO14" i="20"/>
  <c r="BH10" i="20"/>
  <c r="BR10" i="20" s="1"/>
  <c r="BO13" i="20"/>
  <c r="BW14" i="20"/>
  <c r="BY10" i="20"/>
  <c r="BQ14" i="20"/>
  <c r="BK13" i="20"/>
  <c r="BK10" i="20"/>
  <c r="BH15" i="20"/>
  <c r="BP15" i="20" s="1"/>
  <c r="BW15" i="20"/>
  <c r="BS14" i="20"/>
  <c r="BI15" i="20"/>
  <c r="BU14" i="20"/>
  <c r="BK15" i="20"/>
  <c r="BM10" i="20"/>
  <c r="BY15" i="20"/>
  <c r="BQ15" i="20"/>
  <c r="BH13" i="20"/>
  <c r="BT13" i="20" s="1"/>
  <c r="BI13" i="20"/>
  <c r="BU15" i="20"/>
  <c r="BH14" i="20"/>
  <c r="BJ14" i="20" s="1"/>
  <c r="BO10" i="20"/>
  <c r="BQ13" i="20"/>
  <c r="BH11" i="20"/>
  <c r="BT11" i="20" s="1"/>
  <c r="BI11" i="20"/>
  <c r="BU11" i="20"/>
  <c r="BK11" i="20"/>
  <c r="BM11" i="20"/>
  <c r="BK12" i="20"/>
  <c r="BW12" i="20"/>
  <c r="BW11" i="20"/>
  <c r="BO11" i="20"/>
  <c r="BM12" i="20"/>
  <c r="BQ11" i="20"/>
  <c r="BH12" i="20"/>
  <c r="BL12" i="20" s="1"/>
  <c r="BS11" i="20"/>
  <c r="BI12" i="20"/>
  <c r="BQ12" i="20"/>
  <c r="BU12" i="20"/>
  <c r="BY11" i="20"/>
  <c r="BO12" i="20"/>
  <c r="BS12" i="20"/>
  <c r="BY12" i="20"/>
  <c r="BZ22" i="18"/>
  <c r="BN27" i="19"/>
  <c r="BP25" i="18"/>
  <c r="BR28" i="18"/>
  <c r="BJ22" i="18"/>
  <c r="BL23" i="18"/>
  <c r="BL27" i="19"/>
  <c r="BT23" i="17"/>
  <c r="BN25" i="18"/>
  <c r="BV22" i="18"/>
  <c r="BP28" i="18"/>
  <c r="BJ23" i="18"/>
  <c r="BT25" i="15"/>
  <c r="BZ23" i="18"/>
  <c r="BL25" i="18"/>
  <c r="BV25" i="18"/>
  <c r="BR23" i="18"/>
  <c r="BJ25" i="18"/>
  <c r="BT25" i="18"/>
  <c r="BL22" i="19"/>
  <c r="BT27" i="19"/>
  <c r="BT23" i="18"/>
  <c r="BX27" i="19"/>
  <c r="BN22" i="19"/>
  <c r="BP28" i="17"/>
  <c r="BV23" i="18"/>
  <c r="BX22" i="19"/>
  <c r="BJ27" i="17"/>
  <c r="BP18" i="17"/>
  <c r="BZ25" i="19"/>
  <c r="BV25" i="19"/>
  <c r="BR23" i="19"/>
  <c r="BK18" i="19"/>
  <c r="BK19" i="19"/>
  <c r="BZ23" i="19"/>
  <c r="BP25" i="19"/>
  <c r="BZ22" i="19"/>
  <c r="BY18" i="19"/>
  <c r="BL28" i="19"/>
  <c r="BT28" i="19"/>
  <c r="BT25" i="19"/>
  <c r="BN23" i="19"/>
  <c r="BM19" i="19"/>
  <c r="BI19" i="19"/>
  <c r="BR25" i="19"/>
  <c r="BR28" i="19"/>
  <c r="BU16" i="19"/>
  <c r="BK17" i="19"/>
  <c r="BW16" i="19"/>
  <c r="BM17" i="19"/>
  <c r="BY16" i="19"/>
  <c r="BO17" i="19"/>
  <c r="BQ17" i="19"/>
  <c r="BS17" i="19"/>
  <c r="BU17" i="19"/>
  <c r="BW17" i="19"/>
  <c r="BH16" i="19"/>
  <c r="BZ16" i="19" s="1"/>
  <c r="BI16" i="19"/>
  <c r="BK16" i="19"/>
  <c r="BQ16" i="19"/>
  <c r="BH17" i="19"/>
  <c r="BP17" i="19" s="1"/>
  <c r="BY17" i="19"/>
  <c r="BI17" i="19"/>
  <c r="BM16" i="19"/>
  <c r="BO16" i="19"/>
  <c r="BS16" i="19"/>
  <c r="BM18" i="19"/>
  <c r="BN25" i="19"/>
  <c r="BL23" i="19"/>
  <c r="BQ18" i="19"/>
  <c r="BQ10" i="19"/>
  <c r="BS13" i="19"/>
  <c r="BI14" i="19"/>
  <c r="BS10" i="19"/>
  <c r="BU13" i="19"/>
  <c r="BK14" i="19"/>
  <c r="BU10" i="19"/>
  <c r="BW13" i="19"/>
  <c r="BM14" i="19"/>
  <c r="BW10" i="19"/>
  <c r="BY13" i="19"/>
  <c r="BO14" i="19"/>
  <c r="BY10" i="19"/>
  <c r="BQ14" i="19"/>
  <c r="BH15" i="19"/>
  <c r="BJ15" i="19" s="1"/>
  <c r="BS14" i="19"/>
  <c r="BI15" i="19"/>
  <c r="BU14" i="19"/>
  <c r="BK15" i="19"/>
  <c r="BS15" i="19"/>
  <c r="BH13" i="19"/>
  <c r="BX13" i="19" s="1"/>
  <c r="BI13" i="19"/>
  <c r="BU15" i="19"/>
  <c r="BQ15" i="19"/>
  <c r="BM10" i="19"/>
  <c r="BO13" i="19"/>
  <c r="BM15" i="19"/>
  <c r="BO15" i="19"/>
  <c r="BW15" i="19"/>
  <c r="BY15" i="19"/>
  <c r="BH14" i="19"/>
  <c r="BT14" i="19" s="1"/>
  <c r="BW14" i="19"/>
  <c r="BY14" i="19"/>
  <c r="BI10" i="19"/>
  <c r="BH10" i="19"/>
  <c r="BP10" i="19" s="1"/>
  <c r="BK10" i="19"/>
  <c r="BK13" i="19"/>
  <c r="BO10" i="19"/>
  <c r="BM13" i="19"/>
  <c r="BQ13" i="19"/>
  <c r="BJ22" i="19"/>
  <c r="BH11" i="19"/>
  <c r="BZ11" i="19" s="1"/>
  <c r="BI11" i="19"/>
  <c r="BK11" i="19"/>
  <c r="BM11" i="19"/>
  <c r="BS11" i="19"/>
  <c r="BO11" i="19"/>
  <c r="BQ11" i="19"/>
  <c r="BH12" i="19"/>
  <c r="BP12" i="19" s="1"/>
  <c r="BI12" i="19"/>
  <c r="BQ12" i="19"/>
  <c r="BS12" i="19"/>
  <c r="BY11" i="19"/>
  <c r="BO12" i="19"/>
  <c r="BY12" i="19"/>
  <c r="BW12" i="19"/>
  <c r="BU11" i="19"/>
  <c r="BW11" i="19"/>
  <c r="BK12" i="19"/>
  <c r="BM12" i="19"/>
  <c r="BU12" i="19"/>
  <c r="BJ25" i="19"/>
  <c r="BY19" i="19"/>
  <c r="BH19" i="19"/>
  <c r="BZ19" i="19" s="1"/>
  <c r="BJ27" i="19"/>
  <c r="BX23" i="19"/>
  <c r="BR22" i="19"/>
  <c r="BL25" i="19"/>
  <c r="BV22" i="19"/>
  <c r="BP28" i="19"/>
  <c r="BV23" i="19"/>
  <c r="BV27" i="19"/>
  <c r="BJ23" i="19"/>
  <c r="BZ28" i="19"/>
  <c r="BP23" i="19"/>
  <c r="BP22" i="19"/>
  <c r="BJ28" i="19"/>
  <c r="BZ27" i="19"/>
  <c r="BO18" i="19"/>
  <c r="BU18" i="19"/>
  <c r="BU19" i="19"/>
  <c r="BS18" i="19"/>
  <c r="BS19" i="19"/>
  <c r="BQ19" i="19"/>
  <c r="BO19" i="19"/>
  <c r="BW19" i="19"/>
  <c r="BH18" i="19"/>
  <c r="BN18" i="19" s="1"/>
  <c r="BW18" i="19"/>
  <c r="BI18" i="19"/>
  <c r="BL22" i="16"/>
  <c r="BR23" i="12"/>
  <c r="BT28" i="18"/>
  <c r="BN27" i="18"/>
  <c r="BL27" i="17"/>
  <c r="BV23" i="12"/>
  <c r="BT27" i="17"/>
  <c r="BT27" i="18"/>
  <c r="BJ27" i="18"/>
  <c r="BW19" i="18"/>
  <c r="BY19" i="18"/>
  <c r="BH18" i="18"/>
  <c r="BX18" i="18" s="1"/>
  <c r="BI18" i="18"/>
  <c r="BK18" i="18"/>
  <c r="BM18" i="18"/>
  <c r="BO18" i="18"/>
  <c r="BS18" i="18"/>
  <c r="BI19" i="18"/>
  <c r="BU18" i="18"/>
  <c r="BK19" i="18"/>
  <c r="BU19" i="18"/>
  <c r="BQ18" i="18"/>
  <c r="BW18" i="18"/>
  <c r="BY18" i="18"/>
  <c r="BH19" i="18"/>
  <c r="BN19" i="18" s="1"/>
  <c r="BM19" i="18"/>
  <c r="BO19" i="18"/>
  <c r="BQ19" i="18"/>
  <c r="BS19" i="18"/>
  <c r="BU16" i="18"/>
  <c r="BK17" i="18"/>
  <c r="BW16" i="18"/>
  <c r="BM17" i="18"/>
  <c r="BY16" i="18"/>
  <c r="BO17" i="18"/>
  <c r="BQ17" i="18"/>
  <c r="BY17" i="18"/>
  <c r="BS17" i="18"/>
  <c r="BW17" i="18"/>
  <c r="BU17" i="18"/>
  <c r="BH16" i="18"/>
  <c r="BT16" i="18" s="1"/>
  <c r="BI16" i="18"/>
  <c r="BK16" i="18"/>
  <c r="BH17" i="18"/>
  <c r="BJ17" i="18" s="1"/>
  <c r="BI17" i="18"/>
  <c r="BM16" i="18"/>
  <c r="BO16" i="18"/>
  <c r="BS16" i="18"/>
  <c r="BQ16" i="18"/>
  <c r="BI12" i="18"/>
  <c r="BH11" i="18"/>
  <c r="BZ11" i="18" s="1"/>
  <c r="BI11" i="18"/>
  <c r="BS11" i="18"/>
  <c r="BU11" i="18"/>
  <c r="BK11" i="18"/>
  <c r="BH12" i="18"/>
  <c r="BP12" i="18" s="1"/>
  <c r="BK12" i="18"/>
  <c r="BM11" i="18"/>
  <c r="BO11" i="18"/>
  <c r="BQ11" i="18"/>
  <c r="BY11" i="18"/>
  <c r="BO12" i="18"/>
  <c r="BQ12" i="18"/>
  <c r="BS12" i="18"/>
  <c r="BM12" i="18"/>
  <c r="BU12" i="18"/>
  <c r="BW12" i="18"/>
  <c r="BY12" i="18"/>
  <c r="BW11" i="18"/>
  <c r="BQ10" i="18"/>
  <c r="BS13" i="18"/>
  <c r="BI14" i="18"/>
  <c r="BS10" i="18"/>
  <c r="BU13" i="18"/>
  <c r="BK14" i="18"/>
  <c r="BU10" i="18"/>
  <c r="BW13" i="18"/>
  <c r="BM14" i="18"/>
  <c r="BW10" i="18"/>
  <c r="BY13" i="18"/>
  <c r="BO14" i="18"/>
  <c r="BK15" i="18"/>
  <c r="BY10" i="18"/>
  <c r="BQ14" i="18"/>
  <c r="BU14" i="18"/>
  <c r="BW14" i="18"/>
  <c r="BH15" i="18"/>
  <c r="BZ15" i="18" s="1"/>
  <c r="BM15" i="18"/>
  <c r="BS14" i="18"/>
  <c r="BI15" i="18"/>
  <c r="BQ15" i="18"/>
  <c r="BS15" i="18"/>
  <c r="BH13" i="18"/>
  <c r="BJ13" i="18" s="1"/>
  <c r="BI13" i="18"/>
  <c r="BU15" i="18"/>
  <c r="BQ13" i="18"/>
  <c r="BH10" i="18"/>
  <c r="BV10" i="18" s="1"/>
  <c r="BI10" i="18"/>
  <c r="BK10" i="18"/>
  <c r="BO13" i="18"/>
  <c r="BO15" i="18"/>
  <c r="BY15" i="18"/>
  <c r="BY14" i="18"/>
  <c r="BM10" i="18"/>
  <c r="BO10" i="18"/>
  <c r="BW15" i="18"/>
  <c r="BH14" i="18"/>
  <c r="BN14" i="18" s="1"/>
  <c r="BK13" i="18"/>
  <c r="BM13" i="18"/>
  <c r="BL27" i="18"/>
  <c r="BX22" i="18"/>
  <c r="BR27" i="18"/>
  <c r="BN22" i="18"/>
  <c r="BP27" i="18"/>
  <c r="BL22" i="18"/>
  <c r="BX28" i="18"/>
  <c r="BZ28" i="18"/>
  <c r="BZ27" i="18"/>
  <c r="BT22" i="18"/>
  <c r="BZ25" i="18"/>
  <c r="BX27" i="18"/>
  <c r="BN28" i="18"/>
  <c r="BR22" i="17"/>
  <c r="BV22" i="17"/>
  <c r="BN27" i="17"/>
  <c r="BJ23" i="17"/>
  <c r="BZ27" i="17"/>
  <c r="BN25" i="16"/>
  <c r="BJ23" i="16"/>
  <c r="BT22" i="17"/>
  <c r="BR27" i="17"/>
  <c r="BJ28" i="17"/>
  <c r="BT25" i="17"/>
  <c r="BN22" i="17"/>
  <c r="BL22" i="17"/>
  <c r="BX27" i="16"/>
  <c r="BR25" i="15"/>
  <c r="BZ25" i="16"/>
  <c r="BR22" i="16"/>
  <c r="BZ22" i="17"/>
  <c r="BP27" i="17"/>
  <c r="BZ23" i="15"/>
  <c r="BX23" i="15"/>
  <c r="BV27" i="17"/>
  <c r="BJ22" i="17"/>
  <c r="BL25" i="16"/>
  <c r="BV27" i="16"/>
  <c r="BX25" i="16"/>
  <c r="BL19" i="17"/>
  <c r="BJ19" i="17"/>
  <c r="BX19" i="17"/>
  <c r="BV19" i="17"/>
  <c r="BR19" i="17"/>
  <c r="BT19" i="17"/>
  <c r="BZ19" i="17"/>
  <c r="BR18" i="17"/>
  <c r="BZ23" i="17"/>
  <c r="BJ18" i="17"/>
  <c r="BN18" i="17"/>
  <c r="BR23" i="17"/>
  <c r="BN28" i="17"/>
  <c r="BX28" i="17"/>
  <c r="BV23" i="17"/>
  <c r="BV28" i="17"/>
  <c r="BK19" i="17"/>
  <c r="BL28" i="17"/>
  <c r="BT28" i="17"/>
  <c r="BI19" i="17"/>
  <c r="BN23" i="17"/>
  <c r="BP23" i="17"/>
  <c r="BU16" i="17"/>
  <c r="BK17" i="17"/>
  <c r="BW16" i="17"/>
  <c r="BM17" i="17"/>
  <c r="BY17" i="17"/>
  <c r="BY16" i="17"/>
  <c r="BO17" i="17"/>
  <c r="BQ17" i="17"/>
  <c r="BS17" i="17"/>
  <c r="BU17" i="17"/>
  <c r="BW17" i="17"/>
  <c r="BK16" i="17"/>
  <c r="BM16" i="17"/>
  <c r="BH16" i="17"/>
  <c r="BZ16" i="17" s="1"/>
  <c r="BI16" i="17"/>
  <c r="BS16" i="17"/>
  <c r="BI17" i="17"/>
  <c r="BO16" i="17"/>
  <c r="BQ16" i="17"/>
  <c r="BH17" i="17"/>
  <c r="BN17" i="17" s="1"/>
  <c r="BO19" i="17"/>
  <c r="BQ10" i="17"/>
  <c r="BS13" i="17"/>
  <c r="BI14" i="17"/>
  <c r="BM15" i="17"/>
  <c r="BS10" i="17"/>
  <c r="BU13" i="17"/>
  <c r="BK14" i="17"/>
  <c r="BU10" i="17"/>
  <c r="BW13" i="17"/>
  <c r="BM14" i="17"/>
  <c r="BW14" i="17"/>
  <c r="BW10" i="17"/>
  <c r="BY13" i="17"/>
  <c r="BO14" i="17"/>
  <c r="BY10" i="17"/>
  <c r="BQ14" i="17"/>
  <c r="BH15" i="17"/>
  <c r="BZ15" i="17" s="1"/>
  <c r="BS14" i="17"/>
  <c r="BI15" i="17"/>
  <c r="BH10" i="17"/>
  <c r="BP10" i="17" s="1"/>
  <c r="BU14" i="17"/>
  <c r="BK15" i="17"/>
  <c r="BY14" i="17"/>
  <c r="BO15" i="17"/>
  <c r="BI13" i="17"/>
  <c r="BU15" i="17"/>
  <c r="BK13" i="17"/>
  <c r="BW15" i="17"/>
  <c r="BM13" i="17"/>
  <c r="BY15" i="17"/>
  <c r="BQ15" i="17"/>
  <c r="BS15" i="17"/>
  <c r="BH13" i="17"/>
  <c r="BR13" i="17" s="1"/>
  <c r="BI10" i="17"/>
  <c r="BO10" i="17"/>
  <c r="BQ13" i="17"/>
  <c r="BH14" i="17"/>
  <c r="BR14" i="17" s="1"/>
  <c r="BO13" i="17"/>
  <c r="BM10" i="17"/>
  <c r="BK10" i="17"/>
  <c r="BX22" i="17"/>
  <c r="BP19" i="17"/>
  <c r="BY18" i="17"/>
  <c r="BH11" i="17"/>
  <c r="BV11" i="17" s="1"/>
  <c r="BI11" i="17"/>
  <c r="BK11" i="17"/>
  <c r="BM11" i="17"/>
  <c r="BU11" i="17"/>
  <c r="BK12" i="17"/>
  <c r="BO11" i="17"/>
  <c r="BQ11" i="17"/>
  <c r="BH12" i="17"/>
  <c r="BJ12" i="17" s="1"/>
  <c r="BS11" i="17"/>
  <c r="BI12" i="17"/>
  <c r="BW11" i="17"/>
  <c r="BM12" i="17"/>
  <c r="BS12" i="17"/>
  <c r="BU12" i="17"/>
  <c r="BW12" i="17"/>
  <c r="BY11" i="17"/>
  <c r="BO12" i="17"/>
  <c r="BQ12" i="17"/>
  <c r="BY12" i="17"/>
  <c r="BN19" i="17"/>
  <c r="BX18" i="17"/>
  <c r="BM19" i="17"/>
  <c r="BX23" i="17"/>
  <c r="BW18" i="17"/>
  <c r="BN25" i="17"/>
  <c r="BT18" i="11"/>
  <c r="BJ28" i="13"/>
  <c r="BV22" i="16"/>
  <c r="BJ25" i="14"/>
  <c r="BJ18" i="15"/>
  <c r="BN28" i="16"/>
  <c r="BN25" i="14"/>
  <c r="BL22" i="15"/>
  <c r="BL28" i="16"/>
  <c r="BZ28" i="16"/>
  <c r="BX28" i="16"/>
  <c r="BR23" i="16"/>
  <c r="BJ22" i="16"/>
  <c r="BJ28" i="16"/>
  <c r="BL27" i="13"/>
  <c r="BJ25" i="15"/>
  <c r="BP23" i="16"/>
  <c r="BN25" i="13"/>
  <c r="BX28" i="14"/>
  <c r="BZ18" i="15"/>
  <c r="BL18" i="12"/>
  <c r="BZ22" i="15"/>
  <c r="BN23" i="15"/>
  <c r="BP25" i="16"/>
  <c r="BJ18" i="12"/>
  <c r="BR27" i="16"/>
  <c r="BI18" i="16"/>
  <c r="BN22" i="16"/>
  <c r="BL23" i="16"/>
  <c r="BO19" i="16"/>
  <c r="BH18" i="16"/>
  <c r="BN18" i="16" s="1"/>
  <c r="BM19" i="16"/>
  <c r="BY19" i="16"/>
  <c r="BW18" i="16"/>
  <c r="BH19" i="16"/>
  <c r="BP19" i="16" s="1"/>
  <c r="BP22" i="16"/>
  <c r="BT22" i="16"/>
  <c r="BV28" i="16"/>
  <c r="BS19" i="16"/>
  <c r="BU19" i="16"/>
  <c r="BK19" i="16"/>
  <c r="BU18" i="16"/>
  <c r="BZ22" i="16"/>
  <c r="BX23" i="16"/>
  <c r="BU16" i="16"/>
  <c r="BK17" i="16"/>
  <c r="BW16" i="16"/>
  <c r="BM17" i="16"/>
  <c r="BY16" i="16"/>
  <c r="BO17" i="16"/>
  <c r="BQ17" i="16"/>
  <c r="BS17" i="16"/>
  <c r="BW17" i="16"/>
  <c r="BU17" i="16"/>
  <c r="BY17" i="16"/>
  <c r="BH16" i="16"/>
  <c r="BZ16" i="16" s="1"/>
  <c r="BI16" i="16"/>
  <c r="BQ16" i="16"/>
  <c r="BH17" i="16"/>
  <c r="BN17" i="16" s="1"/>
  <c r="BS16" i="16"/>
  <c r="BI17" i="16"/>
  <c r="BO16" i="16"/>
  <c r="BK16" i="16"/>
  <c r="BM16" i="16"/>
  <c r="BI19" i="16"/>
  <c r="BQ10" i="16"/>
  <c r="BS13" i="16"/>
  <c r="BI14" i="16"/>
  <c r="BS10" i="16"/>
  <c r="BU13" i="16"/>
  <c r="BK14" i="16"/>
  <c r="BU10" i="16"/>
  <c r="BW13" i="16"/>
  <c r="BM14" i="16"/>
  <c r="BW10" i="16"/>
  <c r="BY13" i="16"/>
  <c r="BO14" i="16"/>
  <c r="BO15" i="16"/>
  <c r="BY10" i="16"/>
  <c r="BQ14" i="16"/>
  <c r="BH15" i="16"/>
  <c r="BJ15" i="16" s="1"/>
  <c r="BK15" i="16"/>
  <c r="BS14" i="16"/>
  <c r="BI15" i="16"/>
  <c r="BU14" i="16"/>
  <c r="BW14" i="16"/>
  <c r="BM15" i="16"/>
  <c r="BQ15" i="16"/>
  <c r="BS15" i="16"/>
  <c r="BM10" i="16"/>
  <c r="BO13" i="16"/>
  <c r="BO10" i="16"/>
  <c r="BQ13" i="16"/>
  <c r="BH14" i="16"/>
  <c r="BT14" i="16" s="1"/>
  <c r="BU15" i="16"/>
  <c r="BW15" i="16"/>
  <c r="BY15" i="16"/>
  <c r="BI13" i="16"/>
  <c r="BI10" i="16"/>
  <c r="BH13" i="16"/>
  <c r="BT13" i="16" s="1"/>
  <c r="BY14" i="16"/>
  <c r="BH10" i="16"/>
  <c r="BJ10" i="16" s="1"/>
  <c r="BK10" i="16"/>
  <c r="BK13" i="16"/>
  <c r="BM13" i="16"/>
  <c r="BT23" i="16"/>
  <c r="BS18" i="16"/>
  <c r="BH11" i="16"/>
  <c r="BZ11" i="16" s="1"/>
  <c r="BI11" i="16"/>
  <c r="BS11" i="16"/>
  <c r="BK11" i="16"/>
  <c r="BM11" i="16"/>
  <c r="BI12" i="16"/>
  <c r="BO11" i="16"/>
  <c r="BW11" i="16"/>
  <c r="BQ11" i="16"/>
  <c r="BH12" i="16"/>
  <c r="BJ12" i="16" s="1"/>
  <c r="BU11" i="16"/>
  <c r="BK12" i="16"/>
  <c r="BY11" i="16"/>
  <c r="BO12" i="16"/>
  <c r="BQ12" i="16"/>
  <c r="BY12" i="16"/>
  <c r="BW12" i="16"/>
  <c r="BM12" i="16"/>
  <c r="BU12" i="16"/>
  <c r="BS12" i="16"/>
  <c r="BT28" i="16"/>
  <c r="BO18" i="16"/>
  <c r="BN23" i="16"/>
  <c r="BZ23" i="16"/>
  <c r="BQ18" i="16"/>
  <c r="BV25" i="16"/>
  <c r="BJ25" i="16"/>
  <c r="BT25" i="16"/>
  <c r="BK18" i="16"/>
  <c r="BP27" i="15"/>
  <c r="BJ28" i="14"/>
  <c r="BL23" i="12"/>
  <c r="BL18" i="15"/>
  <c r="BT23" i="12"/>
  <c r="BJ23" i="12"/>
  <c r="BT28" i="15"/>
  <c r="BX27" i="15"/>
  <c r="BL23" i="15"/>
  <c r="BP23" i="12"/>
  <c r="BP25" i="15"/>
  <c r="BV18" i="15"/>
  <c r="BV27" i="15"/>
  <c r="BN23" i="12"/>
  <c r="BP22" i="15"/>
  <c r="BJ23" i="15"/>
  <c r="BX25" i="11"/>
  <c r="BL27" i="15"/>
  <c r="BP25" i="13"/>
  <c r="BN25" i="15"/>
  <c r="BT27" i="15"/>
  <c r="BJ22" i="15"/>
  <c r="BQ10" i="15"/>
  <c r="BS13" i="15"/>
  <c r="BI14" i="15"/>
  <c r="BY15" i="15"/>
  <c r="BS10" i="15"/>
  <c r="BU13" i="15"/>
  <c r="BK14" i="15"/>
  <c r="BU15" i="15"/>
  <c r="BW15" i="15"/>
  <c r="BO15" i="15"/>
  <c r="BU10" i="15"/>
  <c r="BW13" i="15"/>
  <c r="BM14" i="15"/>
  <c r="BK13" i="15"/>
  <c r="BW10" i="15"/>
  <c r="BY13" i="15"/>
  <c r="BO14" i="15"/>
  <c r="BY14" i="15"/>
  <c r="BY10" i="15"/>
  <c r="BQ14" i="15"/>
  <c r="BI13" i="15"/>
  <c r="BH15" i="15"/>
  <c r="BL15" i="15" s="1"/>
  <c r="BS14" i="15"/>
  <c r="BI15" i="15"/>
  <c r="BH10" i="15"/>
  <c r="BX10" i="15" s="1"/>
  <c r="BI10" i="15"/>
  <c r="BK10" i="15"/>
  <c r="BM10" i="15"/>
  <c r="BO10" i="15"/>
  <c r="BO13" i="15"/>
  <c r="BH14" i="15"/>
  <c r="BV14" i="15" s="1"/>
  <c r="BU14" i="15"/>
  <c r="BK15" i="15"/>
  <c r="BM13" i="15"/>
  <c r="BH13" i="15"/>
  <c r="BZ13" i="15" s="1"/>
  <c r="BW14" i="15"/>
  <c r="BM15" i="15"/>
  <c r="BQ13" i="15"/>
  <c r="BQ15" i="15"/>
  <c r="BS15" i="15"/>
  <c r="BR28" i="15"/>
  <c r="BU16" i="15"/>
  <c r="BK17" i="15"/>
  <c r="BQ16" i="15"/>
  <c r="BI17" i="15"/>
  <c r="BW16" i="15"/>
  <c r="BM17" i="15"/>
  <c r="BK16" i="15"/>
  <c r="BY16" i="15"/>
  <c r="BO17" i="15"/>
  <c r="BQ17" i="15"/>
  <c r="BS17" i="15"/>
  <c r="BU17" i="15"/>
  <c r="BO16" i="15"/>
  <c r="BH17" i="15"/>
  <c r="BR17" i="15" s="1"/>
  <c r="BW17" i="15"/>
  <c r="BY17" i="15"/>
  <c r="BH16" i="15"/>
  <c r="BL16" i="15" s="1"/>
  <c r="BI16" i="15"/>
  <c r="BM16" i="15"/>
  <c r="BS16" i="15"/>
  <c r="BN27" i="15"/>
  <c r="BH11" i="15"/>
  <c r="BP11" i="15" s="1"/>
  <c r="BI11" i="15"/>
  <c r="BK11" i="15"/>
  <c r="BM11" i="15"/>
  <c r="BW11" i="15"/>
  <c r="BU12" i="15"/>
  <c r="BO11" i="15"/>
  <c r="BQ11" i="15"/>
  <c r="BM12" i="15"/>
  <c r="BH12" i="15"/>
  <c r="BN12" i="15" s="1"/>
  <c r="BS12" i="15"/>
  <c r="BS11" i="15"/>
  <c r="BI12" i="15"/>
  <c r="BU11" i="15"/>
  <c r="BK12" i="15"/>
  <c r="BW12" i="15"/>
  <c r="BY12" i="15"/>
  <c r="BY11" i="15"/>
  <c r="BO12" i="15"/>
  <c r="BQ12" i="15"/>
  <c r="BR27" i="15"/>
  <c r="BP28" i="15"/>
  <c r="BN28" i="15"/>
  <c r="BZ27" i="15"/>
  <c r="BX28" i="15"/>
  <c r="BV23" i="15"/>
  <c r="BR23" i="15"/>
  <c r="BT22" i="15"/>
  <c r="BZ25" i="15"/>
  <c r="BR22" i="15"/>
  <c r="BR18" i="15"/>
  <c r="BN18" i="15"/>
  <c r="BP18" i="15"/>
  <c r="BT18" i="15"/>
  <c r="BL25" i="15"/>
  <c r="BX25" i="15"/>
  <c r="BV22" i="15"/>
  <c r="BJ28" i="15"/>
  <c r="BZ28" i="15"/>
  <c r="BV28" i="15"/>
  <c r="BT23" i="15"/>
  <c r="BX27" i="14"/>
  <c r="BL27" i="14"/>
  <c r="BV27" i="14"/>
  <c r="BR27" i="14"/>
  <c r="BT27" i="14"/>
  <c r="BZ27" i="14"/>
  <c r="BP27" i="14"/>
  <c r="BR23" i="11"/>
  <c r="BJ27" i="14"/>
  <c r="BR27" i="12"/>
  <c r="BP23" i="11"/>
  <c r="BP27" i="12"/>
  <c r="BX25" i="14"/>
  <c r="BT25" i="13"/>
  <c r="BP23" i="14"/>
  <c r="BT25" i="10"/>
  <c r="BZ22" i="10"/>
  <c r="BR27" i="13"/>
  <c r="BL22" i="10"/>
  <c r="BV19" i="11"/>
  <c r="BV25" i="14"/>
  <c r="BT19" i="11"/>
  <c r="BT27" i="13"/>
  <c r="BP28" i="13"/>
  <c r="BL25" i="14"/>
  <c r="BT25" i="14"/>
  <c r="BR19" i="11"/>
  <c r="BZ27" i="13"/>
  <c r="BP25" i="14"/>
  <c r="BX27" i="13"/>
  <c r="BN22" i="14"/>
  <c r="BV23" i="14"/>
  <c r="BR22" i="14"/>
  <c r="BT22" i="14"/>
  <c r="BN28" i="14"/>
  <c r="BZ22" i="14"/>
  <c r="BJ22" i="14"/>
  <c r="BX22" i="14"/>
  <c r="BN23" i="14"/>
  <c r="BR28" i="14"/>
  <c r="BL23" i="14"/>
  <c r="BW19" i="14"/>
  <c r="BO18" i="14"/>
  <c r="BQ18" i="14"/>
  <c r="BY19" i="14"/>
  <c r="BH18" i="14"/>
  <c r="BZ18" i="14" s="1"/>
  <c r="BI18" i="14"/>
  <c r="BK18" i="14"/>
  <c r="BM18" i="14"/>
  <c r="BS18" i="14"/>
  <c r="BI19" i="14"/>
  <c r="BU18" i="14"/>
  <c r="BK19" i="14"/>
  <c r="BH19" i="14"/>
  <c r="BL19" i="14" s="1"/>
  <c r="BM19" i="14"/>
  <c r="BO19" i="14"/>
  <c r="BS19" i="14"/>
  <c r="BU19" i="14"/>
  <c r="BW18" i="14"/>
  <c r="BQ19" i="14"/>
  <c r="BY18" i="14"/>
  <c r="BV22" i="14"/>
  <c r="BU16" i="14"/>
  <c r="BK17" i="14"/>
  <c r="BY17" i="14"/>
  <c r="BW16" i="14"/>
  <c r="BM17" i="14"/>
  <c r="BY16" i="14"/>
  <c r="BO17" i="14"/>
  <c r="BQ17" i="14"/>
  <c r="BS17" i="14"/>
  <c r="BU17" i="14"/>
  <c r="BW17" i="14"/>
  <c r="BH16" i="14"/>
  <c r="BL16" i="14" s="1"/>
  <c r="BI16" i="14"/>
  <c r="BK16" i="14"/>
  <c r="BH17" i="14"/>
  <c r="BR17" i="14" s="1"/>
  <c r="BI17" i="14"/>
  <c r="BM16" i="14"/>
  <c r="BO16" i="14"/>
  <c r="BQ16" i="14"/>
  <c r="BS16" i="14"/>
  <c r="BP28" i="14"/>
  <c r="BQ10" i="14"/>
  <c r="BS13" i="14"/>
  <c r="BI14" i="14"/>
  <c r="BS10" i="14"/>
  <c r="BU13" i="14"/>
  <c r="BK14" i="14"/>
  <c r="BU10" i="14"/>
  <c r="BW13" i="14"/>
  <c r="BM14" i="14"/>
  <c r="BW14" i="14"/>
  <c r="BW10" i="14"/>
  <c r="BY13" i="14"/>
  <c r="BO14" i="14"/>
  <c r="BY10" i="14"/>
  <c r="BQ14" i="14"/>
  <c r="BH15" i="14"/>
  <c r="BN15" i="14" s="1"/>
  <c r="BM15" i="14"/>
  <c r="BS14" i="14"/>
  <c r="BI15" i="14"/>
  <c r="BU14" i="14"/>
  <c r="BK15" i="14"/>
  <c r="BQ15" i="14"/>
  <c r="BS15" i="14"/>
  <c r="BH13" i="14"/>
  <c r="BV13" i="14" s="1"/>
  <c r="BI13" i="14"/>
  <c r="BU15" i="14"/>
  <c r="BO15" i="14"/>
  <c r="BM13" i="14"/>
  <c r="BH10" i="14"/>
  <c r="BT10" i="14" s="1"/>
  <c r="BO13" i="14"/>
  <c r="BI10" i="14"/>
  <c r="BK10" i="14"/>
  <c r="BW15" i="14"/>
  <c r="BM10" i="14"/>
  <c r="BY15" i="14"/>
  <c r="BK13" i="14"/>
  <c r="BH14" i="14"/>
  <c r="BV14" i="14" s="1"/>
  <c r="BO10" i="14"/>
  <c r="BY14" i="14"/>
  <c r="BQ13" i="14"/>
  <c r="BZ23" i="14"/>
  <c r="BJ23" i="14"/>
  <c r="BT28" i="14"/>
  <c r="BL22" i="14"/>
  <c r="BR25" i="14"/>
  <c r="BL28" i="14"/>
  <c r="BZ28" i="14"/>
  <c r="BH11" i="14"/>
  <c r="BZ11" i="14" s="1"/>
  <c r="BI11" i="14"/>
  <c r="BK11" i="14"/>
  <c r="BM11" i="14"/>
  <c r="BK12" i="14"/>
  <c r="BO11" i="14"/>
  <c r="BU11" i="14"/>
  <c r="BQ11" i="14"/>
  <c r="BH12" i="14"/>
  <c r="BP12" i="14" s="1"/>
  <c r="BS11" i="14"/>
  <c r="BI12" i="14"/>
  <c r="BY11" i="14"/>
  <c r="BO12" i="14"/>
  <c r="BQ12" i="14"/>
  <c r="BS12" i="14"/>
  <c r="BM12" i="14"/>
  <c r="BU12" i="14"/>
  <c r="BW12" i="14"/>
  <c r="BY12" i="14"/>
  <c r="BW11" i="14"/>
  <c r="BX23" i="14"/>
  <c r="BV23" i="13"/>
  <c r="BL23" i="13"/>
  <c r="BT23" i="11"/>
  <c r="BZ23" i="11"/>
  <c r="BJ23" i="13"/>
  <c r="BT22" i="10"/>
  <c r="BX18" i="12"/>
  <c r="BJ19" i="11"/>
  <c r="BR19" i="12"/>
  <c r="BX23" i="11"/>
  <c r="BL23" i="11"/>
  <c r="BN19" i="12"/>
  <c r="BR23" i="7"/>
  <c r="BN19" i="11"/>
  <c r="BJ27" i="13"/>
  <c r="BX18" i="11"/>
  <c r="BV18" i="12"/>
  <c r="BZ23" i="13"/>
  <c r="BV23" i="11"/>
  <c r="BV19" i="12"/>
  <c r="BV22" i="11"/>
  <c r="BP23" i="9"/>
  <c r="BJ23" i="11"/>
  <c r="BP23" i="13"/>
  <c r="BZ22" i="7"/>
  <c r="BR18" i="11"/>
  <c r="BJ19" i="12"/>
  <c r="BV27" i="13"/>
  <c r="BV25" i="13"/>
  <c r="BT18" i="12"/>
  <c r="BQ18" i="13"/>
  <c r="BN27" i="13"/>
  <c r="BX22" i="13"/>
  <c r="BR22" i="13"/>
  <c r="BR28" i="13"/>
  <c r="BJ22" i="13"/>
  <c r="BM19" i="13"/>
  <c r="BI19" i="13"/>
  <c r="BS18" i="13"/>
  <c r="BZ28" i="13"/>
  <c r="BK18" i="13"/>
  <c r="BL28" i="13"/>
  <c r="BT23" i="13"/>
  <c r="BY18" i="13"/>
  <c r="BH18" i="13"/>
  <c r="BZ19" i="13"/>
  <c r="BP22" i="13"/>
  <c r="BU18" i="13"/>
  <c r="BY19" i="13"/>
  <c r="BZ25" i="13"/>
  <c r="BR25" i="13"/>
  <c r="BX28" i="13"/>
  <c r="BR19" i="13"/>
  <c r="BW19" i="13"/>
  <c r="BR23" i="13"/>
  <c r="BQ19" i="13"/>
  <c r="BN22" i="13"/>
  <c r="BU19" i="13"/>
  <c r="BL25" i="13"/>
  <c r="BT22" i="13"/>
  <c r="BZ22" i="13"/>
  <c r="BN28" i="13"/>
  <c r="BH11" i="13"/>
  <c r="BR11" i="13" s="1"/>
  <c r="BI11" i="13"/>
  <c r="BK11" i="13"/>
  <c r="BQ11" i="13"/>
  <c r="BM11" i="13"/>
  <c r="BH12" i="13"/>
  <c r="BL12" i="13" s="1"/>
  <c r="BS11" i="13"/>
  <c r="BO11" i="13"/>
  <c r="BY11" i="13"/>
  <c r="BO12" i="13"/>
  <c r="BS12" i="13"/>
  <c r="BI12" i="13"/>
  <c r="BK12" i="13"/>
  <c r="BW12" i="13"/>
  <c r="BY12" i="13"/>
  <c r="BU12" i="13"/>
  <c r="BM12" i="13"/>
  <c r="BQ12" i="13"/>
  <c r="BU11" i="13"/>
  <c r="BW11" i="13"/>
  <c r="BL22" i="13"/>
  <c r="BJ25" i="13"/>
  <c r="BT28" i="13"/>
  <c r="BO18" i="13"/>
  <c r="BN23" i="13"/>
  <c r="BT19" i="13"/>
  <c r="BU16" i="13"/>
  <c r="BK17" i="13"/>
  <c r="BW16" i="13"/>
  <c r="BM17" i="13"/>
  <c r="BY16" i="13"/>
  <c r="BO17" i="13"/>
  <c r="BQ17" i="13"/>
  <c r="BU17" i="13"/>
  <c r="BW17" i="13"/>
  <c r="BS17" i="13"/>
  <c r="BH16" i="13"/>
  <c r="BZ16" i="13" s="1"/>
  <c r="BK16" i="13"/>
  <c r="BS16" i="13"/>
  <c r="BH17" i="13"/>
  <c r="BP17" i="13" s="1"/>
  <c r="BQ16" i="13"/>
  <c r="BI16" i="13"/>
  <c r="BI17" i="13"/>
  <c r="BM16" i="13"/>
  <c r="BY17" i="13"/>
  <c r="BO16" i="13"/>
  <c r="BS19" i="13"/>
  <c r="BQ10" i="13"/>
  <c r="BS13" i="13"/>
  <c r="BI14" i="13"/>
  <c r="BS10" i="13"/>
  <c r="BU13" i="13"/>
  <c r="BK14" i="13"/>
  <c r="BU10" i="13"/>
  <c r="BW13" i="13"/>
  <c r="BM14" i="13"/>
  <c r="BW10" i="13"/>
  <c r="BY13" i="13"/>
  <c r="BO14" i="13"/>
  <c r="BS14" i="13"/>
  <c r="BI15" i="13"/>
  <c r="BU14" i="13"/>
  <c r="BK15" i="13"/>
  <c r="BY10" i="13"/>
  <c r="BQ14" i="13"/>
  <c r="BH15" i="13"/>
  <c r="BN15" i="13" s="1"/>
  <c r="BQ15" i="13"/>
  <c r="BH13" i="13"/>
  <c r="BT13" i="13" s="1"/>
  <c r="BI13" i="13"/>
  <c r="BU15" i="13"/>
  <c r="BW14" i="13"/>
  <c r="BS15" i="13"/>
  <c r="BK13" i="13"/>
  <c r="BY14" i="13"/>
  <c r="BW15" i="13"/>
  <c r="BM13" i="13"/>
  <c r="BY15" i="13"/>
  <c r="BO13" i="13"/>
  <c r="BI10" i="13"/>
  <c r="BQ13" i="13"/>
  <c r="BH10" i="13"/>
  <c r="BR10" i="13" s="1"/>
  <c r="BK10" i="13"/>
  <c r="BM15" i="13"/>
  <c r="BM10" i="13"/>
  <c r="BO10" i="13"/>
  <c r="BH14" i="13"/>
  <c r="BJ14" i="13" s="1"/>
  <c r="BO15" i="13"/>
  <c r="BZ25" i="9"/>
  <c r="BT27" i="12"/>
  <c r="BL27" i="12"/>
  <c r="BJ27" i="12"/>
  <c r="BJ22" i="9"/>
  <c r="BP22" i="10"/>
  <c r="BL28" i="12"/>
  <c r="BV18" i="11"/>
  <c r="BV28" i="9"/>
  <c r="BJ27" i="10"/>
  <c r="BZ28" i="12"/>
  <c r="BJ28" i="11"/>
  <c r="BR28" i="12"/>
  <c r="BP28" i="11"/>
  <c r="BT25" i="9"/>
  <c r="BX28" i="12"/>
  <c r="BR27" i="10"/>
  <c r="BP22" i="12"/>
  <c r="BP28" i="12"/>
  <c r="BL25" i="9"/>
  <c r="BX28" i="11"/>
  <c r="BL22" i="12"/>
  <c r="BV28" i="12"/>
  <c r="BV27" i="12"/>
  <c r="BV25" i="9"/>
  <c r="BR22" i="12"/>
  <c r="BZ27" i="12"/>
  <c r="BT22" i="12"/>
  <c r="BN27" i="12"/>
  <c r="BZ22" i="12"/>
  <c r="BN28" i="12"/>
  <c r="BX23" i="9"/>
  <c r="BT28" i="12"/>
  <c r="BN22" i="12"/>
  <c r="BJ25" i="9"/>
  <c r="BL25" i="12"/>
  <c r="BP25" i="12"/>
  <c r="BJ22" i="12"/>
  <c r="BV22" i="12"/>
  <c r="BZ25" i="12"/>
  <c r="BX25" i="12"/>
  <c r="BR18" i="12"/>
  <c r="BQ10" i="12"/>
  <c r="BS13" i="12"/>
  <c r="BI14" i="12"/>
  <c r="BS10" i="12"/>
  <c r="BU13" i="12"/>
  <c r="BK14" i="12"/>
  <c r="BU10" i="12"/>
  <c r="BW13" i="12"/>
  <c r="BM14" i="12"/>
  <c r="BW14" i="12"/>
  <c r="BM15" i="12"/>
  <c r="BY14" i="12"/>
  <c r="BO15" i="12"/>
  <c r="BW10" i="12"/>
  <c r="BY13" i="12"/>
  <c r="BO14" i="12"/>
  <c r="BY10" i="12"/>
  <c r="BQ14" i="12"/>
  <c r="BH15" i="12"/>
  <c r="BV15" i="12" s="1"/>
  <c r="BS14" i="12"/>
  <c r="BI15" i="12"/>
  <c r="BU14" i="12"/>
  <c r="BK15" i="12"/>
  <c r="BQ15" i="12"/>
  <c r="BS15" i="12"/>
  <c r="BO13" i="12"/>
  <c r="BQ13" i="12"/>
  <c r="BK13" i="12"/>
  <c r="BY15" i="12"/>
  <c r="BH14" i="12"/>
  <c r="BN14" i="12" s="1"/>
  <c r="BH10" i="12"/>
  <c r="BJ10" i="12" s="1"/>
  <c r="BI10" i="12"/>
  <c r="BH13" i="12"/>
  <c r="BT13" i="12" s="1"/>
  <c r="BK10" i="12"/>
  <c r="BM10" i="12"/>
  <c r="BU15" i="12"/>
  <c r="BO10" i="12"/>
  <c r="BW15" i="12"/>
  <c r="BI13" i="12"/>
  <c r="BM13" i="12"/>
  <c r="BV25" i="12"/>
  <c r="BN25" i="12"/>
  <c r="BP18" i="12"/>
  <c r="BH11" i="12"/>
  <c r="BT11" i="12" s="1"/>
  <c r="BI11" i="12"/>
  <c r="BK11" i="12"/>
  <c r="BU11" i="12"/>
  <c r="BK12" i="12"/>
  <c r="BW11" i="12"/>
  <c r="BM12" i="12"/>
  <c r="BM11" i="12"/>
  <c r="BO11" i="12"/>
  <c r="BQ11" i="12"/>
  <c r="BH12" i="12"/>
  <c r="BL12" i="12" s="1"/>
  <c r="BS11" i="12"/>
  <c r="BI12" i="12"/>
  <c r="BY11" i="12"/>
  <c r="BO12" i="12"/>
  <c r="BQ12" i="12"/>
  <c r="BS12" i="12"/>
  <c r="BU12" i="12"/>
  <c r="BW12" i="12"/>
  <c r="BY12" i="12"/>
  <c r="BX23" i="12"/>
  <c r="BT25" i="12"/>
  <c r="BT19" i="12"/>
  <c r="BN18" i="12"/>
  <c r="BJ25" i="12"/>
  <c r="BZ19" i="12"/>
  <c r="BU16" i="12"/>
  <c r="BK17" i="12"/>
  <c r="BW16" i="12"/>
  <c r="BM17" i="12"/>
  <c r="BY16" i="12"/>
  <c r="BO17" i="12"/>
  <c r="BY17" i="12"/>
  <c r="BQ17" i="12"/>
  <c r="BS17" i="12"/>
  <c r="BU17" i="12"/>
  <c r="BW17" i="12"/>
  <c r="BH16" i="12"/>
  <c r="BV16" i="12" s="1"/>
  <c r="BI16" i="12"/>
  <c r="BS16" i="12"/>
  <c r="BO16" i="12"/>
  <c r="BK16" i="12"/>
  <c r="BH17" i="12"/>
  <c r="BN17" i="12" s="1"/>
  <c r="BI17" i="12"/>
  <c r="BM16" i="12"/>
  <c r="BQ16" i="12"/>
  <c r="BP19" i="12"/>
  <c r="BL19" i="12"/>
  <c r="BL22" i="8"/>
  <c r="BP22" i="11"/>
  <c r="BL25" i="11"/>
  <c r="BT28" i="9"/>
  <c r="BT22" i="8"/>
  <c r="BN23" i="9"/>
  <c r="BJ25" i="11"/>
  <c r="BP19" i="11"/>
  <c r="BL25" i="10"/>
  <c r="BR28" i="11"/>
  <c r="BN19" i="9"/>
  <c r="BV25" i="11"/>
  <c r="BR28" i="9"/>
  <c r="BT25" i="11"/>
  <c r="BL19" i="11"/>
  <c r="BL23" i="9"/>
  <c r="BN27" i="11"/>
  <c r="BP23" i="10"/>
  <c r="BP25" i="11"/>
  <c r="BR22" i="8"/>
  <c r="BL27" i="11"/>
  <c r="BV27" i="11"/>
  <c r="BN25" i="11"/>
  <c r="BZ27" i="11"/>
  <c r="BN23" i="7"/>
  <c r="BJ22" i="10"/>
  <c r="BL27" i="9"/>
  <c r="BZ28" i="11"/>
  <c r="BL28" i="6"/>
  <c r="BN25" i="9"/>
  <c r="BT27" i="11"/>
  <c r="BV28" i="11"/>
  <c r="BZ19" i="11"/>
  <c r="BZ25" i="11"/>
  <c r="BP27" i="11"/>
  <c r="BZ27" i="10"/>
  <c r="BR27" i="11"/>
  <c r="BZ23" i="9"/>
  <c r="BL28" i="11"/>
  <c r="BX22" i="11"/>
  <c r="BU16" i="11"/>
  <c r="BK17" i="11"/>
  <c r="BS17" i="11"/>
  <c r="BU17" i="11"/>
  <c r="BW16" i="11"/>
  <c r="BM17" i="11"/>
  <c r="BY16" i="11"/>
  <c r="BO17" i="11"/>
  <c r="BQ17" i="11"/>
  <c r="BI16" i="11"/>
  <c r="BH16" i="11"/>
  <c r="BT16" i="11" s="1"/>
  <c r="BK16" i="11"/>
  <c r="BH17" i="11"/>
  <c r="BZ17" i="11" s="1"/>
  <c r="BI17" i="11"/>
  <c r="BM16" i="11"/>
  <c r="BW17" i="11"/>
  <c r="BO16" i="11"/>
  <c r="BY17" i="11"/>
  <c r="BQ16" i="11"/>
  <c r="BS16" i="11"/>
  <c r="BQ10" i="11"/>
  <c r="BS13" i="11"/>
  <c r="BI14" i="11"/>
  <c r="BQ14" i="11"/>
  <c r="BH15" i="11"/>
  <c r="BL15" i="11" s="1"/>
  <c r="BS14" i="11"/>
  <c r="BI15" i="11"/>
  <c r="BS10" i="11"/>
  <c r="BU13" i="11"/>
  <c r="BK14" i="11"/>
  <c r="BU10" i="11"/>
  <c r="BW13" i="11"/>
  <c r="BM14" i="11"/>
  <c r="BY10" i="11"/>
  <c r="BW10" i="11"/>
  <c r="BY13" i="11"/>
  <c r="BO14" i="11"/>
  <c r="BS15" i="11"/>
  <c r="BH10" i="11"/>
  <c r="BJ10" i="11" s="1"/>
  <c r="BQ15" i="11"/>
  <c r="BH13" i="11"/>
  <c r="BZ13" i="11" s="1"/>
  <c r="BI13" i="11"/>
  <c r="BU15" i="11"/>
  <c r="BW14" i="11"/>
  <c r="BY15" i="11"/>
  <c r="BK13" i="11"/>
  <c r="BY14" i="11"/>
  <c r="BM13" i="11"/>
  <c r="BO13" i="11"/>
  <c r="BQ13" i="11"/>
  <c r="BI10" i="11"/>
  <c r="BK10" i="11"/>
  <c r="BO10" i="11"/>
  <c r="BK15" i="11"/>
  <c r="BM10" i="11"/>
  <c r="BH14" i="11"/>
  <c r="BP14" i="11" s="1"/>
  <c r="BM15" i="11"/>
  <c r="BU14" i="11"/>
  <c r="BO15" i="11"/>
  <c r="BW15" i="11"/>
  <c r="BH11" i="11"/>
  <c r="BZ11" i="11" s="1"/>
  <c r="BI11" i="11"/>
  <c r="BK11" i="11"/>
  <c r="BO11" i="11"/>
  <c r="BM11" i="11"/>
  <c r="BQ12" i="11"/>
  <c r="BY11" i="11"/>
  <c r="BO12" i="11"/>
  <c r="BS12" i="11"/>
  <c r="BW12" i="11"/>
  <c r="BH12" i="11"/>
  <c r="BP12" i="11" s="1"/>
  <c r="BU12" i="11"/>
  <c r="BI12" i="11"/>
  <c r="BS11" i="11"/>
  <c r="BW11" i="11"/>
  <c r="BK12" i="11"/>
  <c r="BU11" i="11"/>
  <c r="BQ11" i="11"/>
  <c r="BM12" i="11"/>
  <c r="BY12" i="11"/>
  <c r="BR22" i="11"/>
  <c r="BT22" i="11"/>
  <c r="BJ22" i="11"/>
  <c r="BJ27" i="11"/>
  <c r="BN28" i="11"/>
  <c r="BZ18" i="11"/>
  <c r="BN18" i="11"/>
  <c r="BN22" i="11"/>
  <c r="BZ22" i="11"/>
  <c r="BP18" i="11"/>
  <c r="BJ18" i="11"/>
  <c r="BJ28" i="10"/>
  <c r="BX18" i="9"/>
  <c r="BN28" i="10"/>
  <c r="BZ22" i="9"/>
  <c r="BP22" i="9"/>
  <c r="BL22" i="9"/>
  <c r="BX22" i="9"/>
  <c r="BV28" i="10"/>
  <c r="BV22" i="9"/>
  <c r="BJ25" i="6"/>
  <c r="BP27" i="10"/>
  <c r="BR25" i="10"/>
  <c r="BT28" i="10"/>
  <c r="BX25" i="9"/>
  <c r="BX25" i="10"/>
  <c r="BT23" i="9"/>
  <c r="BV19" i="9"/>
  <c r="BL28" i="9"/>
  <c r="BN28" i="8"/>
  <c r="BT18" i="9"/>
  <c r="BR25" i="9"/>
  <c r="BZ28" i="10"/>
  <c r="BV25" i="10"/>
  <c r="BW19" i="10"/>
  <c r="BM18" i="10"/>
  <c r="BY19" i="10"/>
  <c r="BH18" i="10"/>
  <c r="BL18" i="10" s="1"/>
  <c r="BK18" i="10"/>
  <c r="BI18" i="10"/>
  <c r="BH19" i="10"/>
  <c r="BV19" i="10" s="1"/>
  <c r="BK19" i="10"/>
  <c r="BS18" i="10"/>
  <c r="BI19" i="10"/>
  <c r="BU18" i="10"/>
  <c r="BW18" i="10"/>
  <c r="BM19" i="10"/>
  <c r="BY18" i="10"/>
  <c r="BO19" i="10"/>
  <c r="BU19" i="10"/>
  <c r="BQ19" i="10"/>
  <c r="BS19" i="10"/>
  <c r="BO18" i="10"/>
  <c r="BQ18" i="10"/>
  <c r="BJ25" i="10"/>
  <c r="BN23" i="10"/>
  <c r="BN27" i="10"/>
  <c r="BP25" i="10"/>
  <c r="BX28" i="10"/>
  <c r="BU16" i="10"/>
  <c r="BK17" i="10"/>
  <c r="BW16" i="10"/>
  <c r="BM17" i="10"/>
  <c r="BY16" i="10"/>
  <c r="BO17" i="10"/>
  <c r="BQ17" i="10"/>
  <c r="BU17" i="10"/>
  <c r="BS17" i="10"/>
  <c r="BI16" i="10"/>
  <c r="BH16" i="10"/>
  <c r="BJ16" i="10" s="1"/>
  <c r="BK16" i="10"/>
  <c r="BM16" i="10"/>
  <c r="BS16" i="10"/>
  <c r="BI17" i="10"/>
  <c r="BW17" i="10"/>
  <c r="BH17" i="10"/>
  <c r="BV17" i="10" s="1"/>
  <c r="BY17" i="10"/>
  <c r="BO16" i="10"/>
  <c r="BQ16" i="10"/>
  <c r="BN22" i="10"/>
  <c r="BQ10" i="10"/>
  <c r="BS13" i="10"/>
  <c r="BI14" i="10"/>
  <c r="BK15" i="10"/>
  <c r="BI15" i="10"/>
  <c r="BS10" i="10"/>
  <c r="BU13" i="10"/>
  <c r="BK14" i="10"/>
  <c r="BS14" i="10"/>
  <c r="BU10" i="10"/>
  <c r="BW13" i="10"/>
  <c r="BM14" i="10"/>
  <c r="BW10" i="10"/>
  <c r="BY13" i="10"/>
  <c r="BO14" i="10"/>
  <c r="BY10" i="10"/>
  <c r="BQ14" i="10"/>
  <c r="BH15" i="10"/>
  <c r="BV15" i="10" s="1"/>
  <c r="BI10" i="10"/>
  <c r="BQ15" i="10"/>
  <c r="BS15" i="10"/>
  <c r="BH10" i="10"/>
  <c r="BT10" i="10" s="1"/>
  <c r="BH13" i="10"/>
  <c r="BV13" i="10" s="1"/>
  <c r="BI13" i="10"/>
  <c r="BU15" i="10"/>
  <c r="BK13" i="10"/>
  <c r="BW15" i="10"/>
  <c r="BO10" i="10"/>
  <c r="BQ13" i="10"/>
  <c r="BU14" i="10"/>
  <c r="BW14" i="10"/>
  <c r="BH14" i="10"/>
  <c r="BL14" i="10" s="1"/>
  <c r="BY14" i="10"/>
  <c r="BO13" i="10"/>
  <c r="BK10" i="10"/>
  <c r="BM13" i="10"/>
  <c r="BM15" i="10"/>
  <c r="BY15" i="10"/>
  <c r="BO15" i="10"/>
  <c r="BM10" i="10"/>
  <c r="BX22" i="10"/>
  <c r="BQ11" i="10"/>
  <c r="BH11" i="10"/>
  <c r="BZ11" i="10" s="1"/>
  <c r="BH12" i="10"/>
  <c r="BL12" i="10" s="1"/>
  <c r="BI12" i="10"/>
  <c r="BI11" i="10"/>
  <c r="BK11" i="10"/>
  <c r="BM11" i="10"/>
  <c r="BO11" i="10"/>
  <c r="BY11" i="10"/>
  <c r="BO12" i="10"/>
  <c r="BQ12" i="10"/>
  <c r="BS12" i="10"/>
  <c r="BU12" i="10"/>
  <c r="BS11" i="10"/>
  <c r="BU11" i="10"/>
  <c r="BW11" i="10"/>
  <c r="BW12" i="10"/>
  <c r="BK12" i="10"/>
  <c r="BM12" i="10"/>
  <c r="BY12" i="10"/>
  <c r="BR28" i="10"/>
  <c r="BL27" i="10"/>
  <c r="BL23" i="10"/>
  <c r="BV23" i="10"/>
  <c r="BZ25" i="10"/>
  <c r="BV27" i="10"/>
  <c r="BR22" i="10"/>
  <c r="BT23" i="10"/>
  <c r="BX23" i="10"/>
  <c r="BP28" i="10"/>
  <c r="BJ23" i="10"/>
  <c r="BX27" i="10"/>
  <c r="BR23" i="10"/>
  <c r="BP19" i="7"/>
  <c r="BV27" i="9"/>
  <c r="BV19" i="7"/>
  <c r="BJ27" i="9"/>
  <c r="BT27" i="9"/>
  <c r="BL22" i="6"/>
  <c r="BZ18" i="9"/>
  <c r="BR27" i="9"/>
  <c r="BX19" i="7"/>
  <c r="BR22" i="4"/>
  <c r="BN22" i="8"/>
  <c r="BP28" i="9"/>
  <c r="BT27" i="8"/>
  <c r="BL19" i="9"/>
  <c r="BV23" i="9"/>
  <c r="BJ23" i="9"/>
  <c r="BP22" i="4"/>
  <c r="BV18" i="9"/>
  <c r="BZ22" i="8"/>
  <c r="BN22" i="4"/>
  <c r="BJ28" i="9"/>
  <c r="BZ28" i="9"/>
  <c r="BN28" i="9"/>
  <c r="BR18" i="9"/>
  <c r="BJ22" i="8"/>
  <c r="BZ23" i="4"/>
  <c r="BN18" i="9"/>
  <c r="BN22" i="9"/>
  <c r="BL18" i="9"/>
  <c r="BR22" i="9"/>
  <c r="BL22" i="3"/>
  <c r="BJ18" i="9"/>
  <c r="BJ19" i="9"/>
  <c r="BU16" i="9"/>
  <c r="BK17" i="9"/>
  <c r="BW16" i="9"/>
  <c r="BM17" i="9"/>
  <c r="BK16" i="9"/>
  <c r="BY16" i="9"/>
  <c r="BO17" i="9"/>
  <c r="BQ17" i="9"/>
  <c r="BI16" i="9"/>
  <c r="BS17" i="9"/>
  <c r="BU17" i="9"/>
  <c r="BW17" i="9"/>
  <c r="BY17" i="9"/>
  <c r="BH16" i="9"/>
  <c r="BV16" i="9" s="1"/>
  <c r="BH17" i="9"/>
  <c r="BL17" i="9" s="1"/>
  <c r="BI17" i="9"/>
  <c r="BO16" i="9"/>
  <c r="BQ16" i="9"/>
  <c r="BM16" i="9"/>
  <c r="BS16" i="9"/>
  <c r="BQ10" i="9"/>
  <c r="BS13" i="9"/>
  <c r="BI14" i="9"/>
  <c r="BS10" i="9"/>
  <c r="BU13" i="9"/>
  <c r="BK14" i="9"/>
  <c r="BU10" i="9"/>
  <c r="BW13" i="9"/>
  <c r="BM14" i="9"/>
  <c r="BS15" i="9"/>
  <c r="BW10" i="9"/>
  <c r="BY13" i="9"/>
  <c r="BO14" i="9"/>
  <c r="BY10" i="9"/>
  <c r="BQ14" i="9"/>
  <c r="BH15" i="9"/>
  <c r="BL15" i="9" s="1"/>
  <c r="BS14" i="9"/>
  <c r="BI15" i="9"/>
  <c r="BU14" i="9"/>
  <c r="BK15" i="9"/>
  <c r="BI13" i="9"/>
  <c r="BU15" i="9"/>
  <c r="BW14" i="9"/>
  <c r="BM15" i="9"/>
  <c r="BY14" i="9"/>
  <c r="BO15" i="9"/>
  <c r="BH13" i="9"/>
  <c r="BR13" i="9" s="1"/>
  <c r="BH10" i="9"/>
  <c r="BZ10" i="9" s="1"/>
  <c r="BQ15" i="9"/>
  <c r="BW15" i="9"/>
  <c r="BY15" i="9"/>
  <c r="BH14" i="9"/>
  <c r="BR14" i="9" s="1"/>
  <c r="BI10" i="9"/>
  <c r="BK13" i="9"/>
  <c r="BK10" i="9"/>
  <c r="BM13" i="9"/>
  <c r="BM10" i="9"/>
  <c r="BO13" i="9"/>
  <c r="BO10" i="9"/>
  <c r="BQ13" i="9"/>
  <c r="BH11" i="9"/>
  <c r="BT11" i="9" s="1"/>
  <c r="BI11" i="9"/>
  <c r="BK11" i="9"/>
  <c r="BM11" i="9"/>
  <c r="BO11" i="9"/>
  <c r="BQ11" i="9"/>
  <c r="BH12" i="9"/>
  <c r="BJ12" i="9" s="1"/>
  <c r="BQ12" i="9"/>
  <c r="BS11" i="9"/>
  <c r="BI12" i="9"/>
  <c r="BU11" i="9"/>
  <c r="BK12" i="9"/>
  <c r="BW11" i="9"/>
  <c r="BM12" i="9"/>
  <c r="BY11" i="9"/>
  <c r="BO12" i="9"/>
  <c r="BS12" i="9"/>
  <c r="BW12" i="9"/>
  <c r="BU12" i="9"/>
  <c r="BY12" i="9"/>
  <c r="BP27" i="9"/>
  <c r="BZ27" i="9"/>
  <c r="BT19" i="9"/>
  <c r="BR19" i="9"/>
  <c r="BZ19" i="9"/>
  <c r="BN27" i="9"/>
  <c r="BX19" i="9"/>
  <c r="BX28" i="6"/>
  <c r="BR19" i="7"/>
  <c r="BJ23" i="8"/>
  <c r="BV28" i="6"/>
  <c r="BX23" i="7"/>
  <c r="BL27" i="8"/>
  <c r="BJ27" i="8"/>
  <c r="BZ28" i="7"/>
  <c r="BZ27" i="8"/>
  <c r="BN27" i="4"/>
  <c r="BT28" i="6"/>
  <c r="BN19" i="7"/>
  <c r="BX27" i="8"/>
  <c r="BL19" i="7"/>
  <c r="BP23" i="7"/>
  <c r="BV27" i="8"/>
  <c r="BV23" i="8"/>
  <c r="BZ28" i="6"/>
  <c r="BZ19" i="7"/>
  <c r="BJ27" i="5"/>
  <c r="BZ27" i="6"/>
  <c r="BR27" i="8"/>
  <c r="BR25" i="8"/>
  <c r="BZ27" i="5"/>
  <c r="BZ22" i="4"/>
  <c r="BJ27" i="6"/>
  <c r="BJ28" i="8"/>
  <c r="BP27" i="8"/>
  <c r="BL25" i="6"/>
  <c r="BP27" i="4"/>
  <c r="BT19" i="7"/>
  <c r="BP28" i="8"/>
  <c r="BP19" i="8"/>
  <c r="BT25" i="8"/>
  <c r="BN19" i="8"/>
  <c r="BN25" i="8"/>
  <c r="BX28" i="8"/>
  <c r="BO18" i="8"/>
  <c r="BR23" i="8"/>
  <c r="BK18" i="8"/>
  <c r="BV28" i="8"/>
  <c r="BP23" i="8"/>
  <c r="BL19" i="8"/>
  <c r="BI18" i="8"/>
  <c r="BK19" i="8"/>
  <c r="BH18" i="8"/>
  <c r="BV18" i="8" s="1"/>
  <c r="BZ23" i="8"/>
  <c r="BJ19" i="8"/>
  <c r="BZ19" i="8"/>
  <c r="BY18" i="8"/>
  <c r="BY19" i="8"/>
  <c r="BL25" i="8"/>
  <c r="BT28" i="8"/>
  <c r="BX19" i="8"/>
  <c r="BN23" i="8"/>
  <c r="BW19" i="8"/>
  <c r="BV19" i="8"/>
  <c r="BL28" i="8"/>
  <c r="BX25" i="8"/>
  <c r="BT23" i="8"/>
  <c r="BX22" i="8"/>
  <c r="BU19" i="8"/>
  <c r="BU16" i="8"/>
  <c r="BK17" i="8"/>
  <c r="BW16" i="8"/>
  <c r="BM17" i="8"/>
  <c r="BY16" i="8"/>
  <c r="BO17" i="8"/>
  <c r="BQ17" i="8"/>
  <c r="BS17" i="8"/>
  <c r="BU17" i="8"/>
  <c r="BY17" i="8"/>
  <c r="BW17" i="8"/>
  <c r="BH17" i="8"/>
  <c r="BJ17" i="8" s="1"/>
  <c r="BK16" i="8"/>
  <c r="BM16" i="8"/>
  <c r="BI17" i="8"/>
  <c r="BH16" i="8"/>
  <c r="BV16" i="8" s="1"/>
  <c r="BI16" i="8"/>
  <c r="BO16" i="8"/>
  <c r="BQ16" i="8"/>
  <c r="BS16" i="8"/>
  <c r="BR28" i="8"/>
  <c r="BU18" i="8"/>
  <c r="BQ10" i="8"/>
  <c r="BS13" i="8"/>
  <c r="BI14" i="8"/>
  <c r="BS10" i="8"/>
  <c r="BU13" i="8"/>
  <c r="BK14" i="8"/>
  <c r="BU10" i="8"/>
  <c r="BW13" i="8"/>
  <c r="BM14" i="8"/>
  <c r="BW10" i="8"/>
  <c r="BY13" i="8"/>
  <c r="BO14" i="8"/>
  <c r="BY10" i="8"/>
  <c r="BQ14" i="8"/>
  <c r="BH15" i="8"/>
  <c r="BV15" i="8" s="1"/>
  <c r="BS14" i="8"/>
  <c r="BI15" i="8"/>
  <c r="BW14" i="8"/>
  <c r="BM15" i="8"/>
  <c r="BY14" i="8"/>
  <c r="BO15" i="8"/>
  <c r="BU14" i="8"/>
  <c r="BK15" i="8"/>
  <c r="BQ15" i="8"/>
  <c r="BM13" i="8"/>
  <c r="BO13" i="8"/>
  <c r="BQ13" i="8"/>
  <c r="BH14" i="8"/>
  <c r="BN14" i="8" s="1"/>
  <c r="BI10" i="8"/>
  <c r="BW15" i="8"/>
  <c r="BH10" i="8"/>
  <c r="BX10" i="8" s="1"/>
  <c r="BI13" i="8"/>
  <c r="BH13" i="8"/>
  <c r="BP13" i="8" s="1"/>
  <c r="BK10" i="8"/>
  <c r="BM10" i="8"/>
  <c r="BY15" i="8"/>
  <c r="BO10" i="8"/>
  <c r="BS15" i="8"/>
  <c r="BU15" i="8"/>
  <c r="BK13" i="8"/>
  <c r="BP25" i="8"/>
  <c r="BL23" i="8"/>
  <c r="BT19" i="8"/>
  <c r="BH11" i="8"/>
  <c r="BJ11" i="8" s="1"/>
  <c r="BI11" i="8"/>
  <c r="BK11" i="8"/>
  <c r="BM11" i="8"/>
  <c r="BO11" i="8"/>
  <c r="BQ11" i="8"/>
  <c r="BH12" i="8"/>
  <c r="BX12" i="8" s="1"/>
  <c r="BU11" i="8"/>
  <c r="BK12" i="8"/>
  <c r="BW11" i="8"/>
  <c r="BM12" i="8"/>
  <c r="BS11" i="8"/>
  <c r="BI12" i="8"/>
  <c r="BY11" i="8"/>
  <c r="BO12" i="8"/>
  <c r="BQ12" i="8"/>
  <c r="BS12" i="8"/>
  <c r="BU12" i="8"/>
  <c r="BW12" i="8"/>
  <c r="BY12" i="8"/>
  <c r="BP22" i="8"/>
  <c r="BS19" i="8"/>
  <c r="BZ25" i="8"/>
  <c r="BR19" i="8"/>
  <c r="BV25" i="8"/>
  <c r="BZ22" i="2"/>
  <c r="BT28" i="7"/>
  <c r="BN25" i="7"/>
  <c r="BX25" i="7"/>
  <c r="BX28" i="7"/>
  <c r="BT22" i="6"/>
  <c r="BT25" i="7"/>
  <c r="BN28" i="6"/>
  <c r="BJ28" i="7"/>
  <c r="BV28" i="7"/>
  <c r="BJ23" i="5"/>
  <c r="BR25" i="7"/>
  <c r="BL22" i="5"/>
  <c r="BJ28" i="6"/>
  <c r="BL27" i="7"/>
  <c r="BQ10" i="7"/>
  <c r="BS13" i="7"/>
  <c r="BI14" i="7"/>
  <c r="BY14" i="7"/>
  <c r="BO15" i="7"/>
  <c r="BQ15" i="7"/>
  <c r="BS10" i="7"/>
  <c r="BU13" i="7"/>
  <c r="BK14" i="7"/>
  <c r="BU10" i="7"/>
  <c r="BW13" i="7"/>
  <c r="BM14" i="7"/>
  <c r="BW10" i="7"/>
  <c r="BY13" i="7"/>
  <c r="BO14" i="7"/>
  <c r="BY10" i="7"/>
  <c r="BQ14" i="7"/>
  <c r="BH15" i="7"/>
  <c r="BV15" i="7" s="1"/>
  <c r="BS14" i="7"/>
  <c r="BI15" i="7"/>
  <c r="BU14" i="7"/>
  <c r="BK15" i="7"/>
  <c r="BW14" i="7"/>
  <c r="BM15" i="7"/>
  <c r="BH13" i="7"/>
  <c r="BZ13" i="7" s="1"/>
  <c r="BO10" i="7"/>
  <c r="BQ13" i="7"/>
  <c r="BH14" i="7"/>
  <c r="BP14" i="7" s="1"/>
  <c r="BI13" i="7"/>
  <c r="BM13" i="7"/>
  <c r="BY15" i="7"/>
  <c r="BK13" i="7"/>
  <c r="BI10" i="7"/>
  <c r="BS15" i="7"/>
  <c r="BU15" i="7"/>
  <c r="BW15" i="7"/>
  <c r="BH10" i="7"/>
  <c r="BZ10" i="7" s="1"/>
  <c r="BM10" i="7"/>
  <c r="BK10" i="7"/>
  <c r="BO13" i="7"/>
  <c r="BU16" i="7"/>
  <c r="BK17" i="7"/>
  <c r="BH16" i="7"/>
  <c r="BJ16" i="7" s="1"/>
  <c r="BW16" i="7"/>
  <c r="BM17" i="7"/>
  <c r="BY16" i="7"/>
  <c r="BO17" i="7"/>
  <c r="BQ17" i="7"/>
  <c r="BS17" i="7"/>
  <c r="BU17" i="7"/>
  <c r="BW17" i="7"/>
  <c r="BY17" i="7"/>
  <c r="BS16" i="7"/>
  <c r="BI17" i="7"/>
  <c r="BK16" i="7"/>
  <c r="BM16" i="7"/>
  <c r="BO16" i="7"/>
  <c r="BQ16" i="7"/>
  <c r="BH17" i="7"/>
  <c r="BV17" i="7" s="1"/>
  <c r="BI16" i="7"/>
  <c r="BH11" i="7"/>
  <c r="BX11" i="7" s="1"/>
  <c r="BW11" i="7"/>
  <c r="BM12" i="7"/>
  <c r="BY11" i="7"/>
  <c r="BO12" i="7"/>
  <c r="BI11" i="7"/>
  <c r="BK11" i="7"/>
  <c r="BM11" i="7"/>
  <c r="BO11" i="7"/>
  <c r="BQ11" i="7"/>
  <c r="BH12" i="7"/>
  <c r="BN12" i="7" s="1"/>
  <c r="BS11" i="7"/>
  <c r="BI12" i="7"/>
  <c r="BU11" i="7"/>
  <c r="BK12" i="7"/>
  <c r="BQ12" i="7"/>
  <c r="BS12" i="7"/>
  <c r="BU12" i="7"/>
  <c r="BW12" i="7"/>
  <c r="BY12" i="7"/>
  <c r="BT23" i="7"/>
  <c r="BP22" i="7"/>
  <c r="BZ23" i="7"/>
  <c r="BJ27" i="7"/>
  <c r="BV27" i="7"/>
  <c r="BL25" i="7"/>
  <c r="BN22" i="7"/>
  <c r="BT27" i="7"/>
  <c r="BL22" i="7"/>
  <c r="BJ22" i="7"/>
  <c r="BX27" i="7"/>
  <c r="BJ25" i="7"/>
  <c r="BR22" i="7"/>
  <c r="BZ25" i="7"/>
  <c r="BV25" i="7"/>
  <c r="BH18" i="7"/>
  <c r="BL28" i="7"/>
  <c r="BZ27" i="7"/>
  <c r="BX22" i="7"/>
  <c r="BR28" i="7"/>
  <c r="BT22" i="7"/>
  <c r="BR27" i="7"/>
  <c r="BN27" i="7"/>
  <c r="BL23" i="7"/>
  <c r="BN28" i="7"/>
  <c r="BY18" i="7"/>
  <c r="BV23" i="7"/>
  <c r="BR25" i="4"/>
  <c r="BJ22" i="4"/>
  <c r="BZ25" i="6"/>
  <c r="BT22" i="5"/>
  <c r="BV25" i="6"/>
  <c r="BT25" i="4"/>
  <c r="BT23" i="5"/>
  <c r="BR23" i="5"/>
  <c r="BT22" i="4"/>
  <c r="BZ22" i="6"/>
  <c r="BP25" i="6"/>
  <c r="BJ27" i="4"/>
  <c r="BT23" i="6"/>
  <c r="BJ22" i="5"/>
  <c r="BL27" i="6"/>
  <c r="BN25" i="6"/>
  <c r="BX25" i="6"/>
  <c r="BQ10" i="6"/>
  <c r="BS13" i="6"/>
  <c r="BI14" i="6"/>
  <c r="BS10" i="6"/>
  <c r="BU13" i="6"/>
  <c r="BK14" i="6"/>
  <c r="BU10" i="6"/>
  <c r="BW13" i="6"/>
  <c r="BM14" i="6"/>
  <c r="BS14" i="6"/>
  <c r="BI15" i="6"/>
  <c r="BW10" i="6"/>
  <c r="BY13" i="6"/>
  <c r="BO14" i="6"/>
  <c r="BY10" i="6"/>
  <c r="BQ14" i="6"/>
  <c r="BH15" i="6"/>
  <c r="BL15" i="6" s="1"/>
  <c r="BS15" i="6"/>
  <c r="BK13" i="6"/>
  <c r="BW15" i="6"/>
  <c r="BQ15" i="6"/>
  <c r="BI10" i="6"/>
  <c r="BH13" i="6"/>
  <c r="BN13" i="6" s="1"/>
  <c r="BI13" i="6"/>
  <c r="BU15" i="6"/>
  <c r="BH10" i="6"/>
  <c r="BZ10" i="6" s="1"/>
  <c r="BO10" i="6"/>
  <c r="BQ13" i="6"/>
  <c r="BY15" i="6"/>
  <c r="BH14" i="6"/>
  <c r="BX14" i="6" s="1"/>
  <c r="BU14" i="6"/>
  <c r="BO15" i="6"/>
  <c r="BK15" i="6"/>
  <c r="BM15" i="6"/>
  <c r="BK10" i="6"/>
  <c r="BY14" i="6"/>
  <c r="BM10" i="6"/>
  <c r="BM13" i="6"/>
  <c r="BO13" i="6"/>
  <c r="BW14" i="6"/>
  <c r="BV23" i="6"/>
  <c r="BM18" i="6"/>
  <c r="BW19" i="6"/>
  <c r="BV27" i="6"/>
  <c r="BS19" i="6"/>
  <c r="BH11" i="6"/>
  <c r="BX11" i="6" s="1"/>
  <c r="BI11" i="6"/>
  <c r="BK11" i="6"/>
  <c r="BM11" i="6"/>
  <c r="BH12" i="6"/>
  <c r="BN12" i="6" s="1"/>
  <c r="BQ11" i="6"/>
  <c r="BO11" i="6"/>
  <c r="BQ12" i="6"/>
  <c r="BU12" i="6"/>
  <c r="BY11" i="6"/>
  <c r="BO12" i="6"/>
  <c r="BS12" i="6"/>
  <c r="BK12" i="6"/>
  <c r="BM12" i="6"/>
  <c r="BW12" i="6"/>
  <c r="BY12" i="6"/>
  <c r="BS11" i="6"/>
  <c r="BU11" i="6"/>
  <c r="BW11" i="6"/>
  <c r="BI12" i="6"/>
  <c r="BM19" i="6"/>
  <c r="BU16" i="6"/>
  <c r="BK17" i="6"/>
  <c r="BW16" i="6"/>
  <c r="BM17" i="6"/>
  <c r="BY16" i="6"/>
  <c r="BO17" i="6"/>
  <c r="BU17" i="6"/>
  <c r="BQ17" i="6"/>
  <c r="BS17" i="6"/>
  <c r="BI16" i="6"/>
  <c r="BM16" i="6"/>
  <c r="BH16" i="6"/>
  <c r="BP16" i="6" s="1"/>
  <c r="BK16" i="6"/>
  <c r="BS16" i="6"/>
  <c r="BI17" i="6"/>
  <c r="BQ16" i="6"/>
  <c r="BH17" i="6"/>
  <c r="BN17" i="6" s="1"/>
  <c r="BW17" i="6"/>
  <c r="BY17" i="6"/>
  <c r="BO16" i="6"/>
  <c r="BW18" i="6"/>
  <c r="BN27" i="6"/>
  <c r="BP23" i="6"/>
  <c r="BS18" i="6"/>
  <c r="BY18" i="6"/>
  <c r="BX22" i="6"/>
  <c r="BK19" i="6"/>
  <c r="BT25" i="6"/>
  <c r="BZ23" i="6"/>
  <c r="BU18" i="6"/>
  <c r="BH19" i="6"/>
  <c r="BR23" i="6"/>
  <c r="BR28" i="6"/>
  <c r="BL23" i="6"/>
  <c r="BN23" i="6"/>
  <c r="BO19" i="6"/>
  <c r="BI18" i="6"/>
  <c r="BR22" i="6"/>
  <c r="BP27" i="6"/>
  <c r="BH18" i="6"/>
  <c r="BT18" i="6" s="1"/>
  <c r="BT27" i="6"/>
  <c r="BP22" i="6"/>
  <c r="BQ18" i="6"/>
  <c r="BX23" i="6"/>
  <c r="BJ22" i="6"/>
  <c r="BI19" i="6"/>
  <c r="BK18" i="6"/>
  <c r="BN22" i="6"/>
  <c r="BO18" i="6"/>
  <c r="BR27" i="6"/>
  <c r="BJ25" i="5"/>
  <c r="BP23" i="4"/>
  <c r="BR27" i="3"/>
  <c r="BJ25" i="4"/>
  <c r="BZ23" i="5"/>
  <c r="BL25" i="5"/>
  <c r="BX23" i="5"/>
  <c r="BP28" i="3"/>
  <c r="BL28" i="3"/>
  <c r="BN25" i="5"/>
  <c r="BZ25" i="5"/>
  <c r="BP23" i="5"/>
  <c r="BT23" i="4"/>
  <c r="BV27" i="4"/>
  <c r="BV22" i="4"/>
  <c r="BZ22" i="5"/>
  <c r="BV18" i="3"/>
  <c r="BT27" i="4"/>
  <c r="BV23" i="5"/>
  <c r="BX25" i="5"/>
  <c r="BP25" i="5"/>
  <c r="BR27" i="4"/>
  <c r="BZ27" i="4"/>
  <c r="BZ28" i="5"/>
  <c r="BU16" i="5"/>
  <c r="BK17" i="5"/>
  <c r="BU17" i="5"/>
  <c r="BW17" i="5"/>
  <c r="BW16" i="5"/>
  <c r="BM17" i="5"/>
  <c r="BY16" i="5"/>
  <c r="BO17" i="5"/>
  <c r="BQ17" i="5"/>
  <c r="BS17" i="5"/>
  <c r="BH16" i="5"/>
  <c r="BP16" i="5" s="1"/>
  <c r="BI16" i="5"/>
  <c r="BH17" i="5"/>
  <c r="BV17" i="5" s="1"/>
  <c r="BK16" i="5"/>
  <c r="BI17" i="5"/>
  <c r="BO16" i="5"/>
  <c r="BQ16" i="5"/>
  <c r="BS16" i="5"/>
  <c r="BM16" i="5"/>
  <c r="BY17" i="5"/>
  <c r="BN22" i="5"/>
  <c r="BP28" i="5"/>
  <c r="BJ28" i="5"/>
  <c r="BV28" i="5"/>
  <c r="BX28" i="5"/>
  <c r="BR27" i="5"/>
  <c r="BT28" i="5"/>
  <c r="BW19" i="5"/>
  <c r="BK18" i="5"/>
  <c r="BM18" i="5"/>
  <c r="BY19" i="5"/>
  <c r="BH18" i="5"/>
  <c r="BL18" i="5" s="1"/>
  <c r="BI18" i="5"/>
  <c r="BH19" i="5"/>
  <c r="BL19" i="5" s="1"/>
  <c r="BS18" i="5"/>
  <c r="BI19" i="5"/>
  <c r="BK19" i="5"/>
  <c r="BM19" i="5"/>
  <c r="BO19" i="5"/>
  <c r="BS19" i="5"/>
  <c r="BQ19" i="5"/>
  <c r="BO18" i="5"/>
  <c r="BQ18" i="5"/>
  <c r="BU19" i="5"/>
  <c r="BU18" i="5"/>
  <c r="BW18" i="5"/>
  <c r="BY18" i="5"/>
  <c r="BR22" i="5"/>
  <c r="BN23" i="5"/>
  <c r="BV25" i="5"/>
  <c r="BX22" i="5"/>
  <c r="BX27" i="5"/>
  <c r="BP27" i="5"/>
  <c r="BN28" i="5"/>
  <c r="BR28" i="5"/>
  <c r="BP22" i="5"/>
  <c r="BT25" i="5"/>
  <c r="BV27" i="5"/>
  <c r="BT27" i="5"/>
  <c r="BQ10" i="5"/>
  <c r="BS13" i="5"/>
  <c r="BI14" i="5"/>
  <c r="BS14" i="5"/>
  <c r="BI15" i="5"/>
  <c r="BU14" i="5"/>
  <c r="BK15" i="5"/>
  <c r="BW14" i="5"/>
  <c r="BM15" i="5"/>
  <c r="BS10" i="5"/>
  <c r="BU13" i="5"/>
  <c r="BK14" i="5"/>
  <c r="BU10" i="5"/>
  <c r="BW13" i="5"/>
  <c r="BM14" i="5"/>
  <c r="BW10" i="5"/>
  <c r="BY13" i="5"/>
  <c r="BO14" i="5"/>
  <c r="BY10" i="5"/>
  <c r="BQ14" i="5"/>
  <c r="BH15" i="5"/>
  <c r="BT15" i="5" s="1"/>
  <c r="BQ15" i="5"/>
  <c r="BK13" i="5"/>
  <c r="BM13" i="5"/>
  <c r="BO13" i="5"/>
  <c r="BQ13" i="5"/>
  <c r="BH10" i="5"/>
  <c r="BZ10" i="5" s="1"/>
  <c r="BI10" i="5"/>
  <c r="BK10" i="5"/>
  <c r="BO10" i="5"/>
  <c r="BO15" i="5"/>
  <c r="BS15" i="5"/>
  <c r="BU15" i="5"/>
  <c r="BH14" i="5"/>
  <c r="BP14" i="5" s="1"/>
  <c r="BW15" i="5"/>
  <c r="BH13" i="5"/>
  <c r="BZ13" i="5" s="1"/>
  <c r="BI13" i="5"/>
  <c r="BY14" i="5"/>
  <c r="BY15" i="5"/>
  <c r="BM10" i="5"/>
  <c r="BQ11" i="5"/>
  <c r="BH12" i="5"/>
  <c r="BP12" i="5" s="1"/>
  <c r="BI12" i="5"/>
  <c r="BK12" i="5"/>
  <c r="BH11" i="5"/>
  <c r="BZ11" i="5" s="1"/>
  <c r="BI11" i="5"/>
  <c r="BK11" i="5"/>
  <c r="BS11" i="5"/>
  <c r="BM11" i="5"/>
  <c r="BO11" i="5"/>
  <c r="BY11" i="5"/>
  <c r="BO12" i="5"/>
  <c r="BW12" i="5"/>
  <c r="BM12" i="5"/>
  <c r="BQ12" i="5"/>
  <c r="BS12" i="5"/>
  <c r="BU11" i="5"/>
  <c r="BU12" i="5"/>
  <c r="BW11" i="5"/>
  <c r="BY12" i="5"/>
  <c r="BN27" i="5"/>
  <c r="BR28" i="4"/>
  <c r="BJ25" i="3"/>
  <c r="BN22" i="3"/>
  <c r="BL23" i="4"/>
  <c r="BZ28" i="2"/>
  <c r="BZ25" i="4"/>
  <c r="BL25" i="4"/>
  <c r="BP28" i="4"/>
  <c r="BX23" i="4"/>
  <c r="BJ23" i="4"/>
  <c r="BT22" i="3"/>
  <c r="BX25" i="4"/>
  <c r="BL28" i="4"/>
  <c r="BN28" i="3"/>
  <c r="BJ28" i="4"/>
  <c r="BV23" i="4"/>
  <c r="BX28" i="4"/>
  <c r="BR23" i="4"/>
  <c r="BN28" i="4"/>
  <c r="BV28" i="4"/>
  <c r="BZ28" i="3"/>
  <c r="BX28" i="3"/>
  <c r="BP25" i="4"/>
  <c r="BJ28" i="3"/>
  <c r="BZ22" i="3"/>
  <c r="BZ28" i="4"/>
  <c r="BV28" i="3"/>
  <c r="BR22" i="3"/>
  <c r="BX22" i="3"/>
  <c r="BJ22" i="3"/>
  <c r="BP22" i="3"/>
  <c r="BX27" i="2"/>
  <c r="BT28" i="3"/>
  <c r="BU18" i="4"/>
  <c r="BI19" i="4"/>
  <c r="BH19" i="4"/>
  <c r="BJ19" i="4" s="1"/>
  <c r="BI18" i="4"/>
  <c r="BH18" i="4"/>
  <c r="BT18" i="4" s="1"/>
  <c r="BS19" i="4"/>
  <c r="BM18" i="4"/>
  <c r="BQ19" i="4"/>
  <c r="BY19" i="4"/>
  <c r="BU19" i="4"/>
  <c r="BW19" i="4"/>
  <c r="BQ18" i="4"/>
  <c r="BO19" i="4"/>
  <c r="BY18" i="4"/>
  <c r="BV25" i="4"/>
  <c r="BL27" i="4"/>
  <c r="BO18" i="4"/>
  <c r="BM19" i="4"/>
  <c r="BU16" i="4"/>
  <c r="BK17" i="4"/>
  <c r="BW16" i="4"/>
  <c r="BM17" i="4"/>
  <c r="BY16" i="4"/>
  <c r="BO17" i="4"/>
  <c r="BQ17" i="4"/>
  <c r="BW17" i="4"/>
  <c r="BS17" i="4"/>
  <c r="BU17" i="4"/>
  <c r="BY17" i="4"/>
  <c r="BH16" i="4"/>
  <c r="BV16" i="4" s="1"/>
  <c r="BI16" i="4"/>
  <c r="BK16" i="4"/>
  <c r="BM16" i="4"/>
  <c r="BS16" i="4"/>
  <c r="BH17" i="4"/>
  <c r="BZ17" i="4" s="1"/>
  <c r="BI17" i="4"/>
  <c r="BO16" i="4"/>
  <c r="BQ16" i="4"/>
  <c r="BW18" i="4"/>
  <c r="BQ10" i="4"/>
  <c r="BS13" i="4"/>
  <c r="BI14" i="4"/>
  <c r="BS10" i="4"/>
  <c r="BU13" i="4"/>
  <c r="BK14" i="4"/>
  <c r="BU10" i="4"/>
  <c r="BW13" i="4"/>
  <c r="BM14" i="4"/>
  <c r="BW10" i="4"/>
  <c r="BY13" i="4"/>
  <c r="BO14" i="4"/>
  <c r="BU14" i="4"/>
  <c r="BK15" i="4"/>
  <c r="BY10" i="4"/>
  <c r="BQ14" i="4"/>
  <c r="BH15" i="4"/>
  <c r="BV15" i="4" s="1"/>
  <c r="BS14" i="4"/>
  <c r="BI15" i="4"/>
  <c r="BW14" i="4"/>
  <c r="BM15" i="4"/>
  <c r="BQ15" i="4"/>
  <c r="BS15" i="4"/>
  <c r="BH13" i="4"/>
  <c r="BZ13" i="4" s="1"/>
  <c r="BI13" i="4"/>
  <c r="BU15" i="4"/>
  <c r="BH10" i="4"/>
  <c r="BX10" i="4" s="1"/>
  <c r="BI10" i="4"/>
  <c r="BK13" i="4"/>
  <c r="BW15" i="4"/>
  <c r="BO10" i="4"/>
  <c r="BQ13" i="4"/>
  <c r="BO15" i="4"/>
  <c r="BY15" i="4"/>
  <c r="BH14" i="4"/>
  <c r="BT14" i="4" s="1"/>
  <c r="BY14" i="4"/>
  <c r="BK10" i="4"/>
  <c r="BM13" i="4"/>
  <c r="BM10" i="4"/>
  <c r="BO13" i="4"/>
  <c r="BH11" i="4"/>
  <c r="BT11" i="4" s="1"/>
  <c r="BI12" i="4"/>
  <c r="BI11" i="4"/>
  <c r="BH12" i="4"/>
  <c r="BJ12" i="4" s="1"/>
  <c r="BK11" i="4"/>
  <c r="BM11" i="4"/>
  <c r="BS11" i="4"/>
  <c r="BO11" i="4"/>
  <c r="BQ11" i="4"/>
  <c r="BY11" i="4"/>
  <c r="BO12" i="4"/>
  <c r="BQ12" i="4"/>
  <c r="BS12" i="4"/>
  <c r="BU12" i="4"/>
  <c r="BW12" i="4"/>
  <c r="BU11" i="4"/>
  <c r="BW11" i="4"/>
  <c r="BM12" i="4"/>
  <c r="BK12" i="4"/>
  <c r="BY12" i="4"/>
  <c r="BL22" i="4"/>
  <c r="BK18" i="4"/>
  <c r="BV19" i="2"/>
  <c r="BJ19" i="3"/>
  <c r="BL19" i="3"/>
  <c r="BT18" i="3"/>
  <c r="BZ23" i="2"/>
  <c r="BL18" i="3"/>
  <c r="BP23" i="2"/>
  <c r="BN23" i="2"/>
  <c r="BX27" i="3"/>
  <c r="BX23" i="2"/>
  <c r="BV27" i="3"/>
  <c r="BT23" i="2"/>
  <c r="BP27" i="3"/>
  <c r="BJ27" i="3"/>
  <c r="BN27" i="3"/>
  <c r="BR23" i="2"/>
  <c r="BL28" i="2"/>
  <c r="BV23" i="2"/>
  <c r="BZ25" i="2"/>
  <c r="BT27" i="3"/>
  <c r="BT19" i="3"/>
  <c r="BN25" i="3"/>
  <c r="BL25" i="3"/>
  <c r="BT23" i="3"/>
  <c r="BZ23" i="3"/>
  <c r="BR25" i="3"/>
  <c r="BZ25" i="3"/>
  <c r="BS19" i="3"/>
  <c r="BZ19" i="3"/>
  <c r="BR23" i="3"/>
  <c r="BX19" i="3"/>
  <c r="BN19" i="3"/>
  <c r="BW19" i="3"/>
  <c r="BN23" i="3"/>
  <c r="BP19" i="3"/>
  <c r="BH11" i="3"/>
  <c r="BP11" i="3" s="1"/>
  <c r="BI11" i="3"/>
  <c r="BM11" i="3"/>
  <c r="BK11" i="3"/>
  <c r="BQ11" i="3"/>
  <c r="BH12" i="3"/>
  <c r="BL12" i="3" s="1"/>
  <c r="BY11" i="3"/>
  <c r="BO12" i="3"/>
  <c r="BQ12" i="3"/>
  <c r="BS12" i="3"/>
  <c r="BK12" i="3"/>
  <c r="BI12" i="3"/>
  <c r="BM12" i="3"/>
  <c r="BO11" i="3"/>
  <c r="BU12" i="3"/>
  <c r="BU11" i="3"/>
  <c r="BW12" i="3"/>
  <c r="BW11" i="3"/>
  <c r="BY12" i="3"/>
  <c r="BS11" i="3"/>
  <c r="BX23" i="3"/>
  <c r="BU16" i="3"/>
  <c r="BK17" i="3"/>
  <c r="BW16" i="3"/>
  <c r="BM17" i="3"/>
  <c r="BY16" i="3"/>
  <c r="BO17" i="3"/>
  <c r="BQ17" i="3"/>
  <c r="BU17" i="3"/>
  <c r="BH16" i="3"/>
  <c r="BZ16" i="3" s="1"/>
  <c r="BI16" i="3"/>
  <c r="BK16" i="3"/>
  <c r="BM16" i="3"/>
  <c r="BS17" i="3"/>
  <c r="BO16" i="3"/>
  <c r="BW17" i="3"/>
  <c r="BQ16" i="3"/>
  <c r="BY17" i="3"/>
  <c r="BS16" i="3"/>
  <c r="BH17" i="3"/>
  <c r="BP17" i="3" s="1"/>
  <c r="BI17" i="3"/>
  <c r="BQ10" i="3"/>
  <c r="BS13" i="3"/>
  <c r="BI14" i="3"/>
  <c r="BW10" i="3"/>
  <c r="BS10" i="3"/>
  <c r="BU13" i="3"/>
  <c r="BK14" i="3"/>
  <c r="BU10" i="3"/>
  <c r="BW13" i="3"/>
  <c r="BM14" i="3"/>
  <c r="BY13" i="3"/>
  <c r="BO14" i="3"/>
  <c r="BS14" i="3"/>
  <c r="BI15" i="3"/>
  <c r="BQ15" i="3"/>
  <c r="BS15" i="3"/>
  <c r="BH13" i="3"/>
  <c r="BT13" i="3" s="1"/>
  <c r="BI13" i="3"/>
  <c r="BU15" i="3"/>
  <c r="BH10" i="3"/>
  <c r="BZ10" i="3" s="1"/>
  <c r="BY14" i="3"/>
  <c r="BY15" i="3"/>
  <c r="BH14" i="3"/>
  <c r="BZ14" i="3" s="1"/>
  <c r="BH15" i="3"/>
  <c r="BL15" i="3" s="1"/>
  <c r="BQ14" i="3"/>
  <c r="BK15" i="3"/>
  <c r="BM13" i="3"/>
  <c r="BQ13" i="3"/>
  <c r="BO13" i="3"/>
  <c r="BU14" i="3"/>
  <c r="BM15" i="3"/>
  <c r="BK13" i="3"/>
  <c r="BW14" i="3"/>
  <c r="BO15" i="3"/>
  <c r="BI10" i="3"/>
  <c r="BM10" i="3"/>
  <c r="BO10" i="3"/>
  <c r="BK10" i="3"/>
  <c r="BY10" i="3"/>
  <c r="BW15" i="3"/>
  <c r="BY18" i="3"/>
  <c r="BL23" i="3"/>
  <c r="BQ18" i="3"/>
  <c r="BP18" i="3"/>
  <c r="BV23" i="3"/>
  <c r="BP25" i="3"/>
  <c r="BO18" i="3"/>
  <c r="BX25" i="3"/>
  <c r="BV19" i="3"/>
  <c r="BN18" i="3"/>
  <c r="BV25" i="3"/>
  <c r="BU19" i="3"/>
  <c r="BJ23" i="3"/>
  <c r="BM18" i="3"/>
  <c r="BM19" i="3"/>
  <c r="BW18" i="3"/>
  <c r="BL27" i="3"/>
  <c r="BJ22" i="2"/>
  <c r="BR22" i="2"/>
  <c r="BX28" i="2"/>
  <c r="BP22" i="2"/>
  <c r="BR28" i="2"/>
  <c r="BL23" i="2"/>
  <c r="BN22" i="2"/>
  <c r="BV27" i="2"/>
  <c r="BT27" i="2"/>
  <c r="BX22" i="2"/>
  <c r="BR27" i="2"/>
  <c r="BV22" i="2"/>
  <c r="BL27" i="2"/>
  <c r="BP28" i="2"/>
  <c r="BP27" i="2"/>
  <c r="BN27" i="2"/>
  <c r="BT22" i="2"/>
  <c r="BJ27" i="2"/>
  <c r="BR19" i="2"/>
  <c r="BQ19" i="2"/>
  <c r="BP19" i="2"/>
  <c r="BT25" i="2"/>
  <c r="BW18" i="2"/>
  <c r="BX25" i="2"/>
  <c r="BV25" i="2"/>
  <c r="BJ19" i="2"/>
  <c r="BS18" i="2"/>
  <c r="BI19" i="2"/>
  <c r="BN25" i="2"/>
  <c r="BI18" i="2"/>
  <c r="BH11" i="2"/>
  <c r="BT11" i="2" s="1"/>
  <c r="BI11" i="2"/>
  <c r="BK11" i="2"/>
  <c r="BH12" i="2"/>
  <c r="BP12" i="2" s="1"/>
  <c r="BS11" i="2"/>
  <c r="BI12" i="2"/>
  <c r="BM11" i="2"/>
  <c r="BQ11" i="2"/>
  <c r="BO11" i="2"/>
  <c r="BY11" i="2"/>
  <c r="BO12" i="2"/>
  <c r="BQ12" i="2"/>
  <c r="BS12" i="2"/>
  <c r="BU12" i="2"/>
  <c r="BK12" i="2"/>
  <c r="BW11" i="2"/>
  <c r="BU11" i="2"/>
  <c r="BM12" i="2"/>
  <c r="BW12" i="2"/>
  <c r="BY12" i="2"/>
  <c r="BH18" i="2"/>
  <c r="BZ18" i="2" s="1"/>
  <c r="BM18" i="2"/>
  <c r="BJ28" i="2"/>
  <c r="BQ18" i="2"/>
  <c r="BU19" i="2"/>
  <c r="BK18" i="2"/>
  <c r="BU18" i="2"/>
  <c r="BZ19" i="2"/>
  <c r="BP25" i="2"/>
  <c r="BT19" i="2"/>
  <c r="BY19" i="2"/>
  <c r="BU16" i="2"/>
  <c r="BK17" i="2"/>
  <c r="BW16" i="2"/>
  <c r="BM17" i="2"/>
  <c r="BY16" i="2"/>
  <c r="BO17" i="2"/>
  <c r="BU17" i="2"/>
  <c r="BW17" i="2"/>
  <c r="BQ17" i="2"/>
  <c r="BS17" i="2"/>
  <c r="BH16" i="2"/>
  <c r="BJ16" i="2" s="1"/>
  <c r="BM16" i="2"/>
  <c r="BY17" i="2"/>
  <c r="BO16" i="2"/>
  <c r="BQ16" i="2"/>
  <c r="BS16" i="2"/>
  <c r="BI16" i="2"/>
  <c r="BH17" i="2"/>
  <c r="BJ17" i="2" s="1"/>
  <c r="BK16" i="2"/>
  <c r="BI17" i="2"/>
  <c r="BX19" i="2"/>
  <c r="BL25" i="2"/>
  <c r="BW19" i="2"/>
  <c r="BJ25" i="2"/>
  <c r="BV28" i="2"/>
  <c r="BN28" i="2"/>
  <c r="BQ10" i="2"/>
  <c r="BS13" i="2"/>
  <c r="BI14" i="2"/>
  <c r="BS10" i="2"/>
  <c r="BU13" i="2"/>
  <c r="BK14" i="2"/>
  <c r="BU10" i="2"/>
  <c r="BW13" i="2"/>
  <c r="BM14" i="2"/>
  <c r="BS14" i="2"/>
  <c r="BI15" i="2"/>
  <c r="BU14" i="2"/>
  <c r="BK15" i="2"/>
  <c r="BW10" i="2"/>
  <c r="BY13" i="2"/>
  <c r="BO14" i="2"/>
  <c r="BY10" i="2"/>
  <c r="BQ14" i="2"/>
  <c r="BH15" i="2"/>
  <c r="BP15" i="2" s="1"/>
  <c r="BQ15" i="2"/>
  <c r="BQ13" i="2"/>
  <c r="BM15" i="2"/>
  <c r="BO13" i="2"/>
  <c r="BH10" i="2"/>
  <c r="BR10" i="2" s="1"/>
  <c r="BH13" i="2"/>
  <c r="BX13" i="2" s="1"/>
  <c r="BH14" i="2"/>
  <c r="BV14" i="2" s="1"/>
  <c r="BO15" i="2"/>
  <c r="BI13" i="2"/>
  <c r="BW14" i="2"/>
  <c r="BS15" i="2"/>
  <c r="BK13" i="2"/>
  <c r="BY14" i="2"/>
  <c r="BU15" i="2"/>
  <c r="BM13" i="2"/>
  <c r="BI10" i="2"/>
  <c r="BW15" i="2"/>
  <c r="BK10" i="2"/>
  <c r="BM10" i="2"/>
  <c r="BO10" i="2"/>
  <c r="BY15" i="2"/>
  <c r="BO18" i="2"/>
  <c r="BN19" i="2"/>
  <c r="BL19" i="2"/>
  <c r="BP19" i="13" l="1"/>
  <c r="BL18" i="17"/>
  <c r="BL12" i="70"/>
  <c r="BX19" i="13"/>
  <c r="BT10" i="69"/>
  <c r="BP14" i="70"/>
  <c r="BJ10" i="69"/>
  <c r="BZ15" i="70"/>
  <c r="BT11" i="69"/>
  <c r="BJ16" i="68"/>
  <c r="BX15" i="70"/>
  <c r="BX18" i="3"/>
  <c r="BJ19" i="13"/>
  <c r="BL16" i="68"/>
  <c r="BT18" i="17"/>
  <c r="BN16" i="68"/>
  <c r="BN19" i="13"/>
  <c r="BR18" i="3"/>
  <c r="BJ18" i="3"/>
  <c r="BV19" i="13"/>
  <c r="BX11" i="70"/>
  <c r="BZ18" i="17"/>
  <c r="BV13" i="63"/>
  <c r="BP13" i="70"/>
  <c r="BR13" i="68"/>
  <c r="BP17" i="70"/>
  <c r="BP15" i="67"/>
  <c r="BX13" i="68"/>
  <c r="BV12" i="69"/>
  <c r="BJ11" i="70"/>
  <c r="BZ16" i="70"/>
  <c r="BR12" i="69"/>
  <c r="BX10" i="69"/>
  <c r="BN11" i="70"/>
  <c r="BX12" i="70"/>
  <c r="BZ14" i="70"/>
  <c r="BN17" i="70"/>
  <c r="BV13" i="68"/>
  <c r="BZ12" i="68"/>
  <c r="BZ12" i="70"/>
  <c r="BL17" i="70"/>
  <c r="BX14" i="70"/>
  <c r="BT12" i="64"/>
  <c r="BV12" i="70"/>
  <c r="BP10" i="69"/>
  <c r="BL16" i="70"/>
  <c r="BX12" i="67"/>
  <c r="BR12" i="70"/>
  <c r="BP16" i="70"/>
  <c r="BR15" i="67"/>
  <c r="BP17" i="69"/>
  <c r="BV14" i="70"/>
  <c r="BZ12" i="69"/>
  <c r="BP12" i="70"/>
  <c r="BJ17" i="70"/>
  <c r="BP12" i="69"/>
  <c r="BN10" i="69"/>
  <c r="BZ11" i="70"/>
  <c r="BT16" i="70"/>
  <c r="BJ14" i="70"/>
  <c r="BR16" i="70"/>
  <c r="BX15" i="69"/>
  <c r="BN12" i="70"/>
  <c r="BN16" i="70"/>
  <c r="BR14" i="70"/>
  <c r="BL12" i="69"/>
  <c r="BN10" i="65"/>
  <c r="BZ17" i="70"/>
  <c r="BJ12" i="69"/>
  <c r="BZ17" i="68"/>
  <c r="BX17" i="70"/>
  <c r="BN14" i="70"/>
  <c r="BJ13" i="68"/>
  <c r="BZ13" i="68"/>
  <c r="BZ10" i="69"/>
  <c r="BR17" i="70"/>
  <c r="BV17" i="70"/>
  <c r="BR13" i="70"/>
  <c r="BJ15" i="70"/>
  <c r="BN10" i="70"/>
  <c r="BT12" i="70"/>
  <c r="BP10" i="70"/>
  <c r="BZ10" i="70"/>
  <c r="BJ10" i="70"/>
  <c r="BX10" i="70"/>
  <c r="BT15" i="70"/>
  <c r="BX13" i="70"/>
  <c r="BR10" i="70"/>
  <c r="BR15" i="70"/>
  <c r="BP15" i="70"/>
  <c r="BV13" i="70"/>
  <c r="BT10" i="70"/>
  <c r="BL10" i="70"/>
  <c r="BV15" i="70"/>
  <c r="BX12" i="69"/>
  <c r="BP14" i="69"/>
  <c r="BZ17" i="69"/>
  <c r="BN12" i="69"/>
  <c r="BJ17" i="65"/>
  <c r="BV12" i="68"/>
  <c r="BX11" i="69"/>
  <c r="BX17" i="69"/>
  <c r="BV17" i="69"/>
  <c r="BV11" i="69"/>
  <c r="BX11" i="65"/>
  <c r="BT17" i="69"/>
  <c r="BR17" i="69"/>
  <c r="BZ16" i="69"/>
  <c r="BL14" i="69"/>
  <c r="BV14" i="69"/>
  <c r="BT15" i="67"/>
  <c r="BN17" i="69"/>
  <c r="BX16" i="69"/>
  <c r="BL11" i="69"/>
  <c r="BP16" i="69"/>
  <c r="BL15" i="67"/>
  <c r="BN16" i="69"/>
  <c r="BP12" i="68"/>
  <c r="BR14" i="69"/>
  <c r="BJ15" i="67"/>
  <c r="BJ11" i="69"/>
  <c r="BJ15" i="69"/>
  <c r="BV15" i="69"/>
  <c r="BZ11" i="69"/>
  <c r="BT14" i="69"/>
  <c r="BT15" i="69"/>
  <c r="BJ14" i="69"/>
  <c r="BR15" i="69"/>
  <c r="BR10" i="69"/>
  <c r="BL10" i="69"/>
  <c r="BJ17" i="69"/>
  <c r="BL16" i="69"/>
  <c r="BP15" i="69"/>
  <c r="BT16" i="69"/>
  <c r="BR11" i="69"/>
  <c r="BZ14" i="69"/>
  <c r="BV16" i="69"/>
  <c r="BN14" i="69"/>
  <c r="BJ16" i="69"/>
  <c r="BP11" i="69"/>
  <c r="BN15" i="69"/>
  <c r="BL15" i="69"/>
  <c r="BL12" i="68"/>
  <c r="BZ11" i="65"/>
  <c r="BX16" i="68"/>
  <c r="BT12" i="65"/>
  <c r="BT11" i="63"/>
  <c r="BT13" i="68"/>
  <c r="BT11" i="68"/>
  <c r="BL17" i="68"/>
  <c r="BN12" i="65"/>
  <c r="BZ10" i="67"/>
  <c r="BJ17" i="68"/>
  <c r="BP12" i="64"/>
  <c r="BX10" i="67"/>
  <c r="BR11" i="68"/>
  <c r="BZ14" i="68"/>
  <c r="BT16" i="68"/>
  <c r="BR14" i="64"/>
  <c r="BL12" i="65"/>
  <c r="BL10" i="67"/>
  <c r="BV11" i="65"/>
  <c r="BP11" i="68"/>
  <c r="BN16" i="65"/>
  <c r="BN11" i="68"/>
  <c r="BP16" i="68"/>
  <c r="BL11" i="68"/>
  <c r="BT10" i="67"/>
  <c r="BJ11" i="68"/>
  <c r="BJ11" i="65"/>
  <c r="BP14" i="68"/>
  <c r="BZ15" i="67"/>
  <c r="BN14" i="68"/>
  <c r="BV17" i="68"/>
  <c r="BL13" i="66"/>
  <c r="BZ15" i="65"/>
  <c r="BP10" i="66"/>
  <c r="BZ16" i="68"/>
  <c r="BL10" i="68"/>
  <c r="BX15" i="68"/>
  <c r="BR14" i="68"/>
  <c r="BZ10" i="68"/>
  <c r="BT15" i="68"/>
  <c r="BX10" i="68"/>
  <c r="BT12" i="68"/>
  <c r="BR15" i="68"/>
  <c r="BJ10" i="68"/>
  <c r="BP15" i="68"/>
  <c r="BV10" i="68"/>
  <c r="BR12" i="68"/>
  <c r="BL13" i="68"/>
  <c r="BX17" i="68"/>
  <c r="BN15" i="68"/>
  <c r="BX14" i="68"/>
  <c r="BL14" i="68"/>
  <c r="BZ11" i="68"/>
  <c r="BP10" i="68"/>
  <c r="BT10" i="68"/>
  <c r="BT17" i="68"/>
  <c r="BL15" i="68"/>
  <c r="BV14" i="68"/>
  <c r="BR17" i="68"/>
  <c r="BX11" i="68"/>
  <c r="BP13" i="68"/>
  <c r="BV15" i="68"/>
  <c r="BJ14" i="68"/>
  <c r="BP17" i="68"/>
  <c r="BN10" i="68"/>
  <c r="BJ15" i="68"/>
  <c r="BR13" i="67"/>
  <c r="BR14" i="67"/>
  <c r="BJ16" i="66"/>
  <c r="BZ17" i="62"/>
  <c r="BP14" i="67"/>
  <c r="BL15" i="65"/>
  <c r="BT12" i="67"/>
  <c r="BL13" i="67"/>
  <c r="BX17" i="67"/>
  <c r="BZ14" i="67"/>
  <c r="BV17" i="67"/>
  <c r="BN14" i="67"/>
  <c r="BR16" i="66"/>
  <c r="BZ16" i="66"/>
  <c r="BL14" i="67"/>
  <c r="BV13" i="67"/>
  <c r="BT13" i="67"/>
  <c r="BP17" i="63"/>
  <c r="BT14" i="67"/>
  <c r="BN13" i="67"/>
  <c r="BV12" i="67"/>
  <c r="BR12" i="67"/>
  <c r="BV14" i="67"/>
  <c r="BP12" i="67"/>
  <c r="BT17" i="67"/>
  <c r="BZ11" i="67"/>
  <c r="BP10" i="67"/>
  <c r="BZ17" i="67"/>
  <c r="BJ14" i="67"/>
  <c r="BR17" i="67"/>
  <c r="BR10" i="67"/>
  <c r="BP13" i="67"/>
  <c r="BP16" i="67"/>
  <c r="BN10" i="67"/>
  <c r="BP17" i="67"/>
  <c r="BJ12" i="67"/>
  <c r="BZ16" i="67"/>
  <c r="BT11" i="67"/>
  <c r="BN17" i="67"/>
  <c r="BX16" i="67"/>
  <c r="BV11" i="67"/>
  <c r="BJ17" i="67"/>
  <c r="BT16" i="67"/>
  <c r="BR11" i="67"/>
  <c r="BJ10" i="67"/>
  <c r="BZ13" i="67"/>
  <c r="BL12" i="67"/>
  <c r="BV16" i="67"/>
  <c r="BP11" i="67"/>
  <c r="BN12" i="67"/>
  <c r="BR16" i="67"/>
  <c r="BJ13" i="67"/>
  <c r="BN11" i="67"/>
  <c r="BN16" i="67"/>
  <c r="BX11" i="67"/>
  <c r="BL11" i="67"/>
  <c r="BL16" i="67"/>
  <c r="BN13" i="65"/>
  <c r="BP14" i="65"/>
  <c r="BZ13" i="65"/>
  <c r="BV15" i="65"/>
  <c r="BN12" i="66"/>
  <c r="BJ14" i="66"/>
  <c r="BX15" i="65"/>
  <c r="BL13" i="65"/>
  <c r="BV14" i="66"/>
  <c r="BN17" i="63"/>
  <c r="BJ10" i="65"/>
  <c r="BL17" i="65"/>
  <c r="BL12" i="66"/>
  <c r="BV16" i="65"/>
  <c r="BJ15" i="66"/>
  <c r="BT16" i="66"/>
  <c r="BJ12" i="66"/>
  <c r="BT14" i="66"/>
  <c r="BP13" i="63"/>
  <c r="BN13" i="63"/>
  <c r="BP14" i="66"/>
  <c r="BL14" i="64"/>
  <c r="BN16" i="66"/>
  <c r="BX14" i="65"/>
  <c r="BP16" i="66"/>
  <c r="BV14" i="65"/>
  <c r="BJ15" i="65"/>
  <c r="BP13" i="65"/>
  <c r="BL16" i="66"/>
  <c r="BZ10" i="65"/>
  <c r="BN10" i="66"/>
  <c r="BP12" i="66"/>
  <c r="BX16" i="66"/>
  <c r="BZ11" i="66"/>
  <c r="BV17" i="66"/>
  <c r="BZ12" i="66"/>
  <c r="BX12" i="66"/>
  <c r="BR13" i="66"/>
  <c r="BL10" i="66"/>
  <c r="BR17" i="66"/>
  <c r="BX11" i="66"/>
  <c r="BR14" i="66"/>
  <c r="BZ10" i="66"/>
  <c r="BP17" i="66"/>
  <c r="BV11" i="66"/>
  <c r="BT15" i="66"/>
  <c r="BT13" i="66"/>
  <c r="BZ13" i="66"/>
  <c r="BR10" i="66"/>
  <c r="BX10" i="66"/>
  <c r="BR15" i="66"/>
  <c r="BN17" i="66"/>
  <c r="BT11" i="66"/>
  <c r="BV15" i="66"/>
  <c r="BX15" i="66"/>
  <c r="BJ17" i="66"/>
  <c r="BP15" i="66"/>
  <c r="BR11" i="66"/>
  <c r="BZ14" i="66"/>
  <c r="BJ10" i="66"/>
  <c r="BL17" i="66"/>
  <c r="BZ15" i="66"/>
  <c r="BP11" i="66"/>
  <c r="BN14" i="66"/>
  <c r="BT12" i="66"/>
  <c r="BX13" i="66"/>
  <c r="BV10" i="66"/>
  <c r="BN11" i="66"/>
  <c r="BN15" i="66"/>
  <c r="BX14" i="66"/>
  <c r="BZ17" i="66"/>
  <c r="BL11" i="66"/>
  <c r="BV12" i="66"/>
  <c r="BP13" i="66"/>
  <c r="BV13" i="66"/>
  <c r="BJ13" i="66"/>
  <c r="BJ11" i="64"/>
  <c r="BT16" i="65"/>
  <c r="BP11" i="63"/>
  <c r="BR13" i="57"/>
  <c r="BN15" i="62"/>
  <c r="BN11" i="63"/>
  <c r="BT14" i="65"/>
  <c r="BR16" i="65"/>
  <c r="BL12" i="60"/>
  <c r="BR13" i="61"/>
  <c r="BP16" i="65"/>
  <c r="BR14" i="65"/>
  <c r="BX11" i="64"/>
  <c r="BT13" i="63"/>
  <c r="BN13" i="64"/>
  <c r="BJ12" i="65"/>
  <c r="BT17" i="65"/>
  <c r="BX13" i="64"/>
  <c r="BT11" i="65"/>
  <c r="BL16" i="65"/>
  <c r="BR13" i="64"/>
  <c r="BN12" i="63"/>
  <c r="BP17" i="65"/>
  <c r="BX11" i="63"/>
  <c r="BR11" i="65"/>
  <c r="BT15" i="65"/>
  <c r="BZ16" i="65"/>
  <c r="BN17" i="61"/>
  <c r="BP11" i="65"/>
  <c r="BJ14" i="65"/>
  <c r="BL12" i="63"/>
  <c r="BT13" i="65"/>
  <c r="BX16" i="65"/>
  <c r="BV11" i="63"/>
  <c r="BN11" i="65"/>
  <c r="BR17" i="65"/>
  <c r="BR10" i="65"/>
  <c r="BL10" i="65"/>
  <c r="BN17" i="65"/>
  <c r="BX10" i="65"/>
  <c r="BZ12" i="65"/>
  <c r="BN14" i="65"/>
  <c r="BX12" i="65"/>
  <c r="BR15" i="65"/>
  <c r="BX13" i="65"/>
  <c r="BV10" i="65"/>
  <c r="BV12" i="65"/>
  <c r="BP15" i="65"/>
  <c r="BZ14" i="65"/>
  <c r="BZ17" i="65"/>
  <c r="BR12" i="65"/>
  <c r="BX17" i="65"/>
  <c r="BR13" i="65"/>
  <c r="BV13" i="65"/>
  <c r="BP10" i="65"/>
  <c r="BN14" i="61"/>
  <c r="BL10" i="62"/>
  <c r="BL10" i="63"/>
  <c r="BP14" i="64"/>
  <c r="BN10" i="62"/>
  <c r="BJ10" i="63"/>
  <c r="BN14" i="64"/>
  <c r="BZ11" i="64"/>
  <c r="BV16" i="64"/>
  <c r="BX12" i="52"/>
  <c r="BZ11" i="63"/>
  <c r="BJ17" i="63"/>
  <c r="BV13" i="64"/>
  <c r="BV11" i="64"/>
  <c r="BJ13" i="59"/>
  <c r="BP16" i="62"/>
  <c r="BT15" i="63"/>
  <c r="BR16" i="62"/>
  <c r="BJ12" i="64"/>
  <c r="BT11" i="64"/>
  <c r="BP15" i="61"/>
  <c r="BJ16" i="62"/>
  <c r="BZ14" i="61"/>
  <c r="BX12" i="64"/>
  <c r="BX11" i="58"/>
  <c r="BZ14" i="64"/>
  <c r="BT16" i="64"/>
  <c r="BP11" i="62"/>
  <c r="BR11" i="64"/>
  <c r="BX14" i="64"/>
  <c r="BT14" i="61"/>
  <c r="BN11" i="62"/>
  <c r="BT17" i="63"/>
  <c r="BN11" i="64"/>
  <c r="BZ10" i="62"/>
  <c r="BR17" i="63"/>
  <c r="BL11" i="64"/>
  <c r="BL17" i="64"/>
  <c r="BZ10" i="64"/>
  <c r="BT15" i="64"/>
  <c r="BR16" i="64"/>
  <c r="BL10" i="64"/>
  <c r="BZ13" i="64"/>
  <c r="BN12" i="64"/>
  <c r="BX10" i="64"/>
  <c r="BX15" i="64"/>
  <c r="BJ16" i="64"/>
  <c r="BV15" i="64"/>
  <c r="BJ13" i="64"/>
  <c r="BL16" i="64"/>
  <c r="BL12" i="64"/>
  <c r="BR15" i="64"/>
  <c r="BZ17" i="64"/>
  <c r="BP15" i="64"/>
  <c r="BV10" i="64"/>
  <c r="BX17" i="64"/>
  <c r="BV17" i="64"/>
  <c r="BN15" i="64"/>
  <c r="BT17" i="64"/>
  <c r="BT10" i="64"/>
  <c r="BP16" i="64"/>
  <c r="BP10" i="64"/>
  <c r="BZ15" i="64"/>
  <c r="BR17" i="64"/>
  <c r="BV12" i="64"/>
  <c r="BL15" i="64"/>
  <c r="BV14" i="64"/>
  <c r="BJ14" i="64"/>
  <c r="BN16" i="64"/>
  <c r="BP13" i="64"/>
  <c r="BT13" i="64"/>
  <c r="BP17" i="64"/>
  <c r="BN10" i="64"/>
  <c r="BR10" i="64"/>
  <c r="BZ16" i="64"/>
  <c r="BZ12" i="64"/>
  <c r="BN17" i="64"/>
  <c r="BL11" i="63"/>
  <c r="BN15" i="63"/>
  <c r="BP13" i="62"/>
  <c r="BL15" i="63"/>
  <c r="BX12" i="62"/>
  <c r="BZ12" i="63"/>
  <c r="BZ12" i="62"/>
  <c r="BR13" i="63"/>
  <c r="BP10" i="63"/>
  <c r="BJ15" i="63"/>
  <c r="BR11" i="60"/>
  <c r="BT12" i="63"/>
  <c r="BJ11" i="54"/>
  <c r="BT11" i="55"/>
  <c r="BJ14" i="61"/>
  <c r="BR12" i="63"/>
  <c r="BN10" i="63"/>
  <c r="BV17" i="63"/>
  <c r="BL12" i="62"/>
  <c r="BZ15" i="63"/>
  <c r="BZ18" i="61"/>
  <c r="BJ15" i="61"/>
  <c r="BZ16" i="63"/>
  <c r="BT10" i="63"/>
  <c r="BT18" i="61"/>
  <c r="BR14" i="61"/>
  <c r="BJ15" i="62"/>
  <c r="BR10" i="63"/>
  <c r="BR15" i="63"/>
  <c r="BN18" i="61"/>
  <c r="BL16" i="60"/>
  <c r="BX15" i="62"/>
  <c r="BX14" i="63"/>
  <c r="BJ14" i="63"/>
  <c r="BV14" i="63"/>
  <c r="BT14" i="63"/>
  <c r="BX16" i="63"/>
  <c r="BP12" i="63"/>
  <c r="BX15" i="63"/>
  <c r="BR14" i="63"/>
  <c r="BT16" i="63"/>
  <c r="BJ12" i="63"/>
  <c r="BL13" i="63"/>
  <c r="BZ10" i="63"/>
  <c r="BL17" i="63"/>
  <c r="BV16" i="63"/>
  <c r="BP14" i="63"/>
  <c r="BR16" i="63"/>
  <c r="BZ13" i="63"/>
  <c r="BR11" i="63"/>
  <c r="BV15" i="63"/>
  <c r="BX10" i="63"/>
  <c r="BP16" i="63"/>
  <c r="BJ13" i="63"/>
  <c r="BN16" i="63"/>
  <c r="BN14" i="63"/>
  <c r="BL16" i="63"/>
  <c r="BX12" i="63"/>
  <c r="BZ17" i="63"/>
  <c r="BZ14" i="63"/>
  <c r="BV11" i="62"/>
  <c r="BV15" i="62"/>
  <c r="BN14" i="62"/>
  <c r="BZ16" i="62"/>
  <c r="BJ13" i="61"/>
  <c r="BJ12" i="62"/>
  <c r="BZ13" i="61"/>
  <c r="BT11" i="62"/>
  <c r="BT15" i="62"/>
  <c r="BX18" i="61"/>
  <c r="BN17" i="62"/>
  <c r="BX16" i="62"/>
  <c r="BR15" i="62"/>
  <c r="BL13" i="61"/>
  <c r="BR11" i="62"/>
  <c r="BP18" i="61"/>
  <c r="BP15" i="62"/>
  <c r="BR10" i="62"/>
  <c r="BL17" i="62"/>
  <c r="BZ14" i="62"/>
  <c r="BP11" i="60"/>
  <c r="BV13" i="61"/>
  <c r="BJ17" i="62"/>
  <c r="BP12" i="59"/>
  <c r="BL11" i="62"/>
  <c r="BT16" i="62"/>
  <c r="BJ11" i="62"/>
  <c r="BR15" i="61"/>
  <c r="BT14" i="62"/>
  <c r="BL19" i="61"/>
  <c r="BT13" i="61"/>
  <c r="BR14" i="62"/>
  <c r="BV12" i="62"/>
  <c r="BP13" i="57"/>
  <c r="BR18" i="61"/>
  <c r="BP14" i="62"/>
  <c r="BP10" i="62"/>
  <c r="BV16" i="62"/>
  <c r="BJ13" i="62"/>
  <c r="BZ13" i="62"/>
  <c r="BX10" i="62"/>
  <c r="BL16" i="62"/>
  <c r="BX13" i="62"/>
  <c r="BV10" i="62"/>
  <c r="BX17" i="62"/>
  <c r="BT12" i="62"/>
  <c r="BX14" i="62"/>
  <c r="BL14" i="62"/>
  <c r="BV17" i="62"/>
  <c r="BR12" i="62"/>
  <c r="BV13" i="62"/>
  <c r="BT10" i="62"/>
  <c r="BT17" i="62"/>
  <c r="BP12" i="62"/>
  <c r="BL15" i="62"/>
  <c r="BZ11" i="62"/>
  <c r="BV14" i="62"/>
  <c r="BL13" i="62"/>
  <c r="BR17" i="62"/>
  <c r="BR13" i="62"/>
  <c r="BN13" i="62"/>
  <c r="BZ12" i="61"/>
  <c r="BP14" i="60"/>
  <c r="BX12" i="61"/>
  <c r="BV12" i="61"/>
  <c r="BL17" i="57"/>
  <c r="BR12" i="61"/>
  <c r="BP13" i="61"/>
  <c r="BP14" i="61"/>
  <c r="BP12" i="61"/>
  <c r="BT10" i="60"/>
  <c r="BV18" i="61"/>
  <c r="BZ11" i="61"/>
  <c r="BN13" i="60"/>
  <c r="BX17" i="61"/>
  <c r="BL14" i="58"/>
  <c r="BX14" i="61"/>
  <c r="BN12" i="61"/>
  <c r="BV17" i="61"/>
  <c r="BX11" i="61"/>
  <c r="BN15" i="61"/>
  <c r="BT17" i="61"/>
  <c r="BJ12" i="61"/>
  <c r="BR17" i="61"/>
  <c r="BT11" i="61"/>
  <c r="BL14" i="61"/>
  <c r="BT15" i="58"/>
  <c r="BL12" i="61"/>
  <c r="BP17" i="61"/>
  <c r="BJ14" i="58"/>
  <c r="BL18" i="61"/>
  <c r="BX14" i="60"/>
  <c r="BZ17" i="60"/>
  <c r="BV19" i="61"/>
  <c r="BJ16" i="61"/>
  <c r="BT10" i="61"/>
  <c r="BJ19" i="61"/>
  <c r="BZ15" i="61"/>
  <c r="BL15" i="61"/>
  <c r="BX15" i="61"/>
  <c r="BV15" i="61"/>
  <c r="BL16" i="61"/>
  <c r="BN10" i="61"/>
  <c r="BL10" i="61"/>
  <c r="BZ16" i="61"/>
  <c r="BJ10" i="61"/>
  <c r="BZ10" i="61"/>
  <c r="BR10" i="61"/>
  <c r="BX16" i="61"/>
  <c r="BN13" i="61"/>
  <c r="BR16" i="61"/>
  <c r="BZ19" i="61"/>
  <c r="BR11" i="61"/>
  <c r="BZ17" i="61"/>
  <c r="BN19" i="61"/>
  <c r="BP11" i="61"/>
  <c r="BN16" i="61"/>
  <c r="BV11" i="61"/>
  <c r="BX10" i="61"/>
  <c r="BL17" i="61"/>
  <c r="BT19" i="61"/>
  <c r="BV16" i="61"/>
  <c r="BN11" i="61"/>
  <c r="BP10" i="61"/>
  <c r="BP16" i="61"/>
  <c r="BR19" i="61"/>
  <c r="BL11" i="61"/>
  <c r="BP19" i="61"/>
  <c r="BZ16" i="59"/>
  <c r="BT15" i="60"/>
  <c r="BV13" i="60"/>
  <c r="BZ15" i="58"/>
  <c r="BR15" i="60"/>
  <c r="BP15" i="60"/>
  <c r="BX12" i="59"/>
  <c r="BR13" i="59"/>
  <c r="BL11" i="56"/>
  <c r="BV17" i="57"/>
  <c r="BN14" i="59"/>
  <c r="BT12" i="59"/>
  <c r="BX13" i="59"/>
  <c r="BN15" i="60"/>
  <c r="BP13" i="59"/>
  <c r="BJ11" i="60"/>
  <c r="BR12" i="59"/>
  <c r="BL13" i="59"/>
  <c r="BJ15" i="58"/>
  <c r="BN12" i="59"/>
  <c r="BX12" i="60"/>
  <c r="BR13" i="60"/>
  <c r="BN16" i="60"/>
  <c r="BX11" i="59"/>
  <c r="BP10" i="60"/>
  <c r="BJ15" i="60"/>
  <c r="BV12" i="60"/>
  <c r="BT17" i="58"/>
  <c r="BZ12" i="60"/>
  <c r="BJ16" i="60"/>
  <c r="BZ11" i="59"/>
  <c r="BJ17" i="59"/>
  <c r="BT12" i="60"/>
  <c r="BR12" i="60"/>
  <c r="BZ15" i="60"/>
  <c r="BJ12" i="59"/>
  <c r="BP12" i="60"/>
  <c r="BN12" i="60"/>
  <c r="BZ13" i="60"/>
  <c r="BX17" i="60"/>
  <c r="BX10" i="60"/>
  <c r="BX15" i="60"/>
  <c r="BR16" i="60"/>
  <c r="BL13" i="60"/>
  <c r="BV17" i="60"/>
  <c r="BN11" i="54"/>
  <c r="BV15" i="60"/>
  <c r="BJ13" i="60"/>
  <c r="BX13" i="60"/>
  <c r="BT17" i="60"/>
  <c r="BN11" i="59"/>
  <c r="BV10" i="60"/>
  <c r="BP15" i="58"/>
  <c r="BL11" i="59"/>
  <c r="BR17" i="59"/>
  <c r="BR17" i="60"/>
  <c r="BZ14" i="58"/>
  <c r="BJ10" i="58"/>
  <c r="BN11" i="60"/>
  <c r="BL11" i="60"/>
  <c r="BN14" i="60"/>
  <c r="BZ14" i="60"/>
  <c r="BL14" i="60"/>
  <c r="BZ11" i="60"/>
  <c r="BX11" i="60"/>
  <c r="BN10" i="60"/>
  <c r="BV14" i="60"/>
  <c r="BJ14" i="60"/>
  <c r="BP17" i="60"/>
  <c r="BT13" i="60"/>
  <c r="BZ16" i="60"/>
  <c r="BR10" i="60"/>
  <c r="BV11" i="60"/>
  <c r="BL10" i="60"/>
  <c r="BT14" i="60"/>
  <c r="BN17" i="60"/>
  <c r="BX16" i="60"/>
  <c r="BJ17" i="60"/>
  <c r="BT16" i="60"/>
  <c r="BV16" i="60"/>
  <c r="BJ10" i="60"/>
  <c r="BJ12" i="54"/>
  <c r="BJ16" i="58"/>
  <c r="BT17" i="59"/>
  <c r="BV10" i="59"/>
  <c r="BP17" i="59"/>
  <c r="BX12" i="56"/>
  <c r="BX17" i="55"/>
  <c r="BV13" i="59"/>
  <c r="BV17" i="55"/>
  <c r="BX15" i="59"/>
  <c r="BT10" i="59"/>
  <c r="BJ10" i="59"/>
  <c r="BN17" i="59"/>
  <c r="BZ16" i="58"/>
  <c r="BN12" i="56"/>
  <c r="BP15" i="59"/>
  <c r="BV15" i="58"/>
  <c r="BT13" i="59"/>
  <c r="BR10" i="59"/>
  <c r="BL12" i="56"/>
  <c r="BZ12" i="59"/>
  <c r="BN15" i="59"/>
  <c r="BX14" i="56"/>
  <c r="BP14" i="58"/>
  <c r="BV12" i="59"/>
  <c r="BZ13" i="58"/>
  <c r="BL15" i="59"/>
  <c r="BP10" i="59"/>
  <c r="BV12" i="54"/>
  <c r="BJ15" i="59"/>
  <c r="BL16" i="57"/>
  <c r="BT12" i="58"/>
  <c r="BN13" i="58"/>
  <c r="BN10" i="59"/>
  <c r="BZ10" i="59"/>
  <c r="BZ17" i="59"/>
  <c r="BN12" i="54"/>
  <c r="BL16" i="58"/>
  <c r="BJ16" i="52"/>
  <c r="BN13" i="59"/>
  <c r="BX17" i="59"/>
  <c r="BT12" i="47"/>
  <c r="BV11" i="58"/>
  <c r="BN15" i="58"/>
  <c r="BL10" i="59"/>
  <c r="BX17" i="54"/>
  <c r="BN16" i="58"/>
  <c r="BX14" i="58"/>
  <c r="BV11" i="59"/>
  <c r="BV17" i="59"/>
  <c r="BJ16" i="59"/>
  <c r="BJ11" i="59"/>
  <c r="BZ14" i="59"/>
  <c r="BL14" i="59"/>
  <c r="BX14" i="59"/>
  <c r="BJ14" i="59"/>
  <c r="BV14" i="59"/>
  <c r="BZ15" i="59"/>
  <c r="BT14" i="59"/>
  <c r="BX16" i="59"/>
  <c r="BT16" i="59"/>
  <c r="BT11" i="59"/>
  <c r="BR14" i="59"/>
  <c r="BV16" i="59"/>
  <c r="BV15" i="59"/>
  <c r="BR16" i="59"/>
  <c r="BR11" i="59"/>
  <c r="BN16" i="59"/>
  <c r="BP16" i="59"/>
  <c r="BT15" i="59"/>
  <c r="BN10" i="56"/>
  <c r="BP16" i="53"/>
  <c r="BN10" i="54"/>
  <c r="BJ16" i="53"/>
  <c r="BL10" i="54"/>
  <c r="BL12" i="58"/>
  <c r="BV12" i="58"/>
  <c r="BJ12" i="56"/>
  <c r="BR17" i="58"/>
  <c r="BP16" i="58"/>
  <c r="BT17" i="56"/>
  <c r="BX12" i="55"/>
  <c r="BR12" i="57"/>
  <c r="BR17" i="56"/>
  <c r="BX16" i="58"/>
  <c r="BV12" i="55"/>
  <c r="BL11" i="52"/>
  <c r="BT14" i="58"/>
  <c r="BL11" i="54"/>
  <c r="BX16" i="54"/>
  <c r="BP17" i="56"/>
  <c r="BV12" i="57"/>
  <c r="BX15" i="58"/>
  <c r="BR12" i="55"/>
  <c r="BJ17" i="57"/>
  <c r="BP12" i="55"/>
  <c r="BT12" i="57"/>
  <c r="BN12" i="57"/>
  <c r="BV16" i="58"/>
  <c r="BJ10" i="56"/>
  <c r="BR16" i="58"/>
  <c r="BR13" i="58"/>
  <c r="BN14" i="56"/>
  <c r="BZ14" i="57"/>
  <c r="BR14" i="58"/>
  <c r="BP12" i="51"/>
  <c r="BP10" i="56"/>
  <c r="BL12" i="57"/>
  <c r="BP16" i="57"/>
  <c r="BL13" i="58"/>
  <c r="BL12" i="55"/>
  <c r="BN15" i="55"/>
  <c r="BZ12" i="56"/>
  <c r="BT12" i="55"/>
  <c r="BN15" i="57"/>
  <c r="BP10" i="58"/>
  <c r="BP17" i="58"/>
  <c r="BT13" i="58"/>
  <c r="BR10" i="58"/>
  <c r="BJ12" i="58"/>
  <c r="BZ10" i="58"/>
  <c r="BT11" i="58"/>
  <c r="BR15" i="58"/>
  <c r="BP13" i="58"/>
  <c r="BN17" i="58"/>
  <c r="BN10" i="58"/>
  <c r="BR11" i="58"/>
  <c r="BJ17" i="58"/>
  <c r="BX10" i="58"/>
  <c r="BL17" i="58"/>
  <c r="BP11" i="58"/>
  <c r="BX12" i="58"/>
  <c r="BN11" i="58"/>
  <c r="BN14" i="58"/>
  <c r="BJ13" i="58"/>
  <c r="BX13" i="58"/>
  <c r="BL11" i="58"/>
  <c r="BV10" i="58"/>
  <c r="BZ17" i="58"/>
  <c r="BR12" i="58"/>
  <c r="BJ11" i="58"/>
  <c r="BP12" i="58"/>
  <c r="BL10" i="58"/>
  <c r="BX17" i="58"/>
  <c r="BZ12" i="58"/>
  <c r="BT10" i="53"/>
  <c r="BP10" i="53"/>
  <c r="BR10" i="56"/>
  <c r="BJ10" i="57"/>
  <c r="BL14" i="57"/>
  <c r="BT17" i="57"/>
  <c r="BR11" i="56"/>
  <c r="BV13" i="57"/>
  <c r="BZ14" i="56"/>
  <c r="BT10" i="57"/>
  <c r="BR17" i="57"/>
  <c r="BP11" i="56"/>
  <c r="BP17" i="57"/>
  <c r="BV15" i="57"/>
  <c r="BR10" i="57"/>
  <c r="BN17" i="57"/>
  <c r="BL15" i="56"/>
  <c r="BJ13" i="57"/>
  <c r="BP15" i="57"/>
  <c r="BR16" i="53"/>
  <c r="BP10" i="57"/>
  <c r="BJ15" i="57"/>
  <c r="BN16" i="53"/>
  <c r="BT14" i="55"/>
  <c r="BZ10" i="57"/>
  <c r="BX10" i="53"/>
  <c r="BP12" i="56"/>
  <c r="BV10" i="56"/>
  <c r="BX12" i="57"/>
  <c r="BN10" i="57"/>
  <c r="BX10" i="57"/>
  <c r="BP11" i="55"/>
  <c r="BL10" i="56"/>
  <c r="BZ15" i="57"/>
  <c r="BV10" i="53"/>
  <c r="BN13" i="57"/>
  <c r="BN16" i="57"/>
  <c r="BT10" i="56"/>
  <c r="BP12" i="57"/>
  <c r="BL10" i="57"/>
  <c r="BX15" i="56"/>
  <c r="BZ17" i="57"/>
  <c r="BJ11" i="57"/>
  <c r="BZ11" i="57"/>
  <c r="BX14" i="57"/>
  <c r="BT13" i="57"/>
  <c r="BJ14" i="57"/>
  <c r="BT14" i="57"/>
  <c r="BZ16" i="57"/>
  <c r="BX11" i="57"/>
  <c r="BR14" i="57"/>
  <c r="BX16" i="57"/>
  <c r="BV11" i="57"/>
  <c r="BP14" i="57"/>
  <c r="BT16" i="57"/>
  <c r="BZ13" i="57"/>
  <c r="BV16" i="57"/>
  <c r="BR11" i="57"/>
  <c r="BT15" i="57"/>
  <c r="BP11" i="57"/>
  <c r="BR16" i="57"/>
  <c r="BR15" i="57"/>
  <c r="BN14" i="57"/>
  <c r="BN11" i="57"/>
  <c r="BX13" i="57"/>
  <c r="BL15" i="57"/>
  <c r="BJ12" i="57"/>
  <c r="BT11" i="57"/>
  <c r="BX13" i="56"/>
  <c r="BJ13" i="54"/>
  <c r="BV15" i="56"/>
  <c r="BR13" i="54"/>
  <c r="BR15" i="56"/>
  <c r="BN17" i="56"/>
  <c r="BZ17" i="52"/>
  <c r="BL17" i="54"/>
  <c r="BX12" i="54"/>
  <c r="BP15" i="56"/>
  <c r="BZ17" i="53"/>
  <c r="BR17" i="52"/>
  <c r="BN15" i="56"/>
  <c r="BJ17" i="56"/>
  <c r="BX15" i="54"/>
  <c r="BX11" i="54"/>
  <c r="BJ17" i="54"/>
  <c r="BR17" i="50"/>
  <c r="BR12" i="56"/>
  <c r="BJ15" i="56"/>
  <c r="BJ16" i="56"/>
  <c r="BP10" i="49"/>
  <c r="BZ17" i="56"/>
  <c r="BZ13" i="56"/>
  <c r="BX17" i="56"/>
  <c r="BJ10" i="53"/>
  <c r="BV12" i="56"/>
  <c r="BX10" i="56"/>
  <c r="BP11" i="54"/>
  <c r="BV17" i="56"/>
  <c r="BL13" i="56"/>
  <c r="BP14" i="56"/>
  <c r="BP16" i="56"/>
  <c r="BN16" i="56"/>
  <c r="BN11" i="56"/>
  <c r="BJ11" i="56"/>
  <c r="BZ11" i="56"/>
  <c r="BL14" i="56"/>
  <c r="BV13" i="56"/>
  <c r="BR13" i="56"/>
  <c r="BX11" i="56"/>
  <c r="BL16" i="56"/>
  <c r="BV14" i="56"/>
  <c r="BJ14" i="56"/>
  <c r="BP13" i="56"/>
  <c r="BT13" i="56"/>
  <c r="BZ16" i="56"/>
  <c r="BJ13" i="56"/>
  <c r="BV11" i="56"/>
  <c r="BT14" i="56"/>
  <c r="BZ15" i="56"/>
  <c r="BX16" i="56"/>
  <c r="BT16" i="56"/>
  <c r="BV16" i="56"/>
  <c r="BT11" i="54"/>
  <c r="BV15" i="55"/>
  <c r="BT15" i="54"/>
  <c r="BZ15" i="55"/>
  <c r="BZ12" i="52"/>
  <c r="BN12" i="55"/>
  <c r="BN13" i="55"/>
  <c r="BX13" i="55"/>
  <c r="BN17" i="55"/>
  <c r="BR11" i="54"/>
  <c r="BV15" i="54"/>
  <c r="BX10" i="51"/>
  <c r="BP15" i="54"/>
  <c r="BV11" i="55"/>
  <c r="BX15" i="55"/>
  <c r="BL17" i="55"/>
  <c r="BP10" i="51"/>
  <c r="BP12" i="52"/>
  <c r="BV16" i="55"/>
  <c r="BL15" i="53"/>
  <c r="BZ17" i="54"/>
  <c r="BJ12" i="55"/>
  <c r="BL10" i="51"/>
  <c r="BP15" i="55"/>
  <c r="BJ17" i="55"/>
  <c r="BV17" i="52"/>
  <c r="BT16" i="55"/>
  <c r="BR11" i="55"/>
  <c r="BN12" i="51"/>
  <c r="BJ10" i="51"/>
  <c r="BL12" i="51"/>
  <c r="BN11" i="55"/>
  <c r="BL11" i="55"/>
  <c r="BJ15" i="55"/>
  <c r="BJ11" i="52"/>
  <c r="BJ11" i="55"/>
  <c r="BZ17" i="55"/>
  <c r="BR14" i="55"/>
  <c r="BV16" i="53"/>
  <c r="BT17" i="55"/>
  <c r="BZ10" i="55"/>
  <c r="BL13" i="55"/>
  <c r="BJ10" i="55"/>
  <c r="BR16" i="55"/>
  <c r="BP14" i="55"/>
  <c r="BP16" i="55"/>
  <c r="BZ13" i="55"/>
  <c r="BX10" i="55"/>
  <c r="BN16" i="55"/>
  <c r="BL16" i="55"/>
  <c r="BT15" i="55"/>
  <c r="BR15" i="55"/>
  <c r="BN14" i="55"/>
  <c r="BJ16" i="55"/>
  <c r="BV10" i="55"/>
  <c r="BZ14" i="55"/>
  <c r="BL14" i="55"/>
  <c r="BR13" i="55"/>
  <c r="BX14" i="55"/>
  <c r="BV13" i="55"/>
  <c r="BP10" i="55"/>
  <c r="BT10" i="55"/>
  <c r="BZ11" i="55"/>
  <c r="BR17" i="55"/>
  <c r="BP13" i="55"/>
  <c r="BV14" i="55"/>
  <c r="BN10" i="55"/>
  <c r="BT13" i="55"/>
  <c r="BZ16" i="55"/>
  <c r="BR10" i="55"/>
  <c r="BZ11" i="53"/>
  <c r="BP14" i="54"/>
  <c r="BL13" i="51"/>
  <c r="BZ11" i="54"/>
  <c r="BV11" i="51"/>
  <c r="BP15" i="52"/>
  <c r="BR10" i="49"/>
  <c r="BN14" i="54"/>
  <c r="BJ10" i="49"/>
  <c r="BX14" i="52"/>
  <c r="BV15" i="47"/>
  <c r="BP11" i="52"/>
  <c r="BN15" i="53"/>
  <c r="BX14" i="53"/>
  <c r="BN11" i="52"/>
  <c r="BJ14" i="54"/>
  <c r="BR14" i="52"/>
  <c r="BZ14" i="54"/>
  <c r="BJ15" i="53"/>
  <c r="BX10" i="52"/>
  <c r="BN15" i="54"/>
  <c r="BX14" i="54"/>
  <c r="BV12" i="47"/>
  <c r="BJ12" i="49"/>
  <c r="BP17" i="52"/>
  <c r="BL16" i="53"/>
  <c r="BZ12" i="54"/>
  <c r="BN12" i="47"/>
  <c r="BT12" i="54"/>
  <c r="BZ15" i="52"/>
  <c r="BX13" i="52"/>
  <c r="BL15" i="54"/>
  <c r="BV14" i="54"/>
  <c r="BZ13" i="51"/>
  <c r="BX15" i="52"/>
  <c r="BL14" i="52"/>
  <c r="BP13" i="51"/>
  <c r="BR12" i="54"/>
  <c r="BN13" i="51"/>
  <c r="BJ13" i="52"/>
  <c r="BR14" i="54"/>
  <c r="BT16" i="54"/>
  <c r="BL13" i="54"/>
  <c r="BZ10" i="54"/>
  <c r="BV16" i="54"/>
  <c r="BJ10" i="54"/>
  <c r="BR16" i="54"/>
  <c r="BP12" i="54"/>
  <c r="BZ13" i="54"/>
  <c r="BP16" i="54"/>
  <c r="BX10" i="54"/>
  <c r="BN16" i="54"/>
  <c r="BJ16" i="54"/>
  <c r="BX13" i="54"/>
  <c r="BV10" i="54"/>
  <c r="BR15" i="54"/>
  <c r="BV17" i="54"/>
  <c r="BL14" i="54"/>
  <c r="BL16" i="54"/>
  <c r="BV13" i="54"/>
  <c r="BP10" i="54"/>
  <c r="BT10" i="54"/>
  <c r="BT17" i="54"/>
  <c r="BR17" i="54"/>
  <c r="BP17" i="54"/>
  <c r="BP13" i="54"/>
  <c r="BT13" i="54"/>
  <c r="BZ15" i="54"/>
  <c r="BT15" i="50"/>
  <c r="BP16" i="51"/>
  <c r="BZ14" i="52"/>
  <c r="BV12" i="53"/>
  <c r="BJ17" i="52"/>
  <c r="BT12" i="53"/>
  <c r="BX17" i="53"/>
  <c r="BL16" i="51"/>
  <c r="BN15" i="52"/>
  <c r="BZ14" i="53"/>
  <c r="BV17" i="53"/>
  <c r="BR15" i="53"/>
  <c r="BL14" i="53"/>
  <c r="BJ16" i="51"/>
  <c r="BX15" i="53"/>
  <c r="BT17" i="53"/>
  <c r="BP15" i="53"/>
  <c r="BL15" i="52"/>
  <c r="BN16" i="52"/>
  <c r="BV15" i="53"/>
  <c r="BJ12" i="53"/>
  <c r="BR13" i="52"/>
  <c r="BJ15" i="52"/>
  <c r="BN12" i="53"/>
  <c r="BV15" i="52"/>
  <c r="BX16" i="50"/>
  <c r="BZ12" i="53"/>
  <c r="BT15" i="52"/>
  <c r="BX12" i="53"/>
  <c r="BR11" i="52"/>
  <c r="BR12" i="53"/>
  <c r="BP12" i="53"/>
  <c r="BP11" i="53"/>
  <c r="BL13" i="53"/>
  <c r="BN11" i="53"/>
  <c r="BN14" i="53"/>
  <c r="BX13" i="53"/>
  <c r="BL11" i="53"/>
  <c r="BJ13" i="53"/>
  <c r="BJ11" i="53"/>
  <c r="BV13" i="53"/>
  <c r="BV14" i="53"/>
  <c r="BX11" i="53"/>
  <c r="BR13" i="53"/>
  <c r="BJ14" i="53"/>
  <c r="BR17" i="53"/>
  <c r="BV11" i="53"/>
  <c r="BT13" i="53"/>
  <c r="BT14" i="53"/>
  <c r="BR10" i="53"/>
  <c r="BP17" i="53"/>
  <c r="BP13" i="53"/>
  <c r="BZ16" i="53"/>
  <c r="BN10" i="53"/>
  <c r="BT11" i="53"/>
  <c r="BR14" i="53"/>
  <c r="BN17" i="53"/>
  <c r="BZ15" i="53"/>
  <c r="BZ10" i="53"/>
  <c r="BX16" i="53"/>
  <c r="BN13" i="53"/>
  <c r="BJ17" i="53"/>
  <c r="BP17" i="50"/>
  <c r="BZ10" i="51"/>
  <c r="BP16" i="50"/>
  <c r="BL16" i="50"/>
  <c r="BX11" i="51"/>
  <c r="BN10" i="51"/>
  <c r="BZ11" i="51"/>
  <c r="BL12" i="47"/>
  <c r="BR15" i="50"/>
  <c r="BV13" i="51"/>
  <c r="BV12" i="52"/>
  <c r="BT11" i="51"/>
  <c r="BV16" i="43"/>
  <c r="BT12" i="52"/>
  <c r="BX17" i="52"/>
  <c r="BR10" i="51"/>
  <c r="BR12" i="52"/>
  <c r="BP14" i="52"/>
  <c r="BR11" i="51"/>
  <c r="BZ10" i="49"/>
  <c r="BT17" i="52"/>
  <c r="BN10" i="48"/>
  <c r="BJ11" i="49"/>
  <c r="BT16" i="50"/>
  <c r="BN11" i="51"/>
  <c r="BN14" i="52"/>
  <c r="BJ16" i="50"/>
  <c r="BZ14" i="51"/>
  <c r="BV10" i="49"/>
  <c r="BR16" i="51"/>
  <c r="BN17" i="52"/>
  <c r="BP16" i="52"/>
  <c r="BZ13" i="52"/>
  <c r="BL16" i="52"/>
  <c r="BV10" i="52"/>
  <c r="BV13" i="52"/>
  <c r="BT10" i="52"/>
  <c r="BP10" i="52"/>
  <c r="BZ11" i="52"/>
  <c r="BP13" i="52"/>
  <c r="BJ14" i="52"/>
  <c r="BN10" i="52"/>
  <c r="BT13" i="52"/>
  <c r="BN12" i="52"/>
  <c r="BV14" i="52"/>
  <c r="BR10" i="52"/>
  <c r="BZ16" i="52"/>
  <c r="BX11" i="52"/>
  <c r="BN13" i="52"/>
  <c r="BL10" i="52"/>
  <c r="BX16" i="52"/>
  <c r="BL12" i="52"/>
  <c r="BV11" i="52"/>
  <c r="BT16" i="52"/>
  <c r="BV16" i="52"/>
  <c r="BZ10" i="52"/>
  <c r="BZ18" i="43"/>
  <c r="BR12" i="49"/>
  <c r="BJ10" i="50"/>
  <c r="BT17" i="50"/>
  <c r="BL15" i="51"/>
  <c r="BZ15" i="51"/>
  <c r="BZ17" i="51"/>
  <c r="BN17" i="50"/>
  <c r="BX15" i="51"/>
  <c r="BX14" i="50"/>
  <c r="BJ14" i="50"/>
  <c r="BX17" i="51"/>
  <c r="BR15" i="51"/>
  <c r="BV17" i="51"/>
  <c r="BV11" i="50"/>
  <c r="BT17" i="51"/>
  <c r="BX12" i="49"/>
  <c r="BL17" i="50"/>
  <c r="BV15" i="51"/>
  <c r="BJ15" i="43"/>
  <c r="BL10" i="49"/>
  <c r="BL11" i="51"/>
  <c r="BT10" i="51"/>
  <c r="BR17" i="51"/>
  <c r="BV12" i="49"/>
  <c r="BT11" i="50"/>
  <c r="BP17" i="51"/>
  <c r="BP10" i="46"/>
  <c r="BJ12" i="48"/>
  <c r="BZ16" i="51"/>
  <c r="BP12" i="49"/>
  <c r="BR11" i="50"/>
  <c r="BZ12" i="51"/>
  <c r="BZ17" i="50"/>
  <c r="BP15" i="51"/>
  <c r="BX11" i="50"/>
  <c r="BN17" i="51"/>
  <c r="BN12" i="49"/>
  <c r="BX17" i="50"/>
  <c r="BX16" i="51"/>
  <c r="BN11" i="50"/>
  <c r="BN15" i="51"/>
  <c r="BJ17" i="51"/>
  <c r="BX11" i="42"/>
  <c r="BL12" i="49"/>
  <c r="BL11" i="50"/>
  <c r="BV17" i="50"/>
  <c r="BR13" i="51"/>
  <c r="BT16" i="51"/>
  <c r="BL14" i="51"/>
  <c r="BX14" i="51"/>
  <c r="BJ14" i="51"/>
  <c r="BV14" i="51"/>
  <c r="BT13" i="51"/>
  <c r="BJ12" i="51"/>
  <c r="BJ15" i="51"/>
  <c r="BT14" i="51"/>
  <c r="BR14" i="51"/>
  <c r="BP11" i="51"/>
  <c r="BV16" i="51"/>
  <c r="BP14" i="51"/>
  <c r="BX12" i="51"/>
  <c r="BJ13" i="51"/>
  <c r="BV12" i="51"/>
  <c r="BT12" i="51"/>
  <c r="BT15" i="49"/>
  <c r="BN13" i="50"/>
  <c r="BX15" i="50"/>
  <c r="BV15" i="50"/>
  <c r="BN15" i="50"/>
  <c r="BN11" i="48"/>
  <c r="BL15" i="50"/>
  <c r="BJ15" i="50"/>
  <c r="BX10" i="48"/>
  <c r="BX11" i="49"/>
  <c r="BT13" i="50"/>
  <c r="BZ12" i="47"/>
  <c r="BP11" i="50"/>
  <c r="BR10" i="50"/>
  <c r="BP13" i="48"/>
  <c r="BP15" i="50"/>
  <c r="BT15" i="47"/>
  <c r="BZ12" i="48"/>
  <c r="BR12" i="47"/>
  <c r="BZ15" i="48"/>
  <c r="BR10" i="48"/>
  <c r="BJ10" i="48"/>
  <c r="BZ15" i="45"/>
  <c r="BP11" i="49"/>
  <c r="BN14" i="50"/>
  <c r="BV10" i="50"/>
  <c r="BV15" i="42"/>
  <c r="BT12" i="48"/>
  <c r="BN10" i="50"/>
  <c r="BN12" i="48"/>
  <c r="BL11" i="49"/>
  <c r="BN12" i="50"/>
  <c r="BJ12" i="50"/>
  <c r="BX13" i="50"/>
  <c r="BR16" i="50"/>
  <c r="BL13" i="50"/>
  <c r="BN16" i="50"/>
  <c r="BV14" i="50"/>
  <c r="BV16" i="50"/>
  <c r="BJ13" i="50"/>
  <c r="BZ12" i="50"/>
  <c r="BT14" i="50"/>
  <c r="BX12" i="50"/>
  <c r="BT12" i="50"/>
  <c r="BZ14" i="50"/>
  <c r="BR12" i="50"/>
  <c r="BJ11" i="50"/>
  <c r="BL14" i="50"/>
  <c r="BP12" i="50"/>
  <c r="BV13" i="50"/>
  <c r="BV12" i="50"/>
  <c r="BR14" i="50"/>
  <c r="BT10" i="50"/>
  <c r="BZ10" i="50"/>
  <c r="BP13" i="50"/>
  <c r="BR13" i="50"/>
  <c r="BP10" i="50"/>
  <c r="BL10" i="50"/>
  <c r="BL16" i="49"/>
  <c r="BJ17" i="46"/>
  <c r="BN13" i="49"/>
  <c r="BR14" i="49"/>
  <c r="BX11" i="48"/>
  <c r="BP14" i="49"/>
  <c r="BV11" i="49"/>
  <c r="BX15" i="49"/>
  <c r="BT17" i="47"/>
  <c r="BL13" i="49"/>
  <c r="BJ16" i="49"/>
  <c r="BR17" i="47"/>
  <c r="BR17" i="49"/>
  <c r="BT17" i="46"/>
  <c r="BT11" i="49"/>
  <c r="BP17" i="49"/>
  <c r="BT12" i="45"/>
  <c r="BZ16" i="49"/>
  <c r="BR11" i="48"/>
  <c r="BT10" i="49"/>
  <c r="BJ16" i="46"/>
  <c r="BX16" i="49"/>
  <c r="BP13" i="47"/>
  <c r="BV13" i="47"/>
  <c r="BZ14" i="49"/>
  <c r="BJ14" i="49"/>
  <c r="BX12" i="47"/>
  <c r="BL11" i="48"/>
  <c r="BN11" i="49"/>
  <c r="BV16" i="49"/>
  <c r="BX14" i="49"/>
  <c r="BJ17" i="49"/>
  <c r="BL15" i="49"/>
  <c r="BT16" i="49"/>
  <c r="BV14" i="49"/>
  <c r="BR16" i="49"/>
  <c r="BJ12" i="47"/>
  <c r="BT14" i="49"/>
  <c r="BP13" i="49"/>
  <c r="BP16" i="49"/>
  <c r="BL10" i="48"/>
  <c r="BZ11" i="49"/>
  <c r="BN10" i="49"/>
  <c r="BT13" i="49"/>
  <c r="BZ15" i="49"/>
  <c r="BJ15" i="49"/>
  <c r="BN17" i="49"/>
  <c r="BL17" i="49"/>
  <c r="BV15" i="49"/>
  <c r="BZ13" i="49"/>
  <c r="BJ13" i="49"/>
  <c r="BZ12" i="49"/>
  <c r="BN14" i="49"/>
  <c r="BR15" i="49"/>
  <c r="BX13" i="49"/>
  <c r="BZ17" i="49"/>
  <c r="BP15" i="49"/>
  <c r="BX17" i="49"/>
  <c r="BV17" i="49"/>
  <c r="BR13" i="49"/>
  <c r="BX15" i="47"/>
  <c r="BJ17" i="47"/>
  <c r="BN14" i="48"/>
  <c r="BV15" i="43"/>
  <c r="BX11" i="46"/>
  <c r="BT11" i="48"/>
  <c r="BL16" i="48"/>
  <c r="BL14" i="48"/>
  <c r="BT17" i="48"/>
  <c r="BL15" i="45"/>
  <c r="BJ15" i="47"/>
  <c r="BT15" i="48"/>
  <c r="BR17" i="48"/>
  <c r="BZ12" i="46"/>
  <c r="BJ15" i="45"/>
  <c r="BJ12" i="46"/>
  <c r="BP11" i="48"/>
  <c r="BJ14" i="48"/>
  <c r="BZ16" i="48"/>
  <c r="BT13" i="48"/>
  <c r="BZ14" i="48"/>
  <c r="BV15" i="48"/>
  <c r="BX16" i="48"/>
  <c r="BP10" i="47"/>
  <c r="BV16" i="48"/>
  <c r="BR13" i="47"/>
  <c r="BL15" i="48"/>
  <c r="BX15" i="42"/>
  <c r="BL10" i="45"/>
  <c r="BV14" i="48"/>
  <c r="BX13" i="47"/>
  <c r="BJ17" i="48"/>
  <c r="BJ15" i="48"/>
  <c r="BT16" i="48"/>
  <c r="BT14" i="48"/>
  <c r="BR16" i="48"/>
  <c r="BR14" i="48"/>
  <c r="BP16" i="48"/>
  <c r="BZ15" i="43"/>
  <c r="BJ14" i="43"/>
  <c r="BX15" i="45"/>
  <c r="BP14" i="48"/>
  <c r="BN16" i="48"/>
  <c r="BX15" i="48"/>
  <c r="BV11" i="48"/>
  <c r="BL13" i="48"/>
  <c r="BN13" i="48"/>
  <c r="BP17" i="48"/>
  <c r="BL12" i="48"/>
  <c r="BN17" i="48"/>
  <c r="BZ10" i="48"/>
  <c r="BL17" i="48"/>
  <c r="BZ13" i="48"/>
  <c r="BX13" i="48"/>
  <c r="BX12" i="48"/>
  <c r="BR15" i="48"/>
  <c r="BV10" i="48"/>
  <c r="BJ11" i="48"/>
  <c r="BV12" i="48"/>
  <c r="BP15" i="48"/>
  <c r="BZ17" i="48"/>
  <c r="BR12" i="48"/>
  <c r="BV13" i="48"/>
  <c r="BX17" i="48"/>
  <c r="BR13" i="48"/>
  <c r="BT10" i="48"/>
  <c r="BJ13" i="46"/>
  <c r="BN16" i="45"/>
  <c r="BN13" i="46"/>
  <c r="BT13" i="46"/>
  <c r="BR10" i="46"/>
  <c r="BZ10" i="47"/>
  <c r="BP11" i="43"/>
  <c r="BZ15" i="42"/>
  <c r="BN10" i="46"/>
  <c r="BZ15" i="47"/>
  <c r="BX17" i="47"/>
  <c r="BZ11" i="47"/>
  <c r="BN13" i="47"/>
  <c r="BN11" i="43"/>
  <c r="BL10" i="47"/>
  <c r="BV17" i="47"/>
  <c r="BZ13" i="46"/>
  <c r="BP17" i="47"/>
  <c r="BZ14" i="47"/>
  <c r="BZ16" i="47"/>
  <c r="BN16" i="46"/>
  <c r="BJ13" i="47"/>
  <c r="BX13" i="46"/>
  <c r="BZ17" i="47"/>
  <c r="BT13" i="47"/>
  <c r="BR13" i="46"/>
  <c r="BR10" i="47"/>
  <c r="BP15" i="47"/>
  <c r="BN15" i="43"/>
  <c r="BN17" i="46"/>
  <c r="BL11" i="47"/>
  <c r="BL15" i="47"/>
  <c r="BJ11" i="47"/>
  <c r="BL16" i="47"/>
  <c r="BL14" i="47"/>
  <c r="BT10" i="47"/>
  <c r="BV14" i="47"/>
  <c r="BT14" i="47"/>
  <c r="BX14" i="47"/>
  <c r="BJ14" i="47"/>
  <c r="BT11" i="47"/>
  <c r="BN10" i="47"/>
  <c r="BN15" i="47"/>
  <c r="BN16" i="47"/>
  <c r="BX11" i="47"/>
  <c r="BR14" i="47"/>
  <c r="BL13" i="47"/>
  <c r="BN17" i="47"/>
  <c r="BJ10" i="47"/>
  <c r="BX16" i="47"/>
  <c r="BR11" i="47"/>
  <c r="BP14" i="47"/>
  <c r="BT16" i="47"/>
  <c r="BX10" i="47"/>
  <c r="BV11" i="47"/>
  <c r="BV16" i="47"/>
  <c r="BP11" i="47"/>
  <c r="BR16" i="47"/>
  <c r="BP16" i="47"/>
  <c r="BR11" i="46"/>
  <c r="BZ11" i="46"/>
  <c r="BP11" i="46"/>
  <c r="BZ10" i="46"/>
  <c r="BR19" i="41"/>
  <c r="BX13" i="42"/>
  <c r="BT12" i="43"/>
  <c r="BV14" i="44"/>
  <c r="BX10" i="46"/>
  <c r="BJ16" i="45"/>
  <c r="BV11" i="46"/>
  <c r="BP15" i="42"/>
  <c r="BL13" i="46"/>
  <c r="BR17" i="46"/>
  <c r="BP12" i="46"/>
  <c r="BT19" i="42"/>
  <c r="BN15" i="42"/>
  <c r="BT11" i="42"/>
  <c r="BJ10" i="46"/>
  <c r="BP17" i="46"/>
  <c r="BL14" i="46"/>
  <c r="BT11" i="46"/>
  <c r="BV13" i="46"/>
  <c r="BT10" i="46"/>
  <c r="BL17" i="46"/>
  <c r="BL12" i="46"/>
  <c r="BT15" i="46"/>
  <c r="BR14" i="46"/>
  <c r="BZ15" i="46"/>
  <c r="BP14" i="46"/>
  <c r="BJ14" i="46"/>
  <c r="BZ16" i="46"/>
  <c r="BL16" i="46"/>
  <c r="BP15" i="46"/>
  <c r="BZ14" i="46"/>
  <c r="BX16" i="46"/>
  <c r="BR12" i="46"/>
  <c r="BN15" i="46"/>
  <c r="BT16" i="46"/>
  <c r="BX14" i="46"/>
  <c r="BV16" i="46"/>
  <c r="BN14" i="46"/>
  <c r="BV10" i="46"/>
  <c r="BP16" i="46"/>
  <c r="BR15" i="46"/>
  <c r="BN11" i="46"/>
  <c r="BL15" i="46"/>
  <c r="BV14" i="46"/>
  <c r="BZ17" i="46"/>
  <c r="BX12" i="46"/>
  <c r="BV15" i="46"/>
  <c r="BV12" i="46"/>
  <c r="BL11" i="46"/>
  <c r="BX15" i="46"/>
  <c r="BX17" i="46"/>
  <c r="BN12" i="46"/>
  <c r="BL11" i="45"/>
  <c r="BX14" i="45"/>
  <c r="BJ14" i="45"/>
  <c r="BN10" i="45"/>
  <c r="BV14" i="45"/>
  <c r="BJ17" i="45"/>
  <c r="BP15" i="44"/>
  <c r="BP13" i="45"/>
  <c r="BT16" i="45"/>
  <c r="BR15" i="44"/>
  <c r="BN13" i="45"/>
  <c r="BZ11" i="45"/>
  <c r="BP14" i="45"/>
  <c r="BZ13" i="45"/>
  <c r="BX15" i="44"/>
  <c r="BX10" i="45"/>
  <c r="BZ17" i="45"/>
  <c r="BX17" i="45"/>
  <c r="BX16" i="44"/>
  <c r="BN14" i="45"/>
  <c r="BV17" i="45"/>
  <c r="BZ15" i="44"/>
  <c r="BV15" i="45"/>
  <c r="BX13" i="45"/>
  <c r="BP14" i="43"/>
  <c r="BV10" i="45"/>
  <c r="BT17" i="45"/>
  <c r="BN15" i="44"/>
  <c r="BR15" i="45"/>
  <c r="BR17" i="45"/>
  <c r="BJ18" i="43"/>
  <c r="BR11" i="45"/>
  <c r="BL15" i="44"/>
  <c r="BP15" i="45"/>
  <c r="BL14" i="45"/>
  <c r="BP17" i="45"/>
  <c r="BP11" i="45"/>
  <c r="BZ14" i="45"/>
  <c r="BT10" i="45"/>
  <c r="BR13" i="43"/>
  <c r="BP10" i="43"/>
  <c r="BP16" i="43"/>
  <c r="BN11" i="45"/>
  <c r="BN15" i="45"/>
  <c r="BJ12" i="45"/>
  <c r="BZ10" i="45"/>
  <c r="BP16" i="45"/>
  <c r="BL17" i="45"/>
  <c r="BT11" i="45"/>
  <c r="BV16" i="45"/>
  <c r="BL16" i="45"/>
  <c r="BZ12" i="45"/>
  <c r="BX12" i="45"/>
  <c r="BR12" i="45"/>
  <c r="BJ11" i="45"/>
  <c r="BP12" i="45"/>
  <c r="BV13" i="45"/>
  <c r="BV12" i="45"/>
  <c r="BX11" i="45"/>
  <c r="BT13" i="45"/>
  <c r="BZ16" i="45"/>
  <c r="BR13" i="45"/>
  <c r="BT14" i="45"/>
  <c r="BR10" i="45"/>
  <c r="BP10" i="45"/>
  <c r="BL13" i="45"/>
  <c r="BL12" i="45"/>
  <c r="BX16" i="45"/>
  <c r="BN10" i="43"/>
  <c r="BR14" i="44"/>
  <c r="BN16" i="38"/>
  <c r="BJ11" i="39"/>
  <c r="BJ13" i="42"/>
  <c r="BR12" i="43"/>
  <c r="BZ16" i="43"/>
  <c r="BP12" i="44"/>
  <c r="BP12" i="43"/>
  <c r="BT12" i="44"/>
  <c r="BX16" i="43"/>
  <c r="BX12" i="44"/>
  <c r="BT11" i="44"/>
  <c r="BJ12" i="44"/>
  <c r="BL10" i="43"/>
  <c r="BJ14" i="41"/>
  <c r="BJ13" i="43"/>
  <c r="BR12" i="44"/>
  <c r="BL14" i="44"/>
  <c r="BV11" i="44"/>
  <c r="BZ14" i="43"/>
  <c r="BN12" i="44"/>
  <c r="BZ17" i="38"/>
  <c r="BL13" i="41"/>
  <c r="BL11" i="43"/>
  <c r="BL15" i="43"/>
  <c r="BN11" i="44"/>
  <c r="BL17" i="40"/>
  <c r="BV14" i="43"/>
  <c r="BL12" i="44"/>
  <c r="BJ11" i="43"/>
  <c r="BJ12" i="40"/>
  <c r="BR16" i="43"/>
  <c r="BX14" i="44"/>
  <c r="BL17" i="44"/>
  <c r="BJ15" i="44"/>
  <c r="BV11" i="43"/>
  <c r="BN14" i="44"/>
  <c r="BR15" i="42"/>
  <c r="BN16" i="43"/>
  <c r="BZ10" i="43"/>
  <c r="BR17" i="44"/>
  <c r="BJ16" i="44"/>
  <c r="BN13" i="44"/>
  <c r="BL11" i="44"/>
  <c r="BN17" i="44"/>
  <c r="BR16" i="44"/>
  <c r="BZ13" i="44"/>
  <c r="BV17" i="44"/>
  <c r="BT13" i="44"/>
  <c r="BL16" i="44"/>
  <c r="BX11" i="44"/>
  <c r="BP11" i="44"/>
  <c r="BX17" i="44"/>
  <c r="BJ13" i="44"/>
  <c r="BZ12" i="44"/>
  <c r="BZ14" i="44"/>
  <c r="BP16" i="44"/>
  <c r="BT15" i="44"/>
  <c r="BL13" i="44"/>
  <c r="BR11" i="44"/>
  <c r="BJ14" i="44"/>
  <c r="BZ11" i="44"/>
  <c r="BZ16" i="44"/>
  <c r="BP14" i="44"/>
  <c r="BT17" i="44"/>
  <c r="BP17" i="44"/>
  <c r="BP13" i="44"/>
  <c r="BZ17" i="44"/>
  <c r="BT16" i="44"/>
  <c r="BX13" i="44"/>
  <c r="BR13" i="44"/>
  <c r="BV16" i="44"/>
  <c r="BV10" i="42"/>
  <c r="BV17" i="43"/>
  <c r="BX16" i="42"/>
  <c r="BT17" i="43"/>
  <c r="BX17" i="41"/>
  <c r="BV10" i="40"/>
  <c r="BT13" i="43"/>
  <c r="BN13" i="42"/>
  <c r="BR10" i="43"/>
  <c r="BZ18" i="42"/>
  <c r="BL17" i="42"/>
  <c r="BL13" i="42"/>
  <c r="BV16" i="42"/>
  <c r="BN15" i="41"/>
  <c r="BR11" i="42"/>
  <c r="BT16" i="42"/>
  <c r="BL15" i="41"/>
  <c r="BR16" i="42"/>
  <c r="BP13" i="43"/>
  <c r="BJ16" i="37"/>
  <c r="BL15" i="42"/>
  <c r="BL16" i="42"/>
  <c r="BZ11" i="43"/>
  <c r="BT16" i="43"/>
  <c r="BR13" i="42"/>
  <c r="BJ16" i="42"/>
  <c r="BR16" i="40"/>
  <c r="BP16" i="42"/>
  <c r="BZ13" i="43"/>
  <c r="BL19" i="41"/>
  <c r="BX11" i="43"/>
  <c r="BX10" i="43"/>
  <c r="BV17" i="38"/>
  <c r="BN10" i="42"/>
  <c r="BN16" i="42"/>
  <c r="BT11" i="43"/>
  <c r="BP13" i="42"/>
  <c r="BX15" i="43"/>
  <c r="BL16" i="43"/>
  <c r="BZ17" i="42"/>
  <c r="BL13" i="43"/>
  <c r="BN13" i="43"/>
  <c r="BP10" i="41"/>
  <c r="BJ10" i="43"/>
  <c r="BX13" i="43"/>
  <c r="BX12" i="42"/>
  <c r="BV11" i="40"/>
  <c r="BV12" i="42"/>
  <c r="BX17" i="43"/>
  <c r="BX18" i="43"/>
  <c r="BR17" i="43"/>
  <c r="BT14" i="43"/>
  <c r="BN12" i="43"/>
  <c r="BP17" i="43"/>
  <c r="BL18" i="43"/>
  <c r="BJ12" i="43"/>
  <c r="BX14" i="43"/>
  <c r="BR14" i="43"/>
  <c r="BR18" i="43"/>
  <c r="BN17" i="43"/>
  <c r="BX12" i="43"/>
  <c r="BL17" i="43"/>
  <c r="BJ17" i="43"/>
  <c r="BN14" i="43"/>
  <c r="BV10" i="43"/>
  <c r="BZ12" i="43"/>
  <c r="BT15" i="43"/>
  <c r="BT18" i="43"/>
  <c r="BR15" i="43"/>
  <c r="BN18" i="43"/>
  <c r="BV12" i="43"/>
  <c r="BP18" i="43"/>
  <c r="BV13" i="42"/>
  <c r="BT17" i="42"/>
  <c r="BJ17" i="37"/>
  <c r="BN11" i="42"/>
  <c r="BZ14" i="42"/>
  <c r="BT10" i="42"/>
  <c r="BR17" i="42"/>
  <c r="BL11" i="42"/>
  <c r="BZ12" i="42"/>
  <c r="BX14" i="42"/>
  <c r="BJ14" i="42"/>
  <c r="BT13" i="42"/>
  <c r="BT12" i="42"/>
  <c r="BZ17" i="41"/>
  <c r="BR12" i="42"/>
  <c r="BP10" i="42"/>
  <c r="BV14" i="42"/>
  <c r="BN19" i="42"/>
  <c r="BR19" i="42"/>
  <c r="BR17" i="41"/>
  <c r="BP19" i="42"/>
  <c r="BN12" i="42"/>
  <c r="BL10" i="42"/>
  <c r="BV12" i="36"/>
  <c r="BV16" i="39"/>
  <c r="BZ12" i="40"/>
  <c r="BL12" i="42"/>
  <c r="BP14" i="42"/>
  <c r="BP12" i="42"/>
  <c r="BX12" i="40"/>
  <c r="BJ15" i="41"/>
  <c r="BT13" i="37"/>
  <c r="BZ10" i="38"/>
  <c r="BX18" i="41"/>
  <c r="BP10" i="39"/>
  <c r="BN14" i="42"/>
  <c r="BX17" i="42"/>
  <c r="BV17" i="42"/>
  <c r="BN19" i="41"/>
  <c r="BP11" i="42"/>
  <c r="BL14" i="42"/>
  <c r="BX18" i="42"/>
  <c r="BP18" i="42"/>
  <c r="BV18" i="42"/>
  <c r="BJ11" i="42"/>
  <c r="BT18" i="42"/>
  <c r="BJ15" i="42"/>
  <c r="BR10" i="42"/>
  <c r="BP17" i="42"/>
  <c r="BT14" i="42"/>
  <c r="BJ10" i="42"/>
  <c r="BZ19" i="42"/>
  <c r="BX19" i="42"/>
  <c r="BV19" i="42"/>
  <c r="BL19" i="42"/>
  <c r="BV11" i="42"/>
  <c r="BR18" i="42"/>
  <c r="BN17" i="42"/>
  <c r="BN18" i="42"/>
  <c r="BL18" i="42"/>
  <c r="BZ10" i="42"/>
  <c r="BV13" i="41"/>
  <c r="BT10" i="41"/>
  <c r="BZ18" i="41"/>
  <c r="BT13" i="41"/>
  <c r="BR10" i="41"/>
  <c r="BV19" i="41"/>
  <c r="BT19" i="41"/>
  <c r="BJ10" i="40"/>
  <c r="BJ16" i="41"/>
  <c r="BV14" i="41"/>
  <c r="BJ13" i="40"/>
  <c r="BX16" i="37"/>
  <c r="BL13" i="37"/>
  <c r="BR13" i="41"/>
  <c r="BV18" i="41"/>
  <c r="BP13" i="41"/>
  <c r="BV17" i="41"/>
  <c r="BJ19" i="41"/>
  <c r="BR13" i="37"/>
  <c r="BN13" i="41"/>
  <c r="BZ10" i="41"/>
  <c r="BT18" i="41"/>
  <c r="BT16" i="40"/>
  <c r="BT17" i="41"/>
  <c r="BL17" i="37"/>
  <c r="BP16" i="40"/>
  <c r="BT11" i="41"/>
  <c r="BT16" i="39"/>
  <c r="BZ13" i="41"/>
  <c r="BP13" i="37"/>
  <c r="BR18" i="41"/>
  <c r="BP17" i="41"/>
  <c r="BP18" i="41"/>
  <c r="BN10" i="41"/>
  <c r="BX13" i="41"/>
  <c r="BR11" i="41"/>
  <c r="BN18" i="41"/>
  <c r="BN12" i="37"/>
  <c r="BN17" i="41"/>
  <c r="BZ15" i="41"/>
  <c r="BP11" i="41"/>
  <c r="BL18" i="41"/>
  <c r="BL17" i="41"/>
  <c r="BN11" i="41"/>
  <c r="BP15" i="41"/>
  <c r="BZ14" i="41"/>
  <c r="BL14" i="41"/>
  <c r="BJ12" i="41"/>
  <c r="BX14" i="41"/>
  <c r="BL10" i="41"/>
  <c r="BR14" i="41"/>
  <c r="BZ12" i="41"/>
  <c r="BL11" i="41"/>
  <c r="BZ16" i="41"/>
  <c r="BX12" i="41"/>
  <c r="BJ11" i="41"/>
  <c r="BP14" i="41"/>
  <c r="BV12" i="41"/>
  <c r="BX16" i="41"/>
  <c r="BT16" i="41"/>
  <c r="BX10" i="41"/>
  <c r="BT12" i="41"/>
  <c r="BR12" i="41"/>
  <c r="BR16" i="41"/>
  <c r="BV16" i="41"/>
  <c r="BV15" i="41"/>
  <c r="BP12" i="41"/>
  <c r="BP16" i="41"/>
  <c r="BX15" i="41"/>
  <c r="BN14" i="41"/>
  <c r="BZ11" i="41"/>
  <c r="BJ10" i="41"/>
  <c r="BN16" i="41"/>
  <c r="BP19" i="41"/>
  <c r="BT15" i="41"/>
  <c r="BZ19" i="41"/>
  <c r="BN12" i="41"/>
  <c r="BX11" i="41"/>
  <c r="BR14" i="40"/>
  <c r="BR11" i="39"/>
  <c r="BR16" i="39"/>
  <c r="BV12" i="40"/>
  <c r="BL16" i="40"/>
  <c r="BZ13" i="38"/>
  <c r="BX10" i="38"/>
  <c r="BP11" i="39"/>
  <c r="BL15" i="39"/>
  <c r="BP16" i="39"/>
  <c r="BP14" i="40"/>
  <c r="BT12" i="40"/>
  <c r="BX10" i="40"/>
  <c r="BX12" i="38"/>
  <c r="BN11" i="39"/>
  <c r="BN16" i="39"/>
  <c r="BJ12" i="34"/>
  <c r="BR12" i="40"/>
  <c r="BL11" i="39"/>
  <c r="BP12" i="40"/>
  <c r="BX15" i="40"/>
  <c r="BN14" i="40"/>
  <c r="BZ13" i="39"/>
  <c r="BV17" i="39"/>
  <c r="BT17" i="39"/>
  <c r="BT11" i="40"/>
  <c r="BV13" i="38"/>
  <c r="BT15" i="40"/>
  <c r="BJ10" i="38"/>
  <c r="BR17" i="39"/>
  <c r="BP11" i="40"/>
  <c r="BL16" i="39"/>
  <c r="BP12" i="39"/>
  <c r="BJ13" i="37"/>
  <c r="BZ11" i="39"/>
  <c r="BN13" i="39"/>
  <c r="BZ16" i="39"/>
  <c r="BN11" i="40"/>
  <c r="BV13" i="39"/>
  <c r="BV15" i="40"/>
  <c r="BJ13" i="39"/>
  <c r="BR15" i="40"/>
  <c r="BX11" i="39"/>
  <c r="BN17" i="39"/>
  <c r="BV13" i="37"/>
  <c r="BV11" i="39"/>
  <c r="BL13" i="39"/>
  <c r="BX16" i="39"/>
  <c r="BJ11" i="40"/>
  <c r="BP15" i="40"/>
  <c r="BJ17" i="40"/>
  <c r="BL12" i="40"/>
  <c r="BN15" i="40"/>
  <c r="BJ12" i="39"/>
  <c r="BL15" i="40"/>
  <c r="BJ11" i="36"/>
  <c r="BR11" i="40"/>
  <c r="BL10" i="40"/>
  <c r="BN17" i="40"/>
  <c r="BZ10" i="40"/>
  <c r="BX16" i="40"/>
  <c r="BL13" i="40"/>
  <c r="BZ13" i="40"/>
  <c r="BV16" i="40"/>
  <c r="BL11" i="40"/>
  <c r="BX13" i="40"/>
  <c r="BN16" i="40"/>
  <c r="BL14" i="40"/>
  <c r="BJ16" i="40"/>
  <c r="BV13" i="40"/>
  <c r="BZ17" i="40"/>
  <c r="BT10" i="40"/>
  <c r="BX17" i="40"/>
  <c r="BZ14" i="40"/>
  <c r="BR13" i="40"/>
  <c r="BV17" i="40"/>
  <c r="BZ11" i="40"/>
  <c r="BT17" i="40"/>
  <c r="BP13" i="40"/>
  <c r="BN10" i="40"/>
  <c r="BV14" i="40"/>
  <c r="BR17" i="40"/>
  <c r="BJ15" i="40"/>
  <c r="BJ14" i="40"/>
  <c r="BT14" i="40"/>
  <c r="BT13" i="40"/>
  <c r="BP10" i="40"/>
  <c r="BL10" i="35"/>
  <c r="BJ15" i="36"/>
  <c r="BL12" i="38"/>
  <c r="BL11" i="36"/>
  <c r="BR17" i="38"/>
  <c r="BJ17" i="39"/>
  <c r="BJ11" i="38"/>
  <c r="BL10" i="38"/>
  <c r="BL16" i="38"/>
  <c r="BV11" i="38"/>
  <c r="BZ17" i="37"/>
  <c r="BJ16" i="38"/>
  <c r="BP11" i="31"/>
  <c r="BX12" i="32"/>
  <c r="BN12" i="34"/>
  <c r="BX17" i="37"/>
  <c r="BR19" i="38"/>
  <c r="BT10" i="38"/>
  <c r="BX17" i="38"/>
  <c r="BV14" i="39"/>
  <c r="BJ14" i="37"/>
  <c r="BP17" i="38"/>
  <c r="BZ16" i="38"/>
  <c r="BL15" i="37"/>
  <c r="BV14" i="37"/>
  <c r="BT13" i="38"/>
  <c r="BL15" i="34"/>
  <c r="BR13" i="38"/>
  <c r="BR10" i="38"/>
  <c r="BN17" i="38"/>
  <c r="BP15" i="37"/>
  <c r="BP10" i="38"/>
  <c r="BL17" i="38"/>
  <c r="BR13" i="39"/>
  <c r="BZ11" i="36"/>
  <c r="BP13" i="39"/>
  <c r="BN11" i="37"/>
  <c r="BX14" i="39"/>
  <c r="BR12" i="39"/>
  <c r="BT10" i="39"/>
  <c r="BN10" i="39"/>
  <c r="BJ14" i="39"/>
  <c r="BN12" i="39"/>
  <c r="BT13" i="39"/>
  <c r="BP17" i="39"/>
  <c r="BJ15" i="39"/>
  <c r="BR10" i="39"/>
  <c r="BL12" i="39"/>
  <c r="BZ15" i="39"/>
  <c r="BT14" i="39"/>
  <c r="BL10" i="39"/>
  <c r="BR14" i="39"/>
  <c r="BZ10" i="39"/>
  <c r="BX15" i="39"/>
  <c r="BL17" i="39"/>
  <c r="BP14" i="39"/>
  <c r="BX10" i="39"/>
  <c r="BT15" i="39"/>
  <c r="BT12" i="39"/>
  <c r="BR15" i="39"/>
  <c r="BN14" i="39"/>
  <c r="BZ12" i="39"/>
  <c r="BJ10" i="39"/>
  <c r="BX12" i="39"/>
  <c r="BP15" i="39"/>
  <c r="BZ17" i="39"/>
  <c r="BZ14" i="39"/>
  <c r="BV15" i="39"/>
  <c r="BR12" i="36"/>
  <c r="BP12" i="37"/>
  <c r="BV12" i="38"/>
  <c r="BL14" i="38"/>
  <c r="BZ12" i="38"/>
  <c r="BP19" i="38"/>
  <c r="BN12" i="36"/>
  <c r="BZ14" i="38"/>
  <c r="BP12" i="38"/>
  <c r="BX19" i="38"/>
  <c r="BJ17" i="36"/>
  <c r="BJ15" i="38"/>
  <c r="BJ14" i="38"/>
  <c r="BT14" i="38"/>
  <c r="BX14" i="38"/>
  <c r="BR14" i="38"/>
  <c r="BX17" i="36"/>
  <c r="BT12" i="38"/>
  <c r="BJ13" i="36"/>
  <c r="BR14" i="37"/>
  <c r="BR12" i="38"/>
  <c r="BP14" i="38"/>
  <c r="BT12" i="36"/>
  <c r="BR17" i="36"/>
  <c r="BJ19" i="38"/>
  <c r="BR13" i="36"/>
  <c r="BX13" i="36"/>
  <c r="BN13" i="38"/>
  <c r="BJ13" i="38"/>
  <c r="BV11" i="35"/>
  <c r="BZ12" i="36"/>
  <c r="BT19" i="38"/>
  <c r="BX12" i="36"/>
  <c r="BV13" i="36"/>
  <c r="BN14" i="38"/>
  <c r="BJ12" i="35"/>
  <c r="BN13" i="36"/>
  <c r="BX13" i="37"/>
  <c r="BV19" i="38"/>
  <c r="BN13" i="37"/>
  <c r="BT17" i="38"/>
  <c r="BN11" i="38"/>
  <c r="BL11" i="38"/>
  <c r="BX15" i="38"/>
  <c r="BZ11" i="38"/>
  <c r="BL15" i="38"/>
  <c r="BL13" i="38"/>
  <c r="BX16" i="38"/>
  <c r="BN12" i="38"/>
  <c r="BV15" i="38"/>
  <c r="BX11" i="38"/>
  <c r="BP16" i="38"/>
  <c r="BV16" i="38"/>
  <c r="BT15" i="38"/>
  <c r="BX13" i="38"/>
  <c r="BZ15" i="38"/>
  <c r="BR11" i="38"/>
  <c r="BV10" i="38"/>
  <c r="BT16" i="38"/>
  <c r="BZ19" i="38"/>
  <c r="BP11" i="38"/>
  <c r="BR15" i="38"/>
  <c r="BL19" i="38"/>
  <c r="BN15" i="38"/>
  <c r="BL15" i="35"/>
  <c r="BX12" i="37"/>
  <c r="BV17" i="37"/>
  <c r="BL12" i="37"/>
  <c r="BJ11" i="37"/>
  <c r="BN17" i="37"/>
  <c r="BZ12" i="37"/>
  <c r="BL12" i="32"/>
  <c r="BL11" i="33"/>
  <c r="BT12" i="37"/>
  <c r="BL14" i="35"/>
  <c r="BR12" i="37"/>
  <c r="BV15" i="37"/>
  <c r="BV12" i="37"/>
  <c r="BX11" i="37"/>
  <c r="BN14" i="37"/>
  <c r="BV10" i="37"/>
  <c r="BV11" i="37"/>
  <c r="BZ15" i="37"/>
  <c r="BZ14" i="36"/>
  <c r="BL11" i="37"/>
  <c r="BL10" i="37"/>
  <c r="BN16" i="37"/>
  <c r="BX14" i="37"/>
  <c r="BJ15" i="37"/>
  <c r="BL14" i="37"/>
  <c r="BT14" i="37"/>
  <c r="BZ11" i="37"/>
  <c r="BT10" i="37"/>
  <c r="BL16" i="37"/>
  <c r="BP10" i="37"/>
  <c r="BV16" i="37"/>
  <c r="BJ10" i="37"/>
  <c r="BR10" i="37"/>
  <c r="BZ10" i="37"/>
  <c r="BZ14" i="37"/>
  <c r="BT15" i="37"/>
  <c r="BN15" i="37"/>
  <c r="BT11" i="37"/>
  <c r="BR15" i="37"/>
  <c r="BT17" i="37"/>
  <c r="BR17" i="37"/>
  <c r="BR11" i="37"/>
  <c r="BX10" i="37"/>
  <c r="BR16" i="37"/>
  <c r="BP16" i="37"/>
  <c r="BZ16" i="37"/>
  <c r="BL13" i="32"/>
  <c r="BV13" i="35"/>
  <c r="BX11" i="35"/>
  <c r="BL12" i="35"/>
  <c r="BR11" i="31"/>
  <c r="BN12" i="35"/>
  <c r="BN11" i="36"/>
  <c r="BX14" i="36"/>
  <c r="BL15" i="36"/>
  <c r="BR15" i="35"/>
  <c r="BJ17" i="35"/>
  <c r="BR15" i="34"/>
  <c r="BL13" i="36"/>
  <c r="BZ17" i="36"/>
  <c r="BJ11" i="35"/>
  <c r="BP13" i="36"/>
  <c r="BP12" i="36"/>
  <c r="BV17" i="36"/>
  <c r="BZ13" i="33"/>
  <c r="BZ15" i="36"/>
  <c r="BV15" i="36"/>
  <c r="BT17" i="36"/>
  <c r="BX10" i="33"/>
  <c r="BT17" i="35"/>
  <c r="BR17" i="35"/>
  <c r="BX11" i="36"/>
  <c r="BP17" i="35"/>
  <c r="BT10" i="36"/>
  <c r="BP17" i="36"/>
  <c r="BL12" i="36"/>
  <c r="BN17" i="36"/>
  <c r="BR13" i="32"/>
  <c r="BV15" i="35"/>
  <c r="BP13" i="32"/>
  <c r="BT13" i="36"/>
  <c r="BR15" i="36"/>
  <c r="BV10" i="36"/>
  <c r="BL16" i="36"/>
  <c r="BJ10" i="36"/>
  <c r="BJ16" i="36"/>
  <c r="BP15" i="36"/>
  <c r="BL14" i="36"/>
  <c r="BN15" i="36"/>
  <c r="BP10" i="36"/>
  <c r="BV14" i="36"/>
  <c r="BR10" i="36"/>
  <c r="BR14" i="36"/>
  <c r="BL10" i="36"/>
  <c r="BZ10" i="36"/>
  <c r="BN16" i="36"/>
  <c r="BV11" i="36"/>
  <c r="BN10" i="36"/>
  <c r="BX16" i="36"/>
  <c r="BT11" i="36"/>
  <c r="BT16" i="36"/>
  <c r="BJ14" i="36"/>
  <c r="BP14" i="36"/>
  <c r="BV16" i="36"/>
  <c r="BR11" i="36"/>
  <c r="BR16" i="36"/>
  <c r="BZ16" i="36"/>
  <c r="BT14" i="36"/>
  <c r="BT15" i="36"/>
  <c r="BL11" i="35"/>
  <c r="BZ16" i="33"/>
  <c r="BT10" i="35"/>
  <c r="BP15" i="35"/>
  <c r="BN17" i="35"/>
  <c r="BV14" i="34"/>
  <c r="BN15" i="35"/>
  <c r="BZ11" i="35"/>
  <c r="BX14" i="35"/>
  <c r="BR10" i="35"/>
  <c r="BJ15" i="34"/>
  <c r="BZ13" i="30"/>
  <c r="BZ15" i="32"/>
  <c r="BP15" i="31"/>
  <c r="BJ13" i="33"/>
  <c r="BJ15" i="35"/>
  <c r="BN10" i="33"/>
  <c r="BN15" i="31"/>
  <c r="BT11" i="35"/>
  <c r="BR13" i="34"/>
  <c r="BT16" i="33"/>
  <c r="BZ10" i="35"/>
  <c r="BR13" i="35"/>
  <c r="BR11" i="35"/>
  <c r="BZ15" i="26"/>
  <c r="BX15" i="34"/>
  <c r="BZ17" i="35"/>
  <c r="BL16" i="33"/>
  <c r="BV13" i="34"/>
  <c r="BJ10" i="35"/>
  <c r="BX17" i="35"/>
  <c r="BP11" i="35"/>
  <c r="BP10" i="35"/>
  <c r="BV10" i="35"/>
  <c r="BV17" i="35"/>
  <c r="BR11" i="33"/>
  <c r="BN10" i="35"/>
  <c r="BT15" i="35"/>
  <c r="BN14" i="35"/>
  <c r="BX13" i="35"/>
  <c r="BP16" i="35"/>
  <c r="BZ14" i="35"/>
  <c r="BJ16" i="35"/>
  <c r="BV14" i="35"/>
  <c r="BT14" i="35"/>
  <c r="BJ14" i="35"/>
  <c r="BL16" i="35"/>
  <c r="BX15" i="35"/>
  <c r="BJ13" i="35"/>
  <c r="BT13" i="35"/>
  <c r="BT12" i="35"/>
  <c r="BL13" i="35"/>
  <c r="BZ16" i="35"/>
  <c r="BR14" i="35"/>
  <c r="BP13" i="35"/>
  <c r="BX16" i="35"/>
  <c r="BT16" i="35"/>
  <c r="BV12" i="35"/>
  <c r="BZ12" i="35"/>
  <c r="BZ13" i="35"/>
  <c r="BV16" i="35"/>
  <c r="BX12" i="35"/>
  <c r="BN16" i="35"/>
  <c r="BR12" i="35"/>
  <c r="BJ17" i="33"/>
  <c r="BT14" i="33"/>
  <c r="BL10" i="34"/>
  <c r="BZ14" i="34"/>
  <c r="BP11" i="33"/>
  <c r="BL14" i="34"/>
  <c r="BT10" i="34"/>
  <c r="BJ16" i="33"/>
  <c r="BX17" i="28"/>
  <c r="BN11" i="33"/>
  <c r="BR14" i="33"/>
  <c r="BN13" i="34"/>
  <c r="BN16" i="33"/>
  <c r="BJ10" i="34"/>
  <c r="BN14" i="31"/>
  <c r="BT13" i="34"/>
  <c r="BR10" i="34"/>
  <c r="BR12" i="32"/>
  <c r="BP10" i="34"/>
  <c r="BX15" i="31"/>
  <c r="BP12" i="32"/>
  <c r="BN17" i="33"/>
  <c r="BZ15" i="34"/>
  <c r="BR14" i="34"/>
  <c r="BX16" i="33"/>
  <c r="BZ12" i="34"/>
  <c r="BT12" i="34"/>
  <c r="BZ11" i="33"/>
  <c r="BL13" i="28"/>
  <c r="BR12" i="34"/>
  <c r="BP13" i="34"/>
  <c r="BX11" i="31"/>
  <c r="BL17" i="33"/>
  <c r="BP13" i="33"/>
  <c r="BV16" i="33"/>
  <c r="BP12" i="34"/>
  <c r="BJ13" i="34"/>
  <c r="BT11" i="33"/>
  <c r="BN13" i="33"/>
  <c r="BP16" i="33"/>
  <c r="BL13" i="34"/>
  <c r="BN14" i="34"/>
  <c r="BZ14" i="33"/>
  <c r="BX13" i="34"/>
  <c r="BV10" i="34"/>
  <c r="BT15" i="26"/>
  <c r="BL15" i="32"/>
  <c r="BX11" i="34"/>
  <c r="BN11" i="34"/>
  <c r="BN16" i="34"/>
  <c r="BZ17" i="34"/>
  <c r="BL11" i="34"/>
  <c r="BX17" i="34"/>
  <c r="BJ11" i="34"/>
  <c r="BZ11" i="34"/>
  <c r="BT17" i="34"/>
  <c r="BR17" i="34"/>
  <c r="BP16" i="34"/>
  <c r="BT14" i="34"/>
  <c r="BN15" i="34"/>
  <c r="BT11" i="34"/>
  <c r="BJ14" i="34"/>
  <c r="BP17" i="34"/>
  <c r="BZ16" i="34"/>
  <c r="BR16" i="34"/>
  <c r="BX12" i="34"/>
  <c r="BZ10" i="34"/>
  <c r="BV15" i="34"/>
  <c r="BN17" i="34"/>
  <c r="BR11" i="34"/>
  <c r="BX16" i="34"/>
  <c r="BP14" i="34"/>
  <c r="BJ17" i="34"/>
  <c r="BT16" i="34"/>
  <c r="BV12" i="34"/>
  <c r="BX10" i="34"/>
  <c r="BL17" i="34"/>
  <c r="BV16" i="34"/>
  <c r="BV11" i="34"/>
  <c r="BT15" i="34"/>
  <c r="BL16" i="34"/>
  <c r="BL14" i="33"/>
  <c r="BX14" i="33"/>
  <c r="BN12" i="29"/>
  <c r="BZ12" i="32"/>
  <c r="BP12" i="33"/>
  <c r="BT17" i="32"/>
  <c r="BV14" i="33"/>
  <c r="BR15" i="29"/>
  <c r="BV12" i="32"/>
  <c r="BZ15" i="33"/>
  <c r="BJ11" i="33"/>
  <c r="BZ10" i="33"/>
  <c r="BT12" i="32"/>
  <c r="BX12" i="33"/>
  <c r="BP14" i="33"/>
  <c r="BJ13" i="23"/>
  <c r="BP13" i="30"/>
  <c r="BT15" i="31"/>
  <c r="BN12" i="32"/>
  <c r="BN15" i="32"/>
  <c r="BJ10" i="33"/>
  <c r="BX11" i="32"/>
  <c r="BX18" i="29"/>
  <c r="BX11" i="33"/>
  <c r="BZ15" i="31"/>
  <c r="BL12" i="33"/>
  <c r="BV18" i="29"/>
  <c r="BN14" i="33"/>
  <c r="BL12" i="30"/>
  <c r="BZ15" i="29"/>
  <c r="BR15" i="31"/>
  <c r="BJ12" i="33"/>
  <c r="BP11" i="28"/>
  <c r="BP10" i="33"/>
  <c r="BR10" i="33"/>
  <c r="BL10" i="33"/>
  <c r="BV15" i="33"/>
  <c r="BT15" i="33"/>
  <c r="BL13" i="33"/>
  <c r="BX13" i="33"/>
  <c r="BP15" i="33"/>
  <c r="BV10" i="33"/>
  <c r="BZ17" i="33"/>
  <c r="BN15" i="33"/>
  <c r="BX17" i="33"/>
  <c r="BL15" i="33"/>
  <c r="BV17" i="33"/>
  <c r="BV12" i="33"/>
  <c r="BV13" i="33"/>
  <c r="BT12" i="33"/>
  <c r="BT17" i="33"/>
  <c r="BJ15" i="33"/>
  <c r="BR12" i="33"/>
  <c r="BZ12" i="33"/>
  <c r="BR17" i="33"/>
  <c r="BR15" i="33"/>
  <c r="BR13" i="33"/>
  <c r="BV18" i="30"/>
  <c r="BL11" i="32"/>
  <c r="BT10" i="31"/>
  <c r="BV11" i="31"/>
  <c r="BJ10" i="31"/>
  <c r="BJ15" i="32"/>
  <c r="BN11" i="31"/>
  <c r="BP10" i="32"/>
  <c r="BL10" i="29"/>
  <c r="BZ10" i="32"/>
  <c r="BL10" i="31"/>
  <c r="BL16" i="32"/>
  <c r="BL18" i="30"/>
  <c r="BZ11" i="32"/>
  <c r="BX10" i="32"/>
  <c r="BJ16" i="32"/>
  <c r="BL18" i="29"/>
  <c r="BN10" i="31"/>
  <c r="BL10" i="32"/>
  <c r="BV15" i="28"/>
  <c r="BV10" i="32"/>
  <c r="BP18" i="30"/>
  <c r="BX15" i="32"/>
  <c r="BV15" i="32"/>
  <c r="BJ10" i="32"/>
  <c r="BV13" i="32"/>
  <c r="BX15" i="29"/>
  <c r="BX16" i="29"/>
  <c r="BL13" i="30"/>
  <c r="BR15" i="32"/>
  <c r="BT10" i="32"/>
  <c r="BL12" i="26"/>
  <c r="BT18" i="30"/>
  <c r="BP15" i="32"/>
  <c r="BL17" i="29"/>
  <c r="BL10" i="30"/>
  <c r="BV10" i="31"/>
  <c r="BV16" i="29"/>
  <c r="BT13" i="32"/>
  <c r="BR10" i="32"/>
  <c r="BZ14" i="32"/>
  <c r="BJ11" i="32"/>
  <c r="BX17" i="32"/>
  <c r="BL14" i="32"/>
  <c r="BV17" i="32"/>
  <c r="BX14" i="32"/>
  <c r="BV14" i="32"/>
  <c r="BR17" i="32"/>
  <c r="BP17" i="32"/>
  <c r="BJ14" i="32"/>
  <c r="BZ16" i="32"/>
  <c r="BT14" i="32"/>
  <c r="BR16" i="32"/>
  <c r="BT11" i="32"/>
  <c r="BN13" i="32"/>
  <c r="BR14" i="32"/>
  <c r="BN16" i="32"/>
  <c r="BZ17" i="32"/>
  <c r="BN17" i="32"/>
  <c r="BX16" i="32"/>
  <c r="BV11" i="32"/>
  <c r="BP14" i="32"/>
  <c r="BZ13" i="32"/>
  <c r="BT16" i="32"/>
  <c r="BR11" i="32"/>
  <c r="BJ17" i="32"/>
  <c r="BV16" i="32"/>
  <c r="BJ13" i="32"/>
  <c r="BP11" i="32"/>
  <c r="BV11" i="30"/>
  <c r="BN13" i="30"/>
  <c r="BV19" i="27"/>
  <c r="BX11" i="30"/>
  <c r="BZ12" i="31"/>
  <c r="BJ13" i="31"/>
  <c r="BX12" i="31"/>
  <c r="BL17" i="31"/>
  <c r="BZ11" i="31"/>
  <c r="BJ15" i="30"/>
  <c r="BV14" i="29"/>
  <c r="BJ12" i="27"/>
  <c r="BP14" i="30"/>
  <c r="BP12" i="27"/>
  <c r="BT16" i="31"/>
  <c r="BV19" i="29"/>
  <c r="BN16" i="31"/>
  <c r="BJ13" i="30"/>
  <c r="BJ15" i="31"/>
  <c r="BL17" i="28"/>
  <c r="BT19" i="29"/>
  <c r="BL11" i="31"/>
  <c r="BX19" i="30"/>
  <c r="BZ11" i="30"/>
  <c r="BP16" i="31"/>
  <c r="BJ11" i="31"/>
  <c r="BT13" i="30"/>
  <c r="BR13" i="30"/>
  <c r="BX10" i="31"/>
  <c r="BV16" i="31"/>
  <c r="BP12" i="31"/>
  <c r="BX13" i="31"/>
  <c r="BL16" i="31"/>
  <c r="BP13" i="31"/>
  <c r="BZ14" i="31"/>
  <c r="BJ16" i="31"/>
  <c r="BR16" i="31"/>
  <c r="BN13" i="31"/>
  <c r="BL14" i="31"/>
  <c r="BV13" i="31"/>
  <c r="BV17" i="31"/>
  <c r="BX17" i="31"/>
  <c r="BR13" i="31"/>
  <c r="BT17" i="31"/>
  <c r="BL12" i="31"/>
  <c r="BP10" i="31"/>
  <c r="BT14" i="31"/>
  <c r="BL15" i="31"/>
  <c r="BR17" i="31"/>
  <c r="BJ14" i="31"/>
  <c r="BT13" i="31"/>
  <c r="BP17" i="31"/>
  <c r="BN12" i="31"/>
  <c r="BR10" i="31"/>
  <c r="BZ16" i="31"/>
  <c r="BR14" i="31"/>
  <c r="BX14" i="31"/>
  <c r="BL13" i="31"/>
  <c r="BN17" i="31"/>
  <c r="BV12" i="31"/>
  <c r="BV14" i="31"/>
  <c r="BT12" i="31"/>
  <c r="BJ12" i="31"/>
  <c r="BZ17" i="31"/>
  <c r="BL11" i="29"/>
  <c r="BL19" i="30"/>
  <c r="BT14" i="30"/>
  <c r="BT19" i="30"/>
  <c r="BN19" i="30"/>
  <c r="BP19" i="30"/>
  <c r="BR16" i="30"/>
  <c r="BZ19" i="30"/>
  <c r="BR14" i="30"/>
  <c r="BP16" i="30"/>
  <c r="BV19" i="30"/>
  <c r="BN16" i="30"/>
  <c r="BR17" i="30"/>
  <c r="BP17" i="30"/>
  <c r="BZ16" i="30"/>
  <c r="BJ17" i="29"/>
  <c r="BT11" i="30"/>
  <c r="BX16" i="30"/>
  <c r="BZ14" i="30"/>
  <c r="BJ14" i="30"/>
  <c r="BX11" i="29"/>
  <c r="BR11" i="30"/>
  <c r="BV16" i="30"/>
  <c r="BJ17" i="28"/>
  <c r="BZ10" i="29"/>
  <c r="BN12" i="30"/>
  <c r="BR10" i="30"/>
  <c r="BX10" i="29"/>
  <c r="BP11" i="30"/>
  <c r="BJ15" i="28"/>
  <c r="BJ18" i="29"/>
  <c r="BJ19" i="30"/>
  <c r="BT16" i="30"/>
  <c r="BT14" i="28"/>
  <c r="BN11" i="30"/>
  <c r="BV14" i="30"/>
  <c r="BJ17" i="30"/>
  <c r="BV10" i="29"/>
  <c r="BT11" i="29"/>
  <c r="BL11" i="30"/>
  <c r="BN10" i="30"/>
  <c r="BJ10" i="30"/>
  <c r="BP15" i="30"/>
  <c r="BN17" i="30"/>
  <c r="BJ12" i="30"/>
  <c r="BZ15" i="30"/>
  <c r="BZ10" i="30"/>
  <c r="BL17" i="30"/>
  <c r="BX15" i="30"/>
  <c r="BX10" i="30"/>
  <c r="BV15" i="30"/>
  <c r="BN14" i="30"/>
  <c r="BL16" i="30"/>
  <c r="BX13" i="30"/>
  <c r="BV10" i="30"/>
  <c r="BT12" i="30"/>
  <c r="BT15" i="30"/>
  <c r="BZ12" i="30"/>
  <c r="BZ17" i="30"/>
  <c r="BX12" i="30"/>
  <c r="BR15" i="30"/>
  <c r="BL14" i="30"/>
  <c r="BX17" i="30"/>
  <c r="BJ18" i="30"/>
  <c r="BZ18" i="30"/>
  <c r="BV12" i="30"/>
  <c r="BN15" i="30"/>
  <c r="BT10" i="30"/>
  <c r="BV17" i="30"/>
  <c r="BR12" i="30"/>
  <c r="BR18" i="30"/>
  <c r="BN18" i="30"/>
  <c r="BP11" i="27"/>
  <c r="BN11" i="29"/>
  <c r="BN13" i="29"/>
  <c r="BT16" i="29"/>
  <c r="BJ16" i="25"/>
  <c r="BP16" i="26"/>
  <c r="BR16" i="29"/>
  <c r="BR14" i="29"/>
  <c r="BJ10" i="24"/>
  <c r="BP16" i="29"/>
  <c r="BZ17" i="29"/>
  <c r="BN14" i="28"/>
  <c r="BP14" i="29"/>
  <c r="BL13" i="29"/>
  <c r="BZ13" i="29"/>
  <c r="BL16" i="29"/>
  <c r="BN19" i="26"/>
  <c r="BT15" i="28"/>
  <c r="BL14" i="28"/>
  <c r="BJ16" i="29"/>
  <c r="BP18" i="29"/>
  <c r="BX18" i="26"/>
  <c r="BJ19" i="27"/>
  <c r="BN15" i="28"/>
  <c r="BN17" i="28"/>
  <c r="BN14" i="29"/>
  <c r="BX15" i="28"/>
  <c r="BX14" i="29"/>
  <c r="BX13" i="29"/>
  <c r="BN16" i="29"/>
  <c r="BR15" i="28"/>
  <c r="BV16" i="28"/>
  <c r="BN15" i="29"/>
  <c r="BZ15" i="28"/>
  <c r="BP16" i="28"/>
  <c r="BT18" i="29"/>
  <c r="BP15" i="28"/>
  <c r="BZ14" i="28"/>
  <c r="BL14" i="29"/>
  <c r="BJ10" i="28"/>
  <c r="BJ13" i="29"/>
  <c r="BR11" i="29"/>
  <c r="BR13" i="29"/>
  <c r="BR18" i="29"/>
  <c r="BR19" i="27"/>
  <c r="BR11" i="28"/>
  <c r="BP11" i="29"/>
  <c r="BN18" i="29"/>
  <c r="BV14" i="28"/>
  <c r="BP13" i="29"/>
  <c r="BN17" i="29"/>
  <c r="BJ10" i="29"/>
  <c r="BJ19" i="29"/>
  <c r="BV11" i="29"/>
  <c r="BJ11" i="29"/>
  <c r="BV13" i="29"/>
  <c r="BX12" i="29"/>
  <c r="BT10" i="29"/>
  <c r="BX17" i="29"/>
  <c r="BV12" i="29"/>
  <c r="BP15" i="29"/>
  <c r="BV17" i="29"/>
  <c r="BJ12" i="29"/>
  <c r="BZ14" i="29"/>
  <c r="BT12" i="29"/>
  <c r="BR19" i="29"/>
  <c r="BP10" i="29"/>
  <c r="BL15" i="29"/>
  <c r="BJ14" i="29"/>
  <c r="BT17" i="29"/>
  <c r="BV15" i="29"/>
  <c r="BP19" i="29"/>
  <c r="BZ19" i="29"/>
  <c r="BR10" i="29"/>
  <c r="BR17" i="29"/>
  <c r="BL12" i="29"/>
  <c r="BZ12" i="29"/>
  <c r="BJ15" i="29"/>
  <c r="BR12" i="29"/>
  <c r="BN19" i="29"/>
  <c r="BX19" i="29"/>
  <c r="BL16" i="28"/>
  <c r="BN10" i="26"/>
  <c r="BJ16" i="28"/>
  <c r="BV10" i="24"/>
  <c r="BZ14" i="26"/>
  <c r="BP10" i="26"/>
  <c r="BP16" i="27"/>
  <c r="BV13" i="28"/>
  <c r="BZ11" i="27"/>
  <c r="BN16" i="27"/>
  <c r="BX11" i="27"/>
  <c r="BN11" i="27"/>
  <c r="BJ10" i="26"/>
  <c r="BL11" i="27"/>
  <c r="BN10" i="25"/>
  <c r="BZ10" i="26"/>
  <c r="BR14" i="28"/>
  <c r="BZ10" i="28"/>
  <c r="BR16" i="28"/>
  <c r="BP14" i="24"/>
  <c r="BP13" i="28"/>
  <c r="BP14" i="26"/>
  <c r="BJ13" i="27"/>
  <c r="BL10" i="26"/>
  <c r="BX10" i="26"/>
  <c r="BP14" i="28"/>
  <c r="BT11" i="28"/>
  <c r="BX16" i="28"/>
  <c r="BJ12" i="28"/>
  <c r="BJ13" i="28"/>
  <c r="BZ13" i="28"/>
  <c r="BX10" i="28"/>
  <c r="BV11" i="28"/>
  <c r="BN16" i="28"/>
  <c r="BX13" i="28"/>
  <c r="BT16" i="28"/>
  <c r="BV10" i="28"/>
  <c r="BZ17" i="28"/>
  <c r="BN11" i="28"/>
  <c r="BL11" i="28"/>
  <c r="BL12" i="28"/>
  <c r="BT10" i="28"/>
  <c r="BZ12" i="28"/>
  <c r="BJ11" i="28"/>
  <c r="BL10" i="28"/>
  <c r="BT12" i="28"/>
  <c r="BR12" i="28"/>
  <c r="BV17" i="28"/>
  <c r="BX12" i="28"/>
  <c r="BV12" i="28"/>
  <c r="BX14" i="28"/>
  <c r="BP12" i="28"/>
  <c r="BT13" i="28"/>
  <c r="BT17" i="28"/>
  <c r="BZ11" i="28"/>
  <c r="BR10" i="28"/>
  <c r="BR17" i="28"/>
  <c r="BP10" i="28"/>
  <c r="BR13" i="28"/>
  <c r="BR16" i="26"/>
  <c r="BR16" i="27"/>
  <c r="BT16" i="26"/>
  <c r="BL10" i="27"/>
  <c r="BN13" i="25"/>
  <c r="BN10" i="27"/>
  <c r="BZ13" i="27"/>
  <c r="BX10" i="27"/>
  <c r="BR13" i="27"/>
  <c r="BX14" i="27"/>
  <c r="BX13" i="27"/>
  <c r="BN15" i="24"/>
  <c r="BV10" i="27"/>
  <c r="BT17" i="26"/>
  <c r="BZ10" i="27"/>
  <c r="BZ16" i="27"/>
  <c r="BX16" i="27"/>
  <c r="BL15" i="26"/>
  <c r="BL16" i="25"/>
  <c r="BN17" i="26"/>
  <c r="BP10" i="27"/>
  <c r="BT19" i="27"/>
  <c r="BR18" i="18"/>
  <c r="BT10" i="26"/>
  <c r="BX16" i="26"/>
  <c r="BR10" i="27"/>
  <c r="BV16" i="27"/>
  <c r="BJ11" i="27"/>
  <c r="BN15" i="26"/>
  <c r="BJ10" i="25"/>
  <c r="BV16" i="26"/>
  <c r="BX19" i="27"/>
  <c r="BR18" i="26"/>
  <c r="BP13" i="27"/>
  <c r="BP19" i="27"/>
  <c r="BL13" i="27"/>
  <c r="BV11" i="27"/>
  <c r="BL16" i="27"/>
  <c r="BT16" i="27"/>
  <c r="BR15" i="27"/>
  <c r="BP17" i="27"/>
  <c r="BL12" i="27"/>
  <c r="BP15" i="27"/>
  <c r="BV15" i="27"/>
  <c r="BZ14" i="27"/>
  <c r="BR12" i="27"/>
  <c r="BN17" i="27"/>
  <c r="BV14" i="27"/>
  <c r="BR14" i="27"/>
  <c r="BV17" i="27"/>
  <c r="BL17" i="27"/>
  <c r="BN15" i="27"/>
  <c r="BP14" i="27"/>
  <c r="BN12" i="27"/>
  <c r="BT14" i="27"/>
  <c r="BZ17" i="27"/>
  <c r="BX12" i="27"/>
  <c r="BL15" i="27"/>
  <c r="BN14" i="27"/>
  <c r="BJ17" i="27"/>
  <c r="BV12" i="27"/>
  <c r="BJ15" i="27"/>
  <c r="BX17" i="27"/>
  <c r="BT12" i="27"/>
  <c r="BZ15" i="27"/>
  <c r="BL14" i="27"/>
  <c r="BT11" i="27"/>
  <c r="BN13" i="27"/>
  <c r="BV13" i="27"/>
  <c r="BL19" i="27"/>
  <c r="BN19" i="27"/>
  <c r="BT10" i="27"/>
  <c r="BX15" i="27"/>
  <c r="BT17" i="27"/>
  <c r="BJ11" i="22"/>
  <c r="BT14" i="25"/>
  <c r="BJ17" i="25"/>
  <c r="BJ15" i="24"/>
  <c r="BR14" i="25"/>
  <c r="BP10" i="23"/>
  <c r="BV12" i="26"/>
  <c r="BP14" i="25"/>
  <c r="BR13" i="25"/>
  <c r="BZ13" i="25"/>
  <c r="BR19" i="26"/>
  <c r="BT11" i="19"/>
  <c r="BX17" i="25"/>
  <c r="BT17" i="25"/>
  <c r="BR17" i="25"/>
  <c r="BP17" i="25"/>
  <c r="BP10" i="24"/>
  <c r="BL19" i="25"/>
  <c r="BJ13" i="25"/>
  <c r="BT10" i="24"/>
  <c r="BJ12" i="23"/>
  <c r="BJ16" i="23"/>
  <c r="BN17" i="25"/>
  <c r="BT13" i="25"/>
  <c r="BX19" i="25"/>
  <c r="BR15" i="25"/>
  <c r="BL18" i="26"/>
  <c r="BP12" i="24"/>
  <c r="BR19" i="25"/>
  <c r="BR15" i="24"/>
  <c r="BP15" i="25"/>
  <c r="BJ18" i="26"/>
  <c r="BR14" i="26"/>
  <c r="BZ13" i="23"/>
  <c r="BZ14" i="25"/>
  <c r="BX10" i="23"/>
  <c r="BP15" i="24"/>
  <c r="BL11" i="23"/>
  <c r="BJ12" i="26"/>
  <c r="BX11" i="26"/>
  <c r="BV17" i="26"/>
  <c r="BL19" i="26"/>
  <c r="BT12" i="26"/>
  <c r="BX14" i="26"/>
  <c r="BV18" i="26"/>
  <c r="BX17" i="26"/>
  <c r="BR12" i="26"/>
  <c r="BP15" i="26"/>
  <c r="BR15" i="26"/>
  <c r="BJ14" i="26"/>
  <c r="BR17" i="26"/>
  <c r="BT13" i="26"/>
  <c r="BP12" i="26"/>
  <c r="BJ15" i="26"/>
  <c r="BR10" i="26"/>
  <c r="BT18" i="26"/>
  <c r="BZ11" i="26"/>
  <c r="BP13" i="26"/>
  <c r="BT14" i="26"/>
  <c r="BP17" i="26"/>
  <c r="BJ19" i="26"/>
  <c r="BV14" i="26"/>
  <c r="BZ16" i="26"/>
  <c r="BN13" i="26"/>
  <c r="BR11" i="26"/>
  <c r="BV11" i="26"/>
  <c r="BN18" i="26"/>
  <c r="BR13" i="26"/>
  <c r="BP11" i="26"/>
  <c r="BL17" i="26"/>
  <c r="BZ13" i="26"/>
  <c r="BZ19" i="26"/>
  <c r="BZ17" i="26"/>
  <c r="BT19" i="26"/>
  <c r="BT11" i="26"/>
  <c r="BX19" i="26"/>
  <c r="BN11" i="26"/>
  <c r="BN14" i="26"/>
  <c r="BP18" i="26"/>
  <c r="BX15" i="26"/>
  <c r="BX13" i="26"/>
  <c r="BV19" i="26"/>
  <c r="BL13" i="26"/>
  <c r="BN16" i="26"/>
  <c r="BL11" i="26"/>
  <c r="BL16" i="26"/>
  <c r="BZ12" i="26"/>
  <c r="BX12" i="26"/>
  <c r="BJ13" i="26"/>
  <c r="BV15" i="20"/>
  <c r="BV11" i="25"/>
  <c r="BZ15" i="23"/>
  <c r="BR10" i="25"/>
  <c r="BR12" i="24"/>
  <c r="BL10" i="24"/>
  <c r="BN11" i="25"/>
  <c r="BZ11" i="24"/>
  <c r="BL11" i="25"/>
  <c r="BR16" i="23"/>
  <c r="BN14" i="24"/>
  <c r="BJ11" i="25"/>
  <c r="BX13" i="22"/>
  <c r="BV15" i="23"/>
  <c r="BN12" i="24"/>
  <c r="BP16" i="23"/>
  <c r="BX11" i="24"/>
  <c r="BN16" i="23"/>
  <c r="BZ12" i="25"/>
  <c r="BP10" i="25"/>
  <c r="BZ10" i="25"/>
  <c r="BR15" i="23"/>
  <c r="BJ12" i="24"/>
  <c r="BL14" i="24"/>
  <c r="BT11" i="24"/>
  <c r="BX12" i="25"/>
  <c r="BP15" i="23"/>
  <c r="BZ14" i="23"/>
  <c r="BV13" i="23"/>
  <c r="BP12" i="25"/>
  <c r="BT11" i="23"/>
  <c r="BN15" i="23"/>
  <c r="BZ11" i="25"/>
  <c r="BT13" i="23"/>
  <c r="BZ14" i="24"/>
  <c r="BP13" i="25"/>
  <c r="BL13" i="25"/>
  <c r="BL15" i="23"/>
  <c r="BN12" i="25"/>
  <c r="BN15" i="19"/>
  <c r="BR11" i="23"/>
  <c r="BX11" i="25"/>
  <c r="BV11" i="24"/>
  <c r="BJ12" i="25"/>
  <c r="BV17" i="25"/>
  <c r="BP13" i="19"/>
  <c r="BJ13" i="22"/>
  <c r="BL11" i="24"/>
  <c r="BT11" i="25"/>
  <c r="BL14" i="25"/>
  <c r="BT12" i="24"/>
  <c r="BV13" i="25"/>
  <c r="BX15" i="20"/>
  <c r="BJ11" i="24"/>
  <c r="BZ10" i="24"/>
  <c r="BV19" i="25"/>
  <c r="BZ17" i="25"/>
  <c r="BV10" i="25"/>
  <c r="BN16" i="25"/>
  <c r="BL15" i="25"/>
  <c r="BT10" i="25"/>
  <c r="BT12" i="25"/>
  <c r="BV14" i="25"/>
  <c r="BZ19" i="25"/>
  <c r="BT19" i="25"/>
  <c r="BR12" i="25"/>
  <c r="BL10" i="25"/>
  <c r="BZ15" i="25"/>
  <c r="BJ15" i="25"/>
  <c r="BP18" i="25"/>
  <c r="BN18" i="25"/>
  <c r="BT18" i="25"/>
  <c r="BV18" i="25"/>
  <c r="BX18" i="25"/>
  <c r="BX14" i="25"/>
  <c r="BJ14" i="25"/>
  <c r="BZ16" i="25"/>
  <c r="BX16" i="25"/>
  <c r="BJ18" i="25"/>
  <c r="BR11" i="25"/>
  <c r="BT16" i="25"/>
  <c r="BV12" i="25"/>
  <c r="BX15" i="25"/>
  <c r="BV15" i="25"/>
  <c r="BP16" i="25"/>
  <c r="BV16" i="25"/>
  <c r="BL18" i="25"/>
  <c r="BN15" i="25"/>
  <c r="BN19" i="25"/>
  <c r="BR18" i="25"/>
  <c r="BP19" i="25"/>
  <c r="BZ18" i="25"/>
  <c r="BP16" i="17"/>
  <c r="BN14" i="23"/>
  <c r="BZ13" i="24"/>
  <c r="BN13" i="24"/>
  <c r="BX14" i="23"/>
  <c r="BR13" i="24"/>
  <c r="BL13" i="24"/>
  <c r="BR14" i="18"/>
  <c r="BZ13" i="21"/>
  <c r="BP11" i="23"/>
  <c r="BV14" i="23"/>
  <c r="BJ14" i="23"/>
  <c r="BV12" i="20"/>
  <c r="BN11" i="23"/>
  <c r="BX14" i="24"/>
  <c r="BV17" i="24"/>
  <c r="BX13" i="24"/>
  <c r="BR17" i="24"/>
  <c r="BJ18" i="22"/>
  <c r="BR14" i="23"/>
  <c r="BL12" i="24"/>
  <c r="BZ17" i="24"/>
  <c r="BV14" i="24"/>
  <c r="BV13" i="24"/>
  <c r="BN16" i="22"/>
  <c r="BT14" i="24"/>
  <c r="BT15" i="23"/>
  <c r="BX12" i="24"/>
  <c r="BJ14" i="24"/>
  <c r="BN13" i="22"/>
  <c r="BT13" i="24"/>
  <c r="BJ16" i="22"/>
  <c r="BZ12" i="24"/>
  <c r="BP13" i="24"/>
  <c r="BR10" i="24"/>
  <c r="BX15" i="19"/>
  <c r="BN10" i="24"/>
  <c r="BJ16" i="24"/>
  <c r="BL15" i="24"/>
  <c r="BX17" i="24"/>
  <c r="BT17" i="24"/>
  <c r="BN16" i="24"/>
  <c r="BL16" i="24"/>
  <c r="BP17" i="24"/>
  <c r="BZ16" i="24"/>
  <c r="BZ15" i="24"/>
  <c r="BN17" i="24"/>
  <c r="BX16" i="24"/>
  <c r="BR16" i="24"/>
  <c r="BR11" i="24"/>
  <c r="BP16" i="24"/>
  <c r="BL17" i="24"/>
  <c r="BP11" i="24"/>
  <c r="BX15" i="24"/>
  <c r="BV16" i="24"/>
  <c r="BT15" i="24"/>
  <c r="BJ19" i="22"/>
  <c r="BN14" i="21"/>
  <c r="BZ19" i="22"/>
  <c r="BX19" i="22"/>
  <c r="BV16" i="15"/>
  <c r="BZ15" i="21"/>
  <c r="BT19" i="22"/>
  <c r="BR11" i="20"/>
  <c r="BL16" i="22"/>
  <c r="BZ11" i="23"/>
  <c r="BR19" i="22"/>
  <c r="BT14" i="21"/>
  <c r="BP11" i="20"/>
  <c r="BP19" i="22"/>
  <c r="BR13" i="23"/>
  <c r="BP14" i="23"/>
  <c r="BX15" i="17"/>
  <c r="BP14" i="21"/>
  <c r="BZ17" i="22"/>
  <c r="BL14" i="21"/>
  <c r="BX11" i="23"/>
  <c r="BR11" i="22"/>
  <c r="BP13" i="23"/>
  <c r="BL11" i="20"/>
  <c r="BT15" i="21"/>
  <c r="BL19" i="22"/>
  <c r="BL10" i="23"/>
  <c r="BP11" i="22"/>
  <c r="BV11" i="23"/>
  <c r="BJ11" i="20"/>
  <c r="BL12" i="23"/>
  <c r="BZ10" i="23"/>
  <c r="BT10" i="23"/>
  <c r="BR17" i="23"/>
  <c r="BP17" i="23"/>
  <c r="BR10" i="23"/>
  <c r="BZ16" i="23"/>
  <c r="BN13" i="23"/>
  <c r="BJ10" i="23"/>
  <c r="BN17" i="23"/>
  <c r="BX16" i="23"/>
  <c r="BJ17" i="23"/>
  <c r="BT16" i="23"/>
  <c r="BL17" i="23"/>
  <c r="BV16" i="23"/>
  <c r="BZ12" i="23"/>
  <c r="BX12" i="23"/>
  <c r="BV12" i="23"/>
  <c r="BX13" i="23"/>
  <c r="BT12" i="23"/>
  <c r="BV10" i="23"/>
  <c r="BR12" i="23"/>
  <c r="BJ15" i="23"/>
  <c r="BZ17" i="23"/>
  <c r="BX17" i="23"/>
  <c r="BN12" i="23"/>
  <c r="BV17" i="23"/>
  <c r="BT14" i="23"/>
  <c r="BN17" i="19"/>
  <c r="BT11" i="22"/>
  <c r="BV17" i="22"/>
  <c r="BJ10" i="19"/>
  <c r="BL17" i="19"/>
  <c r="BV10" i="22"/>
  <c r="BR15" i="17"/>
  <c r="BV13" i="19"/>
  <c r="BR13" i="22"/>
  <c r="BT17" i="22"/>
  <c r="BN11" i="20"/>
  <c r="BV15" i="21"/>
  <c r="BR13" i="21"/>
  <c r="BP10" i="22"/>
  <c r="BN11" i="22"/>
  <c r="BV13" i="22"/>
  <c r="BR17" i="22"/>
  <c r="BL18" i="22"/>
  <c r="BL11" i="22"/>
  <c r="BX10" i="20"/>
  <c r="BL13" i="22"/>
  <c r="BP17" i="22"/>
  <c r="BV15" i="17"/>
  <c r="BN13" i="20"/>
  <c r="BR15" i="21"/>
  <c r="BN17" i="22"/>
  <c r="BT13" i="22"/>
  <c r="BX17" i="22"/>
  <c r="BR10" i="22"/>
  <c r="BL13" i="21"/>
  <c r="BL15" i="17"/>
  <c r="BN10" i="19"/>
  <c r="BL17" i="22"/>
  <c r="BJ15" i="21"/>
  <c r="BP13" i="21"/>
  <c r="BZ14" i="20"/>
  <c r="BX15" i="21"/>
  <c r="BV19" i="22"/>
  <c r="BV14" i="20"/>
  <c r="BR14" i="22"/>
  <c r="BZ10" i="22"/>
  <c r="BV11" i="20"/>
  <c r="BT14" i="20"/>
  <c r="BR14" i="21"/>
  <c r="BZ13" i="22"/>
  <c r="BV11" i="22"/>
  <c r="BX10" i="22"/>
  <c r="BZ15" i="22"/>
  <c r="BT14" i="22"/>
  <c r="BJ14" i="22"/>
  <c r="BR18" i="22"/>
  <c r="BT16" i="22"/>
  <c r="BJ12" i="22"/>
  <c r="BX15" i="22"/>
  <c r="BP18" i="22"/>
  <c r="BN15" i="22"/>
  <c r="BN14" i="22"/>
  <c r="BX12" i="22"/>
  <c r="BZ18" i="22"/>
  <c r="BV15" i="22"/>
  <c r="BL12" i="22"/>
  <c r="BV14" i="22"/>
  <c r="BN18" i="22"/>
  <c r="BV12" i="22"/>
  <c r="BX18" i="22"/>
  <c r="BZ16" i="22"/>
  <c r="BT12" i="22"/>
  <c r="BP14" i="22"/>
  <c r="BT15" i="22"/>
  <c r="BL14" i="22"/>
  <c r="BZ12" i="22"/>
  <c r="BT10" i="22"/>
  <c r="BR15" i="22"/>
  <c r="BX14" i="22"/>
  <c r="BP12" i="22"/>
  <c r="BR12" i="22"/>
  <c r="BV18" i="22"/>
  <c r="BX16" i="22"/>
  <c r="BJ10" i="22"/>
  <c r="BZ11" i="22"/>
  <c r="BR16" i="22"/>
  <c r="BP15" i="22"/>
  <c r="BL15" i="22"/>
  <c r="BP16" i="22"/>
  <c r="BN10" i="22"/>
  <c r="BR17" i="21"/>
  <c r="BP12" i="21"/>
  <c r="BZ16" i="14"/>
  <c r="BX11" i="17"/>
  <c r="BN10" i="21"/>
  <c r="BR16" i="20"/>
  <c r="BN17" i="21"/>
  <c r="BZ18" i="19"/>
  <c r="BJ12" i="21"/>
  <c r="BX13" i="21"/>
  <c r="BN16" i="20"/>
  <c r="BT17" i="21"/>
  <c r="BZ10" i="18"/>
  <c r="BV19" i="18"/>
  <c r="BL13" i="18"/>
  <c r="BR11" i="19"/>
  <c r="BP15" i="21"/>
  <c r="BX17" i="21"/>
  <c r="BL19" i="18"/>
  <c r="BL10" i="19"/>
  <c r="BL10" i="21"/>
  <c r="BJ17" i="20"/>
  <c r="BJ13" i="21"/>
  <c r="BP13" i="16"/>
  <c r="BP11" i="19"/>
  <c r="BZ17" i="19"/>
  <c r="BZ16" i="20"/>
  <c r="BJ17" i="21"/>
  <c r="BN15" i="17"/>
  <c r="BN10" i="18"/>
  <c r="BJ17" i="19"/>
  <c r="BN13" i="21"/>
  <c r="BT10" i="21"/>
  <c r="BX16" i="20"/>
  <c r="BP10" i="21"/>
  <c r="BJ15" i="18"/>
  <c r="BJ11" i="19"/>
  <c r="BV13" i="21"/>
  <c r="BX14" i="18"/>
  <c r="BT16" i="20"/>
  <c r="BL15" i="13"/>
  <c r="BL15" i="20"/>
  <c r="BV16" i="20"/>
  <c r="BL10" i="18"/>
  <c r="BX12" i="21"/>
  <c r="BL12" i="21"/>
  <c r="BN12" i="21"/>
  <c r="BL17" i="21"/>
  <c r="BZ10" i="21"/>
  <c r="BR10" i="21"/>
  <c r="BJ14" i="21"/>
  <c r="BZ14" i="21"/>
  <c r="BV14" i="21"/>
  <c r="BV12" i="21"/>
  <c r="BT12" i="21"/>
  <c r="BV17" i="21"/>
  <c r="BP17" i="21"/>
  <c r="BX10" i="21"/>
  <c r="BN15" i="21"/>
  <c r="BJ10" i="21"/>
  <c r="BR12" i="21"/>
  <c r="BV10" i="19"/>
  <c r="BP12" i="20"/>
  <c r="BZ15" i="20"/>
  <c r="BN15" i="20"/>
  <c r="BN17" i="20"/>
  <c r="BJ15" i="20"/>
  <c r="BR10" i="19"/>
  <c r="BL14" i="18"/>
  <c r="BT16" i="19"/>
  <c r="BR11" i="17"/>
  <c r="BN16" i="19"/>
  <c r="BZ13" i="20"/>
  <c r="BJ16" i="20"/>
  <c r="BP11" i="17"/>
  <c r="BT16" i="17"/>
  <c r="BL16" i="19"/>
  <c r="BX17" i="18"/>
  <c r="BJ13" i="19"/>
  <c r="BX17" i="20"/>
  <c r="BR13" i="19"/>
  <c r="BR15" i="20"/>
  <c r="BR14" i="19"/>
  <c r="BX11" i="20"/>
  <c r="BN17" i="18"/>
  <c r="BL13" i="19"/>
  <c r="BZ11" i="20"/>
  <c r="BT15" i="20"/>
  <c r="BL13" i="14"/>
  <c r="BL19" i="16"/>
  <c r="BJ11" i="17"/>
  <c r="BJ12" i="20"/>
  <c r="BZ17" i="20"/>
  <c r="BJ16" i="19"/>
  <c r="BN14" i="20"/>
  <c r="BT11" i="17"/>
  <c r="BV17" i="18"/>
  <c r="BR13" i="20"/>
  <c r="BJ10" i="20"/>
  <c r="BP14" i="20"/>
  <c r="BP17" i="20"/>
  <c r="BL17" i="20"/>
  <c r="BX13" i="20"/>
  <c r="BL10" i="20"/>
  <c r="BL14" i="20"/>
  <c r="BV13" i="20"/>
  <c r="BV17" i="20"/>
  <c r="BT10" i="20"/>
  <c r="BX14" i="20"/>
  <c r="BZ12" i="20"/>
  <c r="BT12" i="20"/>
  <c r="BR12" i="20"/>
  <c r="BL13" i="20"/>
  <c r="BT17" i="20"/>
  <c r="BR14" i="20"/>
  <c r="BP10" i="20"/>
  <c r="BZ10" i="20"/>
  <c r="BP16" i="20"/>
  <c r="BX12" i="20"/>
  <c r="BN12" i="20"/>
  <c r="BV10" i="20"/>
  <c r="BP13" i="20"/>
  <c r="BJ13" i="20"/>
  <c r="BN10" i="20"/>
  <c r="BJ18" i="18"/>
  <c r="BV15" i="19"/>
  <c r="BN14" i="17"/>
  <c r="BP11" i="18"/>
  <c r="BR11" i="18"/>
  <c r="BN11" i="18"/>
  <c r="BL14" i="17"/>
  <c r="BT13" i="19"/>
  <c r="BL11" i="18"/>
  <c r="BT11" i="18"/>
  <c r="BN11" i="19"/>
  <c r="BN13" i="19"/>
  <c r="BX16" i="19"/>
  <c r="BN17" i="15"/>
  <c r="BP15" i="18"/>
  <c r="BV16" i="19"/>
  <c r="BJ11" i="18"/>
  <c r="BZ10" i="14"/>
  <c r="BL11" i="13"/>
  <c r="BP18" i="18"/>
  <c r="BV18" i="18"/>
  <c r="BZ10" i="19"/>
  <c r="BN19" i="19"/>
  <c r="BJ19" i="18"/>
  <c r="BV11" i="19"/>
  <c r="BZ13" i="19"/>
  <c r="BT18" i="18"/>
  <c r="BX10" i="19"/>
  <c r="BP14" i="13"/>
  <c r="BN12" i="18"/>
  <c r="BR16" i="19"/>
  <c r="BP14" i="17"/>
  <c r="BP16" i="19"/>
  <c r="BN18" i="18"/>
  <c r="BN12" i="19"/>
  <c r="BX11" i="19"/>
  <c r="BX14" i="19"/>
  <c r="BT12" i="19"/>
  <c r="BL11" i="19"/>
  <c r="BN14" i="19"/>
  <c r="BT19" i="19"/>
  <c r="BV18" i="19"/>
  <c r="BL12" i="19"/>
  <c r="BZ15" i="19"/>
  <c r="BR19" i="19"/>
  <c r="BL18" i="19"/>
  <c r="BR18" i="19"/>
  <c r="BL14" i="19"/>
  <c r="BV19" i="19"/>
  <c r="BJ18" i="19"/>
  <c r="BV12" i="19"/>
  <c r="BT15" i="19"/>
  <c r="BT10" i="19"/>
  <c r="BJ19" i="19"/>
  <c r="BZ12" i="19"/>
  <c r="BX17" i="19"/>
  <c r="BL19" i="19"/>
  <c r="BX12" i="19"/>
  <c r="BR15" i="19"/>
  <c r="BV17" i="19"/>
  <c r="BP19" i="19"/>
  <c r="BP15" i="19"/>
  <c r="BV14" i="19"/>
  <c r="BP14" i="19"/>
  <c r="BX19" i="19"/>
  <c r="BP18" i="19"/>
  <c r="BJ12" i="19"/>
  <c r="BZ14" i="19"/>
  <c r="BJ14" i="19"/>
  <c r="BT17" i="19"/>
  <c r="BT18" i="19"/>
  <c r="BL15" i="19"/>
  <c r="BX18" i="19"/>
  <c r="BR12" i="19"/>
  <c r="BR17" i="19"/>
  <c r="BL11" i="15"/>
  <c r="BT12" i="18"/>
  <c r="BT10" i="17"/>
  <c r="BT13" i="15"/>
  <c r="BV10" i="16"/>
  <c r="BV16" i="17"/>
  <c r="BP13" i="14"/>
  <c r="BX10" i="18"/>
  <c r="BT17" i="18"/>
  <c r="BP13" i="15"/>
  <c r="BJ13" i="11"/>
  <c r="BT10" i="16"/>
  <c r="BT12" i="17"/>
  <c r="BT19" i="16"/>
  <c r="BP15" i="17"/>
  <c r="BZ14" i="18"/>
  <c r="BR17" i="18"/>
  <c r="BN11" i="17"/>
  <c r="BP17" i="18"/>
  <c r="BP10" i="16"/>
  <c r="BL11" i="17"/>
  <c r="BP10" i="18"/>
  <c r="BT10" i="18"/>
  <c r="BV11" i="15"/>
  <c r="BN10" i="16"/>
  <c r="BX16" i="15"/>
  <c r="BR11" i="16"/>
  <c r="BJ14" i="18"/>
  <c r="BL17" i="18"/>
  <c r="BL18" i="18"/>
  <c r="BJ16" i="17"/>
  <c r="BR10" i="18"/>
  <c r="BJ12" i="18"/>
  <c r="BL17" i="14"/>
  <c r="BN16" i="17"/>
  <c r="BV10" i="14"/>
  <c r="BR16" i="15"/>
  <c r="BN11" i="16"/>
  <c r="BZ12" i="18"/>
  <c r="BJ13" i="15"/>
  <c r="BV11" i="16"/>
  <c r="BL16" i="17"/>
  <c r="BX14" i="17"/>
  <c r="BL11" i="16"/>
  <c r="BV11" i="18"/>
  <c r="BZ18" i="18"/>
  <c r="BX12" i="18"/>
  <c r="BZ17" i="18"/>
  <c r="BV10" i="17"/>
  <c r="BL10" i="14"/>
  <c r="BV13" i="15"/>
  <c r="BT15" i="17"/>
  <c r="BV12" i="18"/>
  <c r="BT15" i="18"/>
  <c r="BV13" i="18"/>
  <c r="BJ16" i="18"/>
  <c r="BN13" i="18"/>
  <c r="BR15" i="18"/>
  <c r="BX15" i="18"/>
  <c r="BT14" i="18"/>
  <c r="BT13" i="18"/>
  <c r="BV15" i="18"/>
  <c r="BV14" i="18"/>
  <c r="BX11" i="18"/>
  <c r="BZ16" i="18"/>
  <c r="BR16" i="18"/>
  <c r="BP14" i="18"/>
  <c r="BZ13" i="18"/>
  <c r="BP13" i="18"/>
  <c r="BP16" i="18"/>
  <c r="BV16" i="18"/>
  <c r="BN15" i="18"/>
  <c r="BX16" i="18"/>
  <c r="BJ10" i="18"/>
  <c r="BL12" i="18"/>
  <c r="BN16" i="18"/>
  <c r="BT19" i="18"/>
  <c r="BL15" i="18"/>
  <c r="BX13" i="18"/>
  <c r="BR12" i="18"/>
  <c r="BR19" i="18"/>
  <c r="BZ19" i="18"/>
  <c r="BR13" i="18"/>
  <c r="BL16" i="18"/>
  <c r="BP19" i="18"/>
  <c r="BX19" i="18"/>
  <c r="BT15" i="15"/>
  <c r="BJ15" i="13"/>
  <c r="BV19" i="16"/>
  <c r="BL12" i="17"/>
  <c r="BN14" i="13"/>
  <c r="BZ12" i="17"/>
  <c r="BJ15" i="17"/>
  <c r="BX11" i="13"/>
  <c r="BX12" i="17"/>
  <c r="BR16" i="17"/>
  <c r="BP18" i="16"/>
  <c r="BV12" i="17"/>
  <c r="BN12" i="17"/>
  <c r="BR12" i="17"/>
  <c r="BP10" i="7"/>
  <c r="BL17" i="16"/>
  <c r="BN10" i="17"/>
  <c r="BV16" i="16"/>
  <c r="BP12" i="17"/>
  <c r="BV14" i="17"/>
  <c r="BL18" i="16"/>
  <c r="BP10" i="15"/>
  <c r="BZ13" i="17"/>
  <c r="BT18" i="16"/>
  <c r="BX10" i="17"/>
  <c r="BL11" i="14"/>
  <c r="BJ19" i="16"/>
  <c r="BX16" i="17"/>
  <c r="BL17" i="17"/>
  <c r="BX13" i="17"/>
  <c r="BJ13" i="17"/>
  <c r="BV13" i="17"/>
  <c r="BZ17" i="17"/>
  <c r="BZ11" i="17"/>
  <c r="BZ14" i="17"/>
  <c r="BV17" i="17"/>
  <c r="BX17" i="17"/>
  <c r="BL10" i="17"/>
  <c r="BT17" i="17"/>
  <c r="BT14" i="17"/>
  <c r="BJ10" i="17"/>
  <c r="BR17" i="17"/>
  <c r="BP13" i="17"/>
  <c r="BJ14" i="17"/>
  <c r="BJ17" i="17"/>
  <c r="BL13" i="17"/>
  <c r="BT13" i="17"/>
  <c r="BP17" i="17"/>
  <c r="BN13" i="17"/>
  <c r="BR10" i="17"/>
  <c r="BZ10" i="17"/>
  <c r="BJ11" i="13"/>
  <c r="BV15" i="15"/>
  <c r="BL12" i="15"/>
  <c r="BN14" i="16"/>
  <c r="BJ15" i="15"/>
  <c r="BX13" i="16"/>
  <c r="BT12" i="15"/>
  <c r="BN10" i="15"/>
  <c r="BR13" i="16"/>
  <c r="BJ12" i="15"/>
  <c r="BX13" i="12"/>
  <c r="BT11" i="15"/>
  <c r="BL10" i="15"/>
  <c r="BP11" i="16"/>
  <c r="BV13" i="16"/>
  <c r="BP15" i="12"/>
  <c r="BL12" i="16"/>
  <c r="BV11" i="13"/>
  <c r="BN11" i="15"/>
  <c r="BJ11" i="16"/>
  <c r="BP16" i="16"/>
  <c r="BL16" i="16"/>
  <c r="BP15" i="15"/>
  <c r="BZ11" i="13"/>
  <c r="BJ16" i="16"/>
  <c r="BR12" i="15"/>
  <c r="BR15" i="15"/>
  <c r="BV12" i="16"/>
  <c r="BR16" i="6"/>
  <c r="BZ12" i="15"/>
  <c r="BN13" i="16"/>
  <c r="BR14" i="16"/>
  <c r="BN16" i="16"/>
  <c r="BP11" i="13"/>
  <c r="BT12" i="16"/>
  <c r="BZ10" i="16"/>
  <c r="BJ17" i="16"/>
  <c r="BT15" i="10"/>
  <c r="BR12" i="16"/>
  <c r="BL13" i="16"/>
  <c r="BT16" i="16"/>
  <c r="BV10" i="15"/>
  <c r="BN12" i="16"/>
  <c r="BT16" i="15"/>
  <c r="BJ13" i="16"/>
  <c r="BP14" i="16"/>
  <c r="BN11" i="13"/>
  <c r="BP12" i="15"/>
  <c r="BX12" i="16"/>
  <c r="BZ13" i="16"/>
  <c r="BT14" i="13"/>
  <c r="BZ11" i="15"/>
  <c r="BL13" i="15"/>
  <c r="BX10" i="16"/>
  <c r="BT11" i="16"/>
  <c r="BX16" i="16"/>
  <c r="BZ15" i="16"/>
  <c r="BP15" i="16"/>
  <c r="BR16" i="16"/>
  <c r="BX17" i="16"/>
  <c r="BX11" i="16"/>
  <c r="BV17" i="16"/>
  <c r="BR15" i="16"/>
  <c r="BL14" i="16"/>
  <c r="BZ17" i="16"/>
  <c r="BZ12" i="16"/>
  <c r="BN15" i="16"/>
  <c r="BT17" i="16"/>
  <c r="BR19" i="16"/>
  <c r="BX19" i="16"/>
  <c r="BZ19" i="16"/>
  <c r="BN19" i="16"/>
  <c r="BX15" i="16"/>
  <c r="BV15" i="16"/>
  <c r="BT15" i="16"/>
  <c r="BP12" i="16"/>
  <c r="BL10" i="16"/>
  <c r="BL15" i="16"/>
  <c r="BR17" i="16"/>
  <c r="BZ14" i="16"/>
  <c r="BV14" i="16"/>
  <c r="BJ14" i="16"/>
  <c r="BV18" i="16"/>
  <c r="BZ18" i="16"/>
  <c r="BR18" i="16"/>
  <c r="BX18" i="16"/>
  <c r="BX14" i="16"/>
  <c r="BP17" i="16"/>
  <c r="BR10" i="16"/>
  <c r="BJ18" i="16"/>
  <c r="BZ13" i="12"/>
  <c r="BZ13" i="14"/>
  <c r="BP17" i="14"/>
  <c r="BZ15" i="14"/>
  <c r="BL17" i="15"/>
  <c r="BJ13" i="12"/>
  <c r="BN13" i="14"/>
  <c r="BJ17" i="15"/>
  <c r="BX13" i="14"/>
  <c r="BN17" i="14"/>
  <c r="BJ11" i="15"/>
  <c r="BJ13" i="14"/>
  <c r="BX16" i="14"/>
  <c r="BR11" i="14"/>
  <c r="BP11" i="14"/>
  <c r="BT13" i="14"/>
  <c r="BR13" i="15"/>
  <c r="BP12" i="12"/>
  <c r="BZ17" i="15"/>
  <c r="BN11" i="14"/>
  <c r="BX17" i="15"/>
  <c r="BX13" i="15"/>
  <c r="BT17" i="15"/>
  <c r="BJ12" i="11"/>
  <c r="BJ15" i="14"/>
  <c r="BP17" i="15"/>
  <c r="BX15" i="15"/>
  <c r="BJ16" i="14"/>
  <c r="BZ16" i="15"/>
  <c r="BN13" i="15"/>
  <c r="BT14" i="15"/>
  <c r="BL14" i="15"/>
  <c r="BT10" i="15"/>
  <c r="BJ10" i="15"/>
  <c r="BJ16" i="15"/>
  <c r="BP16" i="15"/>
  <c r="BN16" i="15"/>
  <c r="BR11" i="15"/>
  <c r="BJ14" i="15"/>
  <c r="BX11" i="15"/>
  <c r="BN15" i="15"/>
  <c r="BZ10" i="15"/>
  <c r="BV17" i="15"/>
  <c r="BX14" i="15"/>
  <c r="BR10" i="15"/>
  <c r="BR14" i="15"/>
  <c r="BZ14" i="15"/>
  <c r="BZ15" i="15"/>
  <c r="BN14" i="15"/>
  <c r="BX12" i="15"/>
  <c r="BP14" i="15"/>
  <c r="BV12" i="15"/>
  <c r="BR15" i="12"/>
  <c r="BN19" i="14"/>
  <c r="BT16" i="13"/>
  <c r="BN10" i="14"/>
  <c r="BR16" i="13"/>
  <c r="BJ12" i="13"/>
  <c r="BJ19" i="14"/>
  <c r="BT18" i="14"/>
  <c r="BR12" i="13"/>
  <c r="BN18" i="14"/>
  <c r="BL18" i="14"/>
  <c r="BL10" i="13"/>
  <c r="BV11" i="10"/>
  <c r="BJ18" i="14"/>
  <c r="BR13" i="13"/>
  <c r="BZ13" i="13"/>
  <c r="BR10" i="14"/>
  <c r="BZ17" i="14"/>
  <c r="BZ19" i="14"/>
  <c r="BP13" i="13"/>
  <c r="BV16" i="14"/>
  <c r="BN13" i="13"/>
  <c r="BX19" i="14"/>
  <c r="BX11" i="10"/>
  <c r="BT16" i="14"/>
  <c r="BT11" i="10"/>
  <c r="BV13" i="13"/>
  <c r="BP11" i="10"/>
  <c r="BX15" i="13"/>
  <c r="BR16" i="14"/>
  <c r="BZ14" i="13"/>
  <c r="BR19" i="14"/>
  <c r="BN11" i="10"/>
  <c r="BL13" i="12"/>
  <c r="BL13" i="13"/>
  <c r="BP16" i="14"/>
  <c r="BR13" i="12"/>
  <c r="BT14" i="14"/>
  <c r="BP19" i="14"/>
  <c r="BL11" i="10"/>
  <c r="BN16" i="14"/>
  <c r="BZ15" i="12"/>
  <c r="BV19" i="14"/>
  <c r="BJ11" i="10"/>
  <c r="BJ13" i="13"/>
  <c r="BR13" i="14"/>
  <c r="BJ15" i="4"/>
  <c r="BN13" i="11"/>
  <c r="BT11" i="13"/>
  <c r="BJ12" i="14"/>
  <c r="BX14" i="14"/>
  <c r="BV18" i="14"/>
  <c r="BT11" i="14"/>
  <c r="BP10" i="14"/>
  <c r="BJ14" i="14"/>
  <c r="BX15" i="14"/>
  <c r="BR14" i="14"/>
  <c r="BX11" i="14"/>
  <c r="BV15" i="14"/>
  <c r="BX10" i="14"/>
  <c r="BJ11" i="14"/>
  <c r="BJ10" i="14"/>
  <c r="BJ17" i="14"/>
  <c r="BZ12" i="14"/>
  <c r="BP15" i="14"/>
  <c r="BX18" i="14"/>
  <c r="BL12" i="14"/>
  <c r="BP18" i="14"/>
  <c r="BX12" i="14"/>
  <c r="BV11" i="14"/>
  <c r="BN14" i="14"/>
  <c r="BR18" i="14"/>
  <c r="BT12" i="14"/>
  <c r="BN12" i="14"/>
  <c r="BX17" i="14"/>
  <c r="BT19" i="14"/>
  <c r="BT15" i="14"/>
  <c r="BL14" i="14"/>
  <c r="BR12" i="14"/>
  <c r="BV17" i="14"/>
  <c r="BV12" i="14"/>
  <c r="BR15" i="14"/>
  <c r="BT17" i="14"/>
  <c r="BZ14" i="14"/>
  <c r="BL15" i="14"/>
  <c r="BP14" i="14"/>
  <c r="BJ11" i="11"/>
  <c r="BX17" i="13"/>
  <c r="BN13" i="12"/>
  <c r="BL14" i="9"/>
  <c r="BX13" i="13"/>
  <c r="BN17" i="13"/>
  <c r="BZ15" i="11"/>
  <c r="BX16" i="13"/>
  <c r="BJ13" i="9"/>
  <c r="BN15" i="10"/>
  <c r="BP13" i="12"/>
  <c r="BL17" i="13"/>
  <c r="BX15" i="11"/>
  <c r="BV16" i="13"/>
  <c r="BN16" i="9"/>
  <c r="BP16" i="13"/>
  <c r="BZ18" i="10"/>
  <c r="BR15" i="11"/>
  <c r="BN12" i="11"/>
  <c r="BV15" i="11"/>
  <c r="BR14" i="13"/>
  <c r="BJ17" i="13"/>
  <c r="BJ15" i="9"/>
  <c r="BZ10" i="13"/>
  <c r="BL16" i="13"/>
  <c r="BN16" i="13"/>
  <c r="BJ18" i="13"/>
  <c r="BN18" i="13"/>
  <c r="BT18" i="13"/>
  <c r="BV18" i="13"/>
  <c r="BJ10" i="13"/>
  <c r="BR18" i="13"/>
  <c r="BP12" i="13"/>
  <c r="BZ17" i="13"/>
  <c r="BZ15" i="13"/>
  <c r="BX18" i="13"/>
  <c r="BX10" i="13"/>
  <c r="BV10" i="13"/>
  <c r="BL18" i="13"/>
  <c r="BT12" i="13"/>
  <c r="BV15" i="13"/>
  <c r="BJ16" i="13"/>
  <c r="BV12" i="13"/>
  <c r="BX14" i="13"/>
  <c r="BP15" i="13"/>
  <c r="BL14" i="13"/>
  <c r="BT17" i="13"/>
  <c r="BV14" i="13"/>
  <c r="BN12" i="13"/>
  <c r="BT10" i="13"/>
  <c r="BX12" i="13"/>
  <c r="BV17" i="13"/>
  <c r="BN10" i="13"/>
  <c r="BP18" i="13"/>
  <c r="BZ12" i="13"/>
  <c r="BP10" i="13"/>
  <c r="BR17" i="13"/>
  <c r="BR15" i="13"/>
  <c r="BT15" i="13"/>
  <c r="BZ18" i="13"/>
  <c r="BZ12" i="12"/>
  <c r="BL13" i="11"/>
  <c r="BX12" i="12"/>
  <c r="BV12" i="12"/>
  <c r="BP16" i="10"/>
  <c r="BT12" i="12"/>
  <c r="BX18" i="10"/>
  <c r="BL16" i="12"/>
  <c r="BX14" i="12"/>
  <c r="BN15" i="8"/>
  <c r="BR12" i="12"/>
  <c r="BN16" i="11"/>
  <c r="BN12" i="12"/>
  <c r="BJ15" i="8"/>
  <c r="BV13" i="12"/>
  <c r="BL16" i="11"/>
  <c r="BZ16" i="12"/>
  <c r="BL11" i="12"/>
  <c r="BX13" i="11"/>
  <c r="BX12" i="11"/>
  <c r="BZ12" i="11"/>
  <c r="BV13" i="11"/>
  <c r="BZ15" i="10"/>
  <c r="BJ11" i="12"/>
  <c r="BL12" i="11"/>
  <c r="BR13" i="11"/>
  <c r="BT16" i="9"/>
  <c r="BX12" i="10"/>
  <c r="BP13" i="11"/>
  <c r="BT13" i="11"/>
  <c r="BR16" i="9"/>
  <c r="BJ16" i="12"/>
  <c r="BP16" i="12"/>
  <c r="BV10" i="12"/>
  <c r="BX11" i="12"/>
  <c r="BN15" i="12"/>
  <c r="BV11" i="12"/>
  <c r="BL15" i="12"/>
  <c r="BV17" i="12"/>
  <c r="BT17" i="12"/>
  <c r="BL14" i="12"/>
  <c r="BR17" i="12"/>
  <c r="BT10" i="12"/>
  <c r="BP17" i="12"/>
  <c r="BJ15" i="12"/>
  <c r="BV14" i="12"/>
  <c r="BZ14" i="12"/>
  <c r="BT14" i="12"/>
  <c r="BZ17" i="12"/>
  <c r="BZ11" i="12"/>
  <c r="BJ14" i="12"/>
  <c r="BN10" i="12"/>
  <c r="BX16" i="12"/>
  <c r="BR11" i="12"/>
  <c r="BT15" i="12"/>
  <c r="BT16" i="12"/>
  <c r="BL10" i="12"/>
  <c r="BP14" i="12"/>
  <c r="BX15" i="12"/>
  <c r="BL17" i="12"/>
  <c r="BX10" i="12"/>
  <c r="BZ10" i="12"/>
  <c r="BR16" i="12"/>
  <c r="BP11" i="12"/>
  <c r="BP10" i="12"/>
  <c r="BN16" i="12"/>
  <c r="BX17" i="12"/>
  <c r="BR10" i="12"/>
  <c r="BJ17" i="12"/>
  <c r="BJ12" i="12"/>
  <c r="BN11" i="12"/>
  <c r="BR14" i="12"/>
  <c r="BL16" i="8"/>
  <c r="BV14" i="10"/>
  <c r="BR10" i="10"/>
  <c r="BP11" i="11"/>
  <c r="BL15" i="8"/>
  <c r="BV17" i="11"/>
  <c r="BR11" i="11"/>
  <c r="BN14" i="11"/>
  <c r="BV10" i="11"/>
  <c r="BL14" i="11"/>
  <c r="BT10" i="11"/>
  <c r="BP15" i="10"/>
  <c r="BX10" i="7"/>
  <c r="BZ14" i="10"/>
  <c r="BR11" i="10"/>
  <c r="BR14" i="10"/>
  <c r="BJ14" i="11"/>
  <c r="BJ12" i="7"/>
  <c r="BZ10" i="10"/>
  <c r="BR18" i="10"/>
  <c r="BJ18" i="10"/>
  <c r="BR10" i="11"/>
  <c r="BL12" i="7"/>
  <c r="BT12" i="11"/>
  <c r="BN17" i="10"/>
  <c r="BX11" i="11"/>
  <c r="BZ10" i="11"/>
  <c r="BN11" i="11"/>
  <c r="BN12" i="8"/>
  <c r="BV16" i="10"/>
  <c r="BL11" i="11"/>
  <c r="BX17" i="11"/>
  <c r="BJ16" i="11"/>
  <c r="BX14" i="11"/>
  <c r="BV11" i="11"/>
  <c r="BV14" i="11"/>
  <c r="BR17" i="11"/>
  <c r="BT11" i="11"/>
  <c r="BT15" i="11"/>
  <c r="BP17" i="11"/>
  <c r="BN15" i="11"/>
  <c r="BZ16" i="11"/>
  <c r="BT14" i="11"/>
  <c r="BR14" i="11"/>
  <c r="BN17" i="11"/>
  <c r="BJ15" i="11"/>
  <c r="BX16" i="11"/>
  <c r="BP15" i="11"/>
  <c r="BL17" i="11"/>
  <c r="BV12" i="11"/>
  <c r="BN10" i="11"/>
  <c r="BZ14" i="11"/>
  <c r="BV16" i="11"/>
  <c r="BJ17" i="11"/>
  <c r="BP10" i="11"/>
  <c r="BL10" i="11"/>
  <c r="BR16" i="11"/>
  <c r="BR12" i="11"/>
  <c r="BT17" i="11"/>
  <c r="BX10" i="11"/>
  <c r="BP16" i="11"/>
  <c r="BP17" i="7"/>
  <c r="BN12" i="10"/>
  <c r="BX16" i="10"/>
  <c r="BL15" i="10"/>
  <c r="BL11" i="7"/>
  <c r="BJ10" i="10"/>
  <c r="BR15" i="10"/>
  <c r="BR16" i="10"/>
  <c r="BP19" i="10"/>
  <c r="BT14" i="9"/>
  <c r="BN19" i="10"/>
  <c r="BJ16" i="8"/>
  <c r="BV12" i="10"/>
  <c r="BX10" i="10"/>
  <c r="BN11" i="6"/>
  <c r="BN10" i="10"/>
  <c r="BT17" i="10"/>
  <c r="BT12" i="10"/>
  <c r="BL19" i="10"/>
  <c r="BZ11" i="7"/>
  <c r="BX10" i="9"/>
  <c r="BL11" i="6"/>
  <c r="BR12" i="10"/>
  <c r="BJ15" i="10"/>
  <c r="BJ19" i="10"/>
  <c r="BP15" i="6"/>
  <c r="BL15" i="7"/>
  <c r="BP12" i="10"/>
  <c r="BP17" i="10"/>
  <c r="BT18" i="10"/>
  <c r="BJ11" i="6"/>
  <c r="BT17" i="7"/>
  <c r="BZ16" i="10"/>
  <c r="BP10" i="10"/>
  <c r="BR17" i="7"/>
  <c r="BN14" i="9"/>
  <c r="BJ14" i="10"/>
  <c r="BR17" i="10"/>
  <c r="BL10" i="10"/>
  <c r="BV18" i="10"/>
  <c r="BP13" i="10"/>
  <c r="BX14" i="10"/>
  <c r="BP14" i="10"/>
  <c r="BL17" i="10"/>
  <c r="BR13" i="10"/>
  <c r="BZ13" i="10"/>
  <c r="BZ17" i="10"/>
  <c r="BJ17" i="10"/>
  <c r="BX17" i="10"/>
  <c r="BZ19" i="10"/>
  <c r="BX15" i="10"/>
  <c r="BV10" i="10"/>
  <c r="BZ12" i="10"/>
  <c r="BJ12" i="10"/>
  <c r="BL13" i="10"/>
  <c r="BP18" i="10"/>
  <c r="BX19" i="10"/>
  <c r="BT14" i="10"/>
  <c r="BX13" i="10"/>
  <c r="BN18" i="10"/>
  <c r="BN14" i="10"/>
  <c r="BN16" i="10"/>
  <c r="BR19" i="10"/>
  <c r="BN13" i="10"/>
  <c r="BT13" i="10"/>
  <c r="BJ13" i="10"/>
  <c r="BL16" i="10"/>
  <c r="BT16" i="10"/>
  <c r="BT19" i="10"/>
  <c r="BL10" i="8"/>
  <c r="BJ17" i="9"/>
  <c r="BP12" i="8"/>
  <c r="BP16" i="9"/>
  <c r="BL16" i="9"/>
  <c r="BP14" i="9"/>
  <c r="BJ16" i="9"/>
  <c r="BZ15" i="9"/>
  <c r="BZ13" i="9"/>
  <c r="BZ17" i="9"/>
  <c r="BX15" i="9"/>
  <c r="BX17" i="9"/>
  <c r="BL16" i="4"/>
  <c r="BR15" i="9"/>
  <c r="BV17" i="9"/>
  <c r="BX13" i="6"/>
  <c r="BV15" i="9"/>
  <c r="BT17" i="9"/>
  <c r="BX13" i="9"/>
  <c r="BR17" i="9"/>
  <c r="BT15" i="9"/>
  <c r="BP15" i="9"/>
  <c r="BP17" i="9"/>
  <c r="BZ15" i="8"/>
  <c r="BZ14" i="9"/>
  <c r="BZ14" i="5"/>
  <c r="BJ13" i="8"/>
  <c r="BR11" i="9"/>
  <c r="BN10" i="7"/>
  <c r="BN17" i="9"/>
  <c r="BX15" i="6"/>
  <c r="BT15" i="8"/>
  <c r="BP11" i="9"/>
  <c r="BN15" i="9"/>
  <c r="BT10" i="7"/>
  <c r="BZ12" i="8"/>
  <c r="BX14" i="9"/>
  <c r="BV12" i="8"/>
  <c r="BN11" i="9"/>
  <c r="BZ15" i="6"/>
  <c r="BT12" i="8"/>
  <c r="BR15" i="8"/>
  <c r="BL11" i="9"/>
  <c r="BR12" i="8"/>
  <c r="BP10" i="8"/>
  <c r="BV10" i="9"/>
  <c r="BJ11" i="9"/>
  <c r="BP12" i="9"/>
  <c r="BZ11" i="9"/>
  <c r="BP10" i="9"/>
  <c r="BV13" i="9"/>
  <c r="BP13" i="9"/>
  <c r="BT10" i="9"/>
  <c r="BT12" i="9"/>
  <c r="BN10" i="9"/>
  <c r="BR12" i="9"/>
  <c r="BN13" i="9"/>
  <c r="BV14" i="9"/>
  <c r="BJ14" i="9"/>
  <c r="BZ16" i="9"/>
  <c r="BZ12" i="9"/>
  <c r="BN12" i="9"/>
  <c r="BT13" i="9"/>
  <c r="BX11" i="9"/>
  <c r="BR10" i="9"/>
  <c r="BL10" i="9"/>
  <c r="BL13" i="9"/>
  <c r="BX16" i="9"/>
  <c r="BL12" i="9"/>
  <c r="BX12" i="9"/>
  <c r="BV11" i="9"/>
  <c r="BV12" i="9"/>
  <c r="BJ10" i="9"/>
  <c r="BP15" i="7"/>
  <c r="BT16" i="8"/>
  <c r="BT14" i="8"/>
  <c r="BJ11" i="4"/>
  <c r="BR12" i="7"/>
  <c r="BT15" i="7"/>
  <c r="BR16" i="8"/>
  <c r="BZ15" i="5"/>
  <c r="BX11" i="5"/>
  <c r="BJ15" i="6"/>
  <c r="BP16" i="8"/>
  <c r="BX18" i="8"/>
  <c r="BP11" i="5"/>
  <c r="BP15" i="5"/>
  <c r="BN10" i="8"/>
  <c r="BR14" i="8"/>
  <c r="BN16" i="8"/>
  <c r="BP14" i="8"/>
  <c r="BX13" i="8"/>
  <c r="BV10" i="8"/>
  <c r="BT16" i="6"/>
  <c r="BL14" i="8"/>
  <c r="BZ15" i="7"/>
  <c r="BN13" i="8"/>
  <c r="BV13" i="8"/>
  <c r="BT15" i="6"/>
  <c r="BX15" i="7"/>
  <c r="BT10" i="8"/>
  <c r="BX14" i="5"/>
  <c r="BL13" i="8"/>
  <c r="BX14" i="8"/>
  <c r="BZ16" i="8"/>
  <c r="BX14" i="7"/>
  <c r="BR15" i="6"/>
  <c r="BL14" i="7"/>
  <c r="BP15" i="8"/>
  <c r="BR16" i="7"/>
  <c r="BZ14" i="8"/>
  <c r="BX16" i="8"/>
  <c r="BR15" i="4"/>
  <c r="BJ13" i="7"/>
  <c r="BN15" i="7"/>
  <c r="BJ14" i="8"/>
  <c r="BP16" i="7"/>
  <c r="BT13" i="8"/>
  <c r="BV15" i="6"/>
  <c r="BR10" i="8"/>
  <c r="BT11" i="8"/>
  <c r="BZ17" i="8"/>
  <c r="BZ18" i="8"/>
  <c r="BV17" i="8"/>
  <c r="BT17" i="8"/>
  <c r="BP17" i="8"/>
  <c r="BN17" i="8"/>
  <c r="BJ18" i="8"/>
  <c r="BR11" i="8"/>
  <c r="BJ12" i="8"/>
  <c r="BX15" i="8"/>
  <c r="BZ10" i="8"/>
  <c r="BL18" i="8"/>
  <c r="BL17" i="8"/>
  <c r="BN18" i="8"/>
  <c r="BP11" i="8"/>
  <c r="BR17" i="8"/>
  <c r="BV11" i="8"/>
  <c r="BJ10" i="8"/>
  <c r="BZ13" i="8"/>
  <c r="BN11" i="8"/>
  <c r="BP18" i="8"/>
  <c r="BT18" i="8"/>
  <c r="BL12" i="8"/>
  <c r="BV14" i="8"/>
  <c r="BR18" i="8"/>
  <c r="BX17" i="8"/>
  <c r="BZ11" i="8"/>
  <c r="BL11" i="8"/>
  <c r="BR13" i="8"/>
  <c r="BX11" i="8"/>
  <c r="BP12" i="7"/>
  <c r="BZ12" i="7"/>
  <c r="BX12" i="7"/>
  <c r="BN14" i="6"/>
  <c r="BV19" i="4"/>
  <c r="BV12" i="7"/>
  <c r="BP18" i="4"/>
  <c r="BL11" i="5"/>
  <c r="BJ17" i="5"/>
  <c r="BJ10" i="6"/>
  <c r="BT14" i="6"/>
  <c r="BT12" i="7"/>
  <c r="BT19" i="4"/>
  <c r="BX15" i="5"/>
  <c r="BJ15" i="7"/>
  <c r="BP11" i="2"/>
  <c r="BT17" i="2"/>
  <c r="BT12" i="3"/>
  <c r="BZ12" i="5"/>
  <c r="BJ10" i="2"/>
  <c r="BL11" i="4"/>
  <c r="BV17" i="2"/>
  <c r="BN17" i="2"/>
  <c r="BZ11" i="3"/>
  <c r="BZ14" i="7"/>
  <c r="BZ15" i="2"/>
  <c r="BX13" i="7"/>
  <c r="BL19" i="4"/>
  <c r="BV10" i="7"/>
  <c r="BN11" i="7"/>
  <c r="BL13" i="7"/>
  <c r="BJ11" i="7"/>
  <c r="BZ16" i="7"/>
  <c r="BN14" i="7"/>
  <c r="BN17" i="7"/>
  <c r="BX16" i="7"/>
  <c r="BR13" i="7"/>
  <c r="BZ17" i="7"/>
  <c r="BV13" i="7"/>
  <c r="BL17" i="7"/>
  <c r="BV16" i="7"/>
  <c r="BN16" i="7"/>
  <c r="BP13" i="7"/>
  <c r="BV14" i="7"/>
  <c r="BR15" i="7"/>
  <c r="BL16" i="7"/>
  <c r="BN13" i="7"/>
  <c r="BT11" i="7"/>
  <c r="BZ18" i="7"/>
  <c r="BL18" i="7"/>
  <c r="BR18" i="7"/>
  <c r="BT18" i="7"/>
  <c r="BJ18" i="7"/>
  <c r="BN18" i="7"/>
  <c r="BV18" i="7"/>
  <c r="BX18" i="7"/>
  <c r="BJ17" i="7"/>
  <c r="BT14" i="7"/>
  <c r="BT16" i="7"/>
  <c r="BL10" i="7"/>
  <c r="BJ14" i="7"/>
  <c r="BT13" i="7"/>
  <c r="BR11" i="7"/>
  <c r="BJ10" i="7"/>
  <c r="BR14" i="7"/>
  <c r="BR10" i="7"/>
  <c r="BX17" i="7"/>
  <c r="BV11" i="7"/>
  <c r="BP11" i="7"/>
  <c r="BP18" i="7"/>
  <c r="BX12" i="3"/>
  <c r="BJ10" i="5"/>
  <c r="BZ18" i="4"/>
  <c r="BN11" i="5"/>
  <c r="BT15" i="4"/>
  <c r="BP11" i="6"/>
  <c r="BN16" i="4"/>
  <c r="BX19" i="4"/>
  <c r="BP19" i="4"/>
  <c r="BJ16" i="6"/>
  <c r="BP16" i="3"/>
  <c r="BR12" i="3"/>
  <c r="BJ16" i="4"/>
  <c r="BZ19" i="4"/>
  <c r="BN16" i="3"/>
  <c r="BN16" i="5"/>
  <c r="BL16" i="5"/>
  <c r="BX13" i="5"/>
  <c r="BV10" i="5"/>
  <c r="BV16" i="6"/>
  <c r="BJ16" i="5"/>
  <c r="BV11" i="6"/>
  <c r="BP14" i="6"/>
  <c r="BJ18" i="4"/>
  <c r="BZ13" i="6"/>
  <c r="BN12" i="2"/>
  <c r="BV18" i="4"/>
  <c r="BZ15" i="4"/>
  <c r="BP10" i="5"/>
  <c r="BT11" i="6"/>
  <c r="BX10" i="6"/>
  <c r="BX17" i="2"/>
  <c r="BX18" i="4"/>
  <c r="BN15" i="6"/>
  <c r="BN10" i="5"/>
  <c r="BZ12" i="3"/>
  <c r="BN19" i="4"/>
  <c r="BL10" i="5"/>
  <c r="BL18" i="6"/>
  <c r="BN16" i="6"/>
  <c r="BL17" i="6"/>
  <c r="BR11" i="6"/>
  <c r="BV10" i="6"/>
  <c r="BP19" i="6"/>
  <c r="BJ19" i="6"/>
  <c r="BR19" i="6"/>
  <c r="BT19" i="6"/>
  <c r="BV19" i="6"/>
  <c r="BL16" i="6"/>
  <c r="BX19" i="6"/>
  <c r="BL12" i="6"/>
  <c r="BL14" i="6"/>
  <c r="BX17" i="6"/>
  <c r="BT17" i="6"/>
  <c r="BV14" i="6"/>
  <c r="BV13" i="6"/>
  <c r="BR13" i="6"/>
  <c r="BT10" i="6"/>
  <c r="BX18" i="6"/>
  <c r="BR17" i="6"/>
  <c r="BR12" i="6"/>
  <c r="BP13" i="6"/>
  <c r="BP12" i="6"/>
  <c r="BN19" i="6"/>
  <c r="BP17" i="6"/>
  <c r="BZ11" i="6"/>
  <c r="BL13" i="6"/>
  <c r="BZ16" i="6"/>
  <c r="BP10" i="6"/>
  <c r="BJ14" i="6"/>
  <c r="BR18" i="6"/>
  <c r="BV17" i="6"/>
  <c r="BJ13" i="6"/>
  <c r="BT13" i="6"/>
  <c r="BZ17" i="6"/>
  <c r="BJ12" i="6"/>
  <c r="BX12" i="6"/>
  <c r="BZ18" i="6"/>
  <c r="BV18" i="6"/>
  <c r="BV12" i="6"/>
  <c r="BN10" i="6"/>
  <c r="BR10" i="6"/>
  <c r="BJ17" i="6"/>
  <c r="BL19" i="6"/>
  <c r="BT12" i="6"/>
  <c r="BZ14" i="6"/>
  <c r="BZ12" i="6"/>
  <c r="BP18" i="6"/>
  <c r="BX16" i="6"/>
  <c r="BL10" i="6"/>
  <c r="BR14" i="6"/>
  <c r="BN18" i="6"/>
  <c r="BJ18" i="6"/>
  <c r="BZ19" i="6"/>
  <c r="BR18" i="5"/>
  <c r="BJ13" i="5"/>
  <c r="BJ18" i="5"/>
  <c r="BN14" i="5"/>
  <c r="BN15" i="5"/>
  <c r="BZ18" i="5"/>
  <c r="BL14" i="5"/>
  <c r="BX18" i="5"/>
  <c r="BV13" i="5"/>
  <c r="BN12" i="5"/>
  <c r="BL15" i="5"/>
  <c r="BV14" i="5"/>
  <c r="BL13" i="3"/>
  <c r="BN18" i="4"/>
  <c r="BR13" i="5"/>
  <c r="BJ14" i="5"/>
  <c r="BL11" i="3"/>
  <c r="BT13" i="5"/>
  <c r="BP13" i="5"/>
  <c r="BL18" i="4"/>
  <c r="BL14" i="4"/>
  <c r="BJ12" i="5"/>
  <c r="BN13" i="5"/>
  <c r="BT18" i="5"/>
  <c r="BR18" i="4"/>
  <c r="BX11" i="2"/>
  <c r="BL13" i="5"/>
  <c r="BJ14" i="4"/>
  <c r="BV11" i="2"/>
  <c r="BZ16" i="5"/>
  <c r="BX10" i="5"/>
  <c r="BJ19" i="5"/>
  <c r="BZ17" i="5"/>
  <c r="BJ11" i="5"/>
  <c r="BZ19" i="5"/>
  <c r="BN18" i="5"/>
  <c r="BT17" i="5"/>
  <c r="BT11" i="5"/>
  <c r="BT10" i="5"/>
  <c r="BT12" i="5"/>
  <c r="BR11" i="5"/>
  <c r="BX19" i="5"/>
  <c r="BV18" i="5"/>
  <c r="BN17" i="5"/>
  <c r="BR10" i="5"/>
  <c r="BX16" i="5"/>
  <c r="BV11" i="5"/>
  <c r="BR15" i="5"/>
  <c r="BX17" i="5"/>
  <c r="BR12" i="5"/>
  <c r="BP18" i="5"/>
  <c r="BX12" i="5"/>
  <c r="BL17" i="5"/>
  <c r="BJ15" i="5"/>
  <c r="BP19" i="5"/>
  <c r="BV16" i="5"/>
  <c r="BR17" i="5"/>
  <c r="BP17" i="5"/>
  <c r="BR14" i="5"/>
  <c r="BT14" i="5"/>
  <c r="BT19" i="5"/>
  <c r="BL12" i="5"/>
  <c r="BR19" i="5"/>
  <c r="BT16" i="5"/>
  <c r="BV12" i="5"/>
  <c r="BV19" i="5"/>
  <c r="BV15" i="5"/>
  <c r="BN19" i="5"/>
  <c r="BR16" i="5"/>
  <c r="BL16" i="3"/>
  <c r="BP15" i="4"/>
  <c r="BZ14" i="4"/>
  <c r="BN15" i="4"/>
  <c r="BR13" i="4"/>
  <c r="BP13" i="4"/>
  <c r="BR17" i="2"/>
  <c r="BR14" i="4"/>
  <c r="BX14" i="4"/>
  <c r="BP17" i="2"/>
  <c r="BP14" i="4"/>
  <c r="BN10" i="3"/>
  <c r="BL15" i="4"/>
  <c r="BV14" i="4"/>
  <c r="BL17" i="2"/>
  <c r="BX15" i="4"/>
  <c r="BJ10" i="4"/>
  <c r="BN14" i="4"/>
  <c r="BT16" i="3"/>
  <c r="BX13" i="4"/>
  <c r="BV10" i="4"/>
  <c r="BR16" i="3"/>
  <c r="BJ13" i="4"/>
  <c r="BJ17" i="4"/>
  <c r="BN11" i="4"/>
  <c r="BL13" i="4"/>
  <c r="BL12" i="4"/>
  <c r="BR11" i="4"/>
  <c r="BV11" i="4"/>
  <c r="BT17" i="4"/>
  <c r="BV13" i="4"/>
  <c r="BV17" i="4"/>
  <c r="BZ12" i="4"/>
  <c r="BT10" i="4"/>
  <c r="BV12" i="4"/>
  <c r="BP10" i="4"/>
  <c r="BR17" i="4"/>
  <c r="BX17" i="4"/>
  <c r="BN10" i="4"/>
  <c r="BR12" i="4"/>
  <c r="BT13" i="4"/>
  <c r="BP17" i="4"/>
  <c r="BL10" i="4"/>
  <c r="BR10" i="4"/>
  <c r="BZ16" i="4"/>
  <c r="BR19" i="4"/>
  <c r="BP12" i="4"/>
  <c r="BZ11" i="4"/>
  <c r="BT12" i="4"/>
  <c r="BN17" i="4"/>
  <c r="BZ10" i="4"/>
  <c r="BX16" i="4"/>
  <c r="BN12" i="4"/>
  <c r="BN13" i="4"/>
  <c r="BT16" i="4"/>
  <c r="BX11" i="4"/>
  <c r="BR16" i="4"/>
  <c r="BL17" i="4"/>
  <c r="BX12" i="4"/>
  <c r="BP11" i="4"/>
  <c r="BP16" i="4"/>
  <c r="BZ15" i="3"/>
  <c r="BX15" i="3"/>
  <c r="BV15" i="3"/>
  <c r="BT15" i="3"/>
  <c r="BR15" i="3"/>
  <c r="BP15" i="3"/>
  <c r="BT14" i="3"/>
  <c r="BJ16" i="3"/>
  <c r="BN15" i="2"/>
  <c r="BJ15" i="3"/>
  <c r="BL15" i="2"/>
  <c r="BX14" i="3"/>
  <c r="BN14" i="3"/>
  <c r="BN15" i="3"/>
  <c r="BP14" i="3"/>
  <c r="BV12" i="2"/>
  <c r="BV14" i="3"/>
  <c r="BT12" i="2"/>
  <c r="BZ12" i="2"/>
  <c r="BX16" i="3"/>
  <c r="BX12" i="2"/>
  <c r="BL14" i="3"/>
  <c r="BR14" i="3"/>
  <c r="BV16" i="3"/>
  <c r="BP10" i="3"/>
  <c r="BR10" i="3"/>
  <c r="BR17" i="3"/>
  <c r="BJ12" i="3"/>
  <c r="BN17" i="3"/>
  <c r="BJ10" i="3"/>
  <c r="BP12" i="3"/>
  <c r="BZ17" i="3"/>
  <c r="BR11" i="3"/>
  <c r="BZ13" i="3"/>
  <c r="BX11" i="3"/>
  <c r="BJ11" i="3"/>
  <c r="BV12" i="3"/>
  <c r="BN13" i="3"/>
  <c r="BJ17" i="3"/>
  <c r="BV10" i="3"/>
  <c r="BN12" i="3"/>
  <c r="BV13" i="3"/>
  <c r="BT11" i="3"/>
  <c r="BT10" i="3"/>
  <c r="BN11" i="3"/>
  <c r="BX17" i="3"/>
  <c r="BV11" i="3"/>
  <c r="BP13" i="3"/>
  <c r="BV17" i="3"/>
  <c r="BX10" i="3"/>
  <c r="BJ13" i="3"/>
  <c r="BX13" i="3"/>
  <c r="BR13" i="3"/>
  <c r="BL10" i="3"/>
  <c r="BL17" i="3"/>
  <c r="BT17" i="3"/>
  <c r="BJ14" i="3"/>
  <c r="BN16" i="2"/>
  <c r="BP18" i="2"/>
  <c r="BZ11" i="2"/>
  <c r="BT18" i="2"/>
  <c r="BN11" i="2"/>
  <c r="BT16" i="2"/>
  <c r="BL18" i="2"/>
  <c r="BL11" i="2"/>
  <c r="BP16" i="2"/>
  <c r="BR16" i="2"/>
  <c r="BZ17" i="2"/>
  <c r="BJ11" i="2"/>
  <c r="BN18" i="2"/>
  <c r="BR11" i="2"/>
  <c r="BV10" i="2"/>
  <c r="BL10" i="2"/>
  <c r="BP13" i="2"/>
  <c r="BJ14" i="2"/>
  <c r="BR15" i="2"/>
  <c r="BT13" i="2"/>
  <c r="BR14" i="2"/>
  <c r="BZ10" i="2"/>
  <c r="BN13" i="2"/>
  <c r="BV15" i="2"/>
  <c r="BP14" i="2"/>
  <c r="BZ14" i="2"/>
  <c r="BZ13" i="2"/>
  <c r="BJ18" i="2"/>
  <c r="BZ16" i="2"/>
  <c r="BL12" i="2"/>
  <c r="BV13" i="2"/>
  <c r="BX10" i="2"/>
  <c r="BL13" i="2"/>
  <c r="BT15" i="2"/>
  <c r="BR18" i="2"/>
  <c r="BX16" i="2"/>
  <c r="BV18" i="2"/>
  <c r="BX14" i="2"/>
  <c r="BJ15" i="2"/>
  <c r="BL16" i="2"/>
  <c r="BJ12" i="2"/>
  <c r="BT14" i="2"/>
  <c r="BV16" i="2"/>
  <c r="BX18" i="2"/>
  <c r="BP10" i="2"/>
  <c r="BN10" i="2"/>
  <c r="BR13" i="2"/>
  <c r="BX15" i="2"/>
  <c r="BJ13" i="2"/>
  <c r="BR12" i="2"/>
  <c r="BT10" i="2"/>
  <c r="BN14" i="2"/>
  <c r="BL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3D34E440-2475-403D-8D3D-9B79C02B361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DE89C2FD-2168-4540-B635-24E49DDF88AA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DEECA62-A677-4DEB-ADB5-6D214943B01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023D5DD-9E26-4A23-BDCE-ACB1581AA27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9C1C466C-5C2E-4D4B-9D35-B30BF6EE53B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42BDF8C1-F195-426C-8409-228C7888E82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CA17DB32-175D-4408-B0EC-9E0DE3BBCD1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07B28723-7BEF-4396-8174-37FDCE476C96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C0963098-50E6-4FFA-8642-687A3D3B041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A466779-A026-442D-B83E-5864B4C7C19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6537F1B1-4315-4134-9A17-9A18F3BCC4A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3F03DD2B-3AA5-4424-AA16-BDEEFC833C7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65EBDAA3-3BEC-43F7-B12D-384DCE0A74E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74EF1641-7F89-449C-AA6D-9F79C5E49EA2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6DF324D2-3B3A-4610-953E-271578B4A2B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5EA5512-5948-4E17-A58A-EC355A7B24C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C005BF54-5EF3-4248-A99A-1AC5B728171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FF2318B-90C7-43C1-80EF-A9C32471DA1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8C9F6997-F0C2-408E-BFC2-991D572F798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EE6C2CD5-C02B-461D-B41D-8BF4C87E67DD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6B61A57C-881E-4F92-9ED7-719C5C8F880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870EBD8-4FFC-4257-865B-174344FC095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B1009739-C6B4-48D8-945A-068DE804461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489E7AC1-134E-48F8-85E2-F319FB34EA6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872122F6-191B-4D01-B3FD-D7271CB4A5B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3DA10E39-51BD-4D7B-9975-6AD8A192D72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905C0ADD-A5AD-461C-9CEA-18E75A48870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00BC641-E7FA-4AE8-8BD3-0F98EBE576E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081F07E0-3E90-4643-AE56-5E64591A4A8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5792D02-ADFC-46D0-9CB5-755CD7204C7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A2F2C182-44CC-4AD6-9E89-492552F60B0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BC73A2A8-8617-4770-ABEE-DBC4DB4A6027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97C3074-DCE2-4F5D-8262-AE95C24B336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A3BF59D-CD93-4917-A568-4325BFFECF0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0D4264FF-BBE8-49C3-8616-EE62F92DDE8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AF2E4A9-3F9E-4497-B271-C30EB738C3E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2EEC17A8-BBEB-43FB-BC81-8AED0EBA951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0E8558B2-E1A1-4371-B3B0-2075A81CB7F4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CF9C855C-90A8-4A88-B6DF-A889575818D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B1142BA3-B542-4B5A-AA71-DC44C3C3B0F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75BD9F03-FBAA-42DD-81E7-92FBCDFBE40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C0E1DE6-D92D-4C8D-A07C-EFC5FF1B783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B8571A1D-C2BB-46AC-AC42-3F9B955F834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72E48785-14CB-4EE6-B37C-2A0F9D191621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1323E8B2-B0E2-421E-ABC7-743156D50B2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7AC4BABE-DB6E-431F-9368-60779D5A0BB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2C8291B1-097C-45BC-A72A-1D7A5EBB64F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4072625C-3209-4623-8DBB-CB2C02B5390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DB54B5BE-3F12-4EB8-AFDD-9A867065A36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68C837D0-EB98-4F9B-83AD-22805FDC9EF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7156864C-D53B-462E-9363-90183E97F9C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9998182E-AF4A-453C-A288-362F0F7F2AD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772AFF7B-3F3D-4470-9A7A-52C16F1DF7C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D2127D64-036E-418A-BF92-03829BE84A5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9EC78B24-A691-4919-8C66-E99D7CD66CA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08497EAC-A345-43C0-8D15-D4628CD659B1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C8D8FA15-4033-44D4-BF52-5B4A5B4E10C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83CEBC7-997E-435F-B93C-0F6D0CDD2C4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D4F1C5CB-8C54-4630-BBDC-38C105FC88A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79388C7F-0637-4B23-BCF8-0F856E87949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71CD9485-E6CB-4766-B04F-2F9A44BE5EB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1365FB71-FF4C-4039-90BF-30325AC2A7E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A6105C1-CBFF-4C54-8BEE-8790996E9C0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0EADBDEA-C6CF-4329-9A06-1335895E6C8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6A95CBA4-8F6F-4F5C-B44A-00FF249FE58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B7710E33-EC4A-4062-BD6E-5A1E1BFD2B8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36626582-F2B7-4FA2-BA56-1FF8AD3A94B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21E0CD18-CE7C-42A2-B630-279B2219134B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54DEA46-A031-4DF4-BEE2-558239C093A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74A3F13F-9E4E-407E-AE2E-C60AAC47BF1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B14E836D-B4FF-4A10-B0C1-F4C9FADDCBB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CFC5DA6A-9BEC-4835-92D4-A751C0006D8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963279A-252B-43D6-862B-6B308D005F6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A1003CFD-4E33-4328-8717-5D47F3493CF5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237D18E-3044-4174-80F4-3F5DE167510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DA6169A-B607-4655-94EB-EE34024F045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95CCD88B-11E7-4246-8E87-3521617D94D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528E5537-F028-4B3B-B430-52D715BE3CD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8FA576CD-28D2-4858-94C1-C5038FFB8B2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B5CEF740-23B6-4625-AC51-EDB4DA100B3B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5E9B2924-DC32-49B0-A727-A97547FEEB0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4C106B3-89E3-4A8F-8A97-2B984CD1BB3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A4D8E6D7-E7B6-47DD-B2F9-C271C046B32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DE36C32E-D826-47CC-A4B4-7E34BAE04DA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A00A91D1-3826-4C5A-91A4-3243E94C124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B9C993BE-9C7F-4D7D-B5DC-4748307E26A8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565C5AD-40B2-4E12-B9BB-00BE7FFD2FB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05DAFC7-5EC0-47DA-AA13-5E0870C10A2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B4637E50-7B4A-4F74-BB7B-94D5194E425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92F72619-FABA-41B2-AEA8-7F882F0F3D7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592B1F8F-CCEC-4DBA-BA08-A4409107085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EFB47079-9C3A-4B01-97C0-DA750E8E7D34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7EDEA3BB-A57E-416E-87BC-DD50A922FCA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44B8A68-6B44-43E3-B002-7E999B56732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A628EE0E-3521-451D-B026-673A3175790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D5B1766A-E9AA-47E3-B1A1-58937BD903F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9127FBC8-290E-4E87-98FF-F70E726F22D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ED4CA0F2-628D-4875-BDC5-86A74952F08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55C81761-BCDB-448E-A99E-146C3083FAC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D67486B-F282-49A5-86E0-4325112DBE2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49D13C3C-0E04-491F-B912-A9F6F687798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F64746C7-67DA-4DA8-9192-B9B94776FEA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E010EC0B-FFB4-4DB9-AE85-28D4EA7A920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B842B074-E5E7-480D-9F86-D97E4F51801C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5C2ADF72-EE9B-459B-A91E-DFAE242A2C2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08988313-DCA6-4B87-A713-C11D118034C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56ACBD1F-3304-41AD-8DB1-BDA54D804CA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9C848E16-520A-42F2-93F0-4E825170569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C11DC0F8-0E31-4B1D-9BEB-AE7A9AB0908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9A944037-BE6C-4F2A-AA15-BA0C556DC34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FD1A064-AC5D-4475-A1B6-83C732F4187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1F77898-4A55-4460-8FC2-DA79F69E2FA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1EABCDE7-4BA6-4D21-B50A-6DB4A08F9D2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25153EF-748C-4C46-8353-DD170D5DE13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4644C2D1-F014-472C-ADC1-D4E4EAA4163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9569CEB3-9BBC-4FA0-ABFD-27C40B576959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6B9EDDB8-42EA-4763-B2A7-EF9B12177FF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1E697C1C-04C6-4C43-A393-DF6B1662EA8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924BD349-0257-47EB-9D24-CE74B1582E0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6FC42CAD-77E0-4097-B68A-67F5CBCB2F8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9EE17903-42FB-423C-91BB-0F125D9B413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AD509A22-4902-434B-B1AF-3ED28CF70143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A4EF66D-CF24-4A19-81EA-65A73DD5741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AA279EEC-6050-41A9-B7ED-3277C6CC2BC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AAC2F543-728A-4E11-AEF0-1D6A890EAC2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8D424EDF-96F6-4B28-8E04-D43AB9D09B0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1B95F7D9-D20F-40E1-884F-407F3727200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38E40D80-CF63-465B-9BF8-066082E85850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13AD467-C5E8-4B1C-B715-043F053AC52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DE8F0701-8B19-48AE-81B8-02634DD47AC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40614C17-F3E0-42A8-8819-1F45107ADD6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2ABAE79E-9F58-4D1D-95F0-C91998C6DD0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28D4ABC5-3861-41A9-BD57-5573B235DEC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D3F644E8-8DEC-4536-89AD-84B2B10461B1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AF2C0D3C-FAC2-4847-A7B4-BC8AED48079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33D628F-44BB-4D06-BCE3-674E56AFD3E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B471AEBF-0B79-4F0B-A9E2-628E2CDAE27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89084F3-4E9C-4C9F-A987-0B7C04F296B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E68872A0-5E13-444D-8B7F-B2E1CAFF6F0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4E6CA5E-FDA6-4104-9067-A40431929D97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8E245B62-F4A5-47C9-80EE-46812D0E8BA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6E63429-41A8-4A7B-8245-856C4CB51E7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31D9ED7F-800B-4A2E-A9DC-24AADD08751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5083F7F6-9CFC-4649-9304-938D274D559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1A9A3BB2-B92A-44C2-807E-69DCB0E9CEC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5C8D082E-E056-4BF8-8CDA-056AC526864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2416DC1C-C4B8-477C-87D2-FD221DF3CA0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CDB8E91-41F0-4244-88A5-E9C582B009D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74AC1616-6E47-4080-A143-A60FA00DABA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8EE3781A-9C79-4048-9DDD-53DA4B59908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168035A4-B18C-4396-8CA9-2E038A9257E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1AB7892-3586-4761-BC54-89BE5138D263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F0EFF20-0EC8-40B1-8015-9F9CBA6A978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7ED6E5C-8E19-4F93-8F37-0AE9AFCE5FA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5EC4692D-D4C1-4593-AA19-AF60F63924C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2672C523-233B-46F5-BA4A-3E2E9376D96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DAD3290D-DDF9-4EC5-8BA1-BD4CBBF4322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7AA29BB6-BCF4-49DF-9E1D-EFBE19C39810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64EC2D99-5644-448C-B279-4A00178B62B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024E1829-161C-42E3-A189-F7016F34B4C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6910D7C8-90C4-412A-95AF-F55E0265398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FFBD7576-CF20-4B2B-8E04-76D5DDBD50C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6AE61B82-D428-42F7-86C4-76C8C94B0CD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840A0B7-1E48-4088-A4D1-3E98C94CE3E9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27A8814D-B884-425F-BEDD-963CC965DE2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3C8B333-5A98-4DD8-95BE-A3A3D4CED6E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2C450144-8794-405D-BCEB-D1198DC6E5B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3A0C0B06-CFB4-45FB-8092-3D9279C07C0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A3E8194E-BCCF-4518-8987-CF5E29CC3AB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DB2D88EF-AB9B-4632-A82C-2FD50C79A6A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1B2499D6-0C20-4244-8ADB-76333E8F13A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1E988FC-CA20-4DAD-A4B1-38A092A5C19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F78CBE15-67A2-49D9-BCDB-91F6DF71BDB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ED46D455-7701-4986-A5EB-EC08A5DEF6E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B8C64AC4-4702-4CB3-B80C-52B34307F71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CFE862DE-A56B-4E9A-B28C-2AB0BDA7BC1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314A03B5-C608-499E-97D4-06F7627E238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DC33317-2EE0-4255-A2FC-9B0D81893CC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1FD614F6-D833-444B-BAE7-6EFEF4620C3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2A5CE438-5E8C-44F5-B7CC-E98C784ECA3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8D330F98-C60E-467A-A0F6-346DFFABB9D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91C46F48-A280-481D-8FFA-C259E1658FA2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0015445F-BC35-4301-B38B-8D2A4425DA3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02CC45A-88F6-4916-8453-C302D30A490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D2D32BA7-A539-42AB-806C-53B2176EA7C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38E2626D-68C4-484B-A7A9-5E76A939502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5F168D53-FD56-4799-BC87-F908510BF40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E1A5FBCA-94F9-4276-89F0-54AFF5FC2C07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C9D7C85-E856-4F3B-ADB5-042FE29F982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98634F11-7E53-4E51-A6DA-7E38A844CEF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EEABDCCE-E3AE-4FC2-9343-A27F2C2EF99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93C1679C-945D-41F0-85DD-475FB3F466D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11E326DF-5BE0-4C93-A03D-DB8502B8F36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9DB40450-728C-49DD-9AB5-E622F062DF0E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CD91A8A5-F449-44F0-B715-B69D553D5F1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D2FBB6A3-8E0A-4981-98CF-97B731ABE68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0A84336E-FADE-4656-B6DC-81C81D206D0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FB27114C-9D3C-4D99-98CD-BB305301522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AFE1AF42-53E5-48A7-9387-1F3E7D65AD0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10A11DF5-2F0A-48F6-938C-5FD2FCE69E1F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BA02960-ADD4-4A60-A3CB-0011B2223ED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746CD331-2C7F-41AD-8DF3-E65154F9571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5BEEE3F3-2A63-4F09-9D2B-CA48BE64798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CDE5A572-9AE7-4797-8DC4-22DA48085A6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56C77AC5-3F70-435C-B1F0-F37EDE33842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4D62D83F-7997-4525-92A8-A14DC4E20819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CE32555C-0A2F-4A38-9F76-54926DB0EA0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6F6F817D-2AE5-4E77-8E4A-F2939DD87A1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6AB7D809-2FDD-4448-A698-3AD90F40E43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379522B3-454A-4CDF-B67C-9E35CE22799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79B840B1-D66D-459C-A7C9-30225F7A5D3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E6C6696-B68F-43A9-B420-FD53214379E8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97506BD-4F87-4F78-B9C7-B5AFC4A546E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F95678B3-F859-4253-9234-01D9F4A3B98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2A33567B-B487-491E-8F30-9E38DA700CB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5336498D-001E-48CE-869A-909B18A77A6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C2E149B8-6AD5-4C65-A27D-BC28C77A288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7D8D759A-8EBC-4CAE-8827-C896C2FF46C7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B1874121-5F49-4DB4-843D-E30E76DC0B1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A61BD183-CCC1-48D2-8F4C-26E2AF15EF1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895621E8-D62D-4F34-8ED1-2AD38275AB8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4030F24C-B189-4E85-A928-21B5A72F47A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30CA4788-6AF4-4AE5-929F-8B8FDD630BC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57080B30-744B-4267-8426-10D575D9BBDC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A1DC701A-D318-4395-867B-0ECC2C4B88F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DBC26BF-59AB-4028-A8A7-8F861EA1AFC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2C3295F5-4263-40CE-9D36-9DD7881573E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07375FEB-4A38-4D28-BF6A-13AB4FEECFA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616E185B-1177-4F84-A4E0-7BDD2B64A22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956AF946-7B24-4C0D-BA88-659626808C7F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9AAF513B-A6CB-448A-9312-BFF8E47736C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AA7D8816-9B4D-4B6A-AD3E-AE2F2D433A4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AC0DAFD8-7551-48E6-9E1E-27BA0DACF4F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4045A6B2-12AF-4816-A11C-97A8CFC9635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2301B6F-351F-48E7-8E37-138FFFB3643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729029A3-9ED9-4CB6-92D3-0D16B9219711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05088F20-4E08-42E4-83D0-454BDFF8F19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076CF138-6661-4BB6-811C-EE8FC67BCF5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C1CA0512-BA4B-443D-ADB0-5D86F56C58C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091E534F-B3E4-439C-BB66-FB4B31E3827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21023D37-CA3E-4969-8FB9-2182CEBE494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B1F19E61-A728-4BA2-8CBE-2BDEB2021000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B493C1E-03C7-41D1-BC1E-A51F5A6E8A1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5619F37-546F-4C03-83E0-75815093D24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6494FED3-ED26-413E-82AF-3AC42A70EB2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362E6DE4-4065-481C-BAD1-4A9DF74D36C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9D438E81-4489-4DF1-BFED-9936D4EC6DC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D9A2C7AF-8AB2-429E-972A-323A3DD28B9A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7866795-D7E8-4DAD-A263-C8136CE914C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768D9AB1-4CF5-4B9F-9374-729130BE043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D31E8FE7-DDD5-4927-9942-68533C51366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213187E-8C07-43FE-817D-6E4AD1FC57F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E302BFB2-EFB6-47A8-BB39-24B7E7F56CF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36E07F9C-6E0C-4314-AC1D-28A43B535476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F1916F6-09E1-4545-BBAA-035DCD14C21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6537014-62BC-4BE4-AE0C-925D4034E93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413579EE-5D45-4699-90A4-1561E358844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C520B6E0-DA3D-49F5-9E64-8DEDC1BBA91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4CB61102-DAFD-4B85-8D31-5BBFF26BF9E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25A5A416-697E-46FF-A222-D6197214C749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65E14BCA-4A18-4D90-8DB8-B63B1403FB7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FCA5346-377E-40D6-B326-A56CCD1ED6E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654C5B9A-A417-4FA5-B066-A92ED99985B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4674CBDB-356A-4A3E-917A-BF41B280BF6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C8EE1ACE-BD02-4547-BECC-DDAE08BE4CE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9D997F31-2E0B-4AEF-939B-37251AD46427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2BBA3E2C-B77B-4CEE-9938-737B1A84428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A92348B6-7954-4108-BE2D-550082FEF3C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F53FB2D6-6174-4062-8E01-C36AA62E369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EFCF0984-1D77-477E-8A78-5E6BC4FB64E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86A0084-D6F8-45B7-B00A-EAC0DF96354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E829700-E529-46D9-8CD6-D4FA851965D4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5A6B16E7-364D-44A8-B595-FE2C5F99060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9E5C08A-1178-449B-92C6-E0CCA16DA2E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0275F352-7EB7-4D3C-8986-02101F95DB1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59EC7E6E-FCEA-455A-B07E-EBFC52F7E0D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9C577CE7-B759-49AA-A7B7-40F2DAE1CE9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0EB0786D-2622-4668-AB2A-C59C7EE21196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C6587619-9FBB-4830-B34F-99612D380B2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9072DC7D-77EB-41CB-9BA9-743625F0554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EF47D01F-D98E-40FB-8747-3FCA32FC4E1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81F2EEA9-A755-449A-95DF-35EAB334E01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D3BC97FE-8B67-4BFF-8A69-9FF68A3392D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073D4B5A-72C0-4ECE-99A6-D6281D0F012C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53706937-B568-40C3-B40D-9B4BC7BE7FF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FCA77C7-B479-440B-AD5C-D50102C001C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E976F5D2-3EEB-447A-A7DF-1F4ECE9C273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9A7B46E1-F947-4348-9704-276E4E504CD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CAA40B83-AE65-4505-9AC0-4E79F21AA36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66B49A8A-6602-417B-A026-0E1952FFC064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92A374D-CBDF-4B5D-AF9F-D7287E06EAA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CD37EDD-5B1E-42D8-8956-1363BE59A6A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1951C7DF-6AED-4C33-890E-3A0CEC80436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D2ECF08B-833C-4A82-9363-91493179FC1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B9E948B6-8BA1-4772-B800-2234893BDE9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63334F19-65AE-40A2-80EB-798A7BC5AC88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6878DF1E-AFD9-4F75-9108-15FAFD3E8E6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557CFDE5-59AA-4B6B-9FAD-6F04B7B607D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2507FC39-D43B-4EC5-9B2B-4FCED1D9BDC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6205693D-A9CA-44AE-A928-7D254AC8EF2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87A7D5A3-A1C1-41E3-91AC-A2D958E6170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BB3CEBF8-07B8-4E1E-A757-7B9C55D1A243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D5BD262A-ADC7-4DDE-A991-94D8F27E565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A6A984F-B070-41BF-9FA5-99CEA3E649D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4E621AA9-AFCE-418E-A086-E153E543682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94CCA9DB-7190-4F81-B972-44191301C1A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9C872D5B-69D5-414C-AF96-ACBF2116383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630192FA-572B-4B63-8628-96EB3CEB737D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EA731150-E4DA-4C28-B7BA-5F2A27E32B1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83708CC9-9EA7-4FA3-A0B2-DC090F5B819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0E213C43-01BA-486E-9BF0-63FAB5DEE25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E7A2B5D3-783C-4188-B136-29628F10FEE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3BEC6D76-4B97-44FA-8EFF-691CCA7C09D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C880CAEE-7498-483E-AC74-3DD881B44DA2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1A4EEAB-091F-4688-A29A-9F1F25FAA8D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10E7161E-46BF-419C-A6FB-273BAEA95C7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B1EB54EA-1B4F-4884-8F0A-7C119FCE746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0D6AFDE3-95C6-4BF1-9B75-4B865A6DE56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463CB8A-1975-45FB-8CCE-6FC98FD96A5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A6E7464-C2E6-4483-8BF2-4BC7257B1933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BBBDCCC4-8C9B-4986-AEAD-82334B8FD38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11F6C3E0-3474-40D6-982E-85FCA246283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8C4324C5-52BE-4180-8BB3-899BD7913A5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FAEC3A08-C16F-4DD4-85F5-AF2163EF969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D62A89BC-E385-4094-8864-15D1E4D3BF9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AEC72387-E38A-4052-9746-9B1094E71F5A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092EB00-D11E-43D4-907E-430B1DF9C1A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61266FDD-CB16-4547-A0EE-52E16652488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F7BF0B37-3796-47C1-9A60-390D41AC053C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DB7506B4-575C-4901-BCB2-A7326490577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69FB6B4-C6E6-4DC6-AABD-DE46967BC67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DD4E4615-251E-4568-AD53-EC550AD8D5AC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C42EA868-DBBB-4BDC-A5F7-9F4F79DC999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14BE1727-5A19-4144-AC47-8792868D456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2802CD1A-252A-41CC-B4F9-B9D49B95ACF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7399A9C4-238E-403D-99BE-8BA91490B6A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5C774BD0-54E5-4900-8AAE-619048A9EA2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23CFA891-6F41-4C2B-978D-22BB8D956E81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F536F168-3652-41BE-8862-8CAC943FB3A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DAD4A89-3D05-4CC2-83E7-3430972787B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2B0161E3-F3A8-4903-88A9-7DBBACB55E2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7B374401-D503-4A2C-A97D-AE193163232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9FE3763-5B8C-40F1-BE0B-F3E0F60E34A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BDB49BA-9F13-4653-BBC0-8DAD809CBDA9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2A3153C0-5B55-4066-AC1B-D759BDD1B5A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2496F41-9E26-4AE3-9B23-DA36D537316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18DEA20A-31CE-4F60-A8E7-32F2E51FF7C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57DABD00-C13C-4C56-9910-3F270FDE1DE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0A11E948-DFD6-42D0-953D-DF2E8B033C5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72AE02C1-C134-4E97-9468-F52228B2F9BD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861DC627-C060-43C3-9688-CC594B3CFC7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00128D51-DFF5-42BF-BDEE-A965CB0C1AA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14C26E4E-0E21-4ADC-B2F6-883C3ED02F4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8856A703-6F4D-4B41-9A4E-9A5285CADD0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673211A-EF04-4745-AC7E-DFD4A8EAB1F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E615E4C8-2246-4352-BE7E-B8697D8A9A37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B2644A14-2FA4-4946-9CDC-028F4B501A9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9B6B7DF-CFE5-43B1-BA58-DCCD32185F5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491FD0EF-CCA4-45C7-B6D7-DF9DB1E74FA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A72A2FE-8769-46D9-AEEC-0E611320504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C8B4541B-97FD-4F08-9037-BA08945DBD0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BA95DF2-3840-424E-B12B-57A1A10EE4BA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DBC9E3E-B005-42AA-A3EC-F02606C92FED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222FD35A-D41D-4E4A-9BB5-63DB820CF38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A7A5477C-8F63-4020-A3FC-D1848632DD1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72B16096-31FC-489A-9B47-FA98A8E413A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EA872F1E-9DE5-4266-9DEE-2F2495934B9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9024474D-DF7C-4960-A90D-9CC7D7101BAA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546CF0E6-71B1-4071-8DA3-BDE07BCB076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96E3DCFE-2EA4-4D56-B278-7715B1FB55D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798BAB35-1447-4C35-9331-ECE02F030A1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732751B6-C028-479F-AA20-51EFA1122DA2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55946403-298B-4CA6-B10C-E8EADD0A34C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0AEDDF73-115D-4EC1-86CA-704AAFD05BFA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7BB59D39-B5F0-4EF1-AA78-366CE5E11A2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D8AD24EB-0825-4FE8-9528-47D5FE1EC95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E12829E6-06FA-476C-888C-D008458DD37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F2E70F2D-949F-4178-9CFF-E93D16C0271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F6EA57D5-0F95-4981-AA96-7B58C6A830A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5C11C725-A35A-4D2A-A54D-391607877D0F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96806404-3970-4867-8452-2BF72EC9D30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39EC459-A8FE-4372-BA21-50C750EA71B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9160CFEA-9FA6-4682-AE97-59AF91C1B66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0FC9B97E-C273-4DCF-82BA-530CCED19B9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CE1419B2-FE6C-4186-A294-61C85CFE126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8C637F86-CE7E-47C3-80D0-AE361CFA249F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3746BC30-BAEC-4BC8-9FD2-E45EBF02037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EE0AC811-7A26-4A58-B23E-DF0B863648D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1DA59E24-6FC2-4E02-AA2A-BDD0FA5D3DB9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F200596F-56E2-4524-8755-058170D0EF4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029E1D91-C458-457E-AEB0-73776D83869F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1E7491BA-0FD2-4768-BC83-E61BAFDC5EF8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751E164-51D0-4E34-9ED8-49B477F0D9A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4B97C782-9A25-4CEF-A860-DBA24AFD624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266D17BC-B3F2-473C-AC11-5D68D55F2C2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3120CC6-4877-4422-9EBF-AB93A354189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8F9D69C5-009A-41EF-AA7E-F51D615732E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7E7919AC-32E5-4977-947C-CE61BBBF30F2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2A97DA2-A097-4B2C-9D17-BCFB31E999E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C65027A8-7FEE-4B36-AFEA-27C63420C49B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C8A4DFA7-FE1F-413C-A824-8348B958FBC5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DD6D9A3-45CE-48CF-8F1C-CE2E23A3BFEE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B5E5D6C2-0F48-44C2-8E14-39F1C804C1E1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DB6D664C-6695-491C-9D2A-82FE94E3264D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464F703C-F7E1-42BC-BCDE-2F497496BE1A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3FD988AF-C8AC-4FFD-B778-96E6DC72F44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D0C4A5D2-8AF5-49DA-AE06-5C84F12B3868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646C5CC8-29B4-4195-9027-F7508D30103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</author>
    <author>Paul Pinter</author>
  </authors>
  <commentList>
    <comment ref="O9" authorId="0" shapeId="0" xr:uid="{BD000984-0D83-4205-A03B-A64A7202C8D4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 (1=North Pipe; 2=South Pipe)</t>
        </r>
      </text>
    </comment>
    <comment ref="BF10" authorId="1" shapeId="0" xr:uid="{624BF3BE-43F7-4308-9C05-E319680D296B}">
      <text>
        <r>
          <rPr>
            <b/>
            <sz val="8"/>
            <color indexed="81"/>
            <rFont val="Tahoma"/>
          </rPr>
          <t>Paul Pinter:</t>
        </r>
        <r>
          <rPr>
            <sz val="8"/>
            <color indexed="81"/>
            <rFont val="Tahoma"/>
          </rPr>
          <t xml:space="preserve">
The database functions in this table only extract statistics from the 32 formal plots.</t>
        </r>
      </text>
    </comment>
    <comment ref="AJ51" authorId="0" shapeId="0" xr:uid="{CA71DA54-95D6-4BE5-B27E-4003B42F5A06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This should be around 70%.  If gains were set differently when collecting data over the gray panel then multiplying by 5 corrects for it here</t>
        </r>
      </text>
    </comment>
    <comment ref="BB52" authorId="0" shapeId="0" xr:uid="{F3CB2C78-BED9-4CC7-AAF0-522ADAD6F3F3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C52" authorId="0" shapeId="0" xr:uid="{091C1475-46A6-4648-AF68-7B62BE727780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  <comment ref="BD52" authorId="0" shapeId="0" xr:uid="{15BC1755-843D-4E7C-A0AE-2C3A2B244A07}">
      <text>
        <r>
          <rPr>
            <b/>
            <sz val="8"/>
            <color indexed="81"/>
            <rFont val="Tahoma"/>
          </rPr>
          <t>Default:</t>
        </r>
        <r>
          <rPr>
            <sz val="8"/>
            <color indexed="81"/>
            <rFont val="Tahoma"/>
          </rPr>
          <t xml:space="preserve">
Indices for reference panel are computed on radiance term not reflectances</t>
        </r>
      </text>
    </comment>
  </commentList>
</comments>
</file>

<file path=xl/sharedStrings.xml><?xml version="1.0" encoding="utf-8"?>
<sst xmlns="http://schemas.openxmlformats.org/spreadsheetml/2006/main" count="14186" uniqueCount="213">
  <si>
    <t>Plot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</si>
  <si>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</si>
  <si>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</si>
  <si>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</si>
  <si>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</si>
  <si>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</si>
  <si>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</si>
  <si>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</si>
  <si>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</si>
  <si>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</si>
  <si>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</si>
  <si>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</si>
  <si>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</si>
  <si>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</si>
  <si>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</si>
  <si>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</si>
  <si>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</si>
  <si>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</si>
  <si>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</si>
  <si>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</si>
  <si>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</si>
  <si>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</si>
  <si>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</si>
  <si>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</si>
  <si>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</si>
  <si>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</si>
  <si>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</si>
  <si>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</si>
  <si>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</si>
  <si>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</si>
  <si>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</si>
  <si>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</si>
  <si>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</si>
  <si>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p901</t>
  </si>
  <si>
    <t>p902</t>
  </si>
  <si>
    <t>p903</t>
  </si>
  <si>
    <t>p904</t>
  </si>
  <si>
    <t>p905</t>
  </si>
  <si>
    <t>p906</t>
  </si>
  <si>
    <t>p907</t>
  </si>
  <si>
    <t>p908</t>
  </si>
  <si>
    <t>DOY113</t>
  </si>
  <si>
    <t>DOY115</t>
  </si>
  <si>
    <t>DOY118</t>
  </si>
  <si>
    <t>DOY120</t>
  </si>
  <si>
    <t>DOY122</t>
  </si>
  <si>
    <t>DOY125</t>
  </si>
  <si>
    <t>DOY127</t>
  </si>
  <si>
    <t>DOY129</t>
  </si>
  <si>
    <t>DOY132</t>
  </si>
  <si>
    <t>DOY134</t>
  </si>
  <si>
    <t>DOY135</t>
  </si>
  <si>
    <t>DOY139</t>
  </si>
  <si>
    <t>DOY141</t>
  </si>
  <si>
    <t>DOY143</t>
  </si>
  <si>
    <t>DOY147</t>
  </si>
  <si>
    <t>DOY150</t>
  </si>
  <si>
    <t>DOY153</t>
  </si>
  <si>
    <t>DOY155</t>
  </si>
  <si>
    <t>DOY157</t>
  </si>
  <si>
    <t>DOY160</t>
  </si>
  <si>
    <t>DOY162</t>
  </si>
  <si>
    <t>DOY164</t>
  </si>
  <si>
    <t>DOY167</t>
  </si>
  <si>
    <t>DOY169</t>
  </si>
  <si>
    <t>DOY171</t>
  </si>
  <si>
    <t>DOY173</t>
  </si>
  <si>
    <t>DOY176</t>
  </si>
  <si>
    <t>DOY178</t>
  </si>
  <si>
    <t>DOY180</t>
  </si>
  <si>
    <t>DOY183</t>
  </si>
  <si>
    <t>DOY185</t>
  </si>
  <si>
    <t>DOY188</t>
  </si>
  <si>
    <t>DOY190</t>
  </si>
  <si>
    <t>DOY192</t>
  </si>
  <si>
    <t>DOY195</t>
  </si>
  <si>
    <t>DOY197</t>
  </si>
  <si>
    <t>DOY199</t>
  </si>
  <si>
    <t>DOY201</t>
  </si>
  <si>
    <t>DOY204</t>
  </si>
  <si>
    <t>DOY206</t>
  </si>
  <si>
    <t>DOY209</t>
  </si>
  <si>
    <t>DOY210</t>
  </si>
  <si>
    <t>DOY213</t>
  </si>
  <si>
    <t>DOY215</t>
  </si>
  <si>
    <t>DOY216</t>
  </si>
  <si>
    <t>DOY220</t>
  </si>
  <si>
    <t>DOY223</t>
  </si>
  <si>
    <t>DOY225</t>
  </si>
  <si>
    <t>DOY227</t>
  </si>
  <si>
    <t>DOY230</t>
  </si>
  <si>
    <t>DOY232</t>
  </si>
  <si>
    <t>DOY234</t>
  </si>
  <si>
    <t>DOY237</t>
  </si>
  <si>
    <t>DOY241</t>
  </si>
  <si>
    <t>DOY246</t>
  </si>
  <si>
    <t>DOY248</t>
  </si>
  <si>
    <t>DOY251</t>
  </si>
  <si>
    <t>DOY253</t>
  </si>
  <si>
    <t>DOY255</t>
  </si>
  <si>
    <t>DOY258</t>
  </si>
  <si>
    <t>DOY260</t>
  </si>
  <si>
    <t>DOY265</t>
  </si>
  <si>
    <t>DOY269</t>
  </si>
  <si>
    <t>DOY272</t>
  </si>
  <si>
    <t>DOY274</t>
  </si>
  <si>
    <t>DOY276</t>
  </si>
  <si>
    <t>DOY279</t>
  </si>
  <si>
    <t>DOY281</t>
  </si>
  <si>
    <t>DOY287</t>
  </si>
  <si>
    <t>#NA</t>
  </si>
  <si>
    <t>Population</t>
  </si>
  <si>
    <t>Pipe</t>
  </si>
  <si>
    <t>Treatment</t>
  </si>
  <si>
    <t>Nitrogen</t>
  </si>
  <si>
    <t>Irrigation</t>
  </si>
  <si>
    <t>Database Averaging Criteria</t>
  </si>
  <si>
    <t>all</t>
  </si>
  <si>
    <t>SouthPipe</t>
  </si>
  <si>
    <t>NorthPipe</t>
  </si>
  <si>
    <t>High N</t>
  </si>
  <si>
    <t>Low N</t>
  </si>
  <si>
    <t>Dense</t>
  </si>
  <si>
    <t>Typical</t>
  </si>
  <si>
    <t>Sparse</t>
  </si>
  <si>
    <t>Irrig=NDVI</t>
  </si>
  <si>
    <t>Irr = FAO</t>
  </si>
  <si>
    <t>All Vegetated</t>
  </si>
  <si>
    <t>CCCI</t>
  </si>
  <si>
    <t>SAVI</t>
  </si>
  <si>
    <t>NDVI</t>
  </si>
  <si>
    <t>RVI</t>
  </si>
  <si>
    <t>NDRE</t>
  </si>
  <si>
    <t>B4Reflse</t>
  </si>
  <si>
    <t>TMNIR</t>
  </si>
  <si>
    <t>B4RadSe</t>
  </si>
  <si>
    <t>B4Rad</t>
  </si>
  <si>
    <t>B3Reflse</t>
  </si>
  <si>
    <t>TMRed</t>
  </si>
  <si>
    <t>B3RadSe</t>
  </si>
  <si>
    <t>B3Rad</t>
  </si>
  <si>
    <t>B2Reflse</t>
  </si>
  <si>
    <t>PhxRedEdge</t>
  </si>
  <si>
    <t>B2RadSe</t>
  </si>
  <si>
    <t>B2Rad</t>
  </si>
  <si>
    <t>B1Reflse</t>
  </si>
  <si>
    <t>PhxRed</t>
  </si>
  <si>
    <t>B1RadSe</t>
  </si>
  <si>
    <t>B1Rad</t>
  </si>
  <si>
    <t>view</t>
  </si>
  <si>
    <t>filter</t>
  </si>
  <si>
    <t>fov</t>
  </si>
  <si>
    <t>InstSN</t>
  </si>
  <si>
    <t>Trt</t>
  </si>
  <si>
    <t>Code</t>
  </si>
  <si>
    <t>PolyCorder Page</t>
  </si>
  <si>
    <t>DewFrostDust</t>
  </si>
  <si>
    <t>WindDir</t>
  </si>
  <si>
    <t>WindSp</t>
  </si>
  <si>
    <t>CldCov</t>
  </si>
  <si>
    <t>CldType</t>
  </si>
  <si>
    <t>Haze</t>
  </si>
  <si>
    <t>Sun</t>
  </si>
  <si>
    <t>Qual</t>
  </si>
  <si>
    <t>Azimuth</t>
  </si>
  <si>
    <t>Zenith</t>
  </si>
  <si>
    <t>VPD</t>
  </si>
  <si>
    <t>VP</t>
  </si>
  <si>
    <t>DB</t>
  </si>
  <si>
    <t>Replicate</t>
  </si>
  <si>
    <t>Acronym</t>
  </si>
  <si>
    <t>Operator</t>
  </si>
  <si>
    <t>ExpType</t>
  </si>
  <si>
    <t>DecDOY</t>
  </si>
  <si>
    <t>DecTime</t>
  </si>
  <si>
    <t>DOY</t>
  </si>
  <si>
    <t>NRDE</t>
  </si>
  <si>
    <t>B4Refl(760-900)</t>
  </si>
  <si>
    <t>B3Refl(630-690nm)</t>
  </si>
  <si>
    <t>B2Refl (715-725nm)</t>
  </si>
  <si>
    <t>B1Refl (665-675nm)</t>
  </si>
  <si>
    <t>n</t>
  </si>
  <si>
    <t>trt</t>
  </si>
  <si>
    <t>trt name</t>
  </si>
  <si>
    <t>TM NIR</t>
  </si>
  <si>
    <t>TM Red</t>
  </si>
  <si>
    <t>Phx Red Edge</t>
  </si>
  <si>
    <t>Phx Narrow Red</t>
  </si>
  <si>
    <t>Processed Data Sorted by Treatment Number</t>
  </si>
  <si>
    <t>FSH</t>
  </si>
  <si>
    <t>FTL</t>
  </si>
  <si>
    <t>FDH</t>
  </si>
  <si>
    <t>NTL</t>
  </si>
  <si>
    <t>NDL</t>
  </si>
  <si>
    <t>NTH</t>
  </si>
  <si>
    <t>FTH</t>
  </si>
  <si>
    <t>NDH</t>
  </si>
  <si>
    <t>NSL</t>
  </si>
  <si>
    <t>FSL</t>
  </si>
  <si>
    <t>NSH</t>
  </si>
  <si>
    <t>FDL</t>
  </si>
  <si>
    <t>WS</t>
  </si>
  <si>
    <t>Late</t>
  </si>
  <si>
    <t>DS</t>
  </si>
  <si>
    <t>Early</t>
  </si>
  <si>
    <t>ST</t>
  </si>
  <si>
    <t>S Tray</t>
  </si>
  <si>
    <t>70%</t>
  </si>
  <si>
    <t>Gray</t>
  </si>
  <si>
    <t>P1</t>
  </si>
  <si>
    <t>Panel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</si>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</sst>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9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8"/>
      <color indexed="81"/>
      <name val="Tahoma"/>
    </font>
    <font>
      <sz val="8"/>
      <color indexed="81"/>
      <name val="Tahoma"/>
    </font>
    <font>
      <b/>
      <sz val="14"/>
      <name val="Comic Sans MS"/>
      <family val="4"/>
    </font>
    <font>
      <i/>
      <sz val="10"/>
      <name val="Arial"/>
      <family val="2"/>
    </font>
    <font>
      <b/>
      <i/>
      <sz val="10"/>
      <color indexed="12"/>
      <name val="Arial"/>
      <family val="2"/>
    </font>
    <font>
      <b/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bgColor indexed="31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164" fontId="1" fillId="0" borderId="0" xfId="1" applyNumberFormat="1"/>
    <xf numFmtId="165" fontId="1" fillId="0" borderId="0" xfId="1" applyNumberFormat="1"/>
    <xf numFmtId="0" fontId="2" fillId="0" borderId="0" xfId="1" applyFont="1" applyAlignment="1">
      <alignment horizontal="right"/>
    </xf>
    <xf numFmtId="0" fontId="2" fillId="0" borderId="0" xfId="1" applyFont="1" applyAlignment="1">
      <alignment horizontal="center" textRotation="90"/>
    </xf>
    <xf numFmtId="0" fontId="2" fillId="0" borderId="0" xfId="1" applyFont="1" applyAlignment="1">
      <alignment horizontal="center" vertical="center" textRotation="90" wrapText="1"/>
    </xf>
    <xf numFmtId="0" fontId="1" fillId="2" borderId="1" xfId="1" applyFill="1" applyBorder="1" applyAlignment="1">
      <alignment horizontal="center"/>
    </xf>
    <xf numFmtId="0" fontId="1" fillId="2" borderId="1" xfId="1" applyFill="1" applyBorder="1"/>
    <xf numFmtId="164" fontId="1" fillId="2" borderId="1" xfId="1" applyNumberFormat="1" applyFill="1" applyBorder="1" applyAlignment="1">
      <alignment horizontal="right"/>
    </xf>
    <xf numFmtId="0" fontId="2" fillId="3" borderId="0" xfId="1" applyFont="1" applyFill="1" applyAlignment="1">
      <alignment horizontal="right"/>
    </xf>
    <xf numFmtId="0" fontId="2" fillId="4" borderId="0" xfId="1" applyFont="1" applyFill="1" applyAlignment="1">
      <alignment horizontal="right"/>
    </xf>
    <xf numFmtId="0" fontId="2" fillId="0" borderId="0" xfId="1" applyFont="1" applyAlignment="1">
      <alignment horizontal="center" textRotation="90" wrapText="1"/>
    </xf>
    <xf numFmtId="0" fontId="2" fillId="0" borderId="0" xfId="1" applyFont="1"/>
    <xf numFmtId="0" fontId="5" fillId="0" borderId="0" xfId="1" applyFont="1" applyAlignment="1">
      <alignment horizontal="center"/>
    </xf>
    <xf numFmtId="164" fontId="2" fillId="0" borderId="0" xfId="1" applyNumberFormat="1" applyFont="1"/>
    <xf numFmtId="0" fontId="5" fillId="0" borderId="0" xfId="1" applyFont="1" applyAlignment="1">
      <alignment horizontal="left"/>
    </xf>
    <xf numFmtId="165" fontId="8" fillId="0" borderId="0" xfId="1" applyNumberFormat="1" applyFont="1"/>
    <xf numFmtId="0" fontId="8" fillId="0" borderId="0" xfId="1" applyFont="1"/>
    <xf numFmtId="166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" fontId="8" fillId="0" borderId="0" xfId="1" applyNumberFormat="1" applyFont="1" applyAlignment="1">
      <alignment horizontal="center"/>
    </xf>
    <xf numFmtId="2" fontId="1" fillId="2" borderId="1" xfId="1" applyNumberFormat="1" applyFill="1" applyBorder="1"/>
    <xf numFmtId="164" fontId="1" fillId="5" borderId="1" xfId="1" applyNumberFormat="1" applyFill="1" applyBorder="1" applyAlignment="1">
      <alignment horizontal="right"/>
    </xf>
    <xf numFmtId="0" fontId="1" fillId="5" borderId="1" xfId="1" applyFill="1" applyBorder="1"/>
    <xf numFmtId="164" fontId="1" fillId="0" borderId="0" xfId="1" applyNumberFormat="1" applyAlignment="1">
      <alignment horizontal="right"/>
    </xf>
    <xf numFmtId="0" fontId="6" fillId="0" borderId="0" xfId="1" applyFont="1" applyAlignment="1">
      <alignment horizontal="left"/>
    </xf>
    <xf numFmtId="0" fontId="7" fillId="0" borderId="0" xfId="1" applyFont="1"/>
    <xf numFmtId="0" fontId="6" fillId="0" borderId="0" xfId="1" applyFont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B8BF86D7-D1FD-4E55-9B15-A4A058A36C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456-20EC-407D-8EED-1C99A2E1DCE7}">
  <dimension ref="A1:BR41"/>
  <sheetViews>
    <sheetView tabSelected="1" workbookViewId="0"/>
  </sheetViews>
  <sheetFormatPr defaultRowHeight="15" x14ac:dyDescent="0.25"/>
  <sheetData>
    <row r="1" spans="1:70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103</v>
      </c>
      <c r="BM1" t="s">
        <v>104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</row>
    <row r="2" spans="1:70" x14ac:dyDescent="0.25">
      <c r="A2" t="s">
        <v>1</v>
      </c>
      <c r="B2">
        <v>0.13632862644415922</v>
      </c>
      <c r="C2">
        <v>0.12445373361200837</v>
      </c>
      <c r="D2">
        <v>0.10935601458080194</v>
      </c>
      <c r="E2">
        <v>0.10528602461984067</v>
      </c>
      <c r="F2">
        <v>0.11061485782343305</v>
      </c>
      <c r="G2">
        <v>0.1086891609435653</v>
      </c>
      <c r="H2">
        <v>0.10901710640765438</v>
      </c>
      <c r="I2">
        <v>0.10638917188182215</v>
      </c>
      <c r="J2">
        <v>0.12316663721505572</v>
      </c>
      <c r="K2">
        <v>0.11961242900100233</v>
      </c>
      <c r="L2">
        <v>0.11470206319434419</v>
      </c>
      <c r="M2">
        <v>0.11204954954954956</v>
      </c>
      <c r="N2">
        <v>0.11383993065587987</v>
      </c>
      <c r="O2">
        <v>0.11632021229544445</v>
      </c>
      <c r="P2">
        <v>0.12949538024164883</v>
      </c>
      <c r="Q2">
        <v>0.17537126647755721</v>
      </c>
      <c r="R2">
        <v>0.16501792114695338</v>
      </c>
      <c r="S2">
        <v>0.17163476623784124</v>
      </c>
      <c r="T2">
        <v>0.20967741935483869</v>
      </c>
      <c r="U2">
        <v>0.22293972939729401</v>
      </c>
      <c r="V2">
        <v>0.31366532924238849</v>
      </c>
      <c r="W2">
        <v>0.27576601671309192</v>
      </c>
      <c r="X2">
        <v>0.35012515644555697</v>
      </c>
      <c r="Y2">
        <v>0.3938082556591212</v>
      </c>
      <c r="Z2">
        <v>0.41665230132735737</v>
      </c>
      <c r="AA2">
        <v>0.44311183144246352</v>
      </c>
      <c r="AB2">
        <v>0.59654447816950718</v>
      </c>
      <c r="AC2">
        <v>0.57757009345794386</v>
      </c>
      <c r="AD2">
        <v>0.64117647058823535</v>
      </c>
      <c r="AE2">
        <v>0.70861723446893787</v>
      </c>
      <c r="AF2">
        <v>0.74528485319852222</v>
      </c>
      <c r="AG2">
        <v>0.84696691176470584</v>
      </c>
      <c r="AH2">
        <v>0.8534923339011925</v>
      </c>
      <c r="AI2">
        <v>0.7675941080196399</v>
      </c>
      <c r="AJ2">
        <v>0.86327185244587001</v>
      </c>
      <c r="AK2">
        <v>0.85859124866595504</v>
      </c>
      <c r="AL2">
        <v>0.86053719008264451</v>
      </c>
      <c r="AM2">
        <v>0.88659420289855073</v>
      </c>
      <c r="AN2">
        <v>0.88060538116591935</v>
      </c>
      <c r="AO2">
        <v>0.89471919530595145</v>
      </c>
      <c r="AP2">
        <v>0.89449860724233987</v>
      </c>
      <c r="AQ2">
        <v>0.89837837837837842</v>
      </c>
      <c r="AR2">
        <v>0.89245014245014243</v>
      </c>
      <c r="AS2">
        <v>0.91130657870624887</v>
      </c>
      <c r="AT2">
        <v>0.9113900683034889</v>
      </c>
      <c r="AU2">
        <v>0.90481856038072583</v>
      </c>
      <c r="AV2">
        <v>0.89918084436042844</v>
      </c>
      <c r="AW2">
        <v>0.90849916310210155</v>
      </c>
      <c r="AX2">
        <v>0.90868128567137285</v>
      </c>
      <c r="AY2">
        <v>0.91633752244165179</v>
      </c>
      <c r="AZ2">
        <v>0.91501879392057517</v>
      </c>
      <c r="BA2">
        <v>0.91067961165048528</v>
      </c>
      <c r="BB2">
        <v>0.91342756183745599</v>
      </c>
      <c r="BC2">
        <v>0.9119327731092437</v>
      </c>
      <c r="BD2">
        <v>0.91255006675567418</v>
      </c>
      <c r="BE2">
        <v>0.91129909365558925</v>
      </c>
      <c r="BF2">
        <v>0.91001724408214468</v>
      </c>
      <c r="BG2">
        <v>0.90670842261414208</v>
      </c>
      <c r="BH2">
        <v>0.89926914521766776</v>
      </c>
      <c r="BI2">
        <v>0.8881889763779528</v>
      </c>
      <c r="BJ2">
        <v>0.87817579296196946</v>
      </c>
      <c r="BK2">
        <v>0.84697806797254327</v>
      </c>
      <c r="BL2">
        <v>0.73725671918443014</v>
      </c>
      <c r="BM2">
        <v>0.65930599369085174</v>
      </c>
      <c r="BN2">
        <v>0.62215143347218815</v>
      </c>
      <c r="BO2">
        <v>0.58109166884303998</v>
      </c>
      <c r="BP2">
        <v>0.59795728876508814</v>
      </c>
      <c r="BQ2">
        <v>0.60794586334861389</v>
      </c>
      <c r="BR2">
        <v>0.55599505562422746</v>
      </c>
    </row>
    <row r="3" spans="1:70" x14ac:dyDescent="0.25">
      <c r="A3" t="s">
        <v>2</v>
      </c>
      <c r="B3">
        <v>0.13740458015267173</v>
      </c>
      <c r="C3">
        <v>0.12719552209998067</v>
      </c>
      <c r="D3">
        <v>0.10661073340083897</v>
      </c>
      <c r="E3">
        <v>0.10757800891530454</v>
      </c>
      <c r="F3">
        <v>0.10900058445353594</v>
      </c>
      <c r="G3">
        <v>0.10657399362872864</v>
      </c>
      <c r="H3">
        <v>0.10824596202890341</v>
      </c>
      <c r="I3">
        <v>0.10636467889908263</v>
      </c>
      <c r="J3">
        <v>0.11801688521645408</v>
      </c>
      <c r="K3">
        <v>0.11767651477215825</v>
      </c>
      <c r="L3">
        <v>0.11111111111111109</v>
      </c>
      <c r="M3">
        <v>0.10600362167432791</v>
      </c>
      <c r="N3">
        <v>0.1123357354811361</v>
      </c>
      <c r="O3">
        <v>0.11379357113793574</v>
      </c>
      <c r="P3">
        <v>0.13219026548672561</v>
      </c>
      <c r="Q3">
        <v>0.16363636363636366</v>
      </c>
      <c r="R3">
        <v>0.15947360973538988</v>
      </c>
      <c r="S3">
        <v>0.16482219271063897</v>
      </c>
      <c r="T3">
        <v>0.17453379953379955</v>
      </c>
      <c r="U3">
        <v>0.20041660467192382</v>
      </c>
      <c r="V3">
        <v>0.2816549215730848</v>
      </c>
      <c r="W3">
        <v>0.28039153773287029</v>
      </c>
      <c r="X3">
        <v>0.3023831631073971</v>
      </c>
      <c r="Y3">
        <v>0.3617234468937876</v>
      </c>
      <c r="Z3">
        <v>0.37880552320745298</v>
      </c>
      <c r="AA3">
        <v>0.38295850490972444</v>
      </c>
      <c r="AB3">
        <v>0.52776502983019735</v>
      </c>
      <c r="AC3">
        <v>0.53617157490396916</v>
      </c>
      <c r="AD3">
        <v>0.56542932133483315</v>
      </c>
      <c r="AE3">
        <v>0.64672792049503092</v>
      </c>
      <c r="AF3">
        <v>0.66047358834244085</v>
      </c>
      <c r="AG3">
        <v>0.78568403218975014</v>
      </c>
      <c r="AH3">
        <v>0.82238592183343562</v>
      </c>
      <c r="AI3">
        <v>0.74550128534704363</v>
      </c>
      <c r="AJ3">
        <v>0.84596012591815317</v>
      </c>
      <c r="AK3">
        <v>0.85952012383900933</v>
      </c>
      <c r="AL3">
        <v>0.84957264957264966</v>
      </c>
      <c r="AM3">
        <v>0.88071428571428578</v>
      </c>
      <c r="AN3">
        <v>0.88750294186867507</v>
      </c>
      <c r="AO3">
        <v>0.89767441860465125</v>
      </c>
      <c r="AP3">
        <v>0.89356399354933291</v>
      </c>
      <c r="AQ3">
        <v>0.89852866565195322</v>
      </c>
      <c r="AR3">
        <v>0.88949116978492759</v>
      </c>
      <c r="AS3">
        <v>0.90745781164942851</v>
      </c>
      <c r="AT3">
        <v>0.90998185117967312</v>
      </c>
      <c r="AU3">
        <v>0.90074349442379176</v>
      </c>
      <c r="AV3">
        <v>0.89941650458460676</v>
      </c>
      <c r="AW3">
        <v>0.90397410537673062</v>
      </c>
      <c r="AX3">
        <v>0.90441988950276253</v>
      </c>
      <c r="AY3">
        <v>0.91549808778000363</v>
      </c>
      <c r="AZ3">
        <v>0.90985460420032294</v>
      </c>
      <c r="BA3">
        <v>0.90585009140767825</v>
      </c>
      <c r="BB3">
        <v>0.91250661492326679</v>
      </c>
      <c r="BC3">
        <v>0.91246873883529844</v>
      </c>
      <c r="BD3">
        <v>0.91117478510028638</v>
      </c>
      <c r="BE3">
        <v>0.8999187275049344</v>
      </c>
      <c r="BF3">
        <v>0.90597345132743368</v>
      </c>
      <c r="BG3">
        <v>0.90499436725497562</v>
      </c>
      <c r="BH3">
        <v>0.89897510980966333</v>
      </c>
      <c r="BI3">
        <v>0.89287033616549671</v>
      </c>
      <c r="BJ3">
        <v>0.88323298668126249</v>
      </c>
      <c r="BK3">
        <v>0.84826216484607753</v>
      </c>
      <c r="BL3">
        <v>0.70805998125585745</v>
      </c>
      <c r="BM3">
        <v>0.62129105322763301</v>
      </c>
      <c r="BN3">
        <v>0.59622901816509544</v>
      </c>
      <c r="BO3">
        <v>0.55994587280108266</v>
      </c>
      <c r="BP3">
        <v>0.56419153365718255</v>
      </c>
      <c r="BQ3">
        <v>0.5606435643564357</v>
      </c>
      <c r="BR3">
        <v>0.4954044117647059</v>
      </c>
    </row>
    <row r="4" spans="1:70" x14ac:dyDescent="0.25">
      <c r="A4" t="s">
        <v>3</v>
      </c>
      <c r="B4">
        <v>0.13774319066147864</v>
      </c>
      <c r="C4">
        <v>0.12942989214175657</v>
      </c>
      <c r="D4">
        <v>0.10933410875254433</v>
      </c>
      <c r="E4">
        <v>0.10708016383850204</v>
      </c>
      <c r="F4">
        <v>0.11292764153799577</v>
      </c>
      <c r="G4">
        <v>0.1117376465350942</v>
      </c>
      <c r="H4">
        <v>0.11767351221705893</v>
      </c>
      <c r="I4">
        <v>0.11609022556390976</v>
      </c>
      <c r="J4">
        <v>0.12921751615218949</v>
      </c>
      <c r="K4">
        <v>0.13159722222222225</v>
      </c>
      <c r="L4">
        <v>0.12824314306894</v>
      </c>
      <c r="M4">
        <v>0.13284844886447969</v>
      </c>
      <c r="N4">
        <v>0.14264376400298734</v>
      </c>
      <c r="O4">
        <v>0.15829590308969652</v>
      </c>
      <c r="P4">
        <v>0.1866286913506221</v>
      </c>
      <c r="Q4">
        <v>0.27194577616134896</v>
      </c>
      <c r="R4">
        <v>0.29572107765451661</v>
      </c>
      <c r="S4">
        <v>0.33107263965732642</v>
      </c>
      <c r="T4">
        <v>0.37198067632850251</v>
      </c>
      <c r="U4">
        <v>0.41934345217084362</v>
      </c>
      <c r="V4">
        <v>0.53373945641986875</v>
      </c>
      <c r="W4">
        <v>0.54163540885221295</v>
      </c>
      <c r="X4">
        <v>0.61946398023189497</v>
      </c>
      <c r="Y4">
        <v>0.68079800498753118</v>
      </c>
      <c r="Z4">
        <v>0.71670273460554801</v>
      </c>
      <c r="AA4">
        <v>0.72090416588828699</v>
      </c>
      <c r="AB4">
        <v>0.80834072759538589</v>
      </c>
      <c r="AC4">
        <v>0.80663473478800785</v>
      </c>
      <c r="AD4">
        <v>0.83871648722820347</v>
      </c>
      <c r="AE4">
        <v>0.86277147799346532</v>
      </c>
      <c r="AF4">
        <v>0.86310986310986315</v>
      </c>
      <c r="AG4">
        <v>0.88413844160651489</v>
      </c>
      <c r="AH4">
        <v>0.88925438596491235</v>
      </c>
      <c r="AI4">
        <v>0.85872340425531912</v>
      </c>
      <c r="AJ4">
        <v>0.88477783409359678</v>
      </c>
      <c r="AK4">
        <v>0.88831467126040753</v>
      </c>
      <c r="AL4">
        <v>0.88169301376848552</v>
      </c>
      <c r="AM4">
        <v>0.89434724091520867</v>
      </c>
      <c r="AN4">
        <v>0.89970845481049555</v>
      </c>
      <c r="AO4">
        <v>0.90183650251909631</v>
      </c>
      <c r="AP4">
        <v>0.90534014074789571</v>
      </c>
      <c r="AQ4">
        <v>0.90327124745656584</v>
      </c>
      <c r="AR4">
        <v>0.91275670813970911</v>
      </c>
      <c r="AS4">
        <v>0.91141669331627773</v>
      </c>
      <c r="AT4">
        <v>0.91209829867674852</v>
      </c>
      <c r="AU4">
        <v>0.90753865979381454</v>
      </c>
      <c r="AV4">
        <v>0.90654520917678827</v>
      </c>
      <c r="AW4">
        <v>0.90720663265306123</v>
      </c>
      <c r="AX4">
        <v>0.91417484592558784</v>
      </c>
      <c r="AY4">
        <v>0.91693088142041856</v>
      </c>
      <c r="AZ4">
        <v>0.90897325280414143</v>
      </c>
      <c r="BA4">
        <v>0.91230442341124196</v>
      </c>
      <c r="BB4">
        <v>0.91411042944785281</v>
      </c>
      <c r="BC4">
        <v>0.90892857142857153</v>
      </c>
      <c r="BD4">
        <v>0.91028037383177551</v>
      </c>
      <c r="BE4">
        <v>0.90888829455291087</v>
      </c>
      <c r="BF4">
        <v>0.8999844696381426</v>
      </c>
      <c r="BG4">
        <v>0.89385654551302662</v>
      </c>
      <c r="BH4">
        <v>0.89184030539207881</v>
      </c>
      <c r="BI4">
        <v>0.87071891391545808</v>
      </c>
      <c r="BJ4">
        <v>0.86303067864889982</v>
      </c>
      <c r="BK4">
        <v>0.83273381294964033</v>
      </c>
      <c r="BL4">
        <v>0.69882690926502267</v>
      </c>
      <c r="BM4">
        <v>0.62232603884927473</v>
      </c>
      <c r="BN4">
        <v>0.59569377990430616</v>
      </c>
      <c r="BO4">
        <v>0.5748341115753256</v>
      </c>
      <c r="BP4">
        <v>0.55279503105590067</v>
      </c>
      <c r="BQ4">
        <v>0.55125284738041003</v>
      </c>
      <c r="BR4">
        <v>0.52085402184707053</v>
      </c>
    </row>
    <row r="5" spans="1:70" x14ac:dyDescent="0.25">
      <c r="A5" t="s">
        <v>4</v>
      </c>
      <c r="B5">
        <v>0.14378029079159935</v>
      </c>
      <c r="C5">
        <v>0.13979822935968703</v>
      </c>
      <c r="D5">
        <v>0.10627515277984792</v>
      </c>
      <c r="E5">
        <v>0.10204682668237368</v>
      </c>
      <c r="F5">
        <v>0.10466165413533833</v>
      </c>
      <c r="G5">
        <v>0.10400929692039511</v>
      </c>
      <c r="H5">
        <v>0.10331997710360614</v>
      </c>
      <c r="I5">
        <v>5.9817030260380002E-2</v>
      </c>
      <c r="J5">
        <v>0.12623236033249566</v>
      </c>
      <c r="K5">
        <v>0.1213793103448275</v>
      </c>
      <c r="L5">
        <v>0.11569031498380924</v>
      </c>
      <c r="M5">
        <v>0.11883211678832112</v>
      </c>
      <c r="N5">
        <v>0.12173657964212382</v>
      </c>
      <c r="O5">
        <v>0.12800601202404804</v>
      </c>
      <c r="P5">
        <v>0.14821173104434901</v>
      </c>
      <c r="Q5">
        <v>0.20702721322769549</v>
      </c>
      <c r="R5">
        <v>0.20486998346610549</v>
      </c>
      <c r="S5">
        <v>0.23255417164306436</v>
      </c>
      <c r="T5">
        <v>0.26669901342390423</v>
      </c>
      <c r="U5">
        <v>0.29131700633670149</v>
      </c>
      <c r="V5">
        <v>0.34753857457751652</v>
      </c>
      <c r="W5">
        <v>0.46879999999999994</v>
      </c>
      <c r="X5">
        <v>0.4512597741094701</v>
      </c>
      <c r="Y5">
        <v>0.49726583171635219</v>
      </c>
      <c r="Z5">
        <v>0.5395552314983596</v>
      </c>
      <c r="AA5">
        <v>0.5822978723404254</v>
      </c>
      <c r="AB5">
        <v>0.66633416458852868</v>
      </c>
      <c r="AC5">
        <v>0.73795761078998079</v>
      </c>
      <c r="AD5">
        <v>0.76946236559139791</v>
      </c>
      <c r="AE5">
        <v>0.80735622840886001</v>
      </c>
      <c r="AF5">
        <v>0.83880994671403197</v>
      </c>
      <c r="AG5">
        <v>0.88071959327336735</v>
      </c>
      <c r="AH5">
        <v>0.88248461108002252</v>
      </c>
      <c r="AI5">
        <v>0.82163355408388528</v>
      </c>
      <c r="AJ5">
        <v>0.88120300751879699</v>
      </c>
      <c r="AK5">
        <v>0.87638888888888899</v>
      </c>
      <c r="AL5">
        <v>0.87889812889812891</v>
      </c>
      <c r="AM5">
        <v>0.89523978056981079</v>
      </c>
      <c r="AN5">
        <v>0.90120099705415824</v>
      </c>
      <c r="AO5">
        <v>0.90573557442384334</v>
      </c>
      <c r="AP5">
        <v>0.90265622600951956</v>
      </c>
      <c r="AQ5">
        <v>0.90441176470588247</v>
      </c>
      <c r="AR5">
        <v>0.90750193348801222</v>
      </c>
      <c r="AS5">
        <v>0.91445887445887464</v>
      </c>
      <c r="AT5">
        <v>0.91547807712625451</v>
      </c>
      <c r="AU5">
        <v>0.90696881921962857</v>
      </c>
      <c r="AV5">
        <v>0.90583371612310515</v>
      </c>
      <c r="AW5">
        <v>0.9050424536475481</v>
      </c>
      <c r="AX5">
        <v>0.91527175036164488</v>
      </c>
      <c r="AY5">
        <v>0.91419919246298798</v>
      </c>
      <c r="AZ5">
        <v>0.91282138600374607</v>
      </c>
      <c r="BA5">
        <v>0.91143191572376114</v>
      </c>
      <c r="BB5">
        <v>0.91500169319336266</v>
      </c>
      <c r="BC5">
        <v>0.9087055754809259</v>
      </c>
      <c r="BD5">
        <v>0.90837388823628129</v>
      </c>
      <c r="BE5">
        <v>0.90427846265409728</v>
      </c>
      <c r="BF5">
        <v>0.90322025142069906</v>
      </c>
      <c r="BG5">
        <v>0.89359933499584365</v>
      </c>
      <c r="BH5">
        <v>0.88460291734197738</v>
      </c>
      <c r="BI5">
        <v>0.86851098454027664</v>
      </c>
      <c r="BJ5">
        <v>0.85966046887631364</v>
      </c>
      <c r="BK5">
        <v>0.80639235855988256</v>
      </c>
      <c r="BL5">
        <v>0.62002807674309779</v>
      </c>
      <c r="BM5">
        <v>0.53874037154508381</v>
      </c>
      <c r="BN5">
        <v>0.52264653641207814</v>
      </c>
      <c r="BO5">
        <v>0.50602409638554213</v>
      </c>
      <c r="BP5">
        <v>0.49078651685393254</v>
      </c>
      <c r="BQ5">
        <v>0.48849441157133466</v>
      </c>
      <c r="BR5">
        <v>0.44323699421965312</v>
      </c>
    </row>
    <row r="6" spans="1:70" x14ac:dyDescent="0.25">
      <c r="A6" t="s">
        <v>5</v>
      </c>
      <c r="B6">
        <v>0.1326294102498069</v>
      </c>
      <c r="C6">
        <v>0.13247269116186694</v>
      </c>
      <c r="D6">
        <v>0.10780346820809249</v>
      </c>
      <c r="E6">
        <v>0.10545454545454547</v>
      </c>
      <c r="F6">
        <v>0.10762737413325298</v>
      </c>
      <c r="G6">
        <v>0.11216092654678451</v>
      </c>
      <c r="H6">
        <v>0.11388221153846151</v>
      </c>
      <c r="I6">
        <v>7.2761698674601041E-2</v>
      </c>
      <c r="J6">
        <v>0.13356295445847691</v>
      </c>
      <c r="K6">
        <v>0.1318624935864546</v>
      </c>
      <c r="L6">
        <v>0.12796774675227715</v>
      </c>
      <c r="M6">
        <v>0.12838030173640755</v>
      </c>
      <c r="N6">
        <v>0.14161806490204876</v>
      </c>
      <c r="O6">
        <v>0.14398519432449108</v>
      </c>
      <c r="P6">
        <v>0.18384982121573301</v>
      </c>
      <c r="Q6">
        <v>0.21410099360283108</v>
      </c>
      <c r="R6">
        <v>0.26193745232646837</v>
      </c>
      <c r="S6">
        <v>0.27853881278538817</v>
      </c>
      <c r="T6">
        <v>0.40300968872397441</v>
      </c>
      <c r="U6">
        <v>0.43348507840161865</v>
      </c>
      <c r="V6">
        <v>0.45926530612244892</v>
      </c>
      <c r="W6">
        <v>0.52796080418989699</v>
      </c>
      <c r="X6">
        <v>0.65905915230554268</v>
      </c>
      <c r="Y6">
        <v>0.71077884400803404</v>
      </c>
      <c r="Z6">
        <v>0.72913505311077387</v>
      </c>
      <c r="AA6">
        <v>0.74020694752402061</v>
      </c>
      <c r="AB6">
        <v>0.79388964888280888</v>
      </c>
      <c r="AC6">
        <v>0.83019242213846456</v>
      </c>
      <c r="AD6">
        <v>0.84844276929180718</v>
      </c>
      <c r="AE6">
        <v>0.86366115251772413</v>
      </c>
      <c r="AF6">
        <v>0.87070099605337337</v>
      </c>
      <c r="AG6">
        <v>0.88588998975059796</v>
      </c>
      <c r="AH6">
        <v>0.88645071403692111</v>
      </c>
      <c r="AI6">
        <v>0.8688865764828303</v>
      </c>
      <c r="AJ6">
        <v>0.880338924433685</v>
      </c>
      <c r="AK6">
        <v>0.87911629845769057</v>
      </c>
      <c r="AL6">
        <v>0.87913007109995822</v>
      </c>
      <c r="AM6">
        <v>0.88613042039059919</v>
      </c>
      <c r="AN6">
        <v>0.90045406915822579</v>
      </c>
      <c r="AO6">
        <v>0.89920343137254888</v>
      </c>
      <c r="AP6">
        <v>0.89780117683493332</v>
      </c>
      <c r="AQ6">
        <v>0.89679084018706656</v>
      </c>
      <c r="AR6">
        <v>0.90494870247435133</v>
      </c>
      <c r="AS6">
        <v>0.90498974709501012</v>
      </c>
      <c r="AT6">
        <v>0.90665148804683704</v>
      </c>
      <c r="AU6">
        <v>0.90079999999999993</v>
      </c>
      <c r="AV6">
        <v>0.89826142949130727</v>
      </c>
      <c r="AW6">
        <v>0.89628893306825719</v>
      </c>
      <c r="AX6">
        <v>0.91124151843022194</v>
      </c>
      <c r="AY6">
        <v>0.91180285343709466</v>
      </c>
      <c r="AZ6">
        <v>0.9093221607062697</v>
      </c>
      <c r="BA6">
        <v>0.91350729488051041</v>
      </c>
      <c r="BB6">
        <v>0.91045262129599491</v>
      </c>
      <c r="BC6">
        <v>0.90994798439531877</v>
      </c>
      <c r="BD6">
        <v>0.90705339485827285</v>
      </c>
      <c r="BE6">
        <v>0.9001755706044644</v>
      </c>
      <c r="BF6">
        <v>0.8936823396348359</v>
      </c>
      <c r="BG6">
        <v>0.88915015115888474</v>
      </c>
      <c r="BH6">
        <v>0.878616352201258</v>
      </c>
      <c r="BI6">
        <v>0.87250359482345408</v>
      </c>
      <c r="BJ6">
        <v>0.8633499170812603</v>
      </c>
      <c r="BK6">
        <v>0.81929225794862581</v>
      </c>
      <c r="BL6">
        <v>0.62579762989972654</v>
      </c>
      <c r="BM6">
        <v>0.53125700201658077</v>
      </c>
      <c r="BN6">
        <v>0.50752041254834557</v>
      </c>
      <c r="BO6">
        <v>0.49070548712206041</v>
      </c>
      <c r="BP6">
        <v>0.48311111111111105</v>
      </c>
      <c r="BQ6">
        <v>0.48011720385098372</v>
      </c>
      <c r="BR6">
        <v>0.46800382043935052</v>
      </c>
    </row>
    <row r="7" spans="1:70" x14ac:dyDescent="0.25">
      <c r="A7" t="s">
        <v>6</v>
      </c>
      <c r="B7">
        <v>0.13059408531797959</v>
      </c>
      <c r="C7">
        <v>0.12764291307752543</v>
      </c>
      <c r="D7">
        <v>0.10328975721879044</v>
      </c>
      <c r="E7">
        <v>9.9726579363937209E-2</v>
      </c>
      <c r="F7">
        <v>0.10453820501667392</v>
      </c>
      <c r="G7">
        <v>9.9461603853782929E-2</v>
      </c>
      <c r="H7">
        <v>0.10493915533285617</v>
      </c>
      <c r="I7">
        <v>8.3378160301237222E-2</v>
      </c>
      <c r="J7">
        <v>0.12898387701537303</v>
      </c>
      <c r="K7">
        <v>0.11859838274932617</v>
      </c>
      <c r="L7">
        <v>0.11203566121842491</v>
      </c>
      <c r="M7">
        <v>0.11056933887853147</v>
      </c>
      <c r="N7">
        <v>0.11782564695677319</v>
      </c>
      <c r="O7">
        <v>0.12443741637270404</v>
      </c>
      <c r="P7">
        <v>0.13694131086677136</v>
      </c>
      <c r="Q7">
        <v>0.19432120674356701</v>
      </c>
      <c r="R7">
        <v>0.1869242199108469</v>
      </c>
      <c r="S7">
        <v>0.20330851943755174</v>
      </c>
      <c r="T7">
        <v>0.25975729747458182</v>
      </c>
      <c r="U7">
        <v>0.28296841049640648</v>
      </c>
      <c r="V7">
        <v>0.30176355323318094</v>
      </c>
      <c r="W7">
        <v>0.41105152716250876</v>
      </c>
      <c r="X7">
        <v>0.41749260998087284</v>
      </c>
      <c r="Y7">
        <v>0.4849196315694419</v>
      </c>
      <c r="Z7">
        <v>0.54634146341463419</v>
      </c>
      <c r="AA7">
        <v>0.55887781469176812</v>
      </c>
      <c r="AB7">
        <v>0.65388711395101173</v>
      </c>
      <c r="AC7">
        <v>0.74274471224790939</v>
      </c>
      <c r="AD7">
        <v>0.77881828316610935</v>
      </c>
      <c r="AE7">
        <v>0.82794386821232457</v>
      </c>
      <c r="AF7">
        <v>0.85498037749953282</v>
      </c>
      <c r="AG7">
        <v>0.88407978923598041</v>
      </c>
      <c r="AH7">
        <v>0.88700354279321281</v>
      </c>
      <c r="AI7">
        <v>0.85649484536082476</v>
      </c>
      <c r="AJ7">
        <v>0.89057123193392962</v>
      </c>
      <c r="AK7">
        <v>0.88758516275548827</v>
      </c>
      <c r="AL7">
        <v>0.88868565455970738</v>
      </c>
      <c r="AM7">
        <v>0.89707099122952172</v>
      </c>
      <c r="AN7">
        <v>0.91017567119655285</v>
      </c>
      <c r="AO7">
        <v>0.91162372678250458</v>
      </c>
      <c r="AP7">
        <v>0.91494929669610725</v>
      </c>
      <c r="AQ7">
        <v>0.91116064320967982</v>
      </c>
      <c r="AR7">
        <v>0.92002423508027875</v>
      </c>
      <c r="AS7">
        <v>0.9192439862542956</v>
      </c>
      <c r="AT7">
        <v>0.92124891587163904</v>
      </c>
      <c r="AU7">
        <v>0.91934156378600829</v>
      </c>
      <c r="AV7">
        <v>0.91675503711558859</v>
      </c>
      <c r="AW7">
        <v>0.91282565130260518</v>
      </c>
      <c r="AX7">
        <v>0.92134638502490118</v>
      </c>
      <c r="AY7">
        <v>0.92219520666898236</v>
      </c>
      <c r="AZ7">
        <v>0.91919805589307424</v>
      </c>
      <c r="BA7">
        <v>0.91740471688725245</v>
      </c>
      <c r="BB7">
        <v>0.91507293354943275</v>
      </c>
      <c r="BC7">
        <v>0.9172435494021397</v>
      </c>
      <c r="BD7">
        <v>0.91105732869459999</v>
      </c>
      <c r="BE7">
        <v>0.91228939544103071</v>
      </c>
      <c r="BF7">
        <v>0.90091097970273282</v>
      </c>
      <c r="BG7">
        <v>0.89521345407503239</v>
      </c>
      <c r="BH7">
        <v>0.88894102925074303</v>
      </c>
      <c r="BI7">
        <v>0.87537184906842003</v>
      </c>
      <c r="BJ7">
        <v>0.85911909683574494</v>
      </c>
      <c r="BK7">
        <v>0.83099579242636734</v>
      </c>
      <c r="BL7">
        <v>0.67527282406175138</v>
      </c>
      <c r="BM7">
        <v>0.5896130346232179</v>
      </c>
      <c r="BN7">
        <v>0.56303365143144146</v>
      </c>
      <c r="BO7">
        <v>0.53967084254482922</v>
      </c>
      <c r="BP7">
        <v>0.50396158463385354</v>
      </c>
      <c r="BQ7">
        <v>0.51732377538829155</v>
      </c>
      <c r="BR7">
        <v>0.45675187193390132</v>
      </c>
    </row>
    <row r="8" spans="1:70" x14ac:dyDescent="0.25">
      <c r="A8" t="s">
        <v>7</v>
      </c>
      <c r="B8">
        <v>0.12660174269605332</v>
      </c>
      <c r="C8">
        <v>0.11879753712423038</v>
      </c>
      <c r="D8">
        <v>0.1023413341186865</v>
      </c>
      <c r="E8">
        <v>9.9899091826437983E-2</v>
      </c>
      <c r="F8">
        <v>0.10197651102835863</v>
      </c>
      <c r="G8">
        <v>9.9783393501805123E-2</v>
      </c>
      <c r="H8">
        <v>0.10216363375841808</v>
      </c>
      <c r="I8">
        <v>8.1813444502344998E-2</v>
      </c>
      <c r="J8">
        <v>0.12447925345775702</v>
      </c>
      <c r="K8">
        <v>0.11625599470811977</v>
      </c>
      <c r="L8">
        <v>0.11016346837242361</v>
      </c>
      <c r="M8">
        <v>0.11218541163088301</v>
      </c>
      <c r="N8">
        <v>0.12039170506912443</v>
      </c>
      <c r="O8">
        <v>0.12446043165467627</v>
      </c>
      <c r="P8">
        <v>0.14269406392694062</v>
      </c>
      <c r="Q8">
        <v>0.184214680347277</v>
      </c>
      <c r="R8">
        <v>0.19882179675994099</v>
      </c>
      <c r="S8">
        <v>0.2115768463073853</v>
      </c>
      <c r="T8">
        <v>0.25557742782152232</v>
      </c>
      <c r="U8">
        <v>0.29086454322716138</v>
      </c>
      <c r="V8">
        <v>0.33333333333333337</v>
      </c>
      <c r="W8">
        <v>0.4285714285714286</v>
      </c>
      <c r="X8">
        <v>0.41117262204328131</v>
      </c>
      <c r="Y8">
        <v>0.48402764804782367</v>
      </c>
      <c r="Z8">
        <v>0.51725403817914839</v>
      </c>
      <c r="AA8">
        <v>0.56296169043119726</v>
      </c>
      <c r="AB8">
        <v>0.62240982348426699</v>
      </c>
      <c r="AC8">
        <v>0.71893004115226344</v>
      </c>
      <c r="AD8">
        <v>0.7344416027280477</v>
      </c>
      <c r="AE8">
        <v>0.79757749948675838</v>
      </c>
      <c r="AF8">
        <v>0.84631803628601932</v>
      </c>
      <c r="AG8">
        <v>0.8757788944723619</v>
      </c>
      <c r="AH8">
        <v>0.87671232876712335</v>
      </c>
      <c r="AI8">
        <v>0.82219522073714058</v>
      </c>
      <c r="AJ8">
        <v>0.8789928598271326</v>
      </c>
      <c r="AK8">
        <v>0.87708024386225081</v>
      </c>
      <c r="AL8">
        <v>0.87684661052050261</v>
      </c>
      <c r="AM8">
        <v>0.88658367911479929</v>
      </c>
      <c r="AN8">
        <v>0.89672293942403181</v>
      </c>
      <c r="AO8">
        <v>0.89905660377358487</v>
      </c>
      <c r="AP8">
        <v>0.89861597465399368</v>
      </c>
      <c r="AQ8">
        <v>0.89853855199059296</v>
      </c>
      <c r="AR8">
        <v>0.90679736461513727</v>
      </c>
      <c r="AS8">
        <v>0.90769230769230747</v>
      </c>
      <c r="AT8">
        <v>0.90855005949345558</v>
      </c>
      <c r="AU8">
        <v>0.8987935656836461</v>
      </c>
      <c r="AV8">
        <v>0.90073775989268945</v>
      </c>
      <c r="AW8">
        <v>0.90148524158676446</v>
      </c>
      <c r="AX8">
        <v>0.91240105540897087</v>
      </c>
      <c r="AY8">
        <v>0.91299949418310555</v>
      </c>
      <c r="AZ8">
        <v>0.90778816199376955</v>
      </c>
      <c r="BA8">
        <v>0.90766456266907136</v>
      </c>
      <c r="BB8">
        <v>0.90935722901947269</v>
      </c>
      <c r="BC8">
        <v>0.90839694656488557</v>
      </c>
      <c r="BD8">
        <v>0.90607541899441335</v>
      </c>
      <c r="BE8">
        <v>0.90013245033112599</v>
      </c>
      <c r="BF8">
        <v>0.89801505817932903</v>
      </c>
      <c r="BG8">
        <v>0.88572409059711732</v>
      </c>
      <c r="BH8">
        <v>0.88494492044063633</v>
      </c>
      <c r="BI8">
        <v>0.87436392349534997</v>
      </c>
      <c r="BJ8">
        <v>0.86029539530842736</v>
      </c>
      <c r="BK8">
        <v>0.81438959050899351</v>
      </c>
      <c r="BL8">
        <v>0.63992266795553399</v>
      </c>
      <c r="BM8">
        <v>0.55800575263662511</v>
      </c>
      <c r="BN8">
        <v>0.52043987568730576</v>
      </c>
      <c r="BO8">
        <v>0.52383280371547303</v>
      </c>
      <c r="BP8">
        <v>0.50567107750472584</v>
      </c>
      <c r="BQ8">
        <v>0.52009237875288683</v>
      </c>
      <c r="BR8">
        <v>0.48286140089418783</v>
      </c>
    </row>
    <row r="9" spans="1:70" x14ac:dyDescent="0.25">
      <c r="A9" t="s">
        <v>8</v>
      </c>
      <c r="B9">
        <v>0.13345521023765997</v>
      </c>
      <c r="C9">
        <v>0.12288135593220333</v>
      </c>
      <c r="D9">
        <v>0.10537696410552112</v>
      </c>
      <c r="E9">
        <v>0.10214974054855443</v>
      </c>
      <c r="F9">
        <v>0.10390372761960666</v>
      </c>
      <c r="G9">
        <v>0.10281170122124392</v>
      </c>
      <c r="H9">
        <v>0.10353716167836172</v>
      </c>
      <c r="I9">
        <v>9.9348534201954455E-2</v>
      </c>
      <c r="J9">
        <v>0.12999626447515875</v>
      </c>
      <c r="K9">
        <v>0.11761835041483655</v>
      </c>
      <c r="L9">
        <v>0.10991096190337173</v>
      </c>
      <c r="M9">
        <v>0.11284820920977832</v>
      </c>
      <c r="N9">
        <v>0.1146300448430493</v>
      </c>
      <c r="O9">
        <v>0.12438162544169615</v>
      </c>
      <c r="P9">
        <v>0.14056684798167757</v>
      </c>
      <c r="Q9">
        <v>0.19910974148262284</v>
      </c>
      <c r="R9">
        <v>0.19472040874254895</v>
      </c>
      <c r="S9">
        <v>0.21446781389420014</v>
      </c>
      <c r="T9">
        <v>0.24613668950135414</v>
      </c>
      <c r="U9">
        <v>0.29493713897383622</v>
      </c>
      <c r="V9">
        <v>0.41577060931899645</v>
      </c>
      <c r="W9">
        <v>0.38782155649625527</v>
      </c>
      <c r="X9">
        <v>0.44751009421265142</v>
      </c>
      <c r="Y9">
        <v>0.5195774904389</v>
      </c>
      <c r="Z9">
        <v>0.5421013412816692</v>
      </c>
      <c r="AA9">
        <v>0.59910747489773142</v>
      </c>
      <c r="AB9">
        <v>0.73606314750863344</v>
      </c>
      <c r="AC9">
        <v>0.73027522935779821</v>
      </c>
      <c r="AD9">
        <v>0.78399684666929448</v>
      </c>
      <c r="AE9">
        <v>0.83703995276520371</v>
      </c>
      <c r="AF9">
        <v>0.84527014898581931</v>
      </c>
      <c r="AG9">
        <v>0.88084946438639355</v>
      </c>
      <c r="AH9">
        <v>0.88192419825072887</v>
      </c>
      <c r="AI9">
        <v>0.85035859662725322</v>
      </c>
      <c r="AJ9">
        <v>0.88509631632308206</v>
      </c>
      <c r="AK9">
        <v>0.87900355871886127</v>
      </c>
      <c r="AL9">
        <v>0.88526131936047303</v>
      </c>
      <c r="AM9">
        <v>0.89185602919223761</v>
      </c>
      <c r="AN9">
        <v>0.9060601570603054</v>
      </c>
      <c r="AO9">
        <v>0.90754339118825123</v>
      </c>
      <c r="AP9">
        <v>0.91027594379549692</v>
      </c>
      <c r="AQ9">
        <v>0.90546047269763641</v>
      </c>
      <c r="AR9">
        <v>0.91405770411295262</v>
      </c>
      <c r="AS9">
        <v>0.91711837733869539</v>
      </c>
      <c r="AT9">
        <v>0.91736420302760469</v>
      </c>
      <c r="AU9">
        <v>0.91078942938899188</v>
      </c>
      <c r="AV9">
        <v>0.90213888075007331</v>
      </c>
      <c r="AW9">
        <v>0.9044943820224719</v>
      </c>
      <c r="AX9">
        <v>0.92038600723763575</v>
      </c>
      <c r="AY9">
        <v>0.91902693310165073</v>
      </c>
      <c r="AZ9">
        <v>0.91175044448036213</v>
      </c>
      <c r="BA9">
        <v>0.91420674405749025</v>
      </c>
      <c r="BB9">
        <v>0.9166386554621847</v>
      </c>
      <c r="BC9">
        <v>0.91350977339560624</v>
      </c>
      <c r="BD9">
        <v>0.91147429349676534</v>
      </c>
      <c r="BE9">
        <v>0.90945963626848103</v>
      </c>
      <c r="BF9">
        <v>0.89916253631857812</v>
      </c>
      <c r="BG9">
        <v>0.88830313014827011</v>
      </c>
      <c r="BH9">
        <v>0.87817089452603481</v>
      </c>
      <c r="BI9">
        <v>0.85523682454969985</v>
      </c>
      <c r="BJ9">
        <v>0.84203102961918197</v>
      </c>
      <c r="BK9">
        <v>0.80857952246054232</v>
      </c>
      <c r="BL9">
        <v>0.62223914699162219</v>
      </c>
      <c r="BM9">
        <v>0.52905507832238496</v>
      </c>
      <c r="BN9">
        <v>0.50562897699461573</v>
      </c>
      <c r="BO9">
        <v>0.46958403462370757</v>
      </c>
      <c r="BP9">
        <v>0.4603174603174604</v>
      </c>
      <c r="BQ9">
        <v>0.4735349716446125</v>
      </c>
      <c r="BR9">
        <v>0.43227143227143233</v>
      </c>
    </row>
    <row r="10" spans="1:70" x14ac:dyDescent="0.25">
      <c r="A10" t="s">
        <v>9</v>
      </c>
      <c r="B10">
        <v>0.13453389830508478</v>
      </c>
      <c r="C10">
        <v>0.13189448441247004</v>
      </c>
      <c r="D10">
        <v>0.10867579908675802</v>
      </c>
      <c r="E10">
        <v>0.10744525547445255</v>
      </c>
      <c r="F10">
        <v>0.11246376811594196</v>
      </c>
      <c r="G10">
        <v>0.10982491679930548</v>
      </c>
      <c r="H10">
        <v>0.11402203036618042</v>
      </c>
      <c r="I10">
        <v>0.11171009284216832</v>
      </c>
      <c r="J10">
        <v>0.13907037521000559</v>
      </c>
      <c r="K10">
        <v>0.12819632744122189</v>
      </c>
      <c r="L10">
        <v>0.12619331742243439</v>
      </c>
      <c r="M10">
        <v>0.12546230440967282</v>
      </c>
      <c r="N10">
        <v>0.1345930232558139</v>
      </c>
      <c r="O10">
        <v>0.14329408166386298</v>
      </c>
      <c r="P10">
        <v>0.18472262561719427</v>
      </c>
      <c r="Q10">
        <v>0.21332768600875335</v>
      </c>
      <c r="R10">
        <v>0.25536352800953516</v>
      </c>
      <c r="S10">
        <v>0.27238275698720982</v>
      </c>
      <c r="T10">
        <v>0.39899321514554609</v>
      </c>
      <c r="U10">
        <v>0.39513138803804609</v>
      </c>
      <c r="V10">
        <v>0.45134412828171677</v>
      </c>
      <c r="W10">
        <v>0.52063546883094447</v>
      </c>
      <c r="X10">
        <v>0.64736727113830017</v>
      </c>
      <c r="Y10">
        <v>0.70932134096484056</v>
      </c>
      <c r="Z10">
        <v>0.73946806445350421</v>
      </c>
      <c r="AA10">
        <v>0.78054214630523588</v>
      </c>
      <c r="AB10">
        <v>0.8046859618035046</v>
      </c>
      <c r="AC10">
        <v>0.83352337514253139</v>
      </c>
      <c r="AD10">
        <v>0.86728519564340467</v>
      </c>
      <c r="AE10">
        <v>0.88093957324726557</v>
      </c>
      <c r="AF10">
        <v>0.87931034482758619</v>
      </c>
      <c r="AG10">
        <v>0.89176652493235409</v>
      </c>
      <c r="AH10">
        <v>0.89481268011527382</v>
      </c>
      <c r="AI10">
        <v>0.87549947423764451</v>
      </c>
      <c r="AJ10">
        <v>0.88855084067253787</v>
      </c>
      <c r="AK10">
        <v>0.87815263675073696</v>
      </c>
      <c r="AL10">
        <v>0.88534292677265869</v>
      </c>
      <c r="AM10">
        <v>0.88373261852906704</v>
      </c>
      <c r="AN10">
        <v>0.8963313609467457</v>
      </c>
      <c r="AO10">
        <v>0.90072202166064974</v>
      </c>
      <c r="AP10">
        <v>0.9019963702359346</v>
      </c>
      <c r="AQ10">
        <v>0.89843363561417955</v>
      </c>
      <c r="AR10">
        <v>0.9086371199515958</v>
      </c>
      <c r="AS10">
        <v>0.90757855822550837</v>
      </c>
      <c r="AT10">
        <v>0.90613603932138909</v>
      </c>
      <c r="AU10">
        <v>0.89941194676570735</v>
      </c>
      <c r="AV10">
        <v>0.89626405513239038</v>
      </c>
      <c r="AW10">
        <v>0.8986762542899166</v>
      </c>
      <c r="AX10">
        <v>0.90811282349520217</v>
      </c>
      <c r="AY10">
        <v>0.90334797757915453</v>
      </c>
      <c r="AZ10">
        <v>0.90143480973175305</v>
      </c>
      <c r="BA10">
        <v>0.90238515901060068</v>
      </c>
      <c r="BB10">
        <v>0.90186699583397612</v>
      </c>
      <c r="BC10">
        <v>0.89877300613496924</v>
      </c>
      <c r="BD10">
        <v>0.8967681204894884</v>
      </c>
      <c r="BE10">
        <v>0.8951048951048951</v>
      </c>
      <c r="BF10">
        <v>0.8897862232779099</v>
      </c>
      <c r="BG10">
        <v>0.87799969035454406</v>
      </c>
      <c r="BH10">
        <v>0.87222825244223912</v>
      </c>
      <c r="BI10">
        <v>0.86202704756116089</v>
      </c>
      <c r="BJ10">
        <v>0.85396232290207053</v>
      </c>
      <c r="BK10">
        <v>0.81255258287060417</v>
      </c>
      <c r="BL10">
        <v>0.65498891352549893</v>
      </c>
      <c r="BM10">
        <v>0.55860238832375053</v>
      </c>
      <c r="BN10">
        <v>0.53330522765598642</v>
      </c>
      <c r="BO10">
        <v>0.52466564349923261</v>
      </c>
      <c r="BP10">
        <v>0.52871118672905149</v>
      </c>
      <c r="BQ10">
        <v>0.53289201489449733</v>
      </c>
      <c r="BR10">
        <v>0.501515504779669</v>
      </c>
    </row>
    <row r="11" spans="1:70" x14ac:dyDescent="0.25">
      <c r="A11" t="s">
        <v>10</v>
      </c>
      <c r="B11">
        <v>0.13411154345006485</v>
      </c>
      <c r="C11">
        <v>0.12707398008979118</v>
      </c>
      <c r="D11">
        <v>0.10564528078233808</v>
      </c>
      <c r="E11">
        <v>0.10307861462341947</v>
      </c>
      <c r="F11">
        <v>0.11168532873959228</v>
      </c>
      <c r="G11">
        <v>0.10493299116053606</v>
      </c>
      <c r="H11">
        <v>0.1071173869633433</v>
      </c>
      <c r="I11">
        <v>0.10374639769452451</v>
      </c>
      <c r="J11">
        <v>0.12762461201387623</v>
      </c>
      <c r="K11">
        <v>0.12041189171234017</v>
      </c>
      <c r="L11">
        <v>0.11464048512850133</v>
      </c>
      <c r="M11">
        <v>0.11391340899537626</v>
      </c>
      <c r="N11">
        <v>0.11793073213502848</v>
      </c>
      <c r="O11">
        <v>0.12600145666423893</v>
      </c>
      <c r="P11">
        <v>0.14366038796738825</v>
      </c>
      <c r="Q11">
        <v>0.2068607068607069</v>
      </c>
      <c r="R11">
        <v>0.20158800176444638</v>
      </c>
      <c r="S11">
        <v>0.22823955347714583</v>
      </c>
      <c r="T11">
        <v>0.25769407441433168</v>
      </c>
      <c r="U11">
        <v>0.29952904238618522</v>
      </c>
      <c r="V11">
        <v>0.31484399621809012</v>
      </c>
      <c r="W11">
        <v>0.4662423278017731</v>
      </c>
      <c r="X11">
        <v>0.43808882907133234</v>
      </c>
      <c r="Y11">
        <v>0.51562230277921617</v>
      </c>
      <c r="Z11">
        <v>0.53707052441229663</v>
      </c>
      <c r="AA11">
        <v>0.57352941176470595</v>
      </c>
      <c r="AB11">
        <v>0.57607707689511001</v>
      </c>
      <c r="AC11">
        <v>0.67846221057230227</v>
      </c>
      <c r="AD11">
        <v>0.73574183072863819</v>
      </c>
      <c r="AE11">
        <v>0.77372565271446336</v>
      </c>
      <c r="AF11">
        <v>0.80283881003305468</v>
      </c>
      <c r="AG11">
        <v>0.87704174228675136</v>
      </c>
      <c r="AH11">
        <v>0.88134270101483225</v>
      </c>
      <c r="AI11">
        <v>0.83739837398373995</v>
      </c>
      <c r="AJ11">
        <v>0.875</v>
      </c>
      <c r="AK11">
        <v>0.88025055268975694</v>
      </c>
      <c r="AL11">
        <v>0.88497569073876436</v>
      </c>
      <c r="AM11">
        <v>0.89523809523809528</v>
      </c>
      <c r="AN11">
        <v>0.89626556016597503</v>
      </c>
      <c r="AO11">
        <v>0.90730158730158728</v>
      </c>
      <c r="AP11">
        <v>0.90430237233614807</v>
      </c>
      <c r="AQ11">
        <v>0.90691353830473931</v>
      </c>
      <c r="AR11">
        <v>0.91169686985172971</v>
      </c>
      <c r="AS11">
        <v>0.9127829560585885</v>
      </c>
      <c r="AT11">
        <v>0.91827468785471056</v>
      </c>
      <c r="AU11">
        <v>0.91132044827026149</v>
      </c>
      <c r="AV11">
        <v>0.91012084592145015</v>
      </c>
      <c r="AW11">
        <v>0.91173451932945593</v>
      </c>
      <c r="AX11">
        <v>0.91696969696969699</v>
      </c>
      <c r="AY11">
        <v>0.91787214185720956</v>
      </c>
      <c r="AZ11">
        <v>0.91428571428571426</v>
      </c>
      <c r="BA11">
        <v>0.91570026761819789</v>
      </c>
      <c r="BB11">
        <v>0.91642276422764246</v>
      </c>
      <c r="BC11">
        <v>0.91425007795447466</v>
      </c>
      <c r="BD11">
        <v>0.91431687178688281</v>
      </c>
      <c r="BE11">
        <v>0.91767934143473151</v>
      </c>
      <c r="BF11">
        <v>0.91429916810547796</v>
      </c>
      <c r="BG11">
        <v>0.90537634408602141</v>
      </c>
      <c r="BH11">
        <v>0.90393554384877584</v>
      </c>
      <c r="BI11">
        <v>0.89717549984132028</v>
      </c>
      <c r="BJ11">
        <v>0.88962681846932312</v>
      </c>
      <c r="BK11">
        <v>0.86505305039787816</v>
      </c>
      <c r="BL11">
        <v>0.79431974347228584</v>
      </c>
      <c r="BM11">
        <v>0.73712930011862388</v>
      </c>
      <c r="BN11">
        <v>0.7046238785369221</v>
      </c>
      <c r="BO11">
        <v>0.67172626704399274</v>
      </c>
      <c r="BP11">
        <v>0.66934893928310157</v>
      </c>
      <c r="BQ11">
        <v>0.66155926092834616</v>
      </c>
      <c r="BR11">
        <v>0.60707171314741037</v>
      </c>
    </row>
    <row r="12" spans="1:70" x14ac:dyDescent="0.25">
      <c r="A12" t="s">
        <v>11</v>
      </c>
      <c r="B12">
        <v>0.13354037267080748</v>
      </c>
      <c r="C12">
        <v>0.12637362637362637</v>
      </c>
      <c r="D12">
        <v>0.10377358490566037</v>
      </c>
      <c r="E12">
        <v>0.10180834401253026</v>
      </c>
      <c r="F12">
        <v>0.10940951259019287</v>
      </c>
      <c r="G12">
        <v>0.10166520595968448</v>
      </c>
      <c r="H12">
        <v>0.10756972111553788</v>
      </c>
      <c r="I12">
        <v>0.10333817126269954</v>
      </c>
      <c r="J12">
        <v>0.1279298622293791</v>
      </c>
      <c r="K12">
        <v>0.11713200066082938</v>
      </c>
      <c r="L12">
        <v>0.11130664320281571</v>
      </c>
      <c r="M12">
        <v>0.11149277229139827</v>
      </c>
      <c r="N12">
        <v>0.11370428347801334</v>
      </c>
      <c r="O12">
        <v>0.12450037009622503</v>
      </c>
      <c r="P12">
        <v>0.13897626537031743</v>
      </c>
      <c r="Q12">
        <v>0.18551890587288822</v>
      </c>
      <c r="R12">
        <v>0.1911992562751782</v>
      </c>
      <c r="S12">
        <v>0.21338645418326693</v>
      </c>
      <c r="T12">
        <v>0.23025546835865754</v>
      </c>
      <c r="U12">
        <v>0.27042431918936038</v>
      </c>
      <c r="V12">
        <v>0.35768500948766607</v>
      </c>
      <c r="W12">
        <v>0.35716891645384896</v>
      </c>
      <c r="X12">
        <v>0.38576659767552934</v>
      </c>
      <c r="Y12">
        <v>0.44420131291028453</v>
      </c>
      <c r="Z12">
        <v>0.47073966020250557</v>
      </c>
      <c r="AA12">
        <v>0.53644369495971522</v>
      </c>
      <c r="AB12">
        <v>0.68086754453911691</v>
      </c>
      <c r="AC12">
        <v>0.63080495356037147</v>
      </c>
      <c r="AD12">
        <v>0.73404914309312408</v>
      </c>
      <c r="AE12">
        <v>0.7924608216857264</v>
      </c>
      <c r="AF12">
        <v>0.8106435643564357</v>
      </c>
      <c r="AG12">
        <v>0.87723214285714279</v>
      </c>
      <c r="AH12">
        <v>0.87440016691007716</v>
      </c>
      <c r="AI12">
        <v>0.83597989949748741</v>
      </c>
      <c r="AJ12">
        <v>0.88384879725085896</v>
      </c>
      <c r="AK12">
        <v>0.87935158118522461</v>
      </c>
      <c r="AL12">
        <v>0.88192814587470669</v>
      </c>
      <c r="AM12">
        <v>0.89952426260704099</v>
      </c>
      <c r="AN12">
        <v>0.90367743139817058</v>
      </c>
      <c r="AO12">
        <v>0.90699683270947307</v>
      </c>
      <c r="AP12">
        <v>0.90514553014553023</v>
      </c>
      <c r="AQ12">
        <v>0.90986646884273004</v>
      </c>
      <c r="AR12">
        <v>0.9094389878475112</v>
      </c>
      <c r="AS12">
        <v>0.91212716556527962</v>
      </c>
      <c r="AT12">
        <v>0.91311872620283829</v>
      </c>
      <c r="AU12">
        <v>0.91359678499665087</v>
      </c>
      <c r="AV12">
        <v>0.91065573770491803</v>
      </c>
      <c r="AW12">
        <v>0.90841750841750846</v>
      </c>
      <c r="AX12">
        <v>0.91632066432449699</v>
      </c>
      <c r="AY12">
        <v>0.91801075268817212</v>
      </c>
      <c r="AZ12">
        <v>0.91386590103023146</v>
      </c>
      <c r="BA12">
        <v>0.91470723835869061</v>
      </c>
      <c r="BB12">
        <v>0.91714381946783441</v>
      </c>
      <c r="BC12">
        <v>0.91297235399967291</v>
      </c>
      <c r="BD12">
        <v>0.91764705882352937</v>
      </c>
      <c r="BE12">
        <v>0.91147219498529219</v>
      </c>
      <c r="BF12">
        <v>0.9107029765674477</v>
      </c>
      <c r="BG12">
        <v>0.90455327804725405</v>
      </c>
      <c r="BH12">
        <v>0.89892947103274556</v>
      </c>
      <c r="BI12">
        <v>0.88818462538599063</v>
      </c>
      <c r="BJ12">
        <v>0.87399417907892463</v>
      </c>
      <c r="BK12">
        <v>0.85379601902413249</v>
      </c>
      <c r="BL12">
        <v>0.76061405612856803</v>
      </c>
      <c r="BM12">
        <v>0.68638308582934804</v>
      </c>
      <c r="BN12">
        <v>0.64461428230236462</v>
      </c>
      <c r="BO12">
        <v>0.58956975228161679</v>
      </c>
      <c r="BP12">
        <v>0.61232411450752056</v>
      </c>
      <c r="BQ12">
        <v>0.61564548948677367</v>
      </c>
      <c r="BR12">
        <v>0.55460708009038406</v>
      </c>
    </row>
    <row r="13" spans="1:70" x14ac:dyDescent="0.25">
      <c r="A13" t="s">
        <v>12</v>
      </c>
      <c r="B13">
        <v>0.13710958178930646</v>
      </c>
      <c r="C13">
        <v>0.13378058405682713</v>
      </c>
      <c r="D13">
        <v>0.10877919006798699</v>
      </c>
      <c r="E13">
        <v>0.10521027702023832</v>
      </c>
      <c r="F13">
        <v>0.11095017381228274</v>
      </c>
      <c r="G13">
        <v>0.10990780038050636</v>
      </c>
      <c r="H13">
        <v>0.11535074845905489</v>
      </c>
      <c r="I13">
        <v>0.11144578313253015</v>
      </c>
      <c r="J13">
        <v>0.13921779691424471</v>
      </c>
      <c r="K13">
        <v>0.12906504065040647</v>
      </c>
      <c r="L13">
        <v>0.12357153740667376</v>
      </c>
      <c r="M13">
        <v>0.12851579402855909</v>
      </c>
      <c r="N13">
        <v>0.13747030878859862</v>
      </c>
      <c r="O13">
        <v>0.14724996037406876</v>
      </c>
      <c r="P13">
        <v>0.17786201667930254</v>
      </c>
      <c r="Q13">
        <v>0.23813571327383487</v>
      </c>
      <c r="R13">
        <v>0.26754316489782992</v>
      </c>
      <c r="S13">
        <v>0.28705024568077353</v>
      </c>
      <c r="T13">
        <v>0.39429496257333607</v>
      </c>
      <c r="U13">
        <v>0.42190124286194147</v>
      </c>
      <c r="V13">
        <v>0.50191826522101757</v>
      </c>
      <c r="W13">
        <v>0.53654312435053686</v>
      </c>
      <c r="X13">
        <v>0.70628768303186917</v>
      </c>
      <c r="Y13">
        <v>0.74631888935633139</v>
      </c>
      <c r="Z13">
        <v>0.75350894058834839</v>
      </c>
      <c r="AA13">
        <v>0.79228362877997915</v>
      </c>
      <c r="AB13">
        <v>0.82107279693486579</v>
      </c>
      <c r="AC13">
        <v>0.82476055338772614</v>
      </c>
      <c r="AD13">
        <v>0.86990124516960077</v>
      </c>
      <c r="AE13">
        <v>0.88518781006378455</v>
      </c>
      <c r="AF13">
        <v>0.88751952785974664</v>
      </c>
      <c r="AG13">
        <v>0.89651639344262302</v>
      </c>
      <c r="AH13">
        <v>0.89856781802864361</v>
      </c>
      <c r="AI13">
        <v>0.89728793998845935</v>
      </c>
      <c r="AJ13">
        <v>0.89981949458483756</v>
      </c>
      <c r="AK13">
        <v>0.89276751083732597</v>
      </c>
      <c r="AL13">
        <v>0.89860710252227383</v>
      </c>
      <c r="AM13">
        <v>0.90028618767886726</v>
      </c>
      <c r="AN13">
        <v>0.91075581395348848</v>
      </c>
      <c r="AO13">
        <v>0.91467371710130996</v>
      </c>
      <c r="AP13">
        <v>0.91458782465865929</v>
      </c>
      <c r="AQ13">
        <v>0.91445014776792666</v>
      </c>
      <c r="AR13">
        <v>0.92121039109334868</v>
      </c>
      <c r="AS13">
        <v>0.91865739340792252</v>
      </c>
      <c r="AT13">
        <v>0.91849816849816834</v>
      </c>
      <c r="AU13">
        <v>0.90892113202126146</v>
      </c>
      <c r="AV13">
        <v>0.91204330175913384</v>
      </c>
      <c r="AW13">
        <v>0.9115501519756839</v>
      </c>
      <c r="AX13">
        <v>0.91797556719022688</v>
      </c>
      <c r="AY13">
        <v>0.91897590361445769</v>
      </c>
      <c r="AZ13">
        <v>0.91285458727319191</v>
      </c>
      <c r="BA13">
        <v>0.91328141443906541</v>
      </c>
      <c r="BB13">
        <v>0.91447469620058441</v>
      </c>
      <c r="BC13">
        <v>0.91167664670658688</v>
      </c>
      <c r="BD13">
        <v>0.91332510795805055</v>
      </c>
      <c r="BE13">
        <v>0.91501571252903402</v>
      </c>
      <c r="BF13">
        <v>0.9069270674397315</v>
      </c>
      <c r="BG13">
        <v>0.89973028716484227</v>
      </c>
      <c r="BH13">
        <v>0.8859990655661113</v>
      </c>
      <c r="BI13">
        <v>0.87127457197209901</v>
      </c>
      <c r="BJ13">
        <v>0.85355512067840822</v>
      </c>
      <c r="BK13">
        <v>0.83985374771480814</v>
      </c>
      <c r="BL13">
        <v>0.6749542004710809</v>
      </c>
      <c r="BM13">
        <v>0.56905503634475596</v>
      </c>
      <c r="BN13">
        <v>0.55943184649887867</v>
      </c>
      <c r="BO13">
        <v>0.53726863431715854</v>
      </c>
      <c r="BP13">
        <v>0.50967117988394584</v>
      </c>
      <c r="BQ13">
        <v>0.51487741014044275</v>
      </c>
      <c r="BR13">
        <v>0.4653156664068589</v>
      </c>
    </row>
    <row r="14" spans="1:70" x14ac:dyDescent="0.25">
      <c r="A14" t="s">
        <v>13</v>
      </c>
      <c r="B14">
        <v>0.13830897703549058</v>
      </c>
      <c r="C14">
        <v>0.14355329949238579</v>
      </c>
      <c r="D14">
        <v>0.10746655157531296</v>
      </c>
      <c r="E14">
        <v>0.10217755443886097</v>
      </c>
      <c r="F14">
        <v>0.10975609756097561</v>
      </c>
      <c r="G14">
        <v>0.10407110091743119</v>
      </c>
      <c r="H14">
        <v>0.10535992080328094</v>
      </c>
      <c r="I14">
        <v>0.10190034415681587</v>
      </c>
      <c r="J14">
        <v>0.1393985246831852</v>
      </c>
      <c r="K14">
        <v>0.11896579937817049</v>
      </c>
      <c r="L14">
        <v>0.11191227279555357</v>
      </c>
      <c r="M14">
        <v>0.11373112868439972</v>
      </c>
      <c r="N14">
        <v>0.11114369501466281</v>
      </c>
      <c r="O14">
        <v>0.11520152332592827</v>
      </c>
      <c r="P14">
        <v>0.12356035831082046</v>
      </c>
      <c r="Q14">
        <v>0.16244725738396626</v>
      </c>
      <c r="R14">
        <v>0.15725145327172452</v>
      </c>
      <c r="S14">
        <v>0.1670103092783505</v>
      </c>
      <c r="T14">
        <v>0.17189156444040596</v>
      </c>
      <c r="U14">
        <v>0.2101449275362319</v>
      </c>
      <c r="V14">
        <v>0.29263157894736841</v>
      </c>
      <c r="W14">
        <v>0.29538354737938205</v>
      </c>
      <c r="X14">
        <v>0.30919645585090133</v>
      </c>
      <c r="Y14">
        <v>0.34856374937006551</v>
      </c>
      <c r="Z14">
        <v>0.38275444962847766</v>
      </c>
      <c r="AA14">
        <v>0.40408448245767153</v>
      </c>
      <c r="AB14">
        <v>0.58526668261181536</v>
      </c>
      <c r="AC14">
        <v>0.56546202120753086</v>
      </c>
      <c r="AD14">
        <v>0.6578435188789411</v>
      </c>
      <c r="AE14">
        <v>0.73994533385396333</v>
      </c>
      <c r="AF14">
        <v>0.77649402390438249</v>
      </c>
      <c r="AG14">
        <v>0.86071954555017871</v>
      </c>
      <c r="AH14">
        <v>0.87198515769944351</v>
      </c>
      <c r="AI14">
        <v>0.84462474645030428</v>
      </c>
      <c r="AJ14">
        <v>0.88251001335113477</v>
      </c>
      <c r="AK14">
        <v>0.88231688630095007</v>
      </c>
      <c r="AL14">
        <v>0.88525041276829952</v>
      </c>
      <c r="AM14">
        <v>0.89874301675977641</v>
      </c>
      <c r="AN14">
        <v>0.90810196460464365</v>
      </c>
      <c r="AO14">
        <v>0.90889370932754887</v>
      </c>
      <c r="AP14">
        <v>0.91161762995697171</v>
      </c>
      <c r="AQ14">
        <v>0.91111862115579589</v>
      </c>
      <c r="AR14">
        <v>0.9199872995713605</v>
      </c>
      <c r="AS14">
        <v>0.92107472712006733</v>
      </c>
      <c r="AT14">
        <v>0.91863605671843351</v>
      </c>
      <c r="AU14">
        <v>0.91747119277483657</v>
      </c>
      <c r="AV14">
        <v>0.91499317605771102</v>
      </c>
      <c r="AW14">
        <v>0.91564264363998682</v>
      </c>
      <c r="AX14">
        <v>0.92117376294591491</v>
      </c>
      <c r="AY14">
        <v>0.92307692307692291</v>
      </c>
      <c r="AZ14">
        <v>0.91911425495924959</v>
      </c>
      <c r="BA14">
        <v>0.92124883504193833</v>
      </c>
      <c r="BB14">
        <v>0.92368200836820069</v>
      </c>
      <c r="BC14">
        <v>0.91806756977313531</v>
      </c>
      <c r="BD14">
        <v>0.91263598326359829</v>
      </c>
      <c r="BE14">
        <v>0.91779122072281694</v>
      </c>
      <c r="BF14">
        <v>0.91267269316049815</v>
      </c>
      <c r="BG14">
        <v>0.9020083102493075</v>
      </c>
      <c r="BH14">
        <v>0.89775340527153713</v>
      </c>
      <c r="BI14">
        <v>0.88521199586349542</v>
      </c>
      <c r="BJ14">
        <v>0.87096774193548387</v>
      </c>
      <c r="BK14">
        <v>0.83839212469237079</v>
      </c>
      <c r="BL14">
        <v>0.66891191709844555</v>
      </c>
      <c r="BM14">
        <v>0.56134020618556701</v>
      </c>
      <c r="BN14">
        <v>0.53494218200100552</v>
      </c>
      <c r="BO14">
        <v>0.5184313725490195</v>
      </c>
      <c r="BP14">
        <v>0.49974632166412986</v>
      </c>
      <c r="BQ14">
        <v>0.50737042320494541</v>
      </c>
      <c r="BR14">
        <v>0.44689480354879596</v>
      </c>
    </row>
    <row r="15" spans="1:70" x14ac:dyDescent="0.25">
      <c r="A15" t="s">
        <v>14</v>
      </c>
      <c r="B15">
        <v>0.13144329896907214</v>
      </c>
      <c r="C15">
        <v>0.12795843756013089</v>
      </c>
      <c r="D15">
        <v>0.10462074978204013</v>
      </c>
      <c r="E15">
        <v>0.1006692693809258</v>
      </c>
      <c r="F15">
        <v>0.11038684993623349</v>
      </c>
      <c r="G15">
        <v>0.10225649814338759</v>
      </c>
      <c r="H15">
        <v>0.10371929824561407</v>
      </c>
      <c r="I15">
        <v>9.9083369707551272E-2</v>
      </c>
      <c r="J15">
        <v>0.13216416561200509</v>
      </c>
      <c r="K15">
        <v>0.1143816989281715</v>
      </c>
      <c r="L15">
        <v>0.11336818521284536</v>
      </c>
      <c r="M15">
        <v>0.11208728921638091</v>
      </c>
      <c r="N15">
        <v>0.10764748725418787</v>
      </c>
      <c r="O15">
        <v>0.11196294521641907</v>
      </c>
      <c r="P15">
        <v>0.12098053352559478</v>
      </c>
      <c r="Q15">
        <v>0.17435127600257341</v>
      </c>
      <c r="R15">
        <v>0.14752623688155919</v>
      </c>
      <c r="S15">
        <v>0.15938795027095959</v>
      </c>
      <c r="T15">
        <v>0.17954264524103827</v>
      </c>
      <c r="U15">
        <v>0.20357031005324136</v>
      </c>
      <c r="V15">
        <v>0.22739809990806009</v>
      </c>
      <c r="W15">
        <v>0.27205049360737987</v>
      </c>
      <c r="X15">
        <v>0.34199584199584199</v>
      </c>
      <c r="Y15">
        <v>0.35696958387758904</v>
      </c>
      <c r="Z15">
        <v>0.38067990575563782</v>
      </c>
      <c r="AA15">
        <v>0.42746970253396988</v>
      </c>
      <c r="AB15">
        <v>0.48198034219148167</v>
      </c>
      <c r="AC15">
        <v>0.5149447693307343</v>
      </c>
      <c r="AD15">
        <v>0.58493466564181407</v>
      </c>
      <c r="AE15">
        <v>0.66408668730650156</v>
      </c>
      <c r="AF15">
        <v>0.73493975903614461</v>
      </c>
      <c r="AG15">
        <v>0.77693761814744811</v>
      </c>
      <c r="AH15">
        <v>0.785847686241959</v>
      </c>
      <c r="AI15">
        <v>0.71261261261261277</v>
      </c>
      <c r="AJ15">
        <v>0.85452347370542003</v>
      </c>
      <c r="AK15">
        <v>0.8535194356896294</v>
      </c>
      <c r="AL15">
        <v>0.84593469208853822</v>
      </c>
      <c r="AM15">
        <v>0.87467265245043035</v>
      </c>
      <c r="AN15">
        <v>0.88471849865951735</v>
      </c>
      <c r="AO15">
        <v>0.89178445229681969</v>
      </c>
      <c r="AP15">
        <v>0.87900250848458006</v>
      </c>
      <c r="AQ15">
        <v>0.89830508474576276</v>
      </c>
      <c r="AR15">
        <v>0.87913299044819981</v>
      </c>
      <c r="AS15">
        <v>0.89920983318700631</v>
      </c>
      <c r="AT15">
        <v>0.90410681772203116</v>
      </c>
      <c r="AU15">
        <v>0.89996502273522228</v>
      </c>
      <c r="AV15">
        <v>0.89000323519896463</v>
      </c>
      <c r="AW15">
        <v>0.90450450450450459</v>
      </c>
      <c r="AX15">
        <v>0.90911520983694194</v>
      </c>
      <c r="AY15">
        <v>0.91417910447761186</v>
      </c>
      <c r="AZ15">
        <v>0.91014376996805102</v>
      </c>
      <c r="BA15">
        <v>0.90766939687267312</v>
      </c>
      <c r="BB15">
        <v>0.91259450488659399</v>
      </c>
      <c r="BC15">
        <v>0.91038771031455745</v>
      </c>
      <c r="BD15">
        <v>0.91194731890874892</v>
      </c>
      <c r="BE15">
        <v>0.90050894762764733</v>
      </c>
      <c r="BF15">
        <v>0.9014234875444842</v>
      </c>
      <c r="BG15">
        <v>0.88888888888888906</v>
      </c>
      <c r="BH15">
        <v>0.88977494240652133</v>
      </c>
      <c r="BI15">
        <v>0.87705059575202915</v>
      </c>
      <c r="BJ15">
        <v>0.87352474898714105</v>
      </c>
      <c r="BK15">
        <v>0.83515012430675073</v>
      </c>
      <c r="BL15">
        <v>0.70267541645633513</v>
      </c>
      <c r="BM15">
        <v>0.61946050096339111</v>
      </c>
      <c r="BN15">
        <v>0.59990382303438328</v>
      </c>
      <c r="BO15">
        <v>0.56669159810521064</v>
      </c>
      <c r="BP15">
        <v>0.56702048876820543</v>
      </c>
      <c r="BQ15">
        <v>0.56124938994631535</v>
      </c>
      <c r="BR15">
        <v>0.50832266325224074</v>
      </c>
    </row>
    <row r="16" spans="1:70" x14ac:dyDescent="0.25">
      <c r="A16" t="s">
        <v>15</v>
      </c>
      <c r="B16">
        <v>0.12724513028079942</v>
      </c>
      <c r="C16">
        <v>0.12125693160813311</v>
      </c>
      <c r="D16">
        <v>0.1012443438914027</v>
      </c>
      <c r="E16">
        <v>9.6783139212423763E-2</v>
      </c>
      <c r="F16">
        <v>0.1045025013896609</v>
      </c>
      <c r="G16">
        <v>0.1015981735159817</v>
      </c>
      <c r="H16">
        <v>0.10140534582529623</v>
      </c>
      <c r="I16">
        <v>9.9489795918367402E-2</v>
      </c>
      <c r="J16">
        <v>0.13008130081300817</v>
      </c>
      <c r="K16">
        <v>0.11364687740940631</v>
      </c>
      <c r="L16">
        <v>0.11139674378748932</v>
      </c>
      <c r="M16">
        <v>0.11380965828861897</v>
      </c>
      <c r="N16">
        <v>0.11799493100535068</v>
      </c>
      <c r="O16">
        <v>0.12474629195940674</v>
      </c>
      <c r="P16">
        <v>0.14242298660035912</v>
      </c>
      <c r="Q16">
        <v>0.20111078631978957</v>
      </c>
      <c r="R16">
        <v>0.19357195032870703</v>
      </c>
      <c r="S16">
        <v>0.26566579634464749</v>
      </c>
      <c r="T16">
        <v>0.27329498767460975</v>
      </c>
      <c r="U16">
        <v>0.32193548387096776</v>
      </c>
      <c r="V16">
        <v>0.42349087505849325</v>
      </c>
      <c r="W16">
        <v>0.44816296835212799</v>
      </c>
      <c r="X16">
        <v>0.43169398907103829</v>
      </c>
      <c r="Y16">
        <v>0.54518736223365161</v>
      </c>
      <c r="Z16">
        <v>0.58383759515908651</v>
      </c>
      <c r="AA16">
        <v>0.63498098859315588</v>
      </c>
      <c r="AB16">
        <v>0.74686917132960307</v>
      </c>
      <c r="AC16">
        <v>0.73529411764705876</v>
      </c>
      <c r="AD16">
        <v>0.80634793089594203</v>
      </c>
      <c r="AE16">
        <v>0.84814972352190554</v>
      </c>
      <c r="AF16">
        <v>0.85381913959613698</v>
      </c>
      <c r="AG16">
        <v>0.87826453243470948</v>
      </c>
      <c r="AH16">
        <v>0.88594059405940595</v>
      </c>
      <c r="AI16">
        <v>0.8303292477769767</v>
      </c>
      <c r="AJ16">
        <v>0.87373458494386158</v>
      </c>
      <c r="AK16">
        <v>0.88197767145135564</v>
      </c>
      <c r="AL16">
        <v>0.8735927951109681</v>
      </c>
      <c r="AM16">
        <v>0.88256227758007111</v>
      </c>
      <c r="AN16">
        <v>0.89509653169314896</v>
      </c>
      <c r="AO16">
        <v>0.89733912058879028</v>
      </c>
      <c r="AP16">
        <v>0.88996138996138996</v>
      </c>
      <c r="AQ16">
        <v>0.89582972832670005</v>
      </c>
      <c r="AR16">
        <v>0.90278008989512237</v>
      </c>
      <c r="AS16">
        <v>0.90585774058577395</v>
      </c>
      <c r="AT16">
        <v>0.90358938789665322</v>
      </c>
      <c r="AU16">
        <v>0.90084602368866329</v>
      </c>
      <c r="AV16">
        <v>0.88888888888888895</v>
      </c>
      <c r="AW16">
        <v>0.89473684210526327</v>
      </c>
      <c r="AX16">
        <v>0.90719861231569832</v>
      </c>
      <c r="AY16">
        <v>0.9076872536136662</v>
      </c>
      <c r="AZ16">
        <v>0.90043821209465391</v>
      </c>
      <c r="BA16">
        <v>0.90034512510785158</v>
      </c>
      <c r="BB16">
        <v>0.9012549537648612</v>
      </c>
      <c r="BC16">
        <v>0.89952544591719863</v>
      </c>
      <c r="BD16">
        <v>0.89776253470520984</v>
      </c>
      <c r="BE16">
        <v>0.88841064881237042</v>
      </c>
      <c r="BF16">
        <v>0.89060169070114359</v>
      </c>
      <c r="BG16">
        <v>0.88398240182499599</v>
      </c>
      <c r="BH16">
        <v>0.8764044943820225</v>
      </c>
      <c r="BI16">
        <v>0.86580942960764928</v>
      </c>
      <c r="BJ16">
        <v>0.85694635488308124</v>
      </c>
      <c r="BK16">
        <v>0.80741019371826217</v>
      </c>
      <c r="BL16">
        <v>0.5699926452561902</v>
      </c>
      <c r="BM16">
        <v>0.50820429859024729</v>
      </c>
      <c r="BN16">
        <v>0.48144733809633561</v>
      </c>
      <c r="BO16">
        <v>0.47240668651248002</v>
      </c>
      <c r="BP16">
        <v>0.46912442396313364</v>
      </c>
      <c r="BQ16">
        <v>0.47824116047144161</v>
      </c>
      <c r="BR16">
        <v>0.45450214387803722</v>
      </c>
    </row>
    <row r="17" spans="1:70" x14ac:dyDescent="0.25">
      <c r="A17" t="s">
        <v>16</v>
      </c>
      <c r="B17">
        <v>0.12909836065573771</v>
      </c>
      <c r="C17">
        <v>0.11753371868978806</v>
      </c>
      <c r="D17">
        <v>0.10403521643433597</v>
      </c>
      <c r="E17">
        <v>9.8861427381282965E-2</v>
      </c>
      <c r="F17">
        <v>0.10687890847072207</v>
      </c>
      <c r="G17">
        <v>0.10169971671388107</v>
      </c>
      <c r="H17">
        <v>0.1027377928309342</v>
      </c>
      <c r="I17">
        <v>0.10030307403665754</v>
      </c>
      <c r="J17">
        <v>0.12449664429530198</v>
      </c>
      <c r="K17">
        <v>0.11212954476015881</v>
      </c>
      <c r="L17">
        <v>0.10974739546168114</v>
      </c>
      <c r="M17">
        <v>0.11139169472502809</v>
      </c>
      <c r="N17">
        <v>0.11066224210070703</v>
      </c>
      <c r="O17">
        <v>0.1139240506329114</v>
      </c>
      <c r="P17">
        <v>0.12095740133922216</v>
      </c>
      <c r="Q17">
        <v>0.14854111405835543</v>
      </c>
      <c r="R17">
        <v>0.1528735632183908</v>
      </c>
      <c r="S17">
        <v>0.16267648864333953</v>
      </c>
      <c r="T17">
        <v>0.18168389955686853</v>
      </c>
      <c r="U17">
        <v>0.19735457688260929</v>
      </c>
      <c r="V17">
        <v>0.28643700313177545</v>
      </c>
      <c r="W17">
        <v>0.26526151444184226</v>
      </c>
      <c r="X17">
        <v>0.31459254579911561</v>
      </c>
      <c r="Y17">
        <v>0.35563321684140459</v>
      </c>
      <c r="Z17">
        <v>0.3842592592592593</v>
      </c>
      <c r="AA17">
        <v>0.44286198711427599</v>
      </c>
      <c r="AB17">
        <v>0.57649938800489609</v>
      </c>
      <c r="AC17">
        <v>0.5165753067084311</v>
      </c>
      <c r="AD17">
        <v>0.6305933372757736</v>
      </c>
      <c r="AE17">
        <v>0.6728138013087448</v>
      </c>
      <c r="AF17">
        <v>0.78115653040877375</v>
      </c>
      <c r="AG17">
        <v>0.84041827688110926</v>
      </c>
      <c r="AH17">
        <v>0.83535598705501612</v>
      </c>
      <c r="AI17">
        <v>0.774500475737393</v>
      </c>
      <c r="AJ17">
        <v>0.85847743987278868</v>
      </c>
      <c r="AK17">
        <v>0.8622802773746171</v>
      </c>
      <c r="AL17">
        <v>0.84698235840297131</v>
      </c>
      <c r="AM17">
        <v>0.87366874770473746</v>
      </c>
      <c r="AN17">
        <v>0.88316866007973671</v>
      </c>
      <c r="AO17">
        <v>0.89210278487824557</v>
      </c>
      <c r="AP17">
        <v>0.87897877984084882</v>
      </c>
      <c r="AQ17">
        <v>0.8914924297043979</v>
      </c>
      <c r="AR17">
        <v>0.88510479041916179</v>
      </c>
      <c r="AS17">
        <v>0.90111470693994977</v>
      </c>
      <c r="AT17">
        <v>0.90003608805485391</v>
      </c>
      <c r="AU17">
        <v>0.89153153153153153</v>
      </c>
      <c r="AV17">
        <v>0.87728130899937062</v>
      </c>
      <c r="AW17">
        <v>0.89030325720703862</v>
      </c>
      <c r="AX17">
        <v>0.90167548500881844</v>
      </c>
      <c r="AY17">
        <v>0.90361046704206682</v>
      </c>
      <c r="AZ17">
        <v>0.89988319706324038</v>
      </c>
      <c r="BA17">
        <v>0.89745896109736911</v>
      </c>
      <c r="BB17">
        <v>0.90204970070741874</v>
      </c>
      <c r="BC17">
        <v>0.90215827338129495</v>
      </c>
      <c r="BD17">
        <v>0.90516782099094317</v>
      </c>
      <c r="BE17">
        <v>0.88655390398086453</v>
      </c>
      <c r="BF17">
        <v>0.89685024866457907</v>
      </c>
      <c r="BG17">
        <v>0.88835451734799042</v>
      </c>
      <c r="BH17">
        <v>0.8812193412754028</v>
      </c>
      <c r="BI17">
        <v>0.86948176583493286</v>
      </c>
      <c r="BJ17">
        <v>0.85719489981785058</v>
      </c>
      <c r="BK17">
        <v>0.8076923076923076</v>
      </c>
      <c r="BL17">
        <v>0.63838184509126794</v>
      </c>
      <c r="BM17">
        <v>0.55622397038408145</v>
      </c>
      <c r="BN17">
        <v>0.53227990970654626</v>
      </c>
      <c r="BO17">
        <v>0.51575998132150358</v>
      </c>
      <c r="BP17">
        <v>0.52387774594078318</v>
      </c>
      <c r="BQ17">
        <v>0.5122171945701357</v>
      </c>
      <c r="BR17">
        <v>0.48929081389814372</v>
      </c>
    </row>
    <row r="18" spans="1:70" x14ac:dyDescent="0.25">
      <c r="A18" t="s">
        <v>17</v>
      </c>
      <c r="B18">
        <v>0.13755403000254263</v>
      </c>
      <c r="C18">
        <v>0.13455838767042091</v>
      </c>
      <c r="D18">
        <v>0.10605838345313184</v>
      </c>
      <c r="E18">
        <v>0.10038119440914867</v>
      </c>
      <c r="F18">
        <v>0.10672821373618693</v>
      </c>
      <c r="G18">
        <v>9.788287049766288E-2</v>
      </c>
      <c r="H18">
        <v>0.104137348719392</v>
      </c>
      <c r="I18">
        <v>0.10477266308952272</v>
      </c>
      <c r="J18">
        <v>0.13032162111916712</v>
      </c>
      <c r="K18">
        <v>0.11449184441656213</v>
      </c>
      <c r="L18">
        <v>0.10856658184902457</v>
      </c>
      <c r="M18">
        <v>0.11101928374655648</v>
      </c>
      <c r="N18">
        <v>0.11327913279132792</v>
      </c>
      <c r="O18">
        <v>0.12034437581882843</v>
      </c>
      <c r="P18">
        <v>0.13636363636363638</v>
      </c>
      <c r="Q18">
        <v>0.2022873481057898</v>
      </c>
      <c r="R18">
        <v>0.19189916442430252</v>
      </c>
      <c r="S18">
        <v>0.21046153846153851</v>
      </c>
      <c r="T18">
        <v>0.23930222155956465</v>
      </c>
      <c r="U18">
        <v>0.26752767527675281</v>
      </c>
      <c r="V18">
        <v>0.29841958475364116</v>
      </c>
      <c r="W18">
        <v>0.43503368623676614</v>
      </c>
      <c r="X18">
        <v>0.42905121746431557</v>
      </c>
      <c r="Y18">
        <v>0.47596233272757316</v>
      </c>
      <c r="Z18">
        <v>0.52894142186685211</v>
      </c>
      <c r="AA18">
        <v>0.55489820776057064</v>
      </c>
      <c r="AB18">
        <v>0.58102766798418981</v>
      </c>
      <c r="AC18">
        <v>0.68911622620062529</v>
      </c>
      <c r="AD18">
        <v>0.77606752730883799</v>
      </c>
      <c r="AE18">
        <v>0.79923371647509578</v>
      </c>
      <c r="AF18">
        <v>0.83315462148831232</v>
      </c>
      <c r="AG18">
        <v>0.88161616161616163</v>
      </c>
      <c r="AH18">
        <v>0.88739244294799846</v>
      </c>
      <c r="AI18">
        <v>0.87361029842012872</v>
      </c>
      <c r="AJ18">
        <v>0.88334173810724503</v>
      </c>
      <c r="AK18">
        <v>0.87980295566502476</v>
      </c>
      <c r="AL18">
        <v>0.88277578103400611</v>
      </c>
      <c r="AM18">
        <v>0.88850653819683423</v>
      </c>
      <c r="AN18">
        <v>0.89445129469790396</v>
      </c>
      <c r="AO18">
        <v>0.89398856436408591</v>
      </c>
      <c r="AP18">
        <v>0.89788732394366189</v>
      </c>
      <c r="AQ18">
        <v>0.90067485724173746</v>
      </c>
      <c r="AR18">
        <v>0.90350314384704233</v>
      </c>
      <c r="AS18">
        <v>0.90498338870431905</v>
      </c>
      <c r="AT18">
        <v>0.90487394957983192</v>
      </c>
      <c r="AU18">
        <v>0.89946029298380892</v>
      </c>
      <c r="AV18">
        <v>0.8993865030674848</v>
      </c>
      <c r="AW18">
        <v>0.9028857784689821</v>
      </c>
      <c r="AX18">
        <v>0.90690576115986277</v>
      </c>
      <c r="AY18">
        <v>0.90886739878708389</v>
      </c>
      <c r="AZ18">
        <v>0.90099626400996247</v>
      </c>
      <c r="BA18">
        <v>0.90159840159840166</v>
      </c>
      <c r="BB18">
        <v>0.90194825934206335</v>
      </c>
      <c r="BC18">
        <v>0.90275994865211817</v>
      </c>
      <c r="BD18">
        <v>0.90212226797592643</v>
      </c>
      <c r="BE18">
        <v>0.89726978250809808</v>
      </c>
      <c r="BF18">
        <v>0.89521199419635666</v>
      </c>
      <c r="BG18">
        <v>0.88505747126436785</v>
      </c>
      <c r="BH18">
        <v>0.88132459236846528</v>
      </c>
      <c r="BI18">
        <v>0.86786486936262286</v>
      </c>
      <c r="BJ18">
        <v>0.84417899803886609</v>
      </c>
      <c r="BK18">
        <v>0.77877765279340083</v>
      </c>
      <c r="BL18">
        <v>0.53179190751445082</v>
      </c>
      <c r="BM18">
        <v>0.46250892644608421</v>
      </c>
      <c r="BN18">
        <v>0.43684925305568129</v>
      </c>
      <c r="BO18">
        <v>0.42565100997809685</v>
      </c>
      <c r="BP18">
        <v>0.43614764531183714</v>
      </c>
      <c r="BQ18">
        <v>0.44086021505376344</v>
      </c>
      <c r="BR18">
        <v>0.41688220079943572</v>
      </c>
    </row>
    <row r="19" spans="1:70" x14ac:dyDescent="0.25">
      <c r="A19" t="s">
        <v>18</v>
      </c>
      <c r="B19">
        <v>0.1363063744016125</v>
      </c>
      <c r="C19">
        <v>0.14093376764386534</v>
      </c>
      <c r="D19">
        <v>0.10815115100622555</v>
      </c>
      <c r="E19">
        <v>0.10114584806903383</v>
      </c>
      <c r="F19">
        <v>0.10782535918538155</v>
      </c>
      <c r="G19">
        <v>9.8755186721991725E-2</v>
      </c>
      <c r="H19">
        <v>0.10388888888888886</v>
      </c>
      <c r="I19">
        <v>0.10110450297366184</v>
      </c>
      <c r="J19">
        <v>0.13308285544789394</v>
      </c>
      <c r="K19">
        <v>0.11713425265493733</v>
      </c>
      <c r="L19">
        <v>0.11085844229675947</v>
      </c>
      <c r="M19">
        <v>0.11510090466249129</v>
      </c>
      <c r="N19">
        <v>0.11525093841234536</v>
      </c>
      <c r="O19">
        <v>0.12218457245365749</v>
      </c>
      <c r="P19">
        <v>0.13215429605904469</v>
      </c>
      <c r="Q19">
        <v>0.20049813200498123</v>
      </c>
      <c r="R19">
        <v>0.19074177356385941</v>
      </c>
      <c r="S19">
        <v>0.20673220137027112</v>
      </c>
      <c r="T19">
        <v>0.23427236899722673</v>
      </c>
      <c r="U19">
        <v>0.28105154334662524</v>
      </c>
      <c r="V19">
        <v>0.37705677867902659</v>
      </c>
      <c r="W19">
        <v>0.4007345834138798</v>
      </c>
      <c r="X19">
        <v>0.40788238974038166</v>
      </c>
      <c r="Y19">
        <v>0.48787933201652006</v>
      </c>
      <c r="Z19">
        <v>0.52195121951219514</v>
      </c>
      <c r="AA19">
        <v>0.51092466352036359</v>
      </c>
      <c r="AB19">
        <v>0.68952711067095807</v>
      </c>
      <c r="AC19">
        <v>0.66605839416058399</v>
      </c>
      <c r="AD19">
        <v>0.73402705515088451</v>
      </c>
      <c r="AE19">
        <v>0.77933723196881088</v>
      </c>
      <c r="AF19">
        <v>0.83700440528634368</v>
      </c>
      <c r="AG19">
        <v>0.87834654101520671</v>
      </c>
      <c r="AH19">
        <v>0.88416175231676486</v>
      </c>
      <c r="AI19">
        <v>0.86319802646333266</v>
      </c>
      <c r="AJ19">
        <v>0.88074838258436783</v>
      </c>
      <c r="AK19">
        <v>0.86640237859266611</v>
      </c>
      <c r="AL19">
        <v>0.8779680529572601</v>
      </c>
      <c r="AM19">
        <v>0.88700173310225316</v>
      </c>
      <c r="AN19">
        <v>0.8941836019621584</v>
      </c>
      <c r="AO19">
        <v>0.89761751448808746</v>
      </c>
      <c r="AP19">
        <v>0.89547038327526141</v>
      </c>
      <c r="AQ19">
        <v>0.8960739030023096</v>
      </c>
      <c r="AR19">
        <v>0.90018985625169501</v>
      </c>
      <c r="AS19">
        <v>0.90306038047973536</v>
      </c>
      <c r="AT19">
        <v>0.90574521232306415</v>
      </c>
      <c r="AU19">
        <v>0.8983156581409858</v>
      </c>
      <c r="AV19">
        <v>0.90279061171687303</v>
      </c>
      <c r="AW19">
        <v>0.90106859703550513</v>
      </c>
      <c r="AX19">
        <v>0.90675300647548562</v>
      </c>
      <c r="AY19">
        <v>0.91070522577371904</v>
      </c>
      <c r="AZ19">
        <v>0.90278677900194415</v>
      </c>
      <c r="BA19">
        <v>0.90158172231985934</v>
      </c>
      <c r="BB19">
        <v>0.90440165061898192</v>
      </c>
      <c r="BC19">
        <v>0.9011694943172458</v>
      </c>
      <c r="BD19">
        <v>0.89984670413898826</v>
      </c>
      <c r="BE19">
        <v>0.88699261992619916</v>
      </c>
      <c r="BF19">
        <v>0.89100911122571791</v>
      </c>
      <c r="BG19">
        <v>0.88677918424753865</v>
      </c>
      <c r="BH19">
        <v>0.87442258340461942</v>
      </c>
      <c r="BI19">
        <v>0.85919634106501142</v>
      </c>
      <c r="BJ19">
        <v>0.84216216216216222</v>
      </c>
      <c r="BK19">
        <v>0.79231366459627328</v>
      </c>
      <c r="BL19">
        <v>0.54757969303423848</v>
      </c>
      <c r="BM19">
        <v>0.4653511862814188</v>
      </c>
      <c r="BN19">
        <v>0.43658859920459564</v>
      </c>
      <c r="BO19">
        <v>0.42971133536728467</v>
      </c>
      <c r="BP19">
        <v>0.43764172335600915</v>
      </c>
      <c r="BQ19">
        <v>0.43582214765100669</v>
      </c>
      <c r="BR19">
        <v>0.40808650681711323</v>
      </c>
    </row>
    <row r="20" spans="1:70" x14ac:dyDescent="0.25">
      <c r="A20" t="s">
        <v>19</v>
      </c>
      <c r="B20">
        <v>0.1355311355311356</v>
      </c>
      <c r="C20">
        <v>0.13574840764331214</v>
      </c>
      <c r="D20">
        <v>0.10301153954404735</v>
      </c>
      <c r="E20">
        <v>9.7635605006954077E-2</v>
      </c>
      <c r="F20">
        <v>0.10626185958254272</v>
      </c>
      <c r="G20">
        <v>9.8509933774834468E-2</v>
      </c>
      <c r="H20">
        <v>0.10340956924372105</v>
      </c>
      <c r="I20">
        <v>6.6860465116279078E-2</v>
      </c>
      <c r="J20">
        <v>0.12873100164804976</v>
      </c>
      <c r="K20">
        <v>0.11706003484872489</v>
      </c>
      <c r="L20">
        <v>0.10955841252096146</v>
      </c>
      <c r="M20">
        <v>0.11154381084840054</v>
      </c>
      <c r="N20">
        <v>0.10732728541521289</v>
      </c>
      <c r="O20">
        <v>0.11071143085531571</v>
      </c>
      <c r="P20">
        <v>0.11455618054602829</v>
      </c>
      <c r="Q20">
        <v>0.18030690537084396</v>
      </c>
      <c r="R20">
        <v>0.1555492878296432</v>
      </c>
      <c r="S20">
        <v>0.16050878255602663</v>
      </c>
      <c r="T20">
        <v>0.17507331378299124</v>
      </c>
      <c r="U20">
        <v>0.20969914683430624</v>
      </c>
      <c r="V20">
        <v>0.23086000885086302</v>
      </c>
      <c r="W20">
        <v>0.26952141057934509</v>
      </c>
      <c r="X20">
        <v>0.38871843285343405</v>
      </c>
      <c r="Y20">
        <v>0.37213335902871464</v>
      </c>
      <c r="Z20">
        <v>0.37637227592987055</v>
      </c>
      <c r="AA20">
        <v>0.45251582805731422</v>
      </c>
      <c r="AB20">
        <v>0.51788815560958668</v>
      </c>
      <c r="AC20">
        <v>0.51515151515151514</v>
      </c>
      <c r="AD20">
        <v>0.56474694589877839</v>
      </c>
      <c r="AE20">
        <v>0.70585523282618734</v>
      </c>
      <c r="AF20">
        <v>0.75149628920277711</v>
      </c>
      <c r="AG20">
        <v>0.79272151898734167</v>
      </c>
      <c r="AH20">
        <v>0.82683079490924272</v>
      </c>
      <c r="AI20">
        <v>0.81126978000771899</v>
      </c>
      <c r="AJ20">
        <v>0.86783406295601417</v>
      </c>
      <c r="AK20">
        <v>0.83107403545359759</v>
      </c>
      <c r="AL20">
        <v>0.87333755541481939</v>
      </c>
      <c r="AM20">
        <v>0.87923689572142993</v>
      </c>
      <c r="AN20">
        <v>0.88660578386605782</v>
      </c>
      <c r="AO20">
        <v>0.90145123185960174</v>
      </c>
      <c r="AP20">
        <v>0.89216643875756974</v>
      </c>
      <c r="AQ20">
        <v>0.89763067462470614</v>
      </c>
      <c r="AR20">
        <v>0.89252127183161656</v>
      </c>
      <c r="AS20">
        <v>0.90746582544689802</v>
      </c>
      <c r="AT20">
        <v>0.90078236130867695</v>
      </c>
      <c r="AU20">
        <v>0.90027432628691295</v>
      </c>
      <c r="AV20">
        <v>0.90064635272391502</v>
      </c>
      <c r="AW20">
        <v>0.90204369274136698</v>
      </c>
      <c r="AX20">
        <v>0.90454016298020967</v>
      </c>
      <c r="AY20">
        <v>0.90665543386689151</v>
      </c>
      <c r="AZ20">
        <v>0.90806505144374394</v>
      </c>
      <c r="BA20">
        <v>0.9032082653616097</v>
      </c>
      <c r="BB20">
        <v>0.90689655172413786</v>
      </c>
      <c r="BC20">
        <v>0.90409075283602602</v>
      </c>
      <c r="BD20">
        <v>0.89987874588602101</v>
      </c>
      <c r="BE20">
        <v>0.89528535980148882</v>
      </c>
      <c r="BF20">
        <v>0.89589958158995808</v>
      </c>
      <c r="BG20">
        <v>0.89004010695187152</v>
      </c>
      <c r="BH20">
        <v>0.87892148550110238</v>
      </c>
      <c r="BI20">
        <v>0.86607142857142849</v>
      </c>
      <c r="BJ20">
        <v>0.85862995298858291</v>
      </c>
      <c r="BK20">
        <v>0.80166225916131473</v>
      </c>
      <c r="BL20">
        <v>0.58921059143776289</v>
      </c>
      <c r="BM20">
        <v>0.47240079804921303</v>
      </c>
      <c r="BN20">
        <v>0.46225345726592615</v>
      </c>
      <c r="BO20">
        <v>0.44886233049873586</v>
      </c>
      <c r="BP20">
        <v>0.4300390384220259</v>
      </c>
      <c r="BQ20">
        <v>0.42295362256892494</v>
      </c>
      <c r="BR20">
        <v>0.39100971312401178</v>
      </c>
    </row>
    <row r="21" spans="1:70" x14ac:dyDescent="0.25">
      <c r="A21" t="s">
        <v>20</v>
      </c>
      <c r="B21">
        <v>0.14214214214214213</v>
      </c>
      <c r="C21">
        <v>0.13569776407093287</v>
      </c>
      <c r="D21">
        <v>0.10319685922602362</v>
      </c>
      <c r="E21">
        <v>0.10004293688278226</v>
      </c>
      <c r="F21">
        <v>0.10932203389830504</v>
      </c>
      <c r="G21">
        <v>9.9453866053463624E-2</v>
      </c>
      <c r="H21">
        <v>0.10685166642826496</v>
      </c>
      <c r="I21">
        <v>7.7833409194355954E-2</v>
      </c>
      <c r="J21">
        <v>0.12888578414250781</v>
      </c>
      <c r="K21">
        <v>0.11604784837657302</v>
      </c>
      <c r="L21">
        <v>0.11104979997241002</v>
      </c>
      <c r="M21">
        <v>0.11425402107598442</v>
      </c>
      <c r="N21">
        <v>0.11174458380843789</v>
      </c>
      <c r="O21">
        <v>0.11354252683732451</v>
      </c>
      <c r="P21">
        <v>0.11428571428571428</v>
      </c>
      <c r="Q21">
        <v>0.16088225754135582</v>
      </c>
      <c r="R21">
        <v>0.14462334675100635</v>
      </c>
      <c r="S21">
        <v>0.16470412878223278</v>
      </c>
      <c r="T21">
        <v>0.17679800790976996</v>
      </c>
      <c r="U21">
        <v>0.19792284866468848</v>
      </c>
      <c r="V21">
        <v>0.29993259941586164</v>
      </c>
      <c r="W21">
        <v>0.2774539152355443</v>
      </c>
      <c r="X21">
        <v>0.31339676785983994</v>
      </c>
      <c r="Y21">
        <v>0.34911428123530336</v>
      </c>
      <c r="Z21">
        <v>0.36467998112910832</v>
      </c>
      <c r="AA21">
        <v>0.3679198817928091</v>
      </c>
      <c r="AB21">
        <v>0.5738359201773835</v>
      </c>
      <c r="AC21">
        <v>0.54222812677927501</v>
      </c>
      <c r="AD21">
        <v>0.64291996481970104</v>
      </c>
      <c r="AE21">
        <v>0.70791366906474817</v>
      </c>
      <c r="AF21">
        <v>0.79338664361357247</v>
      </c>
      <c r="AG21">
        <v>0.85602953240360946</v>
      </c>
      <c r="AH21">
        <v>0.84475394614670374</v>
      </c>
      <c r="AI21">
        <v>0.84732284855981621</v>
      </c>
      <c r="AJ21">
        <v>0.86378961564396495</v>
      </c>
      <c r="AK21">
        <v>0.86059743954480794</v>
      </c>
      <c r="AL21">
        <v>0.87634910059960025</v>
      </c>
      <c r="AM21">
        <v>0.88318835434049348</v>
      </c>
      <c r="AN21">
        <v>0.88657153311379422</v>
      </c>
      <c r="AO21">
        <v>0.89108129439621164</v>
      </c>
      <c r="AP21">
        <v>0.89194915254237284</v>
      </c>
      <c r="AQ21">
        <v>0.89595995709688947</v>
      </c>
      <c r="AR21">
        <v>0.89732528041415027</v>
      </c>
      <c r="AS21">
        <v>0.90220385674931136</v>
      </c>
      <c r="AT21">
        <v>0.90289291152089346</v>
      </c>
      <c r="AU21">
        <v>0.89836829836829857</v>
      </c>
      <c r="AV21">
        <v>0.89949935101056921</v>
      </c>
      <c r="AW21">
        <v>0.8954225352112678</v>
      </c>
      <c r="AX21">
        <v>0.90659425911559344</v>
      </c>
      <c r="AY21">
        <v>0.90691260127564211</v>
      </c>
      <c r="AZ21">
        <v>0.90226385636221706</v>
      </c>
      <c r="BA21">
        <v>0.89672686230248322</v>
      </c>
      <c r="BB21">
        <v>0.907659649743499</v>
      </c>
      <c r="BC21">
        <v>0.90314685314685328</v>
      </c>
      <c r="BD21">
        <v>0.89665337263741962</v>
      </c>
      <c r="BE21">
        <v>0.88933601609657942</v>
      </c>
      <c r="BF21">
        <v>0.89170182841068901</v>
      </c>
      <c r="BG21">
        <v>0.88761632068718688</v>
      </c>
      <c r="BH21">
        <v>0.88027162258756264</v>
      </c>
      <c r="BI21">
        <v>0.86436624530235751</v>
      </c>
      <c r="BJ21">
        <v>0.84998306806637314</v>
      </c>
      <c r="BK21">
        <v>0.80204651162790708</v>
      </c>
      <c r="BL21">
        <v>0.59376454164727788</v>
      </c>
      <c r="BM21">
        <v>0.50846023688663278</v>
      </c>
      <c r="BN21">
        <v>0.48036253776435045</v>
      </c>
      <c r="BO21">
        <v>0.46033092914722101</v>
      </c>
      <c r="BP21">
        <v>0.45751376868607402</v>
      </c>
      <c r="BQ21">
        <v>0.46964467005076144</v>
      </c>
      <c r="BR21">
        <v>0.42595978062157225</v>
      </c>
    </row>
    <row r="22" spans="1:70" x14ac:dyDescent="0.25">
      <c r="A22" t="s">
        <v>21</v>
      </c>
      <c r="B22">
        <v>0.13953488372093026</v>
      </c>
      <c r="C22">
        <v>0.14153846153846153</v>
      </c>
      <c r="D22">
        <v>0.10725552050473183</v>
      </c>
      <c r="E22">
        <v>0.10425378514780105</v>
      </c>
      <c r="F22">
        <v>0.11540123901455124</v>
      </c>
      <c r="G22">
        <v>0.1059527200227855</v>
      </c>
      <c r="H22">
        <v>0.11312607944732297</v>
      </c>
      <c r="I22">
        <v>8.7937743190661444E-2</v>
      </c>
      <c r="J22">
        <v>0.14004376367614876</v>
      </c>
      <c r="K22">
        <v>0.1274143302180685</v>
      </c>
      <c r="L22">
        <v>0.12428029771099561</v>
      </c>
      <c r="M22">
        <v>0.13419540229885055</v>
      </c>
      <c r="N22">
        <v>0.14375446109921486</v>
      </c>
      <c r="O22">
        <v>0.15297972557853773</v>
      </c>
      <c r="P22">
        <v>0.20061068702290077</v>
      </c>
      <c r="Q22">
        <v>0.24484201413937384</v>
      </c>
      <c r="R22">
        <v>0.30614785992217897</v>
      </c>
      <c r="S22">
        <v>0.31815948911085645</v>
      </c>
      <c r="T22">
        <v>0.42284651931419132</v>
      </c>
      <c r="U22">
        <v>0.44789102248481871</v>
      </c>
      <c r="V22">
        <v>0.51344086021505364</v>
      </c>
      <c r="W22">
        <v>0.57756813417190778</v>
      </c>
      <c r="X22">
        <v>0.67622033139274529</v>
      </c>
      <c r="Y22">
        <v>0.745956437351736</v>
      </c>
      <c r="Z22">
        <v>0.74631719915821704</v>
      </c>
      <c r="AA22">
        <v>0.75563506261180668</v>
      </c>
      <c r="AB22">
        <v>0.80463392029657099</v>
      </c>
      <c r="AC22">
        <v>0.82070707070707083</v>
      </c>
      <c r="AD22">
        <v>0.87423687423687435</v>
      </c>
      <c r="AE22">
        <v>0.88</v>
      </c>
      <c r="AF22">
        <v>0.88279132791327919</v>
      </c>
      <c r="AG22">
        <v>0.89821233126596134</v>
      </c>
      <c r="AH22">
        <v>0.90017825311942956</v>
      </c>
      <c r="AI22">
        <v>0.89744457607040107</v>
      </c>
      <c r="AJ22">
        <v>0.89731362263551107</v>
      </c>
      <c r="AK22">
        <v>0.89081354612689756</v>
      </c>
      <c r="AL22">
        <v>0.88922931887815215</v>
      </c>
      <c r="AM22">
        <v>0.89445494643982359</v>
      </c>
      <c r="AN22">
        <v>0.90527376553577421</v>
      </c>
      <c r="AO22">
        <v>0.90892733564013828</v>
      </c>
      <c r="AP22">
        <v>0.90878970960826355</v>
      </c>
      <c r="AQ22">
        <v>0.90906326034063245</v>
      </c>
      <c r="AR22">
        <v>0.91448643410852715</v>
      </c>
      <c r="AS22">
        <v>0.91405885100420381</v>
      </c>
      <c r="AT22">
        <v>0.91538229072227251</v>
      </c>
      <c r="AU22">
        <v>0.90767534793992011</v>
      </c>
      <c r="AV22">
        <v>0.91383372601817581</v>
      </c>
      <c r="AW22">
        <v>0.91099395255078319</v>
      </c>
      <c r="AX22">
        <v>0.91444494652809161</v>
      </c>
      <c r="AY22">
        <v>0.91791853802075274</v>
      </c>
      <c r="AZ22">
        <v>0.91415345770795353</v>
      </c>
      <c r="BA22">
        <v>0.91469709318120085</v>
      </c>
      <c r="BB22">
        <v>0.91466182478438496</v>
      </c>
      <c r="BC22">
        <v>0.91671732522796356</v>
      </c>
      <c r="BD22">
        <v>0.91031254718405574</v>
      </c>
      <c r="BE22">
        <v>0.90987710514337738</v>
      </c>
      <c r="BF22">
        <v>0.91124542707173517</v>
      </c>
      <c r="BG22">
        <v>0.90004744583267449</v>
      </c>
      <c r="BH22">
        <v>0.89333750390991551</v>
      </c>
      <c r="BI22">
        <v>0.87490251130868812</v>
      </c>
      <c r="BJ22">
        <v>0.86236633321835099</v>
      </c>
      <c r="BK22">
        <v>0.82039573820395739</v>
      </c>
      <c r="BL22">
        <v>0.61408083441981742</v>
      </c>
      <c r="BM22">
        <v>0.54486215538847116</v>
      </c>
      <c r="BN22">
        <v>0.52123938030984507</v>
      </c>
      <c r="BO22">
        <v>0.49684653118430266</v>
      </c>
      <c r="BP22">
        <v>0.48610169491525418</v>
      </c>
      <c r="BQ22">
        <v>0.47721369539551356</v>
      </c>
      <c r="BR22">
        <v>0.46100025913449083</v>
      </c>
    </row>
    <row r="23" spans="1:70" x14ac:dyDescent="0.25">
      <c r="A23" t="s">
        <v>22</v>
      </c>
      <c r="B23">
        <v>0.12613065326633163</v>
      </c>
      <c r="C23">
        <v>0.12603015075376883</v>
      </c>
      <c r="D23">
        <v>0.10668229777256737</v>
      </c>
      <c r="E23">
        <v>0.10093036368762333</v>
      </c>
      <c r="F23">
        <v>0.11072912190230624</v>
      </c>
      <c r="G23">
        <v>0.10291643297812669</v>
      </c>
      <c r="H23">
        <v>0.10607332773579622</v>
      </c>
      <c r="I23">
        <v>9.0514905149051458E-2</v>
      </c>
      <c r="J23">
        <v>0.13395401862055864</v>
      </c>
      <c r="K23">
        <v>0.11965941918807975</v>
      </c>
      <c r="L23">
        <v>0.11583391977480646</v>
      </c>
      <c r="M23">
        <v>0.11992263056092842</v>
      </c>
      <c r="N23">
        <v>0.13258877434135169</v>
      </c>
      <c r="O23">
        <v>0.13321561702962523</v>
      </c>
      <c r="P23">
        <v>0.154073448712537</v>
      </c>
      <c r="Q23">
        <v>0.20976460331299038</v>
      </c>
      <c r="R23">
        <v>0.22208955223880597</v>
      </c>
      <c r="S23">
        <v>0.2295849056603774</v>
      </c>
      <c r="T23">
        <v>0.25729927007299269</v>
      </c>
      <c r="U23">
        <v>0.30567964262922787</v>
      </c>
      <c r="V23">
        <v>0.41735918744228989</v>
      </c>
      <c r="W23">
        <v>0.41787483942007708</v>
      </c>
      <c r="X23">
        <v>0.45949696444058979</v>
      </c>
      <c r="Y23">
        <v>0.51745920336901208</v>
      </c>
      <c r="Z23">
        <v>0.53404144175518009</v>
      </c>
      <c r="AA23">
        <v>0.54008927095387671</v>
      </c>
      <c r="AB23">
        <v>0.71206052514463736</v>
      </c>
      <c r="AC23">
        <v>0.70989391643212818</v>
      </c>
      <c r="AD23">
        <v>0.76625448743518143</v>
      </c>
      <c r="AE23">
        <v>0.81467964314679642</v>
      </c>
      <c r="AF23">
        <v>0.84068219633943431</v>
      </c>
      <c r="AG23">
        <v>0.87692908771244371</v>
      </c>
      <c r="AH23">
        <v>0.881601857225769</v>
      </c>
      <c r="AI23">
        <v>0.86844919786096253</v>
      </c>
      <c r="AJ23">
        <v>0.87250996015936244</v>
      </c>
      <c r="AK23">
        <v>0.87072170845647823</v>
      </c>
      <c r="AL23">
        <v>0.87827858416093718</v>
      </c>
      <c r="AM23">
        <v>0.88388666782548242</v>
      </c>
      <c r="AN23">
        <v>0.8897943344974778</v>
      </c>
      <c r="AO23">
        <v>0.89715832205683355</v>
      </c>
      <c r="AP23">
        <v>0.88926601612218914</v>
      </c>
      <c r="AQ23">
        <v>0.89788854274835594</v>
      </c>
      <c r="AR23">
        <v>0.89832908524497301</v>
      </c>
      <c r="AS23">
        <v>0.9044345135785492</v>
      </c>
      <c r="AT23">
        <v>0.90362676655882856</v>
      </c>
      <c r="AU23">
        <v>0.89987677141096745</v>
      </c>
      <c r="AV23">
        <v>0.8959066493795147</v>
      </c>
      <c r="AW23">
        <v>0.90162200282087435</v>
      </c>
      <c r="AX23">
        <v>0.90448476549126999</v>
      </c>
      <c r="AY23">
        <v>0.91088435374149657</v>
      </c>
      <c r="AZ23">
        <v>0.90797352663094866</v>
      </c>
      <c r="BA23">
        <v>0.90188014101057579</v>
      </c>
      <c r="BB23">
        <v>0.90448275862068983</v>
      </c>
      <c r="BC23">
        <v>0.90089470061940802</v>
      </c>
      <c r="BD23">
        <v>0.89649871904355249</v>
      </c>
      <c r="BE23">
        <v>0.88449848024316113</v>
      </c>
      <c r="BF23">
        <v>0.88690172032021797</v>
      </c>
      <c r="BG23">
        <v>0.87763496143958886</v>
      </c>
      <c r="BH23">
        <v>0.86830728300631865</v>
      </c>
      <c r="BI23">
        <v>0.85846470185058255</v>
      </c>
      <c r="BJ23">
        <v>0.84321886923343736</v>
      </c>
      <c r="BK23">
        <v>0.78490566037735843</v>
      </c>
      <c r="BL23">
        <v>0.5511737089201878</v>
      </c>
      <c r="BM23">
        <v>0.45733041575492345</v>
      </c>
      <c r="BN23">
        <v>0.44683714670255714</v>
      </c>
      <c r="BO23">
        <v>0.4362445414847162</v>
      </c>
      <c r="BP23">
        <v>0.42991610394925306</v>
      </c>
      <c r="BQ23">
        <v>0.42817126850740295</v>
      </c>
      <c r="BR23">
        <v>0.40233428760184986</v>
      </c>
    </row>
    <row r="24" spans="1:70" x14ac:dyDescent="0.25">
      <c r="A24" t="s">
        <v>23</v>
      </c>
      <c r="B24">
        <v>0.12556053811659193</v>
      </c>
      <c r="C24">
        <v>0.11602787456445993</v>
      </c>
      <c r="D24">
        <v>0.10193370165745853</v>
      </c>
      <c r="E24">
        <v>9.8291795015401834E-2</v>
      </c>
      <c r="F24">
        <v>0.10946298585359153</v>
      </c>
      <c r="G24">
        <v>0.10079243709161678</v>
      </c>
      <c r="H24">
        <v>0.10792192881745118</v>
      </c>
      <c r="I24">
        <v>9.38732579542466E-2</v>
      </c>
      <c r="J24">
        <v>0.12098920018782279</v>
      </c>
      <c r="K24">
        <v>0.11419887103777684</v>
      </c>
      <c r="L24">
        <v>0.11517730496453898</v>
      </c>
      <c r="M24">
        <v>0.11487964989059082</v>
      </c>
      <c r="N24">
        <v>0.1221384509938314</v>
      </c>
      <c r="O24">
        <v>0.1263197586726999</v>
      </c>
      <c r="P24">
        <v>0.15342427225425401</v>
      </c>
      <c r="Q24">
        <v>0.22447622214832064</v>
      </c>
      <c r="R24">
        <v>0.21950492096629884</v>
      </c>
      <c r="S24">
        <v>0.25270432692307693</v>
      </c>
      <c r="T24">
        <v>0.28329448329448331</v>
      </c>
      <c r="U24">
        <v>0.29794149512459372</v>
      </c>
      <c r="V24">
        <v>0.33039647577092512</v>
      </c>
      <c r="W24">
        <v>0.45582887700534752</v>
      </c>
      <c r="X24">
        <v>0.43287985576135063</v>
      </c>
      <c r="Y24">
        <v>0.47143817204301081</v>
      </c>
      <c r="Z24">
        <v>0.50653648849908983</v>
      </c>
      <c r="AA24">
        <v>0.52424863387978127</v>
      </c>
      <c r="AB24">
        <v>0.56313425386790894</v>
      </c>
      <c r="AC24">
        <v>0.68525487512829275</v>
      </c>
      <c r="AD24">
        <v>0.71484071484071476</v>
      </c>
      <c r="AE24">
        <v>0.77085828343313367</v>
      </c>
      <c r="AF24">
        <v>0.79597214379823089</v>
      </c>
      <c r="AG24">
        <v>0.87531657899863635</v>
      </c>
      <c r="AH24">
        <v>0.88264525993883791</v>
      </c>
      <c r="AI24">
        <v>0.87692307692307692</v>
      </c>
      <c r="AJ24">
        <v>0.88354170234629203</v>
      </c>
      <c r="AK24">
        <v>0.8797814207650273</v>
      </c>
      <c r="AL24">
        <v>0.88558727187646225</v>
      </c>
      <c r="AM24">
        <v>0.89197033215091914</v>
      </c>
      <c r="AN24">
        <v>0.89705384354893336</v>
      </c>
      <c r="AO24">
        <v>0.90540923251203631</v>
      </c>
      <c r="AP24">
        <v>0.90428305400372444</v>
      </c>
      <c r="AQ24">
        <v>0.90687583444592779</v>
      </c>
      <c r="AR24">
        <v>0.90984483681112904</v>
      </c>
      <c r="AS24">
        <v>0.91311529567228278</v>
      </c>
      <c r="AT24">
        <v>0.91264728986645705</v>
      </c>
      <c r="AU24">
        <v>0.90668881171674454</v>
      </c>
      <c r="AV24">
        <v>0.90750436300174531</v>
      </c>
      <c r="AW24">
        <v>0.90750870213823953</v>
      </c>
      <c r="AX24">
        <v>0.91489947672817395</v>
      </c>
      <c r="AY24">
        <v>0.9157126265140203</v>
      </c>
      <c r="AZ24">
        <v>0.9165068594187934</v>
      </c>
      <c r="BA24">
        <v>0.9095789771121785</v>
      </c>
      <c r="BB24">
        <v>0.91782594629569725</v>
      </c>
      <c r="BC24">
        <v>0.91194767905567087</v>
      </c>
      <c r="BD24">
        <v>0.91179321486268172</v>
      </c>
      <c r="BE24">
        <v>0.90467745510973163</v>
      </c>
      <c r="BF24">
        <v>0.90576249602037584</v>
      </c>
      <c r="BG24">
        <v>0.89736164736164725</v>
      </c>
      <c r="BH24">
        <v>0.88995829323067055</v>
      </c>
      <c r="BI24">
        <v>0.8803390935767853</v>
      </c>
      <c r="BJ24">
        <v>0.86010786076156254</v>
      </c>
      <c r="BK24">
        <v>0.81980718667835228</v>
      </c>
      <c r="BL24">
        <v>0.6162674650698603</v>
      </c>
      <c r="BM24">
        <v>0.52069614299153344</v>
      </c>
      <c r="BN24">
        <v>0.49919595681139445</v>
      </c>
      <c r="BO24">
        <v>0.48189291268606982</v>
      </c>
      <c r="BP24">
        <v>0.45087313275825791</v>
      </c>
      <c r="BQ24">
        <v>0.4588965211610902</v>
      </c>
      <c r="BR24">
        <v>0.40463374678212022</v>
      </c>
    </row>
    <row r="25" spans="1:70" x14ac:dyDescent="0.25">
      <c r="A25" t="s">
        <v>24</v>
      </c>
      <c r="B25">
        <v>0.1254125412541254</v>
      </c>
      <c r="C25">
        <v>0.10889570552147242</v>
      </c>
      <c r="D25">
        <v>0.10487225193107545</v>
      </c>
      <c r="E25">
        <v>0.10200597524541186</v>
      </c>
      <c r="F25">
        <v>0.11576563826776108</v>
      </c>
      <c r="G25">
        <v>0.10489115069267739</v>
      </c>
      <c r="H25">
        <v>0.11101598173515979</v>
      </c>
      <c r="I25">
        <v>0.1276768772024939</v>
      </c>
      <c r="J25">
        <v>0.12105649303008073</v>
      </c>
      <c r="K25">
        <v>0.11974939484550765</v>
      </c>
      <c r="L25">
        <v>0.11875786823331931</v>
      </c>
      <c r="M25">
        <v>0.12834075723830737</v>
      </c>
      <c r="N25">
        <v>0.12988069414316702</v>
      </c>
      <c r="O25">
        <v>0.13998924538447749</v>
      </c>
      <c r="P25">
        <v>0.169562096195262</v>
      </c>
      <c r="Q25">
        <v>0.22969621822690639</v>
      </c>
      <c r="R25">
        <v>0.26548129981606378</v>
      </c>
      <c r="S25">
        <v>0.28643523474537391</v>
      </c>
      <c r="T25">
        <v>0.32361870066788095</v>
      </c>
      <c r="U25">
        <v>0.31177620694841324</v>
      </c>
      <c r="V25">
        <v>0.42933214998890618</v>
      </c>
      <c r="W25">
        <v>0.39790330151775932</v>
      </c>
      <c r="X25">
        <v>0.4626536400882445</v>
      </c>
      <c r="Y25">
        <v>0.48816088225754128</v>
      </c>
      <c r="Z25">
        <v>0.50416805601867287</v>
      </c>
      <c r="AA25">
        <v>0.51421608448415923</v>
      </c>
      <c r="AB25">
        <v>0.64290274526495006</v>
      </c>
      <c r="AC25">
        <v>0.59155912103243802</v>
      </c>
      <c r="AD25">
        <v>0.66348870056497178</v>
      </c>
      <c r="AE25">
        <v>0.74480936202340497</v>
      </c>
      <c r="AF25">
        <v>0.72604148808503355</v>
      </c>
      <c r="AG25">
        <v>0.84824182603331277</v>
      </c>
      <c r="AH25">
        <v>0.85695708712613794</v>
      </c>
      <c r="AI25">
        <v>0.86102145433833299</v>
      </c>
      <c r="AJ25">
        <v>0.87211555398978335</v>
      </c>
      <c r="AK25">
        <v>0.86885245901639341</v>
      </c>
      <c r="AL25">
        <v>0.87602508441871685</v>
      </c>
      <c r="AM25">
        <v>0.88507936507936502</v>
      </c>
      <c r="AN25">
        <v>0.89253516047601866</v>
      </c>
      <c r="AO25">
        <v>0.89987235853070491</v>
      </c>
      <c r="AP25">
        <v>0.89951573849878941</v>
      </c>
      <c r="AQ25">
        <v>0.8980590717299578</v>
      </c>
      <c r="AR25">
        <v>0.9069503546099289</v>
      </c>
      <c r="AS25">
        <v>0.90870667793744708</v>
      </c>
      <c r="AT25">
        <v>0.90828153871997319</v>
      </c>
      <c r="AU25">
        <v>0.90133963750985024</v>
      </c>
      <c r="AV25">
        <v>0.90148496921405286</v>
      </c>
      <c r="AW25">
        <v>0.89678045623685476</v>
      </c>
      <c r="AX25">
        <v>0.91062371487320093</v>
      </c>
      <c r="AY25">
        <v>0.91049085659287765</v>
      </c>
      <c r="AZ25">
        <v>0.90693641618497112</v>
      </c>
      <c r="BA25">
        <v>0.90133257726112825</v>
      </c>
      <c r="BB25">
        <v>0.90733343984662074</v>
      </c>
      <c r="BC25">
        <v>0.90819777741987451</v>
      </c>
      <c r="BD25">
        <v>0.90656887755102045</v>
      </c>
      <c r="BE25">
        <v>0.90213358070500926</v>
      </c>
      <c r="BF25">
        <v>0.89517819706498958</v>
      </c>
      <c r="BG25">
        <v>0.88829005389514937</v>
      </c>
      <c r="BH25">
        <v>0.87941991200912484</v>
      </c>
      <c r="BI25">
        <v>0.86901113082755288</v>
      </c>
      <c r="BJ25">
        <v>0.85550082101806224</v>
      </c>
      <c r="BK25">
        <v>0.81821422206380323</v>
      </c>
      <c r="BL25">
        <v>0.68180689997517996</v>
      </c>
      <c r="BM25">
        <v>0.58929862617498197</v>
      </c>
      <c r="BN25">
        <v>0.56472795497185746</v>
      </c>
      <c r="BO25">
        <v>0.54568945266619684</v>
      </c>
      <c r="BP25">
        <v>0.52845169827966476</v>
      </c>
      <c r="BQ25">
        <v>0.53825011452130089</v>
      </c>
      <c r="BR25">
        <v>0.50212872526922114</v>
      </c>
    </row>
    <row r="26" spans="1:70" x14ac:dyDescent="0.25">
      <c r="A26" t="s">
        <v>25</v>
      </c>
      <c r="B26">
        <v>0.13350785340314134</v>
      </c>
      <c r="C26">
        <v>0.12783424550430023</v>
      </c>
      <c r="D26">
        <v>0.1044546850998464</v>
      </c>
      <c r="E26">
        <v>0.10126582278481011</v>
      </c>
      <c r="F26">
        <v>0.10822122571001488</v>
      </c>
      <c r="G26">
        <v>0.10061242344706912</v>
      </c>
      <c r="H26">
        <v>0.10517579598611745</v>
      </c>
      <c r="I26">
        <v>0.10475914103308182</v>
      </c>
      <c r="J26">
        <v>0.12550043516100956</v>
      </c>
      <c r="K26">
        <v>0.1136838720051455</v>
      </c>
      <c r="L26">
        <v>0.10541466758053464</v>
      </c>
      <c r="M26">
        <v>0.10759493670886081</v>
      </c>
      <c r="N26">
        <v>0.10895815782083677</v>
      </c>
      <c r="O26">
        <v>0.11141258266915377</v>
      </c>
      <c r="P26">
        <v>0.11800196436088109</v>
      </c>
      <c r="Q26">
        <v>0.16895189402742275</v>
      </c>
      <c r="R26">
        <v>0.1402544823597455</v>
      </c>
      <c r="S26">
        <v>0.14810971089696071</v>
      </c>
      <c r="T26">
        <v>0.16588096641131403</v>
      </c>
      <c r="U26">
        <v>0.18043117744610285</v>
      </c>
      <c r="V26">
        <v>0.20375700651416456</v>
      </c>
      <c r="W26">
        <v>0.23688295560384973</v>
      </c>
      <c r="X26">
        <v>0.26045510455104554</v>
      </c>
      <c r="Y26">
        <v>0.37167505391804462</v>
      </c>
      <c r="Z26">
        <v>0.32066656284067901</v>
      </c>
      <c r="AA26">
        <v>0.34557309540150993</v>
      </c>
      <c r="AB26">
        <v>0.40728421752868782</v>
      </c>
      <c r="AC26">
        <v>0.4322485751057179</v>
      </c>
      <c r="AD26">
        <v>0.48702010968921378</v>
      </c>
      <c r="AE26">
        <v>0.50822636051346948</v>
      </c>
      <c r="AF26">
        <v>0.50742358078602612</v>
      </c>
      <c r="AG26">
        <v>0.6333012512030799</v>
      </c>
      <c r="AH26">
        <v>0.61521609241187014</v>
      </c>
      <c r="AI26">
        <v>0.65742574257425745</v>
      </c>
      <c r="AJ26">
        <v>0.72103926548153929</v>
      </c>
      <c r="AK26">
        <v>0.67074861367837346</v>
      </c>
      <c r="AL26">
        <v>0.75011462631820269</v>
      </c>
      <c r="AM26">
        <v>0.81318414011189499</v>
      </c>
      <c r="AN26">
        <v>0.80672268907563027</v>
      </c>
      <c r="AO26">
        <v>0.85623257666268426</v>
      </c>
      <c r="AP26">
        <v>0.80555088309503786</v>
      </c>
      <c r="AQ26">
        <v>0.86713594368675762</v>
      </c>
      <c r="AR26">
        <v>0.84466019417475724</v>
      </c>
      <c r="AS26">
        <v>0.89854738298362913</v>
      </c>
      <c r="AT26">
        <v>0.89959924066652608</v>
      </c>
      <c r="AU26">
        <v>0.89213085764809907</v>
      </c>
      <c r="AV26">
        <v>0.88968628255074844</v>
      </c>
      <c r="AW26">
        <v>0.89792990366878467</v>
      </c>
      <c r="AX26">
        <v>0.8989698890649761</v>
      </c>
      <c r="AY26">
        <v>0.90659536541889485</v>
      </c>
      <c r="AZ26">
        <v>0.90522002494209886</v>
      </c>
      <c r="BA26">
        <v>0.90656104001625015</v>
      </c>
      <c r="BB26">
        <v>0.91341835818214479</v>
      </c>
      <c r="BC26">
        <v>0.91401062416998657</v>
      </c>
      <c r="BD26">
        <v>0.91757779646761994</v>
      </c>
      <c r="BE26">
        <v>0.91567567567567576</v>
      </c>
      <c r="BF26">
        <v>0.9173363949483353</v>
      </c>
      <c r="BG26">
        <v>0.90974258716194212</v>
      </c>
      <c r="BH26">
        <v>0.90505310588992605</v>
      </c>
      <c r="BI26">
        <v>0.90001666388935175</v>
      </c>
      <c r="BJ26">
        <v>0.88449059052563284</v>
      </c>
      <c r="BK26">
        <v>0.86370730015606034</v>
      </c>
      <c r="BL26">
        <v>0.74434389140271495</v>
      </c>
      <c r="BM26">
        <v>0.63008514664143811</v>
      </c>
      <c r="BN26">
        <v>0.59710930442637766</v>
      </c>
      <c r="BO26">
        <v>0.55810147299509005</v>
      </c>
      <c r="BP26">
        <v>0.56889848812095034</v>
      </c>
      <c r="BQ26">
        <v>0.56574794866400158</v>
      </c>
      <c r="BR26">
        <v>0.52196261682242984</v>
      </c>
    </row>
    <row r="27" spans="1:70" x14ac:dyDescent="0.25">
      <c r="A27" t="s">
        <v>26</v>
      </c>
      <c r="B27">
        <v>0.13656387665198236</v>
      </c>
      <c r="C27">
        <v>0.14279935275080902</v>
      </c>
      <c r="D27">
        <v>0.10711676165424526</v>
      </c>
      <c r="E27">
        <v>0.10218140068886335</v>
      </c>
      <c r="F27">
        <v>0.109833237492812</v>
      </c>
      <c r="G27">
        <v>0.10025633722586154</v>
      </c>
      <c r="H27">
        <v>0.10558287532542668</v>
      </c>
      <c r="I27">
        <v>0.10404297427198191</v>
      </c>
      <c r="J27">
        <v>0.1356404136833731</v>
      </c>
      <c r="K27">
        <v>0.11509194673430563</v>
      </c>
      <c r="L27">
        <v>0.11012359394528536</v>
      </c>
      <c r="M27">
        <v>0.10816838583774742</v>
      </c>
      <c r="N27">
        <v>0.11306982509296241</v>
      </c>
      <c r="O27">
        <v>0.11739195453865713</v>
      </c>
      <c r="P27">
        <v>0.12955867745139782</v>
      </c>
      <c r="Q27">
        <v>0.18680445151033381</v>
      </c>
      <c r="R27">
        <v>0.17068990144265106</v>
      </c>
      <c r="S27">
        <v>0.18885910038725057</v>
      </c>
      <c r="T27">
        <v>0.22191299252966165</v>
      </c>
      <c r="U27">
        <v>0.25827814569536423</v>
      </c>
      <c r="V27">
        <v>0.29168566651466782</v>
      </c>
      <c r="W27">
        <v>0.38445267054468529</v>
      </c>
      <c r="X27">
        <v>0.39992150706436419</v>
      </c>
      <c r="Y27">
        <v>0.41302325581395344</v>
      </c>
      <c r="Z27">
        <v>0.46165464004027523</v>
      </c>
      <c r="AA27">
        <v>0.52421758569299548</v>
      </c>
      <c r="AB27">
        <v>0.55583848672244451</v>
      </c>
      <c r="AC27">
        <v>0.59820538384845456</v>
      </c>
      <c r="AD27">
        <v>0.71930693069306917</v>
      </c>
      <c r="AE27">
        <v>0.73669705321178724</v>
      </c>
      <c r="AF27">
        <v>0.76114151681000775</v>
      </c>
      <c r="AG27">
        <v>0.8137031670461603</v>
      </c>
      <c r="AH27">
        <v>0.87279981225064529</v>
      </c>
      <c r="AI27">
        <v>0.8664402942840973</v>
      </c>
      <c r="AJ27">
        <v>0.87806246493360762</v>
      </c>
      <c r="AK27">
        <v>0.83202937889190487</v>
      </c>
      <c r="AL27">
        <v>0.87184535528906404</v>
      </c>
      <c r="AM27">
        <v>0.89253731343283582</v>
      </c>
      <c r="AN27">
        <v>0.89733840304182499</v>
      </c>
      <c r="AO27">
        <v>0.90227349847302329</v>
      </c>
      <c r="AP27">
        <v>0.8906973271614157</v>
      </c>
      <c r="AQ27">
        <v>0.89829236254456746</v>
      </c>
      <c r="AR27">
        <v>0.90260366441658635</v>
      </c>
      <c r="AS27">
        <v>0.91003199698851867</v>
      </c>
      <c r="AT27">
        <v>0.91144465290806764</v>
      </c>
      <c r="AU27">
        <v>0.9091926458832934</v>
      </c>
      <c r="AV27">
        <v>0.90063694267515926</v>
      </c>
      <c r="AW27">
        <v>0.90549215406562067</v>
      </c>
      <c r="AX27">
        <v>0.91129731291534255</v>
      </c>
      <c r="AY27">
        <v>0.91789063882498678</v>
      </c>
      <c r="AZ27">
        <v>0.91286038224813726</v>
      </c>
      <c r="BA27">
        <v>0.91018444266238985</v>
      </c>
      <c r="BB27">
        <v>0.9182247073213351</v>
      </c>
      <c r="BC27">
        <v>0.91570881226053635</v>
      </c>
      <c r="BD27">
        <v>0.91663854201822459</v>
      </c>
      <c r="BE27">
        <v>0.91422035836828064</v>
      </c>
      <c r="BF27">
        <v>0.91443478260869582</v>
      </c>
      <c r="BG27">
        <v>0.91000511334583267</v>
      </c>
      <c r="BH27">
        <v>0.89894242068155106</v>
      </c>
      <c r="BI27">
        <v>0.89561217268223647</v>
      </c>
      <c r="BJ27">
        <v>0.87664587664587679</v>
      </c>
      <c r="BK27">
        <v>0.8395702111893294</v>
      </c>
      <c r="BL27">
        <v>0.7155988104893215</v>
      </c>
      <c r="BM27">
        <v>0.62294667677533488</v>
      </c>
      <c r="BN27">
        <v>0.59292035398230092</v>
      </c>
      <c r="BO27">
        <v>0.58164300202839747</v>
      </c>
      <c r="BP27">
        <v>0.5687356321839081</v>
      </c>
      <c r="BQ27">
        <v>0.57496623142728509</v>
      </c>
      <c r="BR27">
        <v>0.55041152263374482</v>
      </c>
    </row>
    <row r="28" spans="1:70" x14ac:dyDescent="0.25">
      <c r="A28" t="s">
        <v>27</v>
      </c>
      <c r="B28">
        <v>0.13060148574167263</v>
      </c>
      <c r="C28">
        <v>0.12281309544430977</v>
      </c>
      <c r="D28">
        <v>0.10229051074121498</v>
      </c>
      <c r="E28">
        <v>0.10180671063951822</v>
      </c>
      <c r="F28">
        <v>0.11004506468963511</v>
      </c>
      <c r="G28">
        <v>0.10225955967555039</v>
      </c>
      <c r="H28">
        <v>0.10812324929971988</v>
      </c>
      <c r="I28">
        <v>0.10603726012046504</v>
      </c>
      <c r="J28">
        <v>0.13303137057540676</v>
      </c>
      <c r="K28">
        <v>0.11966344655655975</v>
      </c>
      <c r="L28">
        <v>0.1165349887133183</v>
      </c>
      <c r="M28">
        <v>0.11551990994793858</v>
      </c>
      <c r="N28">
        <v>0.1232194717189877</v>
      </c>
      <c r="O28">
        <v>0.1269631586672538</v>
      </c>
      <c r="P28">
        <v>0.14875914502940749</v>
      </c>
      <c r="Q28">
        <v>0.20484010371650815</v>
      </c>
      <c r="R28">
        <v>0.21233584181791351</v>
      </c>
      <c r="S28">
        <v>0.23870573870573869</v>
      </c>
      <c r="T28">
        <v>0.27230698104484508</v>
      </c>
      <c r="U28">
        <v>0.31934364152729572</v>
      </c>
      <c r="V28">
        <v>0.43480278422273771</v>
      </c>
      <c r="W28">
        <v>0.40907638223074466</v>
      </c>
      <c r="X28">
        <v>0.45117628101836926</v>
      </c>
      <c r="Y28">
        <v>0.51560226354082461</v>
      </c>
      <c r="Z28">
        <v>0.55795876985468074</v>
      </c>
      <c r="AA28">
        <v>0.59147300366940414</v>
      </c>
      <c r="AB28">
        <v>0.7246409847276043</v>
      </c>
      <c r="AC28">
        <v>0.67988800746616895</v>
      </c>
      <c r="AD28">
        <v>0.74934333958724197</v>
      </c>
      <c r="AE28">
        <v>0.81567714396585178</v>
      </c>
      <c r="AF28">
        <v>0.83565004088307437</v>
      </c>
      <c r="AG28">
        <v>0.87839388145315489</v>
      </c>
      <c r="AH28">
        <v>0.88418454528194423</v>
      </c>
      <c r="AI28">
        <v>0.87705072600414857</v>
      </c>
      <c r="AJ28">
        <v>0.88041098197742973</v>
      </c>
      <c r="AK28">
        <v>0.87544771808203359</v>
      </c>
      <c r="AL28">
        <v>0.87848932676518876</v>
      </c>
      <c r="AM28">
        <v>0.88879082082965588</v>
      </c>
      <c r="AN28">
        <v>0.89297439264609335</v>
      </c>
      <c r="AO28">
        <v>0.89736022298737494</v>
      </c>
      <c r="AP28">
        <v>0.89768095572733664</v>
      </c>
      <c r="AQ28">
        <v>0.90003365870077434</v>
      </c>
      <c r="AR28">
        <v>0.90515463917525774</v>
      </c>
      <c r="AS28">
        <v>0.90211459754433854</v>
      </c>
      <c r="AT28">
        <v>0.90546772068511217</v>
      </c>
      <c r="AU28">
        <v>0.89922940130409001</v>
      </c>
      <c r="AV28">
        <v>0.89996538594669429</v>
      </c>
      <c r="AW28">
        <v>0.90367892976588615</v>
      </c>
      <c r="AX28">
        <v>0.90847953216374266</v>
      </c>
      <c r="AY28">
        <v>0.91199226305609282</v>
      </c>
      <c r="AZ28">
        <v>0.90797546012269936</v>
      </c>
      <c r="BA28">
        <v>0.90636507101525521</v>
      </c>
      <c r="BB28">
        <v>0.90567853705486046</v>
      </c>
      <c r="BC28">
        <v>0.90936652305728427</v>
      </c>
      <c r="BD28">
        <v>0.90384005077753093</v>
      </c>
      <c r="BE28">
        <v>0.89788135593220331</v>
      </c>
      <c r="BF28">
        <v>0.89260450160771709</v>
      </c>
      <c r="BG28">
        <v>0.88727805831568674</v>
      </c>
      <c r="BH28">
        <v>0.87883736120182876</v>
      </c>
      <c r="BI28">
        <v>0.86927670869276707</v>
      </c>
      <c r="BJ28">
        <v>0.85495934959349607</v>
      </c>
      <c r="BK28">
        <v>0.81248828051753241</v>
      </c>
      <c r="BL28">
        <v>0.62736273627362737</v>
      </c>
      <c r="BM28">
        <v>0.5251630941286114</v>
      </c>
      <c r="BN28">
        <v>0.50715701387359613</v>
      </c>
      <c r="BO28">
        <v>0.49966792118662834</v>
      </c>
      <c r="BP28">
        <v>0.48728300363342752</v>
      </c>
      <c r="BQ28">
        <v>0.4845058626465662</v>
      </c>
      <c r="BR28">
        <v>0.47258103826468428</v>
      </c>
    </row>
    <row r="29" spans="1:70" x14ac:dyDescent="0.25">
      <c r="A29" t="s">
        <v>28</v>
      </c>
      <c r="B29">
        <v>0.13316831683168312</v>
      </c>
      <c r="C29">
        <v>0.12658227848101261</v>
      </c>
      <c r="D29">
        <v>0.10183150183150184</v>
      </c>
      <c r="E29">
        <v>9.7165420956141599E-2</v>
      </c>
      <c r="F29">
        <v>0.10548042704626336</v>
      </c>
      <c r="G29">
        <v>9.6937341949985961E-2</v>
      </c>
      <c r="H29">
        <v>0.1020179372197309</v>
      </c>
      <c r="I29">
        <v>0.10084491687108198</v>
      </c>
      <c r="J29">
        <v>0.1279740447007931</v>
      </c>
      <c r="K29">
        <v>0.11343423310968948</v>
      </c>
      <c r="L29">
        <v>0.10500627527541483</v>
      </c>
      <c r="M29">
        <v>0.10536723163841809</v>
      </c>
      <c r="N29">
        <v>0.10748911058030071</v>
      </c>
      <c r="O29">
        <v>0.11658218682114412</v>
      </c>
      <c r="P29">
        <v>0.12217585264066776</v>
      </c>
      <c r="Q29">
        <v>0.16825863335782515</v>
      </c>
      <c r="R29">
        <v>0.17937286372417888</v>
      </c>
      <c r="S29">
        <v>0.18012422360248451</v>
      </c>
      <c r="T29">
        <v>0.22543352601156072</v>
      </c>
      <c r="U29">
        <v>0.25577128879376243</v>
      </c>
      <c r="V29">
        <v>0.35311047155191494</v>
      </c>
      <c r="W29">
        <v>0.31880019668906734</v>
      </c>
      <c r="X29">
        <v>0.35531016563819418</v>
      </c>
      <c r="Y29">
        <v>0.39877695526231094</v>
      </c>
      <c r="Z29">
        <v>0.44029352901934621</v>
      </c>
      <c r="AA29">
        <v>0.48505661778355308</v>
      </c>
      <c r="AB29">
        <v>0.6216216216216216</v>
      </c>
      <c r="AC29">
        <v>0.57774674115456237</v>
      </c>
      <c r="AD29">
        <v>0.65097462302317033</v>
      </c>
      <c r="AE29">
        <v>0.72743939702587079</v>
      </c>
      <c r="AF29">
        <v>0.74965394502669558</v>
      </c>
      <c r="AG29">
        <v>0.86928386540120794</v>
      </c>
      <c r="AH29">
        <v>0.86996151509013564</v>
      </c>
      <c r="AI29">
        <v>0.86040914560770143</v>
      </c>
      <c r="AJ29">
        <v>0.88204318062137976</v>
      </c>
      <c r="AK29">
        <v>0.8705729649545707</v>
      </c>
      <c r="AL29">
        <v>0.88708775852431532</v>
      </c>
      <c r="AM29">
        <v>0.89600840336134469</v>
      </c>
      <c r="AN29">
        <v>0.90390015600624007</v>
      </c>
      <c r="AO29">
        <v>0.90347054075867628</v>
      </c>
      <c r="AP29">
        <v>0.90861889927310469</v>
      </c>
      <c r="AQ29">
        <v>0.90918616835487243</v>
      </c>
      <c r="AR29">
        <v>0.91379576703228782</v>
      </c>
      <c r="AS29">
        <v>0.92151898734177196</v>
      </c>
      <c r="AT29">
        <v>0.91636675235646969</v>
      </c>
      <c r="AU29">
        <v>0.91152045900649259</v>
      </c>
      <c r="AV29">
        <v>0.91218479985893131</v>
      </c>
      <c r="AW29">
        <v>0.91095222619434524</v>
      </c>
      <c r="AX29">
        <v>0.91488683455530784</v>
      </c>
      <c r="AY29">
        <v>0.91753554502369661</v>
      </c>
      <c r="AZ29">
        <v>0.91552438635639155</v>
      </c>
      <c r="BA29">
        <v>0.91270930551743057</v>
      </c>
      <c r="BB29">
        <v>0.91914962151715252</v>
      </c>
      <c r="BC29">
        <v>0.91502954799552805</v>
      </c>
      <c r="BD29">
        <v>0.91125642223260173</v>
      </c>
      <c r="BE29">
        <v>0.91145726583316256</v>
      </c>
      <c r="BF29">
        <v>0.90611528021714838</v>
      </c>
      <c r="BG29">
        <v>0.90159094636706572</v>
      </c>
      <c r="BH29">
        <v>0.88735843281297844</v>
      </c>
      <c r="BI29">
        <v>0.86691955113007735</v>
      </c>
      <c r="BJ29">
        <v>0.84617912900575198</v>
      </c>
      <c r="BK29">
        <v>0.81292330221490017</v>
      </c>
      <c r="BL29">
        <v>0.64926108374384239</v>
      </c>
      <c r="BM29">
        <v>0.56456310679611643</v>
      </c>
      <c r="BN29">
        <v>0.52804182509505704</v>
      </c>
      <c r="BO29">
        <v>0.50036310820624541</v>
      </c>
      <c r="BP29">
        <v>0.50351493848857654</v>
      </c>
      <c r="BQ29">
        <v>0.51123090745732247</v>
      </c>
      <c r="BR29">
        <v>0.46034725480994837</v>
      </c>
    </row>
    <row r="30" spans="1:70" x14ac:dyDescent="0.25">
      <c r="A30" t="s">
        <v>29</v>
      </c>
      <c r="B30">
        <v>0.13749691434213773</v>
      </c>
      <c r="C30">
        <v>0.13648393194706995</v>
      </c>
      <c r="D30">
        <v>0.10390546188211558</v>
      </c>
      <c r="E30">
        <v>0.10039705048213277</v>
      </c>
      <c r="F30">
        <v>0.10897619730427303</v>
      </c>
      <c r="G30">
        <v>0.10458284371327846</v>
      </c>
      <c r="H30">
        <v>0.10818247646632873</v>
      </c>
      <c r="I30">
        <v>0.1088720962776378</v>
      </c>
      <c r="J30">
        <v>0.14098837209302326</v>
      </c>
      <c r="K30">
        <v>0.124142233312539</v>
      </c>
      <c r="L30">
        <v>0.12106327650967925</v>
      </c>
      <c r="M30">
        <v>0.12415673891201381</v>
      </c>
      <c r="N30">
        <v>0.12724658519051046</v>
      </c>
      <c r="O30">
        <v>0.13798657718120805</v>
      </c>
      <c r="P30">
        <v>0.1570296448488406</v>
      </c>
      <c r="Q30">
        <v>0.22944199706314242</v>
      </c>
      <c r="R30">
        <v>0.22804932402317638</v>
      </c>
      <c r="S30">
        <v>0.2608357930713065</v>
      </c>
      <c r="T30">
        <v>0.28341288782816232</v>
      </c>
      <c r="U30">
        <v>0.32615920240544388</v>
      </c>
      <c r="V30">
        <v>0.44583607998242147</v>
      </c>
      <c r="W30">
        <v>0.45541911372130278</v>
      </c>
      <c r="X30">
        <v>0.48840248284874233</v>
      </c>
      <c r="Y30">
        <v>0.528922978587408</v>
      </c>
      <c r="Z30">
        <v>0.57900154400411741</v>
      </c>
      <c r="AA30">
        <v>0.58076358296622621</v>
      </c>
      <c r="AB30">
        <v>0.70837253057384764</v>
      </c>
      <c r="AC30">
        <v>0.71018022406234782</v>
      </c>
      <c r="AD30">
        <v>0.75646711012564671</v>
      </c>
      <c r="AE30">
        <v>0.80348404775885685</v>
      </c>
      <c r="AF30">
        <v>0.82878127151709891</v>
      </c>
      <c r="AG30">
        <v>0.87062937062937051</v>
      </c>
      <c r="AH30">
        <v>0.87154564513055088</v>
      </c>
      <c r="AI30">
        <v>0.85900783289817229</v>
      </c>
      <c r="AJ30">
        <v>0.86411083697096236</v>
      </c>
      <c r="AK30">
        <v>0.85632749458767965</v>
      </c>
      <c r="AL30">
        <v>0.86898077250297778</v>
      </c>
      <c r="AM30">
        <v>0.87826086956521732</v>
      </c>
      <c r="AN30">
        <v>0.88781163434903054</v>
      </c>
      <c r="AO30">
        <v>0.89052287581699352</v>
      </c>
      <c r="AP30">
        <v>0.88800705467372132</v>
      </c>
      <c r="AQ30">
        <v>0.892089925062448</v>
      </c>
      <c r="AR30">
        <v>0.89703447237693812</v>
      </c>
      <c r="AS30">
        <v>0.89857803666266933</v>
      </c>
      <c r="AT30">
        <v>0.8966494415735955</v>
      </c>
      <c r="AU30">
        <v>0.8915843066786463</v>
      </c>
      <c r="AV30">
        <v>0.8882585525184804</v>
      </c>
      <c r="AW30">
        <v>0.88805727302310455</v>
      </c>
      <c r="AX30">
        <v>0.89734874235214135</v>
      </c>
      <c r="AY30">
        <v>0.89805825242718451</v>
      </c>
      <c r="AZ30">
        <v>0.89515113350125941</v>
      </c>
      <c r="BA30">
        <v>0.88927707605482398</v>
      </c>
      <c r="BB30">
        <v>0.89460071128354357</v>
      </c>
      <c r="BC30">
        <v>0.89501056395254353</v>
      </c>
      <c r="BD30">
        <v>0.88993414863593601</v>
      </c>
      <c r="BE30">
        <v>0.88858638743455498</v>
      </c>
      <c r="BF30">
        <v>0.88445890968266894</v>
      </c>
      <c r="BG30">
        <v>0.87731444211882137</v>
      </c>
      <c r="BH30">
        <v>0.87019780938368496</v>
      </c>
      <c r="BI30">
        <v>0.85445544554455433</v>
      </c>
      <c r="BJ30">
        <v>0.83281086729362586</v>
      </c>
      <c r="BK30">
        <v>0.77417551704863052</v>
      </c>
      <c r="BL30">
        <v>0.51513729171555966</v>
      </c>
      <c r="BM30">
        <v>0.42907959092930198</v>
      </c>
      <c r="BN30">
        <v>0.41108902142699366</v>
      </c>
      <c r="BO30">
        <v>0.39243924392439244</v>
      </c>
      <c r="BP30">
        <v>0.39629200463499414</v>
      </c>
      <c r="BQ30">
        <v>0.40467937608318888</v>
      </c>
      <c r="BR30">
        <v>0.38979118329466356</v>
      </c>
    </row>
    <row r="31" spans="1:70" x14ac:dyDescent="0.25">
      <c r="A31" t="s">
        <v>30</v>
      </c>
      <c r="B31">
        <v>0.13260606060606062</v>
      </c>
      <c r="C31">
        <v>0.13011863758132416</v>
      </c>
      <c r="D31">
        <v>0.10409729260170836</v>
      </c>
      <c r="E31">
        <v>9.832664914949521E-2</v>
      </c>
      <c r="F31">
        <v>0.10436005625879041</v>
      </c>
      <c r="G31">
        <v>0.10045662100456623</v>
      </c>
      <c r="H31">
        <v>0.10348706411698544</v>
      </c>
      <c r="I31">
        <v>0.10291734197730956</v>
      </c>
      <c r="J31">
        <v>0.13877784123358075</v>
      </c>
      <c r="K31">
        <v>0.11752136752136745</v>
      </c>
      <c r="L31">
        <v>0.10954063604240284</v>
      </c>
      <c r="M31">
        <v>0.1113941967445152</v>
      </c>
      <c r="N31">
        <v>0.11508663191998873</v>
      </c>
      <c r="O31">
        <v>0.12407182395031724</v>
      </c>
      <c r="P31">
        <v>0.13073005093378615</v>
      </c>
      <c r="Q31">
        <v>0.19435975609756098</v>
      </c>
      <c r="R31">
        <v>0.18191161356628982</v>
      </c>
      <c r="S31">
        <v>0.19963893485783055</v>
      </c>
      <c r="T31">
        <v>0.23280098280098277</v>
      </c>
      <c r="U31">
        <v>0.29098164405426974</v>
      </c>
      <c r="V31">
        <v>0.38650033415014479</v>
      </c>
      <c r="W31">
        <v>0.36817188638018938</v>
      </c>
      <c r="X31">
        <v>0.43068574247656644</v>
      </c>
      <c r="Y31">
        <v>0.46677445432497977</v>
      </c>
      <c r="Z31">
        <v>0.53013100436681215</v>
      </c>
      <c r="AA31">
        <v>0.53525928584245475</v>
      </c>
      <c r="AB31">
        <v>0.69981238273921198</v>
      </c>
      <c r="AC31">
        <v>0.69717064544650753</v>
      </c>
      <c r="AD31">
        <v>0.75691699604743079</v>
      </c>
      <c r="AE31">
        <v>0.82368582532215162</v>
      </c>
      <c r="AF31">
        <v>0.8376189512046972</v>
      </c>
      <c r="AG31">
        <v>0.87908358082308014</v>
      </c>
      <c r="AH31">
        <v>0.88621794871794879</v>
      </c>
      <c r="AI31">
        <v>0.88083090379008755</v>
      </c>
      <c r="AJ31">
        <v>0.8840096349823976</v>
      </c>
      <c r="AK31">
        <v>0.87531622696060729</v>
      </c>
      <c r="AL31">
        <v>0.88448792804166021</v>
      </c>
      <c r="AM31">
        <v>0.89729729729729735</v>
      </c>
      <c r="AN31">
        <v>0.90889514659599147</v>
      </c>
      <c r="AO31">
        <v>0.90933933451213633</v>
      </c>
      <c r="AP31">
        <v>0.90853658536585358</v>
      </c>
      <c r="AQ31">
        <v>0.90860493188480784</v>
      </c>
      <c r="AR31">
        <v>0.91342369916921751</v>
      </c>
      <c r="AS31">
        <v>0.91749119570685911</v>
      </c>
      <c r="AT31">
        <v>0.91762165753197134</v>
      </c>
      <c r="AU31">
        <v>0.90795340140946346</v>
      </c>
      <c r="AV31">
        <v>0.91180461329715057</v>
      </c>
      <c r="AW31">
        <v>0.90728044400914143</v>
      </c>
      <c r="AX31">
        <v>0.92020340309016246</v>
      </c>
      <c r="AY31">
        <v>0.92090395480225973</v>
      </c>
      <c r="AZ31">
        <v>0.91428571428571448</v>
      </c>
      <c r="BA31">
        <v>0.91097622660596866</v>
      </c>
      <c r="BB31">
        <v>0.91799245530588802</v>
      </c>
      <c r="BC31">
        <v>0.91506671005532048</v>
      </c>
      <c r="BD31">
        <v>0.91207034372502005</v>
      </c>
      <c r="BE31">
        <v>0.90937500000000004</v>
      </c>
      <c r="BF31">
        <v>0.90443236117976589</v>
      </c>
      <c r="BG31">
        <v>0.89624329159212868</v>
      </c>
      <c r="BH31">
        <v>0.88205045797846715</v>
      </c>
      <c r="BI31">
        <v>0.86465672620022938</v>
      </c>
      <c r="BJ31">
        <v>0.84785568413887002</v>
      </c>
      <c r="BK31">
        <v>0.80071174377224197</v>
      </c>
      <c r="BL31">
        <v>0.58157488419969128</v>
      </c>
      <c r="BM31">
        <v>0.50144369586140525</v>
      </c>
      <c r="BN31">
        <v>0.47103155911446065</v>
      </c>
      <c r="BO31">
        <v>0.44536271808999078</v>
      </c>
      <c r="BP31">
        <v>0.45695913710848379</v>
      </c>
      <c r="BQ31">
        <v>0.43833104080696927</v>
      </c>
      <c r="BR31">
        <v>0.41341193809874721</v>
      </c>
    </row>
    <row r="32" spans="1:70" x14ac:dyDescent="0.25">
      <c r="A32" t="s">
        <v>31</v>
      </c>
      <c r="B32">
        <v>0.12935444579780758</v>
      </c>
      <c r="C32">
        <v>0.12045616535994301</v>
      </c>
      <c r="D32">
        <v>0.10041187331344986</v>
      </c>
      <c r="E32">
        <v>9.8049986267508882E-2</v>
      </c>
      <c r="F32">
        <v>0.10095028233025752</v>
      </c>
      <c r="G32">
        <v>9.8254504504504556E-2</v>
      </c>
      <c r="H32">
        <v>0.10188679245283021</v>
      </c>
      <c r="I32">
        <v>0.10113589708498695</v>
      </c>
      <c r="J32">
        <v>0.12952799121844122</v>
      </c>
      <c r="K32">
        <v>0.11180773249738771</v>
      </c>
      <c r="L32">
        <v>0.10822147651006706</v>
      </c>
      <c r="M32">
        <v>0.1076538408112238</v>
      </c>
      <c r="N32">
        <v>0.10658220875791789</v>
      </c>
      <c r="O32">
        <v>0.10948717948717945</v>
      </c>
      <c r="P32">
        <v>0.11465852304275403</v>
      </c>
      <c r="Q32">
        <v>0.16224445411048283</v>
      </c>
      <c r="R32">
        <v>0.139134211669321</v>
      </c>
      <c r="S32">
        <v>0.13728366089762398</v>
      </c>
      <c r="T32">
        <v>0.15186246418338115</v>
      </c>
      <c r="U32">
        <v>0.1765056648777579</v>
      </c>
      <c r="V32">
        <v>0.19774330042313118</v>
      </c>
      <c r="W32">
        <v>0.22151991768337501</v>
      </c>
      <c r="X32">
        <v>0.25305997552019582</v>
      </c>
      <c r="Y32">
        <v>0.33542600896860986</v>
      </c>
      <c r="Z32">
        <v>0.28059224851212078</v>
      </c>
      <c r="AA32">
        <v>0.31430354078926848</v>
      </c>
      <c r="AB32">
        <v>0.41636661211129289</v>
      </c>
      <c r="AC32">
        <v>0.43905844803510868</v>
      </c>
      <c r="AD32">
        <v>0.5144271811507598</v>
      </c>
      <c r="AE32">
        <v>0.5223719676549865</v>
      </c>
      <c r="AF32">
        <v>0.52808182307554274</v>
      </c>
      <c r="AG32">
        <v>0.69482410934349093</v>
      </c>
      <c r="AH32">
        <v>0.71574017511708421</v>
      </c>
      <c r="AI32">
        <v>0.72078360729565416</v>
      </c>
      <c r="AJ32">
        <v>0.79617351771168776</v>
      </c>
      <c r="AK32">
        <v>0.73370577281191807</v>
      </c>
      <c r="AL32">
        <v>0.84870345096510036</v>
      </c>
      <c r="AM32">
        <v>0.85991244527829891</v>
      </c>
      <c r="AN32">
        <v>0.87824675324675316</v>
      </c>
      <c r="AO32">
        <v>0.88729874776386408</v>
      </c>
      <c r="AP32">
        <v>0.88599405490470373</v>
      </c>
      <c r="AQ32">
        <v>0.89632668282677597</v>
      </c>
      <c r="AR32">
        <v>0.88894514767932475</v>
      </c>
      <c r="AS32">
        <v>0.90648962034785852</v>
      </c>
      <c r="AT32">
        <v>0.90854306983339228</v>
      </c>
      <c r="AU32">
        <v>0.89969653409998407</v>
      </c>
      <c r="AV32">
        <v>0.90283687943262414</v>
      </c>
      <c r="AW32">
        <v>0.90384283991039105</v>
      </c>
      <c r="AX32">
        <v>0.90833988985051151</v>
      </c>
      <c r="AY32">
        <v>0.91320313804039388</v>
      </c>
      <c r="AZ32">
        <v>0.91175075122568394</v>
      </c>
      <c r="BA32">
        <v>0.90747986191024166</v>
      </c>
      <c r="BB32">
        <v>0.91448854469183616</v>
      </c>
      <c r="BC32">
        <v>0.91377132027795327</v>
      </c>
      <c r="BD32">
        <v>0.9156777014366021</v>
      </c>
      <c r="BE32">
        <v>0.91224451528220518</v>
      </c>
      <c r="BF32">
        <v>0.90944123314065506</v>
      </c>
      <c r="BG32">
        <v>0.90019379844961234</v>
      </c>
      <c r="BH32">
        <v>0.8954206940263032</v>
      </c>
      <c r="BI32">
        <v>0.8819599109131403</v>
      </c>
      <c r="BJ32">
        <v>0.86954356846473024</v>
      </c>
      <c r="BK32">
        <v>0.84604594073294748</v>
      </c>
      <c r="BL32">
        <v>0.72023952095808375</v>
      </c>
      <c r="BM32">
        <v>0.62497120479152257</v>
      </c>
      <c r="BN32">
        <v>0.58575317604355714</v>
      </c>
      <c r="BO32">
        <v>0.55442334414080596</v>
      </c>
      <c r="BP32">
        <v>0.54970760233918126</v>
      </c>
      <c r="BQ32">
        <v>0.54909862142099686</v>
      </c>
      <c r="BR32">
        <v>0.50729411764705878</v>
      </c>
    </row>
    <row r="33" spans="1:70" x14ac:dyDescent="0.25">
      <c r="A33" t="s">
        <v>32</v>
      </c>
      <c r="B33">
        <v>0.131376323387873</v>
      </c>
      <c r="C33">
        <v>0.1248159057437408</v>
      </c>
      <c r="D33">
        <v>9.942504557565561E-2</v>
      </c>
      <c r="E33">
        <v>9.6195069667738525E-2</v>
      </c>
      <c r="F33">
        <v>0.10210251477257115</v>
      </c>
      <c r="G33">
        <v>9.7657352526107868E-2</v>
      </c>
      <c r="H33">
        <v>0.10253552521593759</v>
      </c>
      <c r="I33">
        <v>0.10137133638074754</v>
      </c>
      <c r="J33">
        <v>0.13071280797442164</v>
      </c>
      <c r="K33">
        <v>0.11162926260565433</v>
      </c>
      <c r="L33">
        <v>0.10597197660182284</v>
      </c>
      <c r="M33">
        <v>0.10705529828384637</v>
      </c>
      <c r="N33">
        <v>0.10955464516981636</v>
      </c>
      <c r="O33">
        <v>0.11638709677419357</v>
      </c>
      <c r="P33">
        <v>0.12730701872558262</v>
      </c>
      <c r="Q33">
        <v>0.17370265309527788</v>
      </c>
      <c r="R33">
        <v>0.16252282623964043</v>
      </c>
      <c r="S33">
        <v>0.20309760374050265</v>
      </c>
      <c r="T33">
        <v>0.19721173395294805</v>
      </c>
      <c r="U33">
        <v>0.24226190476190479</v>
      </c>
      <c r="V33">
        <v>0.27033737403242297</v>
      </c>
      <c r="W33">
        <v>0.34436008676789587</v>
      </c>
      <c r="X33">
        <v>0.40990244800294495</v>
      </c>
      <c r="Y33">
        <v>0.41132545115121338</v>
      </c>
      <c r="Z33">
        <v>0.44059652029826013</v>
      </c>
      <c r="AA33">
        <v>0.51113545089448709</v>
      </c>
      <c r="AB33">
        <v>0.54775828460038978</v>
      </c>
      <c r="AC33">
        <v>0.60858143607705784</v>
      </c>
      <c r="AD33">
        <v>0.70224171539961022</v>
      </c>
      <c r="AE33">
        <v>0.7114806651973552</v>
      </c>
      <c r="AF33">
        <v>0.74754164158137659</v>
      </c>
      <c r="AG33">
        <v>0.81227722772277233</v>
      </c>
      <c r="AH33">
        <v>0.86261040235525011</v>
      </c>
      <c r="AI33">
        <v>0.86525759577278727</v>
      </c>
      <c r="AJ33">
        <v>0.86958845537145912</v>
      </c>
      <c r="AK33">
        <v>0.83776022972002873</v>
      </c>
      <c r="AL33">
        <v>0.87175935088066503</v>
      </c>
      <c r="AM33">
        <v>0.88421458896179095</v>
      </c>
      <c r="AN33">
        <v>0.89169543885153546</v>
      </c>
      <c r="AO33">
        <v>0.89666424945612766</v>
      </c>
      <c r="AP33">
        <v>0.88059701492537312</v>
      </c>
      <c r="AQ33">
        <v>0.89362490733876954</v>
      </c>
      <c r="AR33">
        <v>0.89525529469709397</v>
      </c>
      <c r="AS33">
        <v>0.90477876106194677</v>
      </c>
      <c r="AT33">
        <v>0.90225170186769066</v>
      </c>
      <c r="AU33">
        <v>0.89764249477767832</v>
      </c>
      <c r="AV33">
        <v>0.88883044011923562</v>
      </c>
      <c r="AW33">
        <v>0.89402403927543594</v>
      </c>
      <c r="AX33">
        <v>0.90815236739053029</v>
      </c>
      <c r="AY33">
        <v>0.91174518911745206</v>
      </c>
      <c r="AZ33">
        <v>0.9056634568304226</v>
      </c>
      <c r="BA33">
        <v>0.90313750263213299</v>
      </c>
      <c r="BB33">
        <v>0.90485762144053605</v>
      </c>
      <c r="BC33">
        <v>0.90365774003919019</v>
      </c>
      <c r="BD33">
        <v>0.90348178137651802</v>
      </c>
      <c r="BE33">
        <v>0.89936305732484079</v>
      </c>
      <c r="BF33">
        <v>0.89596922562301384</v>
      </c>
      <c r="BG33">
        <v>0.89003552698359001</v>
      </c>
      <c r="BH33">
        <v>0.88027477919528963</v>
      </c>
      <c r="BI33">
        <v>0.87369120824331048</v>
      </c>
      <c r="BJ33">
        <v>0.85780051150895154</v>
      </c>
      <c r="BK33">
        <v>0.81719457013574659</v>
      </c>
      <c r="BL33">
        <v>0.67015834348355674</v>
      </c>
      <c r="BM33">
        <v>0.58066712049012936</v>
      </c>
      <c r="BN33">
        <v>0.55576208178438657</v>
      </c>
      <c r="BO33">
        <v>0.54813084112149524</v>
      </c>
      <c r="BP33">
        <v>0.52023002669952756</v>
      </c>
      <c r="BQ33">
        <v>0.51964085297418638</v>
      </c>
      <c r="BR33">
        <v>0.49241104752425985</v>
      </c>
    </row>
    <row r="34" spans="1:70" x14ac:dyDescent="0.25">
      <c r="A34" t="s">
        <v>33</v>
      </c>
      <c r="B34">
        <v>0.10566790088293933</v>
      </c>
      <c r="C34">
        <v>0.10303361574200605</v>
      </c>
      <c r="D34">
        <v>9.9348534201954455E-2</v>
      </c>
      <c r="E34">
        <v>9.7265678139028713E-2</v>
      </c>
      <c r="F34">
        <v>8.0505325736933378E-2</v>
      </c>
      <c r="G34">
        <v>0.11133929881179408</v>
      </c>
      <c r="H34">
        <v>0.12917594654788417</v>
      </c>
      <c r="I34">
        <v>0.12566535524184214</v>
      </c>
      <c r="J34">
        <v>9.8055555555555549E-2</v>
      </c>
      <c r="K34">
        <v>0.13268465280849182</v>
      </c>
      <c r="L34">
        <v>0.13488576449912124</v>
      </c>
      <c r="M34">
        <v>0.11754437009019492</v>
      </c>
      <c r="N34">
        <v>6.1714285714285659E-2</v>
      </c>
      <c r="O34">
        <v>0.16220776090624245</v>
      </c>
      <c r="P34">
        <v>0.10413694721825968</v>
      </c>
      <c r="Q34">
        <v>0.1483305966064587</v>
      </c>
      <c r="R34">
        <v>0.17107093184979139</v>
      </c>
      <c r="S34">
        <v>0.17193486590038315</v>
      </c>
      <c r="T34">
        <v>0.15905882352941175</v>
      </c>
      <c r="U34">
        <v>0.15814282347395708</v>
      </c>
      <c r="V34">
        <v>0.15148632580261595</v>
      </c>
      <c r="W34">
        <v>0.15573383671543181</v>
      </c>
      <c r="X34">
        <v>0.16168800379326692</v>
      </c>
      <c r="Y34">
        <v>0.12286742839254972</v>
      </c>
      <c r="Z34">
        <v>0.14588467225234103</v>
      </c>
      <c r="AA34">
        <v>0.12432795698924734</v>
      </c>
      <c r="AB34">
        <v>0.15152986886838274</v>
      </c>
      <c r="AC34">
        <v>0.15187874960530473</v>
      </c>
      <c r="AD34">
        <v>0.11665127731609733</v>
      </c>
      <c r="AE34">
        <v>0.1361804995970991</v>
      </c>
      <c r="AF34">
        <v>0.13752455795677798</v>
      </c>
      <c r="AG34">
        <v>0.14029995162070633</v>
      </c>
      <c r="AH34">
        <v>0.12932226832641766</v>
      </c>
      <c r="AI34">
        <v>0.15358361774744028</v>
      </c>
      <c r="AJ34">
        <v>0.12642986152919922</v>
      </c>
      <c r="AK34">
        <v>0.18386436714410995</v>
      </c>
      <c r="AL34">
        <v>0.20056388568499292</v>
      </c>
      <c r="AM34">
        <v>0.13772455089820365</v>
      </c>
      <c r="AN34">
        <v>0.14089983336419176</v>
      </c>
      <c r="AO34">
        <v>0.14093658973784445</v>
      </c>
      <c r="AP34">
        <v>0.12077294685990332</v>
      </c>
      <c r="AQ34">
        <v>0.15133205163416646</v>
      </c>
      <c r="AR34">
        <v>0.15828924162257496</v>
      </c>
      <c r="AS34">
        <v>0.11162926260565433</v>
      </c>
      <c r="AT34">
        <v>0.1638846737481032</v>
      </c>
      <c r="AU34">
        <v>0.19006147540983612</v>
      </c>
      <c r="AV34">
        <v>0.16934046345811049</v>
      </c>
      <c r="AW34">
        <v>0.13097586887236301</v>
      </c>
      <c r="AX34">
        <v>0.2020931971093945</v>
      </c>
      <c r="AY34">
        <v>0.13906562443192147</v>
      </c>
      <c r="AZ34">
        <v>0.19956989247311827</v>
      </c>
      <c r="BA34">
        <v>0.19690835480309163</v>
      </c>
      <c r="BB34">
        <v>0.18849391955098224</v>
      </c>
      <c r="BC34">
        <v>0.21352852094901567</v>
      </c>
      <c r="BD34">
        <v>0.13786738605707799</v>
      </c>
      <c r="BE34">
        <v>0.12716213647595512</v>
      </c>
      <c r="BF34">
        <v>0.16711132670385645</v>
      </c>
      <c r="BG34">
        <v>0.12445730824891464</v>
      </c>
      <c r="BH34">
        <v>0.19038913554452858</v>
      </c>
      <c r="BI34">
        <v>0.1923548149963244</v>
      </c>
      <c r="BJ34">
        <v>0.20492833794317328</v>
      </c>
      <c r="BK34">
        <v>0.11751662971175164</v>
      </c>
      <c r="BL34">
        <v>0.14224794395370083</v>
      </c>
      <c r="BM34">
        <v>0.12286248024141395</v>
      </c>
      <c r="BN34">
        <v>0.11884550084889639</v>
      </c>
      <c r="BO34">
        <v>0.11618669314796427</v>
      </c>
      <c r="BP34">
        <v>0.11840992387933467</v>
      </c>
      <c r="BQ34">
        <v>0.11287711552612213</v>
      </c>
      <c r="BR34">
        <v>0.16317991631799164</v>
      </c>
    </row>
    <row r="35" spans="1:70" x14ac:dyDescent="0.25">
      <c r="A35" t="s">
        <v>34</v>
      </c>
      <c r="B35">
        <v>0.13463514902363824</v>
      </c>
      <c r="C35">
        <v>0.12727272727272729</v>
      </c>
      <c r="D35">
        <v>0.10573932711337287</v>
      </c>
      <c r="E35">
        <v>0.10493299116053606</v>
      </c>
      <c r="F35">
        <v>0.1114640485128502</v>
      </c>
      <c r="G35">
        <v>0.10600402183280672</v>
      </c>
      <c r="H35">
        <v>0.10728291316526611</v>
      </c>
      <c r="I35">
        <v>7.9724807770133535E-2</v>
      </c>
      <c r="J35">
        <v>0.11958762886597939</v>
      </c>
      <c r="K35">
        <v>0.11022649279341111</v>
      </c>
      <c r="L35">
        <v>0.11458482719059232</v>
      </c>
      <c r="M35">
        <v>0.11284793637734811</v>
      </c>
      <c r="N35">
        <v>0.11614576224921526</v>
      </c>
      <c r="O35">
        <v>0.12537764350453176</v>
      </c>
      <c r="P35">
        <v>0.13969335604770017</v>
      </c>
      <c r="Q35">
        <v>0.18276828957430541</v>
      </c>
      <c r="R35">
        <v>0.20228170250109695</v>
      </c>
      <c r="S35">
        <v>0.21515929337158382</v>
      </c>
      <c r="T35">
        <v>0.23813760379596674</v>
      </c>
      <c r="U35">
        <v>0.26831544563695753</v>
      </c>
      <c r="V35">
        <v>0.37404580152671751</v>
      </c>
      <c r="W35">
        <v>0.3654753877275792</v>
      </c>
      <c r="X35">
        <v>0.41925571867531586</v>
      </c>
      <c r="Y35">
        <v>0.41673306772908369</v>
      </c>
      <c r="Z35">
        <v>0.4500083180835136</v>
      </c>
      <c r="AA35">
        <v>0.50451904454486762</v>
      </c>
      <c r="AB35">
        <v>0.61196207148067117</v>
      </c>
      <c r="AC35">
        <v>0.57721382289416856</v>
      </c>
      <c r="AD35">
        <v>0.66509337163964699</v>
      </c>
      <c r="AE35">
        <v>0.6842105263157896</v>
      </c>
      <c r="AF35">
        <v>0.68286445012787733</v>
      </c>
      <c r="AG35">
        <v>0.81578304422184211</v>
      </c>
      <c r="AH35">
        <v>0.80479452054794531</v>
      </c>
      <c r="AI35">
        <v>0.76569477278697129</v>
      </c>
      <c r="AJ35">
        <v>0.83657745336577449</v>
      </c>
      <c r="AK35">
        <v>0.8011590470057951</v>
      </c>
      <c r="AL35">
        <v>0.82958856142398596</v>
      </c>
      <c r="AM35">
        <v>0.81234256926952131</v>
      </c>
      <c r="AN35">
        <v>0.8085531574740209</v>
      </c>
      <c r="AO35">
        <v>0.82048040455120108</v>
      </c>
      <c r="AP35">
        <v>0.83725341426403643</v>
      </c>
      <c r="AQ35">
        <v>0.87229660144181242</v>
      </c>
      <c r="AR35">
        <v>0.82483612527312455</v>
      </c>
      <c r="AS35">
        <v>0.88393543428132215</v>
      </c>
      <c r="AT35">
        <v>0.88085456039441234</v>
      </c>
      <c r="AU35">
        <v>0.87210584343991171</v>
      </c>
      <c r="AV35">
        <v>0.83171521035598694</v>
      </c>
      <c r="AW35">
        <v>0.86656810201441503</v>
      </c>
      <c r="AX35">
        <v>0.87049420975371083</v>
      </c>
      <c r="AY35">
        <v>0.87515102698348757</v>
      </c>
      <c r="AZ35">
        <v>0.86552920763447083</v>
      </c>
      <c r="BA35">
        <v>0.83485309017223908</v>
      </c>
      <c r="BB35">
        <v>0.8599082019556975</v>
      </c>
      <c r="BC35">
        <v>0.86277255451090218</v>
      </c>
      <c r="BD35">
        <v>0.84921816827997021</v>
      </c>
      <c r="BE35">
        <v>0.7972044539208718</v>
      </c>
      <c r="BF35">
        <v>0.81121171257946456</v>
      </c>
      <c r="BG35">
        <v>0.81440965673330812</v>
      </c>
      <c r="BH35">
        <v>0.79515335100340789</v>
      </c>
      <c r="BI35">
        <v>0.76452773045618028</v>
      </c>
      <c r="BJ35">
        <v>0.72784280936454848</v>
      </c>
      <c r="BK35">
        <v>0.67465894997933029</v>
      </c>
      <c r="BL35">
        <v>0.52347366100947768</v>
      </c>
      <c r="BM35">
        <v>0.41661846925004825</v>
      </c>
      <c r="BN35">
        <v>0.40038167938931296</v>
      </c>
      <c r="BO35">
        <v>0.39065567334118567</v>
      </c>
      <c r="BP35">
        <v>0.39118875807064191</v>
      </c>
      <c r="BQ35">
        <v>0.39200298953662177</v>
      </c>
      <c r="BR35">
        <v>0.36563517915309446</v>
      </c>
    </row>
    <row r="36" spans="1:70" x14ac:dyDescent="0.25">
      <c r="A36" t="s">
        <v>35</v>
      </c>
      <c r="B36">
        <v>0.11194411313682055</v>
      </c>
      <c r="C36">
        <v>0.1133884297520661</v>
      </c>
      <c r="D36">
        <v>0.11122362869198314</v>
      </c>
      <c r="E36">
        <v>0.11348600508905857</v>
      </c>
      <c r="F36">
        <v>0.11599061347636605</v>
      </c>
      <c r="G36">
        <v>0.10860414211146659</v>
      </c>
      <c r="H36">
        <v>0.1134363062614183</v>
      </c>
      <c r="I36">
        <v>0.11260669730794484</v>
      </c>
      <c r="J36">
        <v>0.10513604894541946</v>
      </c>
      <c r="K36">
        <v>0.1052712938630391</v>
      </c>
      <c r="L36">
        <v>0.11273451768221818</v>
      </c>
      <c r="M36">
        <v>0.10854577521244184</v>
      </c>
      <c r="N36">
        <v>0.10865029690258383</v>
      </c>
      <c r="O36">
        <v>0.11068569439610162</v>
      </c>
      <c r="P36">
        <v>0.10924369747899158</v>
      </c>
      <c r="Q36">
        <v>9.7894006017125682E-2</v>
      </c>
      <c r="R36">
        <v>0.10938259601361207</v>
      </c>
      <c r="S36">
        <v>0.10666229077781426</v>
      </c>
      <c r="T36">
        <v>0.10852218321097989</v>
      </c>
      <c r="U36">
        <v>0.10975206611570251</v>
      </c>
      <c r="V36">
        <v>0.10679611650485435</v>
      </c>
      <c r="W36">
        <v>0.11211778029445078</v>
      </c>
      <c r="X36">
        <v>0.10869565217391304</v>
      </c>
      <c r="Y36">
        <v>0.11244523770890794</v>
      </c>
      <c r="Z36">
        <v>0.11018843819865858</v>
      </c>
      <c r="AA36">
        <v>0.10880134115674771</v>
      </c>
      <c r="AB36">
        <v>0.1075148213427335</v>
      </c>
      <c r="AC36">
        <v>0.1125572427090865</v>
      </c>
      <c r="AD36">
        <v>0.10785619174434083</v>
      </c>
      <c r="AE36">
        <v>0.10959121997773184</v>
      </c>
      <c r="AF36">
        <v>0.1058287202865516</v>
      </c>
      <c r="AG36">
        <v>0.10533202486097475</v>
      </c>
      <c r="AH36">
        <v>0.10599809584258961</v>
      </c>
      <c r="AI36">
        <v>9.9456099456099414E-2</v>
      </c>
      <c r="AJ36">
        <v>0.10783200908059024</v>
      </c>
      <c r="AK36">
        <v>0.10646955106469544</v>
      </c>
      <c r="AL36">
        <v>0.11199928945732301</v>
      </c>
      <c r="AM36">
        <v>0.10566161948650427</v>
      </c>
      <c r="AN36">
        <v>0.10569620253164552</v>
      </c>
      <c r="AO36">
        <v>0.10632974731048282</v>
      </c>
      <c r="AP36">
        <v>0.10395101326724009</v>
      </c>
      <c r="AQ36">
        <v>0.10187963986731954</v>
      </c>
      <c r="AR36">
        <v>0.11079585756844941</v>
      </c>
      <c r="AS36">
        <v>0.10256012412723038</v>
      </c>
      <c r="AT36">
        <v>0.10205323193916349</v>
      </c>
      <c r="AU36">
        <v>0.10269799825935592</v>
      </c>
      <c r="AV36">
        <v>8.0858839652809544E-2</v>
      </c>
      <c r="AW36">
        <v>0.1003226752713406</v>
      </c>
      <c r="AX36">
        <v>0.11866969009826152</v>
      </c>
      <c r="AY36">
        <v>9.6090505513389657E-2</v>
      </c>
      <c r="AZ36">
        <v>0.10320452403393027</v>
      </c>
      <c r="BA36">
        <v>8.869565217391305E-2</v>
      </c>
      <c r="BB36">
        <v>0.10383616959907702</v>
      </c>
      <c r="BC36">
        <v>9.5852406713829913E-2</v>
      </c>
      <c r="BD36">
        <v>9.8312349316903261E-2</v>
      </c>
      <c r="BE36">
        <v>9.4227188081936697E-2</v>
      </c>
      <c r="BF36">
        <v>9.7997329773030731E-2</v>
      </c>
      <c r="BG36">
        <v>9.6130510988270149E-2</v>
      </c>
      <c r="BH36">
        <v>9.4994087504927119E-2</v>
      </c>
      <c r="BI36">
        <v>9.4907710433302803E-2</v>
      </c>
      <c r="BJ36">
        <v>9.6696856686201385E-2</v>
      </c>
      <c r="BK36">
        <v>9.1914669475902058E-2</v>
      </c>
      <c r="BL36">
        <v>8.9290605313612686E-2</v>
      </c>
      <c r="BM36">
        <v>8.875420875420878E-2</v>
      </c>
      <c r="BN36">
        <v>8.7321690441274497E-2</v>
      </c>
      <c r="BO36">
        <v>9.0400745573159316E-2</v>
      </c>
      <c r="BP36">
        <v>9.0144546649145854E-2</v>
      </c>
      <c r="BQ36">
        <v>8.8730308334455388E-2</v>
      </c>
      <c r="BR36">
        <v>8.8715024532555309E-2</v>
      </c>
    </row>
    <row r="37" spans="1:70" x14ac:dyDescent="0.25">
      <c r="A37" t="s">
        <v>36</v>
      </c>
      <c r="B37">
        <v>0.13644570544235235</v>
      </c>
      <c r="C37">
        <v>0.13240347685465939</v>
      </c>
      <c r="D37">
        <v>0.10607147983350074</v>
      </c>
      <c r="E37">
        <v>0.10350955131052859</v>
      </c>
      <c r="F37">
        <v>0.10760483297796729</v>
      </c>
      <c r="G37">
        <v>0.10238711532930685</v>
      </c>
      <c r="H37">
        <v>0.10906474820143888</v>
      </c>
      <c r="I37">
        <v>6.2234042553191427E-2</v>
      </c>
      <c r="J37">
        <v>0.11852231913801954</v>
      </c>
      <c r="K37">
        <v>0.1083607636603028</v>
      </c>
      <c r="L37">
        <v>0.11259217243335219</v>
      </c>
      <c r="M37">
        <v>0.10884541195921736</v>
      </c>
      <c r="N37">
        <v>0.11515317286652077</v>
      </c>
      <c r="O37">
        <v>0.11992704058367538</v>
      </c>
      <c r="P37">
        <v>0.12841225626740949</v>
      </c>
      <c r="Q37">
        <v>0.17704081632653057</v>
      </c>
      <c r="R37">
        <v>0.17813523979743826</v>
      </c>
      <c r="S37">
        <v>0.20218247953925436</v>
      </c>
      <c r="T37">
        <v>0.23129151291512917</v>
      </c>
      <c r="U37">
        <v>0.27323420074349442</v>
      </c>
      <c r="V37">
        <v>0.37040399455288248</v>
      </c>
      <c r="W37">
        <v>0.36474634565778158</v>
      </c>
      <c r="X37">
        <v>0.42439807383627604</v>
      </c>
      <c r="Y37">
        <v>0.46458264050548714</v>
      </c>
      <c r="Z37">
        <v>0.4714479945615227</v>
      </c>
      <c r="AA37">
        <v>0.5353293413173652</v>
      </c>
      <c r="AB37">
        <v>0.57833655705996123</v>
      </c>
      <c r="AC37">
        <v>0.58573643410852705</v>
      </c>
      <c r="AD37">
        <v>0.61098398169336388</v>
      </c>
      <c r="AE37">
        <v>0.59910078681153989</v>
      </c>
      <c r="AF37">
        <v>0.59277504105090306</v>
      </c>
      <c r="AG37">
        <v>0.56441149212233555</v>
      </c>
      <c r="AH37">
        <v>0.5616585891222402</v>
      </c>
      <c r="AI37">
        <v>0.54132310642377757</v>
      </c>
      <c r="AJ37">
        <v>0.490352859377716</v>
      </c>
      <c r="AK37">
        <v>0.62695199537304802</v>
      </c>
      <c r="AL37">
        <v>0.68214936247723124</v>
      </c>
      <c r="AM37">
        <v>0.6576900059844405</v>
      </c>
      <c r="AN37">
        <v>0.75992779783393494</v>
      </c>
      <c r="AO37">
        <v>0.81245745405037439</v>
      </c>
      <c r="AP37">
        <v>0.74018691588785046</v>
      </c>
      <c r="AQ37">
        <v>0.80296355626752092</v>
      </c>
      <c r="AR37">
        <v>0.74184168012924079</v>
      </c>
      <c r="AS37">
        <v>0.84520123839009298</v>
      </c>
      <c r="AT37">
        <v>0.81858141858141853</v>
      </c>
      <c r="AU37">
        <v>0.76882160392798693</v>
      </c>
      <c r="AV37">
        <v>0.68151879116621461</v>
      </c>
      <c r="AW37">
        <v>0.72620320855614973</v>
      </c>
      <c r="AX37">
        <v>0.78238141335914824</v>
      </c>
      <c r="AY37">
        <v>0.72404955147372918</v>
      </c>
      <c r="AZ37">
        <v>0.71648136036625243</v>
      </c>
      <c r="BA37">
        <v>0.71874129768866613</v>
      </c>
      <c r="BB37">
        <v>0.66566566566566554</v>
      </c>
      <c r="BC37">
        <v>0.70886597938144336</v>
      </c>
      <c r="BD37">
        <v>0.67995487025197443</v>
      </c>
      <c r="BE37">
        <v>0.64039785768936497</v>
      </c>
      <c r="BF37">
        <v>0.61077292012543805</v>
      </c>
      <c r="BG37">
        <v>0.64350336862367663</v>
      </c>
      <c r="BH37">
        <v>0.61935953420669587</v>
      </c>
      <c r="BI37">
        <v>0.58616944243301949</v>
      </c>
      <c r="BJ37">
        <v>0.55227316324573195</v>
      </c>
      <c r="BK37">
        <v>0.53090719136339892</v>
      </c>
      <c r="BL37">
        <v>0.40633484162895928</v>
      </c>
      <c r="BM37">
        <v>0.32355449428620159</v>
      </c>
      <c r="BN37">
        <v>0.30643331712850436</v>
      </c>
      <c r="BO37">
        <v>0.30083978264449207</v>
      </c>
      <c r="BP37">
        <v>0.32420984033887257</v>
      </c>
      <c r="BQ37">
        <v>0.32401689957751056</v>
      </c>
      <c r="BR37">
        <v>0.30035940441553999</v>
      </c>
    </row>
    <row r="38" spans="1:70" x14ac:dyDescent="0.25">
      <c r="A38" t="s">
        <v>37</v>
      </c>
      <c r="B38">
        <v>0.10288306746670574</v>
      </c>
      <c r="C38">
        <v>0.10281170122124392</v>
      </c>
      <c r="D38">
        <v>0.10042432814710042</v>
      </c>
      <c r="E38">
        <v>0.10121229207781228</v>
      </c>
      <c r="F38">
        <v>0.13995026000452176</v>
      </c>
      <c r="G38">
        <v>0.10040595399188099</v>
      </c>
      <c r="H38">
        <v>0.1289293849658314</v>
      </c>
      <c r="I38">
        <v>0.12551724137931031</v>
      </c>
      <c r="J38">
        <v>9.1260136439696257E-2</v>
      </c>
      <c r="K38">
        <v>0.12871287128712869</v>
      </c>
      <c r="L38">
        <v>0.12797619047619052</v>
      </c>
      <c r="M38">
        <v>0.1021868787276342</v>
      </c>
      <c r="N38">
        <v>6.046235921754594E-2</v>
      </c>
      <c r="O38">
        <v>0.14976599063962553</v>
      </c>
      <c r="P38">
        <v>0.10251655629139075</v>
      </c>
      <c r="Q38">
        <v>0.11307972902553409</v>
      </c>
      <c r="R38">
        <v>0.15910154422087039</v>
      </c>
      <c r="S38">
        <v>0.11098686049762366</v>
      </c>
      <c r="T38">
        <v>5.5319148936170175E-2</v>
      </c>
      <c r="U38">
        <v>0.15914489311163896</v>
      </c>
      <c r="V38">
        <v>0.15047169811320751</v>
      </c>
      <c r="W38">
        <v>0.15623506927854752</v>
      </c>
      <c r="X38">
        <v>0.16154221571498287</v>
      </c>
      <c r="Y38">
        <v>0.16314125942134694</v>
      </c>
      <c r="Z38">
        <v>0.15447919115918177</v>
      </c>
      <c r="AA38">
        <v>0.12432795698924734</v>
      </c>
      <c r="AB38">
        <v>0.15535153418700168</v>
      </c>
      <c r="AC38">
        <v>3.9755351681957207E-2</v>
      </c>
      <c r="AD38">
        <v>0.13032258064516125</v>
      </c>
      <c r="AE38">
        <v>0.11505296871150526</v>
      </c>
      <c r="AF38">
        <v>0.128539213229767</v>
      </c>
      <c r="AG38">
        <v>0.108580106302202</v>
      </c>
      <c r="AH38">
        <v>0.13749390541199416</v>
      </c>
      <c r="AI38">
        <v>0.10320424611755458</v>
      </c>
      <c r="AJ38">
        <v>0.15942028985507248</v>
      </c>
      <c r="AK38">
        <v>0.13584102200141945</v>
      </c>
      <c r="AL38">
        <v>9.1111111111111046E-2</v>
      </c>
      <c r="AM38">
        <v>0.13317346123101517</v>
      </c>
      <c r="AN38">
        <v>0.17388949079089927</v>
      </c>
      <c r="AO38">
        <v>0.18965157521385353</v>
      </c>
      <c r="AP38">
        <v>0.17109397315052838</v>
      </c>
      <c r="AQ38">
        <v>0.18024308249288851</v>
      </c>
      <c r="AR38">
        <v>0.20175641321932059</v>
      </c>
      <c r="AS38">
        <v>0.1247894656254785</v>
      </c>
      <c r="AT38">
        <v>0.11986764927056698</v>
      </c>
      <c r="AU38">
        <v>0.18232323232323236</v>
      </c>
      <c r="AV38">
        <v>5.8561897702001507E-2</v>
      </c>
      <c r="AW38">
        <v>0.12939393939393937</v>
      </c>
      <c r="AX38">
        <v>0.20797310278578293</v>
      </c>
      <c r="AY38">
        <v>0.18022156174007029</v>
      </c>
      <c r="AZ38">
        <v>0.2014942797104832</v>
      </c>
      <c r="BA38">
        <v>0.13912816496998176</v>
      </c>
      <c r="BB38">
        <v>0.1512507271669575</v>
      </c>
      <c r="BC38">
        <v>0.14646542430309559</v>
      </c>
      <c r="BD38">
        <v>0.17099863201094392</v>
      </c>
      <c r="BE38">
        <v>0.14473386183465456</v>
      </c>
      <c r="BF38">
        <v>0.13130725607096116</v>
      </c>
      <c r="BG38">
        <v>0.17647058823529416</v>
      </c>
      <c r="BH38">
        <v>0.1340972437287086</v>
      </c>
      <c r="BI38">
        <v>0.11944523068213987</v>
      </c>
      <c r="BJ38">
        <v>0.18304337172261703</v>
      </c>
      <c r="BK38">
        <v>0.11903726257793244</v>
      </c>
      <c r="BL38">
        <v>0.13942307692307687</v>
      </c>
      <c r="BM38">
        <v>0.11952837140751657</v>
      </c>
      <c r="BN38">
        <v>0.11456534254461717</v>
      </c>
      <c r="BO38">
        <v>0.1126397248495271</v>
      </c>
      <c r="BP38">
        <v>0.11393127049764726</v>
      </c>
      <c r="BQ38">
        <v>0.10971512052593133</v>
      </c>
      <c r="BR38">
        <v>0.15916955017301035</v>
      </c>
    </row>
    <row r="39" spans="1:70" x14ac:dyDescent="0.25">
      <c r="A39" t="s">
        <v>38</v>
      </c>
      <c r="B39">
        <v>0.1346460883448643</v>
      </c>
      <c r="C39">
        <v>0.1254619723789146</v>
      </c>
      <c r="D39">
        <v>0.10535661438295352</v>
      </c>
      <c r="E39">
        <v>0.10083663584324083</v>
      </c>
      <c r="F39">
        <v>0.10802514252302299</v>
      </c>
      <c r="G39">
        <v>0.10204081632653063</v>
      </c>
      <c r="H39">
        <v>0.10776295020806427</v>
      </c>
      <c r="I39">
        <v>6.9845722300140259E-2</v>
      </c>
      <c r="J39">
        <v>0.1237364935517602</v>
      </c>
      <c r="K39">
        <v>0.11092436974789915</v>
      </c>
      <c r="L39">
        <v>0.11152204836415357</v>
      </c>
      <c r="M39">
        <v>0.11074104912572853</v>
      </c>
      <c r="N39">
        <v>0.11540600667408232</v>
      </c>
      <c r="O39">
        <v>0.12171372930866602</v>
      </c>
      <c r="P39">
        <v>0.12584424534803582</v>
      </c>
      <c r="Q39">
        <v>0.17388996992747208</v>
      </c>
      <c r="R39">
        <v>0.17395787302990134</v>
      </c>
      <c r="S39">
        <v>0.19855595667870027</v>
      </c>
      <c r="T39">
        <v>0.2306752215093186</v>
      </c>
      <c r="U39">
        <v>0.26210045662100456</v>
      </c>
      <c r="V39">
        <v>0.36907788305985673</v>
      </c>
      <c r="W39">
        <v>0.35783748145706279</v>
      </c>
      <c r="X39">
        <v>0.3804225124979842</v>
      </c>
      <c r="Y39">
        <v>0.47007397444519161</v>
      </c>
      <c r="Z39">
        <v>0.4854715378079863</v>
      </c>
      <c r="AA39">
        <v>0.52918424753867799</v>
      </c>
      <c r="AB39">
        <v>0.67048710601719197</v>
      </c>
      <c r="AC39">
        <v>0.61318451342867109</v>
      </c>
      <c r="AD39">
        <v>0.73581053491220916</v>
      </c>
      <c r="AE39">
        <v>0.76498237367802591</v>
      </c>
      <c r="AF39">
        <v>0.77999999999999992</v>
      </c>
      <c r="AG39">
        <v>0.85846438482886211</v>
      </c>
      <c r="AH39">
        <v>0.86743075453677176</v>
      </c>
      <c r="AI39">
        <v>0.83333333333333326</v>
      </c>
      <c r="AJ39">
        <v>0.87213342599027122</v>
      </c>
      <c r="AK39">
        <v>0.83765948086229658</v>
      </c>
      <c r="AL39">
        <v>0.85868625756266204</v>
      </c>
      <c r="AM39">
        <v>0.8540309067212809</v>
      </c>
      <c r="AN39">
        <v>0.84024896265560167</v>
      </c>
      <c r="AO39">
        <v>0.84753884129519386</v>
      </c>
      <c r="AP39">
        <v>0.86054181389870432</v>
      </c>
      <c r="AQ39">
        <v>0.88263695450324975</v>
      </c>
      <c r="AR39">
        <v>0.87748756218905477</v>
      </c>
      <c r="AS39">
        <v>0.89753730001797594</v>
      </c>
      <c r="AT39">
        <v>0.89501497269684682</v>
      </c>
      <c r="AU39">
        <v>0.89122865196484813</v>
      </c>
      <c r="AV39">
        <v>0.86531986531986527</v>
      </c>
      <c r="AW39">
        <v>0.88079019073569476</v>
      </c>
      <c r="AX39">
        <v>0.8874302592714145</v>
      </c>
      <c r="AY39">
        <v>0.88279259385085795</v>
      </c>
      <c r="AZ39">
        <v>0.87192561487702469</v>
      </c>
      <c r="BA39">
        <v>0.85929108485499461</v>
      </c>
      <c r="BB39">
        <v>0.86773618538324415</v>
      </c>
      <c r="BC39">
        <v>0.87612208258527835</v>
      </c>
      <c r="BD39">
        <v>0.86579212916246195</v>
      </c>
      <c r="BE39">
        <v>0.84784784784784795</v>
      </c>
      <c r="BF39">
        <v>0.8497436803959697</v>
      </c>
      <c r="BG39">
        <v>0.84984878135563058</v>
      </c>
      <c r="BH39">
        <v>0.83321554770318018</v>
      </c>
      <c r="BI39">
        <v>0.82735816219979119</v>
      </c>
      <c r="BJ39">
        <v>0.80799091081234609</v>
      </c>
      <c r="BK39">
        <v>0.76339201211432894</v>
      </c>
      <c r="BL39">
        <v>0.57839562443026449</v>
      </c>
      <c r="BM39">
        <v>0.47944061782508873</v>
      </c>
      <c r="BN39">
        <v>0.45436187399030692</v>
      </c>
      <c r="BO39">
        <v>0.43571894713943876</v>
      </c>
      <c r="BP39">
        <v>0.45036083479617711</v>
      </c>
      <c r="BQ39">
        <v>0.44142343062774891</v>
      </c>
      <c r="BR39">
        <v>0.41303886175408794</v>
      </c>
    </row>
    <row r="40" spans="1:70" x14ac:dyDescent="0.25">
      <c r="A40" t="s">
        <v>39</v>
      </c>
      <c r="B40">
        <v>0.11006617903169623</v>
      </c>
      <c r="C40">
        <v>0.11057526696520846</v>
      </c>
      <c r="D40">
        <v>0.11202466598150054</v>
      </c>
      <c r="E40">
        <v>0.11163976210705179</v>
      </c>
      <c r="F40">
        <v>0.11552284785213075</v>
      </c>
      <c r="G40">
        <v>0.10703152060962942</v>
      </c>
      <c r="H40">
        <v>0.112106078870329</v>
      </c>
      <c r="I40">
        <v>0.11107313738892688</v>
      </c>
      <c r="J40">
        <v>0.10661087866108783</v>
      </c>
      <c r="K40">
        <v>0.10803139088328599</v>
      </c>
      <c r="L40">
        <v>0.11198495469310994</v>
      </c>
      <c r="M40">
        <v>0.10749293902641632</v>
      </c>
      <c r="N40">
        <v>0.10780046869769</v>
      </c>
      <c r="O40">
        <v>0.10965250965250962</v>
      </c>
      <c r="P40">
        <v>0.10827391808986905</v>
      </c>
      <c r="Q40">
        <v>0.10838709677419361</v>
      </c>
      <c r="R40">
        <v>0.10811266655422498</v>
      </c>
      <c r="S40">
        <v>0.10597689603214461</v>
      </c>
      <c r="T40">
        <v>0.10842969666499075</v>
      </c>
      <c r="U40">
        <v>0.10665329321297227</v>
      </c>
      <c r="V40">
        <v>0.10763660302830812</v>
      </c>
      <c r="W40">
        <v>0.11107427055702919</v>
      </c>
      <c r="X40">
        <v>0.1082693947144075</v>
      </c>
      <c r="Y40">
        <v>0.10654266601403169</v>
      </c>
      <c r="Z40">
        <v>0.1093130779392338</v>
      </c>
      <c r="AA40">
        <v>0.10642604149097654</v>
      </c>
      <c r="AB40">
        <v>0.10492715665411695</v>
      </c>
      <c r="AC40">
        <v>0.11472466081404628</v>
      </c>
      <c r="AD40">
        <v>0.10802573653911271</v>
      </c>
      <c r="AE40">
        <v>0.10630630630630632</v>
      </c>
      <c r="AF40">
        <v>0.10499081956267738</v>
      </c>
      <c r="AG40">
        <v>0.10541503989135968</v>
      </c>
      <c r="AH40">
        <v>0.10570168273157977</v>
      </c>
      <c r="AI40">
        <v>0.10392923966660993</v>
      </c>
      <c r="AJ40">
        <v>0.1074160292650482</v>
      </c>
      <c r="AK40">
        <v>0.11645860709592636</v>
      </c>
      <c r="AL40">
        <v>0.10965302491103206</v>
      </c>
      <c r="AM40">
        <v>0.10556687033265442</v>
      </c>
      <c r="AN40">
        <v>8.5245901639344285E-2</v>
      </c>
      <c r="AO40">
        <v>0.1044277360066834</v>
      </c>
      <c r="AP40">
        <v>0.10208206994137864</v>
      </c>
      <c r="AQ40">
        <v>0.10264026402640269</v>
      </c>
      <c r="AR40">
        <v>0.11198371146015119</v>
      </c>
      <c r="AS40">
        <v>0.10301668806161743</v>
      </c>
      <c r="AT40">
        <v>0.1012517826018063</v>
      </c>
      <c r="AU40">
        <v>0.102880658436214</v>
      </c>
      <c r="AV40">
        <v>8.528501988510831E-2</v>
      </c>
      <c r="AW40">
        <v>0.10181098767310913</v>
      </c>
      <c r="AX40">
        <v>0.11912034208918754</v>
      </c>
      <c r="AY40">
        <v>9.6755248862134796E-2</v>
      </c>
      <c r="AZ40">
        <v>0.1006921770928562</v>
      </c>
      <c r="BA40">
        <v>8.4806559057135522E-2</v>
      </c>
      <c r="BB40">
        <v>0.10793237971391424</v>
      </c>
      <c r="BC40">
        <v>9.7377232142857109E-2</v>
      </c>
      <c r="BD40">
        <v>9.9920063948840954E-2</v>
      </c>
      <c r="BE40">
        <v>9.4124822118316742E-2</v>
      </c>
      <c r="BF40">
        <v>9.9487732542464249E-2</v>
      </c>
      <c r="BG40">
        <v>9.6975450969754531E-2</v>
      </c>
      <c r="BH40">
        <v>9.6919211952928699E-2</v>
      </c>
      <c r="BI40">
        <v>9.5933263816475489E-2</v>
      </c>
      <c r="BJ40">
        <v>9.6904441453566553E-2</v>
      </c>
      <c r="BK40">
        <v>9.3169327401203927E-2</v>
      </c>
      <c r="BL40">
        <v>9.1598915989159882E-2</v>
      </c>
      <c r="BM40">
        <v>9.1577085317730345E-2</v>
      </c>
      <c r="BN40">
        <v>9.0012001600213373E-2</v>
      </c>
      <c r="BO40">
        <v>9.0480155426033909E-2</v>
      </c>
      <c r="BP40">
        <v>9.2153765139547136E-2</v>
      </c>
      <c r="BQ40">
        <v>8.9794830802025008E-2</v>
      </c>
      <c r="BR40">
        <v>9.0471092077087784E-2</v>
      </c>
    </row>
    <row r="41" spans="1:70" x14ac:dyDescent="0.25">
      <c r="A41" t="s">
        <v>40</v>
      </c>
      <c r="B41">
        <v>0.13378099173553723</v>
      </c>
      <c r="C41">
        <v>0.12765089722675368</v>
      </c>
      <c r="D41">
        <v>0.10733613950691524</v>
      </c>
      <c r="E41">
        <v>0.10192279890125779</v>
      </c>
      <c r="F41">
        <v>0.11081520935049567</v>
      </c>
      <c r="G41">
        <v>0.10419091967403957</v>
      </c>
      <c r="H41">
        <v>0.10800772544941314</v>
      </c>
      <c r="I41">
        <v>8.3562396921385396E-2</v>
      </c>
      <c r="J41">
        <v>0.12474437627811859</v>
      </c>
      <c r="K41">
        <v>0.11420059582919566</v>
      </c>
      <c r="L41">
        <v>0.11481056257175661</v>
      </c>
      <c r="M41">
        <v>0.11315157508122617</v>
      </c>
      <c r="N41">
        <v>0.11706051085917224</v>
      </c>
      <c r="O41">
        <v>0.11917764214583999</v>
      </c>
      <c r="P41">
        <v>0.13124306326304108</v>
      </c>
      <c r="Q41">
        <v>0.18153846153846162</v>
      </c>
      <c r="R41">
        <v>0.18171296296296294</v>
      </c>
      <c r="S41">
        <v>0.19364890933372905</v>
      </c>
      <c r="T41">
        <v>0.21895276897540367</v>
      </c>
      <c r="U41">
        <v>0.2605451499923862</v>
      </c>
      <c r="V41">
        <v>0.37773843770745741</v>
      </c>
      <c r="W41">
        <v>0.34962089300758215</v>
      </c>
      <c r="X41">
        <v>0.39112835216731323</v>
      </c>
      <c r="Y41">
        <v>0.46136790039229053</v>
      </c>
      <c r="Z41">
        <v>0.50886339937434821</v>
      </c>
      <c r="AA41">
        <v>0.53665910808767958</v>
      </c>
      <c r="AB41">
        <v>0.56105208151889907</v>
      </c>
      <c r="AC41">
        <v>0.55110278218249964</v>
      </c>
      <c r="AD41">
        <v>0.60547080483955806</v>
      </c>
      <c r="AE41">
        <v>0.57441860465116279</v>
      </c>
      <c r="AF41">
        <v>0.55864878628416237</v>
      </c>
      <c r="AG41">
        <v>0.54529432499118791</v>
      </c>
      <c r="AH41">
        <v>0.54215116279069764</v>
      </c>
      <c r="AI41">
        <v>0.52969657843770179</v>
      </c>
      <c r="AJ41">
        <v>0.48872987477638635</v>
      </c>
      <c r="AK41">
        <v>0.63974903865614263</v>
      </c>
      <c r="AL41">
        <v>0.69578356598071656</v>
      </c>
      <c r="AM41">
        <v>0.68304213771839672</v>
      </c>
      <c r="AN41">
        <v>0.74341279799247184</v>
      </c>
      <c r="AO41">
        <v>0.80477453580901848</v>
      </c>
      <c r="AP41">
        <v>0.72279909706546275</v>
      </c>
      <c r="AQ41">
        <v>0.82988317278130774</v>
      </c>
      <c r="AR41">
        <v>0.76792242886663498</v>
      </c>
      <c r="AS41">
        <v>0.8709947643979058</v>
      </c>
      <c r="AT41">
        <v>0.85784514543219992</v>
      </c>
      <c r="AU41">
        <v>0.81709503885236101</v>
      </c>
      <c r="AV41">
        <v>0.76364546820230339</v>
      </c>
      <c r="AW41">
        <v>0.77314530962599637</v>
      </c>
      <c r="AX41">
        <v>0.81600281988015499</v>
      </c>
      <c r="AY41">
        <v>0.77809621289662223</v>
      </c>
      <c r="AZ41">
        <v>0.76866197183098595</v>
      </c>
      <c r="BA41">
        <v>0.74506172839506168</v>
      </c>
      <c r="BB41">
        <v>0.72346193952033355</v>
      </c>
      <c r="BC41">
        <v>0.76313662085691192</v>
      </c>
      <c r="BD41">
        <v>0.73411534701857273</v>
      </c>
      <c r="BE41">
        <v>0.68301468550845112</v>
      </c>
      <c r="BF41">
        <v>0.66001140901312039</v>
      </c>
      <c r="BG41">
        <v>0.67206558688262352</v>
      </c>
      <c r="BH41">
        <v>0.66323417238749049</v>
      </c>
      <c r="BI41">
        <v>0.60074349442379171</v>
      </c>
      <c r="BJ41">
        <v>0.57541447634452092</v>
      </c>
      <c r="BK41">
        <v>0.57925600146600698</v>
      </c>
      <c r="BL41">
        <v>0.39854687223108276</v>
      </c>
      <c r="BM41">
        <v>0.32612055641421944</v>
      </c>
      <c r="BN41">
        <v>0.32006023088505942</v>
      </c>
      <c r="BO41">
        <v>0.30966401108417041</v>
      </c>
      <c r="BP41">
        <v>0.31767733633585332</v>
      </c>
      <c r="BQ41">
        <v>0.32418581583732853</v>
      </c>
      <c r="BR41">
        <v>0.31772107654666198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F96F-3919-48D0-ABD4-0DDF08E2236D}">
  <sheetPr codeName="Sheet72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113</v>
      </c>
      <c r="C10" s="10">
        <v>9.4610000000000003</v>
      </c>
      <c r="D10" s="10">
        <v>113.39421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15.7</v>
      </c>
      <c r="Q10" s="24">
        <v>0.57999999999999996</v>
      </c>
      <c r="R10" s="24">
        <v>1.2</v>
      </c>
      <c r="S10" s="24">
        <v>45.57</v>
      </c>
      <c r="T10" s="24">
        <v>106.06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5.2255000000000003</v>
      </c>
      <c r="AK10" s="10">
        <v>0.1022</v>
      </c>
      <c r="AL10" s="11">
        <v>0.17219999999999999</v>
      </c>
      <c r="AM10" s="11">
        <v>3.3999999999999998E-3</v>
      </c>
      <c r="AN10" s="11">
        <v>2.4329000000000001</v>
      </c>
      <c r="AO10" s="11">
        <v>4.5499999999999999E-2</v>
      </c>
      <c r="AP10" s="11">
        <v>0.19370000000000001</v>
      </c>
      <c r="AQ10" s="11">
        <v>3.5999999999999999E-3</v>
      </c>
      <c r="AR10" s="11">
        <v>9.7280999999999995</v>
      </c>
      <c r="AS10" s="11">
        <v>0.2177</v>
      </c>
      <c r="AT10" s="11">
        <v>0.16819999999999999</v>
      </c>
      <c r="AU10" s="11">
        <v>3.8E-3</v>
      </c>
      <c r="AV10" s="11">
        <v>17.835999999999999</v>
      </c>
      <c r="AW10" s="11">
        <v>0.3266</v>
      </c>
      <c r="AX10" s="11">
        <v>0.2213</v>
      </c>
      <c r="AY10" s="11">
        <v>4.1000000000000003E-3</v>
      </c>
      <c r="AZ10" s="11">
        <v>6.6506024096385508E-2</v>
      </c>
      <c r="BA10" s="11">
        <v>1.3156956004756244</v>
      </c>
      <c r="BB10" s="11">
        <v>0.13632862644415922</v>
      </c>
      <c r="BC10" s="11">
        <v>8.954468802698147E-2</v>
      </c>
      <c r="BD10" s="11">
        <v>0.40907559011774913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0.17313124999999999</v>
      </c>
      <c r="BJ10" s="4">
        <f>DSTDEV(PlotSort,"PhxRed",$BI$35:$BI$38)/SQRT($BH10)</f>
        <v>1.1319893769805326E-3</v>
      </c>
      <c r="BK10" s="4">
        <f>DAVERAGE(PlotSort,"PhxRedEdge",$BI$35:$BI$38)</f>
        <v>0.19561874999999998</v>
      </c>
      <c r="BL10" s="4">
        <f>DSTDEV(PlotSort,"PhxRedEdge",$BI$35:$BI$38)/SQRT($BH10)</f>
        <v>1.1885664778115773E-3</v>
      </c>
      <c r="BM10" s="4">
        <f>DAVERAGE(PlotSort,"TMRed",$BI$35:$BI$38)</f>
        <v>0.17124687499999997</v>
      </c>
      <c r="BN10" s="4">
        <f>DSTDEV(PlotSort,"TMRed",$BI$35:$BI$38)/SQRT($BH10)</f>
        <v>1.0643507067293761E-3</v>
      </c>
      <c r="BO10" s="4">
        <f>DAVERAGE(PlotSort,"TMNIR",$BI$35:$BI$38)</f>
        <v>0.22405937500000001</v>
      </c>
      <c r="BP10" s="4">
        <f>DSTDEV(PlotSort,"TMNIR",$BI$35:$BI$38)/SQRT($BH10)</f>
        <v>1.2595350794763326E-3</v>
      </c>
      <c r="BQ10" s="4">
        <f>DAVERAGE(PlotSort,"NDRE",$BI$35:$BI$38)</f>
        <v>6.7808702725194514E-2</v>
      </c>
      <c r="BR10" s="4">
        <f>DSTDEV(PlotSort,"NDRE",$BI$35:$BI$38)/SQRT($BH10)</f>
        <v>6.3508571152893741E-4</v>
      </c>
      <c r="BS10" s="4">
        <f>DAVERAGE(PlotSort,"rvi",$BI$35:$BI$38)</f>
        <v>1.3085993504594522</v>
      </c>
      <c r="BT10" s="4">
        <f>DSTDEV(PlotSort,"rvi",$BI$35:$BI$38)/SQRT($BH10)</f>
        <v>2.2093524010304098E-3</v>
      </c>
      <c r="BU10" s="17">
        <f>DAVERAGE(PlotSort,"ndvi",$BI$35:$BI$38)</f>
        <v>0.1336492460907982</v>
      </c>
      <c r="BV10" s="4">
        <f>DSTDEV(PlotSort,"ndvi",$BI$35:$BI$38)/SQRT($BH10)</f>
        <v>8.2915750487769409E-4</v>
      </c>
      <c r="BW10" s="17">
        <f>DAVERAGE(PlotSort,"SAVI",$BI$35:$BI$38)</f>
        <v>8.8474177570138174E-2</v>
      </c>
      <c r="BX10" s="4">
        <f>DSTDEV(PlotSort,"SAVI",$BI$35:$BI$38)/SQRT($BH10)</f>
        <v>5.2716500694215259E-4</v>
      </c>
      <c r="BY10" s="17">
        <f>DAVERAGE(PlotSort,"CCCI",$BI$35:$BI$38)</f>
        <v>0.45560985314310437</v>
      </c>
      <c r="BZ10" s="4">
        <f>DSTDEV(PlotSort,"CCCI",$BI$35:$BI$38)/SQRT($BH10)</f>
        <v>1.0616398075872812E-2</v>
      </c>
    </row>
    <row r="11" spans="1:78" ht="13.5" customHeight="1" x14ac:dyDescent="0.2">
      <c r="B11" s="10">
        <v>113</v>
      </c>
      <c r="C11" s="10">
        <v>9.4529999999999994</v>
      </c>
      <c r="D11" s="10">
        <v>113.39387000000001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15.7</v>
      </c>
      <c r="Q11" s="24">
        <v>0.57999999999999996</v>
      </c>
      <c r="R11" s="24">
        <v>1.2</v>
      </c>
      <c r="S11" s="24">
        <v>45.67</v>
      </c>
      <c r="T11" s="24">
        <v>105.97</v>
      </c>
      <c r="U11" s="10">
        <v>1</v>
      </c>
      <c r="V11" s="10">
        <v>0</v>
      </c>
      <c r="W11" s="10">
        <v>0</v>
      </c>
      <c r="X11" s="10">
        <v>0</v>
      </c>
      <c r="Y11" s="10">
        <v>0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5.2191999999999998</v>
      </c>
      <c r="AK11" s="10">
        <v>6.13E-2</v>
      </c>
      <c r="AL11" s="11">
        <v>0.17230000000000001</v>
      </c>
      <c r="AM11" s="11">
        <v>2E-3</v>
      </c>
      <c r="AN11" s="11">
        <v>2.4407999999999999</v>
      </c>
      <c r="AO11" s="11">
        <v>5.5E-2</v>
      </c>
      <c r="AP11" s="11">
        <v>0.19470000000000001</v>
      </c>
      <c r="AQ11" s="11">
        <v>4.4000000000000003E-3</v>
      </c>
      <c r="AR11" s="11">
        <v>9.7838999999999992</v>
      </c>
      <c r="AS11" s="11">
        <v>0.2959</v>
      </c>
      <c r="AT11" s="11">
        <v>0.16950000000000001</v>
      </c>
      <c r="AU11" s="11">
        <v>5.1000000000000004E-3</v>
      </c>
      <c r="AV11" s="11">
        <v>17.983699999999999</v>
      </c>
      <c r="AW11" s="11">
        <v>0.6573</v>
      </c>
      <c r="AX11" s="11">
        <v>0.2235</v>
      </c>
      <c r="AY11" s="11">
        <v>8.2000000000000007E-3</v>
      </c>
      <c r="AZ11" s="11">
        <v>6.8866571018651346E-2</v>
      </c>
      <c r="BA11" s="11">
        <v>1.31858407079646</v>
      </c>
      <c r="BB11" s="11">
        <v>0.13740458015267173</v>
      </c>
      <c r="BC11" s="11">
        <v>9.0705487122060446E-2</v>
      </c>
      <c r="BD11" s="11">
        <v>0.44014204761661507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0.17452500000000001</v>
      </c>
      <c r="BJ11" s="4">
        <f>DSTDEV(PlotSort,"PhxRed",$BI$31:$BI$32)/SQRT($BH11)</f>
        <v>1.5689035449425604E-3</v>
      </c>
      <c r="BK11" s="4">
        <f>DAVERAGE(PlotSort,"PhxRedEdge",$BI$31:$BI$32)</f>
        <v>0.19690625</v>
      </c>
      <c r="BL11" s="4">
        <f>DSTDEV(PlotSort,"PhxRedEdge",$BI$31:$BI$32)/SQRT($BH11)</f>
        <v>1.6078574965358926E-3</v>
      </c>
      <c r="BM11" s="4">
        <f>DAVERAGE(PlotSort,"TMRed",$BI$31:$BI$32)</f>
        <v>0.17231874999999999</v>
      </c>
      <c r="BN11" s="4">
        <f>DSTDEV(PlotSort,"TMRed",$BI$31:$BI$32)/SQRT($BH11)</f>
        <v>1.4468131286267305E-3</v>
      </c>
      <c r="BO11" s="4">
        <f>DAVERAGE(PlotSort,"TMNIR",$BI$31:$BI$32)</f>
        <v>0.22541875</v>
      </c>
      <c r="BP11" s="4">
        <f>DSTDEV(PlotSort,"TMNIR",$BI$31:$BI$32)/SQRT($BH11)</f>
        <v>1.6524784100959784E-3</v>
      </c>
      <c r="BQ11" s="4">
        <f>DAVERAGE(PlotSort,"NDRE",$BI$31:$BI$32)</f>
        <v>6.7560989817147296E-2</v>
      </c>
      <c r="BR11" s="4">
        <f>DSTDEV(PlotSort,"NDRE",$BI$31:$BI$32)/SQRT($BH11)</f>
        <v>1.1011603749089222E-3</v>
      </c>
      <c r="BS11" s="4">
        <f>DAVERAGE(PlotSort,"rvi",$BI$31:$BI$32)</f>
        <v>1.3083680954866515</v>
      </c>
      <c r="BT11" s="4">
        <f>DSTDEV(PlotSort,"rvi",$BI$31:$BI$32)/SQRT($BH11)</f>
        <v>3.2155469732605374E-3</v>
      </c>
      <c r="BU11" s="17">
        <f>DAVERAGE(PlotSort,"ndvi",$BI$31:$BI$32)</f>
        <v>0.13356180854528565</v>
      </c>
      <c r="BV11" s="4">
        <f>DSTDEV(PlotSort,"ndvi",$BI$31:$BI$32)/SQRT($BH11)</f>
        <v>1.2082711567316187E-3</v>
      </c>
      <c r="BW11" s="17">
        <f>DAVERAGE(PlotSort,"SAVI",$BI$31:$BI$32)</f>
        <v>8.8720683336255546E-2</v>
      </c>
      <c r="BX11" s="4">
        <f>DSTDEV(PlotSort,"SAVI",$BI$31:$BI$32)/SQRT($BH11)</f>
        <v>7.3820238923996175E-4</v>
      </c>
      <c r="BY11" s="17">
        <f>DAVERAGE(PlotSort,"CCCI",$BI$31:$BI$32)</f>
        <v>0.45209277313423007</v>
      </c>
      <c r="BZ11" s="4">
        <f>DSTDEV(PlotSort,"CCCI",$BI$31:$BI$32)/SQRT($BH11)</f>
        <v>1.8444457882418663E-2</v>
      </c>
    </row>
    <row r="12" spans="1:78" ht="13.5" customHeight="1" x14ac:dyDescent="0.2">
      <c r="B12" s="10">
        <v>113</v>
      </c>
      <c r="C12" s="10">
        <v>9.4450000000000003</v>
      </c>
      <c r="D12" s="10">
        <v>113.39354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15.7</v>
      </c>
      <c r="Q12" s="24">
        <v>0.57999999999999996</v>
      </c>
      <c r="R12" s="24">
        <v>1.2</v>
      </c>
      <c r="S12" s="24">
        <v>45.77</v>
      </c>
      <c r="T12" s="24">
        <v>105.88</v>
      </c>
      <c r="U12" s="10">
        <v>1</v>
      </c>
      <c r="V12" s="10">
        <v>0</v>
      </c>
      <c r="W12" s="10">
        <v>0</v>
      </c>
      <c r="X12" s="10">
        <v>0</v>
      </c>
      <c r="Y12" s="10">
        <v>0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5.1108000000000002</v>
      </c>
      <c r="AK12" s="10">
        <v>4.7999999999999996E-3</v>
      </c>
      <c r="AL12" s="11">
        <v>0.1691</v>
      </c>
      <c r="AM12" s="11">
        <v>2.0000000000000001E-4</v>
      </c>
      <c r="AN12" s="11">
        <v>2.3893</v>
      </c>
      <c r="AO12" s="11">
        <v>4.1000000000000003E-3</v>
      </c>
      <c r="AP12" s="11">
        <v>0.19089999999999999</v>
      </c>
      <c r="AQ12" s="11">
        <v>2.9999999999999997E-4</v>
      </c>
      <c r="AR12" s="11">
        <v>9.577</v>
      </c>
      <c r="AS12" s="11">
        <v>1.5599999999999999E-2</v>
      </c>
      <c r="AT12" s="11">
        <v>0.16619999999999999</v>
      </c>
      <c r="AU12" s="11">
        <v>2.9999999999999997E-4</v>
      </c>
      <c r="AV12" s="11">
        <v>17.6114</v>
      </c>
      <c r="AW12" s="11">
        <v>1.46E-2</v>
      </c>
      <c r="AX12" s="11">
        <v>0.21929999999999999</v>
      </c>
      <c r="AY12" s="11">
        <v>2.0000000000000001E-4</v>
      </c>
      <c r="AZ12" s="11">
        <v>6.9234519746465162E-2</v>
      </c>
      <c r="BA12" s="11">
        <v>1.3194945848375452</v>
      </c>
      <c r="BB12" s="11">
        <v>0.13774319066147864</v>
      </c>
      <c r="BC12" s="11">
        <v>8.9949181253529104E-2</v>
      </c>
      <c r="BD12" s="11">
        <v>0.44345491113536767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0.17173749999999999</v>
      </c>
      <c r="BJ12" s="4">
        <f>DSTDEV(PlotSort,"PhxRed",$BJ$31:$BJ$32)/SQRT($BH12)</f>
        <v>1.6049889667325865E-3</v>
      </c>
      <c r="BK12" s="4">
        <f>DAVERAGE(PlotSort,"PhxRedEdge",$BJ$31:$BJ$32)</f>
        <v>0.19433124999999996</v>
      </c>
      <c r="BL12" s="4">
        <f>DSTDEV(PlotSort,"PhxRedEdge",$BJ$31:$BJ$32)/SQRT($BH12)</f>
        <v>1.7415203786251435E-3</v>
      </c>
      <c r="BM12" s="4">
        <f>DAVERAGE(PlotSort,"TMRed",$BJ$31:$BJ$32)</f>
        <v>0.17017500000000002</v>
      </c>
      <c r="BN12" s="4">
        <f>DSTDEV(PlotSort,"TMRed",$BJ$31:$BJ$32)/SQRT($BH12)</f>
        <v>1.560755693032491E-3</v>
      </c>
      <c r="BO12" s="4">
        <f>DAVERAGE(PlotSort,"TMNIR",$BJ$31:$BJ$32)</f>
        <v>0.22270000000000001</v>
      </c>
      <c r="BP12" s="4">
        <f>DSTDEV(PlotSort,"TMNIR",$BJ$31:$BJ$32)/SQRT($BH12)</f>
        <v>1.8921328353650724E-3</v>
      </c>
      <c r="BQ12" s="4">
        <f>DAVERAGE(PlotSort,"NDRE",$BJ$31:$BJ$32)</f>
        <v>6.8056415633241718E-2</v>
      </c>
      <c r="BR12" s="4">
        <f>DSTDEV(PlotSort,"NDRE",$BJ$31:$BJ$32)/SQRT($BH12)</f>
        <v>6.6811493235818136E-4</v>
      </c>
      <c r="BS12" s="4">
        <f>DAVERAGE(PlotSort,"rvi",$BJ$31:$BJ$32)</f>
        <v>1.3088306054322529</v>
      </c>
      <c r="BT12" s="4">
        <f>DSTDEV(PlotSort,"rvi",$BJ$31:$BJ$32)/SQRT($BH12)</f>
        <v>3.1351094100700071E-3</v>
      </c>
      <c r="BU12" s="17">
        <f>DAVERAGE(PlotSort,"ndvi",$BJ$31:$BJ$32)</f>
        <v>0.13373668363631072</v>
      </c>
      <c r="BV12" s="4">
        <f>DSTDEV(PlotSort,"ndvi",$BJ$31:$BJ$32)/SQRT($BH12)</f>
        <v>1.1750476852144119E-3</v>
      </c>
      <c r="BW12" s="17">
        <f>DAVERAGE(PlotSort,"SAVI",$BJ$31:$BJ$32)</f>
        <v>8.822767180402083E-2</v>
      </c>
      <c r="BX12" s="4">
        <f>DSTDEV(PlotSort,"SAVI",$BJ$31:$BJ$32)/SQRT($BH12)</f>
        <v>7.7176468192905324E-4</v>
      </c>
      <c r="BY12" s="17">
        <f>DAVERAGE(PlotSort,"CCCI",$BJ$31:$BJ$32)</f>
        <v>0.45912693315197872</v>
      </c>
      <c r="BZ12" s="4">
        <f>DSTDEV(PlotSort,"CCCI",$BJ$31:$BJ$32)/SQRT($BH12)</f>
        <v>1.1136068128120773E-2</v>
      </c>
    </row>
    <row r="13" spans="1:78" ht="13.5" customHeight="1" x14ac:dyDescent="0.2">
      <c r="B13" s="10">
        <v>113</v>
      </c>
      <c r="C13" s="10">
        <v>9.4380000000000006</v>
      </c>
      <c r="D13" s="10">
        <v>113.39324999999999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15.7</v>
      </c>
      <c r="Q13" s="24">
        <v>0.57999999999999996</v>
      </c>
      <c r="R13" s="24">
        <v>1.2</v>
      </c>
      <c r="S13" s="24">
        <v>45.85</v>
      </c>
      <c r="T13" s="24">
        <v>105.8</v>
      </c>
      <c r="U13" s="10">
        <v>1</v>
      </c>
      <c r="V13" s="10">
        <v>0</v>
      </c>
      <c r="W13" s="10">
        <v>0</v>
      </c>
      <c r="X13" s="10">
        <v>0</v>
      </c>
      <c r="Y13" s="10">
        <v>0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4.7872000000000003</v>
      </c>
      <c r="AK13" s="10">
        <v>3.3700000000000001E-2</v>
      </c>
      <c r="AL13" s="11">
        <v>0.15859999999999999</v>
      </c>
      <c r="AM13" s="11">
        <v>1.1000000000000001E-3</v>
      </c>
      <c r="AN13" s="11">
        <v>2.2926000000000002</v>
      </c>
      <c r="AO13" s="11">
        <v>7.4000000000000003E-3</v>
      </c>
      <c r="AP13" s="11">
        <v>0.1835</v>
      </c>
      <c r="AQ13" s="11">
        <v>5.9999999999999995E-4</v>
      </c>
      <c r="AR13" s="11">
        <v>9.1456</v>
      </c>
      <c r="AS13" s="11">
        <v>6.3E-3</v>
      </c>
      <c r="AT13" s="11">
        <v>0.159</v>
      </c>
      <c r="AU13" s="11">
        <v>1E-4</v>
      </c>
      <c r="AV13" s="11">
        <v>17.0352</v>
      </c>
      <c r="AW13" s="11">
        <v>7.0699999999999999E-2</v>
      </c>
      <c r="AX13" s="11">
        <v>0.21240000000000001</v>
      </c>
      <c r="AY13" s="11">
        <v>8.9999999999999998E-4</v>
      </c>
      <c r="AZ13" s="11">
        <v>7.2998231876736569E-2</v>
      </c>
      <c r="BA13" s="11">
        <v>1.3358490566037735</v>
      </c>
      <c r="BB13" s="11">
        <v>0.14378029079159935</v>
      </c>
      <c r="BC13" s="11">
        <v>9.1921046591691535E-2</v>
      </c>
      <c r="BD13" s="11">
        <v>0.45435650565083097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0.17247500000000002</v>
      </c>
      <c r="BJ13" s="4">
        <f>DSTDEV(PlotSort,"PhxRed",$BL$35:$BL$36)/SQRT($BH13)</f>
        <v>1.6936593939919388E-3</v>
      </c>
      <c r="BK13" s="4">
        <f>DAVERAGE(PlotSort,"PhxRedEdge",$BL$35:$BL$36)</f>
        <v>0.19498750000000001</v>
      </c>
      <c r="BL13" s="4">
        <f>DSTDEV(PlotSort,"PhxRedEdge",$BL$35:$BL$36)/SQRT($BH13)</f>
        <v>1.8566903638309895E-3</v>
      </c>
      <c r="BM13" s="4">
        <f>DAVERAGE(PlotSort,"TMRed",$BL$35:$BL$36)</f>
        <v>0.17055000000000001</v>
      </c>
      <c r="BN13" s="4">
        <f>DSTDEV(PlotSort,"TMRed",$BL$35:$BL$36)/SQRT($BH13)</f>
        <v>1.7626076461554655E-3</v>
      </c>
      <c r="BO13" s="4">
        <f>DAVERAGE(PlotSort,"TMNIR",$BL$35:$BL$36)</f>
        <v>0.2235375</v>
      </c>
      <c r="BP13" s="4">
        <f>DSTDEV(PlotSort,"TMNIR",$BL$35:$BL$36)/SQRT($BH13)</f>
        <v>2.2383777209015851E-3</v>
      </c>
      <c r="BQ13" s="4">
        <f>DAVERAGE(PlotSort,"NDRE",$BL$35:$BL$36)</f>
        <v>6.81975735002536E-2</v>
      </c>
      <c r="BR13" s="4">
        <f>DSTDEV(PlotSort,"NDRE",$BL$35:$BL$36)/SQRT($BH13)</f>
        <v>1.4051846022626823E-3</v>
      </c>
      <c r="BS13" s="4">
        <f>DAVERAGE(PlotSort,"rvi",$BL$35:$BL$36)</f>
        <v>1.3107631772876829</v>
      </c>
      <c r="BT13" s="4">
        <f>DSTDEV(PlotSort,"rvi",$BL$35:$BL$36)/SQRT($BH13)</f>
        <v>4.2776234651270726E-3</v>
      </c>
      <c r="BU13" s="17">
        <f>DAVERAGE(PlotSort,"ndvi",$BL$35:$BL$36)</f>
        <v>0.13446435499733578</v>
      </c>
      <c r="BV13" s="4">
        <f>DSTDEV(PlotSort,"ndvi",$BL$35:$BL$36)/SQRT($BH13)</f>
        <v>1.5996082384169914E-3</v>
      </c>
      <c r="BW13" s="17">
        <f>DAVERAGE(PlotSort,"SAVI",$BL$35:$BL$36)</f>
        <v>8.8883656755072107E-2</v>
      </c>
      <c r="BX13" s="4">
        <f>DSTDEV(PlotSort,"SAVI",$BL$35:$BL$36)/SQRT($BH13)</f>
        <v>1.1383220785440595E-3</v>
      </c>
      <c r="BY13" s="17">
        <f>DAVERAGE(PlotSort,"CCCI",$BL$35:$BL$36)</f>
        <v>0.45489002739276652</v>
      </c>
      <c r="BZ13" s="4">
        <f>DSTDEV(PlotSort,"CCCI",$BL$35:$BL$36)/SQRT($BH13)</f>
        <v>2.1571986643085454E-2</v>
      </c>
    </row>
    <row r="14" spans="1:78" ht="13.5" customHeight="1" x14ac:dyDescent="0.2">
      <c r="B14" s="10">
        <v>113</v>
      </c>
      <c r="C14" s="10">
        <v>9.4169999999999998</v>
      </c>
      <c r="D14" s="10">
        <v>113.39237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15.7</v>
      </c>
      <c r="Q14" s="24">
        <v>0.57999999999999996</v>
      </c>
      <c r="R14" s="24">
        <v>1.2</v>
      </c>
      <c r="S14" s="24">
        <v>46.11</v>
      </c>
      <c r="T14" s="24">
        <v>105.56</v>
      </c>
      <c r="U14" s="10">
        <v>1</v>
      </c>
      <c r="V14" s="10">
        <v>0</v>
      </c>
      <c r="W14" s="10">
        <v>0</v>
      </c>
      <c r="X14" s="10">
        <v>0</v>
      </c>
      <c r="Y14" s="10">
        <v>0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5.0774999999999997</v>
      </c>
      <c r="AK14" s="10">
        <v>1.38E-2</v>
      </c>
      <c r="AL14" s="11">
        <v>0.1691</v>
      </c>
      <c r="AM14" s="11">
        <v>5.0000000000000001E-4</v>
      </c>
      <c r="AN14" s="11">
        <v>2.3845000000000001</v>
      </c>
      <c r="AO14" s="11">
        <v>5.5999999999999999E-3</v>
      </c>
      <c r="AP14" s="11">
        <v>0.1918</v>
      </c>
      <c r="AQ14" s="11">
        <v>4.0000000000000002E-4</v>
      </c>
      <c r="AR14" s="11">
        <v>9.6409000000000002</v>
      </c>
      <c r="AS14" s="11">
        <v>3.2199999999999999E-2</v>
      </c>
      <c r="AT14" s="11">
        <v>0.16839999999999999</v>
      </c>
      <c r="AU14" s="11">
        <v>5.9999999999999995E-4</v>
      </c>
      <c r="AV14" s="11">
        <v>17.550999999999998</v>
      </c>
      <c r="AW14" s="11">
        <v>2.9100000000000001E-2</v>
      </c>
      <c r="AX14" s="11">
        <v>0.21990000000000001</v>
      </c>
      <c r="AY14" s="11">
        <v>4.0000000000000002E-4</v>
      </c>
      <c r="AZ14" s="11">
        <v>6.8253582705853813E-2</v>
      </c>
      <c r="BA14" s="11">
        <v>1.3058194774346794</v>
      </c>
      <c r="BB14" s="11">
        <v>0.1326294102498069</v>
      </c>
      <c r="BC14" s="11">
        <v>8.6963863559608279E-2</v>
      </c>
      <c r="BD14" s="11">
        <v>0.47230161112768854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0.17299375</v>
      </c>
      <c r="BJ14" s="4">
        <f>DSTDEV(PlotSort,"PhxRed",$BM$35:$BM$36)/SQRT($BH14)</f>
        <v>1.5287104791838993E-3</v>
      </c>
      <c r="BK14" s="4">
        <f>DAVERAGE(PlotSort,"PhxRedEdge",$BM$35:$BM$36)</f>
        <v>0.19536249999999997</v>
      </c>
      <c r="BL14" s="4">
        <f>DSTDEV(PlotSort,"PhxRedEdge",$BM$35:$BM$36)/SQRT($BH14)</f>
        <v>1.616397099518968E-3</v>
      </c>
      <c r="BM14" s="4">
        <f>DAVERAGE(PlotSort,"TMRed",$BM$35:$BM$36)</f>
        <v>0.17118749999999999</v>
      </c>
      <c r="BN14" s="4">
        <f>DSTDEV(PlotSort,"TMRed",$BM$35:$BM$36)/SQRT($BH14)</f>
        <v>1.3806663548205024E-3</v>
      </c>
      <c r="BO14" s="4">
        <f>DAVERAGE(PlotSort,"TMNIR",$BM$35:$BM$36)</f>
        <v>0.22363125</v>
      </c>
      <c r="BP14" s="4">
        <f>DSTDEV(PlotSort,"TMNIR",$BM$35:$BM$36)/SQRT($BH14)</f>
        <v>1.6220542209905724E-3</v>
      </c>
      <c r="BQ14" s="4">
        <f>DAVERAGE(PlotSort,"NDRE",$BM$35:$BM$36)</f>
        <v>6.7528260647451391E-2</v>
      </c>
      <c r="BR14" s="4">
        <f>DSTDEV(PlotSort,"NDRE",$BM$35:$BM$36)/SQRT($BH14)</f>
        <v>1.0065733514049765E-3</v>
      </c>
      <c r="BS14" s="4">
        <f>DAVERAGE(PlotSort,"rvi",$BM$35:$BM$36)</f>
        <v>1.3065427959269489</v>
      </c>
      <c r="BT14" s="4">
        <f>DSTDEV(PlotSort,"rvi",$BM$35:$BM$36)/SQRT($BH14)</f>
        <v>3.2927261010219054E-3</v>
      </c>
      <c r="BU14" s="17">
        <f>DAVERAGE(PlotSort,"ndvi",$BM$35:$BM$36)</f>
        <v>0.13287494555389456</v>
      </c>
      <c r="BV14" s="4">
        <f>DSTDEV(PlotSort,"ndvi",$BM$35:$BM$36)/SQRT($BH14)</f>
        <v>1.23603878930289E-3</v>
      </c>
      <c r="BW14" s="17">
        <f>DAVERAGE(PlotSort,"SAVI",$BM$35:$BM$36)</f>
        <v>8.7906757560226562E-2</v>
      </c>
      <c r="BX14" s="4">
        <f>DSTDEV(PlotSort,"SAVI",$BM$35:$BM$36)/SQRT($BH14)</f>
        <v>7.7429461895370353E-4</v>
      </c>
      <c r="BY14" s="17">
        <f>DAVERAGE(PlotSort,"CCCI",$BM$35:$BM$36)</f>
        <v>0.45773519805644791</v>
      </c>
      <c r="BZ14" s="4">
        <f>DSTDEV(PlotSort,"CCCI",$BM$35:$BM$36)/SQRT($BH14)</f>
        <v>1.7044409581343001E-2</v>
      </c>
    </row>
    <row r="15" spans="1:78" ht="13.5" customHeight="1" x14ac:dyDescent="0.2">
      <c r="B15" s="10">
        <v>113</v>
      </c>
      <c r="C15" s="10">
        <v>9.4090000000000007</v>
      </c>
      <c r="D15" s="10">
        <v>113.39203999999999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15.7</v>
      </c>
      <c r="Q15" s="24">
        <v>0.57999999999999996</v>
      </c>
      <c r="R15" s="24">
        <v>1.2</v>
      </c>
      <c r="S15" s="24">
        <v>46.2</v>
      </c>
      <c r="T15" s="24">
        <v>105.46</v>
      </c>
      <c r="U15" s="10">
        <v>1</v>
      </c>
      <c r="V15" s="10">
        <v>0</v>
      </c>
      <c r="W15" s="10">
        <v>0</v>
      </c>
      <c r="X15" s="10">
        <v>0</v>
      </c>
      <c r="Y15" s="10">
        <v>0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5.0141999999999998</v>
      </c>
      <c r="AK15" s="10">
        <v>6.5000000000000002E-2</v>
      </c>
      <c r="AL15" s="11">
        <v>0.1673</v>
      </c>
      <c r="AM15" s="11">
        <v>2.2000000000000001E-3</v>
      </c>
      <c r="AN15" s="11">
        <v>2.3410000000000002</v>
      </c>
      <c r="AO15" s="11">
        <v>1.5299999999999999E-2</v>
      </c>
      <c r="AP15" s="11">
        <v>0.18870000000000001</v>
      </c>
      <c r="AQ15" s="11">
        <v>1.1999999999999999E-3</v>
      </c>
      <c r="AR15" s="11">
        <v>9.4933999999999994</v>
      </c>
      <c r="AS15" s="11">
        <v>7.9600000000000004E-2</v>
      </c>
      <c r="AT15" s="11">
        <v>0.1661</v>
      </c>
      <c r="AU15" s="11">
        <v>1.4E-3</v>
      </c>
      <c r="AV15" s="11">
        <v>17.212</v>
      </c>
      <c r="AW15" s="11">
        <v>7.2800000000000004E-2</v>
      </c>
      <c r="AX15" s="11">
        <v>0.216</v>
      </c>
      <c r="AY15" s="11">
        <v>8.9999999999999998E-4</v>
      </c>
      <c r="AZ15" s="11">
        <v>6.7457375833951047E-2</v>
      </c>
      <c r="BA15" s="11">
        <v>1.300421432871764</v>
      </c>
      <c r="BB15" s="11">
        <v>0.13059408531797959</v>
      </c>
      <c r="BC15" s="11">
        <v>8.4854324906473197E-2</v>
      </c>
      <c r="BD15" s="11">
        <v>0.47692098225547075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0.17406249999999998</v>
      </c>
      <c r="BJ15" s="4">
        <f>DSTDEV(PlotSort,"PhxRed",$BN$35:$BN$36)/SQRT($BH15)</f>
        <v>3.102299694236059E-3</v>
      </c>
      <c r="BK15" s="4">
        <f>DAVERAGE(PlotSort,"PhxRedEdge",$BN$35:$BN$36)</f>
        <v>0.19676250000000001</v>
      </c>
      <c r="BL15" s="4">
        <f>DSTDEV(PlotSort,"PhxRedEdge",$BN$35:$BN$36)/SQRT($BH15)</f>
        <v>3.1807982769379481E-3</v>
      </c>
      <c r="BM15" s="4">
        <f>DAVERAGE(PlotSort,"TMRed",$BN$35:$BN$36)</f>
        <v>0.17206250000000001</v>
      </c>
      <c r="BN15" s="4">
        <f>DSTDEV(PlotSort,"TMRed",$BN$35:$BN$36)/SQRT($BH15)</f>
        <v>2.936952836578367E-3</v>
      </c>
      <c r="BO15" s="4">
        <f>DAVERAGE(PlotSort,"TMNIR",$BN$35:$BN$36)</f>
        <v>0.22543749999999999</v>
      </c>
      <c r="BP15" s="4">
        <f>DSTDEV(PlotSort,"TMNIR",$BN$35:$BN$36)/SQRT($BH15)</f>
        <v>3.384309251109132E-3</v>
      </c>
      <c r="BQ15" s="4">
        <f>DAVERAGE(PlotSort,"NDRE",$BN$35:$BN$36)</f>
        <v>6.7980716105621661E-2</v>
      </c>
      <c r="BR15" s="4">
        <f>DSTDEV(PlotSort,"NDRE",$BN$35:$BN$36)/SQRT($BH15)</f>
        <v>8.8299736644549597E-4</v>
      </c>
      <c r="BS15" s="4">
        <f>DAVERAGE(PlotSort,"rvi",$BN$35:$BN$36)</f>
        <v>1.3105486326962286</v>
      </c>
      <c r="BT15" s="4">
        <f>DSTDEV(PlotSort,"rvi",$BN$35:$BN$36)/SQRT($BH15)</f>
        <v>4.3913070334231728E-3</v>
      </c>
      <c r="BU15" s="17">
        <f>DAVERAGE(PlotSort,"ndvi",$BN$35:$BN$36)</f>
        <v>0.13438273825806785</v>
      </c>
      <c r="BV15" s="4">
        <f>DSTDEV(PlotSort,"ndvi",$BN$35:$BN$36)/SQRT($BH15)</f>
        <v>1.6520027072097294E-3</v>
      </c>
      <c r="BW15" s="17">
        <f>DAVERAGE(PlotSort,"SAVI",$BN$35:$BN$36)</f>
        <v>8.9199538405027534E-2</v>
      </c>
      <c r="BX15" s="4">
        <f>DSTDEV(PlotSort,"SAVI",$BN$35:$BN$36)/SQRT($BH15)</f>
        <v>9.3088344020904616E-4</v>
      </c>
      <c r="BY15" s="17">
        <f>DAVERAGE(PlotSort,"CCCI",$BN$35:$BN$36)</f>
        <v>0.4520789890667552</v>
      </c>
      <c r="BZ15" s="4">
        <f>DSTDEV(PlotSort,"CCCI",$BN$35:$BN$36)/SQRT($BH15)</f>
        <v>1.6822391877783057E-2</v>
      </c>
    </row>
    <row r="16" spans="1:78" ht="13.5" customHeight="1" x14ac:dyDescent="0.2">
      <c r="B16" s="10">
        <v>113</v>
      </c>
      <c r="C16" s="10">
        <v>9.3960000000000008</v>
      </c>
      <c r="D16" s="10">
        <v>113.39149999999999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15.7</v>
      </c>
      <c r="Q16" s="24">
        <v>0.57999999999999996</v>
      </c>
      <c r="R16" s="24">
        <v>1.2</v>
      </c>
      <c r="S16" s="24">
        <v>46.36</v>
      </c>
      <c r="T16" s="24">
        <v>105.32</v>
      </c>
      <c r="U16" s="10">
        <v>1</v>
      </c>
      <c r="V16" s="10">
        <v>0</v>
      </c>
      <c r="W16" s="10">
        <v>0</v>
      </c>
      <c r="X16" s="10">
        <v>0</v>
      </c>
      <c r="Y16" s="10">
        <v>0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5.1538000000000004</v>
      </c>
      <c r="AK16" s="10">
        <v>4.2599999999999999E-2</v>
      </c>
      <c r="AL16" s="11">
        <v>0.1724</v>
      </c>
      <c r="AM16" s="11">
        <v>1.4E-3</v>
      </c>
      <c r="AN16" s="11">
        <v>2.3668</v>
      </c>
      <c r="AO16" s="11">
        <v>2.5700000000000001E-2</v>
      </c>
      <c r="AP16" s="11">
        <v>0.1913</v>
      </c>
      <c r="AQ16" s="11">
        <v>2.0999999999999999E-3</v>
      </c>
      <c r="AR16" s="11">
        <v>9.7096999999999998</v>
      </c>
      <c r="AS16" s="11">
        <v>2.9499999999999998E-2</v>
      </c>
      <c r="AT16" s="11">
        <v>0.1704</v>
      </c>
      <c r="AU16" s="11">
        <v>5.0000000000000001E-4</v>
      </c>
      <c r="AV16" s="11">
        <v>17.463699999999999</v>
      </c>
      <c r="AW16" s="11">
        <v>0.1082</v>
      </c>
      <c r="AX16" s="11">
        <v>0.2198</v>
      </c>
      <c r="AY16" s="11">
        <v>1.4E-3</v>
      </c>
      <c r="AZ16" s="11">
        <v>6.9326198005351489E-2</v>
      </c>
      <c r="BA16" s="11">
        <v>1.289906103286385</v>
      </c>
      <c r="BB16" s="11">
        <v>0.12660174269605332</v>
      </c>
      <c r="BC16" s="11">
        <v>8.3239721410918899E-2</v>
      </c>
      <c r="BD16" s="11">
        <v>0.5468193413571365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0.17320624999999998</v>
      </c>
      <c r="BJ16" s="4">
        <f>DSTDEV(PlotSort,"PhxRed",$BK$31:$BK$32)/SQRT($BH16)</f>
        <v>1.4770598258590166E-3</v>
      </c>
      <c r="BK16" s="4">
        <f>DAVERAGE(PlotSort,"PhxRedEdge",$BK$31:$BK$32)</f>
        <v>0.19588749999999999</v>
      </c>
      <c r="BL16" s="4">
        <f>DSTDEV(PlotSort,"PhxRedEdge",$BK$31:$BK$32)/SQRT($BH16)</f>
        <v>1.5695507584443814E-3</v>
      </c>
      <c r="BM16" s="4">
        <f>DAVERAGE(PlotSort,"TMRed",$BK$31:$BK$32)</f>
        <v>0.17135</v>
      </c>
      <c r="BN16" s="4">
        <f>DSTDEV(PlotSort,"TMRed",$BK$31:$BK$32)/SQRT($BH16)</f>
        <v>1.410466825794448E-3</v>
      </c>
      <c r="BO16" s="4">
        <f>DAVERAGE(PlotSort,"TMNIR",$BK$31:$BK$32)</f>
        <v>0.22424375000000002</v>
      </c>
      <c r="BP16" s="4">
        <f>DSTDEV(PlotSort,"TMNIR",$BK$31:$BK$32)/SQRT($BH16)</f>
        <v>1.7041852586597891E-3</v>
      </c>
      <c r="BQ16" s="4">
        <f>DAVERAGE(PlotSort,"NDRE",$BK$31:$BK$32)</f>
        <v>6.7517967817304E-2</v>
      </c>
      <c r="BR16" s="4">
        <f>DSTDEV(PlotSort,"NDRE",$BK$31:$BK$32)/SQRT($BH16)</f>
        <v>1.0273794779289448E-3</v>
      </c>
      <c r="BS16" s="4">
        <f>DAVERAGE(PlotSort,"rvi",$BK$31:$BK$32)</f>
        <v>1.3088622083650767</v>
      </c>
      <c r="BT16" s="4">
        <f>DSTDEV(PlotSort,"rvi",$BK$31:$BK$32)/SQRT($BH16)</f>
        <v>3.524916935810269E-3</v>
      </c>
      <c r="BU16" s="17">
        <f>DAVERAGE(PlotSort,"ndvi",$BK$31:$BK$32)</f>
        <v>0.13374223568226706</v>
      </c>
      <c r="BV16" s="4">
        <f>DSTDEV(PlotSort,"ndvi",$BK$31:$BK$32)/SQRT($BH16)</f>
        <v>1.3204307313497451E-3</v>
      </c>
      <c r="BW16" s="17">
        <f>DAVERAGE(PlotSort,"SAVI",$BK$31:$BK$32)</f>
        <v>8.8580151687790612E-2</v>
      </c>
      <c r="BX16" s="4">
        <f>DSTDEV(PlotSort,"SAVI",$BK$31:$BK$32)/SQRT($BH16)</f>
        <v>8.6640637555119064E-4</v>
      </c>
      <c r="BY16" s="17">
        <f>DAVERAGE(PlotSort,"CCCI",$BK$31:$BK$32)</f>
        <v>0.44973248455355719</v>
      </c>
      <c r="BZ16" s="4">
        <f>DSTDEV(PlotSort,"CCCI",$BK$31:$BK$32)/SQRT($BH16)</f>
        <v>1.65087604475362E-2</v>
      </c>
    </row>
    <row r="17" spans="2:78" ht="13.5" customHeight="1" x14ac:dyDescent="0.2">
      <c r="B17" s="10">
        <v>113</v>
      </c>
      <c r="C17" s="10">
        <v>9.3369999999999997</v>
      </c>
      <c r="D17" s="10">
        <v>113.38903999999999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15.7</v>
      </c>
      <c r="Q17" s="24">
        <v>0.57999999999999996</v>
      </c>
      <c r="R17" s="24">
        <v>1.2</v>
      </c>
      <c r="S17" s="24">
        <v>47.08</v>
      </c>
      <c r="T17" s="24">
        <v>104.65</v>
      </c>
      <c r="U17" s="10">
        <v>1</v>
      </c>
      <c r="V17" s="10">
        <v>0</v>
      </c>
      <c r="W17" s="10">
        <v>0</v>
      </c>
      <c r="X17" s="10">
        <v>0</v>
      </c>
      <c r="Y17" s="10">
        <v>0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4.8685999999999998</v>
      </c>
      <c r="AK17" s="10">
        <v>4.4999999999999997E-3</v>
      </c>
      <c r="AL17" s="11">
        <v>0.16520000000000001</v>
      </c>
      <c r="AM17" s="11">
        <v>2.0000000000000001E-4</v>
      </c>
      <c r="AN17" s="11">
        <v>2.2698</v>
      </c>
      <c r="AO17" s="11">
        <v>1.3899999999999999E-2</v>
      </c>
      <c r="AP17" s="11">
        <v>0.18609999999999999</v>
      </c>
      <c r="AQ17" s="11">
        <v>1.1000000000000001E-3</v>
      </c>
      <c r="AR17" s="11">
        <v>9.3234999999999992</v>
      </c>
      <c r="AS17" s="11">
        <v>7.0599999999999996E-2</v>
      </c>
      <c r="AT17" s="11">
        <v>0.16589999999999999</v>
      </c>
      <c r="AU17" s="11">
        <v>1.2999999999999999E-3</v>
      </c>
      <c r="AV17" s="11">
        <v>17.018599999999999</v>
      </c>
      <c r="AW17" s="11">
        <v>0.20380000000000001</v>
      </c>
      <c r="AX17" s="11">
        <v>0.217</v>
      </c>
      <c r="AY17" s="11">
        <v>2.5999999999999999E-3</v>
      </c>
      <c r="AZ17" s="11">
        <v>7.6655916645993569E-2</v>
      </c>
      <c r="BA17" s="11">
        <v>1.3080168776371308</v>
      </c>
      <c r="BB17" s="11">
        <v>0.13345521023765997</v>
      </c>
      <c r="BC17" s="11">
        <v>8.6816173972137284E-2</v>
      </c>
      <c r="BD17" s="11">
        <v>0.61057848908586232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0.17305624999999999</v>
      </c>
      <c r="BJ17" s="4">
        <f>DSTDEV(PlotSort,"PhxRed",$BL$31:$BL$32)/SQRT($BH17)</f>
        <v>1.7646522025128162E-3</v>
      </c>
      <c r="BK17" s="4">
        <f>DAVERAGE(PlotSort,"PhxRedEdge",$BL$31:$BL$32)</f>
        <v>0.19535</v>
      </c>
      <c r="BL17" s="4">
        <f>DSTDEV(PlotSort,"PhxRedEdge",$BL$31:$BL$32)/SQRT($BH17)</f>
        <v>1.8346661821704779E-3</v>
      </c>
      <c r="BM17" s="4">
        <f>DAVERAGE(PlotSort,"TMRed",$BL$31:$BL$32)</f>
        <v>0.17114375000000001</v>
      </c>
      <c r="BN17" s="4">
        <f>DSTDEV(PlotSort,"TMRed",$BL$31:$BL$32)/SQRT($BH17)</f>
        <v>1.6406037697039061E-3</v>
      </c>
      <c r="BO17" s="4">
        <f>DAVERAGE(PlotSort,"TMNIR",$BL$31:$BL$32)</f>
        <v>0.22387499999999999</v>
      </c>
      <c r="BP17" s="4">
        <f>DSTDEV(PlotSort,"TMNIR",$BL$31:$BL$32)/SQRT($BH17)</f>
        <v>1.9100938022341559E-3</v>
      </c>
      <c r="BQ17" s="4">
        <f>DAVERAGE(PlotSort,"NDRE",$BL$31:$BL$32)</f>
        <v>6.8099437633085014E-2</v>
      </c>
      <c r="BR17" s="4">
        <f>DSTDEV(PlotSort,"NDRE",$BL$31:$BL$32)/SQRT($BH17)</f>
        <v>7.7481253358017586E-4</v>
      </c>
      <c r="BS17" s="4">
        <f>DAVERAGE(PlotSort,"rvi",$BL$31:$BL$32)</f>
        <v>1.3083364925538279</v>
      </c>
      <c r="BT17" s="4">
        <f>DSTDEV(PlotSort,"rvi",$BL$31:$BL$32)/SQRT($BH17)</f>
        <v>2.782360848364549E-3</v>
      </c>
      <c r="BU17" s="17">
        <f>DAVERAGE(PlotSort,"ndvi",$BL$31:$BL$32)</f>
        <v>0.13355625649932934</v>
      </c>
      <c r="BV17" s="4">
        <f>DSTDEV(PlotSort,"ndvi",$BL$31:$BL$32)/SQRT($BH17)</f>
        <v>1.0473706932713227E-3</v>
      </c>
      <c r="BW17" s="17">
        <f>DAVERAGE(PlotSort,"SAVI",$BL$31:$BL$32)</f>
        <v>8.8368203452485777E-2</v>
      </c>
      <c r="BX17" s="4">
        <f>DSTDEV(PlotSort,"SAVI",$BL$31:$BL$32)/SQRT($BH17)</f>
        <v>6.2968888723385452E-4</v>
      </c>
      <c r="BY17" s="17">
        <f>DAVERAGE(PlotSort,"CCCI",$BL$31:$BL$32)</f>
        <v>0.46148722173265161</v>
      </c>
      <c r="BZ17" s="4">
        <f>DSTDEV(PlotSort,"CCCI",$BL$31:$BL$32)/SQRT($BH17)</f>
        <v>1.3737335517359825E-2</v>
      </c>
    </row>
    <row r="18" spans="2:78" ht="13.5" customHeight="1" x14ac:dyDescent="0.2">
      <c r="B18" s="10">
        <v>113</v>
      </c>
      <c r="C18" s="10">
        <v>9.4849999999999994</v>
      </c>
      <c r="D18" s="10">
        <v>113.39521000000001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15.7</v>
      </c>
      <c r="Q18" s="24">
        <v>0.57999999999999996</v>
      </c>
      <c r="R18" s="24">
        <v>1.2</v>
      </c>
      <c r="S18" s="24">
        <v>45.28</v>
      </c>
      <c r="T18" s="24">
        <v>106.34</v>
      </c>
      <c r="U18" s="10">
        <v>1</v>
      </c>
      <c r="V18" s="10">
        <v>0</v>
      </c>
      <c r="W18" s="10">
        <v>0</v>
      </c>
      <c r="X18" s="10">
        <v>0</v>
      </c>
      <c r="Y18" s="10">
        <v>0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5.0712000000000002</v>
      </c>
      <c r="AK18" s="10">
        <v>3.6499999999999998E-2</v>
      </c>
      <c r="AL18" s="11">
        <v>0.16619999999999999</v>
      </c>
      <c r="AM18" s="11">
        <v>1.1999999999999999E-3</v>
      </c>
      <c r="AN18" s="11">
        <v>2.3671000000000002</v>
      </c>
      <c r="AO18" s="11">
        <v>1.8800000000000001E-2</v>
      </c>
      <c r="AP18" s="11">
        <v>0.18740000000000001</v>
      </c>
      <c r="AQ18" s="11">
        <v>1.5E-3</v>
      </c>
      <c r="AR18" s="11">
        <v>9.5014000000000003</v>
      </c>
      <c r="AS18" s="11">
        <v>8.4000000000000005E-2</v>
      </c>
      <c r="AT18" s="11">
        <v>0.16339999999999999</v>
      </c>
      <c r="AU18" s="11">
        <v>1.4E-3</v>
      </c>
      <c r="AV18" s="11">
        <v>17.353400000000001</v>
      </c>
      <c r="AW18" s="11">
        <v>0.1893</v>
      </c>
      <c r="AX18" s="11">
        <v>0.2142</v>
      </c>
      <c r="AY18" s="11">
        <v>2.3E-3</v>
      </c>
      <c r="AZ18" s="11">
        <v>6.6733067729083634E-2</v>
      </c>
      <c r="BA18" s="11">
        <v>1.3108935128518973</v>
      </c>
      <c r="BB18" s="11">
        <v>0.13453389830508478</v>
      </c>
      <c r="BC18" s="11">
        <v>8.68277119416591E-2</v>
      </c>
      <c r="BD18" s="11">
        <v>0.42885068008512328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0.16871249999999999</v>
      </c>
      <c r="BJ18" s="4">
        <f>DSTDEV(PlotSort,"PhxRed",$BJ$35:$BJ$36)/SQRT($BH18)</f>
        <v>1.0364150954130301E-3</v>
      </c>
      <c r="BK18" s="4">
        <f>DAVERAGE(PlotSort,"PhxRedEdge",$BJ$35:$BJ$36)</f>
        <v>0.19030624999999998</v>
      </c>
      <c r="BL18" s="4">
        <f>DSTDEV(PlotSort,"PhxRedEdge",$BJ$35:$BJ$36)/SQRT($BH18)</f>
        <v>8.3787771333291834E-4</v>
      </c>
      <c r="BM18" s="4">
        <f>DAVERAGE(PlotSort,"TMRed",$BJ$35:$BJ$36)</f>
        <v>0.16690624999999998</v>
      </c>
      <c r="BN18" s="4">
        <f>DSTDEV(PlotSort,"TMRed",$BJ$35:$BJ$36)/SQRT($BH18)</f>
        <v>8.215061751644557E-4</v>
      </c>
      <c r="BO18" s="4">
        <f>DAVERAGE(PlotSort,"TMNIR",$BJ$35:$BJ$36)</f>
        <v>0.2185375</v>
      </c>
      <c r="BP18" s="4">
        <f>DSTDEV(PlotSort,"TMNIR",$BJ$35:$BJ$36)/SQRT($BH18)</f>
        <v>7.5970800311698724E-4</v>
      </c>
      <c r="BQ18" s="4">
        <f>DAVERAGE(PlotSort,"NDRE",$BJ$35:$BJ$36)</f>
        <v>6.9078218952131606E-2</v>
      </c>
      <c r="BR18" s="4">
        <f>DSTDEV(PlotSort,"NDRE",$BJ$35:$BJ$36)/SQRT($BH18)</f>
        <v>8.2333458969366369E-4</v>
      </c>
      <c r="BS18" s="4">
        <f>DAVERAGE(PlotSort,"rvi",$BJ$35:$BJ$36)</f>
        <v>1.3095146976231293</v>
      </c>
      <c r="BT18" s="4">
        <f>DSTDEV(PlotSort,"rvi",$BJ$35:$BJ$36)/SQRT($BH18)</f>
        <v>2.9854998811776751E-3</v>
      </c>
      <c r="BU18" s="17">
        <f>DAVERAGE(PlotSort,"ndvi",$BJ$35:$BJ$36)</f>
        <v>0.13399551873173576</v>
      </c>
      <c r="BV18" s="4">
        <f>DSTDEV(PlotSort,"ndvi",$BJ$35:$BJ$36)/SQRT($BH18)</f>
        <v>1.1182673916073412E-3</v>
      </c>
      <c r="BW18" s="17">
        <f>DAVERAGE(PlotSort,"SAVI",$BJ$35:$BJ$36)</f>
        <v>8.7473587713545256E-2</v>
      </c>
      <c r="BX18" s="4">
        <f>DSTDEV(PlotSort,"SAVI",$BJ$35:$BJ$36)/SQRT($BH18)</f>
        <v>6.2150186917603084E-4</v>
      </c>
      <c r="BY18" s="17">
        <f>DAVERAGE(PlotSort,"CCCI",$BJ$35:$BJ$36)</f>
        <v>0.47456481238636844</v>
      </c>
      <c r="BZ18" s="4">
        <f>DSTDEV(PlotSort,"CCCI",$BJ$35:$BJ$36)/SQRT($BH18)</f>
        <v>1.5266079075469978E-2</v>
      </c>
    </row>
    <row r="19" spans="2:78" ht="13.5" customHeight="1" x14ac:dyDescent="0.2">
      <c r="B19" s="10">
        <v>113</v>
      </c>
      <c r="C19" s="10">
        <v>9.4930000000000003</v>
      </c>
      <c r="D19" s="10">
        <v>113.39554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15.7</v>
      </c>
      <c r="Q19" s="24">
        <v>0.57999999999999996</v>
      </c>
      <c r="R19" s="24">
        <v>1.2</v>
      </c>
      <c r="S19" s="24">
        <v>45.19</v>
      </c>
      <c r="T19" s="24">
        <v>106.43</v>
      </c>
      <c r="U19" s="10">
        <v>1</v>
      </c>
      <c r="V19" s="10">
        <v>0</v>
      </c>
      <c r="W19" s="10">
        <v>0</v>
      </c>
      <c r="X19" s="10">
        <v>0</v>
      </c>
      <c r="Y19" s="10">
        <v>0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5.1494</v>
      </c>
      <c r="AK19" s="10">
        <v>0.15310000000000001</v>
      </c>
      <c r="AL19" s="11">
        <v>0.16850000000000001</v>
      </c>
      <c r="AM19" s="11">
        <v>5.0000000000000001E-3</v>
      </c>
      <c r="AN19" s="11">
        <v>2.4041999999999999</v>
      </c>
      <c r="AO19" s="11">
        <v>6.3200000000000006E-2</v>
      </c>
      <c r="AP19" s="11">
        <v>0.18990000000000001</v>
      </c>
      <c r="AQ19" s="11">
        <v>5.0000000000000001E-3</v>
      </c>
      <c r="AR19" s="11">
        <v>9.7248999999999999</v>
      </c>
      <c r="AS19" s="11">
        <v>0.30840000000000001</v>
      </c>
      <c r="AT19" s="11">
        <v>0.16689999999999999</v>
      </c>
      <c r="AU19" s="11">
        <v>5.3E-3</v>
      </c>
      <c r="AV19" s="11">
        <v>17.744499999999999</v>
      </c>
      <c r="AW19" s="11">
        <v>0.48049999999999998</v>
      </c>
      <c r="AX19" s="11">
        <v>0.21859999999999999</v>
      </c>
      <c r="AY19" s="11">
        <v>5.8999999999999999E-3</v>
      </c>
      <c r="AZ19" s="11">
        <v>7.0257037943696393E-2</v>
      </c>
      <c r="BA19" s="11">
        <v>1.3097663271420013</v>
      </c>
      <c r="BB19" s="11">
        <v>0.13411154345006485</v>
      </c>
      <c r="BC19" s="11">
        <v>8.7577639751552805E-2</v>
      </c>
      <c r="BD19" s="11">
        <v>0.49361881958790033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0.17754999999999999</v>
      </c>
      <c r="BJ19" s="4">
        <f>DSTDEV(PlotSort,"PhxRed",$BK$35:$BK$36)/SQRT($BH19)</f>
        <v>1.2723665614384348E-3</v>
      </c>
      <c r="BK19" s="4">
        <f>DAVERAGE(PlotSort,"PhxRedEdge",$BK$35:$BK$36)</f>
        <v>0.20093125000000001</v>
      </c>
      <c r="BL19" s="4">
        <f>DSTDEV(PlotSort,"PhxRedEdge",$BK$35:$BK$36)/SQRT($BH19)</f>
        <v>1.1722030096503471E-3</v>
      </c>
      <c r="BM19" s="4">
        <f>DAVERAGE(PlotSort,"TMRed",$BK$35:$BK$36)</f>
        <v>0.17558750000000001</v>
      </c>
      <c r="BN19" s="4">
        <f>DSTDEV(PlotSort,"TMRed",$BK$35:$BK$36)/SQRT($BH19)</f>
        <v>1.2228680427584979E-3</v>
      </c>
      <c r="BO19" s="4">
        <f>DAVERAGE(PlotSort,"TMNIR",$BK$35:$BK$36)</f>
        <v>0.22958125000000001</v>
      </c>
      <c r="BP19" s="4">
        <f>DSTDEV(PlotSort,"TMNIR",$BK$35:$BK$36)/SQRT($BH19)</f>
        <v>1.3836912815003209E-3</v>
      </c>
      <c r="BQ19" s="4">
        <f>DAVERAGE(PlotSort,"NDRE",$BK$35:$BK$36)</f>
        <v>6.6539186498257394E-2</v>
      </c>
      <c r="BR19" s="4">
        <f>DSTDEV(PlotSort,"NDRE",$BK$35:$BK$36)/SQRT($BH19)</f>
        <v>8.7996813508844896E-4</v>
      </c>
      <c r="BS19" s="4">
        <f>DAVERAGE(PlotSort,"rvi",$BK$35:$BK$36)</f>
        <v>1.3076840032957753</v>
      </c>
      <c r="BT19" s="4">
        <f>DSTDEV(PlotSort,"rvi",$BK$35:$BK$36)/SQRT($BH19)</f>
        <v>3.3392902840017314E-3</v>
      </c>
      <c r="BU19" s="17">
        <f>DAVERAGE(PlotSort,"ndvi",$BK$35:$BK$36)</f>
        <v>0.13330297344986067</v>
      </c>
      <c r="BV19" s="4">
        <f>DSTDEV(PlotSort,"ndvi",$BK$35:$BK$36)/SQRT($BH19)</f>
        <v>1.2550563211474394E-3</v>
      </c>
      <c r="BW19" s="17">
        <f>DAVERAGE(PlotSort,"SAVI",$BK$35:$BK$36)</f>
        <v>8.9474767426731133E-2</v>
      </c>
      <c r="BX19" s="4">
        <f>DSTDEV(PlotSort,"SAVI",$BK$35:$BK$36)/SQRT($BH19)</f>
        <v>7.9303862195460862E-4</v>
      </c>
      <c r="BY19" s="17">
        <f>DAVERAGE(PlotSort,"CCCI",$BK$35:$BK$36)</f>
        <v>0.43665489389984047</v>
      </c>
      <c r="BZ19" s="4">
        <f>DSTDEV(PlotSort,"CCCI",$BK$35:$BK$36)/SQRT($BH19)</f>
        <v>1.359782283462911E-2</v>
      </c>
    </row>
    <row r="20" spans="2:78" ht="13.5" customHeight="1" x14ac:dyDescent="0.2">
      <c r="B20" s="10">
        <v>113</v>
      </c>
      <c r="C20" s="10">
        <v>9.5</v>
      </c>
      <c r="D20" s="10">
        <v>113.39583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15.7</v>
      </c>
      <c r="Q20" s="24">
        <v>0.57999999999999996</v>
      </c>
      <c r="R20" s="24">
        <v>1.2</v>
      </c>
      <c r="S20" s="24">
        <v>45.1</v>
      </c>
      <c r="T20" s="24">
        <v>106.52</v>
      </c>
      <c r="U20" s="10">
        <v>1</v>
      </c>
      <c r="V20" s="10">
        <v>0</v>
      </c>
      <c r="W20" s="10">
        <v>0</v>
      </c>
      <c r="X20" s="10">
        <v>0</v>
      </c>
      <c r="Y20" s="10">
        <v>0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5.1790000000000003</v>
      </c>
      <c r="AK20" s="10">
        <v>8.1600000000000006E-2</v>
      </c>
      <c r="AL20" s="11">
        <v>0.16919999999999999</v>
      </c>
      <c r="AM20" s="11">
        <v>2.7000000000000001E-3</v>
      </c>
      <c r="AN20" s="11">
        <v>2.4224000000000001</v>
      </c>
      <c r="AO20" s="11">
        <v>3.3500000000000002E-2</v>
      </c>
      <c r="AP20" s="11">
        <v>0.19109999999999999</v>
      </c>
      <c r="AQ20" s="11">
        <v>2.5999999999999999E-3</v>
      </c>
      <c r="AR20" s="11">
        <v>9.7696000000000005</v>
      </c>
      <c r="AS20" s="11">
        <v>9.3899999999999997E-2</v>
      </c>
      <c r="AT20" s="11">
        <v>0.16739999999999999</v>
      </c>
      <c r="AU20" s="11">
        <v>1.6000000000000001E-3</v>
      </c>
      <c r="AV20" s="11">
        <v>17.796500000000002</v>
      </c>
      <c r="AW20" s="11">
        <v>0.17469999999999999</v>
      </c>
      <c r="AX20" s="11">
        <v>0.219</v>
      </c>
      <c r="AY20" s="11">
        <v>2.0999999999999999E-3</v>
      </c>
      <c r="AZ20" s="11">
        <v>6.8032187271397232E-2</v>
      </c>
      <c r="BA20" s="11">
        <v>1.3082437275985663</v>
      </c>
      <c r="BB20" s="11">
        <v>0.13354037267080748</v>
      </c>
      <c r="BC20" s="11">
        <v>8.7319494584837565E-2</v>
      </c>
      <c r="BD20" s="11">
        <v>0.46023244912917921</v>
      </c>
      <c r="BE20" s="27"/>
    </row>
    <row r="21" spans="2:78" ht="13.5" customHeight="1" x14ac:dyDescent="0.2">
      <c r="B21" s="10">
        <v>113</v>
      </c>
      <c r="C21" s="10">
        <v>9.5079999999999991</v>
      </c>
      <c r="D21" s="10">
        <v>113.39617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15.7</v>
      </c>
      <c r="Q21" s="24">
        <v>0.57999999999999996</v>
      </c>
      <c r="R21" s="24">
        <v>1.2</v>
      </c>
      <c r="S21" s="24">
        <v>45.01</v>
      </c>
      <c r="T21" s="24">
        <v>106.61</v>
      </c>
      <c r="U21" s="10">
        <v>1</v>
      </c>
      <c r="V21" s="10">
        <v>0</v>
      </c>
      <c r="W21" s="10">
        <v>0</v>
      </c>
      <c r="X21" s="10">
        <v>0</v>
      </c>
      <c r="Y21" s="10">
        <v>0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5.0067000000000004</v>
      </c>
      <c r="AK21" s="10">
        <v>9.7600000000000006E-2</v>
      </c>
      <c r="AL21" s="11">
        <v>0.1633</v>
      </c>
      <c r="AM21" s="11">
        <v>3.2000000000000002E-3</v>
      </c>
      <c r="AN21" s="11">
        <v>2.3553999999999999</v>
      </c>
      <c r="AO21" s="11">
        <v>3.9800000000000002E-2</v>
      </c>
      <c r="AP21" s="11">
        <v>0.18540000000000001</v>
      </c>
      <c r="AQ21" s="11">
        <v>3.0999999999999999E-3</v>
      </c>
      <c r="AR21" s="11">
        <v>9.5299999999999994</v>
      </c>
      <c r="AS21" s="11">
        <v>0.16900000000000001</v>
      </c>
      <c r="AT21" s="11">
        <v>0.16300000000000001</v>
      </c>
      <c r="AU21" s="11">
        <v>2.8999999999999998E-3</v>
      </c>
      <c r="AV21" s="11">
        <v>17.492799999999999</v>
      </c>
      <c r="AW21" s="11">
        <v>0.28289999999999998</v>
      </c>
      <c r="AX21" s="11">
        <v>0.21479999999999999</v>
      </c>
      <c r="AY21" s="11">
        <v>3.5000000000000001E-3</v>
      </c>
      <c r="AZ21" s="11">
        <v>7.3463268365817042E-2</v>
      </c>
      <c r="BA21" s="11">
        <v>1.3177914110429447</v>
      </c>
      <c r="BB21" s="11">
        <v>0.13710958178930646</v>
      </c>
      <c r="BC21" s="11">
        <v>8.851674641148323E-2</v>
      </c>
      <c r="BD21" s="11">
        <v>0.52166880340399258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0.24679999999999999</v>
      </c>
      <c r="BJ21" s="4"/>
      <c r="BK21" s="4">
        <f>DAVERAGE(PlotSort2,"PhxRedEdge",$BO$31:$BO$32)</f>
        <v>0.2681</v>
      </c>
      <c r="BL21" s="4"/>
      <c r="BM21" s="4">
        <f>DAVERAGE(PlotSort2,"TMRed",$BO$31:$BO$32)</f>
        <v>0.24199999999999999</v>
      </c>
      <c r="BN21" s="4"/>
      <c r="BO21" s="4">
        <f>DAVERAGE(PlotSort2,"TMNIR",$BO$31:$BO$32)</f>
        <v>0.3054</v>
      </c>
      <c r="BP21" s="4"/>
      <c r="BQ21" s="4">
        <f>DAVERAGE(PlotSort2,"NDRE",$BO$31:$BO$32)</f>
        <v>6.5039232781168257E-2</v>
      </c>
      <c r="BR21" s="4"/>
      <c r="BS21" s="4">
        <f>DAVERAGE(PlotSort2,"rvi",$BO$31:$BO$32)</f>
        <v>1.2619834710743802</v>
      </c>
      <c r="BT21" s="4"/>
      <c r="BU21" s="17">
        <f>DAVERAGE(PlotSort2,"ndvi",$BO$31:$BO$32)</f>
        <v>0.11582024113993426</v>
      </c>
      <c r="BV21" s="4"/>
      <c r="BW21" s="17">
        <f>DAVERAGE(PlotSort2,"SAVI",$BO$31:$BO$32)</f>
        <v>9.0796257399274397E-2</v>
      </c>
      <c r="BX21" s="4"/>
      <c r="BY21" s="17">
        <f>DAVERAGE(PlotSort2,"CCCI",$BO$31:$BO$32)</f>
        <v>0.57349017251502854</v>
      </c>
      <c r="BZ21" s="4"/>
    </row>
    <row r="22" spans="2:78" ht="13.5" customHeight="1" x14ac:dyDescent="0.2">
      <c r="B22" s="10">
        <v>113</v>
      </c>
      <c r="C22" s="10">
        <v>9.516</v>
      </c>
      <c r="D22" s="10">
        <v>113.3965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15.7</v>
      </c>
      <c r="Q22" s="24">
        <v>0.57999999999999996</v>
      </c>
      <c r="R22" s="24">
        <v>1.2</v>
      </c>
      <c r="S22" s="24">
        <v>44.91</v>
      </c>
      <c r="T22" s="24">
        <v>106.7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5.1345000000000001</v>
      </c>
      <c r="AK22" s="10">
        <v>0.18229999999999999</v>
      </c>
      <c r="AL22" s="11">
        <v>0.1671</v>
      </c>
      <c r="AM22" s="11">
        <v>5.8999999999999999E-3</v>
      </c>
      <c r="AN22" s="11">
        <v>2.4317000000000002</v>
      </c>
      <c r="AO22" s="11">
        <v>7.6300000000000007E-2</v>
      </c>
      <c r="AP22" s="11">
        <v>0.19109999999999999</v>
      </c>
      <c r="AQ22" s="11">
        <v>6.0000000000000001E-3</v>
      </c>
      <c r="AR22" s="11">
        <v>9.6716999999999995</v>
      </c>
      <c r="AS22" s="11">
        <v>0.29099999999999998</v>
      </c>
      <c r="AT22" s="11">
        <v>0.1651</v>
      </c>
      <c r="AU22" s="11">
        <v>5.0000000000000001E-3</v>
      </c>
      <c r="AV22" s="11">
        <v>17.786100000000001</v>
      </c>
      <c r="AW22" s="11">
        <v>0.43890000000000001</v>
      </c>
      <c r="AX22" s="11">
        <v>0.21809999999999999</v>
      </c>
      <c r="AY22" s="11">
        <v>5.4000000000000003E-3</v>
      </c>
      <c r="AZ22" s="11">
        <v>6.5982404692082094E-2</v>
      </c>
      <c r="BA22" s="11">
        <v>1.3210175651120533</v>
      </c>
      <c r="BB22" s="11">
        <v>0.13830897703549058</v>
      </c>
      <c r="BC22" s="11">
        <v>9.0013586956521729E-2</v>
      </c>
      <c r="BD22" s="11">
        <v>0.38281226180913019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0.26349999999999996</v>
      </c>
      <c r="BJ22" s="4">
        <f>DSTDEV(PlotSort2,"PhxRed",$BP$31:$BP$32)/SQRT($BH22)</f>
        <v>2.7000000000000079E-3</v>
      </c>
      <c r="BK22" s="4">
        <f>DAVERAGE(PlotSort2,"PhxRedEdge",$BP$31:$BP$32)</f>
        <v>0.28659999999999997</v>
      </c>
      <c r="BL22" s="4">
        <f>DSTDEV(PlotSort2,"PhxRedEdge",$BP$31:$BP$32)/SQRT($BH22)</f>
        <v>3.2000000000000084E-3</v>
      </c>
      <c r="BM22" s="4">
        <f>DAVERAGE(PlotSort2,"TMRed",$BP$31:$BP$32)</f>
        <v>0.25805</v>
      </c>
      <c r="BN22" s="4">
        <f>DSTDEV(PlotSort2,"TMRed",$BP$31:$BP$32)/SQRT($BH22)</f>
        <v>2.5499999999999967E-3</v>
      </c>
      <c r="BO22" s="4">
        <f>DAVERAGE(PlotSort2,"TMNIR",$BP$31:$BP$32)</f>
        <v>0.32250000000000001</v>
      </c>
      <c r="BP22" s="4">
        <f>DSTDEV(PlotSort2,"TMNIR",$BP$31:$BP$32)/SQRT($BH22)</f>
        <v>3.7999999999999974E-3</v>
      </c>
      <c r="BQ22" s="4">
        <f>DAVERAGE(PlotSort2,"NDRE",$BP$31:$BP$32)</f>
        <v>5.8935882071139784E-2</v>
      </c>
      <c r="BR22" s="4">
        <f>DSTDEV(PlotSort2,"NDRE",$BP$31:$BP$32)/SQRT($BH22)</f>
        <v>3.0774720982106382E-4</v>
      </c>
      <c r="BS22" s="4">
        <f>DAVERAGE(PlotSort2,"rvi",$BP$31:$BP$32)</f>
        <v>1.2497343177643643</v>
      </c>
      <c r="BT22" s="4">
        <f>DSTDEV(PlotSort2,"rvi",$BP$31:$BP$32)/SQRT($BH22)</f>
        <v>2.3761964336402874E-3</v>
      </c>
      <c r="BU22" s="17">
        <f>DAVERAGE(PlotSort2,"ndvi",$BP$31:$BP$32)</f>
        <v>0.11100514608425839</v>
      </c>
      <c r="BV22" s="4">
        <f>DSTDEV(PlotSort2,"ndvi",$BP$31:$BP$32)/SQRT($BH22)</f>
        <v>9.3896705256216173E-4</v>
      </c>
      <c r="BW22" s="17">
        <f>DAVERAGE(PlotSort2,"SAVI",$BP$31:$BP$32)</f>
        <v>8.9461218544526072E-2</v>
      </c>
      <c r="BX22" s="4">
        <f>DSTDEV(PlotSort2,"SAVI",$BP$31:$BP$32)/SQRT($BH22)</f>
        <v>1.209496332647504E-3</v>
      </c>
      <c r="BY22" s="17">
        <f>DAVERAGE(PlotSort2,"CCCI",$BP$31:$BP$32)</f>
        <v>0.50839369428478698</v>
      </c>
      <c r="BZ22" s="4">
        <f>DSTDEV(PlotSort2,"CCCI",$BP$31:$BP$32)/SQRT($BH22)</f>
        <v>3.4627033195516743E-3</v>
      </c>
    </row>
    <row r="23" spans="2:78" ht="13.5" customHeight="1" x14ac:dyDescent="0.2">
      <c r="B23" s="10">
        <v>113</v>
      </c>
      <c r="C23" s="10">
        <v>9.5239999999999991</v>
      </c>
      <c r="D23" s="10">
        <v>113.39682999999999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15.7</v>
      </c>
      <c r="Q23" s="24">
        <v>0.57999999999999996</v>
      </c>
      <c r="R23" s="24">
        <v>1.2</v>
      </c>
      <c r="S23" s="24">
        <v>44.81</v>
      </c>
      <c r="T23" s="24">
        <v>106.8</v>
      </c>
      <c r="U23" s="10">
        <v>1</v>
      </c>
      <c r="V23" s="10">
        <v>0</v>
      </c>
      <c r="W23" s="10">
        <v>0</v>
      </c>
      <c r="X23" s="10">
        <v>0</v>
      </c>
      <c r="Y23" s="10">
        <v>0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5.3018999999999998</v>
      </c>
      <c r="AK23" s="10">
        <v>0.19500000000000001</v>
      </c>
      <c r="AL23" s="11">
        <v>0.17230000000000001</v>
      </c>
      <c r="AM23" s="11">
        <v>6.3E-3</v>
      </c>
      <c r="AN23" s="11">
        <v>2.4605000000000001</v>
      </c>
      <c r="AO23" s="11">
        <v>9.1999999999999998E-2</v>
      </c>
      <c r="AP23" s="11">
        <v>0.193</v>
      </c>
      <c r="AQ23" s="11">
        <v>7.1999999999999998E-3</v>
      </c>
      <c r="AR23" s="11">
        <v>9.8841000000000001</v>
      </c>
      <c r="AS23" s="11">
        <v>0.29320000000000002</v>
      </c>
      <c r="AT23" s="11">
        <v>0.16850000000000001</v>
      </c>
      <c r="AU23" s="11">
        <v>5.0000000000000001E-3</v>
      </c>
      <c r="AV23" s="11">
        <v>17.933800000000002</v>
      </c>
      <c r="AW23" s="11">
        <v>0.56989999999999996</v>
      </c>
      <c r="AX23" s="11">
        <v>0.2195</v>
      </c>
      <c r="AY23" s="11">
        <v>7.0000000000000001E-3</v>
      </c>
      <c r="AZ23" s="11">
        <v>6.424242424242424E-2</v>
      </c>
      <c r="BA23" s="11">
        <v>1.3026706231454006</v>
      </c>
      <c r="BB23" s="11">
        <v>0.13144329896907214</v>
      </c>
      <c r="BC23" s="11">
        <v>8.6148648648648629E-2</v>
      </c>
      <c r="BD23" s="11">
        <v>0.41310934197429244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0.3155</v>
      </c>
      <c r="BJ23" s="4">
        <f>DSTDEV(PlotSort2,"PhxRed",$BQ$31:$BQ$32)/SQRT($BH23)</f>
        <v>3.5000000000000027E-3</v>
      </c>
      <c r="BK23" s="4">
        <f>DAVERAGE(PlotSort2,"PhxRedEdge",$BQ$31:$BQ$32)</f>
        <v>0.34329999999999999</v>
      </c>
      <c r="BL23" s="4">
        <f>DSTDEV(PlotSort2,"PhxRedEdge",$BQ$31:$BQ$32)/SQRT($BH23)</f>
        <v>4.5000000000000031E-3</v>
      </c>
      <c r="BM23" s="4">
        <f>DAVERAGE(PlotSort2,"TMRed",$BQ$31:$BQ$32)</f>
        <v>0.31025000000000003</v>
      </c>
      <c r="BN23" s="4">
        <f>DSTDEV(PlotSort2,"TMRed",$BQ$31:$BQ$32)/SQRT($BH23)</f>
        <v>3.7500000000000029E-3</v>
      </c>
      <c r="BO23" s="4">
        <f>DAVERAGE(PlotSort2,"TMNIR",$BQ$31:$BQ$32)</f>
        <v>0.38250000000000001</v>
      </c>
      <c r="BP23" s="4">
        <f>DSTDEV(PlotSort2,"TMNIR",$BQ$31:$BQ$32)/SQRT($BH23)</f>
        <v>5.6999999999999829E-3</v>
      </c>
      <c r="BQ23" s="4">
        <f>DAVERAGE(PlotSort2,"NDRE",$BQ$31:$BQ$32)</f>
        <v>5.3996798065472591E-2</v>
      </c>
      <c r="BR23" s="4">
        <f>DSTDEV(PlotSort2,"NDRE",$BQ$31:$BQ$32)/SQRT($BH23)</f>
        <v>8.9450628235348412E-4</v>
      </c>
      <c r="BS23" s="4">
        <f>DAVERAGE(PlotSort2,"rvi",$BQ$31:$BQ$32)</f>
        <v>1.2328347585748278</v>
      </c>
      <c r="BT23" s="4">
        <f>DSTDEV(PlotSort2,"rvi",$BQ$31:$BQ$32)/SQRT($BH23)</f>
        <v>3.4709739092486647E-3</v>
      </c>
      <c r="BU23" s="17">
        <f>DAVERAGE(PlotSort2,"ndvi",$BQ$31:$BQ$32)</f>
        <v>0.10427548417482253</v>
      </c>
      <c r="BV23" s="4">
        <f>DSTDEV(PlotSort2,"ndvi",$BQ$31:$BQ$32)/SQRT($BH23)</f>
        <v>1.3924167081167949E-3</v>
      </c>
      <c r="BW23" s="17">
        <f>DAVERAGE(PlotSort2,"SAVI",$BQ$31:$BQ$32)</f>
        <v>9.0847727924591559E-2</v>
      </c>
      <c r="BX23" s="4">
        <f>DSTDEV(PlotSort2,"SAVI",$BQ$31:$BQ$32)/SQRT($BH23)</f>
        <v>1.7325415813142578E-3</v>
      </c>
      <c r="BY23" s="17">
        <f>DAVERAGE(PlotSort2,"CCCI",$BQ$31:$BQ$32)</f>
        <v>0.48202758978071281</v>
      </c>
      <c r="BZ23" s="4">
        <f>DSTDEV(PlotSort2,"CCCI",$BQ$31:$BQ$32)/SQRT($BH23)</f>
        <v>3.1546343662315623E-3</v>
      </c>
    </row>
    <row r="24" spans="2:78" ht="13.5" customHeight="1" x14ac:dyDescent="0.2">
      <c r="B24" s="10">
        <v>113</v>
      </c>
      <c r="C24" s="10">
        <v>9.532</v>
      </c>
      <c r="D24" s="10">
        <v>113.39717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15.7</v>
      </c>
      <c r="Q24" s="24">
        <v>0.57999999999999996</v>
      </c>
      <c r="R24" s="24">
        <v>1.2</v>
      </c>
      <c r="S24" s="24">
        <v>44.72</v>
      </c>
      <c r="T24" s="24">
        <v>106.89</v>
      </c>
      <c r="U24" s="10">
        <v>1</v>
      </c>
      <c r="V24" s="10">
        <v>0</v>
      </c>
      <c r="W24" s="10">
        <v>0</v>
      </c>
      <c r="X24" s="10">
        <v>0</v>
      </c>
      <c r="Y24" s="10">
        <v>0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5.4095000000000004</v>
      </c>
      <c r="AK24" s="10">
        <v>0.22570000000000001</v>
      </c>
      <c r="AL24" s="11">
        <v>0.1754</v>
      </c>
      <c r="AM24" s="11">
        <v>7.3000000000000001E-3</v>
      </c>
      <c r="AN24" s="11">
        <v>2.4956</v>
      </c>
      <c r="AO24" s="11">
        <v>9.6100000000000005E-2</v>
      </c>
      <c r="AP24" s="11">
        <v>0.19539999999999999</v>
      </c>
      <c r="AQ24" s="11">
        <v>7.4999999999999997E-3</v>
      </c>
      <c r="AR24" s="11">
        <v>10.141999999999999</v>
      </c>
      <c r="AS24" s="11">
        <v>0.31509999999999999</v>
      </c>
      <c r="AT24" s="11">
        <v>0.17249999999999999</v>
      </c>
      <c r="AU24" s="11">
        <v>5.4000000000000003E-3</v>
      </c>
      <c r="AV24" s="11">
        <v>18.237400000000001</v>
      </c>
      <c r="AW24" s="11">
        <v>0.53249999999999997</v>
      </c>
      <c r="AX24" s="11">
        <v>0.2228</v>
      </c>
      <c r="AY24" s="11">
        <v>6.4999999999999997E-3</v>
      </c>
      <c r="AZ24" s="11">
        <v>6.5518890483022493E-2</v>
      </c>
      <c r="BA24" s="11">
        <v>1.2915942028985508</v>
      </c>
      <c r="BB24" s="11">
        <v>0.12724513028079942</v>
      </c>
      <c r="BC24" s="11">
        <v>8.427342790126216E-2</v>
      </c>
      <c r="BD24" s="11">
        <v>0.47354519451789717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0.69879999999999998</v>
      </c>
      <c r="BJ24" s="4"/>
      <c r="BK24" s="4">
        <f>DAVERAGE(PlotSort2,"PhxRedEdge",$BR$31:$BR$32)</f>
        <v>0.68259999999999998</v>
      </c>
      <c r="BL24" s="4"/>
      <c r="BM24" s="4">
        <f>DAVERAGE(PlotSort2,"TMRed",$BR$31:$BR$32)</f>
        <v>0.70109999999999995</v>
      </c>
      <c r="BN24" s="4"/>
      <c r="BO24" s="4">
        <f>DAVERAGE(PlotSort2,"TMNIR",$BR$31:$BR$32)</f>
        <v>0.66869999999999996</v>
      </c>
      <c r="BP24" s="4"/>
      <c r="BQ24" s="4">
        <f>DAVERAGE(PlotSort2,"NDRE",$BR$31:$BR$32)</f>
        <v>-1.0286390882853566E-2</v>
      </c>
      <c r="BR24" s="4"/>
      <c r="BS24" s="4">
        <f>DAVERAGE(PlotSort2,"rvi",$BR$31:$BR$32)</f>
        <v>0.95378690629011553</v>
      </c>
      <c r="BT24" s="4"/>
      <c r="BU24" s="17">
        <f>DAVERAGE(PlotSort2,"ndvi",$BR$31:$BR$32)</f>
        <v>-2.3653088042049925E-2</v>
      </c>
      <c r="BV24" s="4"/>
      <c r="BW24" s="17">
        <f>DAVERAGE(PlotSort2,"SAVI",$BR$31:$BR$32)</f>
        <v>-1.1552037651085673E-2</v>
      </c>
      <c r="BX24" s="4"/>
      <c r="BY24" s="17">
        <f>DAVERAGE(PlotSort2,"CCCI",$BR$31:$BR$32)</f>
        <v>0.56220424664041224</v>
      </c>
      <c r="BZ24" s="4"/>
    </row>
    <row r="25" spans="2:78" ht="13.5" customHeight="1" x14ac:dyDescent="0.2">
      <c r="B25" s="10">
        <v>113</v>
      </c>
      <c r="C25" s="10">
        <v>9.5419999999999998</v>
      </c>
      <c r="D25" s="10">
        <v>113.39758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15.7</v>
      </c>
      <c r="Q25" s="24">
        <v>0.57999999999999996</v>
      </c>
      <c r="R25" s="24">
        <v>1.2</v>
      </c>
      <c r="S25" s="24">
        <v>44.6</v>
      </c>
      <c r="T25" s="24">
        <v>107.01</v>
      </c>
      <c r="U25" s="10">
        <v>1</v>
      </c>
      <c r="V25" s="10">
        <v>0</v>
      </c>
      <c r="W25" s="10">
        <v>0</v>
      </c>
      <c r="X25" s="10">
        <v>0</v>
      </c>
      <c r="Y25" s="10">
        <v>0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5.2900999999999998</v>
      </c>
      <c r="AK25" s="10">
        <v>1.47E-2</v>
      </c>
      <c r="AL25" s="11">
        <v>0.17119999999999999</v>
      </c>
      <c r="AM25" s="11">
        <v>5.0000000000000001E-4</v>
      </c>
      <c r="AN25" s="11">
        <v>2.4443000000000001</v>
      </c>
      <c r="AO25" s="11">
        <v>3.0000000000000001E-3</v>
      </c>
      <c r="AP25" s="11">
        <v>0.19089999999999999</v>
      </c>
      <c r="AQ25" s="11">
        <v>2.0000000000000001E-4</v>
      </c>
      <c r="AR25" s="11">
        <v>10.017300000000001</v>
      </c>
      <c r="AS25" s="11">
        <v>6.5299999999999997E-2</v>
      </c>
      <c r="AT25" s="11">
        <v>0.17</v>
      </c>
      <c r="AU25" s="11">
        <v>1.1000000000000001E-3</v>
      </c>
      <c r="AV25" s="11">
        <v>18.0731</v>
      </c>
      <c r="AW25" s="11">
        <v>4.3700000000000003E-2</v>
      </c>
      <c r="AX25" s="11">
        <v>0.22040000000000001</v>
      </c>
      <c r="AY25" s="11">
        <v>5.0000000000000001E-4</v>
      </c>
      <c r="AZ25" s="11">
        <v>7.1723802577194323E-2</v>
      </c>
      <c r="BA25" s="11">
        <v>1.296470588235294</v>
      </c>
      <c r="BB25" s="11">
        <v>0.12909836065573771</v>
      </c>
      <c r="BC25" s="11">
        <v>8.4905660377358486E-2</v>
      </c>
      <c r="BD25" s="11">
        <v>0.565549969327658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1.0045999999999999</v>
      </c>
      <c r="BJ25" s="4">
        <f>DSTDEV(PlotSort2,"PhxRed",$BS$31:$BS$32)/SQRT($BH25)</f>
        <v>4.7384948383778205E-3</v>
      </c>
      <c r="BK25" s="4">
        <f>DAVERAGE(PlotSort2,"PhxRedEdge",$BS$31:$BS$32)</f>
        <v>1.0044333333333333</v>
      </c>
      <c r="BL25" s="4">
        <f>DSTDEV(PlotSort2,"PhxRedEdge",$BS$31:$BS$32)/SQRT($BH25)</f>
        <v>4.7666666666666543E-3</v>
      </c>
      <c r="BM25" s="4">
        <f>DAVERAGE(PlotSort2,"TMRed",$BS$31:$BS$32)</f>
        <v>1.0045999999999999</v>
      </c>
      <c r="BN25" s="4">
        <f>DSTDEV(PlotSort2,"TMRed",$BS$31:$BS$32)/SQRT($BH25)</f>
        <v>4.7384948383778205E-3</v>
      </c>
      <c r="BO25" s="4">
        <f>DAVERAGE(PlotSort2,"TMNIR",$BS$31:$BS$32)</f>
        <v>1.0044333333333333</v>
      </c>
      <c r="BP25" s="4">
        <f>DSTDEV(PlotSort2,"TMNIR",$BS$31:$BS$32)/SQRT($BH25)</f>
        <v>4.7666666666666543E-3</v>
      </c>
      <c r="BQ25" s="4">
        <f>DAVERAGE(PlotSort2,"NDRE",$BS$31:$BS$32)</f>
        <v>0.73000732244175526</v>
      </c>
      <c r="BR25" s="4">
        <f>DSTDEV(PlotSort2,"NDRE",$BS$31:$BS$32)/SQRT($BH25)</f>
        <v>6.2299899076429248E-4</v>
      </c>
      <c r="BS25" s="4">
        <f>DAVERAGE(PlotSort2,"rvi",$BS$31:$BS$32)</f>
        <v>1.3922175722644023</v>
      </c>
      <c r="BT25" s="4">
        <f>DSTDEV(PlotSort2,"rvi",$BS$31:$BS$32)/SQRT($BH25)</f>
        <v>2.1126852931303351E-3</v>
      </c>
      <c r="BU25" s="17">
        <f>DAVERAGE(PlotSort2,"ndvi",$BS$31:$BS$32)</f>
        <v>0.16395434045017146</v>
      </c>
      <c r="BV25" s="4">
        <f>DSTDEV(PlotSort2,"ndvi",$BS$31:$BS$32)/SQRT($BH25)</f>
        <v>7.3792134908906039E-4</v>
      </c>
      <c r="BW25" s="17">
        <f>DAVERAGE(PlotSort2,"SAVI",$BS$31:$BS$32)</f>
        <v>0.24506850588520679</v>
      </c>
      <c r="BX25" s="4">
        <f>DSTDEV(PlotSort2,"SAVI",$BS$31:$BS$32)/SQRT($BH25)</f>
        <v>1.0671509897475975E-3</v>
      </c>
      <c r="BY25" s="17">
        <f>DAVERAGE(PlotSort2,"CCCI",$BS$31:$BS$32)</f>
        <v>10.778765838156083</v>
      </c>
      <c r="BZ25" s="4">
        <f>DSTDEV(PlotSort2,"CCCI",$BS$31:$BS$32)/SQRT($BH25)</f>
        <v>1.5998441142993525E-2</v>
      </c>
    </row>
    <row r="26" spans="2:78" ht="13.5" customHeight="1" x14ac:dyDescent="0.2">
      <c r="B26" s="10">
        <v>113</v>
      </c>
      <c r="C26" s="10">
        <v>9.7739999999999991</v>
      </c>
      <c r="D26" s="10">
        <v>113.40725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15.7</v>
      </c>
      <c r="Q26" s="24">
        <v>0.57999999999999996</v>
      </c>
      <c r="R26" s="24">
        <v>1.2</v>
      </c>
      <c r="S26" s="24">
        <v>41.83</v>
      </c>
      <c r="T26" s="24">
        <v>109.89</v>
      </c>
      <c r="U26" s="10">
        <v>1</v>
      </c>
      <c r="V26" s="10">
        <v>0</v>
      </c>
      <c r="W26" s="10">
        <v>0</v>
      </c>
      <c r="X26" s="10">
        <v>0</v>
      </c>
      <c r="Y26" s="10">
        <v>0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5.5609000000000002</v>
      </c>
      <c r="AK26" s="10">
        <v>0.1754</v>
      </c>
      <c r="AL26" s="11">
        <v>0.1716</v>
      </c>
      <c r="AM26" s="11">
        <v>5.4000000000000003E-3</v>
      </c>
      <c r="AN26" s="11">
        <v>2.6375000000000002</v>
      </c>
      <c r="AO26" s="11">
        <v>0.1032</v>
      </c>
      <c r="AP26" s="11">
        <v>0.1963</v>
      </c>
      <c r="AQ26" s="11">
        <v>7.7000000000000002E-3</v>
      </c>
      <c r="AR26" s="11">
        <v>10.472300000000001</v>
      </c>
      <c r="AS26" s="11">
        <v>0.49619999999999997</v>
      </c>
      <c r="AT26" s="11">
        <v>0.1696</v>
      </c>
      <c r="AU26" s="11">
        <v>8.0000000000000002E-3</v>
      </c>
      <c r="AV26" s="11">
        <v>19.200500000000002</v>
      </c>
      <c r="AW26" s="11">
        <v>0.94640000000000002</v>
      </c>
      <c r="AX26" s="11">
        <v>0.22370000000000001</v>
      </c>
      <c r="AY26" s="11">
        <v>1.0999999999999999E-2</v>
      </c>
      <c r="AZ26" s="11">
        <v>6.5238095238095248E-2</v>
      </c>
      <c r="BA26" s="11">
        <v>1.3189858490566038</v>
      </c>
      <c r="BB26" s="11">
        <v>0.13755403000254263</v>
      </c>
      <c r="BC26" s="11">
        <v>9.0842941900817209E-2</v>
      </c>
      <c r="BD26" s="11">
        <v>0.37660517378728847</v>
      </c>
      <c r="BE26" s="27"/>
    </row>
    <row r="27" spans="2:78" ht="13.5" customHeight="1" x14ac:dyDescent="0.2">
      <c r="B27" s="10">
        <v>113</v>
      </c>
      <c r="C27" s="10">
        <v>9.766</v>
      </c>
      <c r="D27" s="10">
        <v>113.40692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15.7</v>
      </c>
      <c r="Q27" s="24">
        <v>0.57999999999999996</v>
      </c>
      <c r="R27" s="24">
        <v>1.2</v>
      </c>
      <c r="S27" s="24">
        <v>41.92</v>
      </c>
      <c r="T27" s="24">
        <v>109.79</v>
      </c>
      <c r="U27" s="10">
        <v>1</v>
      </c>
      <c r="V27" s="10">
        <v>0</v>
      </c>
      <c r="W27" s="10">
        <v>0</v>
      </c>
      <c r="X27" s="10">
        <v>0</v>
      </c>
      <c r="Y27" s="10">
        <v>0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5.6619999999999999</v>
      </c>
      <c r="AK27" s="10">
        <v>5.96E-2</v>
      </c>
      <c r="AL27" s="11">
        <v>0.17499999999999999</v>
      </c>
      <c r="AM27" s="11">
        <v>1.8E-3</v>
      </c>
      <c r="AN27" s="11">
        <v>2.6789000000000001</v>
      </c>
      <c r="AO27" s="11">
        <v>3.3300000000000003E-2</v>
      </c>
      <c r="AP27" s="11">
        <v>0.19969999999999999</v>
      </c>
      <c r="AQ27" s="11">
        <v>2.5000000000000001E-3</v>
      </c>
      <c r="AR27" s="11">
        <v>10.5716</v>
      </c>
      <c r="AS27" s="11">
        <v>0.1368</v>
      </c>
      <c r="AT27" s="11">
        <v>0.1714</v>
      </c>
      <c r="AU27" s="11">
        <v>2.2000000000000001E-3</v>
      </c>
      <c r="AV27" s="11">
        <v>19.327400000000001</v>
      </c>
      <c r="AW27" s="11">
        <v>0.22459999999999999</v>
      </c>
      <c r="AX27" s="11">
        <v>0.22550000000000001</v>
      </c>
      <c r="AY27" s="11">
        <v>2.5999999999999999E-3</v>
      </c>
      <c r="AZ27" s="11">
        <v>6.0677328316086583E-2</v>
      </c>
      <c r="BA27" s="11">
        <v>1.3156359393232206</v>
      </c>
      <c r="BB27" s="11">
        <v>0.1363063744016125</v>
      </c>
      <c r="BC27" s="11">
        <v>9.0478314193332604E-2</v>
      </c>
      <c r="BD27" s="11">
        <v>0.30898029734476917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0.16944999999999999</v>
      </c>
      <c r="BJ27" s="4">
        <f>DSTDEV(PlotSort2,"PhxRed",$BT$31:$BT$32)/SQRT($BH27)</f>
        <v>3.5000000000000309E-4</v>
      </c>
      <c r="BK27" s="4">
        <f>DAVERAGE(PlotSort2,"PhxRedEdge",$BT$31:$BT$32)</f>
        <v>0.19184999999999999</v>
      </c>
      <c r="BL27" s="4">
        <f>DSTDEV(PlotSort2,"PhxRedEdge",$BT$31:$BT$32)/SQRT($BH27)</f>
        <v>4.9999999999994487E-5</v>
      </c>
      <c r="BM27" s="4">
        <f>DAVERAGE(PlotSort2,"TMRed",$BT$31:$BT$32)</f>
        <v>0.16754999999999998</v>
      </c>
      <c r="BN27" s="4">
        <f>DSTDEV(PlotSort2,"TMRed",$BT$31:$BT$32)/SQRT($BH27)</f>
        <v>1.4999999999999736E-4</v>
      </c>
      <c r="BO27" s="4">
        <f>DAVERAGE(PlotSort2,"TMNIR",$BT$31:$BT$32)</f>
        <v>0.21989999999999998</v>
      </c>
      <c r="BP27" s="4">
        <f>DSTDEV(PlotSort2,"TMNIR",$BT$31:$BT$32)/SQRT($BH27)</f>
        <v>3.9999999999999753E-4</v>
      </c>
      <c r="BQ27" s="4">
        <f>DAVERAGE(PlotSort2,"NDRE",$BT$31:$BT$32)</f>
        <v>6.8123013939187405E-2</v>
      </c>
      <c r="BR27" s="4">
        <f>DSTDEV(PlotSort2,"NDRE",$BT$31:$BT$32)/SQRT($BH27)</f>
        <v>7.7557897687278304E-4</v>
      </c>
      <c r="BS27" s="4">
        <f>DAVERAGE(PlotSort2,"rvi",$BT$31:$BT$32)</f>
        <v>1.3124472357405592</v>
      </c>
      <c r="BT27" s="4">
        <f>DSTDEV(PlotSort2,"rvi",$BT$31:$BT$32)/SQRT($BH27)</f>
        <v>3.5623222044827152E-3</v>
      </c>
      <c r="BU27" s="17">
        <f>DAVERAGE(PlotSort2,"ndvi",$BT$31:$BT$32)</f>
        <v>0.1351133485889448</v>
      </c>
      <c r="BV27" s="4">
        <f>DSTDEV(PlotSort2,"ndvi",$BT$31:$BT$32)/SQRT($BH27)</f>
        <v>1.3323568534075597E-3</v>
      </c>
      <c r="BW27" s="17">
        <f>DAVERAGE(PlotSort2,"SAVI",$BT$31:$BT$32)</f>
        <v>8.8483603385127257E-2</v>
      </c>
      <c r="BX27" s="4">
        <f>DSTDEV(PlotSort2,"SAVI",$BT$31:$BT$32)/SQRT($BH27)</f>
        <v>9.0470347529856394E-4</v>
      </c>
      <c r="BY27" s="17">
        <f>DAVERAGE(PlotSort2,"CCCI",$BT$31:$BT$32)</f>
        <v>0.44770037395714141</v>
      </c>
      <c r="BZ27" s="4">
        <f>DSTDEV(PlotSort2,"CCCI",$BT$31:$BT$32)/SQRT($BH27)</f>
        <v>1.4982453470607227E-3</v>
      </c>
    </row>
    <row r="28" spans="2:78" ht="13.5" customHeight="1" x14ac:dyDescent="0.2">
      <c r="B28" s="10">
        <v>113</v>
      </c>
      <c r="C28" s="10">
        <v>9.7579999999999991</v>
      </c>
      <c r="D28" s="10">
        <v>113.40658000000001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15.7</v>
      </c>
      <c r="Q28" s="24">
        <v>0.57999999999999996</v>
      </c>
      <c r="R28" s="24">
        <v>1.2</v>
      </c>
      <c r="S28" s="24">
        <v>42.02</v>
      </c>
      <c r="T28" s="24">
        <v>109.68</v>
      </c>
      <c r="U28" s="10">
        <v>1</v>
      </c>
      <c r="V28" s="10">
        <v>0</v>
      </c>
      <c r="W28" s="10">
        <v>0</v>
      </c>
      <c r="X28" s="10">
        <v>0</v>
      </c>
      <c r="Y28" s="10">
        <v>0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5.7390999999999996</v>
      </c>
      <c r="AK28" s="10">
        <v>7.2400000000000006E-2</v>
      </c>
      <c r="AL28" s="11">
        <v>0.1777</v>
      </c>
      <c r="AM28" s="11">
        <v>2.2000000000000001E-3</v>
      </c>
      <c r="AN28" s="11">
        <v>2.7080000000000002</v>
      </c>
      <c r="AO28" s="11">
        <v>2.87E-2</v>
      </c>
      <c r="AP28" s="11">
        <v>0.20219999999999999</v>
      </c>
      <c r="AQ28" s="11">
        <v>2.0999999999999999E-3</v>
      </c>
      <c r="AR28" s="11">
        <v>10.8992</v>
      </c>
      <c r="AS28" s="11">
        <v>0.1024</v>
      </c>
      <c r="AT28" s="11">
        <v>0.17699999999999999</v>
      </c>
      <c r="AU28" s="11">
        <v>1.6999999999999999E-3</v>
      </c>
      <c r="AV28" s="11">
        <v>19.897300000000001</v>
      </c>
      <c r="AW28" s="11">
        <v>0.1331</v>
      </c>
      <c r="AX28" s="11">
        <v>0.23250000000000001</v>
      </c>
      <c r="AY28" s="11">
        <v>1.6000000000000001E-3</v>
      </c>
      <c r="AZ28" s="11">
        <v>6.9703243616287144E-2</v>
      </c>
      <c r="BA28" s="11">
        <v>1.3135593220338984</v>
      </c>
      <c r="BB28" s="11">
        <v>0.1355311355311356</v>
      </c>
      <c r="BC28" s="11">
        <v>9.1533809785596512E-2</v>
      </c>
      <c r="BD28" s="11">
        <v>0.47123085374573664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0.16894999999999999</v>
      </c>
      <c r="BJ28" s="4">
        <f>DSTDEV(PlotSort2,"PhxRed",$BU$31:$BU$32)/SQRT($BH28)</f>
        <v>3.1499999999999996E-3</v>
      </c>
      <c r="BK28" s="4">
        <f>DAVERAGE(PlotSort2,"PhxRedEdge",$BU$31:$BU$32)</f>
        <v>0.1903</v>
      </c>
      <c r="BL28" s="4">
        <f>DSTDEV(PlotSort2,"PhxRedEdge",$BU$31:$BU$32)/SQRT($BH28)</f>
        <v>3.2000000000000084E-3</v>
      </c>
      <c r="BM28" s="4">
        <f>DAVERAGE(PlotSort2,"TMRed",$BU$31:$BU$32)</f>
        <v>0.16549999999999998</v>
      </c>
      <c r="BN28" s="4">
        <f>DSTDEV(PlotSort2,"TMRed",$BU$31:$BU$32)/SQRT($BH28)</f>
        <v>2.8999999999999994E-3</v>
      </c>
      <c r="BO28" s="4">
        <f>DAVERAGE(PlotSort2,"TMNIR",$BU$31:$BU$32)</f>
        <v>0.217</v>
      </c>
      <c r="BP28" s="4">
        <f>DSTDEV(PlotSort2,"TMNIR",$BU$31:$BU$32)/SQRT($BH28)</f>
        <v>3.7999999999999974E-3</v>
      </c>
      <c r="BQ28" s="4">
        <f>DAVERAGE(PlotSort2,"NDRE",$BU$31:$BU$32)</f>
        <v>6.5547689341610746E-2</v>
      </c>
      <c r="BR28" s="4">
        <f>DSTDEV(PlotSort2,"NDRE",$BU$31:$BU$32)/SQRT($BH28)</f>
        <v>3.4659016599242198E-4</v>
      </c>
      <c r="BS28" s="4">
        <f>DAVERAGE(PlotSort2,"rvi",$BU$31:$BU$32)</f>
        <v>1.3111785037090276</v>
      </c>
      <c r="BT28" s="4">
        <f>DSTDEV(PlotSort2,"rvi",$BU$31:$BU$32)/SQRT($BH28)</f>
        <v>1.4608222091760935E-5</v>
      </c>
      <c r="BU28" s="17">
        <f>DAVERAGE(PlotSort2,"ndvi",$BU$31:$BU$32)</f>
        <v>0.13464061868425126</v>
      </c>
      <c r="BV28" s="4">
        <f>DSTDEV(PlotSort2,"ndvi",$BU$31:$BU$32)/SQRT($BH28)</f>
        <v>5.4696606130305572E-6</v>
      </c>
      <c r="BW28" s="17">
        <f>DAVERAGE(PlotSort2,"SAVI",$BU$31:$BU$32)</f>
        <v>8.7528841954870484E-2</v>
      </c>
      <c r="BX28" s="4">
        <f>DSTDEV(PlotSort2,"SAVI",$BU$31:$BU$32)/SQRT($BH28)</f>
        <v>8.6522012340211469E-4</v>
      </c>
      <c r="BY28" s="17">
        <f>DAVERAGE(PlotSort2,"CCCI",$BU$31:$BU$32)</f>
        <v>0.40741085941278576</v>
      </c>
      <c r="BZ28" s="4">
        <f>DSTDEV(PlotSort2,"CCCI",$BU$31:$BU$32)/SQRT($BH28)</f>
        <v>6.0398192188229061E-3</v>
      </c>
    </row>
    <row r="29" spans="2:78" ht="13.5" customHeight="1" x14ac:dyDescent="0.2">
      <c r="B29" s="10">
        <v>113</v>
      </c>
      <c r="C29" s="10">
        <v>9.75</v>
      </c>
      <c r="D29" s="10">
        <v>113.40625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15.7</v>
      </c>
      <c r="Q29" s="24">
        <v>0.57999999999999996</v>
      </c>
      <c r="R29" s="24">
        <v>1.2</v>
      </c>
      <c r="S29" s="24">
        <v>42.11</v>
      </c>
      <c r="T29" s="24">
        <v>109.58</v>
      </c>
      <c r="U29" s="10">
        <v>1</v>
      </c>
      <c r="V29" s="10">
        <v>0</v>
      </c>
      <c r="W29" s="10">
        <v>0</v>
      </c>
      <c r="X29" s="10">
        <v>0</v>
      </c>
      <c r="Y29" s="10">
        <v>0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5.4936999999999996</v>
      </c>
      <c r="AK29" s="10">
        <v>0.1212</v>
      </c>
      <c r="AL29" s="11">
        <v>0.17030000000000001</v>
      </c>
      <c r="AM29" s="11">
        <v>3.8E-3</v>
      </c>
      <c r="AN29" s="11">
        <v>2.6213000000000002</v>
      </c>
      <c r="AO29" s="11">
        <v>7.1099999999999997E-2</v>
      </c>
      <c r="AP29" s="11">
        <v>0.19600000000000001</v>
      </c>
      <c r="AQ29" s="11">
        <v>5.3E-3</v>
      </c>
      <c r="AR29" s="11">
        <v>10.538</v>
      </c>
      <c r="AS29" s="11">
        <v>0.1792</v>
      </c>
      <c r="AT29" s="11">
        <v>0.1714</v>
      </c>
      <c r="AU29" s="11">
        <v>2.8999999999999998E-3</v>
      </c>
      <c r="AV29" s="11">
        <v>19.504200000000001</v>
      </c>
      <c r="AW29" s="11">
        <v>0.30580000000000002</v>
      </c>
      <c r="AX29" s="11">
        <v>0.22819999999999999</v>
      </c>
      <c r="AY29" s="11">
        <v>3.5999999999999999E-3</v>
      </c>
      <c r="AZ29" s="11">
        <v>7.5907590759075855E-2</v>
      </c>
      <c r="BA29" s="11">
        <v>1.3313885647607935</v>
      </c>
      <c r="BB29" s="11">
        <v>0.14214214214214213</v>
      </c>
      <c r="BC29" s="11">
        <v>9.470875944864382E-2</v>
      </c>
      <c r="BD29" s="11">
        <v>0.51797714574821563</v>
      </c>
      <c r="BE29" s="27"/>
      <c r="BF29" s="5"/>
    </row>
    <row r="30" spans="2:78" ht="13.5" customHeight="1" x14ac:dyDescent="0.2">
      <c r="B30" s="10">
        <v>113</v>
      </c>
      <c r="C30" s="10">
        <v>9.7409999999999997</v>
      </c>
      <c r="D30" s="10">
        <v>113.40586999999999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15.7</v>
      </c>
      <c r="Q30" s="24">
        <v>0.57999999999999996</v>
      </c>
      <c r="R30" s="24">
        <v>1.2</v>
      </c>
      <c r="S30" s="24">
        <v>42.22</v>
      </c>
      <c r="T30" s="24">
        <v>109.47</v>
      </c>
      <c r="U30" s="10">
        <v>1</v>
      </c>
      <c r="V30" s="10">
        <v>0</v>
      </c>
      <c r="W30" s="10">
        <v>0</v>
      </c>
      <c r="X30" s="10">
        <v>0</v>
      </c>
      <c r="Y30" s="10">
        <v>0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5.6567999999999996</v>
      </c>
      <c r="AK30" s="10">
        <v>3.0200000000000001E-2</v>
      </c>
      <c r="AL30" s="11">
        <v>0.1757</v>
      </c>
      <c r="AM30" s="11">
        <v>8.9999999999999998E-4</v>
      </c>
      <c r="AN30" s="11">
        <v>2.6840000000000002</v>
      </c>
      <c r="AO30" s="11">
        <v>3.8399999999999997E-2</v>
      </c>
      <c r="AP30" s="11">
        <v>0.2011</v>
      </c>
      <c r="AQ30" s="11">
        <v>2.8999999999999998E-3</v>
      </c>
      <c r="AR30" s="11">
        <v>10.671200000000001</v>
      </c>
      <c r="AS30" s="11">
        <v>0.13719999999999999</v>
      </c>
      <c r="AT30" s="11">
        <v>0.1739</v>
      </c>
      <c r="AU30" s="11">
        <v>2.2000000000000001E-3</v>
      </c>
      <c r="AV30" s="11">
        <v>19.645600000000002</v>
      </c>
      <c r="AW30" s="11">
        <v>0.42220000000000002</v>
      </c>
      <c r="AX30" s="11">
        <v>0.2303</v>
      </c>
      <c r="AY30" s="11">
        <v>4.8999999999999998E-3</v>
      </c>
      <c r="AZ30" s="11">
        <v>6.7686601761706086E-2</v>
      </c>
      <c r="BA30" s="11">
        <v>1.3243243243243243</v>
      </c>
      <c r="BB30" s="11">
        <v>0.13953488372093026</v>
      </c>
      <c r="BC30" s="11">
        <v>9.3563370935633716E-2</v>
      </c>
      <c r="BD30" s="11">
        <v>0.40128638448402304</v>
      </c>
      <c r="BE30" s="27"/>
      <c r="BF30" s="5"/>
      <c r="BH30" s="19" t="s">
        <v>116</v>
      </c>
    </row>
    <row r="31" spans="2:78" ht="13.5" customHeight="1" x14ac:dyDescent="0.2">
      <c r="B31" s="10">
        <v>113</v>
      </c>
      <c r="C31" s="10">
        <v>9.734</v>
      </c>
      <c r="D31" s="10">
        <v>113.40558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15.7</v>
      </c>
      <c r="Q31" s="24">
        <v>0.57999999999999996</v>
      </c>
      <c r="R31" s="24">
        <v>1.2</v>
      </c>
      <c r="S31" s="24">
        <v>42.3</v>
      </c>
      <c r="T31" s="24">
        <v>109.38</v>
      </c>
      <c r="U31" s="10">
        <v>1</v>
      </c>
      <c r="V31" s="10">
        <v>0</v>
      </c>
      <c r="W31" s="10">
        <v>0</v>
      </c>
      <c r="X31" s="10">
        <v>0</v>
      </c>
      <c r="Y31" s="10">
        <v>0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5.7462</v>
      </c>
      <c r="AK31" s="10">
        <v>0.10150000000000001</v>
      </c>
      <c r="AL31" s="11">
        <v>0.1787</v>
      </c>
      <c r="AM31" s="11">
        <v>3.2000000000000002E-3</v>
      </c>
      <c r="AN31" s="11">
        <v>2.6469</v>
      </c>
      <c r="AO31" s="11">
        <v>4.9799999999999997E-2</v>
      </c>
      <c r="AP31" s="11">
        <v>0.1986</v>
      </c>
      <c r="AQ31" s="11">
        <v>3.7000000000000002E-3</v>
      </c>
      <c r="AR31" s="11">
        <v>10.657400000000001</v>
      </c>
      <c r="AS31" s="11">
        <v>0.2351</v>
      </c>
      <c r="AT31" s="11">
        <v>0.1739</v>
      </c>
      <c r="AU31" s="11">
        <v>3.8E-3</v>
      </c>
      <c r="AV31" s="11">
        <v>19.092300000000002</v>
      </c>
      <c r="AW31" s="11">
        <v>0.38059999999999999</v>
      </c>
      <c r="AX31" s="11">
        <v>0.22409999999999999</v>
      </c>
      <c r="AY31" s="11">
        <v>4.4999999999999997E-3</v>
      </c>
      <c r="AZ31" s="11">
        <v>6.0326472675656488E-2</v>
      </c>
      <c r="BA31" s="11">
        <v>1.2886716503737781</v>
      </c>
      <c r="BB31" s="11">
        <v>0.12613065326633163</v>
      </c>
      <c r="BC31" s="11">
        <v>8.3853006681514464E-2</v>
      </c>
      <c r="BD31" s="11">
        <v>0.39186571572490914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113</v>
      </c>
      <c r="C32" s="10">
        <v>9.7249999999999996</v>
      </c>
      <c r="D32" s="10">
        <v>113.40521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15.7</v>
      </c>
      <c r="Q32" s="24">
        <v>0.57999999999999996</v>
      </c>
      <c r="R32" s="24">
        <v>1.2</v>
      </c>
      <c r="S32" s="24">
        <v>42.41</v>
      </c>
      <c r="T32" s="24">
        <v>109.26</v>
      </c>
      <c r="U32" s="10">
        <v>1</v>
      </c>
      <c r="V32" s="10">
        <v>0</v>
      </c>
      <c r="W32" s="10">
        <v>0</v>
      </c>
      <c r="X32" s="10">
        <v>0</v>
      </c>
      <c r="Y32" s="10">
        <v>0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5.7474999999999996</v>
      </c>
      <c r="AK32" s="10">
        <v>0.17019999999999999</v>
      </c>
      <c r="AL32" s="11">
        <v>0.17910000000000001</v>
      </c>
      <c r="AM32" s="11">
        <v>5.3E-3</v>
      </c>
      <c r="AN32" s="11">
        <v>2.6379000000000001</v>
      </c>
      <c r="AO32" s="11">
        <v>7.5700000000000003E-2</v>
      </c>
      <c r="AP32" s="11">
        <v>0.19819999999999999</v>
      </c>
      <c r="AQ32" s="11">
        <v>5.7000000000000002E-3</v>
      </c>
      <c r="AR32" s="11">
        <v>10.7369</v>
      </c>
      <c r="AS32" s="11">
        <v>0.40050000000000002</v>
      </c>
      <c r="AT32" s="11">
        <v>0.17549999999999999</v>
      </c>
      <c r="AU32" s="11">
        <v>6.4999999999999997E-3</v>
      </c>
      <c r="AV32" s="11">
        <v>19.217099999999999</v>
      </c>
      <c r="AW32" s="11">
        <v>0.6552</v>
      </c>
      <c r="AX32" s="11">
        <v>0.22589999999999999</v>
      </c>
      <c r="AY32" s="11">
        <v>7.7000000000000002E-3</v>
      </c>
      <c r="AZ32" s="11">
        <v>6.5314784248997892E-2</v>
      </c>
      <c r="BA32" s="11">
        <v>1.2871794871794873</v>
      </c>
      <c r="BB32" s="11">
        <v>0.12556053811659193</v>
      </c>
      <c r="BC32" s="11">
        <v>8.3869536276902606E-2</v>
      </c>
      <c r="BD32" s="11">
        <v>0.48550059965842696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113</v>
      </c>
      <c r="C33" s="10">
        <v>9.718</v>
      </c>
      <c r="D33" s="10">
        <v>113.40492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15.7</v>
      </c>
      <c r="Q33" s="24">
        <v>0.57999999999999996</v>
      </c>
      <c r="R33" s="24">
        <v>1.2</v>
      </c>
      <c r="S33" s="24">
        <v>42.49</v>
      </c>
      <c r="T33" s="24">
        <v>109.17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6.0411000000000001</v>
      </c>
      <c r="AK33" s="10">
        <v>1.84E-2</v>
      </c>
      <c r="AL33" s="11">
        <v>0.1885</v>
      </c>
      <c r="AM33" s="11">
        <v>5.9999999999999995E-4</v>
      </c>
      <c r="AN33" s="11">
        <v>2.7768000000000002</v>
      </c>
      <c r="AO33" s="11">
        <v>1.01E-2</v>
      </c>
      <c r="AP33" s="11">
        <v>0.20899999999999999</v>
      </c>
      <c r="AQ33" s="11">
        <v>8.0000000000000004E-4</v>
      </c>
      <c r="AR33" s="11">
        <v>11.332800000000001</v>
      </c>
      <c r="AS33" s="11">
        <v>9.4299999999999995E-2</v>
      </c>
      <c r="AT33" s="11">
        <v>0.1855</v>
      </c>
      <c r="AU33" s="11">
        <v>1.5E-3</v>
      </c>
      <c r="AV33" s="11">
        <v>20.2758</v>
      </c>
      <c r="AW33" s="11">
        <v>0.14979999999999999</v>
      </c>
      <c r="AX33" s="11">
        <v>0.2387</v>
      </c>
      <c r="AY33" s="11">
        <v>1.8E-3</v>
      </c>
      <c r="AZ33" s="11">
        <v>6.6339066339066347E-2</v>
      </c>
      <c r="BA33" s="11">
        <v>1.2867924528301886</v>
      </c>
      <c r="BB33" s="11">
        <v>0.1254125412541254</v>
      </c>
      <c r="BC33" s="11">
        <v>8.6344946981172899E-2</v>
      </c>
      <c r="BD33" s="11">
        <v>0.50505439415741282</v>
      </c>
      <c r="BE33" s="27"/>
      <c r="BF33" s="5"/>
    </row>
    <row r="34" spans="2:66" ht="13.5" customHeight="1" x14ac:dyDescent="0.2">
      <c r="B34" s="10">
        <v>113</v>
      </c>
      <c r="C34" s="10">
        <v>9.8000000000000007</v>
      </c>
      <c r="D34" s="10">
        <v>113.40833000000001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15.7</v>
      </c>
      <c r="Q34" s="24">
        <v>0.57999999999999996</v>
      </c>
      <c r="R34" s="24">
        <v>1.2</v>
      </c>
      <c r="S34" s="24">
        <v>41.52</v>
      </c>
      <c r="T34" s="24">
        <v>110.23</v>
      </c>
      <c r="U34" s="10">
        <v>1</v>
      </c>
      <c r="V34" s="10">
        <v>0</v>
      </c>
      <c r="W34" s="10">
        <v>0</v>
      </c>
      <c r="X34" s="10">
        <v>0</v>
      </c>
      <c r="Y34" s="10">
        <v>0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5.4644000000000004</v>
      </c>
      <c r="AK34" s="10">
        <v>5.0000000000000001E-3</v>
      </c>
      <c r="AL34" s="11">
        <v>0.1678</v>
      </c>
      <c r="AM34" s="11">
        <v>2.0000000000000001E-4</v>
      </c>
      <c r="AN34" s="11">
        <v>2.5596000000000001</v>
      </c>
      <c r="AO34" s="11">
        <v>1.15E-2</v>
      </c>
      <c r="AP34" s="11">
        <v>0.1895</v>
      </c>
      <c r="AQ34" s="11">
        <v>8.9999999999999998E-4</v>
      </c>
      <c r="AR34" s="11">
        <v>10.273400000000001</v>
      </c>
      <c r="AS34" s="11">
        <v>3.1699999999999999E-2</v>
      </c>
      <c r="AT34" s="11">
        <v>0.16550000000000001</v>
      </c>
      <c r="AU34" s="11">
        <v>5.0000000000000001E-4</v>
      </c>
      <c r="AV34" s="11">
        <v>18.682600000000001</v>
      </c>
      <c r="AW34" s="11">
        <v>0.1123</v>
      </c>
      <c r="AX34" s="11">
        <v>0.2165</v>
      </c>
      <c r="AY34" s="11">
        <v>1.2999999999999999E-3</v>
      </c>
      <c r="AZ34" s="11">
        <v>6.650246305418718E-2</v>
      </c>
      <c r="BA34" s="11">
        <v>1.3081570996978851</v>
      </c>
      <c r="BB34" s="11">
        <v>0.13350785340314134</v>
      </c>
      <c r="BC34" s="11">
        <v>8.6734693877551006E-2</v>
      </c>
      <c r="BD34" s="11">
        <v>0.4339958998447121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113</v>
      </c>
      <c r="C35" s="10">
        <v>9.8070000000000004</v>
      </c>
      <c r="D35" s="10">
        <v>113.40863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15.7</v>
      </c>
      <c r="Q35" s="24">
        <v>0.57999999999999996</v>
      </c>
      <c r="R35" s="24">
        <v>1.2</v>
      </c>
      <c r="S35" s="24">
        <v>41.44</v>
      </c>
      <c r="T35" s="24">
        <v>110.32</v>
      </c>
      <c r="U35" s="10">
        <v>1</v>
      </c>
      <c r="V35" s="10">
        <v>0</v>
      </c>
      <c r="W35" s="10">
        <v>0</v>
      </c>
      <c r="X35" s="10">
        <v>0</v>
      </c>
      <c r="Y35" s="10">
        <v>0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5.7766999999999999</v>
      </c>
      <c r="AK35" s="10">
        <v>0.1069</v>
      </c>
      <c r="AL35" s="11">
        <v>0.17710000000000001</v>
      </c>
      <c r="AM35" s="11">
        <v>3.3E-3</v>
      </c>
      <c r="AN35" s="11">
        <v>2.7408000000000001</v>
      </c>
      <c r="AO35" s="11">
        <v>6.2199999999999998E-2</v>
      </c>
      <c r="AP35" s="11">
        <v>0.2026</v>
      </c>
      <c r="AQ35" s="11">
        <v>4.5999999999999999E-3</v>
      </c>
      <c r="AR35" s="11">
        <v>10.9649</v>
      </c>
      <c r="AS35" s="11">
        <v>0.25030000000000002</v>
      </c>
      <c r="AT35" s="11">
        <v>0.1764</v>
      </c>
      <c r="AU35" s="11">
        <v>4.0000000000000001E-3</v>
      </c>
      <c r="AV35" s="11">
        <v>20.055399999999999</v>
      </c>
      <c r="AW35" s="11">
        <v>0.50339999999999996</v>
      </c>
      <c r="AX35" s="11">
        <v>0.23219999999999999</v>
      </c>
      <c r="AY35" s="11">
        <v>5.7999999999999996E-3</v>
      </c>
      <c r="AZ35" s="11">
        <v>6.8077276908923623E-2</v>
      </c>
      <c r="BA35" s="11">
        <v>1.3163265306122449</v>
      </c>
      <c r="BB35" s="11">
        <v>0.13656387665198236</v>
      </c>
      <c r="BC35" s="11">
        <v>9.2119744662117531E-2</v>
      </c>
      <c r="BD35" s="11">
        <v>0.43402603018607855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113</v>
      </c>
      <c r="C36" s="10">
        <v>9.8149999999999995</v>
      </c>
      <c r="D36" s="10">
        <v>113.40895999999999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15.7</v>
      </c>
      <c r="Q36" s="24">
        <v>0.57999999999999996</v>
      </c>
      <c r="R36" s="24">
        <v>1.2</v>
      </c>
      <c r="S36" s="24">
        <v>41.34</v>
      </c>
      <c r="T36" s="24">
        <v>110.43</v>
      </c>
      <c r="U36" s="10">
        <v>1</v>
      </c>
      <c r="V36" s="10">
        <v>0</v>
      </c>
      <c r="W36" s="10">
        <v>0</v>
      </c>
      <c r="X36" s="10">
        <v>0</v>
      </c>
      <c r="Y36" s="10">
        <v>0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6.0004999999999997</v>
      </c>
      <c r="AK36" s="10">
        <v>9.7000000000000003E-3</v>
      </c>
      <c r="AL36" s="11">
        <v>0.1837</v>
      </c>
      <c r="AM36" s="11">
        <v>2.9999999999999997E-4</v>
      </c>
      <c r="AN36" s="11">
        <v>2.7974000000000001</v>
      </c>
      <c r="AO36" s="11">
        <v>1.0500000000000001E-2</v>
      </c>
      <c r="AP36" s="11">
        <v>0.20649999999999999</v>
      </c>
      <c r="AQ36" s="11">
        <v>8.0000000000000004E-4</v>
      </c>
      <c r="AR36" s="11">
        <v>11.2943</v>
      </c>
      <c r="AS36" s="11">
        <v>2.46E-2</v>
      </c>
      <c r="AT36" s="11">
        <v>0.18140000000000001</v>
      </c>
      <c r="AU36" s="11">
        <v>4.0000000000000002E-4</v>
      </c>
      <c r="AV36" s="11">
        <v>20.408999999999999</v>
      </c>
      <c r="AW36" s="11">
        <v>1.66E-2</v>
      </c>
      <c r="AX36" s="11">
        <v>0.2359</v>
      </c>
      <c r="AY36" s="11">
        <v>2.0000000000000001E-4</v>
      </c>
      <c r="AZ36" s="11">
        <v>6.6455696202531667E-2</v>
      </c>
      <c r="BA36" s="11">
        <v>1.3004410143329659</v>
      </c>
      <c r="BB36" s="11">
        <v>0.13060148574167263</v>
      </c>
      <c r="BC36" s="11">
        <v>8.9120244194919873E-2</v>
      </c>
      <c r="BD36" s="11">
        <v>0.4593379233447939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113</v>
      </c>
      <c r="C37" s="10">
        <v>9.8239999999999998</v>
      </c>
      <c r="D37" s="10">
        <v>113.40933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15.7</v>
      </c>
      <c r="Q37" s="24">
        <v>0.57999999999999996</v>
      </c>
      <c r="R37" s="24">
        <v>1.2</v>
      </c>
      <c r="S37" s="24">
        <v>41.24</v>
      </c>
      <c r="T37" s="24">
        <v>110.55</v>
      </c>
      <c r="U37" s="10">
        <v>1</v>
      </c>
      <c r="V37" s="10">
        <v>0</v>
      </c>
      <c r="W37" s="10">
        <v>0</v>
      </c>
      <c r="X37" s="10">
        <v>0</v>
      </c>
      <c r="Y37" s="10">
        <v>0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5.7720000000000002</v>
      </c>
      <c r="AK37" s="10">
        <v>4.1300000000000003E-2</v>
      </c>
      <c r="AL37" s="11">
        <v>0.1764</v>
      </c>
      <c r="AM37" s="11">
        <v>1.2999999999999999E-3</v>
      </c>
      <c r="AN37" s="11">
        <v>2.7151999999999998</v>
      </c>
      <c r="AO37" s="11">
        <v>3.5000000000000003E-2</v>
      </c>
      <c r="AP37" s="11">
        <v>0.2001</v>
      </c>
      <c r="AQ37" s="11">
        <v>2.5999999999999999E-3</v>
      </c>
      <c r="AR37" s="11">
        <v>10.9198</v>
      </c>
      <c r="AS37" s="11">
        <v>5.6800000000000003E-2</v>
      </c>
      <c r="AT37" s="11">
        <v>0.17510000000000001</v>
      </c>
      <c r="AU37" s="11">
        <v>8.9999999999999998E-4</v>
      </c>
      <c r="AV37" s="11">
        <v>19.834900000000001</v>
      </c>
      <c r="AW37" s="11">
        <v>0.19139999999999999</v>
      </c>
      <c r="AX37" s="11">
        <v>0.22889999999999999</v>
      </c>
      <c r="AY37" s="11">
        <v>2.2000000000000001E-3</v>
      </c>
      <c r="AZ37" s="11">
        <v>6.7132867132867119E-2</v>
      </c>
      <c r="BA37" s="11">
        <v>1.3072529982866932</v>
      </c>
      <c r="BB37" s="11">
        <v>0.13316831683168312</v>
      </c>
      <c r="BC37" s="11">
        <v>8.9269911504424759E-2</v>
      </c>
      <c r="BD37" s="11">
        <v>0.44797311569966591</v>
      </c>
      <c r="BE37" s="27"/>
      <c r="BF37" s="5"/>
      <c r="BI37" s="22">
        <v>2</v>
      </c>
    </row>
    <row r="38" spans="2:66" ht="13.5" customHeight="1" x14ac:dyDescent="0.2">
      <c r="B38" s="10">
        <v>113</v>
      </c>
      <c r="C38" s="10">
        <v>9.8320000000000007</v>
      </c>
      <c r="D38" s="10">
        <v>113.40967000000001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15.7</v>
      </c>
      <c r="Q38" s="24">
        <v>0.57999999999999996</v>
      </c>
      <c r="R38" s="24">
        <v>1.2</v>
      </c>
      <c r="S38" s="24">
        <v>41.14</v>
      </c>
      <c r="T38" s="24">
        <v>110.65</v>
      </c>
      <c r="U38" s="10">
        <v>1</v>
      </c>
      <c r="V38" s="10">
        <v>0</v>
      </c>
      <c r="W38" s="10">
        <v>0</v>
      </c>
      <c r="X38" s="10">
        <v>0</v>
      </c>
      <c r="Y38" s="10">
        <v>0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5.7987000000000002</v>
      </c>
      <c r="AK38" s="10">
        <v>6.6699999999999995E-2</v>
      </c>
      <c r="AL38" s="11">
        <v>0.1769</v>
      </c>
      <c r="AM38" s="11">
        <v>2E-3</v>
      </c>
      <c r="AN38" s="11">
        <v>2.7465000000000002</v>
      </c>
      <c r="AO38" s="11">
        <v>9.2999999999999992E-3</v>
      </c>
      <c r="AP38" s="11">
        <v>0.20200000000000001</v>
      </c>
      <c r="AQ38" s="11">
        <v>6.9999999999999999E-4</v>
      </c>
      <c r="AR38" s="11">
        <v>10.914</v>
      </c>
      <c r="AS38" s="11">
        <v>0.10730000000000001</v>
      </c>
      <c r="AT38" s="11">
        <v>0.17469999999999999</v>
      </c>
      <c r="AU38" s="11">
        <v>1.6999999999999999E-3</v>
      </c>
      <c r="AV38" s="11">
        <v>19.999199999999998</v>
      </c>
      <c r="AW38" s="11">
        <v>3.95E-2</v>
      </c>
      <c r="AX38" s="11">
        <v>0.23039999999999999</v>
      </c>
      <c r="AY38" s="11">
        <v>5.0000000000000001E-4</v>
      </c>
      <c r="AZ38" s="11">
        <v>6.5679925994449537E-2</v>
      </c>
      <c r="BA38" s="11">
        <v>1.3188322839152833</v>
      </c>
      <c r="BB38" s="11">
        <v>0.13749691434213773</v>
      </c>
      <c r="BC38" s="11">
        <v>9.2310241962214115E-2</v>
      </c>
      <c r="BD38" s="11">
        <v>0.38467720479563955</v>
      </c>
      <c r="BE38" s="27"/>
      <c r="BF38" s="5"/>
      <c r="BI38" s="22">
        <v>3</v>
      </c>
      <c r="BJ38" s="3"/>
    </row>
    <row r="39" spans="2:66" ht="13.5" customHeight="1" x14ac:dyDescent="0.2">
      <c r="B39" s="10">
        <v>113</v>
      </c>
      <c r="C39" s="10">
        <v>9.84</v>
      </c>
      <c r="D39" s="10">
        <v>113.41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15.7</v>
      </c>
      <c r="Q39" s="24">
        <v>0.57999999999999996</v>
      </c>
      <c r="R39" s="24">
        <v>1.2</v>
      </c>
      <c r="S39" s="24">
        <v>41.05</v>
      </c>
      <c r="T39" s="24">
        <v>110.76</v>
      </c>
      <c r="U39" s="10">
        <v>1</v>
      </c>
      <c r="V39" s="10">
        <v>0</v>
      </c>
      <c r="W39" s="10">
        <v>0</v>
      </c>
      <c r="X39" s="10">
        <v>0</v>
      </c>
      <c r="Y39" s="10">
        <v>0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5.9497</v>
      </c>
      <c r="AK39" s="10">
        <v>7.0000000000000007E-2</v>
      </c>
      <c r="AL39" s="11">
        <v>0.1812</v>
      </c>
      <c r="AM39" s="11">
        <v>2.0999999999999999E-3</v>
      </c>
      <c r="AN39" s="11">
        <v>2.7873999999999999</v>
      </c>
      <c r="AO39" s="11">
        <v>3.6999999999999998E-2</v>
      </c>
      <c r="AP39" s="11">
        <v>0.20469999999999999</v>
      </c>
      <c r="AQ39" s="11">
        <v>2.7000000000000001E-3</v>
      </c>
      <c r="AR39" s="11">
        <v>11.1889</v>
      </c>
      <c r="AS39" s="11">
        <v>0.13009999999999999</v>
      </c>
      <c r="AT39" s="11">
        <v>0.1789</v>
      </c>
      <c r="AU39" s="11">
        <v>2.0999999999999999E-3</v>
      </c>
      <c r="AV39" s="11">
        <v>20.305</v>
      </c>
      <c r="AW39" s="11">
        <v>0.2621</v>
      </c>
      <c r="AX39" s="11">
        <v>0.2336</v>
      </c>
      <c r="AY39" s="11">
        <v>3.0000000000000001E-3</v>
      </c>
      <c r="AZ39" s="11">
        <v>6.5936573123431458E-2</v>
      </c>
      <c r="BA39" s="11">
        <v>1.305757406372275</v>
      </c>
      <c r="BB39" s="11">
        <v>0.13260606060606062</v>
      </c>
      <c r="BC39" s="11">
        <v>8.991780821917808E-2</v>
      </c>
      <c r="BD39" s="11">
        <v>0.43222766059281614</v>
      </c>
      <c r="BE39" s="27"/>
      <c r="BF39" s="5"/>
    </row>
    <row r="40" spans="2:66" ht="13.5" customHeight="1" x14ac:dyDescent="0.2">
      <c r="B40" s="10">
        <v>113</v>
      </c>
      <c r="C40" s="10">
        <v>9.8480000000000008</v>
      </c>
      <c r="D40" s="10">
        <v>113.41033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15.7</v>
      </c>
      <c r="Q40" s="24">
        <v>0.57999999999999996</v>
      </c>
      <c r="R40" s="24">
        <v>1.2</v>
      </c>
      <c r="S40" s="24">
        <v>40.96</v>
      </c>
      <c r="T40" s="24">
        <v>110.86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5.9588000000000001</v>
      </c>
      <c r="AK40" s="10">
        <v>0.18190000000000001</v>
      </c>
      <c r="AL40" s="11">
        <v>0.1812</v>
      </c>
      <c r="AM40" s="11">
        <v>5.4999999999999997E-3</v>
      </c>
      <c r="AN40" s="11">
        <v>2.7747999999999999</v>
      </c>
      <c r="AO40" s="11">
        <v>7.2099999999999997E-2</v>
      </c>
      <c r="AP40" s="11">
        <v>0.20349999999999999</v>
      </c>
      <c r="AQ40" s="11">
        <v>5.3E-3</v>
      </c>
      <c r="AR40" s="11">
        <v>11.1938</v>
      </c>
      <c r="AS40" s="11">
        <v>0.2271</v>
      </c>
      <c r="AT40" s="11">
        <v>0.1787</v>
      </c>
      <c r="AU40" s="11">
        <v>3.5999999999999999E-3</v>
      </c>
      <c r="AV40" s="11">
        <v>20.178100000000001</v>
      </c>
      <c r="AW40" s="11">
        <v>0.35980000000000001</v>
      </c>
      <c r="AX40" s="11">
        <v>0.23180000000000001</v>
      </c>
      <c r="AY40" s="11">
        <v>4.1000000000000003E-3</v>
      </c>
      <c r="AZ40" s="11">
        <v>6.5012634964392413E-2</v>
      </c>
      <c r="BA40" s="11">
        <v>1.2971460548405149</v>
      </c>
      <c r="BB40" s="11">
        <v>0.12935444579780758</v>
      </c>
      <c r="BC40" s="11">
        <v>8.7479406919275138E-2</v>
      </c>
      <c r="BD40" s="11">
        <v>0.4453691565746381</v>
      </c>
      <c r="BE40" s="27"/>
      <c r="BF40" s="5"/>
    </row>
    <row r="41" spans="2:66" ht="13.5" customHeight="1" x14ac:dyDescent="0.2">
      <c r="B41" s="10">
        <v>113</v>
      </c>
      <c r="C41" s="10">
        <v>9.8569999999999993</v>
      </c>
      <c r="D41" s="10">
        <v>113.41070999999999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15.7</v>
      </c>
      <c r="Q41" s="24">
        <v>0.57999999999999996</v>
      </c>
      <c r="R41" s="24">
        <v>1.2</v>
      </c>
      <c r="S41" s="24">
        <v>40.85</v>
      </c>
      <c r="T41" s="24">
        <v>110.98</v>
      </c>
      <c r="U41" s="10">
        <v>1</v>
      </c>
      <c r="V41" s="10">
        <v>0</v>
      </c>
      <c r="W41" s="10">
        <v>0</v>
      </c>
      <c r="X41" s="10">
        <v>0</v>
      </c>
      <c r="Y41" s="10">
        <v>0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5.9250999999999996</v>
      </c>
      <c r="AK41" s="10">
        <v>1.21E-2</v>
      </c>
      <c r="AL41" s="11">
        <v>0.1799</v>
      </c>
      <c r="AM41" s="11">
        <v>4.0000000000000002E-4</v>
      </c>
      <c r="AN41" s="11">
        <v>2.7986</v>
      </c>
      <c r="AO41" s="11">
        <v>4.7000000000000002E-3</v>
      </c>
      <c r="AP41" s="11">
        <v>0.2049</v>
      </c>
      <c r="AQ41" s="11">
        <v>2.9999999999999997E-4</v>
      </c>
      <c r="AR41" s="11">
        <v>11.3301</v>
      </c>
      <c r="AS41" s="11">
        <v>8.5400000000000004E-2</v>
      </c>
      <c r="AT41" s="11">
        <v>0.18049999999999999</v>
      </c>
      <c r="AU41" s="11">
        <v>1.4E-3</v>
      </c>
      <c r="AV41" s="11">
        <v>20.502600000000001</v>
      </c>
      <c r="AW41" s="11">
        <v>0.12690000000000001</v>
      </c>
      <c r="AX41" s="11">
        <v>0.2351</v>
      </c>
      <c r="AY41" s="11">
        <v>1.5E-3</v>
      </c>
      <c r="AZ41" s="11">
        <v>6.8636363636363648E-2</v>
      </c>
      <c r="BA41" s="11">
        <v>1.3024930747922439</v>
      </c>
      <c r="BB41" s="11">
        <v>0.131376323387873</v>
      </c>
      <c r="BC41" s="11">
        <v>8.9449541284403689E-2</v>
      </c>
      <c r="BD41" s="11">
        <v>0.49037074670832054</v>
      </c>
      <c r="BE41" s="27"/>
      <c r="BF41" s="5"/>
    </row>
    <row r="42" spans="2:66" ht="13.5" customHeight="1" x14ac:dyDescent="0.2">
      <c r="B42" s="10">
        <v>113</v>
      </c>
      <c r="C42" s="10">
        <v>9.6449999999999996</v>
      </c>
      <c r="D42" s="10">
        <v>113.40187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15.7</v>
      </c>
      <c r="Q42" s="24">
        <v>0.57999999999999996</v>
      </c>
      <c r="R42" s="24">
        <v>1.2</v>
      </c>
      <c r="S42" s="24">
        <v>43.36</v>
      </c>
      <c r="T42" s="24">
        <v>108.26</v>
      </c>
      <c r="U42" s="10">
        <v>1</v>
      </c>
      <c r="V42" s="10">
        <v>0</v>
      </c>
      <c r="W42" s="10">
        <v>0</v>
      </c>
      <c r="X42" s="10">
        <v>0</v>
      </c>
      <c r="Y42" s="10">
        <v>0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10.077</v>
      </c>
      <c r="AK42" s="10">
        <v>8.5099999999999995E-2</v>
      </c>
      <c r="AL42" s="11">
        <v>0.31900000000000001</v>
      </c>
      <c r="AM42" s="11">
        <v>2.7000000000000001E-3</v>
      </c>
      <c r="AN42" s="11">
        <v>4.5523999999999996</v>
      </c>
      <c r="AO42" s="11">
        <v>4.02E-2</v>
      </c>
      <c r="AP42" s="11">
        <v>0.3478</v>
      </c>
      <c r="AQ42" s="11">
        <v>3.0999999999999999E-3</v>
      </c>
      <c r="AR42" s="11">
        <v>18.907699999999998</v>
      </c>
      <c r="AS42" s="11">
        <v>0.1426</v>
      </c>
      <c r="AT42" s="11">
        <v>0.314</v>
      </c>
      <c r="AU42" s="11">
        <v>2.3999999999999998E-3</v>
      </c>
      <c r="AV42" s="11">
        <v>32.514600000000002</v>
      </c>
      <c r="AW42" s="11">
        <v>0.312</v>
      </c>
      <c r="AX42" s="11">
        <v>0.38819999999999999</v>
      </c>
      <c r="AY42" s="11">
        <v>3.7000000000000002E-3</v>
      </c>
      <c r="AZ42" s="11">
        <v>5.4891304347826075E-2</v>
      </c>
      <c r="BA42" s="11">
        <v>1.2363057324840765</v>
      </c>
      <c r="BB42" s="11">
        <v>0.10566790088293933</v>
      </c>
      <c r="BC42" s="11">
        <v>9.2580269505905824E-2</v>
      </c>
      <c r="BD42" s="11">
        <v>0.4851822241469444</v>
      </c>
      <c r="BE42" s="27"/>
      <c r="BF42" s="5"/>
    </row>
    <row r="43" spans="2:66" ht="13.5" customHeight="1" x14ac:dyDescent="0.2">
      <c r="B43" s="10">
        <v>113</v>
      </c>
      <c r="C43" s="10">
        <v>9.6530000000000005</v>
      </c>
      <c r="D43" s="10">
        <v>113.40221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15.7</v>
      </c>
      <c r="Q43" s="24">
        <v>0.57999999999999996</v>
      </c>
      <c r="R43" s="24">
        <v>1.2</v>
      </c>
      <c r="S43" s="24">
        <v>43.27</v>
      </c>
      <c r="T43" s="24">
        <v>108.36</v>
      </c>
      <c r="U43" s="10">
        <v>1</v>
      </c>
      <c r="V43" s="10">
        <v>0</v>
      </c>
      <c r="W43" s="10">
        <v>0</v>
      </c>
      <c r="X43" s="10">
        <v>0</v>
      </c>
      <c r="Y43" s="10">
        <v>0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5.4459999999999997</v>
      </c>
      <c r="AK43" s="10">
        <v>3.3300000000000003E-2</v>
      </c>
      <c r="AL43" s="11">
        <v>0.1721</v>
      </c>
      <c r="AM43" s="11">
        <v>1.1000000000000001E-3</v>
      </c>
      <c r="AN43" s="11">
        <v>2.5373000000000001</v>
      </c>
      <c r="AO43" s="11">
        <v>8.2000000000000007E-3</v>
      </c>
      <c r="AP43" s="11">
        <v>0.19350000000000001</v>
      </c>
      <c r="AQ43" s="11">
        <v>5.9999999999999995E-4</v>
      </c>
      <c r="AR43" s="11">
        <v>10.1563</v>
      </c>
      <c r="AS43" s="11">
        <v>4.07E-2</v>
      </c>
      <c r="AT43" s="11">
        <v>0.16839999999999999</v>
      </c>
      <c r="AU43" s="11">
        <v>6.9999999999999999E-4</v>
      </c>
      <c r="AV43" s="11">
        <v>18.5182</v>
      </c>
      <c r="AW43" s="11">
        <v>2.7E-2</v>
      </c>
      <c r="AX43" s="11">
        <v>0.2208</v>
      </c>
      <c r="AY43" s="11">
        <v>2.9999999999999997E-4</v>
      </c>
      <c r="AZ43" s="11">
        <v>6.5894279507603168E-2</v>
      </c>
      <c r="BA43" s="11">
        <v>1.3111638954869358</v>
      </c>
      <c r="BB43" s="11">
        <v>0.13463514902363824</v>
      </c>
      <c r="BC43" s="11">
        <v>8.8394062078272606E-2</v>
      </c>
      <c r="BD43" s="11">
        <v>0.41345067863160867</v>
      </c>
      <c r="BE43" s="27"/>
      <c r="BF43" s="5"/>
    </row>
    <row r="44" spans="2:66" ht="13.5" customHeight="1" x14ac:dyDescent="0.2">
      <c r="B44" s="10">
        <v>113</v>
      </c>
      <c r="C44" s="10">
        <v>9.66</v>
      </c>
      <c r="D44" s="10">
        <v>113.4025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15.7</v>
      </c>
      <c r="Q44" s="24">
        <v>0.57999999999999996</v>
      </c>
      <c r="R44" s="24">
        <v>1.2</v>
      </c>
      <c r="S44" s="24">
        <v>43.18</v>
      </c>
      <c r="T44" s="24">
        <v>108.45</v>
      </c>
      <c r="U44" s="10">
        <v>1</v>
      </c>
      <c r="V44" s="10">
        <v>0</v>
      </c>
      <c r="W44" s="10">
        <v>0</v>
      </c>
      <c r="X44" s="10">
        <v>0</v>
      </c>
      <c r="Y44" s="10">
        <v>0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8.4347999999999992</v>
      </c>
      <c r="AK44" s="10">
        <v>2.6100000000000002E-2</v>
      </c>
      <c r="AL44" s="11">
        <v>0.26619999999999999</v>
      </c>
      <c r="AM44" s="11">
        <v>8.0000000000000004E-4</v>
      </c>
      <c r="AN44" s="11">
        <v>3.8056000000000001</v>
      </c>
      <c r="AO44" s="11">
        <v>1.7899999999999999E-2</v>
      </c>
      <c r="AP44" s="11">
        <v>0.2898</v>
      </c>
      <c r="AQ44" s="11">
        <v>1.4E-3</v>
      </c>
      <c r="AR44" s="11">
        <v>15.736599999999999</v>
      </c>
      <c r="AS44" s="11">
        <v>3.5299999999999998E-2</v>
      </c>
      <c r="AT44" s="11">
        <v>0.2606</v>
      </c>
      <c r="AU44" s="11">
        <v>5.9999999999999995E-4</v>
      </c>
      <c r="AV44" s="11">
        <v>27.408200000000001</v>
      </c>
      <c r="AW44" s="11">
        <v>0.11020000000000001</v>
      </c>
      <c r="AX44" s="11">
        <v>0.32629999999999998</v>
      </c>
      <c r="AY44" s="11">
        <v>1.2999999999999999E-3</v>
      </c>
      <c r="AZ44" s="11">
        <v>5.9243629280960844E-2</v>
      </c>
      <c r="BA44" s="11">
        <v>1.2521105141980045</v>
      </c>
      <c r="BB44" s="11">
        <v>0.11194411313682055</v>
      </c>
      <c r="BC44" s="11">
        <v>9.0670714877173583E-2</v>
      </c>
      <c r="BD44" s="11">
        <v>0.5049309909652353</v>
      </c>
      <c r="BE44" s="27"/>
      <c r="BF44" s="5"/>
    </row>
    <row r="45" spans="2:66" ht="13.5" customHeight="1" x14ac:dyDescent="0.2">
      <c r="B45" s="10">
        <v>113</v>
      </c>
      <c r="C45" s="10">
        <v>9.6690000000000005</v>
      </c>
      <c r="D45" s="10">
        <v>113.40288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15.7</v>
      </c>
      <c r="Q45" s="24">
        <v>0.57999999999999996</v>
      </c>
      <c r="R45" s="24">
        <v>1.2</v>
      </c>
      <c r="S45" s="24">
        <v>43.08</v>
      </c>
      <c r="T45" s="24">
        <v>108.56</v>
      </c>
      <c r="U45" s="10">
        <v>1</v>
      </c>
      <c r="V45" s="10">
        <v>0</v>
      </c>
      <c r="W45" s="10">
        <v>0</v>
      </c>
      <c r="X45" s="10">
        <v>0</v>
      </c>
      <c r="Y45" s="10">
        <v>0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5.3672000000000004</v>
      </c>
      <c r="AK45" s="10">
        <v>3.3500000000000002E-2</v>
      </c>
      <c r="AL45" s="11">
        <v>0.1691</v>
      </c>
      <c r="AM45" s="11">
        <v>1.1000000000000001E-3</v>
      </c>
      <c r="AN45" s="11">
        <v>2.5249000000000001</v>
      </c>
      <c r="AO45" s="11">
        <v>1.06E-2</v>
      </c>
      <c r="AP45" s="11">
        <v>0.19189999999999999</v>
      </c>
      <c r="AQ45" s="11">
        <v>8.0000000000000004E-4</v>
      </c>
      <c r="AR45" s="11">
        <v>10.1241</v>
      </c>
      <c r="AS45" s="11">
        <v>1.3899999999999999E-2</v>
      </c>
      <c r="AT45" s="11">
        <v>0.16739999999999999</v>
      </c>
      <c r="AU45" s="11">
        <v>2.0000000000000001E-4</v>
      </c>
      <c r="AV45" s="11">
        <v>18.539000000000001</v>
      </c>
      <c r="AW45" s="11">
        <v>2.29E-2</v>
      </c>
      <c r="AX45" s="11">
        <v>0.2203</v>
      </c>
      <c r="AY45" s="11">
        <v>2.9999999999999997E-4</v>
      </c>
      <c r="AZ45" s="11">
        <v>6.8898592916060181E-2</v>
      </c>
      <c r="BA45" s="11">
        <v>1.3160095579450419</v>
      </c>
      <c r="BB45" s="11">
        <v>0.13644570544235235</v>
      </c>
      <c r="BC45" s="11">
        <v>8.9388306860425829E-2</v>
      </c>
      <c r="BD45" s="11">
        <v>0.44919861930420213</v>
      </c>
      <c r="BE45" s="27"/>
      <c r="BF45" s="5"/>
    </row>
    <row r="46" spans="2:66" ht="13.5" customHeight="1" x14ac:dyDescent="0.2">
      <c r="B46" s="10">
        <v>113</v>
      </c>
      <c r="C46" s="10">
        <v>9.6760000000000002</v>
      </c>
      <c r="D46" s="10">
        <v>113.40317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15.7</v>
      </c>
      <c r="Q46" s="24">
        <v>0.57999999999999996</v>
      </c>
      <c r="R46" s="24">
        <v>1.2</v>
      </c>
      <c r="S46" s="24">
        <v>42.99</v>
      </c>
      <c r="T46" s="24">
        <v>108.65</v>
      </c>
      <c r="U46" s="10">
        <v>1</v>
      </c>
      <c r="V46" s="10">
        <v>0</v>
      </c>
      <c r="W46" s="10">
        <v>0</v>
      </c>
      <c r="X46" s="10">
        <v>0</v>
      </c>
      <c r="Y46" s="10">
        <v>0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9.9162999999999997</v>
      </c>
      <c r="AK46" s="10">
        <v>0.24149999999999999</v>
      </c>
      <c r="AL46" s="11">
        <v>0.312</v>
      </c>
      <c r="AM46" s="11">
        <v>7.6E-3</v>
      </c>
      <c r="AN46" s="11">
        <v>4.4637000000000002</v>
      </c>
      <c r="AO46" s="11">
        <v>8.9800000000000005E-2</v>
      </c>
      <c r="AP46" s="11">
        <v>0.33879999999999999</v>
      </c>
      <c r="AQ46" s="11">
        <v>6.7999999999999996E-3</v>
      </c>
      <c r="AR46" s="11">
        <v>18.565300000000001</v>
      </c>
      <c r="AS46" s="11">
        <v>0.41439999999999999</v>
      </c>
      <c r="AT46" s="11">
        <v>0.30649999999999999</v>
      </c>
      <c r="AU46" s="11">
        <v>6.7999999999999996E-3</v>
      </c>
      <c r="AV46" s="11">
        <v>31.747</v>
      </c>
      <c r="AW46" s="11">
        <v>0.53459999999999996</v>
      </c>
      <c r="AX46" s="11">
        <v>0.37680000000000002</v>
      </c>
      <c r="AY46" s="11">
        <v>6.3E-3</v>
      </c>
      <c r="AZ46" s="11">
        <v>5.3102291783119107E-2</v>
      </c>
      <c r="BA46" s="11">
        <v>1.2293637846655792</v>
      </c>
      <c r="BB46" s="11">
        <v>0.10288306746670574</v>
      </c>
      <c r="BC46" s="11">
        <v>8.9115186343277308E-2</v>
      </c>
      <c r="BD46" s="11">
        <v>0.47887295541448127</v>
      </c>
      <c r="BE46" s="27"/>
      <c r="BF46" s="5"/>
    </row>
    <row r="47" spans="2:66" ht="13.5" customHeight="1" x14ac:dyDescent="0.2">
      <c r="B47" s="10">
        <v>113</v>
      </c>
      <c r="C47" s="10">
        <v>9.6839999999999993</v>
      </c>
      <c r="D47" s="10">
        <v>113.40349999999999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15.7</v>
      </c>
      <c r="Q47" s="24">
        <v>0.57999999999999996</v>
      </c>
      <c r="R47" s="24">
        <v>1.2</v>
      </c>
      <c r="S47" s="24">
        <v>42.9</v>
      </c>
      <c r="T47" s="24">
        <v>108.75</v>
      </c>
      <c r="U47" s="10">
        <v>1</v>
      </c>
      <c r="V47" s="10">
        <v>0</v>
      </c>
      <c r="W47" s="10">
        <v>0</v>
      </c>
      <c r="X47" s="10">
        <v>0</v>
      </c>
      <c r="Y47" s="10">
        <v>0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5.2786</v>
      </c>
      <c r="AK47" s="10">
        <v>4.82E-2</v>
      </c>
      <c r="AL47" s="11">
        <v>0.1658</v>
      </c>
      <c r="AM47" s="11">
        <v>1.5E-3</v>
      </c>
      <c r="AN47" s="11">
        <v>2.4687999999999999</v>
      </c>
      <c r="AO47" s="11">
        <v>3.27E-2</v>
      </c>
      <c r="AP47" s="11">
        <v>0.18709999999999999</v>
      </c>
      <c r="AQ47" s="11">
        <v>2.5000000000000001E-3</v>
      </c>
      <c r="AR47" s="11">
        <v>9.8635000000000002</v>
      </c>
      <c r="AS47" s="11">
        <v>2.9499999999999998E-2</v>
      </c>
      <c r="AT47" s="11">
        <v>0.16259999999999999</v>
      </c>
      <c r="AU47" s="11">
        <v>5.0000000000000001E-4</v>
      </c>
      <c r="AV47" s="11">
        <v>17.9941</v>
      </c>
      <c r="AW47" s="11">
        <v>0.13100000000000001</v>
      </c>
      <c r="AX47" s="11">
        <v>0.2132</v>
      </c>
      <c r="AY47" s="11">
        <v>1.6000000000000001E-3</v>
      </c>
      <c r="AZ47" s="11">
        <v>6.5201099175618324E-2</v>
      </c>
      <c r="BA47" s="11">
        <v>1.3111931119311193</v>
      </c>
      <c r="BB47" s="11">
        <v>0.1346460883448643</v>
      </c>
      <c r="BC47" s="11">
        <v>8.6663621831468376E-2</v>
      </c>
      <c r="BD47" s="11">
        <v>0.40137104019396286</v>
      </c>
      <c r="BE47" s="27"/>
      <c r="BF47" s="5"/>
    </row>
    <row r="48" spans="2:66" ht="13.5" customHeight="1" x14ac:dyDescent="0.2">
      <c r="B48" s="10">
        <v>113</v>
      </c>
      <c r="C48" s="10">
        <v>9.6910000000000007</v>
      </c>
      <c r="D48" s="10">
        <v>113.40379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15.7</v>
      </c>
      <c r="Q48" s="24">
        <v>0.57999999999999996</v>
      </c>
      <c r="R48" s="24">
        <v>1.2</v>
      </c>
      <c r="S48" s="24">
        <v>42.81</v>
      </c>
      <c r="T48" s="24">
        <v>108.83</v>
      </c>
      <c r="U48" s="10">
        <v>1</v>
      </c>
      <c r="V48" s="10">
        <v>0</v>
      </c>
      <c r="W48" s="10">
        <v>0</v>
      </c>
      <c r="X48" s="10">
        <v>0</v>
      </c>
      <c r="Y48" s="10">
        <v>0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8.3133999999999997</v>
      </c>
      <c r="AK48" s="10">
        <v>0.11600000000000001</v>
      </c>
      <c r="AL48" s="11">
        <v>0.26079999999999998</v>
      </c>
      <c r="AM48" s="11">
        <v>3.5999999999999999E-3</v>
      </c>
      <c r="AN48" s="11">
        <v>3.7454000000000001</v>
      </c>
      <c r="AO48" s="11">
        <v>4.19E-2</v>
      </c>
      <c r="AP48" s="11">
        <v>0.28339999999999999</v>
      </c>
      <c r="AQ48" s="11">
        <v>3.2000000000000002E-3</v>
      </c>
      <c r="AR48" s="11">
        <v>15.521599999999999</v>
      </c>
      <c r="AS48" s="11">
        <v>0.21190000000000001</v>
      </c>
      <c r="AT48" s="11">
        <v>0.2555</v>
      </c>
      <c r="AU48" s="11">
        <v>3.5000000000000001E-3</v>
      </c>
      <c r="AV48" s="11">
        <v>26.9298</v>
      </c>
      <c r="AW48" s="11">
        <v>0.27660000000000001</v>
      </c>
      <c r="AX48" s="11">
        <v>0.31869999999999998</v>
      </c>
      <c r="AY48" s="11">
        <v>3.3E-3</v>
      </c>
      <c r="AZ48" s="11">
        <v>5.8628134861318716E-2</v>
      </c>
      <c r="BA48" s="11">
        <v>1.2473581213307239</v>
      </c>
      <c r="BB48" s="11">
        <v>0.11006617903169623</v>
      </c>
      <c r="BC48" s="11">
        <v>8.8251722211878575E-2</v>
      </c>
      <c r="BD48" s="11">
        <v>0.51185639760433865</v>
      </c>
      <c r="BE48" s="27"/>
      <c r="BF48" s="5"/>
    </row>
    <row r="49" spans="2:57" ht="13.5" customHeight="1" x14ac:dyDescent="0.2">
      <c r="B49" s="10">
        <v>113</v>
      </c>
      <c r="C49" s="10">
        <v>9.6989999999999998</v>
      </c>
      <c r="D49" s="10">
        <v>113.40412000000001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15.7</v>
      </c>
      <c r="Q49" s="24">
        <v>0.57999999999999996</v>
      </c>
      <c r="R49" s="24">
        <v>1.2</v>
      </c>
      <c r="S49" s="24">
        <v>42.72</v>
      </c>
      <c r="T49" s="24">
        <v>108.93</v>
      </c>
      <c r="U49" s="10">
        <v>1</v>
      </c>
      <c r="V49" s="10">
        <v>0</v>
      </c>
      <c r="W49" s="10">
        <v>0</v>
      </c>
      <c r="X49" s="10">
        <v>0</v>
      </c>
      <c r="Y49" s="10">
        <v>0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5.4222000000000001</v>
      </c>
      <c r="AK49" s="10">
        <v>6.8999999999999999E-3</v>
      </c>
      <c r="AL49" s="11">
        <v>0.16980000000000001</v>
      </c>
      <c r="AM49" s="11">
        <v>2.0000000000000001E-4</v>
      </c>
      <c r="AN49" s="11">
        <v>2.5387</v>
      </c>
      <c r="AO49" s="11">
        <v>0.01</v>
      </c>
      <c r="AP49" s="11">
        <v>0.1918</v>
      </c>
      <c r="AQ49" s="11">
        <v>8.0000000000000004E-4</v>
      </c>
      <c r="AR49" s="11">
        <v>10.2041</v>
      </c>
      <c r="AS49" s="11">
        <v>5.0999999999999997E-2</v>
      </c>
      <c r="AT49" s="11">
        <v>0.16769999999999999</v>
      </c>
      <c r="AU49" s="11">
        <v>8.0000000000000004E-4</v>
      </c>
      <c r="AV49" s="11">
        <v>18.578600000000002</v>
      </c>
      <c r="AW49" s="11">
        <v>0.1206</v>
      </c>
      <c r="AX49" s="11">
        <v>0.2195</v>
      </c>
      <c r="AY49" s="11">
        <v>1.4E-3</v>
      </c>
      <c r="AZ49" s="11">
        <v>6.7347434962314615E-2</v>
      </c>
      <c r="BA49" s="11">
        <v>1.3088849135360765</v>
      </c>
      <c r="BB49" s="11">
        <v>0.13378099173553723</v>
      </c>
      <c r="BC49" s="11">
        <v>8.75788999098287E-2</v>
      </c>
      <c r="BD49" s="11">
        <v>0.44620212861008068</v>
      </c>
      <c r="BE49" s="27"/>
    </row>
    <row r="50" spans="2:57" ht="13.5" customHeight="1" x14ac:dyDescent="0.2">
      <c r="B50" s="10">
        <v>113</v>
      </c>
      <c r="C50" s="10">
        <v>9.5990000000000002</v>
      </c>
      <c r="D50" s="10">
        <v>113.39995999999999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15.7</v>
      </c>
      <c r="Q50" s="24">
        <v>0.57999999999999996</v>
      </c>
      <c r="R50" s="24">
        <v>1.2</v>
      </c>
      <c r="S50" s="24">
        <v>43.91</v>
      </c>
      <c r="T50" s="24">
        <v>107.7</v>
      </c>
      <c r="U50" s="10">
        <v>1</v>
      </c>
      <c r="V50" s="10">
        <v>0</v>
      </c>
      <c r="W50" s="10">
        <v>0</v>
      </c>
      <c r="X50" s="10">
        <v>0</v>
      </c>
      <c r="Y50" s="10">
        <v>0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7.7215999999999996</v>
      </c>
      <c r="AK50" s="10">
        <v>2.92E-2</v>
      </c>
      <c r="AL50" s="11">
        <v>0.24679999999999999</v>
      </c>
      <c r="AM50" s="11">
        <v>8.9999999999999998E-4</v>
      </c>
      <c r="AN50" s="11">
        <v>3.4765000000000001</v>
      </c>
      <c r="AO50" s="11">
        <v>4.4999999999999997E-3</v>
      </c>
      <c r="AP50" s="11">
        <v>0.2681</v>
      </c>
      <c r="AQ50" s="11">
        <v>2.9999999999999997E-4</v>
      </c>
      <c r="AR50" s="11">
        <v>14.4359</v>
      </c>
      <c r="AS50" s="11">
        <v>7.3800000000000004E-2</v>
      </c>
      <c r="AT50" s="11">
        <v>0.24199999999999999</v>
      </c>
      <c r="AU50" s="11">
        <v>1.1999999999999999E-3</v>
      </c>
      <c r="AV50" s="11">
        <v>25.350999999999999</v>
      </c>
      <c r="AW50" s="11">
        <v>8.3000000000000001E-3</v>
      </c>
      <c r="AX50" s="11">
        <v>0.3054</v>
      </c>
      <c r="AY50" s="11">
        <v>1E-4</v>
      </c>
      <c r="AZ50" s="11">
        <v>6.5039232781168257E-2</v>
      </c>
      <c r="BA50" s="11">
        <v>1.2619834710743802</v>
      </c>
      <c r="BB50" s="11">
        <v>0.11582024113993426</v>
      </c>
      <c r="BC50" s="11">
        <v>9.0796257399274397E-2</v>
      </c>
      <c r="BD50" s="11">
        <v>0.57349017251502854</v>
      </c>
      <c r="BE50" s="27"/>
    </row>
    <row r="51" spans="2:57" ht="13.5" customHeight="1" x14ac:dyDescent="0.2">
      <c r="B51" s="10">
        <v>113</v>
      </c>
      <c r="C51" s="10">
        <v>9.2859999999999996</v>
      </c>
      <c r="D51" s="10">
        <v>113.38692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15.7</v>
      </c>
      <c r="Q51" s="24">
        <v>0.57999999999999996</v>
      </c>
      <c r="R51" s="24">
        <v>1.2</v>
      </c>
      <c r="S51" s="24">
        <v>47.7</v>
      </c>
      <c r="T51" s="24">
        <v>104.09</v>
      </c>
      <c r="U51" s="10">
        <v>1</v>
      </c>
      <c r="V51" s="10">
        <v>0</v>
      </c>
      <c r="W51" s="10">
        <v>0</v>
      </c>
      <c r="X51" s="10">
        <v>0</v>
      </c>
      <c r="Y51" s="10">
        <v>0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20.348500000000001</v>
      </c>
      <c r="AK51" s="26">
        <v>3.7000000000000002E-3</v>
      </c>
      <c r="AL51" s="26">
        <v>0.69879999999999998</v>
      </c>
      <c r="AM51" s="26">
        <v>1E-4</v>
      </c>
      <c r="AN51" s="26">
        <v>8.2197999999999993</v>
      </c>
      <c r="AO51" s="26">
        <v>9.4000000000000004E-3</v>
      </c>
      <c r="AP51" s="26">
        <v>0.68259999999999998</v>
      </c>
      <c r="AQ51" s="26">
        <v>8.0000000000000004E-4</v>
      </c>
      <c r="AR51" s="26">
        <v>38.925199999999997</v>
      </c>
      <c r="AS51" s="26">
        <v>3.0999999999999999E-3</v>
      </c>
      <c r="AT51" s="26">
        <v>0.70109999999999995</v>
      </c>
      <c r="AU51" s="26">
        <v>1E-4</v>
      </c>
      <c r="AV51" s="26">
        <v>51.839799999999997</v>
      </c>
      <c r="AW51" s="26">
        <v>5.62E-2</v>
      </c>
      <c r="AX51" s="26">
        <v>0.66869999999999996</v>
      </c>
      <c r="AY51" s="26">
        <v>6.9999999999999999E-4</v>
      </c>
      <c r="AZ51" s="11">
        <v>-1.0286390882853566E-2</v>
      </c>
      <c r="BA51" s="11">
        <v>0.95378690629011553</v>
      </c>
      <c r="BB51" s="11">
        <v>-2.3653088042049925E-2</v>
      </c>
      <c r="BC51" s="11">
        <v>-1.1552037651085673E-2</v>
      </c>
      <c r="BD51" s="11">
        <v>0.56220424664041224</v>
      </c>
      <c r="BE51" s="27"/>
    </row>
    <row r="52" spans="2:57" ht="13.5" customHeight="1" x14ac:dyDescent="0.2">
      <c r="B52" s="10">
        <v>113</v>
      </c>
      <c r="C52" s="10">
        <v>9.2690000000000001</v>
      </c>
      <c r="D52" s="10">
        <v>113.38621000000001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15.7</v>
      </c>
      <c r="Q52" s="24">
        <v>0.57999999999999996</v>
      </c>
      <c r="R52" s="24">
        <v>1.2</v>
      </c>
      <c r="S52" s="24">
        <v>47.91</v>
      </c>
      <c r="T52" s="24">
        <v>103.91</v>
      </c>
      <c r="U52" s="10">
        <v>1</v>
      </c>
      <c r="V52" s="10">
        <v>0</v>
      </c>
      <c r="W52" s="10">
        <v>0</v>
      </c>
      <c r="X52" s="10">
        <v>0</v>
      </c>
      <c r="Y52" s="10">
        <v>0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28.89</v>
      </c>
      <c r="AK52" s="10">
        <v>5.4000000000000003E-3</v>
      </c>
      <c r="AL52" s="11">
        <v>0.99619999999999997</v>
      </c>
      <c r="AM52" s="11">
        <v>2.0000000000000001E-4</v>
      </c>
      <c r="AN52" s="11">
        <v>11.943099999999999</v>
      </c>
      <c r="AO52" s="11">
        <v>1.1599999999999999E-2</v>
      </c>
      <c r="AP52" s="11">
        <v>0.996</v>
      </c>
      <c r="AQ52" s="11">
        <v>1E-3</v>
      </c>
      <c r="AR52" s="11">
        <v>55.083799999999997</v>
      </c>
      <c r="AS52" s="11">
        <v>1.35E-2</v>
      </c>
      <c r="AT52" s="11">
        <v>0.99619999999999997</v>
      </c>
      <c r="AU52" s="11">
        <v>2.0000000000000001E-4</v>
      </c>
      <c r="AV52" s="11">
        <v>76.912199999999999</v>
      </c>
      <c r="AW52" s="11">
        <v>3.9699999999999999E-2</v>
      </c>
      <c r="AX52" s="11">
        <v>0.996</v>
      </c>
      <c r="AY52" s="11">
        <v>5.0000000000000001E-4</v>
      </c>
      <c r="AZ52" s="25">
        <v>0.73117866913960106</v>
      </c>
      <c r="BA52" s="25">
        <v>1.3962762191424702</v>
      </c>
      <c r="BB52" s="25">
        <v>0.16537167792963428</v>
      </c>
      <c r="BC52" s="25">
        <v>0.24712142253351049</v>
      </c>
      <c r="BD52" s="25">
        <v>10.747710966864982</v>
      </c>
      <c r="BE52" s="27"/>
    </row>
    <row r="53" spans="2:57" ht="13.5" customHeight="1" x14ac:dyDescent="0.2">
      <c r="B53" s="10">
        <v>113</v>
      </c>
      <c r="C53" s="10">
        <v>9.5850000000000009</v>
      </c>
      <c r="D53" s="10">
        <v>113.39937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15.7</v>
      </c>
      <c r="Q53" s="24">
        <v>0.57999999999999996</v>
      </c>
      <c r="R53" s="24">
        <v>1.2</v>
      </c>
      <c r="S53" s="24">
        <v>44.08</v>
      </c>
      <c r="T53" s="24">
        <v>107.53</v>
      </c>
      <c r="U53" s="10">
        <v>1</v>
      </c>
      <c r="V53" s="10">
        <v>0</v>
      </c>
      <c r="W53" s="10">
        <v>0</v>
      </c>
      <c r="X53" s="10">
        <v>0</v>
      </c>
      <c r="Y53" s="10">
        <v>0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31.357800000000001</v>
      </c>
      <c r="AK53" s="10">
        <v>0</v>
      </c>
      <c r="AL53" s="11">
        <v>1.0049999999999999</v>
      </c>
      <c r="AM53" s="11">
        <v>0</v>
      </c>
      <c r="AN53" s="11">
        <v>12.9918</v>
      </c>
      <c r="AO53" s="11">
        <v>0</v>
      </c>
      <c r="AP53" s="11">
        <v>1.0047999999999999</v>
      </c>
      <c r="AQ53" s="11">
        <v>0</v>
      </c>
      <c r="AR53" s="11">
        <v>59.781799999999997</v>
      </c>
      <c r="AS53" s="11">
        <v>0</v>
      </c>
      <c r="AT53" s="11">
        <v>1.0049999999999999</v>
      </c>
      <c r="AU53" s="11">
        <v>0</v>
      </c>
      <c r="AV53" s="11">
        <v>83.168800000000005</v>
      </c>
      <c r="AW53" s="11">
        <v>1.8599999999999998E-2</v>
      </c>
      <c r="AX53" s="11">
        <v>1.0047999999999999</v>
      </c>
      <c r="AY53" s="11">
        <v>2.0000000000000001E-4</v>
      </c>
      <c r="AZ53" s="25">
        <v>0.72978953958273973</v>
      </c>
      <c r="BA53" s="25">
        <v>1.3912060192232421</v>
      </c>
      <c r="BB53" s="25">
        <v>0.16360197159018575</v>
      </c>
      <c r="BC53" s="25">
        <v>0.24454760035859041</v>
      </c>
      <c r="BD53" s="25">
        <v>10.787618951076643</v>
      </c>
      <c r="BE53" s="27"/>
    </row>
    <row r="54" spans="2:57" ht="13.5" customHeight="1" x14ac:dyDescent="0.2">
      <c r="B54" s="10">
        <v>113</v>
      </c>
      <c r="C54" s="10">
        <v>9.8859999999999992</v>
      </c>
      <c r="D54" s="10">
        <v>113.41191999999999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15.7</v>
      </c>
      <c r="Q54" s="24">
        <v>0.57999999999999996</v>
      </c>
      <c r="R54" s="24">
        <v>1.2</v>
      </c>
      <c r="S54" s="24">
        <v>40.51</v>
      </c>
      <c r="T54" s="24">
        <v>111.37</v>
      </c>
      <c r="U54" s="10">
        <v>1</v>
      </c>
      <c r="V54" s="10">
        <v>0</v>
      </c>
      <c r="W54" s="10">
        <v>0</v>
      </c>
      <c r="X54" s="10">
        <v>0</v>
      </c>
      <c r="Y54" s="10">
        <v>0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33.539400000000001</v>
      </c>
      <c r="AK54" s="10">
        <v>1.0699999999999999E-2</v>
      </c>
      <c r="AL54" s="11">
        <v>1.0125999999999999</v>
      </c>
      <c r="AM54" s="11">
        <v>2.9999999999999997E-4</v>
      </c>
      <c r="AN54" s="11">
        <v>13.9108</v>
      </c>
      <c r="AO54" s="11">
        <v>2.3E-3</v>
      </c>
      <c r="AP54" s="11">
        <v>1.0125</v>
      </c>
      <c r="AQ54" s="11">
        <v>2.0000000000000001E-4</v>
      </c>
      <c r="AR54" s="11">
        <v>63.903100000000002</v>
      </c>
      <c r="AS54" s="11">
        <v>2.6499999999999999E-2</v>
      </c>
      <c r="AT54" s="11">
        <v>1.0125999999999999</v>
      </c>
      <c r="AU54" s="11">
        <v>4.0000000000000002E-4</v>
      </c>
      <c r="AV54" s="11">
        <v>88.772300000000001</v>
      </c>
      <c r="AW54" s="11">
        <v>1.44E-2</v>
      </c>
      <c r="AX54" s="11">
        <v>1.0125</v>
      </c>
      <c r="AY54" s="11">
        <v>2.0000000000000001E-4</v>
      </c>
      <c r="AZ54" s="25">
        <v>0.72905375860292498</v>
      </c>
      <c r="BA54" s="25">
        <v>1.3891704784274941</v>
      </c>
      <c r="BB54" s="25">
        <v>0.16288937183069441</v>
      </c>
      <c r="BC54" s="25">
        <v>0.24353649476351946</v>
      </c>
      <c r="BD54" s="25">
        <v>10.800967596526625</v>
      </c>
      <c r="BE54" s="27"/>
    </row>
  </sheetData>
  <autoFilter ref="B9:BB54" xr:uid="{DF84E26B-56C2-4EA6-BFA7-6357D33A2619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EE1A-8101-48C0-8A93-F4F4EA14FE0B}">
  <sheetPr codeName="Sheet71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115</v>
      </c>
      <c r="C10" s="10">
        <v>9.3659999999999997</v>
      </c>
      <c r="D10" s="10">
        <v>115.39024999999999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21.7</v>
      </c>
      <c r="Q10" s="24">
        <v>0.66</v>
      </c>
      <c r="R10" s="24">
        <v>1.93</v>
      </c>
      <c r="S10" s="24">
        <v>46.28</v>
      </c>
      <c r="T10" s="24">
        <v>104.29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90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6.9034000000000004</v>
      </c>
      <c r="AK10" s="10">
        <v>4.1500000000000002E-2</v>
      </c>
      <c r="AL10" s="11">
        <v>0.23269999999999999</v>
      </c>
      <c r="AM10" s="11">
        <v>1.4E-3</v>
      </c>
      <c r="AN10" s="11">
        <v>3.0998999999999999</v>
      </c>
      <c r="AO10" s="11">
        <v>1.23E-2</v>
      </c>
      <c r="AP10" s="11">
        <v>0.2626</v>
      </c>
      <c r="AQ10" s="11">
        <v>1E-3</v>
      </c>
      <c r="AR10" s="11">
        <v>12.896800000000001</v>
      </c>
      <c r="AS10" s="11">
        <v>8.0500000000000002E-2</v>
      </c>
      <c r="AT10" s="11">
        <v>0.23039999999999999</v>
      </c>
      <c r="AU10" s="11">
        <v>1.4E-3</v>
      </c>
      <c r="AV10" s="11">
        <v>23.4499</v>
      </c>
      <c r="AW10" s="11">
        <v>0.1331</v>
      </c>
      <c r="AX10" s="11">
        <v>0.2959</v>
      </c>
      <c r="AY10" s="11">
        <v>1.6999999999999999E-3</v>
      </c>
      <c r="AZ10" s="11">
        <v>5.9623992837958814E-2</v>
      </c>
      <c r="BA10" s="11">
        <v>1.2842881944444444</v>
      </c>
      <c r="BB10" s="11">
        <v>0.12445373361200837</v>
      </c>
      <c r="BC10" s="11">
        <v>9.5732242034492834E-2</v>
      </c>
      <c r="BD10" s="11">
        <v>0.39452090299671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0.22838124999999995</v>
      </c>
      <c r="BJ10" s="4">
        <f>DSTDEV(PlotSort,"PhxRed",$BI$35:$BI$38)/SQRT($BH10)</f>
        <v>3.2696658033697888E-3</v>
      </c>
      <c r="BK10" s="4">
        <f>DAVERAGE(PlotSort,"PhxRedEdge",$BI$35:$BI$38)</f>
        <v>0.26159374999999996</v>
      </c>
      <c r="BL10" s="4">
        <f>DSTDEV(PlotSort,"PhxRedEdge",$BI$35:$BI$38)/SQRT($BH10)</f>
        <v>2.9390204970116888E-3</v>
      </c>
      <c r="BM10" s="4">
        <f>DAVERAGE(PlotSort,"TMRed",$BI$35:$BI$38)</f>
        <v>0.22873437499999996</v>
      </c>
      <c r="BN10" s="4">
        <f>DSTDEV(PlotSort,"TMRed",$BI$35:$BI$38)/SQRT($BH10)</f>
        <v>3.0370381946007367E-3</v>
      </c>
      <c r="BO10" s="4">
        <f>DAVERAGE(PlotSort,"TMNIR",$BI$35:$BI$38)</f>
        <v>0.29614062499999999</v>
      </c>
      <c r="BP10" s="4">
        <f>DSTDEV(PlotSort,"TMNIR",$BI$35:$BI$38)/SQRT($BH10)</f>
        <v>3.158143146306146E-3</v>
      </c>
      <c r="BQ10" s="4">
        <f>DAVERAGE(PlotSort,"NDRE",$BI$35:$BI$38)</f>
        <v>6.2024127622908841E-2</v>
      </c>
      <c r="BR10" s="4">
        <f>DSTDEV(PlotSort,"NDRE",$BI$35:$BI$38)/SQRT($BH10)</f>
        <v>5.9686334282212181E-4</v>
      </c>
      <c r="BS10" s="4">
        <f>DAVERAGE(PlotSort,"rvi",$BI$35:$BI$38)</f>
        <v>1.296035896322592</v>
      </c>
      <c r="BT10" s="4">
        <f>DSTDEV(PlotSort,"rvi",$BI$35:$BI$38)/SQRT($BH10)</f>
        <v>3.8570461388759973E-3</v>
      </c>
      <c r="BU10" s="17">
        <f>DAVERAGE(PlotSort,"ndvi",$BI$35:$BI$38)</f>
        <v>0.12885722090661295</v>
      </c>
      <c r="BV10" s="4">
        <f>DSTDEV(PlotSort,"ndvi",$BI$35:$BI$38)/SQRT($BH10)</f>
        <v>1.4644695190831601E-3</v>
      </c>
      <c r="BW10" s="17">
        <f>DAVERAGE(PlotSort,"SAVI",$BI$35:$BI$38)</f>
        <v>9.8730357781531386E-2</v>
      </c>
      <c r="BX10" s="4">
        <f>DSTDEV(PlotSort,"SAVI",$BI$35:$BI$38)/SQRT($BH10)</f>
        <v>7.5520413730852532E-4</v>
      </c>
      <c r="BY10" s="17">
        <f>DAVERAGE(PlotSort,"CCCI",$BI$35:$BI$38)</f>
        <v>0.39866638253437686</v>
      </c>
      <c r="BZ10" s="4">
        <f>DSTDEV(PlotSort,"CCCI",$BI$35:$BI$38)/SQRT($BH10)</f>
        <v>1.4201744764823295E-2</v>
      </c>
    </row>
    <row r="11" spans="1:78" ht="13.5" customHeight="1" x14ac:dyDescent="0.2">
      <c r="B11" s="10">
        <v>115</v>
      </c>
      <c r="C11" s="10">
        <v>9.3580000000000005</v>
      </c>
      <c r="D11" s="10">
        <v>115.38992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21.7</v>
      </c>
      <c r="Q11" s="24">
        <v>0.66</v>
      </c>
      <c r="R11" s="24">
        <v>1.93</v>
      </c>
      <c r="S11" s="24">
        <v>46.38</v>
      </c>
      <c r="T11" s="24">
        <v>104.2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90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6.7221000000000002</v>
      </c>
      <c r="AK11" s="10">
        <v>0.22570000000000001</v>
      </c>
      <c r="AL11" s="11">
        <v>0.22700000000000001</v>
      </c>
      <c r="AM11" s="11">
        <v>7.6E-3</v>
      </c>
      <c r="AN11" s="11">
        <v>3.0333000000000001</v>
      </c>
      <c r="AO11" s="11">
        <v>5.6899999999999999E-2</v>
      </c>
      <c r="AP11" s="11">
        <v>0.2576</v>
      </c>
      <c r="AQ11" s="11">
        <v>4.7999999999999996E-3</v>
      </c>
      <c r="AR11" s="11">
        <v>12.6295</v>
      </c>
      <c r="AS11" s="11">
        <v>0.29409999999999997</v>
      </c>
      <c r="AT11" s="11">
        <v>0.2261</v>
      </c>
      <c r="AU11" s="11">
        <v>5.3E-3</v>
      </c>
      <c r="AV11" s="11">
        <v>23.1005</v>
      </c>
      <c r="AW11" s="11">
        <v>0.2205</v>
      </c>
      <c r="AX11" s="11">
        <v>0.29199999999999998</v>
      </c>
      <c r="AY11" s="11">
        <v>2.8E-3</v>
      </c>
      <c r="AZ11" s="11">
        <v>6.2590975254730688E-2</v>
      </c>
      <c r="BA11" s="11">
        <v>1.2914639540026536</v>
      </c>
      <c r="BB11" s="11">
        <v>0.12719552209998067</v>
      </c>
      <c r="BC11" s="11">
        <v>9.709262351438952E-2</v>
      </c>
      <c r="BD11" s="11">
        <v>0.42230180810435919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0.23157499999999998</v>
      </c>
      <c r="BJ11" s="4">
        <f>DSTDEV(PlotSort,"PhxRed",$BI$31:$BI$32)/SQRT($BH11)</f>
        <v>5.5125047241098421E-3</v>
      </c>
      <c r="BK11" s="4">
        <f>DAVERAGE(PlotSort,"PhxRedEdge",$BI$31:$BI$32)</f>
        <v>0.26429999999999998</v>
      </c>
      <c r="BL11" s="4">
        <f>DSTDEV(PlotSort,"PhxRedEdge",$BI$31:$BI$32)/SQRT($BH11)</f>
        <v>5.1056831080669302E-3</v>
      </c>
      <c r="BM11" s="4">
        <f>DAVERAGE(PlotSort,"TMRed",$BI$31:$BI$32)</f>
        <v>0.23166875000000003</v>
      </c>
      <c r="BN11" s="4">
        <f>DSTDEV(PlotSort,"TMRed",$BI$31:$BI$32)/SQRT($BH11)</f>
        <v>5.1677341807120835E-3</v>
      </c>
      <c r="BO11" s="4">
        <f>DAVERAGE(PlotSort,"TMNIR",$BI$31:$BI$32)</f>
        <v>0.29906250000000001</v>
      </c>
      <c r="BP11" s="4">
        <f>DSTDEV(PlotSort,"TMNIR",$BI$31:$BI$32)/SQRT($BH11)</f>
        <v>5.5050800402900585E-3</v>
      </c>
      <c r="BQ11" s="4">
        <f>DAVERAGE(PlotSort,"NDRE",$BI$31:$BI$32)</f>
        <v>6.1810791500989629E-2</v>
      </c>
      <c r="BR11" s="4">
        <f>DSTDEV(PlotSort,"NDRE",$BI$31:$BI$32)/SQRT($BH11)</f>
        <v>8.5661644825053515E-4</v>
      </c>
      <c r="BS11" s="4">
        <f>DAVERAGE(PlotSort,"rvi",$BI$31:$BI$32)</f>
        <v>1.2925161624016936</v>
      </c>
      <c r="BT11" s="4">
        <f>DSTDEV(PlotSort,"rvi",$BI$31:$BI$32)/SQRT($BH11)</f>
        <v>5.7227520032445949E-3</v>
      </c>
      <c r="BU11" s="17">
        <f>DAVERAGE(PlotSort,"ndvi",$BI$31:$BI$32)</f>
        <v>0.1275145882121024</v>
      </c>
      <c r="BV11" s="4">
        <f>DSTDEV(PlotSort,"ndvi",$BI$31:$BI$32)/SQRT($BH11)</f>
        <v>2.1775678973534689E-3</v>
      </c>
      <c r="BW11" s="17">
        <f>DAVERAGE(PlotSort,"SAVI",$BI$31:$BI$32)</f>
        <v>9.8153722505726251E-2</v>
      </c>
      <c r="BX11" s="4">
        <f>DSTDEV(PlotSort,"SAVI",$BI$31:$BI$32)/SQRT($BH11)</f>
        <v>1.0785047551373354E-3</v>
      </c>
      <c r="BY11" s="17">
        <f>DAVERAGE(PlotSort,"CCCI",$BI$31:$BI$32)</f>
        <v>0.40699013698016889</v>
      </c>
      <c r="BZ11" s="4">
        <f>DSTDEV(PlotSort,"CCCI",$BI$31:$BI$32)/SQRT($BH11)</f>
        <v>2.0146512804313319E-2</v>
      </c>
    </row>
    <row r="12" spans="1:78" ht="13.5" customHeight="1" x14ac:dyDescent="0.2">
      <c r="B12" s="10">
        <v>115</v>
      </c>
      <c r="C12" s="10">
        <v>9.35</v>
      </c>
      <c r="D12" s="10">
        <v>115.38958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21.7</v>
      </c>
      <c r="Q12" s="24">
        <v>0.66</v>
      </c>
      <c r="R12" s="24">
        <v>1.93</v>
      </c>
      <c r="S12" s="24">
        <v>46.48</v>
      </c>
      <c r="T12" s="24">
        <v>104.11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90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6.7462999999999997</v>
      </c>
      <c r="AK12" s="10">
        <v>0.27710000000000001</v>
      </c>
      <c r="AL12" s="11">
        <v>0.2283</v>
      </c>
      <c r="AM12" s="11">
        <v>9.4000000000000004E-3</v>
      </c>
      <c r="AN12" s="11">
        <v>3.0510999999999999</v>
      </c>
      <c r="AO12" s="11">
        <v>7.3700000000000002E-2</v>
      </c>
      <c r="AP12" s="11">
        <v>0.2596</v>
      </c>
      <c r="AQ12" s="11">
        <v>6.3E-3</v>
      </c>
      <c r="AR12" s="11">
        <v>12.5991</v>
      </c>
      <c r="AS12" s="11">
        <v>0.2467</v>
      </c>
      <c r="AT12" s="11">
        <v>0.22600000000000001</v>
      </c>
      <c r="AU12" s="11">
        <v>4.4000000000000003E-3</v>
      </c>
      <c r="AV12" s="11">
        <v>23.148299999999999</v>
      </c>
      <c r="AW12" s="11">
        <v>0.30990000000000001</v>
      </c>
      <c r="AX12" s="11">
        <v>0.29320000000000002</v>
      </c>
      <c r="AY12" s="11">
        <v>3.8999999999999998E-3</v>
      </c>
      <c r="AZ12" s="11">
        <v>6.078147612156299E-2</v>
      </c>
      <c r="BA12" s="11">
        <v>1.2973451327433629</v>
      </c>
      <c r="BB12" s="11">
        <v>0.12942989214175657</v>
      </c>
      <c r="BC12" s="11">
        <v>9.8901098901098911E-2</v>
      </c>
      <c r="BD12" s="11">
        <v>0.37045067605165494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0.22518749999999998</v>
      </c>
      <c r="BJ12" s="4">
        <f>DSTDEV(PlotSort,"PhxRed",$BJ$31:$BJ$32)/SQRT($BH12)</f>
        <v>3.5271196345838165E-3</v>
      </c>
      <c r="BK12" s="4">
        <f>DAVERAGE(PlotSort,"PhxRedEdge",$BJ$31:$BJ$32)</f>
        <v>0.25888750000000005</v>
      </c>
      <c r="BL12" s="4">
        <f>DSTDEV(PlotSort,"PhxRedEdge",$BJ$31:$BJ$32)/SQRT($BH12)</f>
        <v>2.9425453125936168E-3</v>
      </c>
      <c r="BM12" s="4">
        <f>DAVERAGE(PlotSort,"TMRed",$BJ$31:$BJ$32)</f>
        <v>0.22579999999999997</v>
      </c>
      <c r="BN12" s="4">
        <f>DSTDEV(PlotSort,"TMRed",$BJ$31:$BJ$32)/SQRT($BH12)</f>
        <v>3.2047880845177045E-3</v>
      </c>
      <c r="BO12" s="4">
        <f>DAVERAGE(PlotSort,"TMNIR",$BJ$31:$BJ$32)</f>
        <v>0.29321875000000003</v>
      </c>
      <c r="BP12" s="4">
        <f>DSTDEV(PlotSort,"TMNIR",$BJ$31:$BJ$32)/SQRT($BH12)</f>
        <v>3.1274752696863967E-3</v>
      </c>
      <c r="BQ12" s="4">
        <f>DAVERAGE(PlotSort,"NDRE",$BJ$31:$BJ$32)</f>
        <v>6.223746374482806E-2</v>
      </c>
      <c r="BR12" s="4">
        <f>DSTDEV(PlotSort,"NDRE",$BJ$31:$BJ$32)/SQRT($BH12)</f>
        <v>8.5593387623367136E-4</v>
      </c>
      <c r="BS12" s="4">
        <f>DAVERAGE(PlotSort,"rvi",$BJ$31:$BJ$32)</f>
        <v>1.2995556302434899</v>
      </c>
      <c r="BT12" s="4">
        <f>DSTDEV(PlotSort,"rvi",$BJ$31:$BJ$32)/SQRT($BH12)</f>
        <v>5.2047189727047229E-3</v>
      </c>
      <c r="BU12" s="17">
        <f>DAVERAGE(PlotSort,"ndvi",$BJ$31:$BJ$32)</f>
        <v>0.13019985360112354</v>
      </c>
      <c r="BV12" s="4">
        <f>DSTDEV(PlotSort,"ndvi",$BJ$31:$BJ$32)/SQRT($BH12)</f>
        <v>1.9704017520218819E-3</v>
      </c>
      <c r="BW12" s="17">
        <f>DAVERAGE(PlotSort,"SAVI",$BJ$31:$BJ$32)</f>
        <v>9.9306993057336479E-2</v>
      </c>
      <c r="BX12" s="4">
        <f>DSTDEV(PlotSort,"SAVI",$BJ$31:$BJ$32)/SQRT($BH12)</f>
        <v>1.0723202206143882E-3</v>
      </c>
      <c r="BY12" s="17">
        <f>DAVERAGE(PlotSort,"CCCI",$BJ$31:$BJ$32)</f>
        <v>0.39034262808858455</v>
      </c>
      <c r="BZ12" s="4">
        <f>DSTDEV(PlotSort,"CCCI",$BJ$31:$BJ$32)/SQRT($BH12)</f>
        <v>2.045801052868804E-2</v>
      </c>
    </row>
    <row r="13" spans="1:78" ht="13.5" customHeight="1" x14ac:dyDescent="0.2">
      <c r="B13" s="10">
        <v>115</v>
      </c>
      <c r="C13" s="10">
        <v>9.3420000000000005</v>
      </c>
      <c r="D13" s="10">
        <v>115.38925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21.7</v>
      </c>
      <c r="Q13" s="24">
        <v>0.66</v>
      </c>
      <c r="R13" s="24">
        <v>1.93</v>
      </c>
      <c r="S13" s="24">
        <v>46.58</v>
      </c>
      <c r="T13" s="24">
        <v>104.02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90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6.0317999999999996</v>
      </c>
      <c r="AK13" s="10">
        <v>7.5800000000000006E-2</v>
      </c>
      <c r="AL13" s="11">
        <v>0.20449999999999999</v>
      </c>
      <c r="AM13" s="11">
        <v>2.5999999999999999E-3</v>
      </c>
      <c r="AN13" s="11">
        <v>2.8549000000000002</v>
      </c>
      <c r="AO13" s="11">
        <v>1.47E-2</v>
      </c>
      <c r="AP13" s="11">
        <v>0.24349999999999999</v>
      </c>
      <c r="AQ13" s="11">
        <v>1.2999999999999999E-3</v>
      </c>
      <c r="AR13" s="11">
        <v>11.622400000000001</v>
      </c>
      <c r="AS13" s="11">
        <v>5.7700000000000001E-2</v>
      </c>
      <c r="AT13" s="11">
        <v>0.2089</v>
      </c>
      <c r="AU13" s="11">
        <v>1E-3</v>
      </c>
      <c r="AV13" s="11">
        <v>21.8171</v>
      </c>
      <c r="AW13" s="11">
        <v>3.5400000000000001E-2</v>
      </c>
      <c r="AX13" s="11">
        <v>0.27679999999999999</v>
      </c>
      <c r="AY13" s="11">
        <v>4.0000000000000002E-4</v>
      </c>
      <c r="AZ13" s="11">
        <v>6.4001537574476255E-2</v>
      </c>
      <c r="BA13" s="11">
        <v>1.3250359023456197</v>
      </c>
      <c r="BB13" s="11">
        <v>0.13979822935968703</v>
      </c>
      <c r="BC13" s="11">
        <v>0.10332758445774573</v>
      </c>
      <c r="BD13" s="11">
        <v>0.33620880757145039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0.22839999999999999</v>
      </c>
      <c r="BJ13" s="4">
        <f>DSTDEV(PlotSort,"PhxRed",$BL$35:$BL$36)/SQRT($BH13)</f>
        <v>5.1934367921719921E-3</v>
      </c>
      <c r="BK13" s="4">
        <f>DAVERAGE(PlotSort,"PhxRedEdge",$BL$35:$BL$36)</f>
        <v>0.26138750000000005</v>
      </c>
      <c r="BL13" s="4">
        <f>DSTDEV(PlotSort,"PhxRedEdge",$BL$35:$BL$36)/SQRT($BH13)</f>
        <v>4.2537142383367241E-3</v>
      </c>
      <c r="BM13" s="4">
        <f>DAVERAGE(PlotSort,"TMRed",$BL$35:$BL$36)</f>
        <v>0.228875</v>
      </c>
      <c r="BN13" s="4">
        <f>DSTDEV(PlotSort,"TMRed",$BL$35:$BL$36)/SQRT($BH13)</f>
        <v>4.9568044861872168E-3</v>
      </c>
      <c r="BO13" s="4">
        <f>DAVERAGE(PlotSort,"TMNIR",$BL$35:$BL$36)</f>
        <v>0.29654999999999998</v>
      </c>
      <c r="BP13" s="4">
        <f>DSTDEV(PlotSort,"TMNIR",$BL$35:$BL$36)/SQRT($BH13)</f>
        <v>4.7313921237381535E-3</v>
      </c>
      <c r="BQ13" s="4">
        <f>DAVERAGE(PlotSort,"NDRE",$BL$35:$BL$36)</f>
        <v>6.3041221326104124E-2</v>
      </c>
      <c r="BR13" s="4">
        <f>DSTDEV(PlotSort,"NDRE",$BL$35:$BL$36)/SQRT($BH13)</f>
        <v>1.0930799330083471E-3</v>
      </c>
      <c r="BS13" s="4">
        <f>DAVERAGE(PlotSort,"rvi",$BL$35:$BL$36)</f>
        <v>1.29681959513792</v>
      </c>
      <c r="BT13" s="4">
        <f>DSTDEV(PlotSort,"rvi",$BL$35:$BL$36)/SQRT($BH13)</f>
        <v>8.1332629416826212E-3</v>
      </c>
      <c r="BU13" s="17">
        <f>DAVERAGE(PlotSort,"ndvi",$BL$35:$BL$36)</f>
        <v>0.12915447149160017</v>
      </c>
      <c r="BV13" s="4">
        <f>DSTDEV(PlotSort,"ndvi",$BL$35:$BL$36)/SQRT($BH13)</f>
        <v>3.0752287232707768E-3</v>
      </c>
      <c r="BW13" s="17">
        <f>DAVERAGE(PlotSort,"SAVI",$BL$35:$BL$36)</f>
        <v>9.9078324938533399E-2</v>
      </c>
      <c r="BX13" s="4">
        <f>DSTDEV(PlotSort,"SAVI",$BL$35:$BL$36)/SQRT($BH13)</f>
        <v>1.6132908879887915E-3</v>
      </c>
      <c r="BY13" s="17">
        <f>DAVERAGE(PlotSort,"CCCI",$BL$35:$BL$36)</f>
        <v>0.41413488675077909</v>
      </c>
      <c r="BZ13" s="4">
        <f>DSTDEV(PlotSort,"CCCI",$BL$35:$BL$36)/SQRT($BH13)</f>
        <v>3.1933041081374888E-2</v>
      </c>
    </row>
    <row r="14" spans="1:78" ht="13.5" customHeight="1" x14ac:dyDescent="0.2">
      <c r="B14" s="10">
        <v>115</v>
      </c>
      <c r="C14" s="10">
        <v>9.3350000000000009</v>
      </c>
      <c r="D14" s="10">
        <v>115.38896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21.7</v>
      </c>
      <c r="Q14" s="24">
        <v>0.66</v>
      </c>
      <c r="R14" s="24">
        <v>1.93</v>
      </c>
      <c r="S14" s="24">
        <v>46.66</v>
      </c>
      <c r="T14" s="24">
        <v>103.95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90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6.3747999999999996</v>
      </c>
      <c r="AK14" s="10">
        <v>8.4500000000000006E-2</v>
      </c>
      <c r="AL14" s="11">
        <v>0.21659999999999999</v>
      </c>
      <c r="AM14" s="11">
        <v>2.8999999999999998E-3</v>
      </c>
      <c r="AN14" s="11">
        <v>2.9649999999999999</v>
      </c>
      <c r="AO14" s="11">
        <v>7.0000000000000001E-3</v>
      </c>
      <c r="AP14" s="11">
        <v>0.25340000000000001</v>
      </c>
      <c r="AQ14" s="11">
        <v>5.9999999999999995E-4</v>
      </c>
      <c r="AR14" s="11">
        <v>12.124000000000001</v>
      </c>
      <c r="AS14" s="11">
        <v>3.0999999999999999E-3</v>
      </c>
      <c r="AT14" s="11">
        <v>0.21840000000000001</v>
      </c>
      <c r="AU14" s="11">
        <v>1E-4</v>
      </c>
      <c r="AV14" s="11">
        <v>22.434899999999999</v>
      </c>
      <c r="AW14" s="11">
        <v>0.19550000000000001</v>
      </c>
      <c r="AX14" s="11">
        <v>0.28510000000000002</v>
      </c>
      <c r="AY14" s="11">
        <v>2.5000000000000001E-3</v>
      </c>
      <c r="AZ14" s="11">
        <v>5.8867223769730748E-2</v>
      </c>
      <c r="BA14" s="11">
        <v>1.3054029304029304</v>
      </c>
      <c r="BB14" s="11">
        <v>0.13247269116186694</v>
      </c>
      <c r="BC14" s="11">
        <v>9.970104633781765E-2</v>
      </c>
      <c r="BD14" s="11">
        <v>0.31046099154716433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0.22495000000000001</v>
      </c>
      <c r="BJ14" s="4">
        <f>DSTDEV(PlotSort,"PhxRed",$BM$35:$BM$36)/SQRT($BH14)</f>
        <v>3.8220304376949529E-3</v>
      </c>
      <c r="BK14" s="4">
        <f>DAVERAGE(PlotSort,"PhxRedEdge",$BM$35:$BM$36)</f>
        <v>0.25793124999999995</v>
      </c>
      <c r="BL14" s="4">
        <f>DSTDEV(PlotSort,"PhxRedEdge",$BM$35:$BM$36)/SQRT($BH14)</f>
        <v>3.1754359116767999E-3</v>
      </c>
      <c r="BM14" s="4">
        <f>DAVERAGE(PlotSort,"TMRed",$BM$35:$BM$36)</f>
        <v>0.22575624999999996</v>
      </c>
      <c r="BN14" s="4">
        <f>DSTDEV(PlotSort,"TMRed",$BM$35:$BM$36)/SQRT($BH14)</f>
        <v>3.4489970613450307E-3</v>
      </c>
      <c r="BO14" s="4">
        <f>DAVERAGE(PlotSort,"TMNIR",$BM$35:$BM$36)</f>
        <v>0.29201875000000005</v>
      </c>
      <c r="BP14" s="4">
        <f>DSTDEV(PlotSort,"TMNIR",$BM$35:$BM$36)/SQRT($BH14)</f>
        <v>3.4864167224386696E-3</v>
      </c>
      <c r="BQ14" s="4">
        <f>DAVERAGE(PlotSort,"NDRE",$BM$35:$BM$36)</f>
        <v>6.2013380687609386E-2</v>
      </c>
      <c r="BR14" s="4">
        <f>DSTDEV(PlotSort,"NDRE",$BM$35:$BM$36)/SQRT($BH14)</f>
        <v>8.3398429215734093E-4</v>
      </c>
      <c r="BS14" s="4">
        <f>DAVERAGE(PlotSort,"rvi",$BM$35:$BM$36)</f>
        <v>1.2945505903669792</v>
      </c>
      <c r="BT14" s="4">
        <f>DSTDEV(PlotSort,"rvi",$BM$35:$BM$36)/SQRT($BH14)</f>
        <v>5.0971480363389225E-3</v>
      </c>
      <c r="BU14" s="17">
        <f>DAVERAGE(PlotSort,"ndvi",$BM$35:$BM$36)</f>
        <v>0.12830540317841116</v>
      </c>
      <c r="BV14" s="4">
        <f>DSTDEV(PlotSort,"ndvi",$BM$35:$BM$36)/SQRT($BH14)</f>
        <v>1.9273283916262428E-3</v>
      </c>
      <c r="BW14" s="17">
        <f>DAVERAGE(PlotSort,"SAVI",$BM$35:$BM$36)</f>
        <v>9.7719945850928996E-2</v>
      </c>
      <c r="BX14" s="4">
        <f>DSTDEV(PlotSort,"SAVI",$BM$35:$BM$36)/SQRT($BH14)</f>
        <v>9.6650125718149001E-4</v>
      </c>
      <c r="BY14" s="17">
        <f>DAVERAGE(PlotSort,"CCCI",$BM$35:$BM$36)</f>
        <v>0.40341863202096917</v>
      </c>
      <c r="BZ14" s="4">
        <f>DSTDEV(PlotSort,"CCCI",$BM$35:$BM$36)/SQRT($BH14)</f>
        <v>2.1511824288940159E-2</v>
      </c>
    </row>
    <row r="15" spans="1:78" ht="13.5" customHeight="1" x14ac:dyDescent="0.2">
      <c r="B15" s="10">
        <v>115</v>
      </c>
      <c r="C15" s="10">
        <v>9.327</v>
      </c>
      <c r="D15" s="10">
        <v>115.38863000000001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21.7</v>
      </c>
      <c r="Q15" s="24">
        <v>0.66</v>
      </c>
      <c r="R15" s="24">
        <v>1.93</v>
      </c>
      <c r="S15" s="24">
        <v>46.76</v>
      </c>
      <c r="T15" s="24">
        <v>103.86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90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6.5208000000000004</v>
      </c>
      <c r="AK15" s="10">
        <v>0.1056</v>
      </c>
      <c r="AL15" s="11">
        <v>0.222</v>
      </c>
      <c r="AM15" s="11">
        <v>3.5999999999999999E-3</v>
      </c>
      <c r="AN15" s="11">
        <v>2.9714999999999998</v>
      </c>
      <c r="AO15" s="11">
        <v>5.0999999999999997E-2</v>
      </c>
      <c r="AP15" s="11">
        <v>0.2545</v>
      </c>
      <c r="AQ15" s="11">
        <v>4.4000000000000003E-3</v>
      </c>
      <c r="AR15" s="11">
        <v>12.341699999999999</v>
      </c>
      <c r="AS15" s="11">
        <v>0.49259999999999998</v>
      </c>
      <c r="AT15" s="11">
        <v>0.2228</v>
      </c>
      <c r="AU15" s="11">
        <v>8.8999999999999999E-3</v>
      </c>
      <c r="AV15" s="11">
        <v>22.6221</v>
      </c>
      <c r="AW15" s="11">
        <v>0.86939999999999995</v>
      </c>
      <c r="AX15" s="11">
        <v>0.28799999999999998</v>
      </c>
      <c r="AY15" s="11">
        <v>1.11E-2</v>
      </c>
      <c r="AZ15" s="11">
        <v>6.1751152073732676E-2</v>
      </c>
      <c r="BA15" s="11">
        <v>1.2926391382405744</v>
      </c>
      <c r="BB15" s="11">
        <v>0.12764291307752543</v>
      </c>
      <c r="BC15" s="11">
        <v>9.6755045508508081E-2</v>
      </c>
      <c r="BD15" s="11">
        <v>0.40344551619877345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0.23522499999999999</v>
      </c>
      <c r="BJ15" s="4">
        <f>DSTDEV(PlotSort,"PhxRed",$BN$35:$BN$36)/SQRT($BH15)</f>
        <v>9.4734544536676409E-3</v>
      </c>
      <c r="BK15" s="4">
        <f>DAVERAGE(PlotSort,"PhxRedEdge",$BN$35:$BN$36)</f>
        <v>0.269125</v>
      </c>
      <c r="BL15" s="4">
        <f>DSTDEV(PlotSort,"PhxRedEdge",$BN$35:$BN$36)/SQRT($BH15)</f>
        <v>8.9310203784338064E-3</v>
      </c>
      <c r="BM15" s="4">
        <f>DAVERAGE(PlotSort,"TMRed",$BN$35:$BN$36)</f>
        <v>0.23455000000000001</v>
      </c>
      <c r="BN15" s="4">
        <f>DSTDEV(PlotSort,"TMRed",$BN$35:$BN$36)/SQRT($BH15)</f>
        <v>8.9705072320353848E-3</v>
      </c>
      <c r="BO15" s="4">
        <f>DAVERAGE(PlotSort,"TMNIR",$BN$35:$BN$36)</f>
        <v>0.303975</v>
      </c>
      <c r="BP15" s="4">
        <f>DSTDEV(PlotSort,"TMNIR",$BN$35:$BN$36)/SQRT($BH15)</f>
        <v>9.4103239279299724E-3</v>
      </c>
      <c r="BQ15" s="4">
        <f>DAVERAGE(PlotSort,"NDRE",$BN$35:$BN$36)</f>
        <v>6.1028527790312481E-2</v>
      </c>
      <c r="BR15" s="4">
        <f>DSTDEV(PlotSort,"NDRE",$BN$35:$BN$36)/SQRT($BH15)</f>
        <v>1.3585126117001585E-3</v>
      </c>
      <c r="BS15" s="4">
        <f>DAVERAGE(PlotSort,"rvi",$BN$35:$BN$36)</f>
        <v>1.2982228094184896</v>
      </c>
      <c r="BT15" s="4">
        <f>DSTDEV(PlotSort,"rvi",$BN$35:$BN$36)/SQRT($BH15)</f>
        <v>9.1996697440234459E-3</v>
      </c>
      <c r="BU15" s="17">
        <f>DAVERAGE(PlotSort,"ndvi",$BN$35:$BN$36)</f>
        <v>0.12966360577802929</v>
      </c>
      <c r="BV15" s="4">
        <f>DSTDEV(PlotSort,"ndvi",$BN$35:$BN$36)/SQRT($BH15)</f>
        <v>3.5244962498942214E-3</v>
      </c>
      <c r="BW15" s="17">
        <f>DAVERAGE(PlotSort,"SAVI",$BN$35:$BN$36)</f>
        <v>0.10040321448573407</v>
      </c>
      <c r="BX15" s="4">
        <f>DSTDEV(PlotSort,"SAVI",$BN$35:$BN$36)/SQRT($BH15)</f>
        <v>1.669783552010368E-3</v>
      </c>
      <c r="BY15" s="17">
        <f>DAVERAGE(PlotSort,"CCCI",$BN$35:$BN$36)</f>
        <v>0.37369337934478952</v>
      </c>
      <c r="BZ15" s="4">
        <f>DSTDEV(PlotSort,"CCCI",$BN$35:$BN$36)/SQRT($BH15)</f>
        <v>2.0978288653603312E-2</v>
      </c>
    </row>
    <row r="16" spans="1:78" ht="13.5" customHeight="1" x14ac:dyDescent="0.2">
      <c r="B16" s="10">
        <v>115</v>
      </c>
      <c r="C16" s="10">
        <v>9.3190000000000008</v>
      </c>
      <c r="D16" s="10">
        <v>115.38829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21.7</v>
      </c>
      <c r="Q16" s="24">
        <v>0.66</v>
      </c>
      <c r="R16" s="24">
        <v>1.93</v>
      </c>
      <c r="S16" s="24">
        <v>46.86</v>
      </c>
      <c r="T16" s="24">
        <v>103.77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90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7.1087999999999996</v>
      </c>
      <c r="AK16" s="10">
        <v>1.84E-2</v>
      </c>
      <c r="AL16" s="11">
        <v>0.24249999999999999</v>
      </c>
      <c r="AM16" s="11">
        <v>5.9999999999999995E-4</v>
      </c>
      <c r="AN16" s="11">
        <v>3.1678000000000002</v>
      </c>
      <c r="AO16" s="11">
        <v>2.0400000000000001E-2</v>
      </c>
      <c r="AP16" s="11">
        <v>0.27189999999999998</v>
      </c>
      <c r="AQ16" s="11">
        <v>1.6999999999999999E-3</v>
      </c>
      <c r="AR16" s="11">
        <v>13.4534</v>
      </c>
      <c r="AS16" s="11">
        <v>0.2964</v>
      </c>
      <c r="AT16" s="11">
        <v>0.24329999999999999</v>
      </c>
      <c r="AU16" s="11">
        <v>5.4000000000000003E-3</v>
      </c>
      <c r="AV16" s="11">
        <v>24.217400000000001</v>
      </c>
      <c r="AW16" s="11">
        <v>0.67179999999999995</v>
      </c>
      <c r="AX16" s="11">
        <v>0.30890000000000001</v>
      </c>
      <c r="AY16" s="11">
        <v>8.6E-3</v>
      </c>
      <c r="AZ16" s="11">
        <v>6.3705234159779675E-2</v>
      </c>
      <c r="BA16" s="11">
        <v>1.2696259761611182</v>
      </c>
      <c r="BB16" s="11">
        <v>0.11879753712423038</v>
      </c>
      <c r="BC16" s="11">
        <v>9.3518342520433409E-2</v>
      </c>
      <c r="BD16" s="11">
        <v>0.5203953465283796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0.22606875000000001</v>
      </c>
      <c r="BJ16" s="4">
        <f>DSTDEV(PlotSort,"PhxRed",$BK$31:$BK$32)/SQRT($BH16)</f>
        <v>3.9826992391048897E-3</v>
      </c>
      <c r="BK16" s="4">
        <f>DAVERAGE(PlotSort,"PhxRedEdge",$BK$31:$BK$32)</f>
        <v>0.25966875</v>
      </c>
      <c r="BL16" s="4">
        <f>DSTDEV(PlotSort,"PhxRedEdge",$BK$31:$BK$32)/SQRT($BH16)</f>
        <v>3.4715596728992007E-3</v>
      </c>
      <c r="BM16" s="4">
        <f>DAVERAGE(PlotSort,"TMRed",$BK$31:$BK$32)</f>
        <v>0.22655624999999999</v>
      </c>
      <c r="BN16" s="4">
        <f>DSTDEV(PlotSort,"TMRed",$BK$31:$BK$32)/SQRT($BH16)</f>
        <v>3.7711400657935426E-3</v>
      </c>
      <c r="BO16" s="4">
        <f>DAVERAGE(PlotSort,"TMNIR",$BK$31:$BK$32)</f>
        <v>0.29383750000000003</v>
      </c>
      <c r="BP16" s="4">
        <f>DSTDEV(PlotSort,"TMNIR",$BK$31:$BK$32)/SQRT($BH16)</f>
        <v>3.983276237387175E-3</v>
      </c>
      <c r="BQ16" s="4">
        <f>DAVERAGE(PlotSort,"NDRE",$BK$31:$BK$32)</f>
        <v>6.1710868928185073E-2</v>
      </c>
      <c r="BR16" s="4">
        <f>DSTDEV(PlotSort,"NDRE",$BK$31:$BK$32)/SQRT($BH16)</f>
        <v>7.9281277333887032E-4</v>
      </c>
      <c r="BS16" s="4">
        <f>DAVERAGE(PlotSort,"rvi",$BK$31:$BK$32)</f>
        <v>1.2980126714174842</v>
      </c>
      <c r="BT16" s="4">
        <f>DSTDEV(PlotSort,"rvi",$BK$31:$BK$32)/SQRT($BH16)</f>
        <v>4.861084301587072E-3</v>
      </c>
      <c r="BU16" s="17">
        <f>DAVERAGE(PlotSort,"ndvi",$BK$31:$BK$32)</f>
        <v>0.12962431018335674</v>
      </c>
      <c r="BV16" s="4">
        <f>DSTDEV(PlotSort,"ndvi",$BK$31:$BK$32)/SQRT($BH16)</f>
        <v>1.8427677714645365E-3</v>
      </c>
      <c r="BW16" s="17">
        <f>DAVERAGE(PlotSort,"SAVI",$BK$31:$BK$32)</f>
        <v>9.8954084718836349E-2</v>
      </c>
      <c r="BX16" s="4">
        <f>DSTDEV(PlotSort,"SAVI",$BK$31:$BK$32)/SQRT($BH16)</f>
        <v>9.2637515035289648E-4</v>
      </c>
      <c r="BY16" s="17">
        <f>DAVERAGE(PlotSort,"CCCI",$BK$31:$BK$32)</f>
        <v>0.38664658860538897</v>
      </c>
      <c r="BZ16" s="4">
        <f>DSTDEV(PlotSort,"CCCI",$BK$31:$BK$32)/SQRT($BH16)</f>
        <v>2.4572359216907175E-2</v>
      </c>
    </row>
    <row r="17" spans="2:78" ht="13.5" customHeight="1" x14ac:dyDescent="0.2">
      <c r="B17" s="10">
        <v>115</v>
      </c>
      <c r="C17" s="10">
        <v>9.3089999999999993</v>
      </c>
      <c r="D17" s="10">
        <v>115.38787000000001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21.7</v>
      </c>
      <c r="Q17" s="24">
        <v>0.66</v>
      </c>
      <c r="R17" s="24">
        <v>1.93</v>
      </c>
      <c r="S17" s="24">
        <v>46.98</v>
      </c>
      <c r="T17" s="24">
        <v>103.66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90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6.6612</v>
      </c>
      <c r="AK17" s="10">
        <v>0.2326</v>
      </c>
      <c r="AL17" s="11">
        <v>0.2278</v>
      </c>
      <c r="AM17" s="11">
        <v>8.0000000000000002E-3</v>
      </c>
      <c r="AN17" s="11">
        <v>3.0076000000000001</v>
      </c>
      <c r="AO17" s="11">
        <v>6.6400000000000001E-2</v>
      </c>
      <c r="AP17" s="11">
        <v>0.25890000000000002</v>
      </c>
      <c r="AQ17" s="11">
        <v>5.7000000000000002E-3</v>
      </c>
      <c r="AR17" s="11">
        <v>12.554</v>
      </c>
      <c r="AS17" s="11">
        <v>0.30890000000000001</v>
      </c>
      <c r="AT17" s="11">
        <v>0.22770000000000001</v>
      </c>
      <c r="AU17" s="11">
        <v>5.5999999999999999E-3</v>
      </c>
      <c r="AV17" s="11">
        <v>22.7926</v>
      </c>
      <c r="AW17" s="11">
        <v>0.34939999999999999</v>
      </c>
      <c r="AX17" s="11">
        <v>0.29149999999999998</v>
      </c>
      <c r="AY17" s="11">
        <v>4.4999999999999997E-3</v>
      </c>
      <c r="AZ17" s="11">
        <v>5.9229651162790629E-2</v>
      </c>
      <c r="BA17" s="11">
        <v>1.2801932367149758</v>
      </c>
      <c r="BB17" s="11">
        <v>0.12288135593220333</v>
      </c>
      <c r="BC17" s="11">
        <v>9.3897174254317067E-2</v>
      </c>
      <c r="BD17" s="11">
        <v>0.40176050990337397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0.23069375</v>
      </c>
      <c r="BJ17" s="4">
        <f>DSTDEV(PlotSort,"PhxRed",$BL$31:$BL$32)/SQRT($BH17)</f>
        <v>5.2548427565278603E-3</v>
      </c>
      <c r="BK17" s="4">
        <f>DAVERAGE(PlotSort,"PhxRedEdge",$BL$31:$BL$32)</f>
        <v>0.26351875000000002</v>
      </c>
      <c r="BL17" s="4">
        <f>DSTDEV(PlotSort,"PhxRedEdge",$BL$31:$BL$32)/SQRT($BH17)</f>
        <v>4.8121999365328379E-3</v>
      </c>
      <c r="BM17" s="4">
        <f>DAVERAGE(PlotSort,"TMRed",$BL$31:$BL$32)</f>
        <v>0.23091249999999997</v>
      </c>
      <c r="BN17" s="4">
        <f>DSTDEV(PlotSort,"TMRed",$BL$31:$BL$32)/SQRT($BH17)</f>
        <v>4.8239150334557085E-3</v>
      </c>
      <c r="BO17" s="4">
        <f>DAVERAGE(PlotSort,"TMNIR",$BL$31:$BL$32)</f>
        <v>0.29844375000000001</v>
      </c>
      <c r="BP17" s="4">
        <f>DSTDEV(PlotSort,"TMNIR",$BL$31:$BL$32)/SQRT($BH17)</f>
        <v>4.9650358235532061E-3</v>
      </c>
      <c r="BQ17" s="4">
        <f>DAVERAGE(PlotSort,"NDRE",$BL$31:$BL$32)</f>
        <v>6.2337386317632623E-2</v>
      </c>
      <c r="BR17" s="4">
        <f>DSTDEV(PlotSort,"NDRE",$BL$31:$BL$32)/SQRT($BH17)</f>
        <v>9.1150788174022563E-4</v>
      </c>
      <c r="BS17" s="4">
        <f>DAVERAGE(PlotSort,"rvi",$BL$31:$BL$32)</f>
        <v>1.2940591212276991</v>
      </c>
      <c r="BT17" s="4">
        <f>DSTDEV(PlotSort,"rvi",$BL$31:$BL$32)/SQRT($BH17)</f>
        <v>6.110616534749507E-3</v>
      </c>
      <c r="BU17" s="17">
        <f>DAVERAGE(PlotSort,"ndvi",$BL$31:$BL$32)</f>
        <v>0.12809013162986921</v>
      </c>
      <c r="BV17" s="4">
        <f>DSTDEV(PlotSort,"ndvi",$BL$31:$BL$32)/SQRT($BH17)</f>
        <v>2.3217213796929629E-3</v>
      </c>
      <c r="BW17" s="17">
        <f>DAVERAGE(PlotSort,"SAVI",$BL$31:$BL$32)</f>
        <v>9.8506630844226409E-2</v>
      </c>
      <c r="BX17" s="4">
        <f>DSTDEV(PlotSort,"SAVI",$BL$31:$BL$32)/SQRT($BH17)</f>
        <v>1.2216926139764369E-3</v>
      </c>
      <c r="BY17" s="17">
        <f>DAVERAGE(PlotSort,"CCCI",$BL$31:$BL$32)</f>
        <v>0.41068617646336442</v>
      </c>
      <c r="BZ17" s="4">
        <f>DSTDEV(PlotSort,"CCCI",$BL$31:$BL$32)/SQRT($BH17)</f>
        <v>1.4511579092068396E-2</v>
      </c>
    </row>
    <row r="18" spans="2:78" ht="13.5" customHeight="1" x14ac:dyDescent="0.2">
      <c r="B18" s="10">
        <v>115</v>
      </c>
      <c r="C18" s="10">
        <v>9.3849999999999998</v>
      </c>
      <c r="D18" s="10">
        <v>115.39104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21.7</v>
      </c>
      <c r="Q18" s="24">
        <v>0.66</v>
      </c>
      <c r="R18" s="24">
        <v>1.93</v>
      </c>
      <c r="S18" s="24">
        <v>46.05</v>
      </c>
      <c r="T18" s="24">
        <v>104.5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90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6.5477999999999996</v>
      </c>
      <c r="AK18" s="10">
        <v>0.14299999999999999</v>
      </c>
      <c r="AL18" s="11">
        <v>0.21970000000000001</v>
      </c>
      <c r="AM18" s="11">
        <v>4.7999999999999996E-3</v>
      </c>
      <c r="AN18" s="11">
        <v>2.9719000000000002</v>
      </c>
      <c r="AO18" s="11">
        <v>5.9400000000000001E-2</v>
      </c>
      <c r="AP18" s="11">
        <v>0.2505</v>
      </c>
      <c r="AQ18" s="11">
        <v>5.0000000000000001E-3</v>
      </c>
      <c r="AR18" s="11">
        <v>12.2241</v>
      </c>
      <c r="AS18" s="11">
        <v>0.308</v>
      </c>
      <c r="AT18" s="11">
        <v>0.2172</v>
      </c>
      <c r="AU18" s="11">
        <v>5.4999999999999997E-3</v>
      </c>
      <c r="AV18" s="11">
        <v>22.5472</v>
      </c>
      <c r="AW18" s="11">
        <v>0.51580000000000004</v>
      </c>
      <c r="AX18" s="11">
        <v>0.28320000000000001</v>
      </c>
      <c r="AY18" s="11">
        <v>6.4999999999999997E-3</v>
      </c>
      <c r="AZ18" s="11">
        <v>6.1270376616076455E-2</v>
      </c>
      <c r="BA18" s="11">
        <v>1.3038674033149171</v>
      </c>
      <c r="BB18" s="11">
        <v>0.13189448441247004</v>
      </c>
      <c r="BC18" s="11">
        <v>9.8960415833666535E-2</v>
      </c>
      <c r="BD18" s="11">
        <v>0.3573110447290771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0.22541874999999997</v>
      </c>
      <c r="BJ18" s="4">
        <f>DSTDEV(PlotSort,"PhxRed",$BJ$35:$BJ$36)/SQRT($BH18)</f>
        <v>2.987741883513367E-3</v>
      </c>
      <c r="BK18" s="4">
        <f>DAVERAGE(PlotSort,"PhxRedEdge",$BJ$35:$BJ$36)</f>
        <v>0.25726875000000005</v>
      </c>
      <c r="BL18" s="4">
        <f>DSTDEV(PlotSort,"PhxRedEdge",$BJ$35:$BJ$36)/SQRT($BH18)</f>
        <v>2.3118844901580467E-3</v>
      </c>
      <c r="BM18" s="4">
        <f>DAVERAGE(PlotSort,"TMRed",$BJ$35:$BJ$36)</f>
        <v>0.22584999999999997</v>
      </c>
      <c r="BN18" s="4">
        <f>DSTDEV(PlotSort,"TMRed",$BJ$35:$BJ$36)/SQRT($BH18)</f>
        <v>2.7798980796664712E-3</v>
      </c>
      <c r="BO18" s="4">
        <f>DAVERAGE(PlotSort,"TMNIR",$BJ$35:$BJ$36)</f>
        <v>0.29216250000000005</v>
      </c>
      <c r="BP18" s="4">
        <f>DSTDEV(PlotSort,"TMNIR",$BJ$35:$BJ$36)/SQRT($BH18)</f>
        <v>2.6600575651665893E-3</v>
      </c>
      <c r="BQ18" s="4">
        <f>DAVERAGE(PlotSort,"NDRE",$BJ$35:$BJ$36)</f>
        <v>6.350203318085143E-2</v>
      </c>
      <c r="BR18" s="4">
        <f>DSTDEV(PlotSort,"NDRE",$BJ$35:$BJ$36)/SQRT($BH18)</f>
        <v>7.3820580326031452E-4</v>
      </c>
      <c r="BS18" s="4">
        <f>DAVERAGE(PlotSort,"rvi",$BJ$35:$BJ$36)</f>
        <v>1.2943906922850843</v>
      </c>
      <c r="BT18" s="4">
        <f>DSTDEV(PlotSort,"rvi",$BJ$35:$BJ$36)/SQRT($BH18)</f>
        <v>4.6217212851715267E-3</v>
      </c>
      <c r="BU18" s="17">
        <f>DAVERAGE(PlotSort,"ndvi",$BJ$35:$BJ$36)</f>
        <v>0.12825605854952571</v>
      </c>
      <c r="BV18" s="4">
        <f>DSTDEV(PlotSort,"ndvi",$BJ$35:$BJ$36)/SQRT($BH18)</f>
        <v>1.7481405508051877E-3</v>
      </c>
      <c r="BW18" s="17">
        <f>DAVERAGE(PlotSort,"SAVI",$BJ$35:$BJ$36)</f>
        <v>9.7764298620928516E-2</v>
      </c>
      <c r="BX18" s="4">
        <f>DSTDEV(PlotSort,"SAVI",$BJ$35:$BJ$36)/SQRT($BH18)</f>
        <v>9.1273101527491855E-4</v>
      </c>
      <c r="BY18" s="17">
        <f>DAVERAGE(PlotSort,"CCCI",$BJ$35:$BJ$36)</f>
        <v>0.4298563853576155</v>
      </c>
      <c r="BZ18" s="4">
        <f>DSTDEV(PlotSort,"CCCI",$BJ$35:$BJ$36)/SQRT($BH18)</f>
        <v>1.9521756893200203E-2</v>
      </c>
    </row>
    <row r="19" spans="2:78" ht="13.5" customHeight="1" x14ac:dyDescent="0.2">
      <c r="B19" s="10">
        <v>115</v>
      </c>
      <c r="C19" s="10">
        <v>9.3930000000000007</v>
      </c>
      <c r="D19" s="10">
        <v>115.39138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21.7</v>
      </c>
      <c r="Q19" s="24">
        <v>0.66</v>
      </c>
      <c r="R19" s="24">
        <v>1.93</v>
      </c>
      <c r="S19" s="24">
        <v>45.96</v>
      </c>
      <c r="T19" s="24">
        <v>104.59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90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6.6664000000000003</v>
      </c>
      <c r="AK19" s="10">
        <v>6.8000000000000005E-2</v>
      </c>
      <c r="AL19" s="11">
        <v>0.22320000000000001</v>
      </c>
      <c r="AM19" s="11">
        <v>2.3E-3</v>
      </c>
      <c r="AN19" s="11">
        <v>3.0125000000000002</v>
      </c>
      <c r="AO19" s="11">
        <v>4.1000000000000002E-2</v>
      </c>
      <c r="AP19" s="11">
        <v>0.25330000000000003</v>
      </c>
      <c r="AQ19" s="11">
        <v>3.3999999999999998E-3</v>
      </c>
      <c r="AR19" s="11">
        <v>12.609400000000001</v>
      </c>
      <c r="AS19" s="11">
        <v>0.2767</v>
      </c>
      <c r="AT19" s="11">
        <v>0.22359999999999999</v>
      </c>
      <c r="AU19" s="11">
        <v>4.8999999999999998E-3</v>
      </c>
      <c r="AV19" s="11">
        <v>23.0214</v>
      </c>
      <c r="AW19" s="11">
        <v>0.50339999999999996</v>
      </c>
      <c r="AX19" s="11">
        <v>0.28870000000000001</v>
      </c>
      <c r="AY19" s="11">
        <v>6.3E-3</v>
      </c>
      <c r="AZ19" s="11">
        <v>6.5313653136531341E-2</v>
      </c>
      <c r="BA19" s="11">
        <v>1.291144901610018</v>
      </c>
      <c r="BB19" s="11">
        <v>0.12707398008979118</v>
      </c>
      <c r="BC19" s="11">
        <v>9.6463498962758104E-2</v>
      </c>
      <c r="BD19" s="11">
        <v>0.47149556239934165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0.23134375000000001</v>
      </c>
      <c r="BJ19" s="4">
        <f>DSTDEV(PlotSort,"PhxRed",$BK$35:$BK$36)/SQRT($BH19)</f>
        <v>5.8387924604179362E-3</v>
      </c>
      <c r="BK19" s="4">
        <f>DAVERAGE(PlotSort,"PhxRedEdge",$BK$35:$BK$36)</f>
        <v>0.26591874999999998</v>
      </c>
      <c r="BL19" s="4">
        <f>DSTDEV(PlotSort,"PhxRedEdge",$BK$35:$BK$36)/SQRT($BH19)</f>
        <v>5.2786537010712613E-3</v>
      </c>
      <c r="BM19" s="4">
        <f>DAVERAGE(PlotSort,"TMRed",$BK$35:$BK$36)</f>
        <v>0.23161875000000001</v>
      </c>
      <c r="BN19" s="4">
        <f>DSTDEV(PlotSort,"TMRed",$BK$35:$BK$36)/SQRT($BH19)</f>
        <v>5.4117558668605866E-3</v>
      </c>
      <c r="BO19" s="4">
        <f>DAVERAGE(PlotSort,"TMNIR",$BK$35:$BK$36)</f>
        <v>0.30011874999999999</v>
      </c>
      <c r="BP19" s="4">
        <f>DSTDEV(PlotSort,"TMNIR",$BK$35:$BK$36)/SQRT($BH19)</f>
        <v>5.6603314004128767E-3</v>
      </c>
      <c r="BQ19" s="4">
        <f>DAVERAGE(PlotSort,"NDRE",$BK$35:$BK$36)</f>
        <v>6.0546222064966258E-2</v>
      </c>
      <c r="BR19" s="4">
        <f>DSTDEV(PlotSort,"NDRE",$BK$35:$BK$36)/SQRT($BH19)</f>
        <v>7.9768899137421521E-4</v>
      </c>
      <c r="BS19" s="4">
        <f>DAVERAGE(PlotSort,"rvi",$BK$35:$BK$36)</f>
        <v>1.2976811003600994</v>
      </c>
      <c r="BT19" s="4">
        <f>DSTDEV(PlotSort,"rvi",$BK$35:$BK$36)/SQRT($BH19)</f>
        <v>6.3063137550804609E-3</v>
      </c>
      <c r="BU19" s="17">
        <f>DAVERAGE(PlotSort,"ndvi",$BK$35:$BK$36)</f>
        <v>0.12945838326370021</v>
      </c>
      <c r="BV19" s="4">
        <f>DSTDEV(PlotSort,"ndvi",$BK$35:$BK$36)/SQRT($BH19)</f>
        <v>2.400095513993387E-3</v>
      </c>
      <c r="BW19" s="17">
        <f>DAVERAGE(PlotSort,"SAVI",$BK$35:$BK$36)</f>
        <v>9.9696416942134242E-2</v>
      </c>
      <c r="BX19" s="4">
        <f>DSTDEV(PlotSort,"SAVI",$BK$35:$BK$36)/SQRT($BH19)</f>
        <v>1.183158336015641E-3</v>
      </c>
      <c r="BY19" s="17">
        <f>DAVERAGE(PlotSort,"CCCI",$BK$35:$BK$36)</f>
        <v>0.36747637971113789</v>
      </c>
      <c r="BZ19" s="4">
        <f>DSTDEV(PlotSort,"CCCI",$BK$35:$BK$36)/SQRT($BH19)</f>
        <v>1.796781369645245E-2</v>
      </c>
    </row>
    <row r="20" spans="2:78" ht="13.5" customHeight="1" x14ac:dyDescent="0.2">
      <c r="B20" s="10">
        <v>115</v>
      </c>
      <c r="C20" s="10">
        <v>9.4009999999999998</v>
      </c>
      <c r="D20" s="10">
        <v>115.39171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21.7</v>
      </c>
      <c r="Q20" s="24">
        <v>0.66</v>
      </c>
      <c r="R20" s="24">
        <v>1.93</v>
      </c>
      <c r="S20" s="24">
        <v>45.86</v>
      </c>
      <c r="T20" s="24">
        <v>104.68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90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6.6501999999999999</v>
      </c>
      <c r="AK20" s="10">
        <v>8.2500000000000004E-2</v>
      </c>
      <c r="AL20" s="11">
        <v>0.22220000000000001</v>
      </c>
      <c r="AM20" s="11">
        <v>2.8E-3</v>
      </c>
      <c r="AN20" s="11">
        <v>2.9973000000000001</v>
      </c>
      <c r="AO20" s="11">
        <v>2.92E-2</v>
      </c>
      <c r="AP20" s="11">
        <v>0.2515</v>
      </c>
      <c r="AQ20" s="11">
        <v>2.3999999999999998E-3</v>
      </c>
      <c r="AR20" s="11">
        <v>12.577199999999999</v>
      </c>
      <c r="AS20" s="11">
        <v>0.1426</v>
      </c>
      <c r="AT20" s="11">
        <v>0.22259999999999999</v>
      </c>
      <c r="AU20" s="11">
        <v>2.5000000000000001E-3</v>
      </c>
      <c r="AV20" s="11">
        <v>22.931999999999999</v>
      </c>
      <c r="AW20" s="11">
        <v>0.17680000000000001</v>
      </c>
      <c r="AX20" s="11">
        <v>0.28699999999999998</v>
      </c>
      <c r="AY20" s="11">
        <v>2.2000000000000001E-3</v>
      </c>
      <c r="AZ20" s="11">
        <v>6.592386258124415E-2</v>
      </c>
      <c r="BA20" s="11">
        <v>1.2893081761006289</v>
      </c>
      <c r="BB20" s="11">
        <v>0.12637362637362637</v>
      </c>
      <c r="BC20" s="11">
        <v>9.5681458003169559E-2</v>
      </c>
      <c r="BD20" s="11">
        <v>0.48875238162625306</v>
      </c>
      <c r="BE20" s="27"/>
    </row>
    <row r="21" spans="2:78" ht="13.5" customHeight="1" x14ac:dyDescent="0.2">
      <c r="B21" s="10">
        <v>115</v>
      </c>
      <c r="C21" s="10">
        <v>9.4090000000000007</v>
      </c>
      <c r="D21" s="10">
        <v>115.39203999999999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21.7</v>
      </c>
      <c r="Q21" s="24">
        <v>0.66</v>
      </c>
      <c r="R21" s="24">
        <v>1.93</v>
      </c>
      <c r="S21" s="24">
        <v>45.76</v>
      </c>
      <c r="T21" s="24">
        <v>104.77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90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6.5458999999999996</v>
      </c>
      <c r="AK21" s="10">
        <v>8.4000000000000005E-2</v>
      </c>
      <c r="AL21" s="11">
        <v>0.21829999999999999</v>
      </c>
      <c r="AM21" s="11">
        <v>2.8E-3</v>
      </c>
      <c r="AN21" s="11">
        <v>2.9952000000000001</v>
      </c>
      <c r="AO21" s="11">
        <v>3.2300000000000002E-2</v>
      </c>
      <c r="AP21" s="11">
        <v>0.25080000000000002</v>
      </c>
      <c r="AQ21" s="11">
        <v>2.7000000000000001E-3</v>
      </c>
      <c r="AR21" s="11">
        <v>12.4297</v>
      </c>
      <c r="AS21" s="11">
        <v>0.2213</v>
      </c>
      <c r="AT21" s="11">
        <v>0.2195</v>
      </c>
      <c r="AU21" s="11">
        <v>3.8999999999999998E-3</v>
      </c>
      <c r="AV21" s="11">
        <v>23.000599999999999</v>
      </c>
      <c r="AW21" s="11">
        <v>0.3619</v>
      </c>
      <c r="AX21" s="11">
        <v>0.2873</v>
      </c>
      <c r="AY21" s="11">
        <v>4.4999999999999997E-3</v>
      </c>
      <c r="AZ21" s="11">
        <v>6.7831258130458982E-2</v>
      </c>
      <c r="BA21" s="11">
        <v>1.3088838268792711</v>
      </c>
      <c r="BB21" s="11">
        <v>0.13378058405682713</v>
      </c>
      <c r="BC21" s="11">
        <v>0.10101311084624551</v>
      </c>
      <c r="BD21" s="11">
        <v>0.45459002337850779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0.25140000000000001</v>
      </c>
      <c r="BJ21" s="4"/>
      <c r="BK21" s="4">
        <f>DAVERAGE(PlotSort2,"PhxRedEdge",$BO$31:$BO$32)</f>
        <v>0.27510000000000001</v>
      </c>
      <c r="BL21" s="4"/>
      <c r="BM21" s="4">
        <f>DAVERAGE(PlotSort2,"TMRed",$BO$31:$BO$32)</f>
        <v>0.24829999999999999</v>
      </c>
      <c r="BN21" s="4"/>
      <c r="BO21" s="4">
        <f>DAVERAGE(PlotSort2,"TMNIR",$BO$31:$BO$32)</f>
        <v>0.312</v>
      </c>
      <c r="BP21" s="4"/>
      <c r="BQ21" s="4">
        <f>DAVERAGE(PlotSort2,"NDRE",$BO$31:$BO$32)</f>
        <v>6.2851303014818588E-2</v>
      </c>
      <c r="BR21" s="4"/>
      <c r="BS21" s="4">
        <f>DAVERAGE(PlotSort2,"rvi",$BO$31:$BO$32)</f>
        <v>1.256544502617801</v>
      </c>
      <c r="BT21" s="4"/>
      <c r="BU21" s="17">
        <f>DAVERAGE(PlotSort2,"ndvi",$BO$31:$BO$32)</f>
        <v>0.11368909512761022</v>
      </c>
      <c r="BV21" s="4"/>
      <c r="BW21" s="17">
        <f>DAVERAGE(PlotSort2,"SAVI",$BO$31:$BO$32)</f>
        <v>9.0116004904272379E-2</v>
      </c>
      <c r="BX21" s="4"/>
      <c r="BY21" s="17">
        <f>DAVERAGE(PlotSort2,"CCCI",$BO$31:$BO$32)</f>
        <v>0.55433789570231784</v>
      </c>
      <c r="BZ21" s="4"/>
    </row>
    <row r="22" spans="2:78" ht="13.5" customHeight="1" x14ac:dyDescent="0.2">
      <c r="B22" s="10">
        <v>115</v>
      </c>
      <c r="C22" s="10">
        <v>9.4169999999999998</v>
      </c>
      <c r="D22" s="10">
        <v>115.39238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21.7</v>
      </c>
      <c r="Q22" s="24">
        <v>0.66</v>
      </c>
      <c r="R22" s="24">
        <v>1.93</v>
      </c>
      <c r="S22" s="24">
        <v>45.66</v>
      </c>
      <c r="T22" s="24">
        <v>104.86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90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6.2172999999999998</v>
      </c>
      <c r="AK22" s="10">
        <v>9.8100000000000007E-2</v>
      </c>
      <c r="AL22" s="11">
        <v>0.20699999999999999</v>
      </c>
      <c r="AM22" s="11">
        <v>3.3E-3</v>
      </c>
      <c r="AN22" s="11">
        <v>2.9487999999999999</v>
      </c>
      <c r="AO22" s="11">
        <v>2.87E-2</v>
      </c>
      <c r="AP22" s="11">
        <v>0.24640000000000001</v>
      </c>
      <c r="AQ22" s="11">
        <v>2.3999999999999998E-3</v>
      </c>
      <c r="AR22" s="11">
        <v>11.9689</v>
      </c>
      <c r="AS22" s="11">
        <v>0.1037</v>
      </c>
      <c r="AT22" s="11">
        <v>0.2109</v>
      </c>
      <c r="AU22" s="11">
        <v>1.8E-3</v>
      </c>
      <c r="AV22" s="11">
        <v>22.584599999999998</v>
      </c>
      <c r="AW22" s="11">
        <v>0.1123</v>
      </c>
      <c r="AX22" s="11">
        <v>0.28160000000000002</v>
      </c>
      <c r="AY22" s="11">
        <v>1.4E-3</v>
      </c>
      <c r="AZ22" s="11">
        <v>6.666666666666668E-2</v>
      </c>
      <c r="BA22" s="11">
        <v>1.3352299668089143</v>
      </c>
      <c r="BB22" s="11">
        <v>0.14355329949238579</v>
      </c>
      <c r="BC22" s="11">
        <v>0.10685138539042822</v>
      </c>
      <c r="BD22" s="11">
        <v>0.34956636768664578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0.26790000000000003</v>
      </c>
      <c r="BJ22" s="4">
        <f>DSTDEV(PlotSort2,"PhxRed",$BP$31:$BP$32)/SQRT($BH22)</f>
        <v>4.7999999999999987E-3</v>
      </c>
      <c r="BK22" s="4">
        <f>DAVERAGE(PlotSort2,"PhxRedEdge",$BP$31:$BP$32)</f>
        <v>0.29385</v>
      </c>
      <c r="BL22" s="4">
        <f>DSTDEV(PlotSort2,"PhxRedEdge",$BP$31:$BP$32)/SQRT($BH22)</f>
        <v>5.0499999999999989E-3</v>
      </c>
      <c r="BM22" s="4">
        <f>DAVERAGE(PlotSort2,"TMRed",$BP$31:$BP$32)</f>
        <v>0.26319999999999999</v>
      </c>
      <c r="BN22" s="4">
        <f>DSTDEV(PlotSort2,"TMRed",$BP$31:$BP$32)/SQRT($BH22)</f>
        <v>5.0000000000000044E-3</v>
      </c>
      <c r="BO22" s="4">
        <f>DAVERAGE(PlotSort2,"TMNIR",$BP$31:$BP$32)</f>
        <v>0.3296</v>
      </c>
      <c r="BP22" s="4">
        <f>DSTDEV(PlotSort2,"TMNIR",$BP$31:$BP$32)/SQRT($BH22)</f>
        <v>7.1999999999999833E-3</v>
      </c>
      <c r="BQ22" s="4">
        <f>DAVERAGE(PlotSort2,"NDRE",$BP$31:$BP$32)</f>
        <v>5.7296569638778883E-2</v>
      </c>
      <c r="BR22" s="4">
        <f>DSTDEV(PlotSort2,"NDRE",$BP$31:$BP$32)/SQRT($BH22)</f>
        <v>2.3227476492500491E-3</v>
      </c>
      <c r="BS22" s="4">
        <f>DAVERAGE(PlotSort2,"rvi",$BP$31:$BP$32)</f>
        <v>1.2522118654298589</v>
      </c>
      <c r="BT22" s="4">
        <f>DSTDEV(PlotSort2,"rvi",$BP$31:$BP$32)/SQRT($BH22)</f>
        <v>3.5674037722289715E-3</v>
      </c>
      <c r="BU22" s="17">
        <f>DAVERAGE(PlotSort2,"ndvi",$BP$31:$BP$32)</f>
        <v>0.11198184835863728</v>
      </c>
      <c r="BV22" s="4">
        <f>DSTDEV(PlotSort2,"ndvi",$BP$31:$BP$32)/SQRT($BH22)</f>
        <v>1.4065813934288213E-3</v>
      </c>
      <c r="BW22" s="17">
        <f>DAVERAGE(PlotSort2,"SAVI",$BP$31:$BP$32)</f>
        <v>9.1119664540313228E-2</v>
      </c>
      <c r="BX22" s="4">
        <f>DSTDEV(PlotSort2,"SAVI",$BP$31:$BP$32)/SQRT($BH22)</f>
        <v>2.0025074053881334E-3</v>
      </c>
      <c r="BY22" s="17">
        <f>DAVERAGE(PlotSort2,"CCCI",$BP$31:$BP$32)</f>
        <v>0.468485115274755</v>
      </c>
      <c r="BZ22" s="4">
        <f>DSTDEV(PlotSort2,"CCCI",$BP$31:$BP$32)/SQRT($BH22)</f>
        <v>2.9376274982089137E-2</v>
      </c>
    </row>
    <row r="23" spans="2:78" ht="13.5" customHeight="1" x14ac:dyDescent="0.2">
      <c r="B23" s="10">
        <v>115</v>
      </c>
      <c r="C23" s="10">
        <v>9.4250000000000007</v>
      </c>
      <c r="D23" s="10">
        <v>115.39270999999999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21.7</v>
      </c>
      <c r="Q23" s="24">
        <v>0.66</v>
      </c>
      <c r="R23" s="24">
        <v>1.93</v>
      </c>
      <c r="S23" s="24">
        <v>45.57</v>
      </c>
      <c r="T23" s="24">
        <v>104.95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90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6.8193000000000001</v>
      </c>
      <c r="AK23" s="10">
        <v>4.1700000000000001E-2</v>
      </c>
      <c r="AL23" s="11">
        <v>0.22650000000000001</v>
      </c>
      <c r="AM23" s="11">
        <v>1.4E-3</v>
      </c>
      <c r="AN23" s="11">
        <v>3.0798999999999999</v>
      </c>
      <c r="AO23" s="11">
        <v>1.23E-2</v>
      </c>
      <c r="AP23" s="11">
        <v>0.25679999999999997</v>
      </c>
      <c r="AQ23" s="11">
        <v>1E-3</v>
      </c>
      <c r="AR23" s="11">
        <v>12.888400000000001</v>
      </c>
      <c r="AS23" s="11">
        <v>8.09E-2</v>
      </c>
      <c r="AT23" s="11">
        <v>0.2266</v>
      </c>
      <c r="AU23" s="11">
        <v>1.4E-3</v>
      </c>
      <c r="AV23" s="11">
        <v>23.5456</v>
      </c>
      <c r="AW23" s="11">
        <v>0.129</v>
      </c>
      <c r="AX23" s="11">
        <v>0.29310000000000003</v>
      </c>
      <c r="AY23" s="11">
        <v>1.6000000000000001E-3</v>
      </c>
      <c r="AZ23" s="11">
        <v>6.6012002182215035E-2</v>
      </c>
      <c r="BA23" s="11">
        <v>1.2934686672550753</v>
      </c>
      <c r="BB23" s="11">
        <v>0.12795843756013089</v>
      </c>
      <c r="BC23" s="11">
        <v>9.7822889085025039E-2</v>
      </c>
      <c r="BD23" s="11">
        <v>0.47568315315281184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0.32595000000000002</v>
      </c>
      <c r="BJ23" s="4">
        <f>DSTDEV(PlotSort2,"PhxRed",$BQ$31:$BQ$32)/SQRT($BH23)</f>
        <v>6.049999999999999E-3</v>
      </c>
      <c r="BK23" s="4">
        <f>DAVERAGE(PlotSort2,"PhxRedEdge",$BQ$31:$BQ$32)</f>
        <v>0.35625000000000001</v>
      </c>
      <c r="BL23" s="4">
        <f>DSTDEV(PlotSort2,"PhxRedEdge",$BQ$31:$BQ$32)/SQRT($BH23)</f>
        <v>6.4500000000000104E-3</v>
      </c>
      <c r="BM23" s="4">
        <f>DAVERAGE(PlotSort2,"TMRed",$BQ$31:$BQ$32)</f>
        <v>0.32205</v>
      </c>
      <c r="BN23" s="4">
        <f>DSTDEV(PlotSort2,"TMRed",$BQ$31:$BQ$32)/SQRT($BH23)</f>
        <v>6.1499999999999879E-3</v>
      </c>
      <c r="BO23" s="4">
        <f>DAVERAGE(PlotSort2,"TMNIR",$BQ$31:$BQ$32)</f>
        <v>0.39595000000000002</v>
      </c>
      <c r="BP23" s="4">
        <f>DSTDEV(PlotSort2,"TMNIR",$BQ$31:$BQ$32)/SQRT($BH23)</f>
        <v>7.650000000000017E-3</v>
      </c>
      <c r="BQ23" s="4">
        <f>DAVERAGE(PlotSort2,"NDRE",$BQ$31:$BQ$32)</f>
        <v>5.2767153136609929E-2</v>
      </c>
      <c r="BR23" s="4">
        <f>DSTDEV(PlotSort2,"NDRE",$BQ$31:$BQ$32)/SQRT($BH23)</f>
        <v>6.061993363118966E-4</v>
      </c>
      <c r="BS23" s="4">
        <f>DAVERAGE(PlotSort2,"rvi",$BQ$31:$BQ$32)</f>
        <v>1.2294622080321855</v>
      </c>
      <c r="BT23" s="4">
        <f>DSTDEV(PlotSort2,"rvi",$BQ$31:$BQ$32)/SQRT($BH23)</f>
        <v>2.757566235122022E-4</v>
      </c>
      <c r="BU23" s="17">
        <f>DAVERAGE(PlotSort2,"ndvi",$BQ$31:$BQ$32)</f>
        <v>0.10292265848162499</v>
      </c>
      <c r="BV23" s="4">
        <f>DSTDEV(PlotSort2,"ndvi",$BQ$31:$BQ$32)/SQRT($BH23)</f>
        <v>1.1095726038106574E-4</v>
      </c>
      <c r="BW23" s="17">
        <f>DAVERAGE(PlotSort2,"SAVI",$BQ$31:$BQ$32)</f>
        <v>9.1000604071817787E-2</v>
      </c>
      <c r="BX23" s="4">
        <f>DSTDEV(PlotSort2,"SAVI",$BQ$31:$BQ$32)/SQRT($BH23)</f>
        <v>8.1624931347205182E-4</v>
      </c>
      <c r="BY23" s="17">
        <f>DAVERAGE(PlotSort2,"CCCI",$BQ$31:$BQ$32)</f>
        <v>0.47211479203554652</v>
      </c>
      <c r="BZ23" s="4">
        <f>DSTDEV(PlotSort2,"CCCI",$BQ$31:$BQ$32)/SQRT($BH23)</f>
        <v>1.0410652554054711E-2</v>
      </c>
    </row>
    <row r="24" spans="2:78" ht="13.5" customHeight="1" x14ac:dyDescent="0.2">
      <c r="B24" s="10">
        <v>115</v>
      </c>
      <c r="C24" s="10">
        <v>9.4329999999999998</v>
      </c>
      <c r="D24" s="10">
        <v>115.39304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21.7</v>
      </c>
      <c r="Q24" s="24">
        <v>0.66</v>
      </c>
      <c r="R24" s="24">
        <v>1.93</v>
      </c>
      <c r="S24" s="24">
        <v>45.47</v>
      </c>
      <c r="T24" s="24">
        <v>105.05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90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7.1412000000000004</v>
      </c>
      <c r="AK24" s="10">
        <v>5.21E-2</v>
      </c>
      <c r="AL24" s="11">
        <v>0.23680000000000001</v>
      </c>
      <c r="AM24" s="11">
        <v>1.6999999999999999E-3</v>
      </c>
      <c r="AN24" s="11">
        <v>3.1905000000000001</v>
      </c>
      <c r="AO24" s="11">
        <v>1.2800000000000001E-2</v>
      </c>
      <c r="AP24" s="11">
        <v>0.26540000000000002</v>
      </c>
      <c r="AQ24" s="11">
        <v>1.1000000000000001E-3</v>
      </c>
      <c r="AR24" s="11">
        <v>13.543699999999999</v>
      </c>
      <c r="AS24" s="11">
        <v>2.01E-2</v>
      </c>
      <c r="AT24" s="11">
        <v>0.23769999999999999</v>
      </c>
      <c r="AU24" s="11">
        <v>4.0000000000000002E-4</v>
      </c>
      <c r="AV24" s="11">
        <v>24.408799999999999</v>
      </c>
      <c r="AW24" s="11">
        <v>6.1999999999999998E-3</v>
      </c>
      <c r="AX24" s="11">
        <v>0.30330000000000001</v>
      </c>
      <c r="AY24" s="11">
        <v>1E-4</v>
      </c>
      <c r="AZ24" s="11">
        <v>6.6643221382099507E-2</v>
      </c>
      <c r="BA24" s="11">
        <v>1.2759781236853178</v>
      </c>
      <c r="BB24" s="11">
        <v>0.12125693160813311</v>
      </c>
      <c r="BC24" s="11">
        <v>9.4524495677233478E-2</v>
      </c>
      <c r="BD24" s="11">
        <v>0.54981064954045111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0.70050000000000001</v>
      </c>
      <c r="BJ24" s="4"/>
      <c r="BK24" s="4">
        <f>DAVERAGE(PlotSort2,"PhxRedEdge",$BR$31:$BR$32)</f>
        <v>0.69469999999999998</v>
      </c>
      <c r="BL24" s="4"/>
      <c r="BM24" s="4">
        <f>DAVERAGE(PlotSort2,"TMRed",$BR$31:$BR$32)</f>
        <v>0.71060000000000001</v>
      </c>
      <c r="BN24" s="4"/>
      <c r="BO24" s="4">
        <f>DAVERAGE(PlotSort2,"TMNIR",$BR$31:$BR$32)</f>
        <v>0.67679999999999996</v>
      </c>
      <c r="BP24" s="4"/>
      <c r="BQ24" s="4">
        <f>DAVERAGE(PlotSort2,"NDRE",$BR$31:$BR$32)</f>
        <v>-1.3051403572730607E-2</v>
      </c>
      <c r="BR24" s="4"/>
      <c r="BS24" s="4">
        <f>DAVERAGE(PlotSort2,"rvi",$BR$31:$BR$32)</f>
        <v>0.952434562341683</v>
      </c>
      <c r="BT24" s="4"/>
      <c r="BU24" s="17">
        <f>DAVERAGE(PlotSort2,"ndvi",$BR$31:$BR$32)</f>
        <v>-2.4362116188554168E-2</v>
      </c>
      <c r="BV24" s="4"/>
      <c r="BW24" s="17">
        <f>DAVERAGE(PlotSort2,"SAVI",$BR$31:$BR$32)</f>
        <v>-1.1938822365864877E-2</v>
      </c>
      <c r="BX24" s="4"/>
      <c r="BY24" s="17">
        <f>DAVERAGE(PlotSort2,"CCCI",$BR$31:$BR$32)</f>
        <v>0.48750002106614532</v>
      </c>
      <c r="BZ24" s="4"/>
    </row>
    <row r="25" spans="2:78" ht="13.5" customHeight="1" x14ac:dyDescent="0.2">
      <c r="B25" s="10">
        <v>115</v>
      </c>
      <c r="C25" s="10">
        <v>9.4410000000000007</v>
      </c>
      <c r="D25" s="10">
        <v>115.39337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21.7</v>
      </c>
      <c r="Q25" s="24">
        <v>0.66</v>
      </c>
      <c r="R25" s="24">
        <v>1.93</v>
      </c>
      <c r="S25" s="24">
        <v>45.37</v>
      </c>
      <c r="T25" s="24">
        <v>105.14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90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7.6028000000000002</v>
      </c>
      <c r="AK25" s="10">
        <v>0.12180000000000001</v>
      </c>
      <c r="AL25" s="11">
        <v>0.25159999999999999</v>
      </c>
      <c r="AM25" s="11">
        <v>4.0000000000000001E-3</v>
      </c>
      <c r="AN25" s="11">
        <v>3.3685</v>
      </c>
      <c r="AO25" s="11">
        <v>4.2999999999999997E-2</v>
      </c>
      <c r="AP25" s="11">
        <v>0.27960000000000002</v>
      </c>
      <c r="AQ25" s="11">
        <v>3.5999999999999999E-3</v>
      </c>
      <c r="AR25" s="11">
        <v>14.3858</v>
      </c>
      <c r="AS25" s="11">
        <v>0.29370000000000002</v>
      </c>
      <c r="AT25" s="11">
        <v>0.25190000000000001</v>
      </c>
      <c r="AU25" s="11">
        <v>5.1000000000000004E-3</v>
      </c>
      <c r="AV25" s="11">
        <v>25.7254</v>
      </c>
      <c r="AW25" s="11">
        <v>0.47839999999999999</v>
      </c>
      <c r="AX25" s="11">
        <v>0.31900000000000001</v>
      </c>
      <c r="AY25" s="11">
        <v>5.8999999999999999E-3</v>
      </c>
      <c r="AZ25" s="11">
        <v>6.5820247243568303E-2</v>
      </c>
      <c r="BA25" s="11">
        <v>1.2663755458515285</v>
      </c>
      <c r="BB25" s="11">
        <v>0.11753371868978806</v>
      </c>
      <c r="BC25" s="11">
        <v>9.3986366607526378E-2</v>
      </c>
      <c r="BD25" s="11">
        <v>0.57094842430689474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1.0036</v>
      </c>
      <c r="BJ25" s="4">
        <f>DSTDEV(PlotSort2,"PhxRed",$BS$31:$BS$32)/SQRT($BH25)</f>
        <v>4.1040630274562107E-3</v>
      </c>
      <c r="BK25" s="4">
        <f>DAVERAGE(PlotSort2,"PhxRedEdge",$BS$31:$BS$32)</f>
        <v>1.0034333333333334</v>
      </c>
      <c r="BL25" s="4">
        <f>DSTDEV(PlotSort2,"PhxRedEdge",$BS$31:$BS$32)/SQRT($BH25)</f>
        <v>4.1337365394733946E-3</v>
      </c>
      <c r="BM25" s="4">
        <f>DAVERAGE(PlotSort2,"TMRed",$BS$31:$BS$32)</f>
        <v>1.0036</v>
      </c>
      <c r="BN25" s="4">
        <f>DSTDEV(PlotSort2,"TMRed",$BS$31:$BS$32)/SQRT($BH25)</f>
        <v>4.1040630274562107E-3</v>
      </c>
      <c r="BO25" s="4">
        <f>DAVERAGE(PlotSort2,"TMNIR",$BS$31:$BS$32)</f>
        <v>1.0034333333333334</v>
      </c>
      <c r="BP25" s="4">
        <f>DSTDEV(PlotSort2,"TMNIR",$BS$31:$BS$32)/SQRT($BH25)</f>
        <v>4.1337365394733946E-3</v>
      </c>
      <c r="BQ25" s="4">
        <f>DAVERAGE(PlotSort2,"NDRE",$BS$31:$BS$32)</f>
        <v>0.74046491990264818</v>
      </c>
      <c r="BR25" s="4">
        <f>DSTDEV(PlotSort2,"NDRE",$BS$31:$BS$32)/SQRT($BH25)</f>
        <v>7.2847206565773671E-4</v>
      </c>
      <c r="BS25" s="4">
        <f>DAVERAGE(PlotSort2,"rvi",$BS$31:$BS$32)</f>
        <v>1.413883766095825</v>
      </c>
      <c r="BT25" s="4">
        <f>DSTDEV(PlotSort2,"rvi",$BS$31:$BS$32)/SQRT($BH25)</f>
        <v>3.5604096899841549E-3</v>
      </c>
      <c r="BU25" s="17">
        <f>DAVERAGE(PlotSort2,"ndvi",$BS$31:$BS$32)</f>
        <v>0.1714560917491886</v>
      </c>
      <c r="BV25" s="4">
        <f>DSTDEV(PlotSort2,"ndvi",$BS$31:$BS$32)/SQRT($BH25)</f>
        <v>1.2203124541158735E-3</v>
      </c>
      <c r="BW25" s="17">
        <f>DAVERAGE(PlotSort2,"SAVI",$BS$31:$BS$32)</f>
        <v>0.25626767922025678</v>
      </c>
      <c r="BX25" s="4">
        <f>DSTDEV(PlotSort2,"SAVI",$BS$31:$BS$32)/SQRT($BH25)</f>
        <v>1.7940421643592276E-3</v>
      </c>
      <c r="BY25" s="17">
        <f>DAVERAGE(PlotSort2,"CCCI",$BS$31:$BS$32)</f>
        <v>10.68408528288262</v>
      </c>
      <c r="BZ25" s="4">
        <f>DSTDEV(PlotSort2,"CCCI",$BS$31:$BS$32)/SQRT($BH25)</f>
        <v>3.0270216320416009E-2</v>
      </c>
    </row>
    <row r="26" spans="2:78" ht="13.5" customHeight="1" x14ac:dyDescent="0.2">
      <c r="B26" s="10">
        <v>115</v>
      </c>
      <c r="C26" s="10">
        <v>9.6649999999999991</v>
      </c>
      <c r="D26" s="10">
        <v>115.40271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21.7</v>
      </c>
      <c r="Q26" s="24">
        <v>0.66</v>
      </c>
      <c r="R26" s="24">
        <v>1.93</v>
      </c>
      <c r="S26" s="24">
        <v>42.67</v>
      </c>
      <c r="T26" s="24">
        <v>107.79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90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6.8692000000000002</v>
      </c>
      <c r="AK26" s="10">
        <v>7.7999999999999996E-3</v>
      </c>
      <c r="AL26" s="11">
        <v>0.216</v>
      </c>
      <c r="AM26" s="11">
        <v>2.0000000000000001E-4</v>
      </c>
      <c r="AN26" s="11">
        <v>3.2421000000000002</v>
      </c>
      <c r="AO26" s="11">
        <v>1.6000000000000001E-3</v>
      </c>
      <c r="AP26" s="11">
        <v>0.255</v>
      </c>
      <c r="AQ26" s="11">
        <v>1E-4</v>
      </c>
      <c r="AR26" s="11">
        <v>13.196300000000001</v>
      </c>
      <c r="AS26" s="11">
        <v>9.8299999999999998E-2</v>
      </c>
      <c r="AT26" s="11">
        <v>0.219</v>
      </c>
      <c r="AU26" s="11">
        <v>1.6000000000000001E-3</v>
      </c>
      <c r="AV26" s="11">
        <v>24.400500000000001</v>
      </c>
      <c r="AW26" s="11">
        <v>0.1186</v>
      </c>
      <c r="AX26" s="11">
        <v>0.28710000000000002</v>
      </c>
      <c r="AY26" s="11">
        <v>1.4E-3</v>
      </c>
      <c r="AZ26" s="11">
        <v>5.9214167127836219E-2</v>
      </c>
      <c r="BA26" s="11">
        <v>1.310958904109589</v>
      </c>
      <c r="BB26" s="11">
        <v>0.13455838767042091</v>
      </c>
      <c r="BC26" s="11">
        <v>0.10153066295596863</v>
      </c>
      <c r="BD26" s="11">
        <v>0.29862254886940875</v>
      </c>
      <c r="BE26" s="27"/>
    </row>
    <row r="27" spans="2:78" ht="13.5" customHeight="1" x14ac:dyDescent="0.2">
      <c r="B27" s="10">
        <v>115</v>
      </c>
      <c r="C27" s="10">
        <v>9.657</v>
      </c>
      <c r="D27" s="10">
        <v>115.40237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21.7</v>
      </c>
      <c r="Q27" s="24">
        <v>0.66</v>
      </c>
      <c r="R27" s="24">
        <v>1.93</v>
      </c>
      <c r="S27" s="24">
        <v>42.77</v>
      </c>
      <c r="T27" s="24">
        <v>107.69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90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6.1853999999999996</v>
      </c>
      <c r="AK27" s="10">
        <v>0.2717</v>
      </c>
      <c r="AL27" s="11">
        <v>0.19489999999999999</v>
      </c>
      <c r="AM27" s="11">
        <v>8.6E-3</v>
      </c>
      <c r="AN27" s="11">
        <v>2.9582000000000002</v>
      </c>
      <c r="AO27" s="11">
        <v>9.0999999999999998E-2</v>
      </c>
      <c r="AP27" s="11">
        <v>0.2331</v>
      </c>
      <c r="AQ27" s="11">
        <v>7.1999999999999998E-3</v>
      </c>
      <c r="AR27" s="11">
        <v>11.8924</v>
      </c>
      <c r="AS27" s="11">
        <v>0.3831</v>
      </c>
      <c r="AT27" s="11">
        <v>0.1978</v>
      </c>
      <c r="AU27" s="11">
        <v>6.4000000000000003E-3</v>
      </c>
      <c r="AV27" s="11">
        <v>22.2851</v>
      </c>
      <c r="AW27" s="11">
        <v>0.41599999999999998</v>
      </c>
      <c r="AX27" s="11">
        <v>0.26269999999999999</v>
      </c>
      <c r="AY27" s="11">
        <v>4.8999999999999998E-3</v>
      </c>
      <c r="AZ27" s="11">
        <v>5.9701492537313404E-2</v>
      </c>
      <c r="BA27" s="11">
        <v>1.3281092012133466</v>
      </c>
      <c r="BB27" s="11">
        <v>0.14093376764386534</v>
      </c>
      <c r="BC27" s="11">
        <v>0.10135346173867775</v>
      </c>
      <c r="BD27" s="11">
        <v>0.25354749197945547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0.2142</v>
      </c>
      <c r="BJ27" s="4">
        <f>DSTDEV(PlotSort2,"PhxRed",$BT$31:$BT$32)/SQRT($BH27)</f>
        <v>7.0000000000000617E-4</v>
      </c>
      <c r="BK27" s="4">
        <f>DAVERAGE(PlotSort2,"PhxRedEdge",$BT$31:$BT$32)</f>
        <v>0.24590000000000001</v>
      </c>
      <c r="BL27" s="4">
        <f>DSTDEV(PlotSort2,"PhxRedEdge",$BT$31:$BT$32)/SQRT($BH27)</f>
        <v>1.1999999999999927E-3</v>
      </c>
      <c r="BM27" s="4">
        <f>DAVERAGE(PlotSort2,"TMRed",$BT$31:$BT$32)</f>
        <v>0.21425</v>
      </c>
      <c r="BN27" s="4">
        <f>DSTDEV(PlotSort2,"TMRed",$BT$31:$BT$32)/SQRT($BH27)</f>
        <v>3.5000000000000309E-4</v>
      </c>
      <c r="BO27" s="4">
        <f>DAVERAGE(PlotSort2,"TMNIR",$BT$31:$BT$32)</f>
        <v>0.27829999999999999</v>
      </c>
      <c r="BP27" s="4">
        <f>DSTDEV(PlotSort2,"TMNIR",$BT$31:$BT$32)/SQRT($BH27)</f>
        <v>1.7999999999999958E-3</v>
      </c>
      <c r="BQ27" s="4">
        <f>DAVERAGE(PlotSort2,"NDRE",$BT$31:$BT$32)</f>
        <v>6.1803943741360307E-2</v>
      </c>
      <c r="BR27" s="4">
        <f>DSTDEV(PlotSort2,"NDRE",$BT$31:$BT$32)/SQRT($BH27)</f>
        <v>7.9089692631804931E-4</v>
      </c>
      <c r="BS27" s="4">
        <f>DAVERAGE(PlotSort2,"rvi",$BT$31:$BT$32)</f>
        <v>1.2989395668338455</v>
      </c>
      <c r="BT27" s="4">
        <f>DSTDEV(PlotSort2,"rvi",$BT$31:$BT$32)/SQRT($BH27)</f>
        <v>6.27944528171831E-3</v>
      </c>
      <c r="BU27" s="17">
        <f>DAVERAGE(PlotSort2,"ndvi",$BT$31:$BT$32)</f>
        <v>0.13002718704070654</v>
      </c>
      <c r="BV27" s="4">
        <f>DSTDEV(PlotSort2,"ndvi",$BT$31:$BT$32)/SQRT($BH27)</f>
        <v>2.3762898139528532E-3</v>
      </c>
      <c r="BW27" s="17">
        <f>DAVERAGE(PlotSort2,"SAVI",$BT$31:$BT$32)</f>
        <v>9.6791838626789847E-2</v>
      </c>
      <c r="BX27" s="4">
        <f>DSTDEV(PlotSort2,"SAVI",$BT$31:$BT$32)/SQRT($BH27)</f>
        <v>1.9816609208124364E-3</v>
      </c>
      <c r="BY27" s="17">
        <f>DAVERAGE(PlotSort2,"CCCI",$BT$31:$BT$32)</f>
        <v>0.38313143837534003</v>
      </c>
      <c r="BZ27" s="4">
        <f>DSTDEV(PlotSort2,"CCCI",$BT$31:$BT$32)/SQRT($BH27)</f>
        <v>7.2262048651144939E-3</v>
      </c>
    </row>
    <row r="28" spans="2:78" ht="13.5" customHeight="1" x14ac:dyDescent="0.2">
      <c r="B28" s="10">
        <v>115</v>
      </c>
      <c r="C28" s="10">
        <v>9.6489999999999991</v>
      </c>
      <c r="D28" s="10">
        <v>115.40204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21.7</v>
      </c>
      <c r="Q28" s="24">
        <v>0.66</v>
      </c>
      <c r="R28" s="24">
        <v>1.93</v>
      </c>
      <c r="S28" s="24">
        <v>42.86</v>
      </c>
      <c r="T28" s="24">
        <v>107.6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90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6.8987999999999996</v>
      </c>
      <c r="AK28" s="10">
        <v>0.16089999999999999</v>
      </c>
      <c r="AL28" s="11">
        <v>0.2177</v>
      </c>
      <c r="AM28" s="11">
        <v>5.1000000000000004E-3</v>
      </c>
      <c r="AN28" s="11">
        <v>3.2052</v>
      </c>
      <c r="AO28" s="11">
        <v>9.3200000000000005E-2</v>
      </c>
      <c r="AP28" s="11">
        <v>0.25309999999999999</v>
      </c>
      <c r="AQ28" s="11">
        <v>7.4000000000000003E-3</v>
      </c>
      <c r="AR28" s="11">
        <v>13.0318</v>
      </c>
      <c r="AS28" s="11">
        <v>0.58199999999999996</v>
      </c>
      <c r="AT28" s="11">
        <v>0.21709999999999999</v>
      </c>
      <c r="AU28" s="11">
        <v>9.7000000000000003E-3</v>
      </c>
      <c r="AV28" s="11">
        <v>24.159199999999998</v>
      </c>
      <c r="AW28" s="11">
        <v>1.0254000000000001</v>
      </c>
      <c r="AX28" s="11">
        <v>0.2853</v>
      </c>
      <c r="AY28" s="11">
        <v>1.21E-2</v>
      </c>
      <c r="AZ28" s="11">
        <v>5.9806835066864794E-2</v>
      </c>
      <c r="BA28" s="11">
        <v>1.3141409488714879</v>
      </c>
      <c r="BB28" s="11">
        <v>0.13574840764331214</v>
      </c>
      <c r="BC28" s="11">
        <v>0.10205506783719076</v>
      </c>
      <c r="BD28" s="11">
        <v>0.29873239918254268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0.22789999999999999</v>
      </c>
      <c r="BJ28" s="4">
        <f>DSTDEV(PlotSort2,"PhxRed",$BU$31:$BU$32)/SQRT($BH28)</f>
        <v>4.0000000000000036E-3</v>
      </c>
      <c r="BK28" s="4">
        <f>DAVERAGE(PlotSort2,"PhxRedEdge",$BU$31:$BU$32)</f>
        <v>0.25895000000000001</v>
      </c>
      <c r="BL28" s="4">
        <f>DSTDEV(PlotSort2,"PhxRedEdge",$BU$31:$BU$32)/SQRT($BH28)</f>
        <v>3.9500000000000091E-3</v>
      </c>
      <c r="BM28" s="4">
        <f>DAVERAGE(PlotSort2,"TMRed",$BU$31:$BU$32)</f>
        <v>0.2288</v>
      </c>
      <c r="BN28" s="4">
        <f>DSTDEV(PlotSort2,"TMRed",$BU$31:$BU$32)/SQRT($BH28)</f>
        <v>4.0000000000000036E-3</v>
      </c>
      <c r="BO28" s="4">
        <f>DAVERAGE(PlotSort2,"TMNIR",$BU$31:$BU$32)</f>
        <v>0.29500000000000004</v>
      </c>
      <c r="BP28" s="4">
        <f>DSTDEV(PlotSort2,"TMNIR",$BU$31:$BU$32)/SQRT($BH28)</f>
        <v>5.7000000000000097E-3</v>
      </c>
      <c r="BQ28" s="4">
        <f>DAVERAGE(PlotSort2,"NDRE",$BU$31:$BU$32)</f>
        <v>6.5042780936232225E-2</v>
      </c>
      <c r="BR28" s="4">
        <f>DSTDEV(PlotSort2,"NDRE",$BU$31:$BU$32)/SQRT($BH28)</f>
        <v>2.0260622149388184E-3</v>
      </c>
      <c r="BS28" s="4">
        <f>DAVERAGE(PlotSort2,"rvi",$BU$31:$BU$32)</f>
        <v>1.2892941874258601</v>
      </c>
      <c r="BT28" s="4">
        <f>DSTDEV(PlotSort2,"rvi",$BU$31:$BU$32)/SQRT($BH28)</f>
        <v>2.3724792408066353E-3</v>
      </c>
      <c r="BU28" s="17">
        <f>DAVERAGE(PlotSort2,"ndvi",$BU$31:$BU$32)</f>
        <v>0.12636734982582093</v>
      </c>
      <c r="BV28" s="4">
        <f>DSTDEV(PlotSort2,"ndvi",$BU$31:$BU$32)/SQRT($BH28)</f>
        <v>9.0537744690634403E-4</v>
      </c>
      <c r="BW28" s="17">
        <f>DAVERAGE(PlotSort2,"SAVI",$BU$31:$BU$32)</f>
        <v>9.6976706808456492E-2</v>
      </c>
      <c r="BX28" s="4">
        <f>DSTDEV(PlotSort2,"SAVI",$BU$31:$BU$32)/SQRT($BH28)</f>
        <v>1.5719143816741374E-3</v>
      </c>
      <c r="BY28" s="17">
        <f>DAVERAGE(PlotSort2,"CCCI",$BU$31:$BU$32)</f>
        <v>0.47314374871230575</v>
      </c>
      <c r="BZ28" s="4">
        <f>DSTDEV(PlotSort2,"CCCI",$BU$31:$BU$32)/SQRT($BH28)</f>
        <v>2.7509877772819043E-2</v>
      </c>
    </row>
    <row r="29" spans="2:78" ht="13.5" customHeight="1" x14ac:dyDescent="0.2">
      <c r="B29" s="10">
        <v>115</v>
      </c>
      <c r="C29" s="10">
        <v>9.6419999999999995</v>
      </c>
      <c r="D29" s="10">
        <v>115.40175000000001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21.7</v>
      </c>
      <c r="Q29" s="24">
        <v>0.66</v>
      </c>
      <c r="R29" s="24">
        <v>1.93</v>
      </c>
      <c r="S29" s="24">
        <v>42.95</v>
      </c>
      <c r="T29" s="24">
        <v>107.51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90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7.0777000000000001</v>
      </c>
      <c r="AK29" s="10">
        <v>0.37559999999999999</v>
      </c>
      <c r="AL29" s="11">
        <v>0.22370000000000001</v>
      </c>
      <c r="AM29" s="11">
        <v>1.1900000000000001E-2</v>
      </c>
      <c r="AN29" s="11">
        <v>3.2955000000000001</v>
      </c>
      <c r="AO29" s="11">
        <v>9.6100000000000005E-2</v>
      </c>
      <c r="AP29" s="11">
        <v>0.2606</v>
      </c>
      <c r="AQ29" s="11">
        <v>7.6E-3</v>
      </c>
      <c r="AR29" s="11">
        <v>13.433199999999999</v>
      </c>
      <c r="AS29" s="11">
        <v>0.35670000000000002</v>
      </c>
      <c r="AT29" s="11">
        <v>0.22420000000000001</v>
      </c>
      <c r="AU29" s="11">
        <v>6.0000000000000001E-3</v>
      </c>
      <c r="AV29" s="11">
        <v>24.901800000000001</v>
      </c>
      <c r="AW29" s="11">
        <v>0.29120000000000001</v>
      </c>
      <c r="AX29" s="11">
        <v>0.29459999999999997</v>
      </c>
      <c r="AY29" s="11">
        <v>3.3999999999999998E-3</v>
      </c>
      <c r="AZ29" s="11">
        <v>6.1239193083573451E-2</v>
      </c>
      <c r="BA29" s="11">
        <v>1.3140053523639605</v>
      </c>
      <c r="BB29" s="11">
        <v>0.13569776407093287</v>
      </c>
      <c r="BC29" s="11">
        <v>0.10365135453474672</v>
      </c>
      <c r="BD29" s="11">
        <v>0.32385031593754171</v>
      </c>
      <c r="BE29" s="27"/>
      <c r="BF29" s="5"/>
    </row>
    <row r="30" spans="2:78" ht="13.5" customHeight="1" x14ac:dyDescent="0.2">
      <c r="B30" s="10">
        <v>115</v>
      </c>
      <c r="C30" s="10">
        <v>9.6340000000000003</v>
      </c>
      <c r="D30" s="10">
        <v>115.40142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21.7</v>
      </c>
      <c r="Q30" s="24">
        <v>0.66</v>
      </c>
      <c r="R30" s="24">
        <v>1.93</v>
      </c>
      <c r="S30" s="24">
        <v>43.04</v>
      </c>
      <c r="T30" s="24">
        <v>107.41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90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7.0564999999999998</v>
      </c>
      <c r="AK30" s="10">
        <v>0.23910000000000001</v>
      </c>
      <c r="AL30" s="11">
        <v>0.22339999999999999</v>
      </c>
      <c r="AM30" s="11">
        <v>7.6E-3</v>
      </c>
      <c r="AN30" s="11">
        <v>3.3073000000000001</v>
      </c>
      <c r="AO30" s="11">
        <v>6.9000000000000006E-2</v>
      </c>
      <c r="AP30" s="11">
        <v>0.26200000000000001</v>
      </c>
      <c r="AQ30" s="11">
        <v>5.4999999999999997E-3</v>
      </c>
      <c r="AR30" s="11">
        <v>13.351000000000001</v>
      </c>
      <c r="AS30" s="11">
        <v>0.34420000000000001</v>
      </c>
      <c r="AT30" s="11">
        <v>0.22320000000000001</v>
      </c>
      <c r="AU30" s="11">
        <v>5.7999999999999996E-3</v>
      </c>
      <c r="AV30" s="11">
        <v>25.043199999999999</v>
      </c>
      <c r="AW30" s="11">
        <v>0.36609999999999998</v>
      </c>
      <c r="AX30" s="11">
        <v>0.29680000000000001</v>
      </c>
      <c r="AY30" s="11">
        <v>4.3E-3</v>
      </c>
      <c r="AZ30" s="11">
        <v>6.2276306370794558E-2</v>
      </c>
      <c r="BA30" s="11">
        <v>1.3297491039426523</v>
      </c>
      <c r="BB30" s="11">
        <v>0.14153846153846153</v>
      </c>
      <c r="BC30" s="11">
        <v>0.10823529411764707</v>
      </c>
      <c r="BD30" s="11">
        <v>0.29223341788673562</v>
      </c>
      <c r="BE30" s="27"/>
      <c r="BF30" s="5"/>
      <c r="BH30" s="19" t="s">
        <v>116</v>
      </c>
    </row>
    <row r="31" spans="2:78" ht="13.5" customHeight="1" x14ac:dyDescent="0.2">
      <c r="B31" s="10">
        <v>115</v>
      </c>
      <c r="C31" s="10">
        <v>9.6259999999999994</v>
      </c>
      <c r="D31" s="10">
        <v>115.40107999999999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21.7</v>
      </c>
      <c r="Q31" s="24">
        <v>0.66</v>
      </c>
      <c r="R31" s="24">
        <v>1.93</v>
      </c>
      <c r="S31" s="24">
        <v>43.14</v>
      </c>
      <c r="T31" s="24">
        <v>107.32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90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6.9116</v>
      </c>
      <c r="AK31" s="10">
        <v>1.6400000000000001E-2</v>
      </c>
      <c r="AL31" s="11">
        <v>0.21920000000000001</v>
      </c>
      <c r="AM31" s="11">
        <v>5.0000000000000001E-4</v>
      </c>
      <c r="AN31" s="11">
        <v>3.1221999999999999</v>
      </c>
      <c r="AO31" s="11">
        <v>1.0699999999999999E-2</v>
      </c>
      <c r="AP31" s="11">
        <v>0.24779999999999999</v>
      </c>
      <c r="AQ31" s="11">
        <v>8.9999999999999998E-4</v>
      </c>
      <c r="AR31" s="11">
        <v>12.980399999999999</v>
      </c>
      <c r="AS31" s="11">
        <v>0.15959999999999999</v>
      </c>
      <c r="AT31" s="11">
        <v>0.21740000000000001</v>
      </c>
      <c r="AU31" s="11">
        <v>2.7000000000000001E-3</v>
      </c>
      <c r="AV31" s="11">
        <v>23.5914</v>
      </c>
      <c r="AW31" s="11">
        <v>0.25790000000000002</v>
      </c>
      <c r="AX31" s="11">
        <v>0.28010000000000002</v>
      </c>
      <c r="AY31" s="11">
        <v>3.0999999999999999E-3</v>
      </c>
      <c r="AZ31" s="11">
        <v>6.1185830649744311E-2</v>
      </c>
      <c r="BA31" s="11">
        <v>1.2884084636614535</v>
      </c>
      <c r="BB31" s="11">
        <v>0.12603015075376883</v>
      </c>
      <c r="BC31" s="11">
        <v>9.4285714285714292E-2</v>
      </c>
      <c r="BD31" s="11">
        <v>0.40799529736088735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115</v>
      </c>
      <c r="C32" s="10">
        <v>9.6180000000000003</v>
      </c>
      <c r="D32" s="10">
        <v>115.40075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21.7</v>
      </c>
      <c r="Q32" s="24">
        <v>0.66</v>
      </c>
      <c r="R32" s="24">
        <v>1.93</v>
      </c>
      <c r="S32" s="24">
        <v>43.23</v>
      </c>
      <c r="T32" s="24">
        <v>107.22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90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8.0836000000000006</v>
      </c>
      <c r="AK32" s="10">
        <v>0.39610000000000001</v>
      </c>
      <c r="AL32" s="11">
        <v>0.25690000000000002</v>
      </c>
      <c r="AM32" s="11">
        <v>1.26E-2</v>
      </c>
      <c r="AN32" s="11">
        <v>3.5676000000000001</v>
      </c>
      <c r="AO32" s="11">
        <v>0.17219999999999999</v>
      </c>
      <c r="AP32" s="11">
        <v>0.28370000000000001</v>
      </c>
      <c r="AQ32" s="11">
        <v>1.37E-2</v>
      </c>
      <c r="AR32" s="11">
        <v>15.1175</v>
      </c>
      <c r="AS32" s="11">
        <v>0.99319999999999997</v>
      </c>
      <c r="AT32" s="11">
        <v>0.25369999999999998</v>
      </c>
      <c r="AU32" s="11">
        <v>1.67E-2</v>
      </c>
      <c r="AV32" s="11">
        <v>26.925599999999999</v>
      </c>
      <c r="AW32" s="11">
        <v>1.587</v>
      </c>
      <c r="AX32" s="11">
        <v>0.32029999999999997</v>
      </c>
      <c r="AY32" s="11">
        <v>1.89E-2</v>
      </c>
      <c r="AZ32" s="11">
        <v>6.0596026490066172E-2</v>
      </c>
      <c r="BA32" s="11">
        <v>1.2625147812376822</v>
      </c>
      <c r="BB32" s="11">
        <v>0.11602787456445993</v>
      </c>
      <c r="BC32" s="11">
        <v>9.3016759776536312E-2</v>
      </c>
      <c r="BD32" s="11">
        <v>0.49039231607563261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115</v>
      </c>
      <c r="C33" s="10">
        <v>9.61</v>
      </c>
      <c r="D33" s="10">
        <v>115.40042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21.7</v>
      </c>
      <c r="Q33" s="24">
        <v>0.66</v>
      </c>
      <c r="R33" s="24">
        <v>1.93</v>
      </c>
      <c r="S33" s="24">
        <v>43.33</v>
      </c>
      <c r="T33" s="24">
        <v>107.12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90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9.2533999999999992</v>
      </c>
      <c r="AK33" s="10">
        <v>4.7100000000000003E-2</v>
      </c>
      <c r="AL33" s="11">
        <v>0.29459999999999997</v>
      </c>
      <c r="AM33" s="11">
        <v>1.5E-3</v>
      </c>
      <c r="AN33" s="11">
        <v>4.0711000000000004</v>
      </c>
      <c r="AO33" s="11">
        <v>2.0299999999999999E-2</v>
      </c>
      <c r="AP33" s="11">
        <v>0.32429999999999998</v>
      </c>
      <c r="AQ33" s="11">
        <v>1.6000000000000001E-3</v>
      </c>
      <c r="AR33" s="11">
        <v>17.279699999999998</v>
      </c>
      <c r="AS33" s="11">
        <v>0.215</v>
      </c>
      <c r="AT33" s="11">
        <v>0.29049999999999998</v>
      </c>
      <c r="AU33" s="11">
        <v>3.5999999999999999E-3</v>
      </c>
      <c r="AV33" s="11">
        <v>30.328499999999998</v>
      </c>
      <c r="AW33" s="11">
        <v>0.38479999999999998</v>
      </c>
      <c r="AX33" s="11">
        <v>0.36149999999999999</v>
      </c>
      <c r="AY33" s="11">
        <v>4.5999999999999999E-3</v>
      </c>
      <c r="AZ33" s="11">
        <v>5.4243219597550324E-2</v>
      </c>
      <c r="BA33" s="11">
        <v>1.2444061962134252</v>
      </c>
      <c r="BB33" s="11">
        <v>0.10889570552147242</v>
      </c>
      <c r="BC33" s="11">
        <v>9.2447916666666685E-2</v>
      </c>
      <c r="BD33" s="11">
        <v>0.44163143235818397</v>
      </c>
      <c r="BE33" s="27"/>
      <c r="BF33" s="5"/>
    </row>
    <row r="34" spans="2:66" ht="13.5" customHeight="1" x14ac:dyDescent="0.2">
      <c r="B34" s="10">
        <v>115</v>
      </c>
      <c r="C34" s="10">
        <v>9.6890000000000001</v>
      </c>
      <c r="D34" s="10">
        <v>115.40371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21.7</v>
      </c>
      <c r="Q34" s="24">
        <v>0.66</v>
      </c>
      <c r="R34" s="24">
        <v>1.93</v>
      </c>
      <c r="S34" s="24">
        <v>42.38</v>
      </c>
      <c r="T34" s="24">
        <v>108.09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90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7.0926</v>
      </c>
      <c r="AK34" s="10">
        <v>0.13780000000000001</v>
      </c>
      <c r="AL34" s="11">
        <v>0.22189999999999999</v>
      </c>
      <c r="AM34" s="11">
        <v>4.3E-3</v>
      </c>
      <c r="AN34" s="11">
        <v>3.2372999999999998</v>
      </c>
      <c r="AO34" s="11">
        <v>5.9999999999999995E-4</v>
      </c>
      <c r="AP34" s="11">
        <v>0.25330000000000003</v>
      </c>
      <c r="AQ34" s="11">
        <v>1E-4</v>
      </c>
      <c r="AR34" s="11">
        <v>13.511900000000001</v>
      </c>
      <c r="AS34" s="11">
        <v>0.1842</v>
      </c>
      <c r="AT34" s="11">
        <v>0.22309999999999999</v>
      </c>
      <c r="AU34" s="11">
        <v>3.0000000000000001E-3</v>
      </c>
      <c r="AV34" s="11">
        <v>24.650099999999998</v>
      </c>
      <c r="AW34" s="11">
        <v>2.7E-2</v>
      </c>
      <c r="AX34" s="11">
        <v>0.28849999999999998</v>
      </c>
      <c r="AY34" s="11">
        <v>2.9999999999999997E-4</v>
      </c>
      <c r="AZ34" s="11">
        <v>6.4968623108157902E-2</v>
      </c>
      <c r="BA34" s="11">
        <v>1.2931420887494396</v>
      </c>
      <c r="BB34" s="11">
        <v>0.12783424550430023</v>
      </c>
      <c r="BC34" s="11">
        <v>9.6975088967971509E-2</v>
      </c>
      <c r="BD34" s="11">
        <v>0.45843499564998158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115</v>
      </c>
      <c r="C35" s="10">
        <v>9.6969999999999992</v>
      </c>
      <c r="D35" s="10">
        <v>115.40403999999999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21.7</v>
      </c>
      <c r="Q35" s="24">
        <v>0.66</v>
      </c>
      <c r="R35" s="24">
        <v>1.93</v>
      </c>
      <c r="S35" s="24">
        <v>42.29</v>
      </c>
      <c r="T35" s="24">
        <v>108.19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90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6.6675000000000004</v>
      </c>
      <c r="AK35" s="10">
        <v>0.40689999999999998</v>
      </c>
      <c r="AL35" s="11">
        <v>0.2082</v>
      </c>
      <c r="AM35" s="11">
        <v>1.2699999999999999E-2</v>
      </c>
      <c r="AN35" s="11">
        <v>3.1717</v>
      </c>
      <c r="AO35" s="11">
        <v>0.1245</v>
      </c>
      <c r="AP35" s="11">
        <v>0.2477</v>
      </c>
      <c r="AQ35" s="11">
        <v>9.7000000000000003E-3</v>
      </c>
      <c r="AR35" s="11">
        <v>12.8597</v>
      </c>
      <c r="AS35" s="11">
        <v>0.61550000000000005</v>
      </c>
      <c r="AT35" s="11">
        <v>0.21190000000000001</v>
      </c>
      <c r="AU35" s="11">
        <v>1.01E-2</v>
      </c>
      <c r="AV35" s="11">
        <v>24.186199999999999</v>
      </c>
      <c r="AW35" s="11">
        <v>0.78620000000000001</v>
      </c>
      <c r="AX35" s="11">
        <v>0.28249999999999997</v>
      </c>
      <c r="AY35" s="11">
        <v>9.1999999999999998E-3</v>
      </c>
      <c r="AZ35" s="11">
        <v>6.563560920407388E-2</v>
      </c>
      <c r="BA35" s="11">
        <v>1.3331760264275601</v>
      </c>
      <c r="BB35" s="11">
        <v>0.14279935275080902</v>
      </c>
      <c r="BC35" s="11">
        <v>0.10649637972646818</v>
      </c>
      <c r="BD35" s="11">
        <v>0.33852570108563407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115</v>
      </c>
      <c r="C36" s="10">
        <v>9.7070000000000007</v>
      </c>
      <c r="D36" s="10">
        <v>115.40446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21.7</v>
      </c>
      <c r="Q36" s="24">
        <v>0.66</v>
      </c>
      <c r="R36" s="24">
        <v>1.93</v>
      </c>
      <c r="S36" s="24">
        <v>42.17</v>
      </c>
      <c r="T36" s="24">
        <v>108.32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90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8.1617999999999995</v>
      </c>
      <c r="AK36" s="10">
        <v>0.2341</v>
      </c>
      <c r="AL36" s="11">
        <v>0.25430000000000003</v>
      </c>
      <c r="AM36" s="11">
        <v>7.3000000000000001E-3</v>
      </c>
      <c r="AN36" s="11">
        <v>3.6884000000000001</v>
      </c>
      <c r="AO36" s="11">
        <v>6.0299999999999999E-2</v>
      </c>
      <c r="AP36" s="11">
        <v>0.28739999999999999</v>
      </c>
      <c r="AQ36" s="11">
        <v>4.7000000000000002E-3</v>
      </c>
      <c r="AR36" s="11">
        <v>15.4018</v>
      </c>
      <c r="AS36" s="11">
        <v>0.2923</v>
      </c>
      <c r="AT36" s="11">
        <v>0.25319999999999998</v>
      </c>
      <c r="AU36" s="11">
        <v>4.7999999999999996E-3</v>
      </c>
      <c r="AV36" s="11">
        <v>27.8096</v>
      </c>
      <c r="AW36" s="11">
        <v>0.34939999999999999</v>
      </c>
      <c r="AX36" s="11">
        <v>0.3241</v>
      </c>
      <c r="AY36" s="11">
        <v>4.1000000000000003E-3</v>
      </c>
      <c r="AZ36" s="11">
        <v>6.0016353229762905E-2</v>
      </c>
      <c r="BA36" s="11">
        <v>1.2800157977883098</v>
      </c>
      <c r="BB36" s="11">
        <v>0.12281309544430977</v>
      </c>
      <c r="BC36" s="11">
        <v>9.8719019771651387E-2</v>
      </c>
      <c r="BD36" s="11">
        <v>0.41645116483830075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115</v>
      </c>
      <c r="C37" s="10">
        <v>9.7140000000000004</v>
      </c>
      <c r="D37" s="10">
        <v>115.40475000000001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21.7</v>
      </c>
      <c r="Q37" s="24">
        <v>0.66</v>
      </c>
      <c r="R37" s="24">
        <v>1.93</v>
      </c>
      <c r="S37" s="24">
        <v>42.08</v>
      </c>
      <c r="T37" s="24">
        <v>108.4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90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7.5137999999999998</v>
      </c>
      <c r="AK37" s="10">
        <v>6.4999999999999997E-3</v>
      </c>
      <c r="AL37" s="11">
        <v>0.23380000000000001</v>
      </c>
      <c r="AM37" s="11">
        <v>2.0000000000000001E-4</v>
      </c>
      <c r="AN37" s="11">
        <v>3.4599000000000002</v>
      </c>
      <c r="AO37" s="11">
        <v>2.8400000000000002E-2</v>
      </c>
      <c r="AP37" s="11">
        <v>0.26919999999999999</v>
      </c>
      <c r="AQ37" s="11">
        <v>2.2000000000000001E-3</v>
      </c>
      <c r="AR37" s="11">
        <v>14.291</v>
      </c>
      <c r="AS37" s="11">
        <v>6.7000000000000002E-3</v>
      </c>
      <c r="AT37" s="11">
        <v>0.2346</v>
      </c>
      <c r="AU37" s="11">
        <v>1E-4</v>
      </c>
      <c r="AV37" s="11">
        <v>26.002099999999999</v>
      </c>
      <c r="AW37" s="11">
        <v>0.13100000000000001</v>
      </c>
      <c r="AX37" s="11">
        <v>0.30259999999999998</v>
      </c>
      <c r="AY37" s="11">
        <v>1.5E-3</v>
      </c>
      <c r="AZ37" s="11">
        <v>5.841203217908357E-2</v>
      </c>
      <c r="BA37" s="11">
        <v>1.2898550724637681</v>
      </c>
      <c r="BB37" s="11">
        <v>0.12658227848101261</v>
      </c>
      <c r="BC37" s="11">
        <v>9.834168916313149E-2</v>
      </c>
      <c r="BD37" s="11">
        <v>0.3539442784862864</v>
      </c>
      <c r="BE37" s="27"/>
      <c r="BF37" s="5"/>
      <c r="BI37" s="22">
        <v>2</v>
      </c>
    </row>
    <row r="38" spans="2:66" ht="13.5" customHeight="1" x14ac:dyDescent="0.2">
      <c r="B38" s="10">
        <v>115</v>
      </c>
      <c r="C38" s="10">
        <v>9.7219999999999995</v>
      </c>
      <c r="D38" s="10">
        <v>115.40508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21.7</v>
      </c>
      <c r="Q38" s="24">
        <v>0.66</v>
      </c>
      <c r="R38" s="24">
        <v>1.93</v>
      </c>
      <c r="S38" s="24">
        <v>41.99</v>
      </c>
      <c r="T38" s="24">
        <v>108.5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90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7.2938999999999998</v>
      </c>
      <c r="AK38" s="10">
        <v>0.2462</v>
      </c>
      <c r="AL38" s="11">
        <v>0.2266</v>
      </c>
      <c r="AM38" s="11">
        <v>7.6E-3</v>
      </c>
      <c r="AN38" s="11">
        <v>3.4125999999999999</v>
      </c>
      <c r="AO38" s="11">
        <v>7.4499999999999997E-2</v>
      </c>
      <c r="AP38" s="11">
        <v>0.26500000000000001</v>
      </c>
      <c r="AQ38" s="11">
        <v>5.7999999999999996E-3</v>
      </c>
      <c r="AR38" s="11">
        <v>13.936999999999999</v>
      </c>
      <c r="AS38" s="11">
        <v>0.41620000000000001</v>
      </c>
      <c r="AT38" s="11">
        <v>0.22839999999999999</v>
      </c>
      <c r="AU38" s="11">
        <v>6.7999999999999996E-3</v>
      </c>
      <c r="AV38" s="11">
        <v>25.881399999999999</v>
      </c>
      <c r="AW38" s="11">
        <v>0.49709999999999999</v>
      </c>
      <c r="AX38" s="11">
        <v>0.30059999999999998</v>
      </c>
      <c r="AY38" s="11">
        <v>5.7999999999999996E-3</v>
      </c>
      <c r="AZ38" s="11">
        <v>6.2942008486562881E-2</v>
      </c>
      <c r="BA38" s="11">
        <v>1.3161120840630471</v>
      </c>
      <c r="BB38" s="11">
        <v>0.13648393194706995</v>
      </c>
      <c r="BC38" s="11">
        <v>0.10524781341107869</v>
      </c>
      <c r="BD38" s="11">
        <v>0.34641828396869156</v>
      </c>
      <c r="BE38" s="27"/>
      <c r="BF38" s="5"/>
      <c r="BI38" s="22">
        <v>3</v>
      </c>
      <c r="BJ38" s="3"/>
    </row>
    <row r="39" spans="2:66" ht="13.5" customHeight="1" x14ac:dyDescent="0.2">
      <c r="B39" s="10">
        <v>115</v>
      </c>
      <c r="C39" s="10">
        <v>9.73</v>
      </c>
      <c r="D39" s="10">
        <v>115.40542000000001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21.7</v>
      </c>
      <c r="Q39" s="24">
        <v>0.66</v>
      </c>
      <c r="R39" s="24">
        <v>1.93</v>
      </c>
      <c r="S39" s="24">
        <v>41.89</v>
      </c>
      <c r="T39" s="24">
        <v>108.6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90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7.2453000000000003</v>
      </c>
      <c r="AK39" s="10">
        <v>0.2447</v>
      </c>
      <c r="AL39" s="11">
        <v>0.22470000000000001</v>
      </c>
      <c r="AM39" s="11">
        <v>7.6E-3</v>
      </c>
      <c r="AN39" s="11">
        <v>3.3521000000000001</v>
      </c>
      <c r="AO39" s="11">
        <v>0.1055</v>
      </c>
      <c r="AP39" s="11">
        <v>0.25979999999999998</v>
      </c>
      <c r="AQ39" s="11">
        <v>8.2000000000000007E-3</v>
      </c>
      <c r="AR39" s="11">
        <v>13.899900000000001</v>
      </c>
      <c r="AS39" s="11">
        <v>0.43630000000000002</v>
      </c>
      <c r="AT39" s="11">
        <v>0.2273</v>
      </c>
      <c r="AU39" s="11">
        <v>7.1000000000000004E-3</v>
      </c>
      <c r="AV39" s="11">
        <v>25.471699999999998</v>
      </c>
      <c r="AW39" s="11">
        <v>0.6573</v>
      </c>
      <c r="AX39" s="11">
        <v>0.29530000000000001</v>
      </c>
      <c r="AY39" s="11">
        <v>7.6E-3</v>
      </c>
      <c r="AZ39" s="11">
        <v>6.3952441001621396E-2</v>
      </c>
      <c r="BA39" s="11">
        <v>1.299164100307963</v>
      </c>
      <c r="BB39" s="11">
        <v>0.13011863758132416</v>
      </c>
      <c r="BC39" s="11">
        <v>9.9745746137297114E-2</v>
      </c>
      <c r="BD39" s="11">
        <v>0.41989220653701176</v>
      </c>
      <c r="BE39" s="27"/>
      <c r="BF39" s="5"/>
    </row>
    <row r="40" spans="2:66" ht="13.5" customHeight="1" x14ac:dyDescent="0.2">
      <c r="B40" s="10">
        <v>115</v>
      </c>
      <c r="C40" s="10">
        <v>9.7379999999999995</v>
      </c>
      <c r="D40" s="10">
        <v>115.40575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21.7</v>
      </c>
      <c r="Q40" s="24">
        <v>0.66</v>
      </c>
      <c r="R40" s="24">
        <v>1.93</v>
      </c>
      <c r="S40" s="24">
        <v>41.8</v>
      </c>
      <c r="T40" s="24">
        <v>108.71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90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7.9499000000000004</v>
      </c>
      <c r="AK40" s="10">
        <v>0.2495</v>
      </c>
      <c r="AL40" s="11">
        <v>0.24610000000000001</v>
      </c>
      <c r="AM40" s="11">
        <v>7.7000000000000002E-3</v>
      </c>
      <c r="AN40" s="11">
        <v>3.6025</v>
      </c>
      <c r="AO40" s="11">
        <v>9.4200000000000006E-2</v>
      </c>
      <c r="AP40" s="11">
        <v>0.2787</v>
      </c>
      <c r="AQ40" s="11">
        <v>7.3000000000000001E-3</v>
      </c>
      <c r="AR40" s="11">
        <v>15.114000000000001</v>
      </c>
      <c r="AS40" s="11">
        <v>0.43</v>
      </c>
      <c r="AT40" s="11">
        <v>0.24679999999999999</v>
      </c>
      <c r="AU40" s="11">
        <v>7.0000000000000001E-3</v>
      </c>
      <c r="AV40" s="11">
        <v>27.1648</v>
      </c>
      <c r="AW40" s="11">
        <v>0.61570000000000003</v>
      </c>
      <c r="AX40" s="11">
        <v>0.31440000000000001</v>
      </c>
      <c r="AY40" s="11">
        <v>7.1000000000000004E-3</v>
      </c>
      <c r="AZ40" s="11">
        <v>6.0192210419828043E-2</v>
      </c>
      <c r="BA40" s="11">
        <v>1.2739059967585089</v>
      </c>
      <c r="BB40" s="11">
        <v>0.12045616535994301</v>
      </c>
      <c r="BC40" s="11">
        <v>9.5552205050885824E-2</v>
      </c>
      <c r="BD40" s="11">
        <v>0.44134253509310467</v>
      </c>
      <c r="BE40" s="27"/>
      <c r="BF40" s="5"/>
    </row>
    <row r="41" spans="2:66" ht="13.5" customHeight="1" x14ac:dyDescent="0.2">
      <c r="B41" s="10">
        <v>115</v>
      </c>
      <c r="C41" s="10">
        <v>9.7469999999999999</v>
      </c>
      <c r="D41" s="10">
        <v>115.40612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21.7</v>
      </c>
      <c r="Q41" s="24">
        <v>0.66</v>
      </c>
      <c r="R41" s="24">
        <v>1.93</v>
      </c>
      <c r="S41" s="24">
        <v>41.69</v>
      </c>
      <c r="T41" s="24">
        <v>108.82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90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7.7515999999999998</v>
      </c>
      <c r="AK41" s="10">
        <v>0.17860000000000001</v>
      </c>
      <c r="AL41" s="11">
        <v>0.23949999999999999</v>
      </c>
      <c r="AM41" s="11">
        <v>5.4999999999999997E-3</v>
      </c>
      <c r="AN41" s="11">
        <v>3.5489000000000002</v>
      </c>
      <c r="AO41" s="11">
        <v>8.5699999999999998E-2</v>
      </c>
      <c r="AP41" s="11">
        <v>0.27400000000000002</v>
      </c>
      <c r="AQ41" s="11">
        <v>6.6E-3</v>
      </c>
      <c r="AR41" s="11">
        <v>14.589600000000001</v>
      </c>
      <c r="AS41" s="11">
        <v>0.49480000000000002</v>
      </c>
      <c r="AT41" s="11">
        <v>0.23769999999999999</v>
      </c>
      <c r="AU41" s="11">
        <v>8.0999999999999996E-3</v>
      </c>
      <c r="AV41" s="11">
        <v>26.4514</v>
      </c>
      <c r="AW41" s="11">
        <v>0.86739999999999995</v>
      </c>
      <c r="AX41" s="11">
        <v>0.30549999999999999</v>
      </c>
      <c r="AY41" s="11">
        <v>0.01</v>
      </c>
      <c r="AZ41" s="11">
        <v>5.4357204486626357E-2</v>
      </c>
      <c r="BA41" s="11">
        <v>1.2852334875893985</v>
      </c>
      <c r="BB41" s="11">
        <v>0.1248159057437408</v>
      </c>
      <c r="BC41" s="11">
        <v>9.7488496932515323E-2</v>
      </c>
      <c r="BD41" s="11">
        <v>0.29760769006880777</v>
      </c>
      <c r="BE41" s="27"/>
      <c r="BF41" s="5"/>
    </row>
    <row r="42" spans="2:66" ht="13.5" customHeight="1" x14ac:dyDescent="0.2">
      <c r="B42" s="10">
        <v>115</v>
      </c>
      <c r="C42" s="10">
        <v>9.5380000000000003</v>
      </c>
      <c r="D42" s="10">
        <v>115.39742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21.7</v>
      </c>
      <c r="Q42" s="24">
        <v>0.66</v>
      </c>
      <c r="R42" s="24">
        <v>1.93</v>
      </c>
      <c r="S42" s="24">
        <v>44.2</v>
      </c>
      <c r="T42" s="24">
        <v>106.26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90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10.2624</v>
      </c>
      <c r="AK42" s="10">
        <v>0.14449999999999999</v>
      </c>
      <c r="AL42" s="11">
        <v>0.33200000000000002</v>
      </c>
      <c r="AM42" s="11">
        <v>4.7000000000000002E-3</v>
      </c>
      <c r="AN42" s="11">
        <v>4.4763000000000002</v>
      </c>
      <c r="AO42" s="11">
        <v>6.2100000000000002E-2</v>
      </c>
      <c r="AP42" s="11">
        <v>0.36270000000000002</v>
      </c>
      <c r="AQ42" s="11">
        <v>5.0000000000000001E-3</v>
      </c>
      <c r="AR42" s="11">
        <v>19.197299999999998</v>
      </c>
      <c r="AS42" s="11">
        <v>0.27579999999999999</v>
      </c>
      <c r="AT42" s="11">
        <v>0.32819999999999999</v>
      </c>
      <c r="AU42" s="11">
        <v>4.7000000000000002E-3</v>
      </c>
      <c r="AV42" s="11">
        <v>33.292499999999997</v>
      </c>
      <c r="AW42" s="11">
        <v>0.48670000000000002</v>
      </c>
      <c r="AX42" s="11">
        <v>0.40360000000000001</v>
      </c>
      <c r="AY42" s="11">
        <v>5.8999999999999999E-3</v>
      </c>
      <c r="AZ42" s="11">
        <v>5.3373352472921826E-2</v>
      </c>
      <c r="BA42" s="11">
        <v>1.2297379646556978</v>
      </c>
      <c r="BB42" s="11">
        <v>0.10303361574200605</v>
      </c>
      <c r="BC42" s="11">
        <v>9.1816853385289846E-2</v>
      </c>
      <c r="BD42" s="11">
        <v>0.48252544458960123</v>
      </c>
      <c r="BE42" s="27"/>
      <c r="BF42" s="5"/>
    </row>
    <row r="43" spans="2:66" ht="13.5" customHeight="1" x14ac:dyDescent="0.2">
      <c r="B43" s="10">
        <v>115</v>
      </c>
      <c r="C43" s="10">
        <v>9.5459999999999994</v>
      </c>
      <c r="D43" s="10">
        <v>115.39775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21.7</v>
      </c>
      <c r="Q43" s="24">
        <v>0.66</v>
      </c>
      <c r="R43" s="24">
        <v>1.93</v>
      </c>
      <c r="S43" s="24">
        <v>44.1</v>
      </c>
      <c r="T43" s="24">
        <v>106.36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90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7.1802999999999999</v>
      </c>
      <c r="AK43" s="10">
        <v>0.44840000000000002</v>
      </c>
      <c r="AL43" s="11">
        <v>0.2319</v>
      </c>
      <c r="AM43" s="11">
        <v>1.4500000000000001E-2</v>
      </c>
      <c r="AN43" s="11">
        <v>3.2509999999999999</v>
      </c>
      <c r="AO43" s="11">
        <v>0.1777</v>
      </c>
      <c r="AP43" s="11">
        <v>0.26290000000000002</v>
      </c>
      <c r="AQ43" s="11">
        <v>1.44E-2</v>
      </c>
      <c r="AR43" s="11">
        <v>13.6411</v>
      </c>
      <c r="AS43" s="11">
        <v>0.8417</v>
      </c>
      <c r="AT43" s="11">
        <v>0.23280000000000001</v>
      </c>
      <c r="AU43" s="11">
        <v>1.44E-2</v>
      </c>
      <c r="AV43" s="11">
        <v>24.851800000000001</v>
      </c>
      <c r="AW43" s="11">
        <v>1.3436999999999999</v>
      </c>
      <c r="AX43" s="11">
        <v>0.30070000000000002</v>
      </c>
      <c r="AY43" s="11">
        <v>1.6299999999999999E-2</v>
      </c>
      <c r="AZ43" s="11">
        <v>6.7068843151171037E-2</v>
      </c>
      <c r="BA43" s="11">
        <v>1.2916666666666667</v>
      </c>
      <c r="BB43" s="11">
        <v>0.12727272727272729</v>
      </c>
      <c r="BC43" s="11">
        <v>9.8548621190130636E-2</v>
      </c>
      <c r="BD43" s="11">
        <v>0.50065362648512479</v>
      </c>
      <c r="BE43" s="27"/>
      <c r="BF43" s="5"/>
    </row>
    <row r="44" spans="2:66" ht="13.5" customHeight="1" x14ac:dyDescent="0.2">
      <c r="B44" s="10">
        <v>115</v>
      </c>
      <c r="C44" s="10">
        <v>9.5530000000000008</v>
      </c>
      <c r="D44" s="10">
        <v>115.39803999999999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21.7</v>
      </c>
      <c r="Q44" s="24">
        <v>0.66</v>
      </c>
      <c r="R44" s="24">
        <v>1.93</v>
      </c>
      <c r="S44" s="24">
        <v>44.02</v>
      </c>
      <c r="T44" s="24">
        <v>106.44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90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8.4582999999999995</v>
      </c>
      <c r="AK44" s="10">
        <v>5.8500000000000003E-2</v>
      </c>
      <c r="AL44" s="11">
        <v>0.2727</v>
      </c>
      <c r="AM44" s="11">
        <v>1.9E-3</v>
      </c>
      <c r="AN44" s="11">
        <v>3.7027000000000001</v>
      </c>
      <c r="AO44" s="11">
        <v>2.2100000000000002E-2</v>
      </c>
      <c r="AP44" s="11">
        <v>0.2989</v>
      </c>
      <c r="AQ44" s="11">
        <v>1.8E-3</v>
      </c>
      <c r="AR44" s="11">
        <v>15.7456</v>
      </c>
      <c r="AS44" s="11">
        <v>0.105</v>
      </c>
      <c r="AT44" s="11">
        <v>0.26819999999999999</v>
      </c>
      <c r="AU44" s="11">
        <v>1.8E-3</v>
      </c>
      <c r="AV44" s="11">
        <v>27.880299999999998</v>
      </c>
      <c r="AW44" s="11">
        <v>0.12479999999999999</v>
      </c>
      <c r="AX44" s="11">
        <v>0.33679999999999999</v>
      </c>
      <c r="AY44" s="11">
        <v>1.5E-3</v>
      </c>
      <c r="AZ44" s="11">
        <v>5.9619317288028932E-2</v>
      </c>
      <c r="BA44" s="11">
        <v>1.2557792692020879</v>
      </c>
      <c r="BB44" s="11">
        <v>0.1133884297520661</v>
      </c>
      <c r="BC44" s="11">
        <v>9.3122171945701354E-2</v>
      </c>
      <c r="BD44" s="11">
        <v>0.49786139025684412</v>
      </c>
      <c r="BE44" s="27"/>
      <c r="BF44" s="5"/>
    </row>
    <row r="45" spans="2:66" ht="13.5" customHeight="1" x14ac:dyDescent="0.2">
      <c r="B45" s="10">
        <v>115</v>
      </c>
      <c r="C45" s="10">
        <v>9.5609999999999999</v>
      </c>
      <c r="D45" s="10">
        <v>115.39838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21.7</v>
      </c>
      <c r="Q45" s="24">
        <v>0.66</v>
      </c>
      <c r="R45" s="24">
        <v>1.93</v>
      </c>
      <c r="S45" s="24">
        <v>43.92</v>
      </c>
      <c r="T45" s="24">
        <v>106.53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90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6.6773999999999996</v>
      </c>
      <c r="AK45" s="10">
        <v>0.17280000000000001</v>
      </c>
      <c r="AL45" s="11">
        <v>0.21490000000000001</v>
      </c>
      <c r="AM45" s="11">
        <v>5.5999999999999999E-3</v>
      </c>
      <c r="AN45" s="11">
        <v>3.0661</v>
      </c>
      <c r="AO45" s="11">
        <v>7.9799999999999996E-2</v>
      </c>
      <c r="AP45" s="11">
        <v>0.24709999999999999</v>
      </c>
      <c r="AQ45" s="11">
        <v>6.4000000000000003E-3</v>
      </c>
      <c r="AR45" s="11">
        <v>12.622400000000001</v>
      </c>
      <c r="AS45" s="11">
        <v>0.35220000000000001</v>
      </c>
      <c r="AT45" s="11">
        <v>0.21460000000000001</v>
      </c>
      <c r="AU45" s="11">
        <v>6.0000000000000001E-3</v>
      </c>
      <c r="AV45" s="11">
        <v>23.229399999999998</v>
      </c>
      <c r="AW45" s="11">
        <v>0.59489999999999998</v>
      </c>
      <c r="AX45" s="11">
        <v>0.28010000000000002</v>
      </c>
      <c r="AY45" s="11">
        <v>7.1999999999999998E-3</v>
      </c>
      <c r="AZ45" s="11">
        <v>6.2594840667678356E-2</v>
      </c>
      <c r="BA45" s="11">
        <v>1.3052190121155638</v>
      </c>
      <c r="BB45" s="11">
        <v>0.13240347685465939</v>
      </c>
      <c r="BC45" s="11">
        <v>9.8773499547602284E-2</v>
      </c>
      <c r="BD45" s="11">
        <v>0.37590523351022553</v>
      </c>
      <c r="BE45" s="27"/>
      <c r="BF45" s="5"/>
    </row>
    <row r="46" spans="2:66" ht="13.5" customHeight="1" x14ac:dyDescent="0.2">
      <c r="B46" s="10">
        <v>115</v>
      </c>
      <c r="C46" s="10">
        <v>9.5679999999999996</v>
      </c>
      <c r="D46" s="10">
        <v>115.39867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21.7</v>
      </c>
      <c r="Q46" s="24">
        <v>0.66</v>
      </c>
      <c r="R46" s="24">
        <v>1.93</v>
      </c>
      <c r="S46" s="24">
        <v>43.84</v>
      </c>
      <c r="T46" s="24">
        <v>106.62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90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9.9551999999999996</v>
      </c>
      <c r="AK46" s="10">
        <v>0.23</v>
      </c>
      <c r="AL46" s="11">
        <v>0.31990000000000002</v>
      </c>
      <c r="AM46" s="11">
        <v>7.4000000000000003E-3</v>
      </c>
      <c r="AN46" s="11">
        <v>4.3479999999999999</v>
      </c>
      <c r="AO46" s="11">
        <v>9.0899999999999995E-2</v>
      </c>
      <c r="AP46" s="11">
        <v>0.3498</v>
      </c>
      <c r="AQ46" s="11">
        <v>7.3000000000000001E-3</v>
      </c>
      <c r="AR46" s="11">
        <v>18.607700000000001</v>
      </c>
      <c r="AS46" s="11">
        <v>0.39429999999999998</v>
      </c>
      <c r="AT46" s="11">
        <v>0.31590000000000001</v>
      </c>
      <c r="AU46" s="11">
        <v>6.7000000000000002E-3</v>
      </c>
      <c r="AV46" s="11">
        <v>32.260800000000003</v>
      </c>
      <c r="AW46" s="11">
        <v>0.5907</v>
      </c>
      <c r="AX46" s="11">
        <v>0.38829999999999998</v>
      </c>
      <c r="AY46" s="11">
        <v>7.1000000000000004E-3</v>
      </c>
      <c r="AZ46" s="11">
        <v>5.2160953800298032E-2</v>
      </c>
      <c r="BA46" s="11">
        <v>1.2291864514086734</v>
      </c>
      <c r="BB46" s="11">
        <v>0.10281170122124392</v>
      </c>
      <c r="BC46" s="11">
        <v>9.0184354758345742E-2</v>
      </c>
      <c r="BD46" s="11">
        <v>0.4617041394814918</v>
      </c>
      <c r="BE46" s="27"/>
      <c r="BF46" s="5"/>
    </row>
    <row r="47" spans="2:66" ht="13.5" customHeight="1" x14ac:dyDescent="0.2">
      <c r="B47" s="10">
        <v>115</v>
      </c>
      <c r="C47" s="10">
        <v>9.5760000000000005</v>
      </c>
      <c r="D47" s="10">
        <v>115.399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21.7</v>
      </c>
      <c r="Q47" s="24">
        <v>0.66</v>
      </c>
      <c r="R47" s="24">
        <v>1.93</v>
      </c>
      <c r="S47" s="24">
        <v>43.74</v>
      </c>
      <c r="T47" s="24">
        <v>106.71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90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6.9820000000000002</v>
      </c>
      <c r="AK47" s="10">
        <v>0</v>
      </c>
      <c r="AL47" s="11">
        <v>0.22389999999999999</v>
      </c>
      <c r="AM47" s="11">
        <v>0</v>
      </c>
      <c r="AN47" s="11">
        <v>3.1756000000000002</v>
      </c>
      <c r="AO47" s="11">
        <v>1.5299999999999999E-2</v>
      </c>
      <c r="AP47" s="11">
        <v>0.255</v>
      </c>
      <c r="AQ47" s="11">
        <v>1.1999999999999999E-3</v>
      </c>
      <c r="AR47" s="11">
        <v>13.266999999999999</v>
      </c>
      <c r="AS47" s="11">
        <v>4.02E-2</v>
      </c>
      <c r="AT47" s="11">
        <v>0.2248</v>
      </c>
      <c r="AU47" s="11">
        <v>6.9999999999999999E-4</v>
      </c>
      <c r="AV47" s="11">
        <v>24.080200000000001</v>
      </c>
      <c r="AW47" s="11">
        <v>3.1199999999999999E-2</v>
      </c>
      <c r="AX47" s="11">
        <v>0.2893</v>
      </c>
      <c r="AY47" s="11">
        <v>4.0000000000000002E-4</v>
      </c>
      <c r="AZ47" s="11">
        <v>6.3016718721293399E-2</v>
      </c>
      <c r="BA47" s="11">
        <v>1.2869217081850535</v>
      </c>
      <c r="BB47" s="11">
        <v>0.1254619723789146</v>
      </c>
      <c r="BC47" s="11">
        <v>9.5404792426782362E-2</v>
      </c>
      <c r="BD47" s="11">
        <v>0.4456338709394867</v>
      </c>
      <c r="BE47" s="27"/>
      <c r="BF47" s="5"/>
    </row>
    <row r="48" spans="2:66" ht="13.5" customHeight="1" x14ac:dyDescent="0.2">
      <c r="B48" s="10">
        <v>115</v>
      </c>
      <c r="C48" s="10">
        <v>9.5830000000000002</v>
      </c>
      <c r="D48" s="10">
        <v>115.39928999999999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21.7</v>
      </c>
      <c r="Q48" s="24">
        <v>0.66</v>
      </c>
      <c r="R48" s="24">
        <v>1.93</v>
      </c>
      <c r="S48" s="24">
        <v>43.66</v>
      </c>
      <c r="T48" s="24">
        <v>106.8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90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8.2150999999999996</v>
      </c>
      <c r="AK48" s="10">
        <v>4.7300000000000002E-2</v>
      </c>
      <c r="AL48" s="11">
        <v>0.2631</v>
      </c>
      <c r="AM48" s="11">
        <v>1.5E-3</v>
      </c>
      <c r="AN48" s="11">
        <v>3.6023000000000001</v>
      </c>
      <c r="AO48" s="11">
        <v>2.3400000000000001E-2</v>
      </c>
      <c r="AP48" s="11">
        <v>0.2888</v>
      </c>
      <c r="AQ48" s="11">
        <v>1.9E-3</v>
      </c>
      <c r="AR48" s="11">
        <v>15.265499999999999</v>
      </c>
      <c r="AS48" s="11">
        <v>0.10059999999999999</v>
      </c>
      <c r="AT48" s="11">
        <v>0.25819999999999999</v>
      </c>
      <c r="AU48" s="11">
        <v>1.6999999999999999E-3</v>
      </c>
      <c r="AV48" s="11">
        <v>26.881900000000002</v>
      </c>
      <c r="AW48" s="11">
        <v>0.25790000000000002</v>
      </c>
      <c r="AX48" s="11">
        <v>0.32240000000000002</v>
      </c>
      <c r="AY48" s="11">
        <v>3.0999999999999999E-3</v>
      </c>
      <c r="AZ48" s="11">
        <v>5.4973821989528833E-2</v>
      </c>
      <c r="BA48" s="11">
        <v>1.24864446165763</v>
      </c>
      <c r="BB48" s="11">
        <v>0.11057526696520846</v>
      </c>
      <c r="BC48" s="11">
        <v>8.9117157134925087E-2</v>
      </c>
      <c r="BD48" s="11">
        <v>0.43910884029266584</v>
      </c>
      <c r="BE48" s="27"/>
      <c r="BF48" s="5"/>
    </row>
    <row r="49" spans="2:57" ht="13.5" customHeight="1" x14ac:dyDescent="0.2">
      <c r="B49" s="10">
        <v>115</v>
      </c>
      <c r="C49" s="10">
        <v>9.5909999999999993</v>
      </c>
      <c r="D49" s="10">
        <v>115.39962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21.7</v>
      </c>
      <c r="Q49" s="24">
        <v>0.66</v>
      </c>
      <c r="R49" s="24">
        <v>1.93</v>
      </c>
      <c r="S49" s="24">
        <v>43.56</v>
      </c>
      <c r="T49" s="24">
        <v>106.89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90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6.6794000000000002</v>
      </c>
      <c r="AK49" s="10">
        <v>5.4199999999999998E-2</v>
      </c>
      <c r="AL49" s="11">
        <v>0.2135</v>
      </c>
      <c r="AM49" s="11">
        <v>1.6999999999999999E-3</v>
      </c>
      <c r="AN49" s="11">
        <v>3.0575999999999999</v>
      </c>
      <c r="AO49" s="11">
        <v>2.0400000000000001E-2</v>
      </c>
      <c r="AP49" s="11">
        <v>0.2447</v>
      </c>
      <c r="AQ49" s="11">
        <v>1.6000000000000001E-3</v>
      </c>
      <c r="AR49" s="11">
        <v>12.665699999999999</v>
      </c>
      <c r="AS49" s="11">
        <v>0.114</v>
      </c>
      <c r="AT49" s="11">
        <v>0.21390000000000001</v>
      </c>
      <c r="AU49" s="11">
        <v>1.9E-3</v>
      </c>
      <c r="AV49" s="11">
        <v>23.094200000000001</v>
      </c>
      <c r="AW49" s="11">
        <v>0.1394</v>
      </c>
      <c r="AX49" s="11">
        <v>0.27650000000000002</v>
      </c>
      <c r="AY49" s="11">
        <v>1.6999999999999999E-3</v>
      </c>
      <c r="AZ49" s="11">
        <v>6.1013046815042257E-2</v>
      </c>
      <c r="BA49" s="11">
        <v>1.2926601215521272</v>
      </c>
      <c r="BB49" s="11">
        <v>0.12765089722675368</v>
      </c>
      <c r="BC49" s="11">
        <v>9.4810177705977411E-2</v>
      </c>
      <c r="BD49" s="11">
        <v>0.39035764324045452</v>
      </c>
      <c r="BE49" s="27"/>
    </row>
    <row r="50" spans="2:57" ht="13.5" customHeight="1" x14ac:dyDescent="0.2">
      <c r="B50" s="10">
        <v>115</v>
      </c>
      <c r="C50" s="10">
        <v>9.4930000000000003</v>
      </c>
      <c r="D50" s="10">
        <v>115.39554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21.7</v>
      </c>
      <c r="Q50" s="24">
        <v>0.66</v>
      </c>
      <c r="R50" s="24">
        <v>1.93</v>
      </c>
      <c r="S50" s="24">
        <v>44.74</v>
      </c>
      <c r="T50" s="24">
        <v>105.73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90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7.6928000000000001</v>
      </c>
      <c r="AK50" s="10">
        <v>5.5899999999999998E-2</v>
      </c>
      <c r="AL50" s="11">
        <v>0.25140000000000001</v>
      </c>
      <c r="AM50" s="11">
        <v>1.8E-3</v>
      </c>
      <c r="AN50" s="11">
        <v>3.3591000000000002</v>
      </c>
      <c r="AO50" s="11">
        <v>9.5999999999999992E-3</v>
      </c>
      <c r="AP50" s="11">
        <v>0.27510000000000001</v>
      </c>
      <c r="AQ50" s="11">
        <v>8.0000000000000004E-4</v>
      </c>
      <c r="AR50" s="11">
        <v>14.3697</v>
      </c>
      <c r="AS50" s="11">
        <v>0.10589999999999999</v>
      </c>
      <c r="AT50" s="11">
        <v>0.24829999999999999</v>
      </c>
      <c r="AU50" s="11">
        <v>1.8E-3</v>
      </c>
      <c r="AV50" s="11">
        <v>25.459199999999999</v>
      </c>
      <c r="AW50" s="11">
        <v>3.3300000000000003E-2</v>
      </c>
      <c r="AX50" s="11">
        <v>0.312</v>
      </c>
      <c r="AY50" s="11">
        <v>4.0000000000000002E-4</v>
      </c>
      <c r="AZ50" s="11">
        <v>6.2851303014818588E-2</v>
      </c>
      <c r="BA50" s="11">
        <v>1.256544502617801</v>
      </c>
      <c r="BB50" s="11">
        <v>0.11368909512761022</v>
      </c>
      <c r="BC50" s="11">
        <v>9.0116004904272379E-2</v>
      </c>
      <c r="BD50" s="11">
        <v>0.55433789570231784</v>
      </c>
      <c r="BE50" s="27"/>
    </row>
    <row r="51" spans="2:57" ht="13.5" customHeight="1" x14ac:dyDescent="0.2">
      <c r="B51" s="10">
        <v>115</v>
      </c>
      <c r="C51" s="10">
        <v>9.2650000000000006</v>
      </c>
      <c r="D51" s="10">
        <v>115.38603999999999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21.7</v>
      </c>
      <c r="Q51" s="24">
        <v>0.66</v>
      </c>
      <c r="R51" s="24">
        <v>1.93</v>
      </c>
      <c r="S51" s="24">
        <v>47.52</v>
      </c>
      <c r="T51" s="24">
        <v>103.18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90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20.258400000000002</v>
      </c>
      <c r="AK51" s="26">
        <v>5.7999999999999996E-3</v>
      </c>
      <c r="AL51" s="26">
        <v>0.70050000000000001</v>
      </c>
      <c r="AM51" s="26">
        <v>2.0000000000000001E-4</v>
      </c>
      <c r="AN51" s="26">
        <v>7.9710999999999999</v>
      </c>
      <c r="AO51" s="26">
        <v>2.8E-3</v>
      </c>
      <c r="AP51" s="26">
        <v>0.69469999999999998</v>
      </c>
      <c r="AQ51" s="26">
        <v>2.0000000000000001E-4</v>
      </c>
      <c r="AR51" s="26">
        <v>38.711100000000002</v>
      </c>
      <c r="AS51" s="26">
        <v>1.0699999999999999E-2</v>
      </c>
      <c r="AT51" s="26">
        <v>0.71060000000000001</v>
      </c>
      <c r="AU51" s="26">
        <v>2.0000000000000001E-4</v>
      </c>
      <c r="AV51" s="26">
        <v>52.374400000000001</v>
      </c>
      <c r="AW51" s="26">
        <v>5.4100000000000002E-2</v>
      </c>
      <c r="AX51" s="26">
        <v>0.67679999999999996</v>
      </c>
      <c r="AY51" s="26">
        <v>6.9999999999999999E-4</v>
      </c>
      <c r="AZ51" s="11">
        <v>-1.3051403572730607E-2</v>
      </c>
      <c r="BA51" s="11">
        <v>0.952434562341683</v>
      </c>
      <c r="BB51" s="11">
        <v>-2.4362116188554168E-2</v>
      </c>
      <c r="BC51" s="11">
        <v>-1.1938822365864877E-2</v>
      </c>
      <c r="BD51" s="11">
        <v>0.48750002106614532</v>
      </c>
      <c r="BE51" s="27"/>
    </row>
    <row r="52" spans="2:57" ht="13.5" customHeight="1" x14ac:dyDescent="0.2">
      <c r="B52" s="10">
        <v>115</v>
      </c>
      <c r="C52" s="10">
        <v>9.2509999999999994</v>
      </c>
      <c r="D52" s="10">
        <v>115.38545999999999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21.7</v>
      </c>
      <c r="Q52" s="24">
        <v>0.66</v>
      </c>
      <c r="R52" s="24">
        <v>1.93</v>
      </c>
      <c r="S52" s="24">
        <v>47.69</v>
      </c>
      <c r="T52" s="24">
        <v>103.03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90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28.7226</v>
      </c>
      <c r="AK52" s="10">
        <v>1.6299999999999999E-2</v>
      </c>
      <c r="AL52" s="11">
        <v>0.99670000000000003</v>
      </c>
      <c r="AM52" s="11">
        <v>5.9999999999999995E-4</v>
      </c>
      <c r="AN52" s="11">
        <v>11.387499999999999</v>
      </c>
      <c r="AO52" s="11">
        <v>0</v>
      </c>
      <c r="AP52" s="11">
        <v>0.99650000000000005</v>
      </c>
      <c r="AQ52" s="11">
        <v>0</v>
      </c>
      <c r="AR52" s="11">
        <v>54.089199999999998</v>
      </c>
      <c r="AS52" s="11">
        <v>1.12E-2</v>
      </c>
      <c r="AT52" s="11">
        <v>0.99670000000000003</v>
      </c>
      <c r="AU52" s="11">
        <v>2.0000000000000001E-4</v>
      </c>
      <c r="AV52" s="11">
        <v>76.860200000000006</v>
      </c>
      <c r="AW52" s="11">
        <v>9.6000000000000002E-2</v>
      </c>
      <c r="AX52" s="11">
        <v>0.99650000000000005</v>
      </c>
      <c r="AY52" s="11">
        <v>1.1999999999999999E-3</v>
      </c>
      <c r="AZ52" s="25">
        <v>0.74191961943484075</v>
      </c>
      <c r="BA52" s="25">
        <v>1.4209897724499532</v>
      </c>
      <c r="BB52" s="25">
        <v>0.17389159476866645</v>
      </c>
      <c r="BC52" s="25">
        <v>0.25984523322282194</v>
      </c>
      <c r="BD52" s="25">
        <v>10.623688532785685</v>
      </c>
      <c r="BE52" s="27"/>
    </row>
    <row r="53" spans="2:57" ht="13.5" customHeight="1" x14ac:dyDescent="0.2">
      <c r="B53" s="10">
        <v>115</v>
      </c>
      <c r="C53" s="10">
        <v>9.4809999999999999</v>
      </c>
      <c r="D53" s="10">
        <v>115.39503999999999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21.7</v>
      </c>
      <c r="Q53" s="24">
        <v>0.66</v>
      </c>
      <c r="R53" s="24">
        <v>1.93</v>
      </c>
      <c r="S53" s="24">
        <v>44.89</v>
      </c>
      <c r="T53" s="24">
        <v>105.6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90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30.6126</v>
      </c>
      <c r="AK53" s="10">
        <v>5.4000000000000003E-3</v>
      </c>
      <c r="AL53" s="11">
        <v>1.0032000000000001</v>
      </c>
      <c r="AM53" s="11">
        <v>2.0000000000000001E-4</v>
      </c>
      <c r="AN53" s="11">
        <v>12.213900000000001</v>
      </c>
      <c r="AO53" s="11">
        <v>2.3E-3</v>
      </c>
      <c r="AP53" s="11">
        <v>1.0029999999999999</v>
      </c>
      <c r="AQ53" s="11">
        <v>2.0000000000000001E-4</v>
      </c>
      <c r="AR53" s="11">
        <v>57.8887</v>
      </c>
      <c r="AS53" s="11">
        <v>1.11E-2</v>
      </c>
      <c r="AT53" s="11">
        <v>1.0032000000000001</v>
      </c>
      <c r="AU53" s="11">
        <v>2.0000000000000001E-4</v>
      </c>
      <c r="AV53" s="11">
        <v>81.619200000000006</v>
      </c>
      <c r="AW53" s="11">
        <v>6.6400000000000001E-2</v>
      </c>
      <c r="AX53" s="11">
        <v>1.0029999999999999</v>
      </c>
      <c r="AY53" s="11">
        <v>8.0000000000000004E-4</v>
      </c>
      <c r="AZ53" s="25">
        <v>0.73966755867598966</v>
      </c>
      <c r="BA53" s="25">
        <v>1.4099331993981556</v>
      </c>
      <c r="BB53" s="25">
        <v>0.17010147812417795</v>
      </c>
      <c r="BC53" s="25">
        <v>0.25424101068582566</v>
      </c>
      <c r="BD53" s="25">
        <v>10.717893702466908</v>
      </c>
      <c r="BE53" s="27"/>
    </row>
    <row r="54" spans="2:57" ht="13.5" customHeight="1" x14ac:dyDescent="0.2">
      <c r="B54" s="10">
        <v>115</v>
      </c>
      <c r="C54" s="10">
        <v>9.7759999999999998</v>
      </c>
      <c r="D54" s="10">
        <v>115.40733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21.7</v>
      </c>
      <c r="Q54" s="24">
        <v>0.66</v>
      </c>
      <c r="R54" s="24">
        <v>1.93</v>
      </c>
      <c r="S54" s="24">
        <v>41.35</v>
      </c>
      <c r="T54" s="24">
        <v>109.19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90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32.9238</v>
      </c>
      <c r="AK54" s="10">
        <v>5.3E-3</v>
      </c>
      <c r="AL54" s="11">
        <v>1.0108999999999999</v>
      </c>
      <c r="AM54" s="11">
        <v>2.0000000000000001E-4</v>
      </c>
      <c r="AN54" s="11">
        <v>13.1747</v>
      </c>
      <c r="AO54" s="11">
        <v>0</v>
      </c>
      <c r="AP54" s="11">
        <v>1.0107999999999999</v>
      </c>
      <c r="AQ54" s="11">
        <v>0</v>
      </c>
      <c r="AR54" s="11">
        <v>62.445900000000002</v>
      </c>
      <c r="AS54" s="11">
        <v>8.8000000000000005E-3</v>
      </c>
      <c r="AT54" s="11">
        <v>1.0108999999999999</v>
      </c>
      <c r="AU54" s="11">
        <v>1E-4</v>
      </c>
      <c r="AV54" s="11">
        <v>88.094200000000001</v>
      </c>
      <c r="AW54" s="11">
        <v>4.3200000000000002E-2</v>
      </c>
      <c r="AX54" s="11">
        <v>1.0107999999999999</v>
      </c>
      <c r="AY54" s="11">
        <v>5.0000000000000001E-4</v>
      </c>
      <c r="AZ54" s="25">
        <v>0.73980758159711424</v>
      </c>
      <c r="BA54" s="25">
        <v>1.410728326439366</v>
      </c>
      <c r="BB54" s="25">
        <v>0.17037520235472142</v>
      </c>
      <c r="BC54" s="25">
        <v>0.25471679375212275</v>
      </c>
      <c r="BD54" s="25">
        <v>10.710673613395269</v>
      </c>
      <c r="BE54" s="27"/>
    </row>
  </sheetData>
  <autoFilter ref="B9:BB54" xr:uid="{7637904E-015F-41A0-A587-45F5201D4B1B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6E32-2F5C-4ACC-8AFB-14AD9D6981C4}">
  <sheetPr codeName="Sheet70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118</v>
      </c>
      <c r="C10" s="10">
        <v>9.3170000000000002</v>
      </c>
      <c r="D10" s="10">
        <v>118.38821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25</v>
      </c>
      <c r="Q10" s="24">
        <v>0.85</v>
      </c>
      <c r="R10" s="24">
        <v>2.3199999999999998</v>
      </c>
      <c r="S10" s="24">
        <v>46.26</v>
      </c>
      <c r="T10" s="24">
        <v>102.73</v>
      </c>
      <c r="U10" s="10">
        <v>1</v>
      </c>
      <c r="V10" s="10">
        <v>0</v>
      </c>
      <c r="W10" s="10">
        <v>1</v>
      </c>
      <c r="X10" s="10">
        <v>0</v>
      </c>
      <c r="Y10" s="10">
        <v>0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8.8933999999999997</v>
      </c>
      <c r="AK10" s="10">
        <v>9.2899999999999996E-2</v>
      </c>
      <c r="AL10" s="11">
        <v>0.29780000000000001</v>
      </c>
      <c r="AM10" s="11">
        <v>3.0999999999999999E-3</v>
      </c>
      <c r="AN10" s="11">
        <v>3.9302000000000001</v>
      </c>
      <c r="AO10" s="11">
        <v>3.73E-2</v>
      </c>
      <c r="AP10" s="11">
        <v>0.3241</v>
      </c>
      <c r="AQ10" s="11">
        <v>3.0999999999999999E-3</v>
      </c>
      <c r="AR10" s="11">
        <v>16.627500000000001</v>
      </c>
      <c r="AS10" s="11">
        <v>0.30309999999999998</v>
      </c>
      <c r="AT10" s="11">
        <v>0.29320000000000002</v>
      </c>
      <c r="AU10" s="11">
        <v>5.3E-3</v>
      </c>
      <c r="AV10" s="11">
        <v>28.5563</v>
      </c>
      <c r="AW10" s="11">
        <v>0.43059999999999998</v>
      </c>
      <c r="AX10" s="11">
        <v>0.36520000000000002</v>
      </c>
      <c r="AY10" s="11">
        <v>5.4999999999999997E-3</v>
      </c>
      <c r="AZ10" s="11">
        <v>5.9625707239228234E-2</v>
      </c>
      <c r="BA10" s="11">
        <v>1.2455661664392905</v>
      </c>
      <c r="BB10" s="11">
        <v>0.10935601458080194</v>
      </c>
      <c r="BC10" s="11">
        <v>9.3232044198895025E-2</v>
      </c>
      <c r="BD10" s="11">
        <v>0.53739637861404066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0.31258749999999996</v>
      </c>
      <c r="BJ10" s="4">
        <f>DSTDEV(PlotSort,"PhxRed",$BI$35:$BI$38)/SQRT($BH10)</f>
        <v>1.4425262758271027E-3</v>
      </c>
      <c r="BK10" s="4">
        <f>DAVERAGE(PlotSort,"PhxRedEdge",$BI$35:$BI$38)</f>
        <v>0.34030624999999992</v>
      </c>
      <c r="BL10" s="4">
        <f>DSTDEV(PlotSort,"PhxRedEdge",$BI$35:$BI$38)/SQRT($BH10)</f>
        <v>1.5237365039493349E-3</v>
      </c>
      <c r="BM10" s="4">
        <f>DAVERAGE(PlotSort,"TMRed",$BI$35:$BI$38)</f>
        <v>0.30830624999999995</v>
      </c>
      <c r="BN10" s="4">
        <f>DSTDEV(PlotSort,"TMRed",$BI$35:$BI$38)/SQRT($BH10)</f>
        <v>1.4154671055931069E-3</v>
      </c>
      <c r="BO10" s="4">
        <f>DAVERAGE(PlotSort,"TMNIR",$BI$35:$BI$38)</f>
        <v>0.38060312499999982</v>
      </c>
      <c r="BP10" s="4">
        <f>DSTDEV(PlotSort,"TMNIR",$BI$35:$BI$38)/SQRT($BH10)</f>
        <v>1.5412636492802727E-3</v>
      </c>
      <c r="BQ10" s="4">
        <f>DAVERAGE(PlotSort,"NDRE",$BI$35:$BI$38)</f>
        <v>5.5924993349789537E-2</v>
      </c>
      <c r="BR10" s="4">
        <f>DSTDEV(PlotSort,"NDRE",$BI$35:$BI$38)/SQRT($BH10)</f>
        <v>5.0841475565037658E-4</v>
      </c>
      <c r="BS10" s="4">
        <f>DAVERAGE(PlotSort,"rvi",$BI$35:$BI$38)</f>
        <v>1.2346034757952695</v>
      </c>
      <c r="BT10" s="4">
        <f>DSTDEV(PlotSort,"rvi",$BI$35:$BI$38)/SQRT($BH10)</f>
        <v>1.1829626801665113E-3</v>
      </c>
      <c r="BU10" s="17">
        <f>DAVERAGE(PlotSort,"ndvi",$BI$35:$BI$38)</f>
        <v>0.10497884648393621</v>
      </c>
      <c r="BV10" s="4">
        <f>DSTDEV(PlotSort,"ndvi",$BI$35:$BI$38)/SQRT($BH10)</f>
        <v>4.7395057808656018E-4</v>
      </c>
      <c r="BW10" s="17">
        <f>DAVERAGE(PlotSort,"SAVI",$BI$35:$BI$38)</f>
        <v>9.1219091416923082E-2</v>
      </c>
      <c r="BX10" s="4">
        <f>DSTDEV(PlotSort,"SAVI",$BI$35:$BI$38)/SQRT($BH10)</f>
        <v>3.4981247952533531E-4</v>
      </c>
      <c r="BY10" s="17">
        <f>DAVERAGE(PlotSort,"CCCI",$BI$35:$BI$38)</f>
        <v>0.51153710169382538</v>
      </c>
      <c r="BZ10" s="4">
        <f>DSTDEV(PlotSort,"CCCI",$BI$35:$BI$38)/SQRT($BH10)</f>
        <v>9.0156049991943071E-3</v>
      </c>
    </row>
    <row r="11" spans="1:78" ht="13.5" customHeight="1" x14ac:dyDescent="0.2">
      <c r="B11" s="10">
        <v>118</v>
      </c>
      <c r="C11" s="10">
        <v>9.31</v>
      </c>
      <c r="D11" s="10">
        <v>118.38791999999999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25</v>
      </c>
      <c r="Q11" s="24">
        <v>0.85</v>
      </c>
      <c r="R11" s="24">
        <v>2.3199999999999998</v>
      </c>
      <c r="S11" s="24">
        <v>46.35</v>
      </c>
      <c r="T11" s="24">
        <v>102.65</v>
      </c>
      <c r="U11" s="10">
        <v>1</v>
      </c>
      <c r="V11" s="10">
        <v>0</v>
      </c>
      <c r="W11" s="10">
        <v>1</v>
      </c>
      <c r="X11" s="10">
        <v>0</v>
      </c>
      <c r="Y11" s="10">
        <v>0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9.3612000000000002</v>
      </c>
      <c r="AK11" s="10">
        <v>0.31359999999999999</v>
      </c>
      <c r="AL11" s="11">
        <v>0.314</v>
      </c>
      <c r="AM11" s="11">
        <v>1.0500000000000001E-2</v>
      </c>
      <c r="AN11" s="11">
        <v>4.1303999999999998</v>
      </c>
      <c r="AO11" s="11">
        <v>0.1414</v>
      </c>
      <c r="AP11" s="11">
        <v>0.3412</v>
      </c>
      <c r="AQ11" s="11">
        <v>1.17E-2</v>
      </c>
      <c r="AR11" s="11">
        <v>17.4817</v>
      </c>
      <c r="AS11" s="11">
        <v>0.61639999999999995</v>
      </c>
      <c r="AT11" s="11">
        <v>0.30880000000000002</v>
      </c>
      <c r="AU11" s="11">
        <v>1.09E-2</v>
      </c>
      <c r="AV11" s="11">
        <v>29.8522</v>
      </c>
      <c r="AW11" s="11">
        <v>0.99839999999999995</v>
      </c>
      <c r="AX11" s="11">
        <v>0.38250000000000001</v>
      </c>
      <c r="AY11" s="11">
        <v>1.2800000000000001E-2</v>
      </c>
      <c r="AZ11" s="11">
        <v>5.7067845792455441E-2</v>
      </c>
      <c r="BA11" s="11">
        <v>1.2386658031088082</v>
      </c>
      <c r="BB11" s="11">
        <v>0.10661073340083897</v>
      </c>
      <c r="BC11" s="11">
        <v>9.279778393351798E-2</v>
      </c>
      <c r="BD11" s="11">
        <v>0.5167782752390041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0.31245000000000006</v>
      </c>
      <c r="BJ11" s="4">
        <f>DSTDEV(PlotSort,"PhxRed",$BI$31:$BI$32)/SQRT($BH11)</f>
        <v>1.5446412744280354E-3</v>
      </c>
      <c r="BK11" s="4">
        <f>DAVERAGE(PlotSort,"PhxRedEdge",$BI$31:$BI$32)</f>
        <v>0.34033125000000003</v>
      </c>
      <c r="BL11" s="4">
        <f>DSTDEV(PlotSort,"PhxRedEdge",$BI$31:$BI$32)/SQRT($BH11)</f>
        <v>1.6520118731917954E-3</v>
      </c>
      <c r="BM11" s="4">
        <f>DAVERAGE(PlotSort,"TMRed",$BI$31:$BI$32)</f>
        <v>0.30885000000000001</v>
      </c>
      <c r="BN11" s="4">
        <f>DSTDEV(PlotSort,"TMRed",$BI$31:$BI$32)/SQRT($BH11)</f>
        <v>1.6046287213350413E-3</v>
      </c>
      <c r="BO11" s="4">
        <f>DAVERAGE(PlotSort,"TMNIR",$BI$31:$BI$32)</f>
        <v>0.38140625000000006</v>
      </c>
      <c r="BP11" s="4">
        <f>DSTDEV(PlotSort,"TMNIR",$BI$31:$BI$32)/SQRT($BH11)</f>
        <v>1.7213722420886591E-3</v>
      </c>
      <c r="BQ11" s="4">
        <f>DAVERAGE(PlotSort,"NDRE",$BI$31:$BI$32)</f>
        <v>5.6923073613589219E-2</v>
      </c>
      <c r="BR11" s="4">
        <f>DSTDEV(PlotSort,"NDRE",$BI$31:$BI$32)/SQRT($BH11)</f>
        <v>6.6858531180461953E-4</v>
      </c>
      <c r="BS11" s="4">
        <f>DAVERAGE(PlotSort,"rvi",$BI$31:$BI$32)</f>
        <v>1.2350012605195755</v>
      </c>
      <c r="BT11" s="4">
        <f>DSTDEV(PlotSort,"rvi",$BI$31:$BI$32)/SQRT($BH11)</f>
        <v>1.5990339690588585E-3</v>
      </c>
      <c r="BU11" s="17">
        <f>DAVERAGE(PlotSort,"ndvi",$BI$31:$BI$32)</f>
        <v>0.10513905278992819</v>
      </c>
      <c r="BV11" s="4">
        <f>DSTDEV(PlotSort,"ndvi",$BI$31:$BI$32)/SQRT($BH11)</f>
        <v>6.3976365224261745E-4</v>
      </c>
      <c r="BW11" s="17">
        <f>DAVERAGE(PlotSort,"SAVI",$BI$31:$BI$32)</f>
        <v>9.1442175369374004E-2</v>
      </c>
      <c r="BX11" s="4">
        <f>DSTDEV(PlotSort,"SAVI",$BI$31:$BI$32)/SQRT($BH11)</f>
        <v>4.8534237522356044E-4</v>
      </c>
      <c r="BY11" s="17">
        <f>DAVERAGE(PlotSort,"CCCI",$BI$31:$BI$32)</f>
        <v>0.5287821934578989</v>
      </c>
      <c r="BZ11" s="4">
        <f>DSTDEV(PlotSort,"CCCI",$BI$31:$BI$32)/SQRT($BH11)</f>
        <v>1.2277492574685529E-2</v>
      </c>
    </row>
    <row r="12" spans="1:78" ht="13.5" customHeight="1" x14ac:dyDescent="0.2">
      <c r="B12" s="10">
        <v>118</v>
      </c>
      <c r="C12" s="10">
        <v>9.3019999999999996</v>
      </c>
      <c r="D12" s="10">
        <v>118.38758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25</v>
      </c>
      <c r="Q12" s="24">
        <v>0.85</v>
      </c>
      <c r="R12" s="24">
        <v>2.3199999999999998</v>
      </c>
      <c r="S12" s="24">
        <v>46.44</v>
      </c>
      <c r="T12" s="24">
        <v>102.56</v>
      </c>
      <c r="U12" s="10">
        <v>1</v>
      </c>
      <c r="V12" s="10">
        <v>0</v>
      </c>
      <c r="W12" s="10">
        <v>1</v>
      </c>
      <c r="X12" s="10">
        <v>0</v>
      </c>
      <c r="Y12" s="10">
        <v>0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9.1672999999999991</v>
      </c>
      <c r="AK12" s="10">
        <v>0.219</v>
      </c>
      <c r="AL12" s="11">
        <v>0.30809999999999998</v>
      </c>
      <c r="AM12" s="11">
        <v>7.4000000000000003E-3</v>
      </c>
      <c r="AN12" s="11">
        <v>4.0701999999999998</v>
      </c>
      <c r="AO12" s="11">
        <v>9.7100000000000006E-2</v>
      </c>
      <c r="AP12" s="11">
        <v>0.33689999999999998</v>
      </c>
      <c r="AQ12" s="11">
        <v>8.0000000000000002E-3</v>
      </c>
      <c r="AR12" s="11">
        <v>17.3034</v>
      </c>
      <c r="AS12" s="11">
        <v>0.43269999999999997</v>
      </c>
      <c r="AT12" s="11">
        <v>0.30630000000000002</v>
      </c>
      <c r="AU12" s="11">
        <v>7.7000000000000002E-3</v>
      </c>
      <c r="AV12" s="11">
        <v>29.712800000000001</v>
      </c>
      <c r="AW12" s="11">
        <v>0.62190000000000001</v>
      </c>
      <c r="AX12" s="11">
        <v>0.38150000000000001</v>
      </c>
      <c r="AY12" s="11">
        <v>8.0000000000000002E-3</v>
      </c>
      <c r="AZ12" s="11">
        <v>6.208240534521163E-2</v>
      </c>
      <c r="BA12" s="11">
        <v>1.2455109369898791</v>
      </c>
      <c r="BB12" s="11">
        <v>0.10933410875254433</v>
      </c>
      <c r="BC12" s="11">
        <v>9.496548240444519E-2</v>
      </c>
      <c r="BD12" s="11">
        <v>0.58334343888885909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0.31272500000000003</v>
      </c>
      <c r="BJ12" s="4">
        <f>DSTDEV(PlotSort,"PhxRed",$BJ$31:$BJ$32)/SQRT($BH12)</f>
        <v>2.4924970745552862E-3</v>
      </c>
      <c r="BK12" s="4">
        <f>DAVERAGE(PlotSort,"PhxRedEdge",$BJ$31:$BJ$32)</f>
        <v>0.34028124999999998</v>
      </c>
      <c r="BL12" s="4">
        <f>DSTDEV(PlotSort,"PhxRedEdge",$BJ$31:$BJ$32)/SQRT($BH12)</f>
        <v>2.6205791145915316E-3</v>
      </c>
      <c r="BM12" s="4">
        <f>DAVERAGE(PlotSort,"TMRed",$BJ$31:$BJ$32)</f>
        <v>0.30776250000000005</v>
      </c>
      <c r="BN12" s="4">
        <f>DSTDEV(PlotSort,"TMRed",$BJ$31:$BJ$32)/SQRT($BH12)</f>
        <v>2.3805614708859472E-3</v>
      </c>
      <c r="BO12" s="4">
        <f>DAVERAGE(PlotSort,"TMNIR",$BJ$31:$BJ$32)</f>
        <v>0.37980000000000008</v>
      </c>
      <c r="BP12" s="4">
        <f>DSTDEV(PlotSort,"TMNIR",$BJ$31:$BJ$32)/SQRT($BH12)</f>
        <v>2.60184229601514E-3</v>
      </c>
      <c r="BQ12" s="4">
        <f>DAVERAGE(PlotSort,"NDRE",$BJ$31:$BJ$32)</f>
        <v>5.4926913085989806E-2</v>
      </c>
      <c r="BR12" s="4">
        <f>DSTDEV(PlotSort,"NDRE",$BJ$31:$BJ$32)/SQRT($BH12)</f>
        <v>6.9898410758861688E-4</v>
      </c>
      <c r="BS12" s="4">
        <f>DAVERAGE(PlotSort,"rvi",$BJ$31:$BJ$32)</f>
        <v>1.2342056910709638</v>
      </c>
      <c r="BT12" s="4">
        <f>DSTDEV(PlotSort,"rvi",$BJ$31:$BJ$32)/SQRT($BH12)</f>
        <v>1.7905815382810442E-3</v>
      </c>
      <c r="BU12" s="17">
        <f>DAVERAGE(PlotSort,"ndvi",$BJ$31:$BJ$32)</f>
        <v>0.10481864017794421</v>
      </c>
      <c r="BV12" s="4">
        <f>DSTDEV(PlotSort,"ndvi",$BJ$31:$BJ$32)/SQRT($BH12)</f>
        <v>7.1815561206611551E-4</v>
      </c>
      <c r="BW12" s="17">
        <f>DAVERAGE(PlotSort,"SAVI",$BJ$31:$BJ$32)</f>
        <v>9.0996007464472173E-2</v>
      </c>
      <c r="BX12" s="4">
        <f>DSTDEV(PlotSort,"SAVI",$BJ$31:$BJ$32)/SQRT($BH12)</f>
        <v>5.1341812551215251E-4</v>
      </c>
      <c r="BY12" s="17">
        <f>DAVERAGE(PlotSort,"CCCI",$BJ$31:$BJ$32)</f>
        <v>0.49429200992975192</v>
      </c>
      <c r="BZ12" s="4">
        <f>DSTDEV(PlotSort,"CCCI",$BJ$31:$BJ$32)/SQRT($BH12)</f>
        <v>1.2065354086165709E-2</v>
      </c>
    </row>
    <row r="13" spans="1:78" ht="13.5" customHeight="1" x14ac:dyDescent="0.2">
      <c r="B13" s="10">
        <v>118</v>
      </c>
      <c r="C13" s="10">
        <v>9.2940000000000005</v>
      </c>
      <c r="D13" s="10">
        <v>118.38724999999999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25</v>
      </c>
      <c r="Q13" s="24">
        <v>0.85</v>
      </c>
      <c r="R13" s="24">
        <v>2.3199999999999998</v>
      </c>
      <c r="S13" s="24">
        <v>46.54</v>
      </c>
      <c r="T13" s="24">
        <v>102.48</v>
      </c>
      <c r="U13" s="10">
        <v>1</v>
      </c>
      <c r="V13" s="10">
        <v>0</v>
      </c>
      <c r="W13" s="10">
        <v>1</v>
      </c>
      <c r="X13" s="10">
        <v>0</v>
      </c>
      <c r="Y13" s="10">
        <v>0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9.1265999999999998</v>
      </c>
      <c r="AK13" s="10">
        <v>0.17580000000000001</v>
      </c>
      <c r="AL13" s="11">
        <v>0.30740000000000001</v>
      </c>
      <c r="AM13" s="11">
        <v>5.8999999999999999E-3</v>
      </c>
      <c r="AN13" s="11">
        <v>4.0259</v>
      </c>
      <c r="AO13" s="11">
        <v>7.5700000000000003E-2</v>
      </c>
      <c r="AP13" s="11">
        <v>0.33379999999999999</v>
      </c>
      <c r="AQ13" s="11">
        <v>6.3E-3</v>
      </c>
      <c r="AR13" s="11">
        <v>16.904199999999999</v>
      </c>
      <c r="AS13" s="11">
        <v>0.38840000000000002</v>
      </c>
      <c r="AT13" s="11">
        <v>0.29980000000000001</v>
      </c>
      <c r="AU13" s="11">
        <v>6.8999999999999999E-3</v>
      </c>
      <c r="AV13" s="11">
        <v>28.832999999999998</v>
      </c>
      <c r="AW13" s="11">
        <v>0.59489999999999998</v>
      </c>
      <c r="AX13" s="11">
        <v>0.37109999999999999</v>
      </c>
      <c r="AY13" s="11">
        <v>7.7000000000000002E-3</v>
      </c>
      <c r="AZ13" s="11">
        <v>5.2915307135763943E-2</v>
      </c>
      <c r="BA13" s="11">
        <v>1.2378252168112074</v>
      </c>
      <c r="BB13" s="11">
        <v>0.10627515277984792</v>
      </c>
      <c r="BC13" s="11">
        <v>9.1339994875736574E-2</v>
      </c>
      <c r="BD13" s="11">
        <v>0.4420871739176499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0.3117875</v>
      </c>
      <c r="BJ13" s="4">
        <f>DSTDEV(PlotSort,"PhxRed",$BL$35:$BL$36)/SQRT($BH13)</f>
        <v>3.8062653940575376E-3</v>
      </c>
      <c r="BK13" s="4">
        <f>DAVERAGE(PlotSort,"PhxRedEdge",$BL$35:$BL$36)</f>
        <v>0.339225</v>
      </c>
      <c r="BL13" s="4">
        <f>DSTDEV(PlotSort,"PhxRedEdge",$BL$35:$BL$36)/SQRT($BH13)</f>
        <v>4.1808556027957446E-3</v>
      </c>
      <c r="BM13" s="4">
        <f>DAVERAGE(PlotSort,"TMRed",$BL$35:$BL$36)</f>
        <v>0.30793750000000003</v>
      </c>
      <c r="BN13" s="4">
        <f>DSTDEV(PlotSort,"TMRed",$BL$35:$BL$36)/SQRT($BH13)</f>
        <v>3.8563925361478849E-3</v>
      </c>
      <c r="BO13" s="4">
        <f>DAVERAGE(PlotSort,"TMNIR",$BL$35:$BL$36)</f>
        <v>0.37982500000000002</v>
      </c>
      <c r="BP13" s="4">
        <f>DSTDEV(PlotSort,"TMNIR",$BL$35:$BL$36)/SQRT($BH13)</f>
        <v>4.3372040862420021E-3</v>
      </c>
      <c r="BQ13" s="4">
        <f>DAVERAGE(PlotSort,"NDRE",$BL$35:$BL$36)</f>
        <v>5.650044539782368E-2</v>
      </c>
      <c r="BR13" s="4">
        <f>DSTDEV(PlotSort,"NDRE",$BL$35:$BL$36)/SQRT($BH13)</f>
        <v>8.0710435148720957E-4</v>
      </c>
      <c r="BS13" s="4">
        <f>DAVERAGE(PlotSort,"rvi",$BL$35:$BL$36)</f>
        <v>1.2335802803640588</v>
      </c>
      <c r="BT13" s="4">
        <f>DSTDEV(PlotSort,"rvi",$BL$35:$BL$36)/SQRT($BH13)</f>
        <v>2.4341934248198454E-3</v>
      </c>
      <c r="BU13" s="17">
        <f>DAVERAGE(PlotSort,"ndvi",$BL$35:$BL$36)</f>
        <v>0.10456918619448227</v>
      </c>
      <c r="BV13" s="4">
        <f>DSTDEV(PlotSort,"ndvi",$BL$35:$BL$36)/SQRT($BH13)</f>
        <v>9.7469903730280894E-4</v>
      </c>
      <c r="BW13" s="17">
        <f>DAVERAGE(PlotSort,"SAVI",$BL$35:$BL$36)</f>
        <v>9.0785860505412139E-2</v>
      </c>
      <c r="BX13" s="4">
        <f>DSTDEV(PlotSort,"SAVI",$BL$35:$BL$36)/SQRT($BH13)</f>
        <v>7.0114379401366124E-4</v>
      </c>
      <c r="BY13" s="17">
        <f>DAVERAGE(PlotSort,"CCCI",$BL$35:$BL$36)</f>
        <v>0.52637789882758246</v>
      </c>
      <c r="BZ13" s="4">
        <f>DSTDEV(PlotSort,"CCCI",$BL$35:$BL$36)/SQRT($BH13)</f>
        <v>9.4509801951586734E-3</v>
      </c>
    </row>
    <row r="14" spans="1:78" ht="13.5" customHeight="1" x14ac:dyDescent="0.2">
      <c r="B14" s="10">
        <v>118</v>
      </c>
      <c r="C14" s="10">
        <v>9.2870000000000008</v>
      </c>
      <c r="D14" s="10">
        <v>118.38696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25</v>
      </c>
      <c r="Q14" s="24">
        <v>0.85</v>
      </c>
      <c r="R14" s="24">
        <v>2.3199999999999998</v>
      </c>
      <c r="S14" s="24">
        <v>46.63</v>
      </c>
      <c r="T14" s="24">
        <v>102.4</v>
      </c>
      <c r="U14" s="10">
        <v>1</v>
      </c>
      <c r="V14" s="10">
        <v>0</v>
      </c>
      <c r="W14" s="10">
        <v>1</v>
      </c>
      <c r="X14" s="10">
        <v>0</v>
      </c>
      <c r="Y14" s="10">
        <v>0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9.3131000000000004</v>
      </c>
      <c r="AK14" s="10">
        <v>8.0000000000000002E-3</v>
      </c>
      <c r="AL14" s="11">
        <v>0.31419999999999998</v>
      </c>
      <c r="AM14" s="11">
        <v>2.9999999999999997E-4</v>
      </c>
      <c r="AN14" s="11">
        <v>4.1303000000000001</v>
      </c>
      <c r="AO14" s="11">
        <v>1.61E-2</v>
      </c>
      <c r="AP14" s="11">
        <v>0.34310000000000002</v>
      </c>
      <c r="AQ14" s="11">
        <v>1.2999999999999999E-3</v>
      </c>
      <c r="AR14" s="11">
        <v>17.370899999999999</v>
      </c>
      <c r="AS14" s="11">
        <v>0.15060000000000001</v>
      </c>
      <c r="AT14" s="11">
        <v>0.30869999999999997</v>
      </c>
      <c r="AU14" s="11">
        <v>2.7000000000000001E-3</v>
      </c>
      <c r="AV14" s="11">
        <v>29.725300000000001</v>
      </c>
      <c r="AW14" s="11">
        <v>0.26419999999999999</v>
      </c>
      <c r="AX14" s="11">
        <v>0.38329999999999997</v>
      </c>
      <c r="AY14" s="11">
        <v>3.3999999999999998E-3</v>
      </c>
      <c r="AZ14" s="11">
        <v>5.53414096916299E-2</v>
      </c>
      <c r="BA14" s="11">
        <v>1.2416585681891805</v>
      </c>
      <c r="BB14" s="11">
        <v>0.10780346820809249</v>
      </c>
      <c r="BC14" s="11">
        <v>9.3875838926174487E-2</v>
      </c>
      <c r="BD14" s="11">
        <v>0.47270882334235681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0.31438750000000004</v>
      </c>
      <c r="BJ14" s="4">
        <f>DSTDEV(PlotSort,"PhxRed",$BM$35:$BM$36)/SQRT($BH14)</f>
        <v>1.7655470115519429E-3</v>
      </c>
      <c r="BK14" s="4">
        <f>DAVERAGE(PlotSort,"PhxRedEdge",$BM$35:$BM$36)</f>
        <v>0.34204374999999998</v>
      </c>
      <c r="BL14" s="4">
        <f>DSTDEV(PlotSort,"PhxRedEdge",$BM$35:$BM$36)/SQRT($BH14)</f>
        <v>1.7896221377244224E-3</v>
      </c>
      <c r="BM14" s="4">
        <f>DAVERAGE(PlotSort,"TMRed",$BM$35:$BM$36)</f>
        <v>0.30962500000000004</v>
      </c>
      <c r="BN14" s="4">
        <f>DSTDEV(PlotSort,"TMRed",$BM$35:$BM$36)/SQRT($BH14)</f>
        <v>1.7300168592627445E-3</v>
      </c>
      <c r="BO14" s="4">
        <f>DAVERAGE(PlotSort,"TMNIR",$BM$35:$BM$36)</f>
        <v>0.38176250000000006</v>
      </c>
      <c r="BP14" s="4">
        <f>DSTDEV(PlotSort,"TMNIR",$BM$35:$BM$36)/SQRT($BH14)</f>
        <v>1.8386787602333731E-3</v>
      </c>
      <c r="BQ14" s="4">
        <f>DAVERAGE(PlotSort,"NDRE",$BM$35:$BM$36)</f>
        <v>5.4889236195585125E-2</v>
      </c>
      <c r="BR14" s="4">
        <f>DSTDEV(PlotSort,"NDRE",$BM$35:$BM$36)/SQRT($BH14)</f>
        <v>6.618795083923511E-4</v>
      </c>
      <c r="BS14" s="4">
        <f>DAVERAGE(PlotSort,"rvi",$BM$35:$BM$36)</f>
        <v>1.2330708754722248</v>
      </c>
      <c r="BT14" s="4">
        <f>DSTDEV(PlotSort,"rvi",$BM$35:$BM$36)/SQRT($BH14)</f>
        <v>1.5559957552215026E-3</v>
      </c>
      <c r="BU14" s="17">
        <f>DAVERAGE(PlotSort,"ndvi",$BM$35:$BM$36)</f>
        <v>0.10436583042222379</v>
      </c>
      <c r="BV14" s="4">
        <f>DSTDEV(PlotSort,"ndvi",$BM$35:$BM$36)/SQRT($BH14)</f>
        <v>6.2464659356404847E-4</v>
      </c>
      <c r="BW14" s="17">
        <f>DAVERAGE(PlotSort,"SAVI",$BM$35:$BM$36)</f>
        <v>9.0829580827650844E-2</v>
      </c>
      <c r="BX14" s="4">
        <f>DSTDEV(PlotSort,"SAVI",$BM$35:$BM$36)/SQRT($BH14)</f>
        <v>4.5775475426012836E-4</v>
      </c>
      <c r="BY14" s="17">
        <f>DAVERAGE(PlotSort,"CCCI",$BM$35:$BM$36)</f>
        <v>0.49818451890071275</v>
      </c>
      <c r="BZ14" s="4">
        <f>DSTDEV(PlotSort,"CCCI",$BM$35:$BM$36)/SQRT($BH14)</f>
        <v>1.3841294915324123E-2</v>
      </c>
    </row>
    <row r="15" spans="1:78" ht="13.5" customHeight="1" x14ac:dyDescent="0.2">
      <c r="B15" s="10">
        <v>118</v>
      </c>
      <c r="C15" s="10">
        <v>9.2789999999999999</v>
      </c>
      <c r="D15" s="10">
        <v>118.38663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25</v>
      </c>
      <c r="Q15" s="24">
        <v>0.85</v>
      </c>
      <c r="R15" s="24">
        <v>2.3199999999999998</v>
      </c>
      <c r="S15" s="24">
        <v>46.73</v>
      </c>
      <c r="T15" s="24">
        <v>102.32</v>
      </c>
      <c r="U15" s="10">
        <v>1</v>
      </c>
      <c r="V15" s="10">
        <v>0</v>
      </c>
      <c r="W15" s="10">
        <v>1</v>
      </c>
      <c r="X15" s="10">
        <v>0</v>
      </c>
      <c r="Y15" s="10">
        <v>0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9.3925000000000001</v>
      </c>
      <c r="AK15" s="10">
        <v>0.36309999999999998</v>
      </c>
      <c r="AL15" s="11">
        <v>0.3175</v>
      </c>
      <c r="AM15" s="11">
        <v>1.23E-2</v>
      </c>
      <c r="AN15" s="11">
        <v>4.1463999999999999</v>
      </c>
      <c r="AO15" s="11">
        <v>0.14710000000000001</v>
      </c>
      <c r="AP15" s="11">
        <v>0.34510000000000002</v>
      </c>
      <c r="AQ15" s="11">
        <v>1.2200000000000001E-2</v>
      </c>
      <c r="AR15" s="11">
        <v>17.528700000000001</v>
      </c>
      <c r="AS15" s="11">
        <v>0.73580000000000001</v>
      </c>
      <c r="AT15" s="11">
        <v>0.31209999999999999</v>
      </c>
      <c r="AU15" s="11">
        <v>1.3100000000000001E-2</v>
      </c>
      <c r="AV15" s="11">
        <v>29.710699999999999</v>
      </c>
      <c r="AW15" s="11">
        <v>1.1356999999999999</v>
      </c>
      <c r="AX15" s="11">
        <v>0.38400000000000001</v>
      </c>
      <c r="AY15" s="11">
        <v>1.47E-2</v>
      </c>
      <c r="AZ15" s="11">
        <v>5.3353449458236162E-2</v>
      </c>
      <c r="BA15" s="11">
        <v>1.2303748798462033</v>
      </c>
      <c r="BB15" s="11">
        <v>0.10328975721879044</v>
      </c>
      <c r="BC15" s="11">
        <v>9.0168046149987482E-2</v>
      </c>
      <c r="BD15" s="11">
        <v>0.47960950277374115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0.30978749999999999</v>
      </c>
      <c r="BJ15" s="4">
        <f>DSTDEV(PlotSort,"PhxRed",$BN$35:$BN$36)/SQRT($BH15)</f>
        <v>2.6224605063075498E-3</v>
      </c>
      <c r="BK15" s="4">
        <f>DAVERAGE(PlotSort,"PhxRedEdge",$BN$35:$BN$36)</f>
        <v>0.33791249999999995</v>
      </c>
      <c r="BL15" s="4">
        <f>DSTDEV(PlotSort,"PhxRedEdge",$BN$35:$BN$36)/SQRT($BH15)</f>
        <v>2.8416190995879209E-3</v>
      </c>
      <c r="BM15" s="4">
        <f>DAVERAGE(PlotSort,"TMRed",$BN$35:$BN$36)</f>
        <v>0.30603750000000002</v>
      </c>
      <c r="BN15" s="4">
        <f>DSTDEV(PlotSort,"TMRed",$BN$35:$BN$36)/SQRT($BH15)</f>
        <v>2.5575474789616042E-3</v>
      </c>
      <c r="BO15" s="4">
        <f>DAVERAGE(PlotSort,"TMNIR",$BN$35:$BN$36)</f>
        <v>0.37906250000000002</v>
      </c>
      <c r="BP15" s="4">
        <f>DSTDEV(PlotSort,"TMNIR",$BN$35:$BN$36)/SQRT($BH15)</f>
        <v>2.8231781419932678E-3</v>
      </c>
      <c r="BQ15" s="4">
        <f>DAVERAGE(PlotSort,"NDRE",$BN$35:$BN$36)</f>
        <v>5.742105561016414E-2</v>
      </c>
      <c r="BR15" s="4">
        <f>DSTDEV(PlotSort,"NDRE",$BN$35:$BN$36)/SQRT($BH15)</f>
        <v>1.1732019827879337E-3</v>
      </c>
      <c r="BS15" s="4">
        <f>DAVERAGE(PlotSort,"rvi",$BN$35:$BN$36)</f>
        <v>1.2386918718725703</v>
      </c>
      <c r="BT15" s="4">
        <f>DSTDEV(PlotSort,"rvi",$BN$35:$BN$36)/SQRT($BH15)</f>
        <v>2.2976783668013528E-3</v>
      </c>
      <c r="BU15" s="17">
        <f>DAVERAGE(PlotSort,"ndvi",$BN$35:$BN$36)</f>
        <v>0.10661453889681495</v>
      </c>
      <c r="BV15" s="4">
        <f>DSTDEV(PlotSort,"ndvi",$BN$35:$BN$36)/SQRT($BH15)</f>
        <v>9.1833370476849684E-4</v>
      </c>
      <c r="BW15" s="17">
        <f>DAVERAGE(PlotSort,"SAVI",$BN$35:$BN$36)</f>
        <v>9.2431343506978486E-2</v>
      </c>
      <c r="BX15" s="4">
        <f>DSTDEV(PlotSort,"SAVI",$BN$35:$BN$36)/SQRT($BH15)</f>
        <v>7.056552822593716E-4</v>
      </c>
      <c r="BY15" s="17">
        <f>DAVERAGE(PlotSort,"CCCI",$BN$35:$BN$36)</f>
        <v>0.52340147014629357</v>
      </c>
      <c r="BZ15" s="4">
        <f>DSTDEV(PlotSort,"CCCI",$BN$35:$BN$36)/SQRT($BH15)</f>
        <v>2.0662507754096067E-2</v>
      </c>
    </row>
    <row r="16" spans="1:78" ht="13.5" customHeight="1" x14ac:dyDescent="0.2">
      <c r="B16" s="10">
        <v>118</v>
      </c>
      <c r="C16" s="10">
        <v>9.2710000000000008</v>
      </c>
      <c r="D16" s="10">
        <v>118.38629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25</v>
      </c>
      <c r="Q16" s="24">
        <v>0.85</v>
      </c>
      <c r="R16" s="24">
        <v>2.3199999999999998</v>
      </c>
      <c r="S16" s="24">
        <v>46.83</v>
      </c>
      <c r="T16" s="24">
        <v>102.23</v>
      </c>
      <c r="U16" s="10">
        <v>1</v>
      </c>
      <c r="V16" s="10">
        <v>0</v>
      </c>
      <c r="W16" s="10">
        <v>1</v>
      </c>
      <c r="X16" s="10">
        <v>0</v>
      </c>
      <c r="Y16" s="10">
        <v>0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9.1318000000000001</v>
      </c>
      <c r="AK16" s="10">
        <v>0.25490000000000002</v>
      </c>
      <c r="AL16" s="11">
        <v>0.30930000000000002</v>
      </c>
      <c r="AM16" s="11">
        <v>8.6E-3</v>
      </c>
      <c r="AN16" s="11">
        <v>4.0255000000000001</v>
      </c>
      <c r="AO16" s="11">
        <v>0.10630000000000001</v>
      </c>
      <c r="AP16" s="11">
        <v>0.3357</v>
      </c>
      <c r="AQ16" s="11">
        <v>8.8999999999999999E-3</v>
      </c>
      <c r="AR16" s="11">
        <v>17.083400000000001</v>
      </c>
      <c r="AS16" s="11">
        <v>0.53820000000000001</v>
      </c>
      <c r="AT16" s="11">
        <v>0.30480000000000002</v>
      </c>
      <c r="AU16" s="11">
        <v>9.5999999999999992E-3</v>
      </c>
      <c r="AV16" s="11">
        <v>28.897400000000001</v>
      </c>
      <c r="AW16" s="11">
        <v>0.87570000000000003</v>
      </c>
      <c r="AX16" s="11">
        <v>0.37430000000000002</v>
      </c>
      <c r="AY16" s="11">
        <v>1.1299999999999999E-2</v>
      </c>
      <c r="AZ16" s="11">
        <v>5.4366197183098625E-2</v>
      </c>
      <c r="BA16" s="11">
        <v>1.2280183727034122</v>
      </c>
      <c r="BB16" s="11">
        <v>0.1023413341186865</v>
      </c>
      <c r="BC16" s="11">
        <v>8.8414892714782464E-2</v>
      </c>
      <c r="BD16" s="11">
        <v>0.50828856088875618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0.31355624999999998</v>
      </c>
      <c r="BJ16" s="4">
        <f>DSTDEV(PlotSort,"PhxRed",$BK$31:$BK$32)/SQRT($BH16)</f>
        <v>1.8869721944162288E-3</v>
      </c>
      <c r="BK16" s="4">
        <f>DAVERAGE(PlotSort,"PhxRedEdge",$BK$31:$BK$32)</f>
        <v>0.34131250000000002</v>
      </c>
      <c r="BL16" s="4">
        <f>DSTDEV(PlotSort,"PhxRedEdge",$BK$31:$BK$32)/SQRT($BH16)</f>
        <v>1.9821048366151918E-3</v>
      </c>
      <c r="BM16" s="4">
        <f>DAVERAGE(PlotSort,"TMRed",$BK$31:$BK$32)</f>
        <v>0.30935000000000001</v>
      </c>
      <c r="BN16" s="4">
        <f>DSTDEV(PlotSort,"TMRed",$BK$31:$BK$32)/SQRT($BH16)</f>
        <v>1.9310618840420401E-3</v>
      </c>
      <c r="BO16" s="4">
        <f>DAVERAGE(PlotSort,"TMNIR",$BK$31:$BK$32)</f>
        <v>0.38163125000000003</v>
      </c>
      <c r="BP16" s="4">
        <f>DSTDEV(PlotSort,"TMNIR",$BK$31:$BK$32)/SQRT($BH16)</f>
        <v>2.0306960783189605E-3</v>
      </c>
      <c r="BQ16" s="4">
        <f>DAVERAGE(PlotSort,"NDRE",$BK$31:$BK$32)</f>
        <v>5.5791053827219307E-2</v>
      </c>
      <c r="BR16" s="4">
        <f>DSTDEV(PlotSort,"NDRE",$BK$31:$BK$32)/SQRT($BH16)</f>
        <v>6.2323390141113156E-4</v>
      </c>
      <c r="BS16" s="4">
        <f>DAVERAGE(PlotSort,"rvi",$BK$31:$BK$32)</f>
        <v>1.2337706564832354</v>
      </c>
      <c r="BT16" s="4">
        <f>DSTDEV(PlotSort,"rvi",$BK$31:$BK$32)/SQRT($BH16)</f>
        <v>1.6613140682014056E-3</v>
      </c>
      <c r="BU16" s="17">
        <f>DAVERAGE(PlotSort,"ndvi",$BK$31:$BK$32)</f>
        <v>0.10464550293143654</v>
      </c>
      <c r="BV16" s="4">
        <f>DSTDEV(PlotSort,"ndvi",$BK$31:$BK$32)/SQRT($BH16)</f>
        <v>6.6625077299251143E-4</v>
      </c>
      <c r="BW16" s="17">
        <f>DAVERAGE(PlotSort,"SAVI",$BK$31:$BK$32)</f>
        <v>9.1044448936993566E-2</v>
      </c>
      <c r="BX16" s="4">
        <f>DSTDEV(PlotSort,"SAVI",$BK$31:$BK$32)/SQRT($BH16)</f>
        <v>4.6135500966179804E-4</v>
      </c>
      <c r="BY16" s="17">
        <f>DAVERAGE(PlotSort,"CCCI",$BK$31:$BK$32)</f>
        <v>0.51240937857297608</v>
      </c>
      <c r="BZ16" s="4">
        <f>DSTDEV(PlotSort,"CCCI",$BK$31:$BK$32)/SQRT($BH16)</f>
        <v>1.2364543177959486E-2</v>
      </c>
    </row>
    <row r="17" spans="2:78" ht="13.5" customHeight="1" x14ac:dyDescent="0.2">
      <c r="B17" s="10">
        <v>118</v>
      </c>
      <c r="C17" s="10">
        <v>9.2629999999999999</v>
      </c>
      <c r="D17" s="10">
        <v>118.38596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25</v>
      </c>
      <c r="Q17" s="24">
        <v>0.85</v>
      </c>
      <c r="R17" s="24">
        <v>2.3199999999999998</v>
      </c>
      <c r="S17" s="24">
        <v>46.92</v>
      </c>
      <c r="T17" s="24">
        <v>102.15</v>
      </c>
      <c r="U17" s="10">
        <v>1</v>
      </c>
      <c r="V17" s="10">
        <v>0</v>
      </c>
      <c r="W17" s="10">
        <v>1</v>
      </c>
      <c r="X17" s="10">
        <v>0</v>
      </c>
      <c r="Y17" s="10">
        <v>0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9.2335999999999991</v>
      </c>
      <c r="AK17" s="10">
        <v>0.24</v>
      </c>
      <c r="AL17" s="11">
        <v>0.31340000000000001</v>
      </c>
      <c r="AM17" s="11">
        <v>8.0999999999999996E-3</v>
      </c>
      <c r="AN17" s="11">
        <v>4.0837000000000003</v>
      </c>
      <c r="AO17" s="11">
        <v>0.1</v>
      </c>
      <c r="AP17" s="11">
        <v>0.3412</v>
      </c>
      <c r="AQ17" s="11">
        <v>8.3999999999999995E-3</v>
      </c>
      <c r="AR17" s="11">
        <v>17.357500000000002</v>
      </c>
      <c r="AS17" s="11">
        <v>0.4501</v>
      </c>
      <c r="AT17" s="11">
        <v>0.31030000000000002</v>
      </c>
      <c r="AU17" s="11">
        <v>8.0000000000000002E-3</v>
      </c>
      <c r="AV17" s="11">
        <v>29.529800000000002</v>
      </c>
      <c r="AW17" s="11">
        <v>0.76339999999999997</v>
      </c>
      <c r="AX17" s="11">
        <v>0.38340000000000002</v>
      </c>
      <c r="AY17" s="11">
        <v>9.9000000000000008E-3</v>
      </c>
      <c r="AZ17" s="11">
        <v>5.8239028429478354E-2</v>
      </c>
      <c r="BA17" s="11">
        <v>1.2355784724460199</v>
      </c>
      <c r="BB17" s="11">
        <v>0.10537696410552112</v>
      </c>
      <c r="BC17" s="11">
        <v>9.1857250565468701E-2</v>
      </c>
      <c r="BD17" s="11">
        <v>0.55112312598176905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0.31161875000000006</v>
      </c>
      <c r="BJ17" s="4">
        <f>DSTDEV(PlotSort,"PhxRed",$BL$31:$BL$32)/SQRT($BH17)</f>
        <v>2.2170216272813688E-3</v>
      </c>
      <c r="BK17" s="4">
        <f>DAVERAGE(PlotSort,"PhxRedEdge",$BL$31:$BL$32)</f>
        <v>0.33930000000000005</v>
      </c>
      <c r="BL17" s="4">
        <f>DSTDEV(PlotSort,"PhxRedEdge",$BL$31:$BL$32)/SQRT($BH17)</f>
        <v>2.3522152679265273E-3</v>
      </c>
      <c r="BM17" s="4">
        <f>DAVERAGE(PlotSort,"TMRed",$BL$31:$BL$32)</f>
        <v>0.30726249999999999</v>
      </c>
      <c r="BN17" s="4">
        <f>DSTDEV(PlotSort,"TMRed",$BL$31:$BL$32)/SQRT($BH17)</f>
        <v>2.0993029597146445E-3</v>
      </c>
      <c r="BO17" s="4">
        <f>DAVERAGE(PlotSort,"TMNIR",$BL$31:$BL$32)</f>
        <v>0.37957499999999994</v>
      </c>
      <c r="BP17" s="4">
        <f>DSTDEV(PlotSort,"TMNIR",$BL$31:$BL$32)/SQRT($BH17)</f>
        <v>2.3567014377444307E-3</v>
      </c>
      <c r="BQ17" s="4">
        <f>DAVERAGE(PlotSort,"NDRE",$BL$31:$BL$32)</f>
        <v>5.6058932872359718E-2</v>
      </c>
      <c r="BR17" s="4">
        <f>DSTDEV(PlotSort,"NDRE",$BL$31:$BL$32)/SQRT($BH17)</f>
        <v>8.231613014824101E-4</v>
      </c>
      <c r="BS17" s="4">
        <f>DAVERAGE(PlotSort,"rvi",$BL$31:$BL$32)</f>
        <v>1.2354362951073035</v>
      </c>
      <c r="BT17" s="4">
        <f>DSTDEV(PlotSort,"rvi",$BL$31:$BL$32)/SQRT($BH17)</f>
        <v>1.7122344281529777E-3</v>
      </c>
      <c r="BU17" s="17">
        <f>DAVERAGE(PlotSort,"ndvi",$BL$31:$BL$32)</f>
        <v>0.10531219003643585</v>
      </c>
      <c r="BV17" s="4">
        <f>DSTDEV(PlotSort,"ndvi",$BL$31:$BL$32)/SQRT($BH17)</f>
        <v>6.8539137692120956E-4</v>
      </c>
      <c r="BW17" s="17">
        <f>DAVERAGE(PlotSort,"SAVI",$BL$31:$BL$32)</f>
        <v>9.1393733896852625E-2</v>
      </c>
      <c r="BX17" s="4">
        <f>DSTDEV(PlotSort,"SAVI",$BL$31:$BL$32)/SQRT($BH17)</f>
        <v>5.3747168147854859E-4</v>
      </c>
      <c r="BY17" s="17">
        <f>DAVERAGE(PlotSort,"CCCI",$BL$31:$BL$32)</f>
        <v>0.51066482481467468</v>
      </c>
      <c r="BZ17" s="4">
        <f>DSTDEV(PlotSort,"CCCI",$BL$31:$BL$32)/SQRT($BH17)</f>
        <v>1.3526959804259416E-2</v>
      </c>
    </row>
    <row r="18" spans="2:78" ht="13.5" customHeight="1" x14ac:dyDescent="0.2">
      <c r="B18" s="10">
        <v>118</v>
      </c>
      <c r="C18" s="10">
        <v>9.3379999999999992</v>
      </c>
      <c r="D18" s="10">
        <v>118.38908000000001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25</v>
      </c>
      <c r="Q18" s="24">
        <v>0.85</v>
      </c>
      <c r="R18" s="24">
        <v>2.3199999999999998</v>
      </c>
      <c r="S18" s="24">
        <v>46</v>
      </c>
      <c r="T18" s="24">
        <v>102.95</v>
      </c>
      <c r="U18" s="10">
        <v>1</v>
      </c>
      <c r="V18" s="10">
        <v>0</v>
      </c>
      <c r="W18" s="10">
        <v>1</v>
      </c>
      <c r="X18" s="10">
        <v>0</v>
      </c>
      <c r="Y18" s="10">
        <v>0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8.8332999999999995</v>
      </c>
      <c r="AK18" s="10">
        <v>0.1633</v>
      </c>
      <c r="AL18" s="11">
        <v>0.29430000000000001</v>
      </c>
      <c r="AM18" s="11">
        <v>5.4000000000000003E-3</v>
      </c>
      <c r="AN18" s="11">
        <v>3.9157999999999999</v>
      </c>
      <c r="AO18" s="11">
        <v>6.4699999999999994E-2</v>
      </c>
      <c r="AP18" s="11">
        <v>0.32129999999999997</v>
      </c>
      <c r="AQ18" s="11">
        <v>5.3E-3</v>
      </c>
      <c r="AR18" s="11">
        <v>16.6937</v>
      </c>
      <c r="AS18" s="11">
        <v>0.17610000000000001</v>
      </c>
      <c r="AT18" s="11">
        <v>0.2928</v>
      </c>
      <c r="AU18" s="11">
        <v>3.0999999999999999E-3</v>
      </c>
      <c r="AV18" s="11">
        <v>28.6478</v>
      </c>
      <c r="AW18" s="11">
        <v>0.2392</v>
      </c>
      <c r="AX18" s="11">
        <v>0.36420000000000002</v>
      </c>
      <c r="AY18" s="11">
        <v>3.0000000000000001E-3</v>
      </c>
      <c r="AZ18" s="11">
        <v>6.258205689277907E-2</v>
      </c>
      <c r="BA18" s="11">
        <v>1.2438524590163935</v>
      </c>
      <c r="BB18" s="11">
        <v>0.10867579908675802</v>
      </c>
      <c r="BC18" s="11">
        <v>9.2566983578219547E-2</v>
      </c>
      <c r="BD18" s="11">
        <v>0.59928207294797198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0.31039999999999995</v>
      </c>
      <c r="BJ18" s="4">
        <f>DSTDEV(PlotSort,"PhxRed",$BJ$35:$BJ$36)/SQRT($BH18)</f>
        <v>1.7481180356791321E-3</v>
      </c>
      <c r="BK18" s="4">
        <f>DAVERAGE(PlotSort,"PhxRedEdge",$BJ$35:$BJ$36)</f>
        <v>0.33755000000000002</v>
      </c>
      <c r="BL18" s="4">
        <f>DSTDEV(PlotSort,"PhxRedEdge",$BJ$35:$BJ$36)/SQRT($BH18)</f>
        <v>1.8081528327734558E-3</v>
      </c>
      <c r="BM18" s="4">
        <f>DAVERAGE(PlotSort,"TMRed",$BJ$35:$BJ$36)</f>
        <v>0.30593749999999997</v>
      </c>
      <c r="BN18" s="4">
        <f>DSTDEV(PlotSort,"TMRed",$BJ$35:$BJ$36)/SQRT($BH18)</f>
        <v>1.713594540724263E-3</v>
      </c>
      <c r="BO18" s="4">
        <f>DAVERAGE(PlotSort,"TMNIR",$BJ$35:$BJ$36)</f>
        <v>0.37839999999999996</v>
      </c>
      <c r="BP18" s="4">
        <f>DSTDEV(PlotSort,"TMNIR",$BJ$35:$BJ$36)/SQRT($BH18)</f>
        <v>1.8506980664963512E-3</v>
      </c>
      <c r="BQ18" s="4">
        <f>DAVERAGE(PlotSort,"NDRE",$BJ$35:$BJ$36)</f>
        <v>5.7075034575183911E-2</v>
      </c>
      <c r="BR18" s="4">
        <f>DSTDEV(PlotSort,"NDRE",$BJ$35:$BJ$36)/SQRT($BH18)</f>
        <v>7.4085479001997044E-4</v>
      </c>
      <c r="BS18" s="4">
        <f>DAVERAGE(PlotSort,"rvi",$BJ$35:$BJ$36)</f>
        <v>1.2369390016517929</v>
      </c>
      <c r="BT18" s="4">
        <f>DSTDEV(PlotSort,"rvi",$BJ$35:$BJ$36)/SQRT($BH18)</f>
        <v>1.5944512105220106E-3</v>
      </c>
      <c r="BU18" s="17">
        <f>DAVERAGE(PlotSort,"ndvi",$BJ$35:$BJ$36)</f>
        <v>0.10591426560568495</v>
      </c>
      <c r="BV18" s="4">
        <f>DSTDEV(PlotSort,"ndvi",$BJ$35:$BJ$36)/SQRT($BH18)</f>
        <v>6.3763373995028407E-4</v>
      </c>
      <c r="BW18" s="17">
        <f>DAVERAGE(PlotSort,"SAVI",$BJ$35:$BJ$36)</f>
        <v>9.1780488242581157E-2</v>
      </c>
      <c r="BX18" s="4">
        <f>DSTDEV(PlotSort,"SAVI",$BJ$35:$BJ$36)/SQRT($BH18)</f>
        <v>4.740257358514568E-4</v>
      </c>
      <c r="BY18" s="17">
        <f>DAVERAGE(PlotSort,"CCCI",$BJ$35:$BJ$36)</f>
        <v>0.52383690522843063</v>
      </c>
      <c r="BZ18" s="4">
        <f>DSTDEV(PlotSort,"CCCI",$BJ$35:$BJ$36)/SQRT($BH18)</f>
        <v>1.2420009039801078E-2</v>
      </c>
    </row>
    <row r="19" spans="2:78" ht="13.5" customHeight="1" x14ac:dyDescent="0.2">
      <c r="B19" s="10">
        <v>118</v>
      </c>
      <c r="C19" s="10">
        <v>9.3460000000000001</v>
      </c>
      <c r="D19" s="10">
        <v>118.38942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25</v>
      </c>
      <c r="Q19" s="24">
        <v>0.85</v>
      </c>
      <c r="R19" s="24">
        <v>2.3199999999999998</v>
      </c>
      <c r="S19" s="24">
        <v>45.91</v>
      </c>
      <c r="T19" s="24">
        <v>103.04</v>
      </c>
      <c r="U19" s="10">
        <v>1</v>
      </c>
      <c r="V19" s="10">
        <v>0</v>
      </c>
      <c r="W19" s="10">
        <v>1</v>
      </c>
      <c r="X19" s="10">
        <v>0</v>
      </c>
      <c r="Y19" s="10">
        <v>0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9.2607999999999997</v>
      </c>
      <c r="AK19" s="10">
        <v>5.4199999999999998E-2</v>
      </c>
      <c r="AL19" s="11">
        <v>0.30790000000000001</v>
      </c>
      <c r="AM19" s="11">
        <v>1.8E-3</v>
      </c>
      <c r="AN19" s="11">
        <v>4.0749000000000004</v>
      </c>
      <c r="AO19" s="11">
        <v>2.3199999999999998E-2</v>
      </c>
      <c r="AP19" s="11">
        <v>0.3337</v>
      </c>
      <c r="AQ19" s="11">
        <v>1.9E-3</v>
      </c>
      <c r="AR19" s="11">
        <v>17.241700000000002</v>
      </c>
      <c r="AS19" s="11">
        <v>0.2271</v>
      </c>
      <c r="AT19" s="11">
        <v>0.30180000000000001</v>
      </c>
      <c r="AU19" s="11">
        <v>4.0000000000000001E-3</v>
      </c>
      <c r="AV19" s="11">
        <v>29.4133</v>
      </c>
      <c r="AW19" s="11">
        <v>0.30159999999999998</v>
      </c>
      <c r="AX19" s="11">
        <v>0.37309999999999999</v>
      </c>
      <c r="AY19" s="11">
        <v>3.8E-3</v>
      </c>
      <c r="AZ19" s="11">
        <v>5.5744199207696646E-2</v>
      </c>
      <c r="BA19" s="11">
        <v>1.2362491716368456</v>
      </c>
      <c r="BB19" s="11">
        <v>0.10564528078233808</v>
      </c>
      <c r="BC19" s="11">
        <v>9.1029023746701812E-2</v>
      </c>
      <c r="BD19" s="11">
        <v>0.50146091665082271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0.31477500000000003</v>
      </c>
      <c r="BJ19" s="4">
        <f>DSTDEV(PlotSort,"PhxRed",$BK$35:$BK$36)/SQRT($BH19)</f>
        <v>2.2151843414638561E-3</v>
      </c>
      <c r="BK19" s="4">
        <f>DAVERAGE(PlotSort,"PhxRedEdge",$BK$35:$BK$36)</f>
        <v>0.34306250000000005</v>
      </c>
      <c r="BL19" s="4">
        <f>DSTDEV(PlotSort,"PhxRedEdge",$BK$35:$BK$36)/SQRT($BH19)</f>
        <v>2.3052815265530288E-3</v>
      </c>
      <c r="BM19" s="4">
        <f>DAVERAGE(PlotSort,"TMRed",$BK$35:$BK$36)</f>
        <v>0.31067500000000003</v>
      </c>
      <c r="BN19" s="4">
        <f>DSTDEV(PlotSort,"TMRed",$BK$35:$BK$36)/SQRT($BH19)</f>
        <v>2.1440129819258703E-3</v>
      </c>
      <c r="BO19" s="4">
        <f>DAVERAGE(PlotSort,"TMNIR",$BK$35:$BK$36)</f>
        <v>0.38280625000000013</v>
      </c>
      <c r="BP19" s="4">
        <f>DSTDEV(PlotSort,"TMNIR",$BK$35:$BK$36)/SQRT($BH19)</f>
        <v>2.3971766161813512E-3</v>
      </c>
      <c r="BQ19" s="4">
        <f>DAVERAGE(PlotSort,"NDRE",$BK$35:$BK$36)</f>
        <v>5.4774952124395121E-2</v>
      </c>
      <c r="BR19" s="4">
        <f>DSTDEV(PlotSort,"NDRE",$BK$35:$BK$36)/SQRT($BH19)</f>
        <v>5.8582864472253983E-4</v>
      </c>
      <c r="BS19" s="4">
        <f>DAVERAGE(PlotSort,"rvi",$BK$35:$BK$36)</f>
        <v>1.2322679499387463</v>
      </c>
      <c r="BT19" s="4">
        <f>DSTDEV(PlotSort,"rvi",$BK$35:$BK$36)/SQRT($BH19)</f>
        <v>1.5857566347821591E-3</v>
      </c>
      <c r="BU19" s="17">
        <f>DAVERAGE(PlotSort,"ndvi",$BK$35:$BK$36)</f>
        <v>0.10404342736218745</v>
      </c>
      <c r="BV19" s="4">
        <f>DSTDEV(PlotSort,"ndvi",$BK$35:$BK$36)/SQRT($BH19)</f>
        <v>6.3657090034764164E-4</v>
      </c>
      <c r="BW19" s="17">
        <f>DAVERAGE(PlotSort,"SAVI",$BK$35:$BK$36)</f>
        <v>9.065769459126502E-2</v>
      </c>
      <c r="BX19" s="4">
        <f>DSTDEV(PlotSort,"SAVI",$BK$35:$BK$36)/SQRT($BH19)</f>
        <v>4.8894614741656168E-4</v>
      </c>
      <c r="BY19" s="17">
        <f>DAVERAGE(PlotSort,"CCCI",$BK$35:$BK$36)</f>
        <v>0.49923729815922008</v>
      </c>
      <c r="BZ19" s="4">
        <f>DSTDEV(PlotSort,"CCCI",$BK$35:$BK$36)/SQRT($BH19)</f>
        <v>1.2709604176584868E-2</v>
      </c>
    </row>
    <row r="20" spans="2:78" ht="13.5" customHeight="1" x14ac:dyDescent="0.2">
      <c r="B20" s="10">
        <v>118</v>
      </c>
      <c r="C20" s="10">
        <v>9.3539999999999992</v>
      </c>
      <c r="D20" s="10">
        <v>118.38975000000001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25</v>
      </c>
      <c r="Q20" s="24">
        <v>0.85</v>
      </c>
      <c r="R20" s="24">
        <v>2.3199999999999998</v>
      </c>
      <c r="S20" s="24">
        <v>45.81</v>
      </c>
      <c r="T20" s="24">
        <v>103.13</v>
      </c>
      <c r="U20" s="10">
        <v>1</v>
      </c>
      <c r="V20" s="10">
        <v>0</v>
      </c>
      <c r="W20" s="10">
        <v>1</v>
      </c>
      <c r="X20" s="10">
        <v>0</v>
      </c>
      <c r="Y20" s="10">
        <v>0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9.5246999999999993</v>
      </c>
      <c r="AK20" s="10">
        <v>3.6499999999999998E-2</v>
      </c>
      <c r="AL20" s="11">
        <v>0.31609999999999999</v>
      </c>
      <c r="AM20" s="11">
        <v>1.1999999999999999E-3</v>
      </c>
      <c r="AN20" s="11">
        <v>4.1909000000000001</v>
      </c>
      <c r="AO20" s="11">
        <v>6.7000000000000002E-3</v>
      </c>
      <c r="AP20" s="11">
        <v>0.34250000000000003</v>
      </c>
      <c r="AQ20" s="11">
        <v>5.0000000000000001E-4</v>
      </c>
      <c r="AR20" s="11">
        <v>17.948399999999999</v>
      </c>
      <c r="AS20" s="11">
        <v>3.0999999999999999E-3</v>
      </c>
      <c r="AT20" s="11">
        <v>0.3135</v>
      </c>
      <c r="AU20" s="11">
        <v>1E-4</v>
      </c>
      <c r="AV20" s="11">
        <v>30.505299999999998</v>
      </c>
      <c r="AW20" s="11">
        <v>1.66E-2</v>
      </c>
      <c r="AX20" s="11">
        <v>0.3861</v>
      </c>
      <c r="AY20" s="11">
        <v>2.0000000000000001E-4</v>
      </c>
      <c r="AZ20" s="11">
        <v>5.9840790557233008E-2</v>
      </c>
      <c r="BA20" s="11">
        <v>1.2315789473684211</v>
      </c>
      <c r="BB20" s="11">
        <v>0.10377358490566037</v>
      </c>
      <c r="BC20" s="11">
        <v>9.0780260086695569E-2</v>
      </c>
      <c r="BD20" s="11">
        <v>0.59765715187673241</v>
      </c>
      <c r="BE20" s="27"/>
    </row>
    <row r="21" spans="2:78" ht="13.5" customHeight="1" x14ac:dyDescent="0.2">
      <c r="B21" s="10">
        <v>118</v>
      </c>
      <c r="C21" s="10">
        <v>9.3620000000000001</v>
      </c>
      <c r="D21" s="10">
        <v>118.39008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25</v>
      </c>
      <c r="Q21" s="24">
        <v>0.85</v>
      </c>
      <c r="R21" s="24">
        <v>2.3199999999999998</v>
      </c>
      <c r="S21" s="24">
        <v>45.71</v>
      </c>
      <c r="T21" s="24">
        <v>103.22</v>
      </c>
      <c r="U21" s="10">
        <v>1</v>
      </c>
      <c r="V21" s="10">
        <v>0</v>
      </c>
      <c r="W21" s="10">
        <v>1</v>
      </c>
      <c r="X21" s="10">
        <v>0</v>
      </c>
      <c r="Y21" s="10">
        <v>0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9.3315999999999999</v>
      </c>
      <c r="AK21" s="10">
        <v>2.7E-2</v>
      </c>
      <c r="AL21" s="11">
        <v>0.30909999999999999</v>
      </c>
      <c r="AM21" s="11">
        <v>8.9999999999999998E-4</v>
      </c>
      <c r="AN21" s="11">
        <v>4.1281999999999996</v>
      </c>
      <c r="AO21" s="11">
        <v>4.1999999999999997E-3</v>
      </c>
      <c r="AP21" s="11">
        <v>0.3367</v>
      </c>
      <c r="AQ21" s="11">
        <v>2.9999999999999997E-4</v>
      </c>
      <c r="AR21" s="11">
        <v>17.295300000000001</v>
      </c>
      <c r="AS21" s="11">
        <v>8.14E-2</v>
      </c>
      <c r="AT21" s="11">
        <v>0.30149999999999999</v>
      </c>
      <c r="AU21" s="11">
        <v>1.4E-3</v>
      </c>
      <c r="AV21" s="11">
        <v>29.700299999999999</v>
      </c>
      <c r="AW21" s="11">
        <v>6.4500000000000002E-2</v>
      </c>
      <c r="AX21" s="11">
        <v>0.37509999999999999</v>
      </c>
      <c r="AY21" s="11">
        <v>8.0000000000000004E-4</v>
      </c>
      <c r="AZ21" s="11">
        <v>5.3947738128687819E-2</v>
      </c>
      <c r="BA21" s="11">
        <v>1.2441127694859038</v>
      </c>
      <c r="BB21" s="11">
        <v>0.10877919006798699</v>
      </c>
      <c r="BC21" s="11">
        <v>9.3829678735339109E-2</v>
      </c>
      <c r="BD21" s="11">
        <v>0.43724290520091297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0.24909999999999999</v>
      </c>
      <c r="BJ21" s="4"/>
      <c r="BK21" s="4">
        <f>DAVERAGE(PlotSort2,"PhxRedEdge",$BO$31:$BO$32)</f>
        <v>0.27110000000000001</v>
      </c>
      <c r="BL21" s="4"/>
      <c r="BM21" s="4">
        <f>DAVERAGE(PlotSort2,"TMRed",$BO$31:$BO$32)</f>
        <v>0.24479999999999999</v>
      </c>
      <c r="BN21" s="4"/>
      <c r="BO21" s="4">
        <f>DAVERAGE(PlotSort2,"TMNIR",$BO$31:$BO$32)</f>
        <v>0.30969999999999998</v>
      </c>
      <c r="BP21" s="4"/>
      <c r="BQ21" s="4">
        <f>DAVERAGE(PlotSort2,"NDRE",$BO$31:$BO$32)</f>
        <v>6.6460055096418683E-2</v>
      </c>
      <c r="BR21" s="4"/>
      <c r="BS21" s="4">
        <f>DAVERAGE(PlotSort2,"rvi",$BO$31:$BO$32)</f>
        <v>1.2651143790849673</v>
      </c>
      <c r="BT21" s="4"/>
      <c r="BU21" s="17">
        <f>DAVERAGE(PlotSort2,"ndvi",$BO$31:$BO$32)</f>
        <v>0.11704238052299366</v>
      </c>
      <c r="BV21" s="4"/>
      <c r="BW21" s="17">
        <f>DAVERAGE(PlotSort2,"SAVI",$BO$31:$BO$32)</f>
        <v>9.2318634423897566E-2</v>
      </c>
      <c r="BX21" s="4"/>
      <c r="BY21" s="17">
        <f>DAVERAGE(PlotSort2,"CCCI",$BO$31:$BO$32)</f>
        <v>0.58738572099504405</v>
      </c>
      <c r="BZ21" s="4"/>
    </row>
    <row r="22" spans="2:78" ht="13.5" customHeight="1" x14ac:dyDescent="0.2">
      <c r="B22" s="10">
        <v>118</v>
      </c>
      <c r="C22" s="10">
        <v>9.3699999999999992</v>
      </c>
      <c r="D22" s="10">
        <v>118.39042000000001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25</v>
      </c>
      <c r="Q22" s="24">
        <v>0.85</v>
      </c>
      <c r="R22" s="24">
        <v>2.3199999999999998</v>
      </c>
      <c r="S22" s="24">
        <v>45.61</v>
      </c>
      <c r="T22" s="24">
        <v>103.3</v>
      </c>
      <c r="U22" s="10">
        <v>1</v>
      </c>
      <c r="V22" s="10">
        <v>0</v>
      </c>
      <c r="W22" s="10">
        <v>1</v>
      </c>
      <c r="X22" s="10">
        <v>0</v>
      </c>
      <c r="Y22" s="10">
        <v>0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9.4842999999999993</v>
      </c>
      <c r="AK22" s="10">
        <v>3.8899999999999997E-2</v>
      </c>
      <c r="AL22" s="11">
        <v>0.3135</v>
      </c>
      <c r="AM22" s="11">
        <v>1.2999999999999999E-3</v>
      </c>
      <c r="AN22" s="11">
        <v>4.2093999999999996</v>
      </c>
      <c r="AO22" s="11">
        <v>3.3700000000000001E-2</v>
      </c>
      <c r="AP22" s="11">
        <v>0.3427</v>
      </c>
      <c r="AQ22" s="11">
        <v>2.7000000000000001E-3</v>
      </c>
      <c r="AR22" s="11">
        <v>17.831299999999999</v>
      </c>
      <c r="AS22" s="11">
        <v>0.2651</v>
      </c>
      <c r="AT22" s="11">
        <v>0.31019999999999998</v>
      </c>
      <c r="AU22" s="11">
        <v>4.5999999999999999E-3</v>
      </c>
      <c r="AV22" s="11">
        <v>30.5427</v>
      </c>
      <c r="AW22" s="11">
        <v>0.42020000000000002</v>
      </c>
      <c r="AX22" s="11">
        <v>0.38490000000000002</v>
      </c>
      <c r="AY22" s="11">
        <v>5.3E-3</v>
      </c>
      <c r="AZ22" s="11">
        <v>5.7998900494777371E-2</v>
      </c>
      <c r="BA22" s="11">
        <v>1.2408123791102517</v>
      </c>
      <c r="BB22" s="11">
        <v>0.10746655157531296</v>
      </c>
      <c r="BC22" s="11">
        <v>9.37578445318384E-2</v>
      </c>
      <c r="BD22" s="11">
        <v>0.52574510752354708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0.2671</v>
      </c>
      <c r="BJ22" s="4">
        <f>DSTDEV(PlotSort2,"PhxRed",$BP$31:$BP$32)/SQRT($BH22)</f>
        <v>1.9000000000000126E-3</v>
      </c>
      <c r="BK22" s="4">
        <f>DAVERAGE(PlotSort2,"PhxRedEdge",$BP$31:$BP$32)</f>
        <v>0.29044999999999999</v>
      </c>
      <c r="BL22" s="4">
        <f>DSTDEV(PlotSort2,"PhxRedEdge",$BP$31:$BP$32)/SQRT($BH22)</f>
        <v>1.6500000000000124E-3</v>
      </c>
      <c r="BM22" s="4">
        <f>DAVERAGE(PlotSort2,"TMRed",$BP$31:$BP$32)</f>
        <v>0.26124999999999998</v>
      </c>
      <c r="BN22" s="4">
        <f>DSTDEV(PlotSort2,"TMRed",$BP$31:$BP$32)/SQRT($BH22)</f>
        <v>2.0499999999999963E-3</v>
      </c>
      <c r="BO22" s="4">
        <f>DAVERAGE(PlotSort2,"TMNIR",$BP$31:$BP$32)</f>
        <v>0.32689999999999997</v>
      </c>
      <c r="BP22" s="4">
        <f>DSTDEV(PlotSort2,"TMNIR",$BP$31:$BP$32)/SQRT($BH22)</f>
        <v>2.2999999999999961E-3</v>
      </c>
      <c r="BQ22" s="4">
        <f>DAVERAGE(PlotSort2,"NDRE",$BP$31:$BP$32)</f>
        <v>5.9038362666162005E-2</v>
      </c>
      <c r="BR22" s="4">
        <f>DSTDEV(PlotSort2,"NDRE",$BP$31:$BP$32)/SQRT($BH22)</f>
        <v>6.7514127718254491E-4</v>
      </c>
      <c r="BS22" s="4">
        <f>DAVERAGE(PlotSort2,"rvi",$BP$31:$BP$32)</f>
        <v>1.251299830498938</v>
      </c>
      <c r="BT22" s="4">
        <f>DSTDEV(PlotSort2,"rvi",$BP$31:$BP$32)/SQRT($BH22)</f>
        <v>1.0149843158768768E-3</v>
      </c>
      <c r="BU22" s="17">
        <f>DAVERAGE(PlotSort2,"ndvi",$BP$31:$BP$32)</f>
        <v>0.11162414733674184</v>
      </c>
      <c r="BV22" s="4">
        <f>DSTDEV(PlotSort2,"ndvi",$BP$31:$BP$32)/SQRT($BH22)</f>
        <v>4.0051864475870025E-4</v>
      </c>
      <c r="BW22" s="17">
        <f>DAVERAGE(PlotSort2,"SAVI",$BP$31:$BP$32)</f>
        <v>9.049770216920465E-2</v>
      </c>
      <c r="BX22" s="4">
        <f>DSTDEV(PlotSort2,"SAVI",$BP$31:$BP$32)/SQRT($BH22)</f>
        <v>1.7152970119962974E-5</v>
      </c>
      <c r="BY22" s="17">
        <f>DAVERAGE(PlotSort2,"CCCI",$BP$31:$BP$32)</f>
        <v>0.50426922103980243</v>
      </c>
      <c r="BZ22" s="4">
        <f>DSTDEV(PlotSort2,"CCCI",$BP$31:$BP$32)/SQRT($BH22)</f>
        <v>1.6376686612740162E-2</v>
      </c>
    </row>
    <row r="23" spans="2:78" ht="13.5" customHeight="1" x14ac:dyDescent="0.2">
      <c r="B23" s="10">
        <v>118</v>
      </c>
      <c r="C23" s="10">
        <v>9.3800000000000008</v>
      </c>
      <c r="D23" s="10">
        <v>118.39082999999999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25</v>
      </c>
      <c r="Q23" s="24">
        <v>0.85</v>
      </c>
      <c r="R23" s="24">
        <v>2.3199999999999998</v>
      </c>
      <c r="S23" s="24">
        <v>45.49</v>
      </c>
      <c r="T23" s="24">
        <v>103.41</v>
      </c>
      <c r="U23" s="10">
        <v>1</v>
      </c>
      <c r="V23" s="10">
        <v>0</v>
      </c>
      <c r="W23" s="10">
        <v>1</v>
      </c>
      <c r="X23" s="10">
        <v>0</v>
      </c>
      <c r="Y23" s="10">
        <v>0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9.4716000000000005</v>
      </c>
      <c r="AK23" s="10">
        <v>0.26979999999999998</v>
      </c>
      <c r="AL23" s="11">
        <v>0.31230000000000002</v>
      </c>
      <c r="AM23" s="11">
        <v>8.8999999999999999E-3</v>
      </c>
      <c r="AN23" s="11">
        <v>4.1744000000000003</v>
      </c>
      <c r="AO23" s="11">
        <v>0.1217</v>
      </c>
      <c r="AP23" s="11">
        <v>0.33900000000000002</v>
      </c>
      <c r="AQ23" s="11">
        <v>9.9000000000000008E-3</v>
      </c>
      <c r="AR23" s="11">
        <v>17.751300000000001</v>
      </c>
      <c r="AS23" s="11">
        <v>0.43090000000000001</v>
      </c>
      <c r="AT23" s="11">
        <v>0.30809999999999998</v>
      </c>
      <c r="AU23" s="11">
        <v>7.4999999999999997E-3</v>
      </c>
      <c r="AV23" s="11">
        <v>30.243200000000002</v>
      </c>
      <c r="AW23" s="11">
        <v>0.80289999999999995</v>
      </c>
      <c r="AX23" s="11">
        <v>0.38009999999999999</v>
      </c>
      <c r="AY23" s="11">
        <v>1.01E-2</v>
      </c>
      <c r="AZ23" s="11">
        <v>5.7154776804338711E-2</v>
      </c>
      <c r="BA23" s="11">
        <v>1.2336903602726388</v>
      </c>
      <c r="BB23" s="11">
        <v>0.10462074978204013</v>
      </c>
      <c r="BC23" s="11">
        <v>9.0893788924423513E-2</v>
      </c>
      <c r="BD23" s="11">
        <v>0.53827102940987648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0.33084999999999998</v>
      </c>
      <c r="BJ23" s="4">
        <f>DSTDEV(PlotSort2,"PhxRed",$BQ$31:$BQ$32)/SQRT($BH23)</f>
        <v>7.1500000000000175E-3</v>
      </c>
      <c r="BK23" s="4">
        <f>DAVERAGE(PlotSort2,"PhxRedEdge",$BQ$31:$BQ$32)</f>
        <v>0.35804999999999998</v>
      </c>
      <c r="BL23" s="4">
        <f>DSTDEV(PlotSort2,"PhxRedEdge",$BQ$31:$BQ$32)/SQRT($BH23)</f>
        <v>7.5500000000000003E-3</v>
      </c>
      <c r="BM23" s="4">
        <f>DAVERAGE(PlotSort2,"TMRed",$BQ$31:$BQ$32)</f>
        <v>0.32489999999999997</v>
      </c>
      <c r="BN23" s="4">
        <f>DSTDEV(PlotSort2,"TMRed",$BQ$31:$BQ$32)/SQRT($BH23)</f>
        <v>6.8999999999999895E-3</v>
      </c>
      <c r="BO23" s="4">
        <f>DAVERAGE(PlotSort2,"TMNIR",$BQ$31:$BQ$32)</f>
        <v>0.39700000000000002</v>
      </c>
      <c r="BP23" s="4">
        <f>DSTDEV(PlotSort2,"TMNIR",$BQ$31:$BQ$32)/SQRT($BH23)</f>
        <v>8.0000000000000071E-3</v>
      </c>
      <c r="BQ23" s="4">
        <f>DAVERAGE(PlotSort2,"NDRE",$BQ$31:$BQ$32)</f>
        <v>5.1595597294557455E-2</v>
      </c>
      <c r="BR23" s="4">
        <f>DSTDEV(PlotSort2,"NDRE",$BQ$31:$BQ$32)/SQRT($BH23)</f>
        <v>4.6660689746421882E-4</v>
      </c>
      <c r="BS23" s="4">
        <f>DAVERAGE(PlotSort2,"rvi",$BQ$31:$BQ$32)</f>
        <v>1.2219426342306687</v>
      </c>
      <c r="BT23" s="4">
        <f>DSTDEV(PlotSort2,"rvi",$BQ$31:$BQ$32)/SQRT($BH23)</f>
        <v>1.3278060209036546E-3</v>
      </c>
      <c r="BU23" s="17">
        <f>DAVERAGE(PlotSort2,"ndvi",$BQ$31:$BQ$32)</f>
        <v>9.9886431174527446E-2</v>
      </c>
      <c r="BV23" s="4">
        <f>DSTDEV(PlotSort2,"ndvi",$BQ$31:$BQ$32)/SQRT($BH23)</f>
        <v>5.3789697257298336E-4</v>
      </c>
      <c r="BW23" s="17">
        <f>DAVERAGE(PlotSort2,"SAVI",$BQ$31:$BQ$32)</f>
        <v>8.850639220759457E-2</v>
      </c>
      <c r="BX23" s="4">
        <f>DSTDEV(PlotSort2,"SAVI",$BQ$31:$BQ$32)/SQRT($BH23)</f>
        <v>2.7109808994751211E-4</v>
      </c>
      <c r="BY23" s="17">
        <f>DAVERAGE(PlotSort2,"CCCI",$BQ$31:$BQ$32)</f>
        <v>0.47997308358938379</v>
      </c>
      <c r="BZ23" s="4">
        <f>DSTDEV(PlotSort2,"CCCI",$BQ$31:$BQ$32)/SQRT($BH23)</f>
        <v>3.5586938697839687E-3</v>
      </c>
    </row>
    <row r="24" spans="2:78" ht="13.5" customHeight="1" x14ac:dyDescent="0.2">
      <c r="B24" s="10">
        <v>118</v>
      </c>
      <c r="C24" s="10">
        <v>9.3879999999999999</v>
      </c>
      <c r="D24" s="10">
        <v>118.39117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25</v>
      </c>
      <c r="Q24" s="24">
        <v>0.85</v>
      </c>
      <c r="R24" s="24">
        <v>2.3199999999999998</v>
      </c>
      <c r="S24" s="24">
        <v>45.39</v>
      </c>
      <c r="T24" s="24">
        <v>103.5</v>
      </c>
      <c r="U24" s="10">
        <v>1</v>
      </c>
      <c r="V24" s="10">
        <v>0</v>
      </c>
      <c r="W24" s="10">
        <v>1</v>
      </c>
      <c r="X24" s="10">
        <v>0</v>
      </c>
      <c r="Y24" s="10">
        <v>0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9.8126999999999995</v>
      </c>
      <c r="AK24" s="10">
        <v>0.1996</v>
      </c>
      <c r="AL24" s="11">
        <v>0.32290000000000002</v>
      </c>
      <c r="AM24" s="11">
        <v>6.6E-3</v>
      </c>
      <c r="AN24" s="11">
        <v>4.3056000000000001</v>
      </c>
      <c r="AO24" s="11">
        <v>8.0100000000000005E-2</v>
      </c>
      <c r="AP24" s="11">
        <v>0.34899999999999998</v>
      </c>
      <c r="AQ24" s="11">
        <v>6.4999999999999997E-3</v>
      </c>
      <c r="AR24" s="11">
        <v>18.3507</v>
      </c>
      <c r="AS24" s="11">
        <v>0.41970000000000002</v>
      </c>
      <c r="AT24" s="11">
        <v>0.31780000000000003</v>
      </c>
      <c r="AU24" s="11">
        <v>7.3000000000000001E-3</v>
      </c>
      <c r="AV24" s="11">
        <v>31.052299999999999</v>
      </c>
      <c r="AW24" s="11">
        <v>0.61360000000000003</v>
      </c>
      <c r="AX24" s="11">
        <v>0.38940000000000002</v>
      </c>
      <c r="AY24" s="11">
        <v>7.7000000000000002E-3</v>
      </c>
      <c r="AZ24" s="11">
        <v>5.4712892741061822E-2</v>
      </c>
      <c r="BA24" s="11">
        <v>1.225298930144745</v>
      </c>
      <c r="BB24" s="11">
        <v>0.1012443438914027</v>
      </c>
      <c r="BC24" s="11">
        <v>8.8966202783300197E-2</v>
      </c>
      <c r="BD24" s="11">
        <v>0.52593352451744679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0.69530000000000003</v>
      </c>
      <c r="BJ24" s="4"/>
      <c r="BK24" s="4">
        <f>DAVERAGE(PlotSort2,"PhxRedEdge",$BR$31:$BR$32)</f>
        <v>0.6835</v>
      </c>
      <c r="BL24" s="4"/>
      <c r="BM24" s="4">
        <f>DAVERAGE(PlotSort2,"TMRed",$BR$31:$BR$32)</f>
        <v>0.70069999999999999</v>
      </c>
      <c r="BN24" s="4"/>
      <c r="BO24" s="4">
        <f>DAVERAGE(PlotSort2,"TMNIR",$BR$31:$BR$32)</f>
        <v>0.67020000000000002</v>
      </c>
      <c r="BP24" s="4"/>
      <c r="BQ24" s="4">
        <f>DAVERAGE(PlotSort2,"NDRE",$BR$31:$BR$32)</f>
        <v>-9.8249242815985662E-3</v>
      </c>
      <c r="BR24" s="4"/>
      <c r="BS24" s="4">
        <f>DAVERAGE(PlotSort2,"rvi",$BR$31:$BR$32)</f>
        <v>0.95647209932924226</v>
      </c>
      <c r="BT24" s="4"/>
      <c r="BU24" s="17">
        <f>DAVERAGE(PlotSort2,"ndvi",$BR$31:$BR$32)</f>
        <v>-2.2248158144284755E-2</v>
      </c>
      <c r="BV24" s="4"/>
      <c r="BW24" s="17">
        <f>DAVERAGE(PlotSort2,"SAVI",$BR$31:$BR$32)</f>
        <v>-1.0868209596094561E-2</v>
      </c>
      <c r="BX24" s="4"/>
      <c r="BY24" s="17">
        <f>DAVERAGE(PlotSort2,"CCCI",$BR$31:$BR$32)</f>
        <v>0.5531854354847946</v>
      </c>
      <c r="BZ24" s="4"/>
    </row>
    <row r="25" spans="2:78" ht="13.5" customHeight="1" x14ac:dyDescent="0.2">
      <c r="B25" s="10">
        <v>118</v>
      </c>
      <c r="C25" s="10">
        <v>9.3960000000000008</v>
      </c>
      <c r="D25" s="10">
        <v>118.39149999999999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25</v>
      </c>
      <c r="Q25" s="24">
        <v>0.85</v>
      </c>
      <c r="R25" s="24">
        <v>2.3199999999999998</v>
      </c>
      <c r="S25" s="24">
        <v>45.29</v>
      </c>
      <c r="T25" s="24">
        <v>103.59</v>
      </c>
      <c r="U25" s="10">
        <v>1</v>
      </c>
      <c r="V25" s="10">
        <v>0</v>
      </c>
      <c r="W25" s="10">
        <v>1</v>
      </c>
      <c r="X25" s="10">
        <v>0</v>
      </c>
      <c r="Y25" s="10">
        <v>0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9.3954000000000004</v>
      </c>
      <c r="AK25" s="10">
        <v>0.12479999999999999</v>
      </c>
      <c r="AL25" s="11">
        <v>0.30859999999999999</v>
      </c>
      <c r="AM25" s="11">
        <v>4.1000000000000003E-3</v>
      </c>
      <c r="AN25" s="11">
        <v>4.1382000000000003</v>
      </c>
      <c r="AO25" s="11">
        <v>5.8400000000000001E-2</v>
      </c>
      <c r="AP25" s="11">
        <v>0.33479999999999999</v>
      </c>
      <c r="AQ25" s="11">
        <v>4.7000000000000002E-3</v>
      </c>
      <c r="AR25" s="11">
        <v>17.6632</v>
      </c>
      <c r="AS25" s="11">
        <v>0.27129999999999999</v>
      </c>
      <c r="AT25" s="11">
        <v>0.30530000000000002</v>
      </c>
      <c r="AU25" s="11">
        <v>4.7000000000000002E-3</v>
      </c>
      <c r="AV25" s="11">
        <v>30.062200000000001</v>
      </c>
      <c r="AW25" s="11">
        <v>0.443</v>
      </c>
      <c r="AX25" s="11">
        <v>0.37619999999999998</v>
      </c>
      <c r="AY25" s="11">
        <v>5.4999999999999997E-3</v>
      </c>
      <c r="AZ25" s="11">
        <v>5.8227848101265814E-2</v>
      </c>
      <c r="BA25" s="11">
        <v>1.2322305928594823</v>
      </c>
      <c r="BB25" s="11">
        <v>0.10403521643433597</v>
      </c>
      <c r="BC25" s="11">
        <v>9.0012695725772279E-2</v>
      </c>
      <c r="BD25" s="11">
        <v>0.56446249588140407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1.0038</v>
      </c>
      <c r="BJ25" s="4">
        <f>DSTDEV(PlotSort2,"PhxRed",$BS$31:$BS$32)/SQRT($BH25)</f>
        <v>4.1884762543595135E-3</v>
      </c>
      <c r="BK25" s="4">
        <f>DAVERAGE(PlotSort2,"PhxRedEdge",$BS$31:$BS$32)</f>
        <v>1.0036333333333334</v>
      </c>
      <c r="BL25" s="4">
        <f>DSTDEV(PlotSort2,"PhxRedEdge",$BS$31:$BS$32)/SQRT($BH25)</f>
        <v>4.2179510560355314E-3</v>
      </c>
      <c r="BM25" s="4">
        <f>DAVERAGE(PlotSort2,"TMRed",$BS$31:$BS$32)</f>
        <v>1.0038</v>
      </c>
      <c r="BN25" s="4">
        <f>DSTDEV(PlotSort2,"TMRed",$BS$31:$BS$32)/SQRT($BH25)</f>
        <v>4.1884762543595135E-3</v>
      </c>
      <c r="BO25" s="4">
        <f>DAVERAGE(PlotSort2,"TMNIR",$BS$31:$BS$32)</f>
        <v>1.0036333333333334</v>
      </c>
      <c r="BP25" s="4">
        <f>DSTDEV(PlotSort2,"TMNIR",$BS$31:$BS$32)/SQRT($BH25)</f>
        <v>4.2179510560355314E-3</v>
      </c>
      <c r="BQ25" s="4">
        <f>DAVERAGE(PlotSort2,"NDRE",$BS$31:$BS$32)</f>
        <v>0.73156448319451028</v>
      </c>
      <c r="BR25" s="4">
        <f>DSTDEV(PlotSort2,"NDRE",$BS$31:$BS$32)/SQRT($BH25)</f>
        <v>5.4935793605407387E-4</v>
      </c>
      <c r="BS25" s="4">
        <f>DAVERAGE(PlotSort2,"rvi",$BS$31:$BS$32)</f>
        <v>1.3797676894637714</v>
      </c>
      <c r="BT25" s="4">
        <f>DSTDEV(PlotSort2,"rvi",$BS$31:$BS$32)/SQRT($BH25)</f>
        <v>2.4515789822412708E-3</v>
      </c>
      <c r="BU25" s="17">
        <f>DAVERAGE(PlotSort2,"ndvi",$BS$31:$BS$32)</f>
        <v>0.15958004712648857</v>
      </c>
      <c r="BV25" s="4">
        <f>DSTDEV(PlotSort2,"ndvi",$BS$31:$BS$32)/SQRT($BH25)</f>
        <v>8.6667186433636481E-4</v>
      </c>
      <c r="BW25" s="17">
        <f>DAVERAGE(PlotSort2,"SAVI",$BS$31:$BS$32)</f>
        <v>0.23851446951223179</v>
      </c>
      <c r="BX25" s="4">
        <f>DSTDEV(PlotSort2,"SAVI",$BS$31:$BS$32)/SQRT($BH25)</f>
        <v>1.3248227704638106E-3</v>
      </c>
      <c r="BY25" s="17">
        <f>DAVERAGE(PlotSort2,"CCCI",$BS$31:$BS$32)</f>
        <v>10.959464583330105</v>
      </c>
      <c r="BZ25" s="4">
        <f>DSTDEV(PlotSort2,"CCCI",$BS$31:$BS$32)/SQRT($BH25)</f>
        <v>2.3095043489355566E-2</v>
      </c>
    </row>
    <row r="26" spans="2:78" ht="13.5" customHeight="1" x14ac:dyDescent="0.2">
      <c r="B26" s="10">
        <v>118</v>
      </c>
      <c r="C26" s="10">
        <v>9.6289999999999996</v>
      </c>
      <c r="D26" s="10">
        <v>118.40121000000001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25</v>
      </c>
      <c r="Q26" s="24">
        <v>0.85</v>
      </c>
      <c r="R26" s="24">
        <v>2.3199999999999998</v>
      </c>
      <c r="S26" s="24">
        <v>42.46</v>
      </c>
      <c r="T26" s="24">
        <v>106.28</v>
      </c>
      <c r="U26" s="10">
        <v>1</v>
      </c>
      <c r="V26" s="10">
        <v>0</v>
      </c>
      <c r="W26" s="10">
        <v>1</v>
      </c>
      <c r="X26" s="10">
        <v>0</v>
      </c>
      <c r="Y26" s="10">
        <v>0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9.8864999999999998</v>
      </c>
      <c r="AK26" s="10">
        <v>0.21379999999999999</v>
      </c>
      <c r="AL26" s="11">
        <v>0.30969999999999998</v>
      </c>
      <c r="AM26" s="11">
        <v>6.7000000000000002E-3</v>
      </c>
      <c r="AN26" s="11">
        <v>4.3977000000000004</v>
      </c>
      <c r="AO26" s="11">
        <v>9.1200000000000003E-2</v>
      </c>
      <c r="AP26" s="11">
        <v>0.33850000000000002</v>
      </c>
      <c r="AQ26" s="11">
        <v>7.0000000000000001E-3</v>
      </c>
      <c r="AR26" s="11">
        <v>18.500900000000001</v>
      </c>
      <c r="AS26" s="11">
        <v>0.45100000000000001</v>
      </c>
      <c r="AT26" s="11">
        <v>0.30470000000000003</v>
      </c>
      <c r="AU26" s="11">
        <v>7.4000000000000003E-3</v>
      </c>
      <c r="AV26" s="11">
        <v>31.651399999999999</v>
      </c>
      <c r="AW26" s="11">
        <v>0.70099999999999996</v>
      </c>
      <c r="AX26" s="11">
        <v>0.377</v>
      </c>
      <c r="AY26" s="11">
        <v>8.3000000000000001E-3</v>
      </c>
      <c r="AZ26" s="11">
        <v>5.3808525506638685E-2</v>
      </c>
      <c r="BA26" s="11">
        <v>1.2372825730226451</v>
      </c>
      <c r="BB26" s="11">
        <v>0.10605838345313184</v>
      </c>
      <c r="BC26" s="11">
        <v>9.1774562071591737E-2</v>
      </c>
      <c r="BD26" s="11">
        <v>0.46098417195564123</v>
      </c>
      <c r="BE26" s="27"/>
    </row>
    <row r="27" spans="2:78" ht="13.5" customHeight="1" x14ac:dyDescent="0.2">
      <c r="B27" s="10">
        <v>118</v>
      </c>
      <c r="C27" s="10">
        <v>9.6210000000000004</v>
      </c>
      <c r="D27" s="10">
        <v>118.40088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25</v>
      </c>
      <c r="Q27" s="24">
        <v>0.85</v>
      </c>
      <c r="R27" s="24">
        <v>2.3199999999999998</v>
      </c>
      <c r="S27" s="24">
        <v>42.56</v>
      </c>
      <c r="T27" s="24">
        <v>106.18</v>
      </c>
      <c r="U27" s="10">
        <v>1</v>
      </c>
      <c r="V27" s="10">
        <v>0</v>
      </c>
      <c r="W27" s="10">
        <v>1</v>
      </c>
      <c r="X27" s="10">
        <v>0</v>
      </c>
      <c r="Y27" s="10">
        <v>0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9.9702999999999999</v>
      </c>
      <c r="AK27" s="10">
        <v>0.1067</v>
      </c>
      <c r="AL27" s="11">
        <v>0.31280000000000002</v>
      </c>
      <c r="AM27" s="11">
        <v>3.3E-3</v>
      </c>
      <c r="AN27" s="11">
        <v>4.4443000000000001</v>
      </c>
      <c r="AO27" s="11">
        <v>2.6200000000000001E-2</v>
      </c>
      <c r="AP27" s="11">
        <v>0.3427</v>
      </c>
      <c r="AQ27" s="11">
        <v>2E-3</v>
      </c>
      <c r="AR27" s="11">
        <v>18.6739</v>
      </c>
      <c r="AS27" s="11">
        <v>0.26729999999999998</v>
      </c>
      <c r="AT27" s="11">
        <v>0.308</v>
      </c>
      <c r="AU27" s="11">
        <v>4.4000000000000003E-3</v>
      </c>
      <c r="AV27" s="11">
        <v>32.073599999999999</v>
      </c>
      <c r="AW27" s="11">
        <v>0.29120000000000001</v>
      </c>
      <c r="AX27" s="11">
        <v>0.38269999999999998</v>
      </c>
      <c r="AY27" s="11">
        <v>3.5000000000000001E-3</v>
      </c>
      <c r="AZ27" s="11">
        <v>5.5141990625861566E-2</v>
      </c>
      <c r="BA27" s="11">
        <v>1.2425324675324676</v>
      </c>
      <c r="BB27" s="11">
        <v>0.10815115100622555</v>
      </c>
      <c r="BC27" s="11">
        <v>9.4104308390022665E-2</v>
      </c>
      <c r="BD27" s="11">
        <v>0.4655989894383592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0.30954999999999999</v>
      </c>
      <c r="BJ27" s="4">
        <f>DSTDEV(PlotSort2,"PhxRed",$BT$31:$BT$32)/SQRT($BH27)</f>
        <v>6.9500000000000117E-3</v>
      </c>
      <c r="BK27" s="4">
        <f>DAVERAGE(PlotSort2,"PhxRedEdge",$BT$31:$BT$32)</f>
        <v>0.3377</v>
      </c>
      <c r="BL27" s="4">
        <f>DSTDEV(PlotSort2,"PhxRedEdge",$BT$31:$BT$32)/SQRT($BH27)</f>
        <v>7.5000000000000058E-3</v>
      </c>
      <c r="BM27" s="4">
        <f>DAVERAGE(PlotSort2,"TMRed",$BT$31:$BT$32)</f>
        <v>0.30415000000000003</v>
      </c>
      <c r="BN27" s="4">
        <f>DSTDEV(PlotSort2,"TMRed",$BT$31:$BT$32)/SQRT($BH27)</f>
        <v>7.2500000000000056E-3</v>
      </c>
      <c r="BO27" s="4">
        <f>DAVERAGE(PlotSort2,"TMNIR",$BT$31:$BT$32)</f>
        <v>0.37680000000000002</v>
      </c>
      <c r="BP27" s="4">
        <f>DSTDEV(PlotSort2,"TMNIR",$BT$31:$BT$32)/SQRT($BH27)</f>
        <v>8.4999999999999798E-3</v>
      </c>
      <c r="BQ27" s="4">
        <f>DAVERAGE(PlotSort2,"NDRE",$BT$31:$BT$32)</f>
        <v>5.4719681413726587E-2</v>
      </c>
      <c r="BR27" s="4">
        <f>DSTDEV(PlotSort2,"NDRE",$BT$31:$BT$32)/SQRT($BH27)</f>
        <v>1.7422686827200937E-4</v>
      </c>
      <c r="BS27" s="4">
        <f>DAVERAGE(PlotSort2,"rvi",$BT$31:$BT$32)</f>
        <v>1.2389001809102971</v>
      </c>
      <c r="BT27" s="4">
        <f>DSTDEV(PlotSort2,"rvi",$BT$31:$BT$32)/SQRT($BH27)</f>
        <v>1.5848308781840623E-3</v>
      </c>
      <c r="BU27" s="17">
        <f>DAVERAGE(PlotSort2,"ndvi",$BT$31:$BT$32)</f>
        <v>0.10670380967020798</v>
      </c>
      <c r="BV27" s="4">
        <f>DSTDEV(PlotSort2,"ndvi",$BT$31:$BT$32)/SQRT($BH27)</f>
        <v>6.323298367072529E-4</v>
      </c>
      <c r="BW27" s="17">
        <f>DAVERAGE(PlotSort2,"SAVI",$BT$31:$BT$32)</f>
        <v>9.2272641370359634E-2</v>
      </c>
      <c r="BX27" s="4">
        <f>DSTDEV(PlotSort2,"SAVI",$BT$31:$BT$32)/SQRT($BH27)</f>
        <v>3.570903919867946E-4</v>
      </c>
      <c r="BY27" s="17">
        <f>DAVERAGE(PlotSort2,"CCCI",$BT$31:$BT$32)</f>
        <v>0.47181234995219268</v>
      </c>
      <c r="BZ27" s="4">
        <f>DSTDEV(PlotSort2,"CCCI",$BT$31:$BT$32)/SQRT($BH27)</f>
        <v>9.4499003581634544E-3</v>
      </c>
    </row>
    <row r="28" spans="2:78" ht="13.5" customHeight="1" x14ac:dyDescent="0.2">
      <c r="B28" s="10">
        <v>118</v>
      </c>
      <c r="C28" s="10">
        <v>9.6129999999999995</v>
      </c>
      <c r="D28" s="10">
        <v>118.40054000000001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25</v>
      </c>
      <c r="Q28" s="24">
        <v>0.85</v>
      </c>
      <c r="R28" s="24">
        <v>2.3199999999999998</v>
      </c>
      <c r="S28" s="24">
        <v>42.65</v>
      </c>
      <c r="T28" s="24">
        <v>106.09</v>
      </c>
      <c r="U28" s="10">
        <v>1</v>
      </c>
      <c r="V28" s="10">
        <v>0</v>
      </c>
      <c r="W28" s="10">
        <v>1</v>
      </c>
      <c r="X28" s="10">
        <v>0</v>
      </c>
      <c r="Y28" s="10">
        <v>0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10.3149</v>
      </c>
      <c r="AK28" s="10">
        <v>0.25769999999999998</v>
      </c>
      <c r="AL28" s="11">
        <v>0.32419999999999999</v>
      </c>
      <c r="AM28" s="11">
        <v>8.0999999999999996E-3</v>
      </c>
      <c r="AN28" s="11">
        <v>4.5663</v>
      </c>
      <c r="AO28" s="11">
        <v>0.1115</v>
      </c>
      <c r="AP28" s="11">
        <v>0.35260000000000002</v>
      </c>
      <c r="AQ28" s="11">
        <v>8.6E-3</v>
      </c>
      <c r="AR28" s="11">
        <v>19.294799999999999</v>
      </c>
      <c r="AS28" s="11">
        <v>0.58240000000000003</v>
      </c>
      <c r="AT28" s="11">
        <v>0.31869999999999998</v>
      </c>
      <c r="AU28" s="11">
        <v>9.5999999999999992E-3</v>
      </c>
      <c r="AV28" s="11">
        <v>32.799500000000002</v>
      </c>
      <c r="AW28" s="11">
        <v>0.90900000000000003</v>
      </c>
      <c r="AX28" s="11">
        <v>0.39190000000000003</v>
      </c>
      <c r="AY28" s="11">
        <v>1.09E-2</v>
      </c>
      <c r="AZ28" s="11">
        <v>5.2787105439892547E-2</v>
      </c>
      <c r="BA28" s="11">
        <v>1.2296830875431441</v>
      </c>
      <c r="BB28" s="11">
        <v>0.10301153954404735</v>
      </c>
      <c r="BC28" s="11">
        <v>9.0698827027920093E-2</v>
      </c>
      <c r="BD28" s="11">
        <v>0.47161826555820835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0.31345000000000001</v>
      </c>
      <c r="BJ28" s="4">
        <f>DSTDEV(PlotSort2,"PhxRed",$BU$31:$BU$32)/SQRT($BH28)</f>
        <v>6.2500000000000056E-3</v>
      </c>
      <c r="BK28" s="4">
        <f>DAVERAGE(PlotSort2,"PhxRedEdge",$BU$31:$BU$32)</f>
        <v>0.34145000000000003</v>
      </c>
      <c r="BL28" s="4">
        <f>DSTDEV(PlotSort2,"PhxRedEdge",$BU$31:$BU$32)/SQRT($BH28)</f>
        <v>6.6500000000000161E-3</v>
      </c>
      <c r="BM28" s="4">
        <f>DAVERAGE(PlotSort2,"TMRed",$BU$31:$BU$32)</f>
        <v>0.30930000000000002</v>
      </c>
      <c r="BN28" s="4">
        <f>DSTDEV(PlotSort2,"TMRed",$BU$31:$BU$32)/SQRT($BH28)</f>
        <v>7.0000000000000053E-3</v>
      </c>
      <c r="BO28" s="4">
        <f>DAVERAGE(PlotSort2,"TMNIR",$BU$31:$BU$32)</f>
        <v>0.38229999999999997</v>
      </c>
      <c r="BP28" s="4">
        <f>DSTDEV(PlotSort2,"TMNIR",$BU$31:$BU$32)/SQRT($BH28)</f>
        <v>8.8000000000000023E-3</v>
      </c>
      <c r="BQ28" s="4">
        <f>DAVERAGE(PlotSort2,"NDRE",$BU$31:$BU$32)</f>
        <v>5.6404430491152222E-2</v>
      </c>
      <c r="BR28" s="4">
        <f>DSTDEV(PlotSort2,"NDRE",$BU$31:$BU$32)/SQRT($BH28)</f>
        <v>1.7665651798434258E-3</v>
      </c>
      <c r="BS28" s="4">
        <f>DAVERAGE(PlotSort2,"rvi",$BU$31:$BU$32)</f>
        <v>1.2360059859341632</v>
      </c>
      <c r="BT28" s="4">
        <f>DSTDEV(PlotSort2,"rvi",$BU$31:$BU$32)/SQRT($BH28)</f>
        <v>4.7836436618453604E-4</v>
      </c>
      <c r="BU28" s="17">
        <f>DAVERAGE(PlotSort2,"ndvi",$BU$31:$BU$32)</f>
        <v>0.10554797074816319</v>
      </c>
      <c r="BV28" s="4">
        <f>DSTDEV(PlotSort2,"ndvi",$BU$31:$BU$32)/SQRT($BH28)</f>
        <v>1.9135636520967861E-4</v>
      </c>
      <c r="BW28" s="17">
        <f>DAVERAGE(PlotSort2,"SAVI",$BU$31:$BU$32)</f>
        <v>9.1879362291666072E-2</v>
      </c>
      <c r="BX28" s="4">
        <f>DSTDEV(PlotSort2,"SAVI",$BU$31:$BU$32)/SQRT($BH28)</f>
        <v>1.0475881804226789E-3</v>
      </c>
      <c r="BY28" s="17">
        <f>DAVERAGE(PlotSort2,"CCCI",$BU$31:$BU$32)</f>
        <v>0.51483859709436641</v>
      </c>
      <c r="BZ28" s="4">
        <f>DSTDEV(PlotSort2,"CCCI",$BU$31:$BU$32)/SQRT($BH28)</f>
        <v>3.1363636744313493E-2</v>
      </c>
    </row>
    <row r="29" spans="2:78" ht="13.5" customHeight="1" x14ac:dyDescent="0.2">
      <c r="B29" s="10">
        <v>118</v>
      </c>
      <c r="C29" s="10">
        <v>9.6050000000000004</v>
      </c>
      <c r="D29" s="10">
        <v>118.40021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25</v>
      </c>
      <c r="Q29" s="24">
        <v>0.85</v>
      </c>
      <c r="R29" s="24">
        <v>2.3199999999999998</v>
      </c>
      <c r="S29" s="24">
        <v>42.75</v>
      </c>
      <c r="T29" s="24">
        <v>105.99</v>
      </c>
      <c r="U29" s="10">
        <v>1</v>
      </c>
      <c r="V29" s="10">
        <v>0</v>
      </c>
      <c r="W29" s="10">
        <v>1</v>
      </c>
      <c r="X29" s="10">
        <v>0</v>
      </c>
      <c r="Y29" s="10">
        <v>0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10.2233</v>
      </c>
      <c r="AK29" s="10">
        <v>5.9400000000000001E-2</v>
      </c>
      <c r="AL29" s="11">
        <v>0.32179999999999997</v>
      </c>
      <c r="AM29" s="11">
        <v>1.9E-3</v>
      </c>
      <c r="AN29" s="11">
        <v>4.5425000000000004</v>
      </c>
      <c r="AO29" s="11">
        <v>3.4000000000000002E-2</v>
      </c>
      <c r="AP29" s="11">
        <v>0.35139999999999999</v>
      </c>
      <c r="AQ29" s="11">
        <v>2.5999999999999999E-3</v>
      </c>
      <c r="AR29" s="11">
        <v>19.326899999999998</v>
      </c>
      <c r="AS29" s="11">
        <v>4.0000000000000002E-4</v>
      </c>
      <c r="AT29" s="11">
        <v>0.31979999999999997</v>
      </c>
      <c r="AU29" s="11">
        <v>0</v>
      </c>
      <c r="AV29" s="11">
        <v>32.870199999999997</v>
      </c>
      <c r="AW29" s="11">
        <v>6.4500000000000002E-2</v>
      </c>
      <c r="AX29" s="11">
        <v>0.39340000000000003</v>
      </c>
      <c r="AY29" s="11">
        <v>8.0000000000000004E-4</v>
      </c>
      <c r="AZ29" s="11">
        <v>5.6390977443609068E-2</v>
      </c>
      <c r="BA29" s="11">
        <v>1.2301438398999376</v>
      </c>
      <c r="BB29" s="11">
        <v>0.10319685922602362</v>
      </c>
      <c r="BC29" s="11">
        <v>9.0999010880316589E-2</v>
      </c>
      <c r="BD29" s="11">
        <v>0.53814465889398699</v>
      </c>
      <c r="BE29" s="27"/>
      <c r="BF29" s="5"/>
    </row>
    <row r="30" spans="2:78" ht="13.5" customHeight="1" x14ac:dyDescent="0.2">
      <c r="B30" s="10">
        <v>118</v>
      </c>
      <c r="C30" s="10">
        <v>9.5969999999999995</v>
      </c>
      <c r="D30" s="10">
        <v>118.39988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25</v>
      </c>
      <c r="Q30" s="24">
        <v>0.85</v>
      </c>
      <c r="R30" s="24">
        <v>2.3199999999999998</v>
      </c>
      <c r="S30" s="24">
        <v>42.85</v>
      </c>
      <c r="T30" s="24">
        <v>105.9</v>
      </c>
      <c r="U30" s="10">
        <v>1</v>
      </c>
      <c r="V30" s="10">
        <v>0</v>
      </c>
      <c r="W30" s="10">
        <v>1</v>
      </c>
      <c r="X30" s="10">
        <v>0</v>
      </c>
      <c r="Y30" s="10">
        <v>0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9.9868000000000006</v>
      </c>
      <c r="AK30" s="10">
        <v>7.0800000000000002E-2</v>
      </c>
      <c r="AL30" s="11">
        <v>0.31480000000000002</v>
      </c>
      <c r="AM30" s="11">
        <v>2.2000000000000001E-3</v>
      </c>
      <c r="AN30" s="11">
        <v>4.4447999999999999</v>
      </c>
      <c r="AO30" s="11">
        <v>2.9600000000000001E-2</v>
      </c>
      <c r="AP30" s="11">
        <v>0.34439999999999998</v>
      </c>
      <c r="AQ30" s="11">
        <v>2.3E-3</v>
      </c>
      <c r="AR30" s="11">
        <v>18.786999999999999</v>
      </c>
      <c r="AS30" s="11">
        <v>0.2445</v>
      </c>
      <c r="AT30" s="11">
        <v>0.31130000000000002</v>
      </c>
      <c r="AU30" s="11">
        <v>4.1000000000000003E-3</v>
      </c>
      <c r="AV30" s="11">
        <v>32.206699999999998</v>
      </c>
      <c r="AW30" s="11">
        <v>0.38269999999999998</v>
      </c>
      <c r="AX30" s="11">
        <v>0.3861</v>
      </c>
      <c r="AY30" s="11">
        <v>4.5999999999999999E-3</v>
      </c>
      <c r="AZ30" s="11">
        <v>5.7084188911704338E-2</v>
      </c>
      <c r="BA30" s="11">
        <v>1.2402826855123674</v>
      </c>
      <c r="BB30" s="11">
        <v>0.10725552050473183</v>
      </c>
      <c r="BC30" s="11">
        <v>9.3703023216970077E-2</v>
      </c>
      <c r="BD30" s="11">
        <v>0.51070409371127334</v>
      </c>
      <c r="BE30" s="27"/>
      <c r="BF30" s="5"/>
      <c r="BH30" s="19" t="s">
        <v>116</v>
      </c>
    </row>
    <row r="31" spans="2:78" ht="13.5" customHeight="1" x14ac:dyDescent="0.2">
      <c r="B31" s="10">
        <v>118</v>
      </c>
      <c r="C31" s="10">
        <v>9.59</v>
      </c>
      <c r="D31" s="10">
        <v>118.39958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25</v>
      </c>
      <c r="Q31" s="24">
        <v>0.85</v>
      </c>
      <c r="R31" s="24">
        <v>2.3199999999999998</v>
      </c>
      <c r="S31" s="24">
        <v>42.93</v>
      </c>
      <c r="T31" s="24">
        <v>105.82</v>
      </c>
      <c r="U31" s="10">
        <v>1</v>
      </c>
      <c r="V31" s="10">
        <v>0</v>
      </c>
      <c r="W31" s="10">
        <v>1</v>
      </c>
      <c r="X31" s="10">
        <v>0</v>
      </c>
      <c r="Y31" s="10">
        <v>0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9.8277999999999999</v>
      </c>
      <c r="AK31" s="10">
        <v>0.24149999999999999</v>
      </c>
      <c r="AL31" s="11">
        <v>0.31019999999999998</v>
      </c>
      <c r="AM31" s="11">
        <v>7.6E-3</v>
      </c>
      <c r="AN31" s="11">
        <v>4.3718000000000004</v>
      </c>
      <c r="AO31" s="11">
        <v>0.1082</v>
      </c>
      <c r="AP31" s="11">
        <v>0.3392</v>
      </c>
      <c r="AQ31" s="11">
        <v>8.3999999999999995E-3</v>
      </c>
      <c r="AR31" s="11">
        <v>18.369499999999999</v>
      </c>
      <c r="AS31" s="11">
        <v>0.47520000000000001</v>
      </c>
      <c r="AT31" s="11">
        <v>0.30480000000000002</v>
      </c>
      <c r="AU31" s="11">
        <v>7.9000000000000008E-3</v>
      </c>
      <c r="AV31" s="11">
        <v>31.4558</v>
      </c>
      <c r="AW31" s="11">
        <v>0.73009999999999997</v>
      </c>
      <c r="AX31" s="11">
        <v>0.37759999999999999</v>
      </c>
      <c r="AY31" s="11">
        <v>8.8000000000000005E-3</v>
      </c>
      <c r="AZ31" s="11">
        <v>5.3571428571428555E-2</v>
      </c>
      <c r="BA31" s="11">
        <v>1.2388451443569553</v>
      </c>
      <c r="BB31" s="11">
        <v>0.10668229777256737</v>
      </c>
      <c r="BC31" s="11">
        <v>9.2354533152909313E-2</v>
      </c>
      <c r="BD31" s="11">
        <v>0.45045678696903951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118</v>
      </c>
      <c r="C32" s="10">
        <v>9.5820000000000007</v>
      </c>
      <c r="D32" s="10">
        <v>118.39924999999999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25</v>
      </c>
      <c r="Q32" s="24">
        <v>0.85</v>
      </c>
      <c r="R32" s="24">
        <v>2.3199999999999998</v>
      </c>
      <c r="S32" s="24">
        <v>43.03</v>
      </c>
      <c r="T32" s="24">
        <v>105.72</v>
      </c>
      <c r="U32" s="10">
        <v>1</v>
      </c>
      <c r="V32" s="10">
        <v>0</v>
      </c>
      <c r="W32" s="10">
        <v>1</v>
      </c>
      <c r="X32" s="10">
        <v>0</v>
      </c>
      <c r="Y32" s="10">
        <v>0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10.5458</v>
      </c>
      <c r="AK32" s="10">
        <v>0.29330000000000001</v>
      </c>
      <c r="AL32" s="11">
        <v>0.33339999999999997</v>
      </c>
      <c r="AM32" s="11">
        <v>9.2999999999999992E-3</v>
      </c>
      <c r="AN32" s="11">
        <v>4.6494</v>
      </c>
      <c r="AO32" s="11">
        <v>0.1173</v>
      </c>
      <c r="AP32" s="11">
        <v>0.3614</v>
      </c>
      <c r="AQ32" s="11">
        <v>9.1000000000000004E-3</v>
      </c>
      <c r="AR32" s="11">
        <v>19.5625</v>
      </c>
      <c r="AS32" s="11">
        <v>0.28699999999999998</v>
      </c>
      <c r="AT32" s="11">
        <v>0.3251</v>
      </c>
      <c r="AU32" s="11">
        <v>4.7999999999999996E-3</v>
      </c>
      <c r="AV32" s="11">
        <v>33.180199999999999</v>
      </c>
      <c r="AW32" s="11">
        <v>0.54910000000000003</v>
      </c>
      <c r="AX32" s="11">
        <v>0.39889999999999998</v>
      </c>
      <c r="AY32" s="11">
        <v>6.6E-3</v>
      </c>
      <c r="AZ32" s="11">
        <v>4.9322635801657216E-2</v>
      </c>
      <c r="BA32" s="11">
        <v>1.2270070747462318</v>
      </c>
      <c r="BB32" s="11">
        <v>0.10193370165745853</v>
      </c>
      <c r="BC32" s="11">
        <v>9.0441176470588205E-2</v>
      </c>
      <c r="BD32" s="11">
        <v>0.41633803215064924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118</v>
      </c>
      <c r="C33" s="10">
        <v>9.5739999999999998</v>
      </c>
      <c r="D33" s="10">
        <v>118.39892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25</v>
      </c>
      <c r="Q33" s="24">
        <v>0.85</v>
      </c>
      <c r="R33" s="24">
        <v>2.3199999999999998</v>
      </c>
      <c r="S33" s="24">
        <v>43.13</v>
      </c>
      <c r="T33" s="24">
        <v>105.63</v>
      </c>
      <c r="U33" s="10">
        <v>1</v>
      </c>
      <c r="V33" s="10">
        <v>0</v>
      </c>
      <c r="W33" s="10">
        <v>1</v>
      </c>
      <c r="X33" s="10">
        <v>0</v>
      </c>
      <c r="Y33" s="10">
        <v>0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9.6562999999999999</v>
      </c>
      <c r="AK33" s="10">
        <v>2.2000000000000001E-3</v>
      </c>
      <c r="AL33" s="11">
        <v>0.30570000000000003</v>
      </c>
      <c r="AM33" s="11">
        <v>1E-4</v>
      </c>
      <c r="AN33" s="11">
        <v>4.2739000000000003</v>
      </c>
      <c r="AO33" s="11">
        <v>1.2E-2</v>
      </c>
      <c r="AP33" s="11">
        <v>0.3327</v>
      </c>
      <c r="AQ33" s="11">
        <v>8.9999999999999998E-4</v>
      </c>
      <c r="AR33" s="11">
        <v>18.1004</v>
      </c>
      <c r="AS33" s="11">
        <v>0.10589999999999999</v>
      </c>
      <c r="AT33" s="11">
        <v>0.30130000000000001</v>
      </c>
      <c r="AU33" s="11">
        <v>1.8E-3</v>
      </c>
      <c r="AV33" s="11">
        <v>30.885899999999999</v>
      </c>
      <c r="AW33" s="11">
        <v>0.1394</v>
      </c>
      <c r="AX33" s="11">
        <v>0.37190000000000001</v>
      </c>
      <c r="AY33" s="11">
        <v>1.6999999999999999E-3</v>
      </c>
      <c r="AZ33" s="11">
        <v>5.5634402497871153E-2</v>
      </c>
      <c r="BA33" s="11">
        <v>1.2343179555260537</v>
      </c>
      <c r="BB33" s="11">
        <v>0.10487225193107545</v>
      </c>
      <c r="BC33" s="11">
        <v>9.0265939311285362E-2</v>
      </c>
      <c r="BD33" s="11">
        <v>0.50705802276415934</v>
      </c>
      <c r="BE33" s="27"/>
      <c r="BF33" s="5"/>
    </row>
    <row r="34" spans="2:66" ht="13.5" customHeight="1" x14ac:dyDescent="0.2">
      <c r="B34" s="10">
        <v>118</v>
      </c>
      <c r="C34" s="10">
        <v>9.6460000000000008</v>
      </c>
      <c r="D34" s="10">
        <v>118.40192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25</v>
      </c>
      <c r="Q34" s="24">
        <v>0.85</v>
      </c>
      <c r="R34" s="24">
        <v>2.3199999999999998</v>
      </c>
      <c r="S34" s="24">
        <v>42.26</v>
      </c>
      <c r="T34" s="24">
        <v>106.49</v>
      </c>
      <c r="U34" s="10">
        <v>1</v>
      </c>
      <c r="V34" s="10">
        <v>0</v>
      </c>
      <c r="W34" s="10">
        <v>1</v>
      </c>
      <c r="X34" s="10">
        <v>0</v>
      </c>
      <c r="Y34" s="10">
        <v>0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9.4588999999999999</v>
      </c>
      <c r="AK34" s="10">
        <v>0.4355</v>
      </c>
      <c r="AL34" s="11">
        <v>0.2954</v>
      </c>
      <c r="AM34" s="11">
        <v>1.3599999999999999E-2</v>
      </c>
      <c r="AN34" s="11">
        <v>4.1894999999999998</v>
      </c>
      <c r="AO34" s="11">
        <v>0.1923</v>
      </c>
      <c r="AP34" s="11">
        <v>0.32140000000000002</v>
      </c>
      <c r="AQ34" s="11">
        <v>1.4800000000000001E-2</v>
      </c>
      <c r="AR34" s="11">
        <v>17.763300000000001</v>
      </c>
      <c r="AS34" s="11">
        <v>0.83450000000000002</v>
      </c>
      <c r="AT34" s="11">
        <v>0.29149999999999998</v>
      </c>
      <c r="AU34" s="11">
        <v>1.37E-2</v>
      </c>
      <c r="AV34" s="11">
        <v>30.2806</v>
      </c>
      <c r="AW34" s="11">
        <v>1.3562000000000001</v>
      </c>
      <c r="AX34" s="11">
        <v>0.35949999999999999</v>
      </c>
      <c r="AY34" s="11">
        <v>1.61E-2</v>
      </c>
      <c r="AZ34" s="11">
        <v>5.5955353208988048E-2</v>
      </c>
      <c r="BA34" s="11">
        <v>1.2332761578044598</v>
      </c>
      <c r="BB34" s="11">
        <v>0.1044546850998464</v>
      </c>
      <c r="BC34" s="11">
        <v>8.8618592528236326E-2</v>
      </c>
      <c r="BD34" s="11">
        <v>0.51727722149973487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118</v>
      </c>
      <c r="C35" s="10">
        <v>9.6530000000000005</v>
      </c>
      <c r="D35" s="10">
        <v>118.40221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25</v>
      </c>
      <c r="Q35" s="24">
        <v>0.85</v>
      </c>
      <c r="R35" s="24">
        <v>2.3199999999999998</v>
      </c>
      <c r="S35" s="24">
        <v>42.17</v>
      </c>
      <c r="T35" s="24">
        <v>106.57</v>
      </c>
      <c r="U35" s="10">
        <v>1</v>
      </c>
      <c r="V35" s="10">
        <v>0</v>
      </c>
      <c r="W35" s="10">
        <v>1</v>
      </c>
      <c r="X35" s="10">
        <v>0</v>
      </c>
      <c r="Y35" s="10">
        <v>0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9.9499999999999993</v>
      </c>
      <c r="AK35" s="10">
        <v>0.25879999999999997</v>
      </c>
      <c r="AL35" s="11">
        <v>0.31030000000000002</v>
      </c>
      <c r="AM35" s="11">
        <v>8.0999999999999996E-3</v>
      </c>
      <c r="AN35" s="11">
        <v>4.4317000000000002</v>
      </c>
      <c r="AO35" s="11">
        <v>0.1053</v>
      </c>
      <c r="AP35" s="11">
        <v>0.33950000000000002</v>
      </c>
      <c r="AQ35" s="11">
        <v>8.0999999999999996E-3</v>
      </c>
      <c r="AR35" s="11">
        <v>18.6386</v>
      </c>
      <c r="AS35" s="11">
        <v>0.54849999999999999</v>
      </c>
      <c r="AT35" s="11">
        <v>0.30549999999999999</v>
      </c>
      <c r="AU35" s="11">
        <v>8.9999999999999993E-3</v>
      </c>
      <c r="AV35" s="11">
        <v>31.948799999999999</v>
      </c>
      <c r="AW35" s="11">
        <v>0.84030000000000005</v>
      </c>
      <c r="AX35" s="11">
        <v>0.37880000000000003</v>
      </c>
      <c r="AY35" s="11">
        <v>0.01</v>
      </c>
      <c r="AZ35" s="11">
        <v>5.4712515661979676E-2</v>
      </c>
      <c r="BA35" s="11">
        <v>1.239934533551555</v>
      </c>
      <c r="BB35" s="11">
        <v>0.10711676165424526</v>
      </c>
      <c r="BC35" s="11">
        <v>9.283965211517356E-2</v>
      </c>
      <c r="BD35" s="11">
        <v>0.4676285317354742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118</v>
      </c>
      <c r="C36" s="10">
        <v>9.6609999999999996</v>
      </c>
      <c r="D36" s="10">
        <v>118.40254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25</v>
      </c>
      <c r="Q36" s="24">
        <v>0.85</v>
      </c>
      <c r="R36" s="24">
        <v>2.3199999999999998</v>
      </c>
      <c r="S36" s="24">
        <v>42.08</v>
      </c>
      <c r="T36" s="24">
        <v>106.67</v>
      </c>
      <c r="U36" s="10">
        <v>1</v>
      </c>
      <c r="V36" s="10">
        <v>0</v>
      </c>
      <c r="W36" s="10">
        <v>1</v>
      </c>
      <c r="X36" s="10">
        <v>0</v>
      </c>
      <c r="Y36" s="10">
        <v>0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10.1835</v>
      </c>
      <c r="AK36" s="10">
        <v>4.0399999999999998E-2</v>
      </c>
      <c r="AL36" s="11">
        <v>0.31709999999999999</v>
      </c>
      <c r="AM36" s="11">
        <v>1.2999999999999999E-3</v>
      </c>
      <c r="AN36" s="11">
        <v>4.508</v>
      </c>
      <c r="AO36" s="11">
        <v>1.21E-2</v>
      </c>
      <c r="AP36" s="11">
        <v>0.3448</v>
      </c>
      <c r="AQ36" s="11">
        <v>8.9999999999999998E-4</v>
      </c>
      <c r="AR36" s="11">
        <v>19.278199999999998</v>
      </c>
      <c r="AS36" s="11">
        <v>0.15909999999999999</v>
      </c>
      <c r="AT36" s="11">
        <v>0.3155</v>
      </c>
      <c r="AU36" s="11">
        <v>2.5999999999999999E-3</v>
      </c>
      <c r="AV36" s="11">
        <v>32.7226</v>
      </c>
      <c r="AW36" s="11">
        <v>0.183</v>
      </c>
      <c r="AX36" s="11">
        <v>0.38740000000000002</v>
      </c>
      <c r="AY36" s="11">
        <v>2.2000000000000001E-3</v>
      </c>
      <c r="AZ36" s="11">
        <v>5.8180824911226482E-2</v>
      </c>
      <c r="BA36" s="11">
        <v>1.2278922345483361</v>
      </c>
      <c r="BB36" s="11">
        <v>0.10229051074121498</v>
      </c>
      <c r="BC36" s="11">
        <v>8.9658325712860615E-2</v>
      </c>
      <c r="BD36" s="11">
        <v>0.58135607208298923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118</v>
      </c>
      <c r="C37" s="10">
        <v>9.6690000000000005</v>
      </c>
      <c r="D37" s="10">
        <v>118.40286999999999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25</v>
      </c>
      <c r="Q37" s="24">
        <v>0.85</v>
      </c>
      <c r="R37" s="24">
        <v>2.3199999999999998</v>
      </c>
      <c r="S37" s="24">
        <v>41.98</v>
      </c>
      <c r="T37" s="24">
        <v>106.77</v>
      </c>
      <c r="U37" s="10">
        <v>1</v>
      </c>
      <c r="V37" s="10">
        <v>0</v>
      </c>
      <c r="W37" s="10">
        <v>1</v>
      </c>
      <c r="X37" s="10">
        <v>0</v>
      </c>
      <c r="Y37" s="10">
        <v>0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9.8872</v>
      </c>
      <c r="AK37" s="10">
        <v>0.11119999999999999</v>
      </c>
      <c r="AL37" s="11">
        <v>0.30740000000000001</v>
      </c>
      <c r="AM37" s="11">
        <v>3.5000000000000001E-3</v>
      </c>
      <c r="AN37" s="11">
        <v>4.3833000000000002</v>
      </c>
      <c r="AO37" s="11">
        <v>4.48E-2</v>
      </c>
      <c r="AP37" s="11">
        <v>0.3347</v>
      </c>
      <c r="AQ37" s="11">
        <v>3.3999999999999998E-3</v>
      </c>
      <c r="AR37" s="11">
        <v>18.759699999999999</v>
      </c>
      <c r="AS37" s="11">
        <v>0.152</v>
      </c>
      <c r="AT37" s="11">
        <v>0.30649999999999999</v>
      </c>
      <c r="AU37" s="11">
        <v>2.5000000000000001E-3</v>
      </c>
      <c r="AV37" s="11">
        <v>31.811499999999999</v>
      </c>
      <c r="AW37" s="11">
        <v>0.26619999999999999</v>
      </c>
      <c r="AX37" s="11">
        <v>0.376</v>
      </c>
      <c r="AY37" s="11">
        <v>3.0999999999999999E-3</v>
      </c>
      <c r="AZ37" s="11">
        <v>5.8111720838609826E-2</v>
      </c>
      <c r="BA37" s="11">
        <v>1.2267536704730833</v>
      </c>
      <c r="BB37" s="11">
        <v>0.10183150183150184</v>
      </c>
      <c r="BC37" s="11">
        <v>8.8160676532769544E-2</v>
      </c>
      <c r="BD37" s="11">
        <v>0.58475030099849146</v>
      </c>
      <c r="BE37" s="27"/>
      <c r="BF37" s="5"/>
      <c r="BI37" s="22">
        <v>2</v>
      </c>
    </row>
    <row r="38" spans="2:66" ht="13.5" customHeight="1" x14ac:dyDescent="0.2">
      <c r="B38" s="10">
        <v>118</v>
      </c>
      <c r="C38" s="10">
        <v>9.6769999999999996</v>
      </c>
      <c r="D38" s="10">
        <v>118.40321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25</v>
      </c>
      <c r="Q38" s="24">
        <v>0.85</v>
      </c>
      <c r="R38" s="24">
        <v>2.3199999999999998</v>
      </c>
      <c r="S38" s="24">
        <v>41.88</v>
      </c>
      <c r="T38" s="24">
        <v>106.86</v>
      </c>
      <c r="U38" s="10">
        <v>1</v>
      </c>
      <c r="V38" s="10">
        <v>0</v>
      </c>
      <c r="W38" s="10">
        <v>1</v>
      </c>
      <c r="X38" s="10">
        <v>0</v>
      </c>
      <c r="Y38" s="10">
        <v>0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10.146000000000001</v>
      </c>
      <c r="AK38" s="10">
        <v>0.25030000000000002</v>
      </c>
      <c r="AL38" s="11">
        <v>0.315</v>
      </c>
      <c r="AM38" s="11">
        <v>7.7999999999999996E-3</v>
      </c>
      <c r="AN38" s="11">
        <v>4.5052000000000003</v>
      </c>
      <c r="AO38" s="11">
        <v>0.10059999999999999</v>
      </c>
      <c r="AP38" s="11">
        <v>0.34339999999999998</v>
      </c>
      <c r="AQ38" s="11">
        <v>7.7000000000000002E-3</v>
      </c>
      <c r="AR38" s="11">
        <v>19.0565</v>
      </c>
      <c r="AS38" s="11">
        <v>0.46310000000000001</v>
      </c>
      <c r="AT38" s="11">
        <v>0.31090000000000001</v>
      </c>
      <c r="AU38" s="11">
        <v>7.6E-3</v>
      </c>
      <c r="AV38" s="11">
        <v>32.4542</v>
      </c>
      <c r="AW38" s="11">
        <v>0.69679999999999997</v>
      </c>
      <c r="AX38" s="11">
        <v>0.38300000000000001</v>
      </c>
      <c r="AY38" s="11">
        <v>8.2000000000000007E-3</v>
      </c>
      <c r="AZ38" s="11">
        <v>5.4515418502202678E-2</v>
      </c>
      <c r="BA38" s="11">
        <v>1.2319073657124477</v>
      </c>
      <c r="BB38" s="11">
        <v>0.10390546188211558</v>
      </c>
      <c r="BC38" s="11">
        <v>9.0585476170533544E-2</v>
      </c>
      <c r="BD38" s="11">
        <v>0.49551633223182623</v>
      </c>
      <c r="BE38" s="27"/>
      <c r="BF38" s="5"/>
      <c r="BI38" s="22">
        <v>3</v>
      </c>
      <c r="BJ38" s="3"/>
    </row>
    <row r="39" spans="2:66" ht="13.5" customHeight="1" x14ac:dyDescent="0.2">
      <c r="B39" s="10">
        <v>118</v>
      </c>
      <c r="C39" s="10">
        <v>9.6850000000000005</v>
      </c>
      <c r="D39" s="10">
        <v>118.40354000000001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25</v>
      </c>
      <c r="Q39" s="24">
        <v>0.85</v>
      </c>
      <c r="R39" s="24">
        <v>2.3199999999999998</v>
      </c>
      <c r="S39" s="24">
        <v>41.79</v>
      </c>
      <c r="T39" s="24">
        <v>106.96</v>
      </c>
      <c r="U39" s="10">
        <v>1</v>
      </c>
      <c r="V39" s="10">
        <v>0</v>
      </c>
      <c r="W39" s="10">
        <v>1</v>
      </c>
      <c r="X39" s="10">
        <v>0</v>
      </c>
      <c r="Y39" s="10">
        <v>0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10.1563</v>
      </c>
      <c r="AK39" s="10">
        <v>0.29570000000000002</v>
      </c>
      <c r="AL39" s="11">
        <v>0.31480000000000002</v>
      </c>
      <c r="AM39" s="11">
        <v>9.1999999999999998E-3</v>
      </c>
      <c r="AN39" s="11">
        <v>4.5193000000000003</v>
      </c>
      <c r="AO39" s="11">
        <v>0.1203</v>
      </c>
      <c r="AP39" s="11">
        <v>0.34399999999999997</v>
      </c>
      <c r="AQ39" s="11">
        <v>9.1999999999999998E-3</v>
      </c>
      <c r="AR39" s="11">
        <v>18.992599999999999</v>
      </c>
      <c r="AS39" s="11">
        <v>0.44569999999999999</v>
      </c>
      <c r="AT39" s="11">
        <v>0.30940000000000001</v>
      </c>
      <c r="AU39" s="11">
        <v>7.3000000000000001E-3</v>
      </c>
      <c r="AV39" s="11">
        <v>32.356499999999997</v>
      </c>
      <c r="AW39" s="11">
        <v>0.66139999999999999</v>
      </c>
      <c r="AX39" s="11">
        <v>0.38129999999999997</v>
      </c>
      <c r="AY39" s="11">
        <v>7.7999999999999996E-3</v>
      </c>
      <c r="AZ39" s="11">
        <v>5.1426995725906526E-2</v>
      </c>
      <c r="BA39" s="11">
        <v>1.2323852617970263</v>
      </c>
      <c r="BB39" s="11">
        <v>0.10409729260170836</v>
      </c>
      <c r="BC39" s="11">
        <v>9.0576971529352429E-2</v>
      </c>
      <c r="BD39" s="11">
        <v>0.43519443342472725</v>
      </c>
      <c r="BE39" s="27"/>
      <c r="BF39" s="5"/>
    </row>
    <row r="40" spans="2:66" ht="13.5" customHeight="1" x14ac:dyDescent="0.2">
      <c r="B40" s="10">
        <v>118</v>
      </c>
      <c r="C40" s="10">
        <v>9.6940000000000008</v>
      </c>
      <c r="D40" s="10">
        <v>118.40392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25</v>
      </c>
      <c r="Q40" s="24">
        <v>0.85</v>
      </c>
      <c r="R40" s="24">
        <v>2.3199999999999998</v>
      </c>
      <c r="S40" s="24">
        <v>41.68</v>
      </c>
      <c r="T40" s="24">
        <v>107.07</v>
      </c>
      <c r="U40" s="10">
        <v>1</v>
      </c>
      <c r="V40" s="10">
        <v>0</v>
      </c>
      <c r="W40" s="10">
        <v>1</v>
      </c>
      <c r="X40" s="10">
        <v>0</v>
      </c>
      <c r="Y40" s="10">
        <v>0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10.3613</v>
      </c>
      <c r="AK40" s="10">
        <v>0.23200000000000001</v>
      </c>
      <c r="AL40" s="11">
        <v>0.32069999999999999</v>
      </c>
      <c r="AM40" s="11">
        <v>7.1999999999999998E-3</v>
      </c>
      <c r="AN40" s="11">
        <v>4.5788000000000002</v>
      </c>
      <c r="AO40" s="11">
        <v>9.9699999999999997E-2</v>
      </c>
      <c r="AP40" s="11">
        <v>0.3478</v>
      </c>
      <c r="AQ40" s="11">
        <v>7.6E-3</v>
      </c>
      <c r="AR40" s="11">
        <v>19.473600000000001</v>
      </c>
      <c r="AS40" s="11">
        <v>0.48320000000000002</v>
      </c>
      <c r="AT40" s="11">
        <v>0.31669999999999998</v>
      </c>
      <c r="AU40" s="11">
        <v>7.9000000000000008E-3</v>
      </c>
      <c r="AV40" s="11">
        <v>32.930599999999998</v>
      </c>
      <c r="AW40" s="11">
        <v>0.78210000000000002</v>
      </c>
      <c r="AX40" s="11">
        <v>0.38740000000000002</v>
      </c>
      <c r="AY40" s="11">
        <v>9.1999999999999998E-3</v>
      </c>
      <c r="AZ40" s="11">
        <v>5.3862894450489689E-2</v>
      </c>
      <c r="BA40" s="11">
        <v>1.223239658983265</v>
      </c>
      <c r="BB40" s="11">
        <v>0.10041187331344986</v>
      </c>
      <c r="BC40" s="11">
        <v>8.8074080225894913E-2</v>
      </c>
      <c r="BD40" s="11">
        <v>0.51810803323986088</v>
      </c>
      <c r="BE40" s="27"/>
      <c r="BF40" s="5"/>
    </row>
    <row r="41" spans="2:66" ht="13.5" customHeight="1" x14ac:dyDescent="0.2">
      <c r="B41" s="10">
        <v>118</v>
      </c>
      <c r="C41" s="10">
        <v>9.702</v>
      </c>
      <c r="D41" s="10">
        <v>118.40425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25</v>
      </c>
      <c r="Q41" s="24">
        <v>0.85</v>
      </c>
      <c r="R41" s="24">
        <v>2.3199999999999998</v>
      </c>
      <c r="S41" s="24">
        <v>41.58</v>
      </c>
      <c r="T41" s="24">
        <v>107.17</v>
      </c>
      <c r="U41" s="10">
        <v>1</v>
      </c>
      <c r="V41" s="10">
        <v>0</v>
      </c>
      <c r="W41" s="10">
        <v>1</v>
      </c>
      <c r="X41" s="10">
        <v>0</v>
      </c>
      <c r="Y41" s="10">
        <v>0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10.457000000000001</v>
      </c>
      <c r="AK41" s="10">
        <v>0.11210000000000001</v>
      </c>
      <c r="AL41" s="11">
        <v>0.3231</v>
      </c>
      <c r="AM41" s="11">
        <v>3.5000000000000001E-3</v>
      </c>
      <c r="AN41" s="11">
        <v>4.6215000000000002</v>
      </c>
      <c r="AO41" s="11">
        <v>4.1700000000000001E-2</v>
      </c>
      <c r="AP41" s="11">
        <v>0.35049999999999998</v>
      </c>
      <c r="AQ41" s="11">
        <v>3.2000000000000002E-3</v>
      </c>
      <c r="AR41" s="11">
        <v>19.775700000000001</v>
      </c>
      <c r="AS41" s="11">
        <v>0.21049999999999999</v>
      </c>
      <c r="AT41" s="11">
        <v>0.3211</v>
      </c>
      <c r="AU41" s="11">
        <v>3.3999999999999998E-3</v>
      </c>
      <c r="AV41" s="11">
        <v>33.375700000000002</v>
      </c>
      <c r="AW41" s="11">
        <v>0.27039999999999997</v>
      </c>
      <c r="AX41" s="11">
        <v>0.39200000000000002</v>
      </c>
      <c r="AY41" s="11">
        <v>3.2000000000000002E-3</v>
      </c>
      <c r="AZ41" s="11">
        <v>5.5892255892255945E-2</v>
      </c>
      <c r="BA41" s="11">
        <v>1.2208034880099659</v>
      </c>
      <c r="BB41" s="11">
        <v>9.942504557565561E-2</v>
      </c>
      <c r="BC41" s="11">
        <v>8.7667958123815032E-2</v>
      </c>
      <c r="BD41" s="11">
        <v>0.5670628238931007</v>
      </c>
      <c r="BE41" s="27"/>
      <c r="BF41" s="5"/>
    </row>
    <row r="42" spans="2:66" ht="13.5" customHeight="1" x14ac:dyDescent="0.2">
      <c r="B42" s="10">
        <v>118</v>
      </c>
      <c r="C42" s="10">
        <v>9.5039999999999996</v>
      </c>
      <c r="D42" s="10">
        <v>118.396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25</v>
      </c>
      <c r="Q42" s="24">
        <v>0.85</v>
      </c>
      <c r="R42" s="24">
        <v>2.3199999999999998</v>
      </c>
      <c r="S42" s="24">
        <v>43.98</v>
      </c>
      <c r="T42" s="24">
        <v>104.81</v>
      </c>
      <c r="U42" s="10">
        <v>1</v>
      </c>
      <c r="V42" s="10">
        <v>0</v>
      </c>
      <c r="W42" s="10">
        <v>1</v>
      </c>
      <c r="X42" s="10">
        <v>0</v>
      </c>
      <c r="Y42" s="10">
        <v>0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10.531499999999999</v>
      </c>
      <c r="AK42" s="10">
        <v>2.81E-2</v>
      </c>
      <c r="AL42" s="11">
        <v>0.33800000000000002</v>
      </c>
      <c r="AM42" s="11">
        <v>8.9999999999999998E-4</v>
      </c>
      <c r="AN42" s="11">
        <v>4.6284000000000001</v>
      </c>
      <c r="AO42" s="11">
        <v>9.7000000000000003E-3</v>
      </c>
      <c r="AP42" s="11">
        <v>0.36559999999999998</v>
      </c>
      <c r="AQ42" s="11">
        <v>8.0000000000000004E-4</v>
      </c>
      <c r="AR42" s="11">
        <v>19.657299999999999</v>
      </c>
      <c r="AS42" s="11">
        <v>3.8399999999999997E-2</v>
      </c>
      <c r="AT42" s="11">
        <v>0.33179999999999998</v>
      </c>
      <c r="AU42" s="11">
        <v>5.9999999999999995E-4</v>
      </c>
      <c r="AV42" s="11">
        <v>33.171799999999998</v>
      </c>
      <c r="AW42" s="11">
        <v>1.2500000000000001E-2</v>
      </c>
      <c r="AX42" s="11">
        <v>0.40500000000000003</v>
      </c>
      <c r="AY42" s="11">
        <v>2.0000000000000001E-4</v>
      </c>
      <c r="AZ42" s="11">
        <v>5.1128990397093239E-2</v>
      </c>
      <c r="BA42" s="11">
        <v>1.2206148282097651</v>
      </c>
      <c r="BB42" s="11">
        <v>9.9348534201954455E-2</v>
      </c>
      <c r="BC42" s="11">
        <v>8.8777490297542089E-2</v>
      </c>
      <c r="BD42" s="11">
        <v>0.47641438971959982</v>
      </c>
      <c r="BE42" s="27"/>
      <c r="BF42" s="5"/>
    </row>
    <row r="43" spans="2:66" ht="13.5" customHeight="1" x14ac:dyDescent="0.2">
      <c r="B43" s="10">
        <v>118</v>
      </c>
      <c r="C43" s="10">
        <v>9.5120000000000005</v>
      </c>
      <c r="D43" s="10">
        <v>118.39633000000001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25</v>
      </c>
      <c r="Q43" s="24">
        <v>0.85</v>
      </c>
      <c r="R43" s="24">
        <v>2.3199999999999998</v>
      </c>
      <c r="S43" s="24">
        <v>43.88</v>
      </c>
      <c r="T43" s="24">
        <v>104.9</v>
      </c>
      <c r="U43" s="10">
        <v>1</v>
      </c>
      <c r="V43" s="10">
        <v>0</v>
      </c>
      <c r="W43" s="10">
        <v>1</v>
      </c>
      <c r="X43" s="10">
        <v>0</v>
      </c>
      <c r="Y43" s="10">
        <v>0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9.9780999999999995</v>
      </c>
      <c r="AK43" s="10">
        <v>0.51149999999999995</v>
      </c>
      <c r="AL43" s="11">
        <v>0.31969999999999998</v>
      </c>
      <c r="AM43" s="11">
        <v>1.6400000000000001E-2</v>
      </c>
      <c r="AN43" s="11">
        <v>4.4139999999999997</v>
      </c>
      <c r="AO43" s="11">
        <v>0.2064</v>
      </c>
      <c r="AP43" s="11">
        <v>0.34810000000000002</v>
      </c>
      <c r="AQ43" s="11">
        <v>1.6299999999999999E-2</v>
      </c>
      <c r="AR43" s="11">
        <v>18.767299999999999</v>
      </c>
      <c r="AS43" s="11">
        <v>1.1027</v>
      </c>
      <c r="AT43" s="11">
        <v>0.31630000000000003</v>
      </c>
      <c r="AU43" s="11">
        <v>1.8599999999999998E-2</v>
      </c>
      <c r="AV43" s="11">
        <v>32.088200000000001</v>
      </c>
      <c r="AW43" s="11">
        <v>1.6162000000000001</v>
      </c>
      <c r="AX43" s="11">
        <v>0.3911</v>
      </c>
      <c r="AY43" s="11">
        <v>1.9699999999999999E-2</v>
      </c>
      <c r="AZ43" s="11">
        <v>5.8170995670995644E-2</v>
      </c>
      <c r="BA43" s="11">
        <v>1.2364843503003478</v>
      </c>
      <c r="BB43" s="11">
        <v>0.10573932711337287</v>
      </c>
      <c r="BC43" s="11">
        <v>9.2926950472088751E-2</v>
      </c>
      <c r="BD43" s="11">
        <v>0.54620223383867994</v>
      </c>
      <c r="BE43" s="27"/>
      <c r="BF43" s="5"/>
    </row>
    <row r="44" spans="2:66" ht="13.5" customHeight="1" x14ac:dyDescent="0.2">
      <c r="B44" s="10">
        <v>118</v>
      </c>
      <c r="C44" s="10">
        <v>9.5180000000000007</v>
      </c>
      <c r="D44" s="10">
        <v>118.39658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25</v>
      </c>
      <c r="Q44" s="24">
        <v>0.85</v>
      </c>
      <c r="R44" s="24">
        <v>2.3199999999999998</v>
      </c>
      <c r="S44" s="24">
        <v>43.81</v>
      </c>
      <c r="T44" s="24">
        <v>104.97</v>
      </c>
      <c r="U44" s="10">
        <v>1</v>
      </c>
      <c r="V44" s="10">
        <v>0</v>
      </c>
      <c r="W44" s="10">
        <v>1</v>
      </c>
      <c r="X44" s="10">
        <v>0</v>
      </c>
      <c r="Y44" s="10">
        <v>0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8.4032999999999998</v>
      </c>
      <c r="AK44" s="10">
        <v>7.5800000000000006E-2</v>
      </c>
      <c r="AL44" s="11">
        <v>0.26900000000000002</v>
      </c>
      <c r="AM44" s="11">
        <v>2.3999999999999998E-3</v>
      </c>
      <c r="AN44" s="11">
        <v>3.7092999999999998</v>
      </c>
      <c r="AO44" s="11">
        <v>3.8800000000000001E-2</v>
      </c>
      <c r="AP44" s="11">
        <v>0.29210000000000003</v>
      </c>
      <c r="AQ44" s="11">
        <v>3.0999999999999999E-3</v>
      </c>
      <c r="AR44" s="11">
        <v>15.6441</v>
      </c>
      <c r="AS44" s="11">
        <v>0.1278</v>
      </c>
      <c r="AT44" s="11">
        <v>0.26329999999999998</v>
      </c>
      <c r="AU44" s="11">
        <v>2.2000000000000001E-3</v>
      </c>
      <c r="AV44" s="11">
        <v>27.042100000000001</v>
      </c>
      <c r="AW44" s="11">
        <v>0.26</v>
      </c>
      <c r="AX44" s="11">
        <v>0.32919999999999999</v>
      </c>
      <c r="AY44" s="11">
        <v>3.2000000000000002E-3</v>
      </c>
      <c r="AZ44" s="11">
        <v>5.9713503943344549E-2</v>
      </c>
      <c r="BA44" s="11">
        <v>1.2502848461830611</v>
      </c>
      <c r="BB44" s="11">
        <v>0.11122362869198314</v>
      </c>
      <c r="BC44" s="11">
        <v>9.0480549199084687E-2</v>
      </c>
      <c r="BD44" s="11">
        <v>0.52064590765254259</v>
      </c>
      <c r="BE44" s="27"/>
      <c r="BF44" s="5"/>
    </row>
    <row r="45" spans="2:66" ht="13.5" customHeight="1" x14ac:dyDescent="0.2">
      <c r="B45" s="10">
        <v>118</v>
      </c>
      <c r="C45" s="10">
        <v>9.5259999999999998</v>
      </c>
      <c r="D45" s="10">
        <v>118.39691999999999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25</v>
      </c>
      <c r="Q45" s="24">
        <v>0.85</v>
      </c>
      <c r="R45" s="24">
        <v>2.3199999999999998</v>
      </c>
      <c r="S45" s="24">
        <v>43.71</v>
      </c>
      <c r="T45" s="24">
        <v>105.07</v>
      </c>
      <c r="U45" s="10">
        <v>1</v>
      </c>
      <c r="V45" s="10">
        <v>0</v>
      </c>
      <c r="W45" s="10">
        <v>1</v>
      </c>
      <c r="X45" s="10">
        <v>0</v>
      </c>
      <c r="Y45" s="10">
        <v>0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9.9032</v>
      </c>
      <c r="AK45" s="10">
        <v>0.12770000000000001</v>
      </c>
      <c r="AL45" s="11">
        <v>0.3165</v>
      </c>
      <c r="AM45" s="11">
        <v>4.1000000000000003E-3</v>
      </c>
      <c r="AN45" s="11">
        <v>4.3905000000000003</v>
      </c>
      <c r="AO45" s="11">
        <v>4.5199999999999997E-2</v>
      </c>
      <c r="AP45" s="11">
        <v>0.34520000000000001</v>
      </c>
      <c r="AQ45" s="11">
        <v>3.5999999999999999E-3</v>
      </c>
      <c r="AR45" s="11">
        <v>18.531300000000002</v>
      </c>
      <c r="AS45" s="11">
        <v>0.18459999999999999</v>
      </c>
      <c r="AT45" s="11">
        <v>0.31140000000000001</v>
      </c>
      <c r="AU45" s="11">
        <v>3.0999999999999999E-3</v>
      </c>
      <c r="AV45" s="11">
        <v>31.697099999999999</v>
      </c>
      <c r="AW45" s="11">
        <v>0.33489999999999998</v>
      </c>
      <c r="AX45" s="11">
        <v>0.38529999999999998</v>
      </c>
      <c r="AY45" s="11">
        <v>4.1000000000000003E-3</v>
      </c>
      <c r="AZ45" s="11">
        <v>5.4893908281998596E-2</v>
      </c>
      <c r="BA45" s="11">
        <v>1.237315350032113</v>
      </c>
      <c r="BB45" s="11">
        <v>0.10607147983350074</v>
      </c>
      <c r="BC45" s="11">
        <v>9.2629731762346429E-2</v>
      </c>
      <c r="BD45" s="11">
        <v>0.48126225031035613</v>
      </c>
      <c r="BE45" s="27"/>
      <c r="BF45" s="5"/>
    </row>
    <row r="46" spans="2:66" ht="13.5" customHeight="1" x14ac:dyDescent="0.2">
      <c r="B46" s="10">
        <v>118</v>
      </c>
      <c r="C46" s="10">
        <v>9.5329999999999995</v>
      </c>
      <c r="D46" s="10">
        <v>118.39721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25</v>
      </c>
      <c r="Q46" s="24">
        <v>0.85</v>
      </c>
      <c r="R46" s="24">
        <v>2.3199999999999998</v>
      </c>
      <c r="S46" s="24">
        <v>43.62</v>
      </c>
      <c r="T46" s="24">
        <v>105.15</v>
      </c>
      <c r="U46" s="10">
        <v>1</v>
      </c>
      <c r="V46" s="10">
        <v>0</v>
      </c>
      <c r="W46" s="10">
        <v>1</v>
      </c>
      <c r="X46" s="10">
        <v>0</v>
      </c>
      <c r="Y46" s="10">
        <v>0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10.142099999999999</v>
      </c>
      <c r="AK46" s="10">
        <v>0.27710000000000001</v>
      </c>
      <c r="AL46" s="11">
        <v>0.32369999999999999</v>
      </c>
      <c r="AM46" s="11">
        <v>8.8000000000000005E-3</v>
      </c>
      <c r="AN46" s="11">
        <v>4.4641999999999999</v>
      </c>
      <c r="AO46" s="11">
        <v>0.1076</v>
      </c>
      <c r="AP46" s="11">
        <v>0.35049999999999998</v>
      </c>
      <c r="AQ46" s="11">
        <v>8.3999999999999995E-3</v>
      </c>
      <c r="AR46" s="11">
        <v>18.950099999999999</v>
      </c>
      <c r="AS46" s="11">
        <v>0.4819</v>
      </c>
      <c r="AT46" s="11">
        <v>0.318</v>
      </c>
      <c r="AU46" s="11">
        <v>8.0999999999999996E-3</v>
      </c>
      <c r="AV46" s="11">
        <v>32.042400000000001</v>
      </c>
      <c r="AW46" s="11">
        <v>0.63019999999999998</v>
      </c>
      <c r="AX46" s="11">
        <v>0.38900000000000001</v>
      </c>
      <c r="AY46" s="11">
        <v>7.7000000000000002E-3</v>
      </c>
      <c r="AZ46" s="11">
        <v>5.2062204192021677E-2</v>
      </c>
      <c r="BA46" s="11">
        <v>1.2232704402515724</v>
      </c>
      <c r="BB46" s="11">
        <v>0.10042432814710042</v>
      </c>
      <c r="BC46" s="11">
        <v>8.8235294117647065E-2</v>
      </c>
      <c r="BD46" s="11">
        <v>0.48353177745916776</v>
      </c>
      <c r="BE46" s="27"/>
      <c r="BF46" s="5"/>
    </row>
    <row r="47" spans="2:66" ht="13.5" customHeight="1" x14ac:dyDescent="0.2">
      <c r="B47" s="10">
        <v>118</v>
      </c>
      <c r="C47" s="10">
        <v>9.5399999999999991</v>
      </c>
      <c r="D47" s="10">
        <v>118.39749999999999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25</v>
      </c>
      <c r="Q47" s="24">
        <v>0.85</v>
      </c>
      <c r="R47" s="24">
        <v>2.3199999999999998</v>
      </c>
      <c r="S47" s="24">
        <v>43.54</v>
      </c>
      <c r="T47" s="24">
        <v>105.23</v>
      </c>
      <c r="U47" s="10">
        <v>1</v>
      </c>
      <c r="V47" s="10">
        <v>0</v>
      </c>
      <c r="W47" s="10">
        <v>1</v>
      </c>
      <c r="X47" s="10">
        <v>0</v>
      </c>
      <c r="Y47" s="10">
        <v>0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9.6401000000000003</v>
      </c>
      <c r="AK47" s="10">
        <v>0.13150000000000001</v>
      </c>
      <c r="AL47" s="11">
        <v>0.30719999999999997</v>
      </c>
      <c r="AM47" s="11">
        <v>4.1999999999999997E-3</v>
      </c>
      <c r="AN47" s="11">
        <v>4.2699999999999996</v>
      </c>
      <c r="AO47" s="11">
        <v>5.04E-2</v>
      </c>
      <c r="AP47" s="11">
        <v>0.33479999999999999</v>
      </c>
      <c r="AQ47" s="11">
        <v>3.8999999999999998E-3</v>
      </c>
      <c r="AR47" s="11">
        <v>18.040500000000002</v>
      </c>
      <c r="AS47" s="11">
        <v>0.10150000000000001</v>
      </c>
      <c r="AT47" s="11">
        <v>0.30230000000000001</v>
      </c>
      <c r="AU47" s="11">
        <v>1.6999999999999999E-3</v>
      </c>
      <c r="AV47" s="11">
        <v>30.809000000000001</v>
      </c>
      <c r="AW47" s="11">
        <v>0.1331</v>
      </c>
      <c r="AX47" s="11">
        <v>0.3735</v>
      </c>
      <c r="AY47" s="11">
        <v>1.6000000000000001E-3</v>
      </c>
      <c r="AZ47" s="11">
        <v>5.4637865311308792E-2</v>
      </c>
      <c r="BA47" s="11">
        <v>1.2355276215679787</v>
      </c>
      <c r="BB47" s="11">
        <v>0.10535661438295352</v>
      </c>
      <c r="BC47" s="11">
        <v>9.0831774111243394E-2</v>
      </c>
      <c r="BD47" s="11">
        <v>0.48347496035005294</v>
      </c>
      <c r="BE47" s="27"/>
      <c r="BF47" s="5"/>
    </row>
    <row r="48" spans="2:66" ht="13.5" customHeight="1" x14ac:dyDescent="0.2">
      <c r="B48" s="10">
        <v>118</v>
      </c>
      <c r="C48" s="10">
        <v>9.5470000000000006</v>
      </c>
      <c r="D48" s="10">
        <v>118.39779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25</v>
      </c>
      <c r="Q48" s="24">
        <v>0.85</v>
      </c>
      <c r="R48" s="24">
        <v>2.3199999999999998</v>
      </c>
      <c r="S48" s="24">
        <v>43.45</v>
      </c>
      <c r="T48" s="24">
        <v>105.31</v>
      </c>
      <c r="U48" s="10">
        <v>1</v>
      </c>
      <c r="V48" s="10">
        <v>0</v>
      </c>
      <c r="W48" s="10">
        <v>1</v>
      </c>
      <c r="X48" s="10">
        <v>0</v>
      </c>
      <c r="Y48" s="10">
        <v>0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8.3317999999999994</v>
      </c>
      <c r="AK48" s="10">
        <v>4.2799999999999998E-2</v>
      </c>
      <c r="AL48" s="11">
        <v>0.26519999999999999</v>
      </c>
      <c r="AM48" s="11">
        <v>1.4E-3</v>
      </c>
      <c r="AN48" s="11">
        <v>3.6896</v>
      </c>
      <c r="AO48" s="11">
        <v>3.7000000000000002E-3</v>
      </c>
      <c r="AP48" s="11">
        <v>0.2888</v>
      </c>
      <c r="AQ48" s="11">
        <v>2.9999999999999997E-4</v>
      </c>
      <c r="AR48" s="11">
        <v>15.4899</v>
      </c>
      <c r="AS48" s="11">
        <v>8.3599999999999994E-2</v>
      </c>
      <c r="AT48" s="11">
        <v>0.25919999999999999</v>
      </c>
      <c r="AU48" s="11">
        <v>1.4E-3</v>
      </c>
      <c r="AV48" s="11">
        <v>26.811199999999999</v>
      </c>
      <c r="AW48" s="11">
        <v>3.7400000000000003E-2</v>
      </c>
      <c r="AX48" s="11">
        <v>0.3246</v>
      </c>
      <c r="AY48" s="11">
        <v>5.0000000000000001E-4</v>
      </c>
      <c r="AZ48" s="11">
        <v>5.836322138897946E-2</v>
      </c>
      <c r="BA48" s="11">
        <v>1.2523148148148149</v>
      </c>
      <c r="BB48" s="11">
        <v>0.11202466598150054</v>
      </c>
      <c r="BC48" s="11">
        <v>9.0514855139324613E-2</v>
      </c>
      <c r="BD48" s="11">
        <v>0.48789253442706226</v>
      </c>
      <c r="BE48" s="27"/>
      <c r="BF48" s="5"/>
    </row>
    <row r="49" spans="2:57" ht="13.5" customHeight="1" x14ac:dyDescent="0.2">
      <c r="B49" s="10">
        <v>118</v>
      </c>
      <c r="C49" s="10">
        <v>9.5549999999999997</v>
      </c>
      <c r="D49" s="10">
        <v>118.39812999999999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25</v>
      </c>
      <c r="Q49" s="24">
        <v>0.85</v>
      </c>
      <c r="R49" s="24">
        <v>2.3199999999999998</v>
      </c>
      <c r="S49" s="24">
        <v>43.36</v>
      </c>
      <c r="T49" s="24">
        <v>105.4</v>
      </c>
      <c r="U49" s="10">
        <v>1</v>
      </c>
      <c r="V49" s="10">
        <v>0</v>
      </c>
      <c r="W49" s="10">
        <v>1</v>
      </c>
      <c r="X49" s="10">
        <v>0</v>
      </c>
      <c r="Y49" s="10">
        <v>0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9.5211000000000006</v>
      </c>
      <c r="AK49" s="10">
        <v>6.2600000000000003E-2</v>
      </c>
      <c r="AL49" s="11">
        <v>0.30259999999999998</v>
      </c>
      <c r="AM49" s="11">
        <v>2E-3</v>
      </c>
      <c r="AN49" s="11">
        <v>4.2252000000000001</v>
      </c>
      <c r="AO49" s="11">
        <v>2.7699999999999999E-2</v>
      </c>
      <c r="AP49" s="11">
        <v>0.33019999999999999</v>
      </c>
      <c r="AQ49" s="11">
        <v>2.2000000000000001E-3</v>
      </c>
      <c r="AR49" s="11">
        <v>17.770499999999998</v>
      </c>
      <c r="AS49" s="11">
        <v>1.03E-2</v>
      </c>
      <c r="AT49" s="11">
        <v>0.2969</v>
      </c>
      <c r="AU49" s="11">
        <v>2.0000000000000001E-4</v>
      </c>
      <c r="AV49" s="11">
        <v>30.476199999999999</v>
      </c>
      <c r="AW49" s="11">
        <v>1.66E-2</v>
      </c>
      <c r="AX49" s="11">
        <v>0.36830000000000002</v>
      </c>
      <c r="AY49" s="11">
        <v>2.0000000000000001E-4</v>
      </c>
      <c r="AZ49" s="11">
        <v>5.4545454545454577E-2</v>
      </c>
      <c r="BA49" s="11">
        <v>1.2404850117884811</v>
      </c>
      <c r="BB49" s="11">
        <v>0.10733613950691524</v>
      </c>
      <c r="BC49" s="11">
        <v>9.191555097837284E-2</v>
      </c>
      <c r="BD49" s="11">
        <v>0.46236244959402922</v>
      </c>
      <c r="BE49" s="27"/>
    </row>
    <row r="50" spans="2:57" ht="13.5" customHeight="1" x14ac:dyDescent="0.2">
      <c r="B50" s="10">
        <v>118</v>
      </c>
      <c r="C50" s="10">
        <v>9.4529999999999994</v>
      </c>
      <c r="D50" s="10">
        <v>118.39388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25</v>
      </c>
      <c r="Q50" s="24">
        <v>0.85</v>
      </c>
      <c r="R50" s="24">
        <v>2.3199999999999998</v>
      </c>
      <c r="S50" s="24">
        <v>44.6</v>
      </c>
      <c r="T50" s="24">
        <v>104.23</v>
      </c>
      <c r="U50" s="10">
        <v>1</v>
      </c>
      <c r="V50" s="10">
        <v>0</v>
      </c>
      <c r="W50" s="10">
        <v>1</v>
      </c>
      <c r="X50" s="10">
        <v>0</v>
      </c>
      <c r="Y50" s="10">
        <v>0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7.6836000000000002</v>
      </c>
      <c r="AK50" s="10">
        <v>5.7999999999999996E-3</v>
      </c>
      <c r="AL50" s="11">
        <v>0.24909999999999999</v>
      </c>
      <c r="AM50" s="11">
        <v>2.0000000000000001E-4</v>
      </c>
      <c r="AN50" s="11">
        <v>3.395</v>
      </c>
      <c r="AO50" s="11">
        <v>1.0500000000000001E-2</v>
      </c>
      <c r="AP50" s="11">
        <v>0.27110000000000001</v>
      </c>
      <c r="AQ50" s="11">
        <v>8.0000000000000004E-4</v>
      </c>
      <c r="AR50" s="11">
        <v>14.3523</v>
      </c>
      <c r="AS50" s="11">
        <v>3.4000000000000002E-2</v>
      </c>
      <c r="AT50" s="11">
        <v>0.24479999999999999</v>
      </c>
      <c r="AU50" s="11">
        <v>5.9999999999999995E-4</v>
      </c>
      <c r="AV50" s="11">
        <v>25.1098</v>
      </c>
      <c r="AW50" s="11">
        <v>6.6600000000000006E-2</v>
      </c>
      <c r="AX50" s="11">
        <v>0.30969999999999998</v>
      </c>
      <c r="AY50" s="11">
        <v>8.0000000000000004E-4</v>
      </c>
      <c r="AZ50" s="11">
        <v>6.6460055096418683E-2</v>
      </c>
      <c r="BA50" s="11">
        <v>1.2651143790849673</v>
      </c>
      <c r="BB50" s="11">
        <v>0.11704238052299366</v>
      </c>
      <c r="BC50" s="11">
        <v>9.2318634423897566E-2</v>
      </c>
      <c r="BD50" s="11">
        <v>0.58738572099504405</v>
      </c>
      <c r="BE50" s="27"/>
    </row>
    <row r="51" spans="2:57" ht="13.5" customHeight="1" x14ac:dyDescent="0.2">
      <c r="B51" s="10">
        <v>118</v>
      </c>
      <c r="C51" s="10">
        <v>9.2129999999999992</v>
      </c>
      <c r="D51" s="10">
        <v>118.38388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25</v>
      </c>
      <c r="Q51" s="24">
        <v>0.85</v>
      </c>
      <c r="R51" s="24">
        <v>2.3199999999999998</v>
      </c>
      <c r="S51" s="24">
        <v>47.54</v>
      </c>
      <c r="T51" s="24">
        <v>101.62</v>
      </c>
      <c r="U51" s="10">
        <v>1</v>
      </c>
      <c r="V51" s="10">
        <v>0</v>
      </c>
      <c r="W51" s="10">
        <v>1</v>
      </c>
      <c r="X51" s="10">
        <v>0</v>
      </c>
      <c r="Y51" s="10">
        <v>0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20.2273</v>
      </c>
      <c r="AK51" s="26">
        <v>6.4999999999999997E-3</v>
      </c>
      <c r="AL51" s="26">
        <v>0.69530000000000003</v>
      </c>
      <c r="AM51" s="26">
        <v>2.0000000000000001E-4</v>
      </c>
      <c r="AN51" s="26">
        <v>8.0787999999999993</v>
      </c>
      <c r="AO51" s="26">
        <v>4.4000000000000003E-3</v>
      </c>
      <c r="AP51" s="26">
        <v>0.6835</v>
      </c>
      <c r="AQ51" s="26">
        <v>4.0000000000000002E-4</v>
      </c>
      <c r="AR51" s="26">
        <v>38.681100000000001</v>
      </c>
      <c r="AS51" s="26">
        <v>1.5599999999999999E-2</v>
      </c>
      <c r="AT51" s="26">
        <v>0.70069999999999999</v>
      </c>
      <c r="AU51" s="26">
        <v>2.9999999999999997E-4</v>
      </c>
      <c r="AV51" s="26">
        <v>50.8934</v>
      </c>
      <c r="AW51" s="26">
        <v>1.2500000000000001E-2</v>
      </c>
      <c r="AX51" s="26">
        <v>0.67020000000000002</v>
      </c>
      <c r="AY51" s="26">
        <v>2.0000000000000001E-4</v>
      </c>
      <c r="AZ51" s="11">
        <v>-9.8249242815985662E-3</v>
      </c>
      <c r="BA51" s="11">
        <v>0.95647209932924226</v>
      </c>
      <c r="BB51" s="11">
        <v>-2.2248158144284755E-2</v>
      </c>
      <c r="BC51" s="11">
        <v>-1.0868209596094561E-2</v>
      </c>
      <c r="BD51" s="11">
        <v>0.5531854354847946</v>
      </c>
      <c r="BE51" s="27"/>
    </row>
    <row r="52" spans="2:57" ht="13.5" customHeight="1" x14ac:dyDescent="0.2">
      <c r="B52" s="10">
        <v>118</v>
      </c>
      <c r="C52" s="10">
        <v>9.1999999999999993</v>
      </c>
      <c r="D52" s="10">
        <v>118.38333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25</v>
      </c>
      <c r="Q52" s="24">
        <v>0.85</v>
      </c>
      <c r="R52" s="24">
        <v>2.3199999999999998</v>
      </c>
      <c r="S52" s="24">
        <v>47.7</v>
      </c>
      <c r="T52" s="24">
        <v>101.48</v>
      </c>
      <c r="U52" s="10">
        <v>1</v>
      </c>
      <c r="V52" s="10">
        <v>0</v>
      </c>
      <c r="W52" s="10">
        <v>1</v>
      </c>
      <c r="X52" s="10">
        <v>0</v>
      </c>
      <c r="Y52" s="10">
        <v>0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28.9008</v>
      </c>
      <c r="AK52" s="10">
        <v>5.4000000000000003E-3</v>
      </c>
      <c r="AL52" s="11">
        <v>0.99670000000000003</v>
      </c>
      <c r="AM52" s="11">
        <v>2.0000000000000001E-4</v>
      </c>
      <c r="AN52" s="11">
        <v>11.7394</v>
      </c>
      <c r="AO52" s="11">
        <v>2.3E-3</v>
      </c>
      <c r="AP52" s="11">
        <v>0.99650000000000005</v>
      </c>
      <c r="AQ52" s="11">
        <v>2.0000000000000001E-4</v>
      </c>
      <c r="AR52" s="11">
        <v>54.835700000000003</v>
      </c>
      <c r="AS52" s="11">
        <v>2.2000000000000001E-3</v>
      </c>
      <c r="AT52" s="11">
        <v>0.99670000000000003</v>
      </c>
      <c r="AU52" s="11">
        <v>0</v>
      </c>
      <c r="AV52" s="11">
        <v>75.3917</v>
      </c>
      <c r="AW52" s="11">
        <v>4.1999999999999997E-3</v>
      </c>
      <c r="AX52" s="11">
        <v>0.99650000000000005</v>
      </c>
      <c r="AY52" s="11">
        <v>1E-4</v>
      </c>
      <c r="AZ52" s="25">
        <v>0.7305347918251921</v>
      </c>
      <c r="BA52" s="25">
        <v>1.3748652793709206</v>
      </c>
      <c r="BB52" s="25">
        <v>0.15784696615305227</v>
      </c>
      <c r="BC52" s="25">
        <v>0.23586486077134555</v>
      </c>
      <c r="BD52" s="25">
        <v>11.005372929022185</v>
      </c>
      <c r="BE52" s="27"/>
    </row>
    <row r="53" spans="2:57" ht="13.5" customHeight="1" x14ac:dyDescent="0.2">
      <c r="B53" s="10">
        <v>118</v>
      </c>
      <c r="C53" s="10">
        <v>9.44</v>
      </c>
      <c r="D53" s="10">
        <v>118.39333000000001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25</v>
      </c>
      <c r="Q53" s="24">
        <v>0.85</v>
      </c>
      <c r="R53" s="24">
        <v>2.3199999999999998</v>
      </c>
      <c r="S53" s="24">
        <v>44.76</v>
      </c>
      <c r="T53" s="24">
        <v>104.08</v>
      </c>
      <c r="U53" s="10">
        <v>1</v>
      </c>
      <c r="V53" s="10">
        <v>0</v>
      </c>
      <c r="W53" s="10">
        <v>1</v>
      </c>
      <c r="X53" s="10">
        <v>0</v>
      </c>
      <c r="Y53" s="10">
        <v>0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30.877199999999998</v>
      </c>
      <c r="AK53" s="10">
        <v>1.61E-2</v>
      </c>
      <c r="AL53" s="11">
        <v>1.0035000000000001</v>
      </c>
      <c r="AM53" s="11">
        <v>5.0000000000000001E-4</v>
      </c>
      <c r="AN53" s="11">
        <v>12.5311</v>
      </c>
      <c r="AO53" s="11">
        <v>1.15E-2</v>
      </c>
      <c r="AP53" s="11">
        <v>1.0033000000000001</v>
      </c>
      <c r="AQ53" s="11">
        <v>8.9999999999999998E-4</v>
      </c>
      <c r="AR53" s="11">
        <v>58.691099999999999</v>
      </c>
      <c r="AS53" s="11">
        <v>4.0099999999999997E-2</v>
      </c>
      <c r="AT53" s="11">
        <v>1.0035000000000001</v>
      </c>
      <c r="AU53" s="11">
        <v>6.9999999999999999E-4</v>
      </c>
      <c r="AV53" s="11">
        <v>81.128299999999996</v>
      </c>
      <c r="AW53" s="11">
        <v>3.73E-2</v>
      </c>
      <c r="AX53" s="11">
        <v>1.0033000000000001</v>
      </c>
      <c r="AY53" s="11">
        <v>5.0000000000000001E-4</v>
      </c>
      <c r="AZ53" s="25">
        <v>0.73241126891694808</v>
      </c>
      <c r="BA53" s="25">
        <v>1.3822930563577782</v>
      </c>
      <c r="BB53" s="25">
        <v>0.16047272409980301</v>
      </c>
      <c r="BC53" s="25">
        <v>0.23985136766548315</v>
      </c>
      <c r="BD53" s="25">
        <v>10.94092186695422</v>
      </c>
      <c r="BE53" s="27"/>
    </row>
    <row r="54" spans="2:57" ht="13.5" customHeight="1" x14ac:dyDescent="0.2">
      <c r="B54" s="10">
        <v>118</v>
      </c>
      <c r="C54" s="10">
        <v>9.7330000000000005</v>
      </c>
      <c r="D54" s="10">
        <v>118.40554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25</v>
      </c>
      <c r="Q54" s="24">
        <v>0.85</v>
      </c>
      <c r="R54" s="24">
        <v>2.3199999999999998</v>
      </c>
      <c r="S54" s="24">
        <v>41.21</v>
      </c>
      <c r="T54" s="24">
        <v>107.56</v>
      </c>
      <c r="U54" s="10">
        <v>1</v>
      </c>
      <c r="V54" s="10">
        <v>0</v>
      </c>
      <c r="W54" s="10">
        <v>1</v>
      </c>
      <c r="X54" s="10">
        <v>0</v>
      </c>
      <c r="Y54" s="10">
        <v>0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32.912999999999997</v>
      </c>
      <c r="AK54" s="10">
        <v>1.0699999999999999E-2</v>
      </c>
      <c r="AL54" s="11">
        <v>1.0112000000000001</v>
      </c>
      <c r="AM54" s="11">
        <v>2.9999999999999997E-4</v>
      </c>
      <c r="AN54" s="11">
        <v>13.4131</v>
      </c>
      <c r="AO54" s="11">
        <v>9.1999999999999998E-3</v>
      </c>
      <c r="AP54" s="11">
        <v>1.0111000000000001</v>
      </c>
      <c r="AQ54" s="11">
        <v>6.9999999999999999E-4</v>
      </c>
      <c r="AR54" s="11">
        <v>62.649299999999997</v>
      </c>
      <c r="AS54" s="11">
        <v>3.32E-2</v>
      </c>
      <c r="AT54" s="11">
        <v>1.0112000000000001</v>
      </c>
      <c r="AU54" s="11">
        <v>5.0000000000000001E-4</v>
      </c>
      <c r="AV54" s="11">
        <v>86.590400000000002</v>
      </c>
      <c r="AW54" s="11">
        <v>4.1099999999999998E-2</v>
      </c>
      <c r="AX54" s="11">
        <v>1.0111000000000001</v>
      </c>
      <c r="AY54" s="11">
        <v>5.0000000000000001E-4</v>
      </c>
      <c r="AZ54" s="25">
        <v>0.73174738884139057</v>
      </c>
      <c r="BA54" s="25">
        <v>1.3821447326626157</v>
      </c>
      <c r="BB54" s="25">
        <v>0.16042045112661046</v>
      </c>
      <c r="BC54" s="25">
        <v>0.2398271800998667</v>
      </c>
      <c r="BD54" s="25">
        <v>10.932098954013911</v>
      </c>
      <c r="BE54" s="27"/>
    </row>
  </sheetData>
  <autoFilter ref="B9:BB54" xr:uid="{BB928F98-9F66-49A0-B806-19B129B683A4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A6AC-1DD6-4219-9A95-6A88968F8EFC}">
  <sheetPr codeName="Sheet69"/>
  <dimension ref="A1:BZ54"/>
  <sheetViews>
    <sheetView topLeftCell="AP9" workbookViewId="0">
      <selection activeCell="BE49" sqref="BE49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120</v>
      </c>
      <c r="C10" s="10">
        <v>9.4120000000000008</v>
      </c>
      <c r="D10" s="10">
        <v>120.39216999999999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20</v>
      </c>
      <c r="Q10" s="24">
        <v>0.48</v>
      </c>
      <c r="R10" s="24">
        <v>1.86</v>
      </c>
      <c r="S10" s="24">
        <v>44.7</v>
      </c>
      <c r="T10" s="24">
        <v>103.08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9.5914999999999999</v>
      </c>
      <c r="AK10" s="10">
        <v>5.7500000000000002E-2</v>
      </c>
      <c r="AL10" s="11">
        <v>0.31390000000000001</v>
      </c>
      <c r="AM10" s="11">
        <v>1.9E-3</v>
      </c>
      <c r="AN10" s="11">
        <v>4.4223999999999997</v>
      </c>
      <c r="AO10" s="11">
        <v>1.72E-2</v>
      </c>
      <c r="AP10" s="11">
        <v>0.34139999999999998</v>
      </c>
      <c r="AQ10" s="11">
        <v>1.2999999999999999E-3</v>
      </c>
      <c r="AR10" s="11">
        <v>18.0061</v>
      </c>
      <c r="AS10" s="11">
        <v>0.1216</v>
      </c>
      <c r="AT10" s="11">
        <v>0.30890000000000001</v>
      </c>
      <c r="AU10" s="11">
        <v>2.0999999999999999E-3</v>
      </c>
      <c r="AV10" s="11">
        <v>30.4678</v>
      </c>
      <c r="AW10" s="11">
        <v>0.16850000000000001</v>
      </c>
      <c r="AX10" s="11">
        <v>0.38159999999999999</v>
      </c>
      <c r="AY10" s="11">
        <v>2.0999999999999999E-3</v>
      </c>
      <c r="AZ10" s="11">
        <v>5.5601659751037362E-2</v>
      </c>
      <c r="BA10" s="11">
        <v>1.2353512463580447</v>
      </c>
      <c r="BB10" s="11">
        <v>0.10528602461984067</v>
      </c>
      <c r="BC10" s="11">
        <v>9.1600167996640044E-2</v>
      </c>
      <c r="BD10" s="11">
        <v>0.50233415053314179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0.32034687500000003</v>
      </c>
      <c r="BJ10" s="4">
        <f>DSTDEV(PlotSort,"PhxRed",$BI$35:$BI$38)/SQRT($BH10)</f>
        <v>1.6154931858002176E-3</v>
      </c>
      <c r="BK10" s="4">
        <f>DAVERAGE(PlotSort,"PhxRedEdge",$BI$35:$BI$38)</f>
        <v>0.34698437500000001</v>
      </c>
      <c r="BL10" s="4">
        <f>DSTDEV(PlotSort,"PhxRedEdge",$BI$35:$BI$38)/SQRT($BH10)</f>
        <v>1.6561597472366412E-3</v>
      </c>
      <c r="BM10" s="4">
        <f>DAVERAGE(PlotSort,"TMRed",$BI$35:$BI$38)</f>
        <v>0.31573125000000002</v>
      </c>
      <c r="BN10" s="4">
        <f>DSTDEV(PlotSort,"TMRed",$BI$35:$BI$38)/SQRT($BH10)</f>
        <v>1.5855028553854709E-3</v>
      </c>
      <c r="BO10" s="4">
        <f>DAVERAGE(PlotSort,"TMNIR",$BI$35:$BI$38)</f>
        <v>0.38695937499999999</v>
      </c>
      <c r="BP10" s="4">
        <f>DSTDEV(PlotSort,"TMNIR",$BI$35:$BI$38)/SQRT($BH10)</f>
        <v>1.6560730086502347E-3</v>
      </c>
      <c r="BQ10" s="4">
        <f>DAVERAGE(PlotSort,"NDRE",$BI$35:$BI$38)</f>
        <v>5.4500218215151039E-2</v>
      </c>
      <c r="BR10" s="4">
        <f>DSTDEV(PlotSort,"NDRE",$BI$35:$BI$38)/SQRT($BH10)</f>
        <v>5.0291740385257982E-4</v>
      </c>
      <c r="BS10" s="4">
        <f>DAVERAGE(PlotSort,"rvi",$BI$35:$BI$38)</f>
        <v>1.2257508117930214</v>
      </c>
      <c r="BT10" s="4">
        <f>DSTDEV(PlotSort,"rvi",$BI$35:$BI$38)/SQRT($BH10)</f>
        <v>1.3500948807986944E-3</v>
      </c>
      <c r="BU10" s="17">
        <f>DAVERAGE(PlotSort,"ndvi",$BI$35:$BI$38)</f>
        <v>0.10141657740293736</v>
      </c>
      <c r="BV10" s="4">
        <f>DSTDEV(PlotSort,"ndvi",$BI$35:$BI$38)/SQRT($BH10)</f>
        <v>5.443459965028104E-4</v>
      </c>
      <c r="BW10" s="17">
        <f>DAVERAGE(PlotSort,"SAVI",$BI$35:$BI$38)</f>
        <v>8.8848378584071228E-2</v>
      </c>
      <c r="BX10" s="4">
        <f>DSTDEV(PlotSort,"SAVI",$BI$35:$BI$38)/SQRT($BH10)</f>
        <v>3.8483755837416479E-4</v>
      </c>
      <c r="BY10" s="17">
        <f>DAVERAGE(PlotSort,"CCCI",$BI$35:$BI$38)</f>
        <v>0.52012480567965313</v>
      </c>
      <c r="BZ10" s="4">
        <f>DSTDEV(PlotSort,"CCCI",$BI$35:$BI$38)/SQRT($BH10)</f>
        <v>7.7040146347432384E-3</v>
      </c>
    </row>
    <row r="11" spans="1:78" ht="13.5" customHeight="1" x14ac:dyDescent="0.2">
      <c r="B11" s="10">
        <v>120</v>
      </c>
      <c r="C11" s="10">
        <v>9.4049999999999994</v>
      </c>
      <c r="D11" s="10">
        <v>120.39187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20</v>
      </c>
      <c r="Q11" s="24">
        <v>0.48</v>
      </c>
      <c r="R11" s="24">
        <v>1.86</v>
      </c>
      <c r="S11" s="24">
        <v>44.79</v>
      </c>
      <c r="T11" s="24">
        <v>103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9.3649000000000004</v>
      </c>
      <c r="AK11" s="10">
        <v>0.16309999999999999</v>
      </c>
      <c r="AL11" s="11">
        <v>0.30709999999999998</v>
      </c>
      <c r="AM11" s="11">
        <v>5.3E-3</v>
      </c>
      <c r="AN11" s="11">
        <v>4.3159000000000001</v>
      </c>
      <c r="AO11" s="11">
        <v>6.6900000000000001E-2</v>
      </c>
      <c r="AP11" s="11">
        <v>0.33389999999999997</v>
      </c>
      <c r="AQ11" s="11">
        <v>5.1999999999999998E-3</v>
      </c>
      <c r="AR11" s="11">
        <v>17.470099999999999</v>
      </c>
      <c r="AS11" s="11">
        <v>0.35360000000000003</v>
      </c>
      <c r="AT11" s="11">
        <v>0.30030000000000001</v>
      </c>
      <c r="AU11" s="11">
        <v>6.1000000000000004E-3</v>
      </c>
      <c r="AV11" s="11">
        <v>29.687799999999999</v>
      </c>
      <c r="AW11" s="11">
        <v>0.4909</v>
      </c>
      <c r="AX11" s="11">
        <v>0.37269999999999998</v>
      </c>
      <c r="AY11" s="11">
        <v>6.1999999999999998E-3</v>
      </c>
      <c r="AZ11" s="11">
        <v>5.4910840645343913E-2</v>
      </c>
      <c r="BA11" s="11">
        <v>1.2410922410922409</v>
      </c>
      <c r="BB11" s="11">
        <v>0.10757800891530454</v>
      </c>
      <c r="BC11" s="11">
        <v>9.2583120204603533E-2</v>
      </c>
      <c r="BD11" s="11">
        <v>0.46684952002859903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0.32023749999999995</v>
      </c>
      <c r="BJ11" s="4">
        <f>DSTDEV(PlotSort,"PhxRed",$BI$31:$BI$32)/SQRT($BH11)</f>
        <v>2.0159132545821512E-3</v>
      </c>
      <c r="BK11" s="4">
        <f>DAVERAGE(PlotSort,"PhxRedEdge",$BI$31:$BI$32)</f>
        <v>0.34689999999999999</v>
      </c>
      <c r="BL11" s="4">
        <f>DSTDEV(PlotSort,"PhxRedEdge",$BI$31:$BI$32)/SQRT($BH11)</f>
        <v>2.0547708712489923E-3</v>
      </c>
      <c r="BM11" s="4">
        <f>DAVERAGE(PlotSort,"TMRed",$BI$31:$BI$32)</f>
        <v>0.31546874999999996</v>
      </c>
      <c r="BN11" s="4">
        <f>DSTDEV(PlotSort,"TMRed",$BI$31:$BI$32)/SQRT($BH11)</f>
        <v>1.9594157026607008E-3</v>
      </c>
      <c r="BO11" s="4">
        <f>DAVERAGE(PlotSort,"TMNIR",$BI$31:$BI$32)</f>
        <v>0.38668124999999998</v>
      </c>
      <c r="BP11" s="4">
        <f>DSTDEV(PlotSort,"TMNIR",$BI$31:$BI$32)/SQRT($BH11)</f>
        <v>1.9237380874658257E-3</v>
      </c>
      <c r="BQ11" s="4">
        <f>DAVERAGE(PlotSort,"NDRE",$BI$31:$BI$32)</f>
        <v>5.4267354277821568E-2</v>
      </c>
      <c r="BR11" s="4">
        <f>DSTDEV(PlotSort,"NDRE",$BI$31:$BI$32)/SQRT($BH11)</f>
        <v>6.7330121388630977E-4</v>
      </c>
      <c r="BS11" s="4">
        <f>DAVERAGE(PlotSort,"rvi",$BI$31:$BI$32)</f>
        <v>1.2258868461572827</v>
      </c>
      <c r="BT11" s="4">
        <f>DSTDEV(PlotSort,"rvi",$BI$31:$BI$32)/SQRT($BH11)</f>
        <v>1.9327819402868924E-3</v>
      </c>
      <c r="BU11" s="17">
        <f>DAVERAGE(PlotSort,"ndvi",$BI$31:$BI$32)</f>
        <v>0.10147158487996492</v>
      </c>
      <c r="BV11" s="4">
        <f>DSTDEV(PlotSort,"ndvi",$BI$31:$BI$32)/SQRT($BH11)</f>
        <v>7.7885305015452651E-4</v>
      </c>
      <c r="BW11" s="17">
        <f>DAVERAGE(PlotSort,"SAVI",$BI$31:$BI$32)</f>
        <v>8.8872474185961975E-2</v>
      </c>
      <c r="BX11" s="4">
        <f>DSTDEV(PlotSort,"SAVI",$BI$31:$BI$32)/SQRT($BH11)</f>
        <v>5.3241776792009381E-4</v>
      </c>
      <c r="BY11" s="17">
        <f>DAVERAGE(PlotSort,"CCCI",$BI$31:$BI$32)</f>
        <v>0.51517654753869468</v>
      </c>
      <c r="BZ11" s="4">
        <f>DSTDEV(PlotSort,"CCCI",$BI$31:$BI$32)/SQRT($BH11)</f>
        <v>1.0895774684756944E-2</v>
      </c>
    </row>
    <row r="12" spans="1:78" ht="13.5" customHeight="1" x14ac:dyDescent="0.2">
      <c r="B12" s="10">
        <v>120</v>
      </c>
      <c r="C12" s="10">
        <v>9.3960000000000008</v>
      </c>
      <c r="D12" s="10">
        <v>120.39149999999999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20</v>
      </c>
      <c r="Q12" s="24">
        <v>0.48</v>
      </c>
      <c r="R12" s="24">
        <v>1.86</v>
      </c>
      <c r="S12" s="24">
        <v>44.9</v>
      </c>
      <c r="T12" s="24">
        <v>102.9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9.4125999999999994</v>
      </c>
      <c r="AK12" s="10">
        <v>0.15509999999999999</v>
      </c>
      <c r="AL12" s="11">
        <v>0.3095</v>
      </c>
      <c r="AM12" s="11">
        <v>5.1000000000000004E-3</v>
      </c>
      <c r="AN12" s="11">
        <v>4.3346</v>
      </c>
      <c r="AO12" s="11">
        <v>5.96E-2</v>
      </c>
      <c r="AP12" s="11">
        <v>0.3362</v>
      </c>
      <c r="AQ12" s="11">
        <v>4.5999999999999999E-3</v>
      </c>
      <c r="AR12" s="11">
        <v>17.7043</v>
      </c>
      <c r="AS12" s="11">
        <v>0.17660000000000001</v>
      </c>
      <c r="AT12" s="11">
        <v>0.30520000000000003</v>
      </c>
      <c r="AU12" s="11">
        <v>3.0000000000000001E-3</v>
      </c>
      <c r="AV12" s="11">
        <v>30.064299999999999</v>
      </c>
      <c r="AW12" s="11">
        <v>0.2392</v>
      </c>
      <c r="AX12" s="11">
        <v>0.37840000000000001</v>
      </c>
      <c r="AY12" s="11">
        <v>3.0000000000000001E-3</v>
      </c>
      <c r="AZ12" s="11">
        <v>5.905401623285756E-2</v>
      </c>
      <c r="BA12" s="11">
        <v>1.2398427260812581</v>
      </c>
      <c r="BB12" s="11">
        <v>0.10708016383850204</v>
      </c>
      <c r="BC12" s="11">
        <v>9.2767826968570444E-2</v>
      </c>
      <c r="BD12" s="11">
        <v>0.54935687752260109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0.32045625</v>
      </c>
      <c r="BJ12" s="4">
        <f>DSTDEV(PlotSort,"PhxRed",$BJ$31:$BJ$32)/SQRT($BH12)</f>
        <v>2.5926332937446697E-3</v>
      </c>
      <c r="BK12" s="4">
        <f>DAVERAGE(PlotSort,"PhxRedEdge",$BJ$31:$BJ$32)</f>
        <v>0.34706875000000004</v>
      </c>
      <c r="BL12" s="4">
        <f>DSTDEV(PlotSort,"PhxRedEdge",$BJ$31:$BJ$32)/SQRT($BH12)</f>
        <v>2.6672351282117325E-3</v>
      </c>
      <c r="BM12" s="4">
        <f>DAVERAGE(PlotSort,"TMRed",$BJ$31:$BJ$32)</f>
        <v>0.31599375000000007</v>
      </c>
      <c r="BN12" s="4">
        <f>DSTDEV(PlotSort,"TMRed",$BJ$31:$BJ$32)/SQRT($BH12)</f>
        <v>2.5577247172373072E-3</v>
      </c>
      <c r="BO12" s="4">
        <f>DAVERAGE(PlotSort,"TMNIR",$BJ$31:$BJ$32)</f>
        <v>0.38723750000000001</v>
      </c>
      <c r="BP12" s="4">
        <f>DSTDEV(PlotSort,"TMNIR",$BJ$31:$BJ$32)/SQRT($BH12)</f>
        <v>2.7613232787922532E-3</v>
      </c>
      <c r="BQ12" s="4">
        <f>DAVERAGE(PlotSort,"NDRE",$BJ$31:$BJ$32)</f>
        <v>5.473308215248051E-2</v>
      </c>
      <c r="BR12" s="4">
        <f>DSTDEV(PlotSort,"NDRE",$BJ$31:$BJ$32)/SQRT($BH12)</f>
        <v>7.6476304130259547E-4</v>
      </c>
      <c r="BS12" s="4">
        <f>DAVERAGE(PlotSort,"rvi",$BJ$31:$BJ$32)</f>
        <v>1.2256147774287598</v>
      </c>
      <c r="BT12" s="4">
        <f>DSTDEV(PlotSort,"rvi",$BJ$31:$BJ$32)/SQRT($BH12)</f>
        <v>1.9483186337085742E-3</v>
      </c>
      <c r="BU12" s="17">
        <f>DAVERAGE(PlotSort,"ndvi",$BJ$31:$BJ$32)</f>
        <v>0.10136156992590982</v>
      </c>
      <c r="BV12" s="4">
        <f>DSTDEV(PlotSort,"ndvi",$BJ$31:$BJ$32)/SQRT($BH12)</f>
        <v>7.859663356341467E-4</v>
      </c>
      <c r="BW12" s="17">
        <f>DAVERAGE(PlotSort,"SAVI",$BJ$31:$BJ$32)</f>
        <v>8.8824282982180494E-2</v>
      </c>
      <c r="BX12" s="4">
        <f>DSTDEV(PlotSort,"SAVI",$BJ$31:$BJ$32)/SQRT($BH12)</f>
        <v>5.732367331087526E-4</v>
      </c>
      <c r="BY12" s="17">
        <f>DAVERAGE(PlotSort,"CCCI",$BJ$31:$BJ$32)</f>
        <v>0.52507306382061147</v>
      </c>
      <c r="BZ12" s="4">
        <f>DSTDEV(PlotSort,"CCCI",$BJ$31:$BJ$32)/SQRT($BH12)</f>
        <v>1.1105779473022083E-2</v>
      </c>
    </row>
    <row r="13" spans="1:78" ht="13.5" customHeight="1" x14ac:dyDescent="0.2">
      <c r="B13" s="10">
        <v>120</v>
      </c>
      <c r="C13" s="10">
        <v>9.3879999999999999</v>
      </c>
      <c r="D13" s="10">
        <v>120.39117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20</v>
      </c>
      <c r="Q13" s="24">
        <v>0.48</v>
      </c>
      <c r="R13" s="24">
        <v>1.86</v>
      </c>
      <c r="S13" s="24">
        <v>45</v>
      </c>
      <c r="T13" s="24">
        <v>102.82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9.3797999999999995</v>
      </c>
      <c r="AK13" s="10">
        <v>3.1099999999999999E-2</v>
      </c>
      <c r="AL13" s="11">
        <v>0.30909999999999999</v>
      </c>
      <c r="AM13" s="11">
        <v>1E-3</v>
      </c>
      <c r="AN13" s="11">
        <v>4.3080999999999996</v>
      </c>
      <c r="AO13" s="11">
        <v>3.3E-3</v>
      </c>
      <c r="AP13" s="11">
        <v>0.33500000000000002</v>
      </c>
      <c r="AQ13" s="11">
        <v>2.9999999999999997E-4</v>
      </c>
      <c r="AR13" s="11">
        <v>17.649799999999999</v>
      </c>
      <c r="AS13" s="11">
        <v>5.7999999999999996E-3</v>
      </c>
      <c r="AT13" s="11">
        <v>0.3049</v>
      </c>
      <c r="AU13" s="11">
        <v>1E-4</v>
      </c>
      <c r="AV13" s="11">
        <v>29.6587</v>
      </c>
      <c r="AW13" s="11">
        <v>5.4100000000000002E-2</v>
      </c>
      <c r="AX13" s="11">
        <v>0.37419999999999998</v>
      </c>
      <c r="AY13" s="11">
        <v>6.9999999999999999E-4</v>
      </c>
      <c r="AZ13" s="11">
        <v>5.5273547659334399E-2</v>
      </c>
      <c r="BA13" s="11">
        <v>1.2272876352902591</v>
      </c>
      <c r="BB13" s="11">
        <v>0.10204682668237368</v>
      </c>
      <c r="BC13" s="11">
        <v>8.8160461368840606E-2</v>
      </c>
      <c r="BD13" s="11">
        <v>0.52851392830375077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0.32243749999999999</v>
      </c>
      <c r="BJ13" s="4">
        <f>DSTDEV(PlotSort,"PhxRed",$BL$35:$BL$36)/SQRT($BH13)</f>
        <v>3.7063621700684163E-3</v>
      </c>
      <c r="BK13" s="4">
        <f>DAVERAGE(PlotSort,"PhxRedEdge",$BL$35:$BL$36)</f>
        <v>0.34905000000000003</v>
      </c>
      <c r="BL13" s="4">
        <f>DSTDEV(PlotSort,"PhxRedEdge",$BL$35:$BL$36)/SQRT($BH13)</f>
        <v>3.8694776317814679E-3</v>
      </c>
      <c r="BM13" s="4">
        <f>DAVERAGE(PlotSort,"TMRed",$BL$35:$BL$36)</f>
        <v>0.31786250000000005</v>
      </c>
      <c r="BN13" s="4">
        <f>DSTDEV(PlotSort,"TMRed",$BL$35:$BL$36)/SQRT($BH13)</f>
        <v>3.5663074891465621E-3</v>
      </c>
      <c r="BO13" s="4">
        <f>DAVERAGE(PlotSort,"TMNIR",$BL$35:$BL$36)</f>
        <v>0.3888625</v>
      </c>
      <c r="BP13" s="4">
        <f>DSTDEV(PlotSort,"TMNIR",$BL$35:$BL$36)/SQRT($BH13)</f>
        <v>3.9925796127673781E-3</v>
      </c>
      <c r="BQ13" s="4">
        <f>DAVERAGE(PlotSort,"NDRE",$BL$35:$BL$36)</f>
        <v>5.398388327300347E-2</v>
      </c>
      <c r="BR13" s="4">
        <f>DSTDEV(PlotSort,"NDRE",$BL$35:$BL$36)/SQRT($BH13)</f>
        <v>8.9287612931348475E-4</v>
      </c>
      <c r="BS13" s="4">
        <f>DAVERAGE(PlotSort,"rvi",$BL$35:$BL$36)</f>
        <v>1.2234689107992389</v>
      </c>
      <c r="BT13" s="4">
        <f>DSTDEV(PlotSort,"rvi",$BL$35:$BL$36)/SQRT($BH13)</f>
        <v>2.1810828494113251E-3</v>
      </c>
      <c r="BU13" s="17">
        <f>DAVERAGE(PlotSort,"ndvi",$BL$35:$BL$36)</f>
        <v>0.10049857834537071</v>
      </c>
      <c r="BV13" s="4">
        <f>DSTDEV(PlotSort,"ndvi",$BL$35:$BL$36)/SQRT($BH13)</f>
        <v>8.8071089320353874E-4</v>
      </c>
      <c r="BW13" s="17">
        <f>DAVERAGE(PlotSort,"SAVI",$BL$35:$BL$36)</f>
        <v>8.8256048369884266E-2</v>
      </c>
      <c r="BX13" s="4">
        <f>DSTDEV(PlotSort,"SAVI",$BL$35:$BL$36)/SQRT($BH13)</f>
        <v>6.5693180682525768E-4</v>
      </c>
      <c r="BY13" s="17">
        <f>DAVERAGE(PlotSort,"CCCI",$BL$35:$BL$36)</f>
        <v>0.51957990034412183</v>
      </c>
      <c r="BZ13" s="4">
        <f>DSTDEV(PlotSort,"CCCI",$BL$35:$BL$36)/SQRT($BH13)</f>
        <v>1.5694211415036304E-2</v>
      </c>
    </row>
    <row r="14" spans="1:78" ht="13.5" customHeight="1" x14ac:dyDescent="0.2">
      <c r="B14" s="10">
        <v>120</v>
      </c>
      <c r="C14" s="10">
        <v>9.3810000000000002</v>
      </c>
      <c r="D14" s="10">
        <v>120.39087000000001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20</v>
      </c>
      <c r="Q14" s="24">
        <v>0.48</v>
      </c>
      <c r="R14" s="24">
        <v>1.86</v>
      </c>
      <c r="S14" s="24">
        <v>45.08</v>
      </c>
      <c r="T14" s="24">
        <v>102.74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9.3861000000000008</v>
      </c>
      <c r="AK14" s="10">
        <v>4.6399999999999997E-2</v>
      </c>
      <c r="AL14" s="11">
        <v>0.30990000000000001</v>
      </c>
      <c r="AM14" s="11">
        <v>1.5E-3</v>
      </c>
      <c r="AN14" s="11">
        <v>4.3247999999999998</v>
      </c>
      <c r="AO14" s="11">
        <v>6.9999999999999999E-4</v>
      </c>
      <c r="AP14" s="11">
        <v>0.33700000000000002</v>
      </c>
      <c r="AQ14" s="11">
        <v>1E-4</v>
      </c>
      <c r="AR14" s="11">
        <v>17.7593</v>
      </c>
      <c r="AS14" s="11">
        <v>2.23E-2</v>
      </c>
      <c r="AT14" s="11">
        <v>0.3075</v>
      </c>
      <c r="AU14" s="11">
        <v>4.0000000000000002E-4</v>
      </c>
      <c r="AV14" s="11">
        <v>30.047699999999999</v>
      </c>
      <c r="AW14" s="11">
        <v>3.95E-2</v>
      </c>
      <c r="AX14" s="11">
        <v>0.38</v>
      </c>
      <c r="AY14" s="11">
        <v>5.0000000000000001E-4</v>
      </c>
      <c r="AZ14" s="11">
        <v>5.9972105997210569E-2</v>
      </c>
      <c r="BA14" s="11">
        <v>1.2357723577235773</v>
      </c>
      <c r="BB14" s="11">
        <v>0.10545454545454547</v>
      </c>
      <c r="BC14" s="11">
        <v>9.1578947368421065E-2</v>
      </c>
      <c r="BD14" s="11">
        <v>0.58298771528017435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0.32196874999999997</v>
      </c>
      <c r="BJ14" s="4">
        <f>DSTDEV(PlotSort,"PhxRed",$BM$35:$BM$36)/SQRT($BH14)</f>
        <v>2.400533252390672E-3</v>
      </c>
      <c r="BK14" s="4">
        <f>DAVERAGE(PlotSort,"PhxRedEdge",$BM$35:$BM$36)</f>
        <v>0.34849374999999999</v>
      </c>
      <c r="BL14" s="4">
        <f>DSTDEV(PlotSort,"PhxRedEdge",$BM$35:$BM$36)/SQRT($BH14)</f>
        <v>2.4848116754595325E-3</v>
      </c>
      <c r="BM14" s="4">
        <f>DAVERAGE(PlotSort,"TMRed",$BM$35:$BM$36)</f>
        <v>0.31711249999999996</v>
      </c>
      <c r="BN14" s="4">
        <f>DSTDEV(PlotSort,"TMRed",$BM$35:$BM$36)/SQRT($BH14)</f>
        <v>2.4015251230554845E-3</v>
      </c>
      <c r="BO14" s="4">
        <f>DAVERAGE(PlotSort,"TMNIR",$BM$35:$BM$36)</f>
        <v>0.38791875000000009</v>
      </c>
      <c r="BP14" s="4">
        <f>DSTDEV(PlotSort,"TMNIR",$BM$35:$BM$36)/SQRT($BH14)</f>
        <v>2.5615460622769757E-3</v>
      </c>
      <c r="BQ14" s="4">
        <f>DAVERAGE(PlotSort,"NDRE",$BM$35:$BM$36)</f>
        <v>5.3563767379114974E-2</v>
      </c>
      <c r="BR14" s="4">
        <f>DSTDEV(PlotSort,"NDRE",$BM$35:$BM$36)/SQRT($BH14)</f>
        <v>7.1176902822934595E-4</v>
      </c>
      <c r="BS14" s="4">
        <f>DAVERAGE(PlotSort,"rvi",$BM$35:$BM$36)</f>
        <v>1.2234301160667949</v>
      </c>
      <c r="BT14" s="4">
        <f>DSTDEV(PlotSort,"rvi",$BM$35:$BM$36)/SQRT($BH14)</f>
        <v>1.758716601471683E-3</v>
      </c>
      <c r="BU14" s="17">
        <f>DAVERAGE(PlotSort,"ndvi",$BM$35:$BM$36)</f>
        <v>0.10048050542677674</v>
      </c>
      <c r="BV14" s="4">
        <f>DSTDEV(PlotSort,"ndvi",$BM$35:$BM$36)/SQRT($BH14)</f>
        <v>7.1015494004302026E-4</v>
      </c>
      <c r="BW14" s="17">
        <f>DAVERAGE(PlotSort,"SAVI",$BM$35:$BM$36)</f>
        <v>8.8148358953073075E-2</v>
      </c>
      <c r="BX14" s="4">
        <f>DSTDEV(PlotSort,"SAVI",$BM$35:$BM$36)/SQRT($BH14)</f>
        <v>4.8538869610161592E-4</v>
      </c>
      <c r="BY14" s="17">
        <f>DAVERAGE(PlotSort,"CCCI",$BM$35:$BM$36)</f>
        <v>0.51173589141010056</v>
      </c>
      <c r="BZ14" s="4">
        <f>DSTDEV(PlotSort,"CCCI",$BM$35:$BM$36)/SQRT($BH14)</f>
        <v>1.2333828524094736E-2</v>
      </c>
    </row>
    <row r="15" spans="1:78" ht="13.5" customHeight="1" x14ac:dyDescent="0.2">
      <c r="B15" s="10">
        <v>120</v>
      </c>
      <c r="C15" s="10">
        <v>9.3729999999999993</v>
      </c>
      <c r="D15" s="10">
        <v>120.39054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20</v>
      </c>
      <c r="Q15" s="24">
        <v>0.48</v>
      </c>
      <c r="R15" s="24">
        <v>1.86</v>
      </c>
      <c r="S15" s="24">
        <v>45.18</v>
      </c>
      <c r="T15" s="24">
        <v>102.65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9.5810999999999993</v>
      </c>
      <c r="AK15" s="10">
        <v>0.13389999999999999</v>
      </c>
      <c r="AL15" s="11">
        <v>0.31709999999999999</v>
      </c>
      <c r="AM15" s="11">
        <v>4.4000000000000003E-3</v>
      </c>
      <c r="AN15" s="11">
        <v>4.3954000000000004</v>
      </c>
      <c r="AO15" s="11">
        <v>6.0299999999999999E-2</v>
      </c>
      <c r="AP15" s="11">
        <v>0.34329999999999999</v>
      </c>
      <c r="AQ15" s="11">
        <v>4.7000000000000002E-3</v>
      </c>
      <c r="AR15" s="11">
        <v>18.024799999999999</v>
      </c>
      <c r="AS15" s="11">
        <v>0.44429999999999997</v>
      </c>
      <c r="AT15" s="11">
        <v>0.31280000000000002</v>
      </c>
      <c r="AU15" s="11">
        <v>7.7000000000000002E-3</v>
      </c>
      <c r="AV15" s="11">
        <v>30.139199999999999</v>
      </c>
      <c r="AW15" s="11">
        <v>0.69679999999999997</v>
      </c>
      <c r="AX15" s="11">
        <v>0.3821</v>
      </c>
      <c r="AY15" s="11">
        <v>8.8000000000000005E-3</v>
      </c>
      <c r="AZ15" s="11">
        <v>5.3487730907085744E-2</v>
      </c>
      <c r="BA15" s="11">
        <v>1.2215473145780049</v>
      </c>
      <c r="BB15" s="11">
        <v>9.9726579363937209E-2</v>
      </c>
      <c r="BC15" s="11">
        <v>8.6994727592267104E-2</v>
      </c>
      <c r="BD15" s="11">
        <v>0.51785841680967604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0.31501249999999997</v>
      </c>
      <c r="BJ15" s="4">
        <f>DSTDEV(PlotSort,"PhxRed",$BN$35:$BN$36)/SQRT($BH15)</f>
        <v>1.5350008724985911E-3</v>
      </c>
      <c r="BK15" s="4">
        <f>DAVERAGE(PlotSort,"PhxRedEdge",$BN$35:$BN$36)</f>
        <v>0.34190000000000004</v>
      </c>
      <c r="BL15" s="4">
        <f>DSTDEV(PlotSort,"PhxRedEdge",$BN$35:$BN$36)/SQRT($BH15)</f>
        <v>1.4833600853660358E-3</v>
      </c>
      <c r="BM15" s="4">
        <f>DAVERAGE(PlotSort,"TMRed",$BN$35:$BN$36)</f>
        <v>0.31083750000000004</v>
      </c>
      <c r="BN15" s="4">
        <f>DSTDEV(PlotSort,"TMRed",$BN$35:$BN$36)/SQRT($BH15)</f>
        <v>1.5746810901621534E-3</v>
      </c>
      <c r="BO15" s="4">
        <f>DAVERAGE(PlotSort,"TMNIR",$BN$35:$BN$36)</f>
        <v>0.38313749999999996</v>
      </c>
      <c r="BP15" s="4">
        <f>DSTDEV(PlotSort,"TMNIR",$BN$35:$BN$36)/SQRT($BH15)</f>
        <v>1.2861817106681057E-3</v>
      </c>
      <c r="BQ15" s="4">
        <f>DAVERAGE(PlotSort,"NDRE",$BN$35:$BN$36)</f>
        <v>5.6889454829370759E-2</v>
      </c>
      <c r="BR15" s="4">
        <f>DSTDEV(PlotSort,"NDRE",$BN$35:$BN$36)/SQRT($BH15)</f>
        <v>6.3861801703951322E-4</v>
      </c>
      <c r="BS15" s="4">
        <f>DAVERAGE(PlotSort,"rvi",$BN$35:$BN$36)</f>
        <v>1.2326741042392564</v>
      </c>
      <c r="BT15" s="4">
        <f>DSTDEV(PlotSort,"rvi",$BN$35:$BN$36)/SQRT($BH15)</f>
        <v>2.2683877269356581E-3</v>
      </c>
      <c r="BU15" s="17">
        <f>DAVERAGE(PlotSort,"ndvi",$BN$35:$BN$36)</f>
        <v>0.10420672041282529</v>
      </c>
      <c r="BV15" s="4">
        <f>DSTDEV(PlotSort,"ndvi",$BN$35:$BN$36)/SQRT($BH15)</f>
        <v>9.1053463434308398E-4</v>
      </c>
      <c r="BW15" s="17">
        <f>DAVERAGE(PlotSort,"SAVI",$BN$35:$BN$36)</f>
        <v>9.0840748060254495E-2</v>
      </c>
      <c r="BX15" s="4">
        <f>DSTDEV(PlotSort,"SAVI",$BN$35:$BN$36)/SQRT($BH15)</f>
        <v>6.5191649168645197E-4</v>
      </c>
      <c r="BY15" s="17">
        <f>DAVERAGE(PlotSort,"CCCI",$BN$35:$BN$36)</f>
        <v>0.5374475395542897</v>
      </c>
      <c r="BZ15" s="4">
        <f>DSTDEV(PlotSort,"CCCI",$BN$35:$BN$36)/SQRT($BH15)</f>
        <v>9.4917171685765314E-3</v>
      </c>
    </row>
    <row r="16" spans="1:78" ht="13.5" customHeight="1" x14ac:dyDescent="0.2">
      <c r="B16" s="10">
        <v>120</v>
      </c>
      <c r="C16" s="10">
        <v>9.3659999999999997</v>
      </c>
      <c r="D16" s="10">
        <v>120.39024999999999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20</v>
      </c>
      <c r="Q16" s="24">
        <v>0.48</v>
      </c>
      <c r="R16" s="24">
        <v>1.86</v>
      </c>
      <c r="S16" s="24">
        <v>45.27</v>
      </c>
      <c r="T16" s="24">
        <v>102.58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9.6097999999999999</v>
      </c>
      <c r="AK16" s="10">
        <v>0.4123</v>
      </c>
      <c r="AL16" s="11">
        <v>0.31869999999999998</v>
      </c>
      <c r="AM16" s="11">
        <v>1.37E-2</v>
      </c>
      <c r="AN16" s="11">
        <v>4.3906999999999998</v>
      </c>
      <c r="AO16" s="11">
        <v>0.2072</v>
      </c>
      <c r="AP16" s="11">
        <v>0.34370000000000001</v>
      </c>
      <c r="AQ16" s="11">
        <v>1.6199999999999999E-2</v>
      </c>
      <c r="AR16" s="11">
        <v>17.951499999999999</v>
      </c>
      <c r="AS16" s="11">
        <v>0.92530000000000001</v>
      </c>
      <c r="AT16" s="11">
        <v>0.31219999999999998</v>
      </c>
      <c r="AU16" s="11">
        <v>1.61E-2</v>
      </c>
      <c r="AV16" s="11">
        <v>30.030999999999999</v>
      </c>
      <c r="AW16" s="11">
        <v>1.5829</v>
      </c>
      <c r="AX16" s="11">
        <v>0.38150000000000001</v>
      </c>
      <c r="AY16" s="11">
        <v>2.01E-2</v>
      </c>
      <c r="AZ16" s="11">
        <v>5.2123552123552117E-2</v>
      </c>
      <c r="BA16" s="11">
        <v>1.2219730941704037</v>
      </c>
      <c r="BB16" s="11">
        <v>9.9899091826437983E-2</v>
      </c>
      <c r="BC16" s="11">
        <v>8.7082181452626334E-2</v>
      </c>
      <c r="BD16" s="11">
        <v>0.48996962430681351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0.32159999999999994</v>
      </c>
      <c r="BJ16" s="4">
        <f>DSTDEV(PlotSort,"PhxRed",$BK$31:$BK$32)/SQRT($BH16)</f>
        <v>2.3854943582690231E-3</v>
      </c>
      <c r="BK16" s="4">
        <f>DAVERAGE(PlotSort,"PhxRedEdge",$BK$31:$BK$32)</f>
        <v>0.34825625000000004</v>
      </c>
      <c r="BL16" s="4">
        <f>DSTDEV(PlotSort,"PhxRedEdge",$BK$31:$BK$32)/SQRT($BH16)</f>
        <v>2.3816305470202555E-3</v>
      </c>
      <c r="BM16" s="4">
        <f>DAVERAGE(PlotSort,"TMRed",$BK$31:$BK$32)</f>
        <v>0.31656249999999997</v>
      </c>
      <c r="BN16" s="4">
        <f>DSTDEV(PlotSort,"TMRed",$BK$31:$BK$32)/SQRT($BH16)</f>
        <v>2.345347788708531E-3</v>
      </c>
      <c r="BO16" s="4">
        <f>DAVERAGE(PlotSort,"TMNIR",$BK$31:$BK$32)</f>
        <v>0.38769999999999993</v>
      </c>
      <c r="BP16" s="4">
        <f>DSTDEV(PlotSort,"TMNIR",$BK$31:$BK$32)/SQRT($BH16)</f>
        <v>2.3210450232599993E-3</v>
      </c>
      <c r="BQ16" s="4">
        <f>DAVERAGE(PlotSort,"NDRE",$BK$31:$BK$32)</f>
        <v>5.3635551782720399E-2</v>
      </c>
      <c r="BR16" s="4">
        <f>DSTDEV(PlotSort,"NDRE",$BK$31:$BK$32)/SQRT($BH16)</f>
        <v>7.7748564372948938E-4</v>
      </c>
      <c r="BS16" s="4">
        <f>DAVERAGE(PlotSort,"rvi",$BK$31:$BK$32)</f>
        <v>1.2249195581302692</v>
      </c>
      <c r="BT16" s="4">
        <f>DSTDEV(PlotSort,"rvi",$BK$31:$BK$32)/SQRT($BH16)</f>
        <v>2.0640193569225547E-3</v>
      </c>
      <c r="BU16" s="17">
        <f>DAVERAGE(PlotSort,"ndvi",$BK$31:$BK$32)</f>
        <v>0.10107952144829239</v>
      </c>
      <c r="BV16" s="4">
        <f>DSTDEV(PlotSort,"ndvi",$BK$31:$BK$32)/SQRT($BH16)</f>
        <v>8.3184484191219359E-4</v>
      </c>
      <c r="BW16" s="17">
        <f>DAVERAGE(PlotSort,"SAVI",$BK$31:$BK$32)</f>
        <v>8.8628787684395416E-2</v>
      </c>
      <c r="BX16" s="4">
        <f>DSTDEV(PlotSort,"SAVI",$BK$31:$BK$32)/SQRT($BH16)</f>
        <v>5.3668552845460567E-4</v>
      </c>
      <c r="BY16" s="17">
        <f>DAVERAGE(PlotSort,"CCCI",$BK$31:$BK$32)</f>
        <v>0.50705395415220833</v>
      </c>
      <c r="BZ16" s="4">
        <f>DSTDEV(PlotSort,"CCCI",$BK$31:$BK$32)/SQRT($BH16)</f>
        <v>1.2657328762827205E-2</v>
      </c>
    </row>
    <row r="17" spans="2:78" ht="13.5" customHeight="1" x14ac:dyDescent="0.2">
      <c r="B17" s="10">
        <v>120</v>
      </c>
      <c r="C17" s="10">
        <v>9.3580000000000005</v>
      </c>
      <c r="D17" s="10">
        <v>120.38992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20</v>
      </c>
      <c r="Q17" s="24">
        <v>0.48</v>
      </c>
      <c r="R17" s="24">
        <v>1.86</v>
      </c>
      <c r="S17" s="24">
        <v>45.37</v>
      </c>
      <c r="T17" s="24">
        <v>102.49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9.1841000000000008</v>
      </c>
      <c r="AK17" s="10">
        <v>0.2402</v>
      </c>
      <c r="AL17" s="11">
        <v>0.30530000000000002</v>
      </c>
      <c r="AM17" s="11">
        <v>8.0000000000000002E-3</v>
      </c>
      <c r="AN17" s="11">
        <v>4.2153999999999998</v>
      </c>
      <c r="AO17" s="11">
        <v>0.1042</v>
      </c>
      <c r="AP17" s="11">
        <v>0.33079999999999998</v>
      </c>
      <c r="AQ17" s="11">
        <v>8.2000000000000007E-3</v>
      </c>
      <c r="AR17" s="11">
        <v>17.369499999999999</v>
      </c>
      <c r="AS17" s="11">
        <v>0.64190000000000003</v>
      </c>
      <c r="AT17" s="11">
        <v>0.30280000000000001</v>
      </c>
      <c r="AU17" s="11">
        <v>1.12E-2</v>
      </c>
      <c r="AV17" s="11">
        <v>29.186599999999999</v>
      </c>
      <c r="AW17" s="11">
        <v>0.93389999999999995</v>
      </c>
      <c r="AX17" s="11">
        <v>0.37169999999999997</v>
      </c>
      <c r="AY17" s="11">
        <v>1.1900000000000001E-2</v>
      </c>
      <c r="AZ17" s="11">
        <v>5.8220640569395014E-2</v>
      </c>
      <c r="BA17" s="11">
        <v>1.2275429326287977</v>
      </c>
      <c r="BB17" s="11">
        <v>0.10214974054855443</v>
      </c>
      <c r="BC17" s="11">
        <v>8.7994891443167245E-2</v>
      </c>
      <c r="BD17" s="11">
        <v>0.58355695231538673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0.31909374999999995</v>
      </c>
      <c r="BJ17" s="4">
        <f>DSTDEV(PlotSort,"PhxRed",$BL$31:$BL$32)/SQRT($BH17)</f>
        <v>2.2107213896147104E-3</v>
      </c>
      <c r="BK17" s="4">
        <f>DAVERAGE(PlotSort,"PhxRedEdge",$BL$31:$BL$32)</f>
        <v>0.34571249999999998</v>
      </c>
      <c r="BL17" s="4">
        <f>DSTDEV(PlotSort,"PhxRedEdge",$BL$31:$BL$32)/SQRT($BH17)</f>
        <v>2.3343784861642861E-3</v>
      </c>
      <c r="BM17" s="4">
        <f>DAVERAGE(PlotSort,"TMRed",$BL$31:$BL$32)</f>
        <v>0.31490000000000001</v>
      </c>
      <c r="BN17" s="4">
        <f>DSTDEV(PlotSort,"TMRed",$BL$31:$BL$32)/SQRT($BH17)</f>
        <v>2.1903576572483915E-3</v>
      </c>
      <c r="BO17" s="4">
        <f>DAVERAGE(PlotSort,"TMNIR",$BL$31:$BL$32)</f>
        <v>0.38621875000000006</v>
      </c>
      <c r="BP17" s="4">
        <f>DSTDEV(PlotSort,"TMNIR",$BL$31:$BL$32)/SQRT($BH17)</f>
        <v>2.4239640184004377E-3</v>
      </c>
      <c r="BQ17" s="4">
        <f>DAVERAGE(PlotSort,"NDRE",$BL$31:$BL$32)</f>
        <v>5.5364884647581679E-2</v>
      </c>
      <c r="BR17" s="4">
        <f>DSTDEV(PlotSort,"NDRE",$BL$31:$BL$32)/SQRT($BH17)</f>
        <v>5.8417187905833879E-4</v>
      </c>
      <c r="BS17" s="4">
        <f>DAVERAGE(PlotSort,"rvi",$BL$31:$BL$32)</f>
        <v>1.2265820654557733</v>
      </c>
      <c r="BT17" s="4">
        <f>DSTDEV(PlotSort,"rvi",$BL$31:$BL$32)/SQRT($BH17)</f>
        <v>1.7837466134311343E-3</v>
      </c>
      <c r="BU17" s="17">
        <f>DAVERAGE(PlotSort,"ndvi",$BL$31:$BL$32)</f>
        <v>0.10175363335758233</v>
      </c>
      <c r="BV17" s="4">
        <f>DSTDEV(PlotSort,"ndvi",$BL$31:$BL$32)/SQRT($BH17)</f>
        <v>7.1947563840959658E-4</v>
      </c>
      <c r="BW17" s="17">
        <f>DAVERAGE(PlotSort,"SAVI",$BL$31:$BL$32)</f>
        <v>8.9067969483747039E-2</v>
      </c>
      <c r="BX17" s="4">
        <f>DSTDEV(PlotSort,"SAVI",$BL$31:$BL$32)/SQRT($BH17)</f>
        <v>5.6363617103969105E-4</v>
      </c>
      <c r="BY17" s="17">
        <f>DAVERAGE(PlotSort,"CCCI",$BL$31:$BL$32)</f>
        <v>0.53319565720709794</v>
      </c>
      <c r="BZ17" s="4">
        <f>DSTDEV(PlotSort,"CCCI",$BL$31:$BL$32)/SQRT($BH17)</f>
        <v>7.8951473790996301E-3</v>
      </c>
    </row>
    <row r="18" spans="2:78" ht="13.5" customHeight="1" x14ac:dyDescent="0.2">
      <c r="B18" s="10">
        <v>120</v>
      </c>
      <c r="C18" s="10">
        <v>9.4260000000000002</v>
      </c>
      <c r="D18" s="10">
        <v>120.39275000000001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20</v>
      </c>
      <c r="Q18" s="24">
        <v>0.48</v>
      </c>
      <c r="R18" s="24">
        <v>1.86</v>
      </c>
      <c r="S18" s="24">
        <v>44.53</v>
      </c>
      <c r="T18" s="24">
        <v>103.23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9.5313999999999997</v>
      </c>
      <c r="AK18" s="10">
        <v>0.35639999999999999</v>
      </c>
      <c r="AL18" s="11">
        <v>0.31069999999999998</v>
      </c>
      <c r="AM18" s="11">
        <v>1.1599999999999999E-2</v>
      </c>
      <c r="AN18" s="11">
        <v>4.3993000000000002</v>
      </c>
      <c r="AO18" s="11">
        <v>0.14990000000000001</v>
      </c>
      <c r="AP18" s="11">
        <v>0.3382</v>
      </c>
      <c r="AQ18" s="11">
        <v>1.15E-2</v>
      </c>
      <c r="AR18" s="11">
        <v>17.8903</v>
      </c>
      <c r="AS18" s="11">
        <v>0.64590000000000003</v>
      </c>
      <c r="AT18" s="11">
        <v>0.30570000000000003</v>
      </c>
      <c r="AU18" s="11">
        <v>1.0999999999999999E-2</v>
      </c>
      <c r="AV18" s="11">
        <v>30.407499999999999</v>
      </c>
      <c r="AW18" s="11">
        <v>0.93600000000000005</v>
      </c>
      <c r="AX18" s="11">
        <v>0.37930000000000003</v>
      </c>
      <c r="AY18" s="11">
        <v>1.17E-2</v>
      </c>
      <c r="AZ18" s="11">
        <v>5.7282229965156826E-2</v>
      </c>
      <c r="BA18" s="11">
        <v>1.2407589139679425</v>
      </c>
      <c r="BB18" s="11">
        <v>0.10744525547445255</v>
      </c>
      <c r="BC18" s="11">
        <v>9.3164556962025302E-2</v>
      </c>
      <c r="BD18" s="11">
        <v>0.51253891342676294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0.31761874999999995</v>
      </c>
      <c r="BJ18" s="4">
        <f>DSTDEV(PlotSort,"PhxRed",$BJ$35:$BJ$36)/SQRT($BH18)</f>
        <v>2.191008495913849E-3</v>
      </c>
      <c r="BK18" s="4">
        <f>DAVERAGE(PlotSort,"PhxRedEdge",$BJ$35:$BJ$36)</f>
        <v>0.34422500000000006</v>
      </c>
      <c r="BL18" s="4">
        <f>DSTDEV(PlotSort,"PhxRedEdge",$BJ$35:$BJ$36)/SQRT($BH18)</f>
        <v>2.222451724260094E-3</v>
      </c>
      <c r="BM18" s="4">
        <f>DAVERAGE(PlotSort,"TMRed",$BJ$35:$BJ$36)</f>
        <v>0.31299999999999994</v>
      </c>
      <c r="BN18" s="4">
        <f>DSTDEV(PlotSort,"TMRed",$BJ$35:$BJ$36)/SQRT($BH18)</f>
        <v>2.1745689227982618E-3</v>
      </c>
      <c r="BO18" s="4">
        <f>DAVERAGE(PlotSort,"TMNIR",$BJ$35:$BJ$36)</f>
        <v>0.38471250000000001</v>
      </c>
      <c r="BP18" s="4">
        <f>DSTDEV(PlotSort,"TMNIR",$BJ$35:$BJ$36)/SQRT($BH18)</f>
        <v>2.2921401026115319E-3</v>
      </c>
      <c r="BQ18" s="4">
        <f>DAVERAGE(PlotSort,"NDRE",$BJ$35:$BJ$36)</f>
        <v>5.5565938536749022E-2</v>
      </c>
      <c r="BR18" s="4">
        <f>DSTDEV(PlotSort,"NDRE",$BJ$35:$BJ$36)/SQRT($BH18)</f>
        <v>7.2813531102163529E-4</v>
      </c>
      <c r="BS18" s="4">
        <f>DAVERAGE(PlotSort,"rvi",$BJ$35:$BJ$36)</f>
        <v>1.2292554128121893</v>
      </c>
      <c r="BT18" s="4">
        <f>DSTDEV(PlotSort,"rvi",$BJ$35:$BJ$36)/SQRT($BH18)</f>
        <v>2.0177579281877712E-3</v>
      </c>
      <c r="BU18" s="17">
        <f>DAVERAGE(PlotSort,"ndvi",$BJ$35:$BJ$36)</f>
        <v>0.10282842892460188</v>
      </c>
      <c r="BV18" s="4">
        <f>DSTDEV(PlotSort,"ndvi",$BJ$35:$BJ$36)/SQRT($BH18)</f>
        <v>8.1216203570749984E-4</v>
      </c>
      <c r="BW18" s="17">
        <f>DAVERAGE(PlotSort,"SAVI",$BJ$35:$BJ$36)</f>
        <v>8.9822114520403326E-2</v>
      </c>
      <c r="BX18" s="4">
        <f>DSTDEV(PlotSort,"SAVI",$BJ$35:$BJ$36)/SQRT($BH18)</f>
        <v>5.9905465134270548E-4</v>
      </c>
      <c r="BY18" s="17">
        <f>DAVERAGE(PlotSort,"CCCI",$BJ$35:$BJ$36)</f>
        <v>0.52618095374639651</v>
      </c>
      <c r="BZ18" s="4">
        <f>DSTDEV(PlotSort,"CCCI",$BJ$35:$BJ$36)/SQRT($BH18)</f>
        <v>1.0858787281458608E-2</v>
      </c>
    </row>
    <row r="19" spans="2:78" ht="13.5" customHeight="1" x14ac:dyDescent="0.2">
      <c r="B19" s="10">
        <v>120</v>
      </c>
      <c r="C19" s="10">
        <v>9.4339999999999993</v>
      </c>
      <c r="D19" s="10">
        <v>120.39308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20</v>
      </c>
      <c r="Q19" s="24">
        <v>0.48</v>
      </c>
      <c r="R19" s="24">
        <v>1.86</v>
      </c>
      <c r="S19" s="24">
        <v>44.43</v>
      </c>
      <c r="T19" s="24">
        <v>103.32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10.0932</v>
      </c>
      <c r="AK19" s="10">
        <v>0.2283</v>
      </c>
      <c r="AL19" s="11">
        <v>0.32829999999999998</v>
      </c>
      <c r="AM19" s="11">
        <v>7.4000000000000003E-3</v>
      </c>
      <c r="AN19" s="11">
        <v>4.6424000000000003</v>
      </c>
      <c r="AO19" s="11">
        <v>9.1999999999999998E-2</v>
      </c>
      <c r="AP19" s="11">
        <v>0.35599999999999998</v>
      </c>
      <c r="AQ19" s="11">
        <v>7.1000000000000004E-3</v>
      </c>
      <c r="AR19" s="11">
        <v>19.144600000000001</v>
      </c>
      <c r="AS19" s="11">
        <v>0.52610000000000001</v>
      </c>
      <c r="AT19" s="11">
        <v>0.32629999999999998</v>
      </c>
      <c r="AU19" s="11">
        <v>8.9999999999999993E-3</v>
      </c>
      <c r="AV19" s="11">
        <v>32.256599999999999</v>
      </c>
      <c r="AW19" s="11">
        <v>0.75090000000000001</v>
      </c>
      <c r="AX19" s="11">
        <v>0.40129999999999999</v>
      </c>
      <c r="AY19" s="11">
        <v>9.2999999999999992E-3</v>
      </c>
      <c r="AZ19" s="11">
        <v>5.9817773669615749E-2</v>
      </c>
      <c r="BA19" s="11">
        <v>1.2298498314434569</v>
      </c>
      <c r="BB19" s="11">
        <v>0.10307861462341947</v>
      </c>
      <c r="BC19" s="11">
        <v>9.1642228739002948E-2</v>
      </c>
      <c r="BD19" s="11">
        <v>0.60436000677028878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0.32307499999999995</v>
      </c>
      <c r="BJ19" s="4">
        <f>DSTDEV(PlotSort,"PhxRed",$BK$35:$BK$36)/SQRT($BH19)</f>
        <v>2.2348098353103777E-3</v>
      </c>
      <c r="BK19" s="4">
        <f>DAVERAGE(PlotSort,"PhxRedEdge",$BK$35:$BK$36)</f>
        <v>0.34974374999999996</v>
      </c>
      <c r="BL19" s="4">
        <f>DSTDEV(PlotSort,"PhxRedEdge",$BK$35:$BK$36)/SQRT($BH19)</f>
        <v>2.3200569093235622E-3</v>
      </c>
      <c r="BM19" s="4">
        <f>DAVERAGE(PlotSort,"TMRed",$BK$35:$BK$36)</f>
        <v>0.31846249999999998</v>
      </c>
      <c r="BN19" s="4">
        <f>DSTDEV(PlotSort,"TMRed",$BK$35:$BK$36)/SQRT($BH19)</f>
        <v>2.1603409260268778E-3</v>
      </c>
      <c r="BO19" s="4">
        <f>DAVERAGE(PlotSort,"TMNIR",$BK$35:$BK$36)</f>
        <v>0.38920624999999998</v>
      </c>
      <c r="BP19" s="4">
        <f>DSTDEV(PlotSort,"TMNIR",$BK$35:$BK$36)/SQRT($BH19)</f>
        <v>2.3257161755396269E-3</v>
      </c>
      <c r="BQ19" s="4">
        <f>DAVERAGE(PlotSort,"NDRE",$BK$35:$BK$36)</f>
        <v>5.3434497893553055E-2</v>
      </c>
      <c r="BR19" s="4">
        <f>DSTDEV(PlotSort,"NDRE",$BK$35:$BK$36)/SQRT($BH19)</f>
        <v>6.0316784070894272E-4</v>
      </c>
      <c r="BS19" s="4">
        <f>DAVERAGE(PlotSort,"rvi",$BK$35:$BK$36)</f>
        <v>1.2222462107738534</v>
      </c>
      <c r="BT19" s="4">
        <f>DSTDEV(PlotSort,"rvi",$BK$35:$BK$36)/SQRT($BH19)</f>
        <v>1.350955739350877E-3</v>
      </c>
      <c r="BU19" s="17">
        <f>DAVERAGE(PlotSort,"ndvi",$BK$35:$BK$36)</f>
        <v>0.10000472588127285</v>
      </c>
      <c r="BV19" s="4">
        <f>DSTDEV(PlotSort,"ndvi",$BK$35:$BK$36)/SQRT($BH19)</f>
        <v>5.4715152929905766E-4</v>
      </c>
      <c r="BW19" s="17">
        <f>DAVERAGE(PlotSort,"SAVI",$BK$35:$BK$36)</f>
        <v>8.7874642647739129E-2</v>
      </c>
      <c r="BX19" s="4">
        <f>DSTDEV(PlotSort,"SAVI",$BK$35:$BK$36)/SQRT($BH19)</f>
        <v>3.5617188696424702E-4</v>
      </c>
      <c r="BY19" s="17">
        <f>DAVERAGE(PlotSort,"CCCI",$BK$35:$BK$36)</f>
        <v>0.51406865761290976</v>
      </c>
      <c r="BZ19" s="4">
        <f>DSTDEV(PlotSort,"CCCI",$BK$35:$BK$36)/SQRT($BH19)</f>
        <v>1.1068759025150645E-2</v>
      </c>
    </row>
    <row r="20" spans="2:78" ht="13.5" customHeight="1" x14ac:dyDescent="0.2">
      <c r="B20" s="10">
        <v>120</v>
      </c>
      <c r="C20" s="10">
        <v>9.4420000000000002</v>
      </c>
      <c r="D20" s="10">
        <v>120.39342000000001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20</v>
      </c>
      <c r="Q20" s="24">
        <v>0.48</v>
      </c>
      <c r="R20" s="24">
        <v>1.86</v>
      </c>
      <c r="S20" s="24">
        <v>44.34</v>
      </c>
      <c r="T20" s="24">
        <v>103.41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9.8945000000000007</v>
      </c>
      <c r="AK20" s="10">
        <v>3.9100000000000003E-2</v>
      </c>
      <c r="AL20" s="11">
        <v>0.3211</v>
      </c>
      <c r="AM20" s="11">
        <v>1.2999999999999999E-3</v>
      </c>
      <c r="AN20" s="11">
        <v>4.5343</v>
      </c>
      <c r="AO20" s="11">
        <v>1.1900000000000001E-2</v>
      </c>
      <c r="AP20" s="11">
        <v>0.34689999999999999</v>
      </c>
      <c r="AQ20" s="11">
        <v>8.9999999999999998E-4</v>
      </c>
      <c r="AR20" s="11">
        <v>18.5474</v>
      </c>
      <c r="AS20" s="11">
        <v>0.11310000000000001</v>
      </c>
      <c r="AT20" s="11">
        <v>0.31540000000000001</v>
      </c>
      <c r="AU20" s="11">
        <v>1.9E-3</v>
      </c>
      <c r="AV20" s="11">
        <v>31.166699999999999</v>
      </c>
      <c r="AW20" s="11">
        <v>0.13519999999999999</v>
      </c>
      <c r="AX20" s="11">
        <v>0.38690000000000002</v>
      </c>
      <c r="AY20" s="11">
        <v>1.6999999999999999E-3</v>
      </c>
      <c r="AZ20" s="11">
        <v>5.4510765876260608E-2</v>
      </c>
      <c r="BA20" s="11">
        <v>1.2266962587190868</v>
      </c>
      <c r="BB20" s="11">
        <v>0.10180834401253026</v>
      </c>
      <c r="BC20" s="11">
        <v>8.9204025617566324E-2</v>
      </c>
      <c r="BD20" s="11">
        <v>0.51639175217607003</v>
      </c>
      <c r="BE20" s="27"/>
    </row>
    <row r="21" spans="2:78" ht="13.5" customHeight="1" x14ac:dyDescent="0.2">
      <c r="B21" s="10">
        <v>120</v>
      </c>
      <c r="C21" s="10">
        <v>9.4489999999999998</v>
      </c>
      <c r="D21" s="10">
        <v>120.39371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20</v>
      </c>
      <c r="Q21" s="24">
        <v>0.48</v>
      </c>
      <c r="R21" s="24">
        <v>1.86</v>
      </c>
      <c r="S21" s="24">
        <v>44.25</v>
      </c>
      <c r="T21" s="24">
        <v>103.49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9.7984000000000009</v>
      </c>
      <c r="AK21" s="10">
        <v>8.6E-3</v>
      </c>
      <c r="AL21" s="11">
        <v>0.31730000000000003</v>
      </c>
      <c r="AM21" s="11">
        <v>2.9999999999999997E-4</v>
      </c>
      <c r="AN21" s="11">
        <v>4.5091000000000001</v>
      </c>
      <c r="AO21" s="11">
        <v>3.8999999999999998E-3</v>
      </c>
      <c r="AP21" s="11">
        <v>0.34420000000000001</v>
      </c>
      <c r="AQ21" s="11">
        <v>2.9999999999999997E-4</v>
      </c>
      <c r="AR21" s="11">
        <v>18.366800000000001</v>
      </c>
      <c r="AS21" s="11">
        <v>4.5100000000000001E-2</v>
      </c>
      <c r="AT21" s="11">
        <v>0.31169999999999998</v>
      </c>
      <c r="AU21" s="11">
        <v>8.0000000000000004E-4</v>
      </c>
      <c r="AV21" s="11">
        <v>31.081399999999999</v>
      </c>
      <c r="AW21" s="11">
        <v>0.129</v>
      </c>
      <c r="AX21" s="11">
        <v>0.38500000000000001</v>
      </c>
      <c r="AY21" s="11">
        <v>1.6000000000000001E-3</v>
      </c>
      <c r="AZ21" s="11">
        <v>5.5951727921009324E-2</v>
      </c>
      <c r="BA21" s="11">
        <v>1.23516201475778</v>
      </c>
      <c r="BB21" s="11">
        <v>0.10521027702023832</v>
      </c>
      <c r="BC21" s="11">
        <v>9.1877663574830834E-2</v>
      </c>
      <c r="BD21" s="11">
        <v>0.5096839654336438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0.25309999999999999</v>
      </c>
      <c r="BJ21" s="4"/>
      <c r="BK21" s="4">
        <f>DAVERAGE(PlotSort2,"PhxRedEdge",$BO$31:$BO$32)</f>
        <v>0.27539999999999998</v>
      </c>
      <c r="BL21" s="4"/>
      <c r="BM21" s="4">
        <f>DAVERAGE(PlotSort2,"TMRed",$BO$31:$BO$32)</f>
        <v>0.24840000000000001</v>
      </c>
      <c r="BN21" s="4"/>
      <c r="BO21" s="4">
        <f>DAVERAGE(PlotSort2,"TMNIR",$BO$31:$BO$32)</f>
        <v>0.31419999999999998</v>
      </c>
      <c r="BP21" s="4"/>
      <c r="BQ21" s="4">
        <f>DAVERAGE(PlotSort2,"NDRE",$BO$31:$BO$32)</f>
        <v>6.5807327001356872E-2</v>
      </c>
      <c r="BR21" s="4"/>
      <c r="BS21" s="4">
        <f>DAVERAGE(PlotSort2,"rvi",$BO$31:$BO$32)</f>
        <v>1.2648953301127213</v>
      </c>
      <c r="BT21" s="4"/>
      <c r="BU21" s="17">
        <f>DAVERAGE(PlotSort2,"ndvi",$BO$31:$BO$32)</f>
        <v>0.11695698542481331</v>
      </c>
      <c r="BV21" s="4"/>
      <c r="BW21" s="17">
        <f>DAVERAGE(PlotSort2,"SAVI",$BO$31:$BO$32)</f>
        <v>9.288537549407111E-2</v>
      </c>
      <c r="BX21" s="4"/>
      <c r="BY21" s="17">
        <f>DAVERAGE(PlotSort2,"CCCI",$BO$31:$BO$32)</f>
        <v>0.57634873788556229</v>
      </c>
      <c r="BZ21" s="4"/>
    </row>
    <row r="22" spans="2:78" ht="13.5" customHeight="1" x14ac:dyDescent="0.2">
      <c r="B22" s="10">
        <v>120</v>
      </c>
      <c r="C22" s="10">
        <v>9.4600000000000009</v>
      </c>
      <c r="D22" s="10">
        <v>120.39417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20</v>
      </c>
      <c r="Q22" s="24">
        <v>0.48</v>
      </c>
      <c r="R22" s="24">
        <v>1.86</v>
      </c>
      <c r="S22" s="24">
        <v>44.12</v>
      </c>
      <c r="T22" s="24">
        <v>103.61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10.095000000000001</v>
      </c>
      <c r="AK22" s="10">
        <v>4.99E-2</v>
      </c>
      <c r="AL22" s="11">
        <v>0.32590000000000002</v>
      </c>
      <c r="AM22" s="11">
        <v>1.6000000000000001E-3</v>
      </c>
      <c r="AN22" s="11">
        <v>4.6452</v>
      </c>
      <c r="AO22" s="11">
        <v>1.52E-2</v>
      </c>
      <c r="AP22" s="11">
        <v>0.35349999999999998</v>
      </c>
      <c r="AQ22" s="11">
        <v>1.1999999999999999E-3</v>
      </c>
      <c r="AR22" s="11">
        <v>19.0105</v>
      </c>
      <c r="AS22" s="11">
        <v>0.24179999999999999</v>
      </c>
      <c r="AT22" s="11">
        <v>0.3216</v>
      </c>
      <c r="AU22" s="11">
        <v>4.1000000000000003E-3</v>
      </c>
      <c r="AV22" s="11">
        <v>31.977900000000002</v>
      </c>
      <c r="AW22" s="11">
        <v>0.27250000000000002</v>
      </c>
      <c r="AX22" s="11">
        <v>0.39479999999999998</v>
      </c>
      <c r="AY22" s="11">
        <v>3.3999999999999998E-3</v>
      </c>
      <c r="AZ22" s="11">
        <v>5.5191768007483634E-2</v>
      </c>
      <c r="BA22" s="11">
        <v>1.2276119402985075</v>
      </c>
      <c r="BB22" s="11">
        <v>0.10217755443886097</v>
      </c>
      <c r="BC22" s="11">
        <v>9.0266359750082209E-2</v>
      </c>
      <c r="BD22" s="11">
        <v>0.52563913334590362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0.26750000000000002</v>
      </c>
      <c r="BJ22" s="4">
        <f>DSTDEV(PlotSort2,"PhxRed",$BP$31:$BP$32)/SQRT($BH22)</f>
        <v>9.9999999999988973E-5</v>
      </c>
      <c r="BK22" s="4">
        <f>DAVERAGE(PlotSort2,"PhxRedEdge",$BP$31:$BP$32)</f>
        <v>0.29039999999999999</v>
      </c>
      <c r="BL22" s="4">
        <f>DSTDEV(PlotSort2,"PhxRedEdge",$BP$31:$BP$32)/SQRT($BH22)</f>
        <v>2.9999999999999472E-4</v>
      </c>
      <c r="BM22" s="4">
        <f>DAVERAGE(PlotSort2,"TMRed",$BP$31:$BP$32)</f>
        <v>0.26134999999999997</v>
      </c>
      <c r="BN22" s="4">
        <f>DSTDEV(PlotSort2,"TMRed",$BP$31:$BP$32)/SQRT($BH22)</f>
        <v>5.0000000000022242E-5</v>
      </c>
      <c r="BO22" s="4">
        <f>DAVERAGE(PlotSort2,"TMNIR",$BP$31:$BP$32)</f>
        <v>0.32765</v>
      </c>
      <c r="BP22" s="4">
        <f>DSTDEV(PlotSort2,"TMNIR",$BP$31:$BP$32)/SQRT($BH22)</f>
        <v>5.4999999999999494E-4</v>
      </c>
      <c r="BQ22" s="4">
        <f>DAVERAGE(PlotSort2,"NDRE",$BP$31:$BP$32)</f>
        <v>6.0269762368729128E-2</v>
      </c>
      <c r="BR22" s="4">
        <f>DSTDEV(PlotSort2,"NDRE",$BP$31:$BP$32)/SQRT($BH22)</f>
        <v>3.2160941992812747E-4</v>
      </c>
      <c r="BS22" s="4">
        <f>DAVERAGE(PlotSort2,"rvi",$BP$31:$BP$32)</f>
        <v>1.2536832493409591</v>
      </c>
      <c r="BT22" s="4">
        <f>DSTDEV(PlotSort2,"rvi",$BP$31:$BP$32)/SQRT($BH22)</f>
        <v>2.3443051940580384E-3</v>
      </c>
      <c r="BU22" s="17">
        <f>DAVERAGE(PlotSort2,"ndvi",$BP$31:$BP$32)</f>
        <v>0.11256288359805518</v>
      </c>
      <c r="BV22" s="4">
        <f>DSTDEV(PlotSort2,"ndvi",$BP$31:$BP$32)/SQRT($BH22)</f>
        <v>9.2312149100338959E-4</v>
      </c>
      <c r="BW22" s="17">
        <f>DAVERAGE(PlotSort2,"SAVI",$BP$31:$BP$32)</f>
        <v>9.1321953848939735E-2</v>
      </c>
      <c r="BX22" s="4">
        <f>DSTDEV(PlotSort2,"SAVI",$BP$31:$BP$32)/SQRT($BH22)</f>
        <v>7.845170092521252E-4</v>
      </c>
      <c r="BY22" s="17">
        <f>DAVERAGE(PlotSort2,"CCCI",$BP$31:$BP$32)</f>
        <v>0.5178519471946712</v>
      </c>
      <c r="BZ22" s="4">
        <f>DSTDEV(PlotSort2,"CCCI",$BP$31:$BP$32)/SQRT($BH22)</f>
        <v>3.0632991163546675E-3</v>
      </c>
    </row>
    <row r="23" spans="2:78" ht="13.5" customHeight="1" x14ac:dyDescent="0.2">
      <c r="B23" s="10">
        <v>120</v>
      </c>
      <c r="C23" s="10">
        <v>9.4710000000000001</v>
      </c>
      <c r="D23" s="10">
        <v>120.39462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20</v>
      </c>
      <c r="Q23" s="24">
        <v>0.48</v>
      </c>
      <c r="R23" s="24">
        <v>1.86</v>
      </c>
      <c r="S23" s="24">
        <v>43.98</v>
      </c>
      <c r="T23" s="24">
        <v>103.74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10.1349</v>
      </c>
      <c r="AK23" s="10">
        <v>9.9000000000000008E-3</v>
      </c>
      <c r="AL23" s="11">
        <v>0.32619999999999999</v>
      </c>
      <c r="AM23" s="11">
        <v>2.9999999999999997E-4</v>
      </c>
      <c r="AN23" s="11">
        <v>4.6608000000000001</v>
      </c>
      <c r="AO23" s="11">
        <v>2.3E-3</v>
      </c>
      <c r="AP23" s="11">
        <v>0.35349999999999998</v>
      </c>
      <c r="AQ23" s="11">
        <v>2.0000000000000001E-4</v>
      </c>
      <c r="AR23" s="11">
        <v>19.1218</v>
      </c>
      <c r="AS23" s="11">
        <v>1.2500000000000001E-2</v>
      </c>
      <c r="AT23" s="11">
        <v>0.32250000000000001</v>
      </c>
      <c r="AU23" s="11">
        <v>2.0000000000000001E-4</v>
      </c>
      <c r="AV23" s="11">
        <v>32.079799999999999</v>
      </c>
      <c r="AW23" s="11">
        <v>1.66E-2</v>
      </c>
      <c r="AX23" s="11">
        <v>0.3947</v>
      </c>
      <c r="AY23" s="11">
        <v>2.0000000000000001E-4</v>
      </c>
      <c r="AZ23" s="11">
        <v>5.5065490510558694E-2</v>
      </c>
      <c r="BA23" s="11">
        <v>1.223875968992248</v>
      </c>
      <c r="BB23" s="11">
        <v>0.1006692693809258</v>
      </c>
      <c r="BC23" s="11">
        <v>8.8974696023660843E-2</v>
      </c>
      <c r="BD23" s="11">
        <v>0.53849788661749043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0.33145000000000002</v>
      </c>
      <c r="BJ23" s="4">
        <f>DSTDEV(PlotSort2,"PhxRed",$BQ$31:$BQ$32)/SQRT($BH23)</f>
        <v>6.8499999999999941E-3</v>
      </c>
      <c r="BK23" s="4">
        <f>DAVERAGE(PlotSort2,"PhxRedEdge",$BQ$31:$BQ$32)</f>
        <v>0.35780000000000001</v>
      </c>
      <c r="BL23" s="4">
        <f>DSTDEV(PlotSort2,"PhxRedEdge",$BQ$31:$BQ$32)/SQRT($BH23)</f>
        <v>6.1999999999999833E-3</v>
      </c>
      <c r="BM23" s="4">
        <f>DAVERAGE(PlotSort2,"TMRed",$BQ$31:$BQ$32)</f>
        <v>0.32529999999999998</v>
      </c>
      <c r="BN23" s="4">
        <f>DSTDEV(PlotSort2,"TMRed",$BQ$31:$BQ$32)/SQRT($BH23)</f>
        <v>6.5000000000000058E-3</v>
      </c>
      <c r="BO23" s="4">
        <f>DAVERAGE(PlotSort2,"TMNIR",$BQ$31:$BQ$32)</f>
        <v>0.39695000000000003</v>
      </c>
      <c r="BP23" s="4">
        <f>DSTDEV(PlotSort2,"TMNIR",$BQ$31:$BQ$32)/SQRT($BH23)</f>
        <v>6.3499999999999945E-3</v>
      </c>
      <c r="BQ23" s="4">
        <f>DAVERAGE(PlotSort2,"NDRE",$BQ$31:$BQ$32)</f>
        <v>5.1882521004844216E-2</v>
      </c>
      <c r="BR23" s="4">
        <f>DSTDEV(PlotSort2,"NDRE",$BQ$31:$BQ$32)/SQRT($BH23)</f>
        <v>6.6396242280328949E-4</v>
      </c>
      <c r="BS23" s="4">
        <f>DAVERAGE(PlotSort2,"rvi",$BQ$31:$BQ$32)</f>
        <v>1.2203554165976542</v>
      </c>
      <c r="BT23" s="4">
        <f>DSTDEV(PlotSort2,"rvi",$BQ$31:$BQ$32)/SQRT($BH23)</f>
        <v>4.8641568025968862E-3</v>
      </c>
      <c r="BU23" s="17">
        <f>DAVERAGE(PlotSort2,"ndvi",$BQ$31:$BQ$32)</f>
        <v>9.9238985108420497E-2</v>
      </c>
      <c r="BV23" s="4">
        <f>DSTDEV(PlotSort2,"ndvi",$BQ$31:$BQ$32)/SQRT($BH23)</f>
        <v>1.9733069693917832E-3</v>
      </c>
      <c r="BW23" s="17">
        <f>DAVERAGE(PlotSort2,"SAVI",$BQ$31:$BQ$32)</f>
        <v>8.7943748386003454E-2</v>
      </c>
      <c r="BX23" s="4">
        <f>DSTDEV(PlotSort2,"SAVI",$BQ$31:$BQ$32)/SQRT($BH23)</f>
        <v>1.1086743029332519E-3</v>
      </c>
      <c r="BY23" s="17">
        <f>DAVERAGE(PlotSort2,"CCCI",$BQ$31:$BQ$32)</f>
        <v>0.4920255403205776</v>
      </c>
      <c r="BZ23" s="4">
        <f>DSTDEV(PlotSort2,"CCCI",$BQ$31:$BQ$32)/SQRT($BH23)</f>
        <v>7.1135597106825044E-3</v>
      </c>
    </row>
    <row r="24" spans="2:78" ht="13.5" customHeight="1" x14ac:dyDescent="0.2">
      <c r="B24" s="10">
        <v>120</v>
      </c>
      <c r="C24" s="10">
        <v>9.4789999999999992</v>
      </c>
      <c r="D24" s="10">
        <v>120.39496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20</v>
      </c>
      <c r="Q24" s="24">
        <v>0.48</v>
      </c>
      <c r="R24" s="24">
        <v>1.86</v>
      </c>
      <c r="S24" s="24">
        <v>43.88</v>
      </c>
      <c r="T24" s="24">
        <v>103.83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10.2447</v>
      </c>
      <c r="AK24" s="10">
        <v>0.41599999999999998</v>
      </c>
      <c r="AL24" s="11">
        <v>0.32900000000000001</v>
      </c>
      <c r="AM24" s="11">
        <v>1.34E-2</v>
      </c>
      <c r="AN24" s="11">
        <v>4.6936999999999998</v>
      </c>
      <c r="AO24" s="11">
        <v>0.17130000000000001</v>
      </c>
      <c r="AP24" s="11">
        <v>0.35510000000000003</v>
      </c>
      <c r="AQ24" s="11">
        <v>1.2999999999999999E-2</v>
      </c>
      <c r="AR24" s="11">
        <v>19.354700000000001</v>
      </c>
      <c r="AS24" s="11">
        <v>0.62539999999999996</v>
      </c>
      <c r="AT24" s="11">
        <v>0.32569999999999999</v>
      </c>
      <c r="AU24" s="11">
        <v>1.0500000000000001E-2</v>
      </c>
      <c r="AV24" s="11">
        <v>32.223399999999998</v>
      </c>
      <c r="AW24" s="11">
        <v>0.92559999999999998</v>
      </c>
      <c r="AX24" s="11">
        <v>0.39550000000000002</v>
      </c>
      <c r="AY24" s="11">
        <v>1.14E-2</v>
      </c>
      <c r="AZ24" s="11">
        <v>5.3823607780442297E-2</v>
      </c>
      <c r="BA24" s="11">
        <v>1.2143076450721524</v>
      </c>
      <c r="BB24" s="11">
        <v>9.6783139212423763E-2</v>
      </c>
      <c r="BC24" s="11">
        <v>8.5735342286275829E-2</v>
      </c>
      <c r="BD24" s="11">
        <v>0.55445636450037605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0.70199999999999996</v>
      </c>
      <c r="BJ24" s="4"/>
      <c r="BK24" s="4">
        <f>DAVERAGE(PlotSort2,"PhxRedEdge",$BR$31:$BR$32)</f>
        <v>0.6895</v>
      </c>
      <c r="BL24" s="4"/>
      <c r="BM24" s="4">
        <f>DAVERAGE(PlotSort2,"TMRed",$BR$31:$BR$32)</f>
        <v>0.70520000000000005</v>
      </c>
      <c r="BN24" s="4"/>
      <c r="BO24" s="4">
        <f>DAVERAGE(PlotSort2,"TMNIR",$BR$31:$BR$32)</f>
        <v>0.67700000000000005</v>
      </c>
      <c r="BP24" s="4"/>
      <c r="BQ24" s="4">
        <f>DAVERAGE(PlotSort2,"NDRE",$BR$31:$BR$32)</f>
        <v>-9.1474570069520339E-3</v>
      </c>
      <c r="BR24" s="4"/>
      <c r="BS24" s="4">
        <f>DAVERAGE(PlotSort2,"rvi",$BR$31:$BR$32)</f>
        <v>0.96001134429948953</v>
      </c>
      <c r="BT24" s="4"/>
      <c r="BU24" s="17">
        <f>DAVERAGE(PlotSort2,"ndvi",$BR$31:$BR$32)</f>
        <v>-2.0402257271017219E-2</v>
      </c>
      <c r="BV24" s="4"/>
      <c r="BW24" s="17">
        <f>DAVERAGE(PlotSort2,"SAVI",$BR$31:$BR$32)</f>
        <v>-9.9883115503134629E-3</v>
      </c>
      <c r="BX24" s="4"/>
      <c r="BY24" s="17">
        <f>DAVERAGE(PlotSort2,"CCCI",$BR$31:$BR$32)</f>
        <v>0.54371309332834572</v>
      </c>
      <c r="BZ24" s="4"/>
    </row>
    <row r="25" spans="2:78" ht="13.5" customHeight="1" x14ac:dyDescent="0.2">
      <c r="B25" s="10">
        <v>120</v>
      </c>
      <c r="C25" s="10">
        <v>9.4890000000000008</v>
      </c>
      <c r="D25" s="10">
        <v>120.39538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20</v>
      </c>
      <c r="Q25" s="24">
        <v>0.48</v>
      </c>
      <c r="R25" s="24">
        <v>1.86</v>
      </c>
      <c r="S25" s="24">
        <v>43.76</v>
      </c>
      <c r="T25" s="24">
        <v>103.94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10.3924</v>
      </c>
      <c r="AK25" s="10">
        <v>0.21859999999999999</v>
      </c>
      <c r="AL25" s="11">
        <v>0.33279999999999998</v>
      </c>
      <c r="AM25" s="11">
        <v>7.0000000000000001E-3</v>
      </c>
      <c r="AN25" s="11">
        <v>4.7568999999999999</v>
      </c>
      <c r="AO25" s="11">
        <v>0.1019</v>
      </c>
      <c r="AP25" s="11">
        <v>0.3589</v>
      </c>
      <c r="AQ25" s="11">
        <v>7.7000000000000002E-3</v>
      </c>
      <c r="AR25" s="11">
        <v>19.339500000000001</v>
      </c>
      <c r="AS25" s="11">
        <v>0.21590000000000001</v>
      </c>
      <c r="AT25" s="11">
        <v>0.32450000000000001</v>
      </c>
      <c r="AU25" s="11">
        <v>3.5999999999999999E-3</v>
      </c>
      <c r="AV25" s="11">
        <v>32.333599999999997</v>
      </c>
      <c r="AW25" s="11">
        <v>0.40770000000000001</v>
      </c>
      <c r="AX25" s="11">
        <v>0.3957</v>
      </c>
      <c r="AY25" s="11">
        <v>5.0000000000000001E-3</v>
      </c>
      <c r="AZ25" s="11">
        <v>4.8767558971640611E-2</v>
      </c>
      <c r="BA25" s="11">
        <v>1.2194144838212635</v>
      </c>
      <c r="BB25" s="11">
        <v>9.8861427381282965E-2</v>
      </c>
      <c r="BC25" s="11">
        <v>8.7526634977872469E-2</v>
      </c>
      <c r="BD25" s="11">
        <v>0.43590005257166492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1.0072999999999999</v>
      </c>
      <c r="BJ25" s="4">
        <f>DSTDEV(PlotSort2,"PhxRed",$BS$31:$BS$32)/SQRT($BH25)</f>
        <v>4.0525712002793196E-3</v>
      </c>
      <c r="BK25" s="4">
        <f>DAVERAGE(PlotSort2,"PhxRedEdge",$BS$31:$BS$32)</f>
        <v>1.0071000000000001</v>
      </c>
      <c r="BL25" s="4">
        <f>DSTDEV(PlotSort2,"PhxRedEdge",$BS$31:$BS$32)/SQRT($BH25)</f>
        <v>4.1101500378128916E-3</v>
      </c>
      <c r="BM25" s="4">
        <f>DAVERAGE(PlotSort2,"TMRed",$BS$31:$BS$32)</f>
        <v>1.0072999999999999</v>
      </c>
      <c r="BN25" s="4">
        <f>DSTDEV(PlotSort2,"TMRed",$BS$31:$BS$32)/SQRT($BH25)</f>
        <v>4.0525712002793196E-3</v>
      </c>
      <c r="BO25" s="4">
        <f>DAVERAGE(PlotSort2,"TMNIR",$BS$31:$BS$32)</f>
        <v>1.0071000000000001</v>
      </c>
      <c r="BP25" s="4">
        <f>DSTDEV(PlotSort2,"TMNIR",$BS$31:$BS$32)/SQRT($BH25)</f>
        <v>4.1101500378128916E-3</v>
      </c>
      <c r="BQ25" s="4">
        <f>DAVERAGE(PlotSort2,"NDRE",$BS$31:$BS$32)</f>
        <v>0.72062700111296929</v>
      </c>
      <c r="BR25" s="4">
        <f>DSTDEV(PlotSort2,"NDRE",$BS$31:$BS$32)/SQRT($BH25)</f>
        <v>1.4835791316520312E-4</v>
      </c>
      <c r="BS25" s="4">
        <f>DAVERAGE(PlotSort2,"rvi",$BS$31:$BS$32)</f>
        <v>1.3683520173143418</v>
      </c>
      <c r="BT25" s="4">
        <f>DSTDEV(PlotSort2,"rvi",$BS$31:$BS$32)/SQRT($BH25)</f>
        <v>1.5240683391375539E-3</v>
      </c>
      <c r="BU25" s="17">
        <f>DAVERAGE(PlotSort2,"ndvi",$BS$31:$BS$32)</f>
        <v>0.15553024172959706</v>
      </c>
      <c r="BV25" s="4">
        <f>DSTDEV(PlotSort2,"ndvi",$BS$31:$BS$32)/SQRT($BH25)</f>
        <v>5.4313862703455056E-4</v>
      </c>
      <c r="BW25" s="17">
        <f>DAVERAGE(PlotSort2,"SAVI",$BS$31:$BS$32)</f>
        <v>0.23248175632454302</v>
      </c>
      <c r="BX25" s="4">
        <f>DSTDEV(PlotSort2,"SAVI",$BS$31:$BS$32)/SQRT($BH25)</f>
        <v>8.0890421791923457E-4</v>
      </c>
      <c r="BY25" s="17">
        <f>DAVERAGE(PlotSort2,"CCCI",$BS$31:$BS$32)</f>
        <v>10.928311233327591</v>
      </c>
      <c r="BZ25" s="4">
        <f>DSTDEV(PlotSort2,"CCCI",$BS$31:$BS$32)/SQRT($BH25)</f>
        <v>1.7600653467542304E-2</v>
      </c>
    </row>
    <row r="26" spans="2:78" ht="13.5" customHeight="1" x14ac:dyDescent="0.2">
      <c r="B26" s="10">
        <v>120</v>
      </c>
      <c r="C26" s="10">
        <v>9.7170000000000005</v>
      </c>
      <c r="D26" s="10">
        <v>120.40487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20</v>
      </c>
      <c r="Q26" s="24">
        <v>0.48</v>
      </c>
      <c r="R26" s="24">
        <v>1.86</v>
      </c>
      <c r="S26" s="24">
        <v>41</v>
      </c>
      <c r="T26" s="24">
        <v>106.63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10.655099999999999</v>
      </c>
      <c r="AK26" s="10">
        <v>0.19919999999999999</v>
      </c>
      <c r="AL26" s="11">
        <v>0.32700000000000001</v>
      </c>
      <c r="AM26" s="11">
        <v>6.1000000000000004E-3</v>
      </c>
      <c r="AN26" s="11">
        <v>4.8948</v>
      </c>
      <c r="AO26" s="11">
        <v>8.8499999999999995E-2</v>
      </c>
      <c r="AP26" s="11">
        <v>0.3538</v>
      </c>
      <c r="AQ26" s="11">
        <v>6.4000000000000003E-3</v>
      </c>
      <c r="AR26" s="11">
        <v>19.832000000000001</v>
      </c>
      <c r="AS26" s="11">
        <v>0.51</v>
      </c>
      <c r="AT26" s="11">
        <v>0.31859999999999999</v>
      </c>
      <c r="AU26" s="11">
        <v>8.2000000000000007E-3</v>
      </c>
      <c r="AV26" s="11">
        <v>33.196800000000003</v>
      </c>
      <c r="AW26" s="11">
        <v>0.75090000000000001</v>
      </c>
      <c r="AX26" s="11">
        <v>0.38969999999999999</v>
      </c>
      <c r="AY26" s="11">
        <v>8.8000000000000005E-3</v>
      </c>
      <c r="AZ26" s="11">
        <v>4.8285137861466022E-2</v>
      </c>
      <c r="BA26" s="11">
        <v>1.2231638418079096</v>
      </c>
      <c r="BB26" s="11">
        <v>0.10038119440914867</v>
      </c>
      <c r="BC26" s="11">
        <v>8.8264503848382025E-2</v>
      </c>
      <c r="BD26" s="11">
        <v>0.41169170895845053</v>
      </c>
      <c r="BE26" s="27"/>
    </row>
    <row r="27" spans="2:78" ht="13.5" customHeight="1" x14ac:dyDescent="0.2">
      <c r="B27" s="10">
        <v>120</v>
      </c>
      <c r="C27" s="10">
        <v>9.7100000000000009</v>
      </c>
      <c r="D27" s="10">
        <v>120.40458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20</v>
      </c>
      <c r="Q27" s="24">
        <v>0.48</v>
      </c>
      <c r="R27" s="24">
        <v>1.86</v>
      </c>
      <c r="S27" s="24">
        <v>41.08</v>
      </c>
      <c r="T27" s="24">
        <v>106.55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10.5581</v>
      </c>
      <c r="AK27" s="10">
        <v>0.32550000000000001</v>
      </c>
      <c r="AL27" s="11">
        <v>0.32440000000000002</v>
      </c>
      <c r="AM27" s="11">
        <v>0.01</v>
      </c>
      <c r="AN27" s="11">
        <v>4.8597000000000001</v>
      </c>
      <c r="AO27" s="11">
        <v>0.15229999999999999</v>
      </c>
      <c r="AP27" s="11">
        <v>0.35170000000000001</v>
      </c>
      <c r="AQ27" s="11">
        <v>1.0999999999999999E-2</v>
      </c>
      <c r="AR27" s="11">
        <v>19.7561</v>
      </c>
      <c r="AS27" s="11">
        <v>0.63970000000000005</v>
      </c>
      <c r="AT27" s="11">
        <v>0.31769999999999998</v>
      </c>
      <c r="AU27" s="11">
        <v>1.03E-2</v>
      </c>
      <c r="AV27" s="11">
        <v>33.117800000000003</v>
      </c>
      <c r="AW27" s="11">
        <v>0.96299999999999997</v>
      </c>
      <c r="AX27" s="11">
        <v>0.38919999999999999</v>
      </c>
      <c r="AY27" s="11">
        <v>1.1299999999999999E-2</v>
      </c>
      <c r="AZ27" s="11">
        <v>5.0614117964637571E-2</v>
      </c>
      <c r="BA27" s="11">
        <v>1.225055083412024</v>
      </c>
      <c r="BB27" s="11">
        <v>0.10114584806903383</v>
      </c>
      <c r="BC27" s="11">
        <v>8.886403181705195E-2</v>
      </c>
      <c r="BD27" s="11">
        <v>0.44868885732723734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0.31064999999999998</v>
      </c>
      <c r="BJ27" s="4">
        <f>DSTDEV(PlotSort2,"PhxRed",$BT$31:$BT$32)/SQRT($BH27)</f>
        <v>5.5499999999999985E-3</v>
      </c>
      <c r="BK27" s="4">
        <f>DAVERAGE(PlotSort2,"PhxRedEdge",$BT$31:$BT$32)</f>
        <v>0.33665</v>
      </c>
      <c r="BL27" s="4">
        <f>DSTDEV(PlotSort2,"PhxRedEdge",$BT$31:$BT$32)/SQRT($BH27)</f>
        <v>5.1499999999999879E-3</v>
      </c>
      <c r="BM27" s="4">
        <f>DAVERAGE(PlotSort2,"TMRed",$BT$31:$BT$32)</f>
        <v>0.30664999999999998</v>
      </c>
      <c r="BN27" s="4">
        <f>DSTDEV(PlotSort2,"TMRed",$BT$31:$BT$32)/SQRT($BH27)</f>
        <v>3.9499999999999813E-3</v>
      </c>
      <c r="BO27" s="4">
        <f>DAVERAGE(PlotSort2,"TMNIR",$BT$31:$BT$32)</f>
        <v>0.37685000000000002</v>
      </c>
      <c r="BP27" s="4">
        <f>DSTDEV(PlotSort2,"TMNIR",$BT$31:$BT$32)/SQRT($BH27)</f>
        <v>4.2500000000000038E-3</v>
      </c>
      <c r="BQ27" s="4">
        <f>DAVERAGE(PlotSort2,"NDRE",$BT$31:$BT$32)</f>
        <v>5.6368378017268517E-2</v>
      </c>
      <c r="BR27" s="4">
        <f>DSTDEV(PlotSort2,"NDRE",$BT$31:$BT$32)/SQRT($BH27)</f>
        <v>2.004012268202255E-3</v>
      </c>
      <c r="BS27" s="4">
        <f>DAVERAGE(PlotSort2,"rvi",$BT$31:$BT$32)</f>
        <v>1.2289508716464885</v>
      </c>
      <c r="BT27" s="4">
        <f>DSTDEV(PlotSort2,"rvi",$BT$31:$BT$32)/SQRT($BH27)</f>
        <v>1.9708330115885131E-3</v>
      </c>
      <c r="BU27" s="17">
        <f>DAVERAGE(PlotSort2,"ndvi",$BT$31:$BT$32)</f>
        <v>0.10271617510589319</v>
      </c>
      <c r="BV27" s="4">
        <f>DSTDEV(PlotSort2,"ndvi",$BT$31:$BT$32)/SQRT($BH27)</f>
        <v>7.9337620463540426E-4</v>
      </c>
      <c r="BW27" s="17">
        <f>DAVERAGE(PlotSort2,"SAVI",$BT$31:$BT$32)</f>
        <v>8.8975020873301003E-2</v>
      </c>
      <c r="BX27" s="4">
        <f>DSTDEV(PlotSort2,"SAVI",$BT$31:$BT$32)/SQRT($BH27)</f>
        <v>2.3624433558177418E-4</v>
      </c>
      <c r="BY27" s="17">
        <f>DAVERAGE(PlotSort2,"CCCI",$BT$31:$BT$32)</f>
        <v>0.54249670227583746</v>
      </c>
      <c r="BZ27" s="4">
        <f>DSTDEV(PlotSort2,"CCCI",$BT$31:$BT$32)/SQRT($BH27)</f>
        <v>3.0043981171112063E-2</v>
      </c>
    </row>
    <row r="28" spans="2:78" ht="13.5" customHeight="1" x14ac:dyDescent="0.2">
      <c r="B28" s="10">
        <v>120</v>
      </c>
      <c r="C28" s="10">
        <v>9.702</v>
      </c>
      <c r="D28" s="10">
        <v>120.40425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20</v>
      </c>
      <c r="Q28" s="24">
        <v>0.48</v>
      </c>
      <c r="R28" s="24">
        <v>1.86</v>
      </c>
      <c r="S28" s="24">
        <v>41.18</v>
      </c>
      <c r="T28" s="24">
        <v>106.45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10.5983</v>
      </c>
      <c r="AK28" s="10">
        <v>0.1203</v>
      </c>
      <c r="AL28" s="11">
        <v>0.32600000000000001</v>
      </c>
      <c r="AM28" s="11">
        <v>3.7000000000000002E-3</v>
      </c>
      <c r="AN28" s="11">
        <v>4.8697999999999997</v>
      </c>
      <c r="AO28" s="11">
        <v>5.0700000000000002E-2</v>
      </c>
      <c r="AP28" s="11">
        <v>0.35289999999999999</v>
      </c>
      <c r="AQ28" s="11">
        <v>3.7000000000000002E-3</v>
      </c>
      <c r="AR28" s="11">
        <v>20.141400000000001</v>
      </c>
      <c r="AS28" s="11">
        <v>4.0000000000000001E-3</v>
      </c>
      <c r="AT28" s="11">
        <v>0.32440000000000002</v>
      </c>
      <c r="AU28" s="11">
        <v>1E-4</v>
      </c>
      <c r="AV28" s="11">
        <v>33.535800000000002</v>
      </c>
      <c r="AW28" s="11">
        <v>2.9100000000000001E-2</v>
      </c>
      <c r="AX28" s="11">
        <v>0.39460000000000001</v>
      </c>
      <c r="AY28" s="11">
        <v>2.9999999999999997E-4</v>
      </c>
      <c r="AZ28" s="11">
        <v>5.5785953177257541E-2</v>
      </c>
      <c r="BA28" s="11">
        <v>1.2163995067817508</v>
      </c>
      <c r="BB28" s="11">
        <v>9.7635605006954077E-2</v>
      </c>
      <c r="BC28" s="11">
        <v>8.6382280557834271E-2</v>
      </c>
      <c r="BD28" s="11">
        <v>0.58353711973115296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0.315</v>
      </c>
      <c r="BJ28" s="4">
        <f>DSTDEV(PlotSort2,"PhxRed",$BU$31:$BU$32)/SQRT($BH28)</f>
        <v>5.1999999999999824E-3</v>
      </c>
      <c r="BK28" s="4">
        <f>DAVERAGE(PlotSort2,"PhxRedEdge",$BU$31:$BU$32)</f>
        <v>0.34104999999999996</v>
      </c>
      <c r="BL28" s="4">
        <f>DSTDEV(PlotSort2,"PhxRedEdge",$BU$31:$BU$32)/SQRT($BH28)</f>
        <v>6.3499999999999945E-3</v>
      </c>
      <c r="BM28" s="4">
        <f>DAVERAGE(PlotSort2,"TMRed",$BU$31:$BU$32)</f>
        <v>0.31010000000000004</v>
      </c>
      <c r="BN28" s="4">
        <f>DSTDEV(PlotSort2,"TMRed",$BU$31:$BU$32)/SQRT($BH28)</f>
        <v>3.7999999999999974E-3</v>
      </c>
      <c r="BO28" s="4">
        <f>DAVERAGE(PlotSort2,"TMNIR",$BU$31:$BU$32)</f>
        <v>0.38124999999999998</v>
      </c>
      <c r="BP28" s="4">
        <f>DSTDEV(PlotSort2,"TMNIR",$BU$31:$BU$32)/SQRT($BH28)</f>
        <v>6.2500000000000056E-3</v>
      </c>
      <c r="BQ28" s="4">
        <f>DAVERAGE(PlotSort2,"NDRE",$BU$31:$BU$32)</f>
        <v>5.5674901913693189E-2</v>
      </c>
      <c r="BR28" s="4">
        <f>DSTDEV(PlotSort2,"NDRE",$BU$31:$BU$32)/SQRT($BH28)</f>
        <v>1.1096549413159677E-3</v>
      </c>
      <c r="BS28" s="4">
        <f>DAVERAGE(PlotSort2,"rvi",$BU$31:$BU$32)</f>
        <v>1.2293797440746552</v>
      </c>
      <c r="BT28" s="4">
        <f>DSTDEV(PlotSort2,"rvi",$BU$31:$BU$32)/SQRT($BH28)</f>
        <v>5.0898322235288784E-3</v>
      </c>
      <c r="BU28" s="17">
        <f>DAVERAGE(PlotSort2,"ndvi",$BU$31:$BU$32)</f>
        <v>0.10288481350188844</v>
      </c>
      <c r="BV28" s="4">
        <f>DSTDEV(PlotSort2,"ndvi",$BU$31:$BU$32)/SQRT($BH28)</f>
        <v>2.0481776586476139E-3</v>
      </c>
      <c r="BW28" s="17">
        <f>DAVERAGE(PlotSort2,"SAVI",$BU$31:$BU$32)</f>
        <v>8.9563597259784272E-2</v>
      </c>
      <c r="BX28" s="4">
        <f>DSTDEV(PlotSort2,"SAVI",$BU$31:$BU$32)/SQRT($BH28)</f>
        <v>2.3291944831822578E-3</v>
      </c>
      <c r="BY28" s="17">
        <f>DAVERAGE(PlotSort2,"CCCI",$BU$31:$BU$32)</f>
        <v>0.52796356962021096</v>
      </c>
      <c r="BZ28" s="4">
        <f>DSTDEV(PlotSort2,"CCCI",$BU$31:$BU$32)/SQRT($BH28)</f>
        <v>4.168024795826708E-2</v>
      </c>
    </row>
    <row r="29" spans="2:78" ht="13.5" customHeight="1" x14ac:dyDescent="0.2">
      <c r="B29" s="10">
        <v>120</v>
      </c>
      <c r="C29" s="10">
        <v>9.6950000000000003</v>
      </c>
      <c r="D29" s="10">
        <v>120.40396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20</v>
      </c>
      <c r="Q29" s="24">
        <v>0.48</v>
      </c>
      <c r="R29" s="24">
        <v>1.86</v>
      </c>
      <c r="S29" s="24">
        <v>41.26</v>
      </c>
      <c r="T29" s="24">
        <v>106.36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10.3881</v>
      </c>
      <c r="AK29" s="10">
        <v>0.18840000000000001</v>
      </c>
      <c r="AL29" s="11">
        <v>0.31990000000000002</v>
      </c>
      <c r="AM29" s="11">
        <v>5.7999999999999996E-3</v>
      </c>
      <c r="AN29" s="11">
        <v>4.7712000000000003</v>
      </c>
      <c r="AO29" s="11">
        <v>9.3799999999999994E-2</v>
      </c>
      <c r="AP29" s="11">
        <v>0.34610000000000002</v>
      </c>
      <c r="AQ29" s="11">
        <v>6.7999999999999996E-3</v>
      </c>
      <c r="AR29" s="11">
        <v>19.496400000000001</v>
      </c>
      <c r="AS29" s="11">
        <v>0.6633</v>
      </c>
      <c r="AT29" s="11">
        <v>0.31440000000000001</v>
      </c>
      <c r="AU29" s="11">
        <v>1.0699999999999999E-2</v>
      </c>
      <c r="AV29" s="11">
        <v>32.622700000000002</v>
      </c>
      <c r="AW29" s="11">
        <v>1.0296000000000001</v>
      </c>
      <c r="AX29" s="11">
        <v>0.38429999999999997</v>
      </c>
      <c r="AY29" s="11">
        <v>1.21E-2</v>
      </c>
      <c r="AZ29" s="11">
        <v>5.2300109529025134E-2</v>
      </c>
      <c r="BA29" s="11">
        <v>1.2223282442748091</v>
      </c>
      <c r="BB29" s="11">
        <v>0.10004293688278226</v>
      </c>
      <c r="BC29" s="11">
        <v>8.7469758905480879E-2</v>
      </c>
      <c r="BD29" s="11">
        <v>0.49190810019154185</v>
      </c>
      <c r="BE29" s="27"/>
      <c r="BF29" s="5"/>
    </row>
    <row r="30" spans="2:78" ht="13.5" customHeight="1" x14ac:dyDescent="0.2">
      <c r="B30" s="10">
        <v>120</v>
      </c>
      <c r="C30" s="10">
        <v>9.6859999999999999</v>
      </c>
      <c r="D30" s="10">
        <v>120.40358000000001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20</v>
      </c>
      <c r="Q30" s="24">
        <v>0.48</v>
      </c>
      <c r="R30" s="24">
        <v>1.86</v>
      </c>
      <c r="S30" s="24">
        <v>41.37</v>
      </c>
      <c r="T30" s="24">
        <v>106.25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10.233599999999999</v>
      </c>
      <c r="AK30" s="10">
        <v>0.14019999999999999</v>
      </c>
      <c r="AL30" s="11">
        <v>0.31569999999999998</v>
      </c>
      <c r="AM30" s="11">
        <v>4.3E-3</v>
      </c>
      <c r="AN30" s="11">
        <v>4.7122999999999999</v>
      </c>
      <c r="AO30" s="11">
        <v>5.8099999999999999E-2</v>
      </c>
      <c r="AP30" s="11">
        <v>0.34229999999999999</v>
      </c>
      <c r="AQ30" s="11">
        <v>4.1999999999999997E-3</v>
      </c>
      <c r="AR30" s="11">
        <v>19.235299999999999</v>
      </c>
      <c r="AS30" s="11">
        <v>0.245</v>
      </c>
      <c r="AT30" s="11">
        <v>0.31059999999999999</v>
      </c>
      <c r="AU30" s="11">
        <v>4.0000000000000001E-3</v>
      </c>
      <c r="AV30" s="11">
        <v>32.452199999999998</v>
      </c>
      <c r="AW30" s="11">
        <v>0.30159999999999998</v>
      </c>
      <c r="AX30" s="11">
        <v>0.38290000000000002</v>
      </c>
      <c r="AY30" s="11">
        <v>3.5999999999999999E-3</v>
      </c>
      <c r="AZ30" s="11">
        <v>5.5984555984556011E-2</v>
      </c>
      <c r="BA30" s="11">
        <v>1.2327752736638764</v>
      </c>
      <c r="BB30" s="11">
        <v>0.10425378514780105</v>
      </c>
      <c r="BC30" s="11">
        <v>9.0867197318810267E-2</v>
      </c>
      <c r="BD30" s="11">
        <v>0.51983598226600491</v>
      </c>
      <c r="BE30" s="27"/>
      <c r="BF30" s="5"/>
      <c r="BH30" s="19" t="s">
        <v>116</v>
      </c>
    </row>
    <row r="31" spans="2:78" ht="13.5" customHeight="1" x14ac:dyDescent="0.2">
      <c r="B31" s="10">
        <v>120</v>
      </c>
      <c r="C31" s="10">
        <v>9.6760000000000002</v>
      </c>
      <c r="D31" s="10">
        <v>120.40317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20</v>
      </c>
      <c r="Q31" s="24">
        <v>0.48</v>
      </c>
      <c r="R31" s="24">
        <v>1.86</v>
      </c>
      <c r="S31" s="24">
        <v>41.49</v>
      </c>
      <c r="T31" s="24">
        <v>106.13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10.5108</v>
      </c>
      <c r="AK31" s="10">
        <v>0.35470000000000002</v>
      </c>
      <c r="AL31" s="11">
        <v>0.32469999999999999</v>
      </c>
      <c r="AM31" s="11">
        <v>1.0999999999999999E-2</v>
      </c>
      <c r="AN31" s="11">
        <v>4.8322000000000003</v>
      </c>
      <c r="AO31" s="11">
        <v>0.1628</v>
      </c>
      <c r="AP31" s="11">
        <v>0.35160000000000002</v>
      </c>
      <c r="AQ31" s="11">
        <v>1.18E-2</v>
      </c>
      <c r="AR31" s="11">
        <v>19.710899999999999</v>
      </c>
      <c r="AS31" s="11">
        <v>0.61419999999999997</v>
      </c>
      <c r="AT31" s="11">
        <v>0.31890000000000002</v>
      </c>
      <c r="AU31" s="11">
        <v>9.9000000000000008E-3</v>
      </c>
      <c r="AV31" s="11">
        <v>33.049100000000003</v>
      </c>
      <c r="AW31" s="11">
        <v>1.0025999999999999</v>
      </c>
      <c r="AX31" s="11">
        <v>0.39050000000000001</v>
      </c>
      <c r="AY31" s="11">
        <v>1.18E-2</v>
      </c>
      <c r="AZ31" s="11">
        <v>5.2418811480932477E-2</v>
      </c>
      <c r="BA31" s="11">
        <v>1.224521793665726</v>
      </c>
      <c r="BB31" s="11">
        <v>0.10093036368762333</v>
      </c>
      <c r="BC31" s="11">
        <v>8.8804365801223736E-2</v>
      </c>
      <c r="BD31" s="11">
        <v>0.48528996416562076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120</v>
      </c>
      <c r="C32" s="10">
        <v>9.6669999999999998</v>
      </c>
      <c r="D32" s="10">
        <v>120.40279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20</v>
      </c>
      <c r="Q32" s="24">
        <v>0.48</v>
      </c>
      <c r="R32" s="24">
        <v>1.86</v>
      </c>
      <c r="S32" s="24">
        <v>41.6</v>
      </c>
      <c r="T32" s="24">
        <v>106.02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10.567399999999999</v>
      </c>
      <c r="AK32" s="10">
        <v>0.23499999999999999</v>
      </c>
      <c r="AL32" s="11">
        <v>0.32700000000000001</v>
      </c>
      <c r="AM32" s="11">
        <v>7.3000000000000001E-3</v>
      </c>
      <c r="AN32" s="11">
        <v>4.8472</v>
      </c>
      <c r="AO32" s="11">
        <v>0.11260000000000001</v>
      </c>
      <c r="AP32" s="11">
        <v>0.3533</v>
      </c>
      <c r="AQ32" s="11">
        <v>8.2000000000000007E-3</v>
      </c>
      <c r="AR32" s="11">
        <v>19.8767</v>
      </c>
      <c r="AS32" s="11">
        <v>0.46439999999999998</v>
      </c>
      <c r="AT32" s="11">
        <v>0.32200000000000001</v>
      </c>
      <c r="AU32" s="11">
        <v>7.4999999999999997E-3</v>
      </c>
      <c r="AV32" s="11">
        <v>33.142699999999998</v>
      </c>
      <c r="AW32" s="11">
        <v>0.75919999999999999</v>
      </c>
      <c r="AX32" s="11">
        <v>0.39219999999999999</v>
      </c>
      <c r="AY32" s="11">
        <v>8.9999999999999993E-3</v>
      </c>
      <c r="AZ32" s="11">
        <v>5.2179745137491601E-2</v>
      </c>
      <c r="BA32" s="11">
        <v>1.2180124223602484</v>
      </c>
      <c r="BB32" s="11">
        <v>9.8291795015401834E-2</v>
      </c>
      <c r="BC32" s="11">
        <v>8.6723768736616691E-2</v>
      </c>
      <c r="BD32" s="11">
        <v>0.50726878849730006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120</v>
      </c>
      <c r="C33" s="10">
        <v>9.6590000000000007</v>
      </c>
      <c r="D33" s="10">
        <v>120.40246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20</v>
      </c>
      <c r="Q33" s="24">
        <v>0.48</v>
      </c>
      <c r="R33" s="24">
        <v>1.86</v>
      </c>
      <c r="S33" s="24">
        <v>41.7</v>
      </c>
      <c r="T33" s="24">
        <v>105.93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10.3134</v>
      </c>
      <c r="AK33" s="10">
        <v>0.23200000000000001</v>
      </c>
      <c r="AL33" s="11">
        <v>0.3196</v>
      </c>
      <c r="AM33" s="11">
        <v>7.1999999999999998E-3</v>
      </c>
      <c r="AN33" s="11">
        <v>4.7408999999999999</v>
      </c>
      <c r="AO33" s="11">
        <v>9.8699999999999996E-2</v>
      </c>
      <c r="AP33" s="11">
        <v>0.34599999999999997</v>
      </c>
      <c r="AQ33" s="11">
        <v>7.1999999999999998E-3</v>
      </c>
      <c r="AR33" s="11">
        <v>19.452500000000001</v>
      </c>
      <c r="AS33" s="11">
        <v>0.45500000000000002</v>
      </c>
      <c r="AT33" s="11">
        <v>0.31559999999999999</v>
      </c>
      <c r="AU33" s="11">
        <v>7.4000000000000003E-3</v>
      </c>
      <c r="AV33" s="11">
        <v>32.687199999999997</v>
      </c>
      <c r="AW33" s="11">
        <v>0.68640000000000001</v>
      </c>
      <c r="AX33" s="11">
        <v>0.38729999999999998</v>
      </c>
      <c r="AY33" s="11">
        <v>8.0999999999999996E-3</v>
      </c>
      <c r="AZ33" s="11">
        <v>5.6320741851902369E-2</v>
      </c>
      <c r="BA33" s="11">
        <v>1.2271863117870723</v>
      </c>
      <c r="BB33" s="11">
        <v>0.10200597524541186</v>
      </c>
      <c r="BC33" s="11">
        <v>8.940892842297779E-2</v>
      </c>
      <c r="BD33" s="11">
        <v>0.54886254940458823</v>
      </c>
      <c r="BE33" s="27"/>
      <c r="BF33" s="5"/>
    </row>
    <row r="34" spans="2:66" ht="13.5" customHeight="1" x14ac:dyDescent="0.2">
      <c r="B34" s="10">
        <v>120</v>
      </c>
      <c r="C34" s="10">
        <v>9.7390000000000008</v>
      </c>
      <c r="D34" s="10">
        <v>120.40579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20</v>
      </c>
      <c r="Q34" s="24">
        <v>0.48</v>
      </c>
      <c r="R34" s="24">
        <v>1.86</v>
      </c>
      <c r="S34" s="24">
        <v>40.729999999999997</v>
      </c>
      <c r="T34" s="24">
        <v>106.9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9.8686000000000007</v>
      </c>
      <c r="AK34" s="10">
        <v>0.49869999999999998</v>
      </c>
      <c r="AL34" s="11">
        <v>0.30170000000000002</v>
      </c>
      <c r="AM34" s="11">
        <v>1.52E-2</v>
      </c>
      <c r="AN34" s="11">
        <v>4.5330000000000004</v>
      </c>
      <c r="AO34" s="11">
        <v>0.23730000000000001</v>
      </c>
      <c r="AP34" s="11">
        <v>0.32650000000000001</v>
      </c>
      <c r="AQ34" s="11">
        <v>1.7100000000000001E-2</v>
      </c>
      <c r="AR34" s="11">
        <v>18.631900000000002</v>
      </c>
      <c r="AS34" s="11">
        <v>0.88239999999999996</v>
      </c>
      <c r="AT34" s="11">
        <v>0.29820000000000002</v>
      </c>
      <c r="AU34" s="11">
        <v>1.41E-2</v>
      </c>
      <c r="AV34" s="11">
        <v>31.231200000000001</v>
      </c>
      <c r="AW34" s="11">
        <v>1.4725999999999999</v>
      </c>
      <c r="AX34" s="11">
        <v>0.3654</v>
      </c>
      <c r="AY34" s="11">
        <v>1.72E-2</v>
      </c>
      <c r="AZ34" s="11">
        <v>5.6221997398467977E-2</v>
      </c>
      <c r="BA34" s="11">
        <v>1.2253521126760563</v>
      </c>
      <c r="BB34" s="11">
        <v>0.10126582278481011</v>
      </c>
      <c r="BC34" s="11">
        <v>8.6627707115847344E-2</v>
      </c>
      <c r="BD34" s="11">
        <v>0.55451264328856076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120</v>
      </c>
      <c r="C35" s="10">
        <v>9.7469999999999999</v>
      </c>
      <c r="D35" s="10">
        <v>120.40613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20</v>
      </c>
      <c r="Q35" s="24">
        <v>0.48</v>
      </c>
      <c r="R35" s="24">
        <v>1.86</v>
      </c>
      <c r="S35" s="24">
        <v>40.64</v>
      </c>
      <c r="T35" s="24">
        <v>107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10.376200000000001</v>
      </c>
      <c r="AK35" s="10">
        <v>0.1817</v>
      </c>
      <c r="AL35" s="11">
        <v>0.31680000000000003</v>
      </c>
      <c r="AM35" s="11">
        <v>5.4999999999999997E-3</v>
      </c>
      <c r="AN35" s="11">
        <v>4.7888000000000002</v>
      </c>
      <c r="AO35" s="11">
        <v>7.5700000000000003E-2</v>
      </c>
      <c r="AP35" s="11">
        <v>0.34439999999999998</v>
      </c>
      <c r="AQ35" s="11">
        <v>5.4000000000000003E-3</v>
      </c>
      <c r="AR35" s="11">
        <v>19.571899999999999</v>
      </c>
      <c r="AS35" s="11">
        <v>0.38669999999999999</v>
      </c>
      <c r="AT35" s="11">
        <v>0.31280000000000002</v>
      </c>
      <c r="AU35" s="11">
        <v>6.1999999999999998E-3</v>
      </c>
      <c r="AV35" s="11">
        <v>32.863999999999997</v>
      </c>
      <c r="AW35" s="11">
        <v>0.5554</v>
      </c>
      <c r="AX35" s="11">
        <v>0.38400000000000001</v>
      </c>
      <c r="AY35" s="11">
        <v>6.4999999999999997E-3</v>
      </c>
      <c r="AZ35" s="11">
        <v>5.4365733113673841E-2</v>
      </c>
      <c r="BA35" s="11">
        <v>1.2276214833759591</v>
      </c>
      <c r="BB35" s="11">
        <v>0.10218140068886335</v>
      </c>
      <c r="BC35" s="11">
        <v>8.9237967914438471E-2</v>
      </c>
      <c r="BD35" s="11">
        <v>0.50988300704103973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120</v>
      </c>
      <c r="C36" s="10">
        <v>9.7650000000000006</v>
      </c>
      <c r="D36" s="10">
        <v>120.40687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20</v>
      </c>
      <c r="Q36" s="24">
        <v>0.48</v>
      </c>
      <c r="R36" s="24">
        <v>1.86</v>
      </c>
      <c r="S36" s="24">
        <v>40.42</v>
      </c>
      <c r="T36" s="24">
        <v>107.23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10.4283</v>
      </c>
      <c r="AK36" s="10">
        <v>0.25490000000000002</v>
      </c>
      <c r="AL36" s="11">
        <v>0.3175</v>
      </c>
      <c r="AM36" s="11">
        <v>7.7999999999999996E-3</v>
      </c>
      <c r="AN36" s="11">
        <v>4.8047000000000004</v>
      </c>
      <c r="AO36" s="11">
        <v>0.1138</v>
      </c>
      <c r="AP36" s="11">
        <v>0.34449999999999997</v>
      </c>
      <c r="AQ36" s="11">
        <v>8.2000000000000007E-3</v>
      </c>
      <c r="AR36" s="11">
        <v>19.655899999999999</v>
      </c>
      <c r="AS36" s="11">
        <v>0.55469999999999997</v>
      </c>
      <c r="AT36" s="11">
        <v>0.31319999999999998</v>
      </c>
      <c r="AU36" s="11">
        <v>8.8000000000000005E-3</v>
      </c>
      <c r="AV36" s="11">
        <v>32.974200000000003</v>
      </c>
      <c r="AW36" s="11">
        <v>0.82369999999999999</v>
      </c>
      <c r="AX36" s="11">
        <v>0.38419999999999999</v>
      </c>
      <c r="AY36" s="11">
        <v>9.5999999999999992E-3</v>
      </c>
      <c r="AZ36" s="11">
        <v>5.4480581858103498E-2</v>
      </c>
      <c r="BA36" s="11">
        <v>1.2266922094508301</v>
      </c>
      <c r="BB36" s="11">
        <v>0.10180671063951822</v>
      </c>
      <c r="BC36" s="11">
        <v>8.8942709203273768E-2</v>
      </c>
      <c r="BD36" s="11">
        <v>0.5158331923279641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120</v>
      </c>
      <c r="C37" s="10">
        <v>9.7729999999999997</v>
      </c>
      <c r="D37" s="10">
        <v>120.40721000000001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20</v>
      </c>
      <c r="Q37" s="24">
        <v>0.48</v>
      </c>
      <c r="R37" s="24">
        <v>1.86</v>
      </c>
      <c r="S37" s="24">
        <v>40.32</v>
      </c>
      <c r="T37" s="24">
        <v>107.33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10.6127</v>
      </c>
      <c r="AK37" s="10">
        <v>0.14599999999999999</v>
      </c>
      <c r="AL37" s="11">
        <v>0.32269999999999999</v>
      </c>
      <c r="AM37" s="11">
        <v>4.4000000000000003E-3</v>
      </c>
      <c r="AN37" s="11">
        <v>4.8692000000000002</v>
      </c>
      <c r="AO37" s="11">
        <v>6.8099999999999994E-2</v>
      </c>
      <c r="AP37" s="11">
        <v>0.34870000000000001</v>
      </c>
      <c r="AQ37" s="11">
        <v>4.8999999999999998E-3</v>
      </c>
      <c r="AR37" s="11">
        <v>20.113199999999999</v>
      </c>
      <c r="AS37" s="11">
        <v>0.1716</v>
      </c>
      <c r="AT37" s="11">
        <v>0.3201</v>
      </c>
      <c r="AU37" s="11">
        <v>2.7000000000000001E-3</v>
      </c>
      <c r="AV37" s="11">
        <v>33.4298</v>
      </c>
      <c r="AW37" s="11">
        <v>0.28910000000000002</v>
      </c>
      <c r="AX37" s="11">
        <v>0.38900000000000001</v>
      </c>
      <c r="AY37" s="11">
        <v>3.3999999999999998E-3</v>
      </c>
      <c r="AZ37" s="11">
        <v>5.4629253083909451E-2</v>
      </c>
      <c r="BA37" s="11">
        <v>1.2152452358637926</v>
      </c>
      <c r="BB37" s="11">
        <v>9.7165420956141599E-2</v>
      </c>
      <c r="BC37" s="11">
        <v>8.5476800926308841E-2</v>
      </c>
      <c r="BD37" s="11">
        <v>0.56607960832864346</v>
      </c>
      <c r="BE37" s="27"/>
      <c r="BF37" s="5"/>
      <c r="BI37" s="22">
        <v>2</v>
      </c>
    </row>
    <row r="38" spans="2:66" ht="13.5" customHeight="1" x14ac:dyDescent="0.2">
      <c r="B38" s="10">
        <v>120</v>
      </c>
      <c r="C38" s="10">
        <v>9.7810000000000006</v>
      </c>
      <c r="D38" s="10">
        <v>120.40754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20</v>
      </c>
      <c r="Q38" s="24">
        <v>0.48</v>
      </c>
      <c r="R38" s="24">
        <v>1.86</v>
      </c>
      <c r="S38" s="24">
        <v>40.229999999999997</v>
      </c>
      <c r="T38" s="24">
        <v>107.43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10.536899999999999</v>
      </c>
      <c r="AK38" s="10">
        <v>0.13200000000000001</v>
      </c>
      <c r="AL38" s="11">
        <v>0.31990000000000002</v>
      </c>
      <c r="AM38" s="11">
        <v>4.0000000000000001E-3</v>
      </c>
      <c r="AN38" s="11">
        <v>4.8486000000000002</v>
      </c>
      <c r="AO38" s="11">
        <v>5.7500000000000002E-2</v>
      </c>
      <c r="AP38" s="11">
        <v>0.3468</v>
      </c>
      <c r="AQ38" s="11">
        <v>4.1000000000000003E-3</v>
      </c>
      <c r="AR38" s="11">
        <v>19.962599999999998</v>
      </c>
      <c r="AS38" s="11">
        <v>0.16489999999999999</v>
      </c>
      <c r="AT38" s="11">
        <v>0.31719999999999998</v>
      </c>
      <c r="AU38" s="11">
        <v>2.5999999999999999E-3</v>
      </c>
      <c r="AV38" s="11">
        <v>33.386099999999999</v>
      </c>
      <c r="AW38" s="11">
        <v>0.28699999999999998</v>
      </c>
      <c r="AX38" s="11">
        <v>0.38800000000000001</v>
      </c>
      <c r="AY38" s="11">
        <v>3.3E-3</v>
      </c>
      <c r="AZ38" s="11">
        <v>5.6069678824169862E-2</v>
      </c>
      <c r="BA38" s="11">
        <v>1.2232030264817151</v>
      </c>
      <c r="BB38" s="11">
        <v>0.10039705048213277</v>
      </c>
      <c r="BC38" s="11">
        <v>8.8118154663126488E-2</v>
      </c>
      <c r="BD38" s="11">
        <v>0.56048112077257806</v>
      </c>
      <c r="BE38" s="27"/>
      <c r="BF38" s="5"/>
      <c r="BI38" s="22">
        <v>3</v>
      </c>
      <c r="BJ38" s="3"/>
    </row>
    <row r="39" spans="2:66" ht="13.5" customHeight="1" x14ac:dyDescent="0.2">
      <c r="B39" s="10">
        <v>120</v>
      </c>
      <c r="C39" s="10">
        <v>9.7889999999999997</v>
      </c>
      <c r="D39" s="10">
        <v>120.40788000000001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20</v>
      </c>
      <c r="Q39" s="24">
        <v>0.48</v>
      </c>
      <c r="R39" s="24">
        <v>1.86</v>
      </c>
      <c r="S39" s="24">
        <v>40.130000000000003</v>
      </c>
      <c r="T39" s="24">
        <v>107.53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10.8987</v>
      </c>
      <c r="AK39" s="10">
        <v>6.4999999999999997E-3</v>
      </c>
      <c r="AL39" s="11">
        <v>0.33050000000000002</v>
      </c>
      <c r="AM39" s="11">
        <v>2.0000000000000001E-4</v>
      </c>
      <c r="AN39" s="11">
        <v>5.0157999999999996</v>
      </c>
      <c r="AO39" s="11">
        <v>1.44E-2</v>
      </c>
      <c r="AP39" s="11">
        <v>0.35830000000000001</v>
      </c>
      <c r="AQ39" s="11">
        <v>1E-3</v>
      </c>
      <c r="AR39" s="11">
        <v>20.539200000000001</v>
      </c>
      <c r="AS39" s="11">
        <v>3.3500000000000002E-2</v>
      </c>
      <c r="AT39" s="11">
        <v>0.32600000000000001</v>
      </c>
      <c r="AU39" s="11">
        <v>5.0000000000000001E-4</v>
      </c>
      <c r="AV39" s="11">
        <v>34.205599999999997</v>
      </c>
      <c r="AW39" s="11">
        <v>9.5699999999999993E-2</v>
      </c>
      <c r="AX39" s="11">
        <v>0.39710000000000001</v>
      </c>
      <c r="AY39" s="11">
        <v>1.1000000000000001E-3</v>
      </c>
      <c r="AZ39" s="11">
        <v>5.1363516018003701E-2</v>
      </c>
      <c r="BA39" s="11">
        <v>1.2180981595092024</v>
      </c>
      <c r="BB39" s="11">
        <v>9.832664914949521E-2</v>
      </c>
      <c r="BC39" s="11">
        <v>8.7196467991169965E-2</v>
      </c>
      <c r="BD39" s="11">
        <v>0.49119656510719795</v>
      </c>
      <c r="BE39" s="27"/>
      <c r="BF39" s="5"/>
    </row>
    <row r="40" spans="2:66" ht="13.5" customHeight="1" x14ac:dyDescent="0.2">
      <c r="B40" s="10">
        <v>120</v>
      </c>
      <c r="C40" s="10">
        <v>9.7970000000000006</v>
      </c>
      <c r="D40" s="10">
        <v>120.40821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20</v>
      </c>
      <c r="Q40" s="24">
        <v>0.48</v>
      </c>
      <c r="R40" s="24">
        <v>1.86</v>
      </c>
      <c r="S40" s="24">
        <v>40.03</v>
      </c>
      <c r="T40" s="24">
        <v>107.63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10.9992</v>
      </c>
      <c r="AK40" s="10">
        <v>0.22009999999999999</v>
      </c>
      <c r="AL40" s="11">
        <v>0.33310000000000001</v>
      </c>
      <c r="AM40" s="11">
        <v>6.7000000000000002E-3</v>
      </c>
      <c r="AN40" s="11">
        <v>5.0403000000000002</v>
      </c>
      <c r="AO40" s="11">
        <v>9.9199999999999997E-2</v>
      </c>
      <c r="AP40" s="11">
        <v>0.35959999999999998</v>
      </c>
      <c r="AQ40" s="11">
        <v>7.1000000000000004E-3</v>
      </c>
      <c r="AR40" s="11">
        <v>20.723400000000002</v>
      </c>
      <c r="AS40" s="11">
        <v>0.28739999999999999</v>
      </c>
      <c r="AT40" s="11">
        <v>0.32840000000000003</v>
      </c>
      <c r="AU40" s="11">
        <v>4.5999999999999999E-3</v>
      </c>
      <c r="AV40" s="11">
        <v>34.488500000000002</v>
      </c>
      <c r="AW40" s="11">
        <v>0.46589999999999998</v>
      </c>
      <c r="AX40" s="11">
        <v>0.39979999999999999</v>
      </c>
      <c r="AY40" s="11">
        <v>5.4000000000000003E-3</v>
      </c>
      <c r="AZ40" s="11">
        <v>5.2936528838556776E-2</v>
      </c>
      <c r="BA40" s="11">
        <v>1.2174177831912301</v>
      </c>
      <c r="BB40" s="11">
        <v>9.8049986267508882E-2</v>
      </c>
      <c r="BC40" s="11">
        <v>8.7200781631656038E-2</v>
      </c>
      <c r="BD40" s="11">
        <v>0.52431011647351788</v>
      </c>
      <c r="BE40" s="27"/>
      <c r="BF40" s="5"/>
    </row>
    <row r="41" spans="2:66" ht="13.5" customHeight="1" x14ac:dyDescent="0.2">
      <c r="B41" s="10">
        <v>120</v>
      </c>
      <c r="C41" s="10">
        <v>9.8089999999999993</v>
      </c>
      <c r="D41" s="10">
        <v>120.40871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20</v>
      </c>
      <c r="Q41" s="24">
        <v>0.48</v>
      </c>
      <c r="R41" s="24">
        <v>1.86</v>
      </c>
      <c r="S41" s="24">
        <v>39.89</v>
      </c>
      <c r="T41" s="24">
        <v>107.79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11.340400000000001</v>
      </c>
      <c r="AK41" s="10">
        <v>0.1052</v>
      </c>
      <c r="AL41" s="11">
        <v>0.3427</v>
      </c>
      <c r="AM41" s="11">
        <v>3.2000000000000002E-3</v>
      </c>
      <c r="AN41" s="11">
        <v>5.1887999999999996</v>
      </c>
      <c r="AO41" s="11">
        <v>3.2500000000000001E-2</v>
      </c>
      <c r="AP41" s="11">
        <v>0.36940000000000001</v>
      </c>
      <c r="AQ41" s="11">
        <v>2.3E-3</v>
      </c>
      <c r="AR41" s="11">
        <v>21.326799999999999</v>
      </c>
      <c r="AS41" s="11">
        <v>2.9899999999999999E-2</v>
      </c>
      <c r="AT41" s="11">
        <v>0.33729999999999999</v>
      </c>
      <c r="AU41" s="11">
        <v>5.0000000000000001E-4</v>
      </c>
      <c r="AV41" s="11">
        <v>35.357900000000001</v>
      </c>
      <c r="AW41" s="11">
        <v>3.3300000000000003E-2</v>
      </c>
      <c r="AX41" s="11">
        <v>0.40910000000000002</v>
      </c>
      <c r="AY41" s="11">
        <v>4.0000000000000002E-4</v>
      </c>
      <c r="AZ41" s="11">
        <v>5.0995504174694943E-2</v>
      </c>
      <c r="BA41" s="11">
        <v>1.2128668840794545</v>
      </c>
      <c r="BB41" s="11">
        <v>9.6195069667738525E-2</v>
      </c>
      <c r="BC41" s="11">
        <v>8.6408857509627762E-2</v>
      </c>
      <c r="BD41" s="11">
        <v>0.50571919792515696</v>
      </c>
      <c r="BE41" s="27"/>
      <c r="BF41" s="5"/>
    </row>
    <row r="42" spans="2:66" ht="13.5" customHeight="1" x14ac:dyDescent="0.2">
      <c r="B42" s="10">
        <v>120</v>
      </c>
      <c r="C42" s="10">
        <v>9.5809999999999995</v>
      </c>
      <c r="D42" s="10">
        <v>120.39921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20</v>
      </c>
      <c r="Q42" s="24">
        <v>0.48</v>
      </c>
      <c r="R42" s="24">
        <v>1.86</v>
      </c>
      <c r="S42" s="24">
        <v>42.64</v>
      </c>
      <c r="T42" s="24">
        <v>105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10.773400000000001</v>
      </c>
      <c r="AK42" s="10">
        <v>0.16200000000000001</v>
      </c>
      <c r="AL42" s="11">
        <v>0.33829999999999999</v>
      </c>
      <c r="AM42" s="11">
        <v>5.1000000000000004E-3</v>
      </c>
      <c r="AN42" s="11">
        <v>4.9234</v>
      </c>
      <c r="AO42" s="11">
        <v>6.6699999999999995E-2</v>
      </c>
      <c r="AP42" s="11">
        <v>0.36399999999999999</v>
      </c>
      <c r="AQ42" s="11">
        <v>4.8999999999999998E-3</v>
      </c>
      <c r="AR42" s="11">
        <v>20.179400000000001</v>
      </c>
      <c r="AS42" s="11">
        <v>0.27800000000000002</v>
      </c>
      <c r="AT42" s="11">
        <v>0.33179999999999998</v>
      </c>
      <c r="AU42" s="11">
        <v>4.5999999999999999E-3</v>
      </c>
      <c r="AV42" s="11">
        <v>33.614899999999999</v>
      </c>
      <c r="AW42" s="11">
        <v>0.47420000000000001</v>
      </c>
      <c r="AX42" s="11">
        <v>0.40329999999999999</v>
      </c>
      <c r="AY42" s="11">
        <v>5.7000000000000002E-3</v>
      </c>
      <c r="AZ42" s="11">
        <v>5.1218558582040927E-2</v>
      </c>
      <c r="BA42" s="11">
        <v>1.2154912597950573</v>
      </c>
      <c r="BB42" s="11">
        <v>9.7265678139028713E-2</v>
      </c>
      <c r="BC42" s="11">
        <v>8.6835074083070202E-2</v>
      </c>
      <c r="BD42" s="11">
        <v>0.49913910003126011</v>
      </c>
      <c r="BE42" s="27"/>
      <c r="BF42" s="5"/>
    </row>
    <row r="43" spans="2:66" ht="13.5" customHeight="1" x14ac:dyDescent="0.2">
      <c r="B43" s="10">
        <v>120</v>
      </c>
      <c r="C43" s="10">
        <v>9.5879999999999992</v>
      </c>
      <c r="D43" s="10">
        <v>120.3995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20</v>
      </c>
      <c r="Q43" s="24">
        <v>0.48</v>
      </c>
      <c r="R43" s="24">
        <v>1.86</v>
      </c>
      <c r="S43" s="24">
        <v>42.56</v>
      </c>
      <c r="T43" s="24">
        <v>105.08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10.2118</v>
      </c>
      <c r="AK43" s="10">
        <v>0.32490000000000002</v>
      </c>
      <c r="AL43" s="11">
        <v>0.32019999999999998</v>
      </c>
      <c r="AM43" s="11">
        <v>1.0200000000000001E-2</v>
      </c>
      <c r="AN43" s="11">
        <v>4.7039999999999997</v>
      </c>
      <c r="AO43" s="11">
        <v>0.1464</v>
      </c>
      <c r="AP43" s="11">
        <v>0.34739999999999999</v>
      </c>
      <c r="AQ43" s="11">
        <v>1.0800000000000001E-2</v>
      </c>
      <c r="AR43" s="11">
        <v>19.111899999999999</v>
      </c>
      <c r="AS43" s="11">
        <v>0.44429999999999997</v>
      </c>
      <c r="AT43" s="11">
        <v>0.31390000000000001</v>
      </c>
      <c r="AU43" s="11">
        <v>7.3000000000000001E-3</v>
      </c>
      <c r="AV43" s="11">
        <v>32.331499999999998</v>
      </c>
      <c r="AW43" s="11">
        <v>0.69259999999999999</v>
      </c>
      <c r="AX43" s="11">
        <v>0.38750000000000001</v>
      </c>
      <c r="AY43" s="11">
        <v>8.3000000000000001E-3</v>
      </c>
      <c r="AZ43" s="11">
        <v>5.4565246972377225E-2</v>
      </c>
      <c r="BA43" s="11">
        <v>1.2344695762981841</v>
      </c>
      <c r="BB43" s="11">
        <v>0.10493299116053606</v>
      </c>
      <c r="BC43" s="11">
        <v>9.1892791742966537E-2</v>
      </c>
      <c r="BD43" s="11">
        <v>0.48628332166194388</v>
      </c>
      <c r="BE43" s="27"/>
      <c r="BF43" s="5"/>
    </row>
    <row r="44" spans="2:66" ht="13.5" customHeight="1" x14ac:dyDescent="0.2">
      <c r="B44" s="10">
        <v>120</v>
      </c>
      <c r="C44" s="10">
        <v>9.5950000000000006</v>
      </c>
      <c r="D44" s="10">
        <v>120.39979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20</v>
      </c>
      <c r="Q44" s="24">
        <v>0.48</v>
      </c>
      <c r="R44" s="24">
        <v>1.86</v>
      </c>
      <c r="S44" s="24">
        <v>42.47</v>
      </c>
      <c r="T44" s="24">
        <v>105.16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8.5375999999999994</v>
      </c>
      <c r="AK44" s="10">
        <v>3.39E-2</v>
      </c>
      <c r="AL44" s="11">
        <v>0.26740000000000003</v>
      </c>
      <c r="AM44" s="11">
        <v>1.1000000000000001E-3</v>
      </c>
      <c r="AN44" s="11">
        <v>3.9405000000000001</v>
      </c>
      <c r="AO44" s="11">
        <v>2.5399999999999999E-2</v>
      </c>
      <c r="AP44" s="11">
        <v>0.29070000000000001</v>
      </c>
      <c r="AQ44" s="11">
        <v>1.9E-3</v>
      </c>
      <c r="AR44" s="11">
        <v>15.930199999999999</v>
      </c>
      <c r="AS44" s="11">
        <v>3.1300000000000001E-2</v>
      </c>
      <c r="AT44" s="11">
        <v>0.26129999999999998</v>
      </c>
      <c r="AU44" s="11">
        <v>5.0000000000000001E-4</v>
      </c>
      <c r="AV44" s="11">
        <v>27.414400000000001</v>
      </c>
      <c r="AW44" s="11">
        <v>0.1186</v>
      </c>
      <c r="AX44" s="11">
        <v>0.32819999999999999</v>
      </c>
      <c r="AY44" s="11">
        <v>1.4E-3</v>
      </c>
      <c r="AZ44" s="11">
        <v>6.0591371788657256E-2</v>
      </c>
      <c r="BA44" s="11">
        <v>1.2560275545350172</v>
      </c>
      <c r="BB44" s="11">
        <v>0.11348600508905857</v>
      </c>
      <c r="BC44" s="11">
        <v>9.2106470858191861E-2</v>
      </c>
      <c r="BD44" s="11">
        <v>0.51478864807831659</v>
      </c>
      <c r="BE44" s="27"/>
      <c r="BF44" s="5"/>
    </row>
    <row r="45" spans="2:66" ht="13.5" customHeight="1" x14ac:dyDescent="0.2">
      <c r="B45" s="10">
        <v>120</v>
      </c>
      <c r="C45" s="10">
        <v>9.6029999999999998</v>
      </c>
      <c r="D45" s="10">
        <v>120.40013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20</v>
      </c>
      <c r="Q45" s="24">
        <v>0.48</v>
      </c>
      <c r="R45" s="24">
        <v>1.86</v>
      </c>
      <c r="S45" s="24">
        <v>42.38</v>
      </c>
      <c r="T45" s="24">
        <v>105.26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9.7535000000000007</v>
      </c>
      <c r="AK45" s="10">
        <v>0.2596</v>
      </c>
      <c r="AL45" s="11">
        <v>0.30509999999999998</v>
      </c>
      <c r="AM45" s="11">
        <v>8.0999999999999996E-3</v>
      </c>
      <c r="AN45" s="11">
        <v>4.4997999999999996</v>
      </c>
      <c r="AO45" s="11">
        <v>0.1237</v>
      </c>
      <c r="AP45" s="11">
        <v>0.33150000000000002</v>
      </c>
      <c r="AQ45" s="11">
        <v>9.1000000000000004E-3</v>
      </c>
      <c r="AR45" s="11">
        <v>18.4803</v>
      </c>
      <c r="AS45" s="11">
        <v>0.53239999999999998</v>
      </c>
      <c r="AT45" s="11">
        <v>0.30270000000000002</v>
      </c>
      <c r="AU45" s="11">
        <v>8.6999999999999994E-3</v>
      </c>
      <c r="AV45" s="11">
        <v>31.168800000000001</v>
      </c>
      <c r="AW45" s="11">
        <v>0.89439999999999997</v>
      </c>
      <c r="AX45" s="11">
        <v>0.37259999999999999</v>
      </c>
      <c r="AY45" s="11">
        <v>1.0699999999999999E-2</v>
      </c>
      <c r="AZ45" s="11">
        <v>5.8372390285470775E-2</v>
      </c>
      <c r="BA45" s="11">
        <v>1.2309217046580772</v>
      </c>
      <c r="BB45" s="11">
        <v>0.10350955131052859</v>
      </c>
      <c r="BC45" s="11">
        <v>8.9211265208882784E-2</v>
      </c>
      <c r="BD45" s="11">
        <v>0.57254068344694953</v>
      </c>
      <c r="BE45" s="27"/>
      <c r="BF45" s="5"/>
    </row>
    <row r="46" spans="2:66" ht="13.5" customHeight="1" x14ac:dyDescent="0.2">
      <c r="B46" s="10">
        <v>120</v>
      </c>
      <c r="C46" s="10">
        <v>9.61</v>
      </c>
      <c r="D46" s="10">
        <v>120.40042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20</v>
      </c>
      <c r="Q46" s="24">
        <v>0.48</v>
      </c>
      <c r="R46" s="24">
        <v>1.86</v>
      </c>
      <c r="S46" s="24">
        <v>42.29</v>
      </c>
      <c r="T46" s="24">
        <v>105.34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10.39</v>
      </c>
      <c r="AK46" s="10">
        <v>0.189</v>
      </c>
      <c r="AL46" s="11">
        <v>0.3246</v>
      </c>
      <c r="AM46" s="11">
        <v>5.8999999999999999E-3</v>
      </c>
      <c r="AN46" s="11">
        <v>4.7782999999999998</v>
      </c>
      <c r="AO46" s="11">
        <v>7.9899999999999999E-2</v>
      </c>
      <c r="AP46" s="11">
        <v>0.35160000000000002</v>
      </c>
      <c r="AQ46" s="11">
        <v>5.8999999999999999E-3</v>
      </c>
      <c r="AR46" s="11">
        <v>19.487400000000001</v>
      </c>
      <c r="AS46" s="11">
        <v>0.34599999999999997</v>
      </c>
      <c r="AT46" s="11">
        <v>0.31879999999999997</v>
      </c>
      <c r="AU46" s="11">
        <v>5.7000000000000002E-3</v>
      </c>
      <c r="AV46" s="11">
        <v>32.710099999999997</v>
      </c>
      <c r="AW46" s="11">
        <v>0.4597</v>
      </c>
      <c r="AX46" s="11">
        <v>0.3906</v>
      </c>
      <c r="AY46" s="11">
        <v>5.4999999999999997E-3</v>
      </c>
      <c r="AZ46" s="11">
        <v>5.2546483427647506E-2</v>
      </c>
      <c r="BA46" s="11">
        <v>1.2252195734002511</v>
      </c>
      <c r="BB46" s="11">
        <v>0.10121229207781228</v>
      </c>
      <c r="BC46" s="11">
        <v>8.9052422688936705E-2</v>
      </c>
      <c r="BD46" s="11">
        <v>0.4849119806098951</v>
      </c>
      <c r="BE46" s="27"/>
      <c r="BF46" s="5"/>
    </row>
    <row r="47" spans="2:66" ht="13.5" customHeight="1" x14ac:dyDescent="0.2">
      <c r="B47" s="10">
        <v>120</v>
      </c>
      <c r="C47" s="10">
        <v>9.6199999999999992</v>
      </c>
      <c r="D47" s="10">
        <v>120.40083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20</v>
      </c>
      <c r="Q47" s="24">
        <v>0.48</v>
      </c>
      <c r="R47" s="24">
        <v>1.86</v>
      </c>
      <c r="S47" s="24">
        <v>42.17</v>
      </c>
      <c r="T47" s="24">
        <v>105.46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9.9328000000000003</v>
      </c>
      <c r="AK47" s="10">
        <v>4.1000000000000002E-2</v>
      </c>
      <c r="AL47" s="11">
        <v>0.30980000000000002</v>
      </c>
      <c r="AM47" s="11">
        <v>1.2999999999999999E-3</v>
      </c>
      <c r="AN47" s="11">
        <v>4.5567000000000002</v>
      </c>
      <c r="AO47" s="11">
        <v>1.9400000000000001E-2</v>
      </c>
      <c r="AP47" s="11">
        <v>0.3347</v>
      </c>
      <c r="AQ47" s="11">
        <v>1.4E-3</v>
      </c>
      <c r="AR47" s="11">
        <v>18.755700000000001</v>
      </c>
      <c r="AS47" s="11">
        <v>8.72E-2</v>
      </c>
      <c r="AT47" s="11">
        <v>0.30630000000000002</v>
      </c>
      <c r="AU47" s="11">
        <v>1.4E-3</v>
      </c>
      <c r="AV47" s="11">
        <v>31.453800000000001</v>
      </c>
      <c r="AW47" s="11">
        <v>0.22670000000000001</v>
      </c>
      <c r="AX47" s="11">
        <v>0.375</v>
      </c>
      <c r="AY47" s="11">
        <v>2.7000000000000001E-3</v>
      </c>
      <c r="AZ47" s="11">
        <v>5.6784556855009161E-2</v>
      </c>
      <c r="BA47" s="11">
        <v>1.2242899118511263</v>
      </c>
      <c r="BB47" s="11">
        <v>0.10083663584324083</v>
      </c>
      <c r="BC47" s="11">
        <v>8.7234402776602021E-2</v>
      </c>
      <c r="BD47" s="11">
        <v>0.56964381757847804</v>
      </c>
      <c r="BE47" s="27"/>
      <c r="BF47" s="5"/>
    </row>
    <row r="48" spans="2:66" ht="13.5" customHeight="1" x14ac:dyDescent="0.2">
      <c r="B48" s="10">
        <v>120</v>
      </c>
      <c r="C48" s="10">
        <v>9.6280000000000001</v>
      </c>
      <c r="D48" s="10">
        <v>120.40116999999999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20</v>
      </c>
      <c r="Q48" s="24">
        <v>0.48</v>
      </c>
      <c r="R48" s="24">
        <v>1.86</v>
      </c>
      <c r="S48" s="24">
        <v>42.07</v>
      </c>
      <c r="T48" s="24">
        <v>105.56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8.5917999999999992</v>
      </c>
      <c r="AK48" s="10">
        <v>1.21E-2</v>
      </c>
      <c r="AL48" s="11">
        <v>0.2676</v>
      </c>
      <c r="AM48" s="11">
        <v>4.0000000000000002E-4</v>
      </c>
      <c r="AN48" s="11">
        <v>3.9544000000000001</v>
      </c>
      <c r="AO48" s="11">
        <v>3.5000000000000001E-3</v>
      </c>
      <c r="AP48" s="11">
        <v>0.29010000000000002</v>
      </c>
      <c r="AQ48" s="11">
        <v>2.9999999999999997E-4</v>
      </c>
      <c r="AR48" s="11">
        <v>16.024100000000001</v>
      </c>
      <c r="AS48" s="11">
        <v>5.1900000000000002E-2</v>
      </c>
      <c r="AT48" s="11">
        <v>0.26140000000000002</v>
      </c>
      <c r="AU48" s="11">
        <v>8.0000000000000004E-4</v>
      </c>
      <c r="AV48" s="11">
        <v>27.470600000000001</v>
      </c>
      <c r="AW48" s="11">
        <v>3.3300000000000003E-2</v>
      </c>
      <c r="AX48" s="11">
        <v>0.3271</v>
      </c>
      <c r="AY48" s="11">
        <v>4.0000000000000002E-4</v>
      </c>
      <c r="AZ48" s="11">
        <v>5.9948152948801001E-2</v>
      </c>
      <c r="BA48" s="11">
        <v>1.2513389441469012</v>
      </c>
      <c r="BB48" s="11">
        <v>0.11163976210705179</v>
      </c>
      <c r="BC48" s="11">
        <v>9.053743683968761E-2</v>
      </c>
      <c r="BD48" s="11">
        <v>0.52091524631102593</v>
      </c>
      <c r="BE48" s="27"/>
      <c r="BF48" s="5"/>
    </row>
    <row r="49" spans="2:57" ht="13.5" customHeight="1" x14ac:dyDescent="0.2">
      <c r="B49" s="10">
        <v>120</v>
      </c>
      <c r="C49" s="10">
        <v>9.6359999999999992</v>
      </c>
      <c r="D49" s="10">
        <v>120.4015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20</v>
      </c>
      <c r="Q49" s="24">
        <v>0.48</v>
      </c>
      <c r="R49" s="24">
        <v>1.86</v>
      </c>
      <c r="S49" s="24">
        <v>41.98</v>
      </c>
      <c r="T49" s="24">
        <v>105.65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10.1652</v>
      </c>
      <c r="AK49" s="10">
        <v>0.12180000000000001</v>
      </c>
      <c r="AL49" s="11">
        <v>0.31619999999999998</v>
      </c>
      <c r="AM49" s="11">
        <v>3.8E-3</v>
      </c>
      <c r="AN49" s="11">
        <v>4.6660000000000004</v>
      </c>
      <c r="AO49" s="11">
        <v>5.0700000000000002E-2</v>
      </c>
      <c r="AP49" s="11">
        <v>0.34179999999999999</v>
      </c>
      <c r="AQ49" s="11">
        <v>3.7000000000000002E-3</v>
      </c>
      <c r="AR49" s="11">
        <v>19.068100000000001</v>
      </c>
      <c r="AS49" s="11">
        <v>0.25750000000000001</v>
      </c>
      <c r="AT49" s="11">
        <v>0.31059999999999999</v>
      </c>
      <c r="AU49" s="11">
        <v>4.1999999999999997E-3</v>
      </c>
      <c r="AV49" s="11">
        <v>32.046599999999998</v>
      </c>
      <c r="AW49" s="11">
        <v>0.45340000000000003</v>
      </c>
      <c r="AX49" s="11">
        <v>0.38109999999999999</v>
      </c>
      <c r="AY49" s="11">
        <v>5.4000000000000003E-3</v>
      </c>
      <c r="AZ49" s="11">
        <v>5.4364365749066265E-2</v>
      </c>
      <c r="BA49" s="11">
        <v>1.2269800386349001</v>
      </c>
      <c r="BB49" s="11">
        <v>0.10192279890125779</v>
      </c>
      <c r="BC49" s="11">
        <v>8.8738776537719236E-2</v>
      </c>
      <c r="BD49" s="11">
        <v>0.51245272110472539</v>
      </c>
      <c r="BE49" s="27"/>
    </row>
    <row r="50" spans="2:57" ht="13.5" customHeight="1" x14ac:dyDescent="0.2">
      <c r="B50" s="10">
        <v>120</v>
      </c>
      <c r="C50" s="10">
        <v>9.5370000000000008</v>
      </c>
      <c r="D50" s="10">
        <v>120.39737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20</v>
      </c>
      <c r="Q50" s="24">
        <v>0.48</v>
      </c>
      <c r="R50" s="24">
        <v>1.86</v>
      </c>
      <c r="S50" s="24">
        <v>43.18</v>
      </c>
      <c r="T50" s="24">
        <v>104.49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8.0023999999999997</v>
      </c>
      <c r="AK50" s="10">
        <v>1.5299999999999999E-2</v>
      </c>
      <c r="AL50" s="11">
        <v>0.25309999999999999</v>
      </c>
      <c r="AM50" s="11">
        <v>5.0000000000000001E-4</v>
      </c>
      <c r="AN50" s="11">
        <v>3.6978</v>
      </c>
      <c r="AO50" s="11">
        <v>1.34E-2</v>
      </c>
      <c r="AP50" s="11">
        <v>0.27539999999999998</v>
      </c>
      <c r="AQ50" s="11">
        <v>1E-3</v>
      </c>
      <c r="AR50" s="11">
        <v>14.989699999999999</v>
      </c>
      <c r="AS50" s="11">
        <v>3.49E-2</v>
      </c>
      <c r="AT50" s="11">
        <v>0.24840000000000001</v>
      </c>
      <c r="AU50" s="11">
        <v>5.9999999999999995E-4</v>
      </c>
      <c r="AV50" s="11">
        <v>26.004200000000001</v>
      </c>
      <c r="AW50" s="11">
        <v>7.6999999999999999E-2</v>
      </c>
      <c r="AX50" s="11">
        <v>0.31419999999999998</v>
      </c>
      <c r="AY50" s="11">
        <v>8.9999999999999998E-4</v>
      </c>
      <c r="AZ50" s="11">
        <v>6.5807327001356872E-2</v>
      </c>
      <c r="BA50" s="11">
        <v>1.2648953301127213</v>
      </c>
      <c r="BB50" s="11">
        <v>0.11695698542481331</v>
      </c>
      <c r="BC50" s="11">
        <v>9.288537549407111E-2</v>
      </c>
      <c r="BD50" s="11">
        <v>0.57634873788556229</v>
      </c>
      <c r="BE50" s="27"/>
    </row>
    <row r="51" spans="2:57" ht="13.5" customHeight="1" x14ac:dyDescent="0.2">
      <c r="B51" s="10">
        <v>120</v>
      </c>
      <c r="C51" s="10">
        <v>9.3140000000000001</v>
      </c>
      <c r="D51" s="10">
        <v>120.38808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20</v>
      </c>
      <c r="Q51" s="24">
        <v>0.48</v>
      </c>
      <c r="R51" s="24">
        <v>1.86</v>
      </c>
      <c r="S51" s="24">
        <v>45.91</v>
      </c>
      <c r="T51" s="24">
        <v>102.01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20.846800000000002</v>
      </c>
      <c r="AK51" s="26">
        <v>3.5400000000000001E-2</v>
      </c>
      <c r="AL51" s="26">
        <v>0.70199999999999996</v>
      </c>
      <c r="AM51" s="26">
        <v>1.1999999999999999E-3</v>
      </c>
      <c r="AN51" s="26">
        <v>8.6677</v>
      </c>
      <c r="AO51" s="26">
        <v>1.44E-2</v>
      </c>
      <c r="AP51" s="26">
        <v>0.6895</v>
      </c>
      <c r="AQ51" s="26">
        <v>1.1000000000000001E-3</v>
      </c>
      <c r="AR51" s="26">
        <v>39.926499999999997</v>
      </c>
      <c r="AS51" s="26">
        <v>6.4799999999999996E-2</v>
      </c>
      <c r="AT51" s="26">
        <v>0.70520000000000005</v>
      </c>
      <c r="AU51" s="26">
        <v>1.1000000000000001E-3</v>
      </c>
      <c r="AV51" s="26">
        <v>52.432600000000001</v>
      </c>
      <c r="AW51" s="26">
        <v>9.7799999999999998E-2</v>
      </c>
      <c r="AX51" s="26">
        <v>0.67700000000000005</v>
      </c>
      <c r="AY51" s="26">
        <v>1.2999999999999999E-3</v>
      </c>
      <c r="AZ51" s="11">
        <v>-9.1474570069520339E-3</v>
      </c>
      <c r="BA51" s="11">
        <v>0.96001134429948953</v>
      </c>
      <c r="BB51" s="11">
        <v>-2.0402257271017219E-2</v>
      </c>
      <c r="BC51" s="11">
        <v>-9.9883115503134629E-3</v>
      </c>
      <c r="BD51" s="11">
        <v>0.54371309332834572</v>
      </c>
      <c r="BE51" s="27"/>
    </row>
    <row r="52" spans="2:57" ht="13.5" customHeight="1" x14ac:dyDescent="0.2">
      <c r="B52" s="10">
        <v>120</v>
      </c>
      <c r="C52" s="10">
        <v>9.3019999999999996</v>
      </c>
      <c r="D52" s="10">
        <v>120.38758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20</v>
      </c>
      <c r="Q52" s="24">
        <v>0.48</v>
      </c>
      <c r="R52" s="24">
        <v>1.86</v>
      </c>
      <c r="S52" s="24">
        <v>46.06</v>
      </c>
      <c r="T52" s="24">
        <v>101.89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29.6082</v>
      </c>
      <c r="AK52" s="10">
        <v>0</v>
      </c>
      <c r="AL52" s="11">
        <v>1.0005999999999999</v>
      </c>
      <c r="AM52" s="11">
        <v>0</v>
      </c>
      <c r="AN52" s="11">
        <v>12.5288</v>
      </c>
      <c r="AO52" s="11">
        <v>0</v>
      </c>
      <c r="AP52" s="11">
        <v>1.0003</v>
      </c>
      <c r="AQ52" s="11">
        <v>0</v>
      </c>
      <c r="AR52" s="11">
        <v>56.442700000000002</v>
      </c>
      <c r="AS52" s="11">
        <v>4.4999999999999997E-3</v>
      </c>
      <c r="AT52" s="11">
        <v>1.0005999999999999</v>
      </c>
      <c r="AU52" s="11">
        <v>1E-4</v>
      </c>
      <c r="AV52" s="11">
        <v>77.178399999999996</v>
      </c>
      <c r="AW52" s="11">
        <v>1.66E-2</v>
      </c>
      <c r="AX52" s="11">
        <v>1.0003</v>
      </c>
      <c r="AY52" s="11">
        <v>2.0000000000000001E-4</v>
      </c>
      <c r="AZ52" s="25">
        <v>0.72067347994363873</v>
      </c>
      <c r="BA52" s="25">
        <v>1.3673761177264729</v>
      </c>
      <c r="BB52" s="25">
        <v>0.1551828266643516</v>
      </c>
      <c r="BC52" s="25">
        <v>0.23190646363622119</v>
      </c>
      <c r="BD52" s="25">
        <v>10.941653485901215</v>
      </c>
      <c r="BE52" s="27"/>
    </row>
    <row r="53" spans="2:57" ht="13.5" customHeight="1" x14ac:dyDescent="0.2">
      <c r="B53" s="10">
        <v>120</v>
      </c>
      <c r="C53" s="10">
        <v>9.5259999999999998</v>
      </c>
      <c r="D53" s="10">
        <v>120.39691999999999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20</v>
      </c>
      <c r="Q53" s="24">
        <v>0.48</v>
      </c>
      <c r="R53" s="24">
        <v>1.86</v>
      </c>
      <c r="S53" s="24">
        <v>43.31</v>
      </c>
      <c r="T53" s="24">
        <v>104.36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31.762799999999999</v>
      </c>
      <c r="AK53" s="10">
        <v>3.7499999999999999E-2</v>
      </c>
      <c r="AL53" s="11">
        <v>1.0066999999999999</v>
      </c>
      <c r="AM53" s="11">
        <v>1.1999999999999999E-3</v>
      </c>
      <c r="AN53" s="11">
        <v>13.4872</v>
      </c>
      <c r="AO53" s="11">
        <v>2.3E-2</v>
      </c>
      <c r="AP53" s="11">
        <v>1.0065</v>
      </c>
      <c r="AQ53" s="11">
        <v>1.6999999999999999E-3</v>
      </c>
      <c r="AR53" s="11">
        <v>60.631100000000004</v>
      </c>
      <c r="AS53" s="11">
        <v>6.6600000000000006E-2</v>
      </c>
      <c r="AT53" s="11">
        <v>1.0066999999999999</v>
      </c>
      <c r="AU53" s="11">
        <v>1.1000000000000001E-3</v>
      </c>
      <c r="AV53" s="11">
        <v>83.145899999999997</v>
      </c>
      <c r="AW53" s="11">
        <v>9.2999999999999999E-2</v>
      </c>
      <c r="AX53" s="11">
        <v>1.0065</v>
      </c>
      <c r="AY53" s="11">
        <v>1.1000000000000001E-3</v>
      </c>
      <c r="AZ53" s="25">
        <v>0.72085755295028309</v>
      </c>
      <c r="BA53" s="25">
        <v>1.371340780556513</v>
      </c>
      <c r="BB53" s="25">
        <v>0.15659528297293723</v>
      </c>
      <c r="BC53" s="25">
        <v>0.23407888991315312</v>
      </c>
      <c r="BD53" s="25">
        <v>10.893429519849979</v>
      </c>
      <c r="BE53" s="27"/>
    </row>
    <row r="54" spans="2:57" ht="13.5" customHeight="1" x14ac:dyDescent="0.2">
      <c r="B54" s="10">
        <v>120</v>
      </c>
      <c r="C54" s="10">
        <v>9.8360000000000003</v>
      </c>
      <c r="D54" s="10">
        <v>120.40983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20</v>
      </c>
      <c r="Q54" s="24">
        <v>0.48</v>
      </c>
      <c r="R54" s="24">
        <v>1.86</v>
      </c>
      <c r="S54" s="24">
        <v>39.57</v>
      </c>
      <c r="T54" s="24">
        <v>108.13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33.717599999999997</v>
      </c>
      <c r="AK54" s="10">
        <v>3.73E-2</v>
      </c>
      <c r="AL54" s="11">
        <v>1.0145999999999999</v>
      </c>
      <c r="AM54" s="11">
        <v>1.1000000000000001E-3</v>
      </c>
      <c r="AN54" s="11">
        <v>14.311299999999999</v>
      </c>
      <c r="AO54" s="11">
        <v>1.83E-2</v>
      </c>
      <c r="AP54" s="11">
        <v>1.0145</v>
      </c>
      <c r="AQ54" s="11">
        <v>1.2999999999999999E-3</v>
      </c>
      <c r="AR54" s="11">
        <v>64.435100000000006</v>
      </c>
      <c r="AS54" s="11">
        <v>7.4899999999999994E-2</v>
      </c>
      <c r="AT54" s="11">
        <v>1.0145999999999999</v>
      </c>
      <c r="AU54" s="11">
        <v>1.1999999999999999E-3</v>
      </c>
      <c r="AV54" s="11">
        <v>88.040199999999999</v>
      </c>
      <c r="AW54" s="11">
        <v>8.6099999999999996E-2</v>
      </c>
      <c r="AX54" s="11">
        <v>1.0145</v>
      </c>
      <c r="AY54" s="11">
        <v>1E-3</v>
      </c>
      <c r="AZ54" s="25">
        <v>0.72034997044498605</v>
      </c>
      <c r="BA54" s="25">
        <v>1.3663391536600391</v>
      </c>
      <c r="BB54" s="25">
        <v>0.15481261555150239</v>
      </c>
      <c r="BC54" s="25">
        <v>0.2314599154242547</v>
      </c>
      <c r="BD54" s="25">
        <v>10.94985069423158</v>
      </c>
      <c r="BE54" s="27"/>
    </row>
  </sheetData>
  <autoFilter ref="B9:BB54" xr:uid="{D38CD5ED-F961-4B59-8487-46088A155B2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202D-CCC6-4B94-A16D-8B98DA27D04B}">
  <sheetPr codeName="Sheet68"/>
  <dimension ref="A1:BZ54"/>
  <sheetViews>
    <sheetView topLeftCell="AP9" workbookViewId="0">
      <selection activeCell="BE46" sqref="BE46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122</v>
      </c>
      <c r="C10" s="10">
        <v>9.2539999999999996</v>
      </c>
      <c r="D10" s="10">
        <v>122.38558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23.5</v>
      </c>
      <c r="Q10" s="24">
        <v>0.67</v>
      </c>
      <c r="R10" s="24">
        <v>2.2200000000000002</v>
      </c>
      <c r="S10" s="24">
        <v>46.28</v>
      </c>
      <c r="T10" s="24">
        <v>100.71</v>
      </c>
      <c r="U10" s="10">
        <v>3</v>
      </c>
      <c r="V10" s="10">
        <v>1</v>
      </c>
      <c r="W10" s="10">
        <v>1</v>
      </c>
      <c r="X10" s="10">
        <v>1</v>
      </c>
      <c r="Y10" s="10">
        <v>3</v>
      </c>
      <c r="Z10" s="10">
        <v>2</v>
      </c>
      <c r="AA10" s="10">
        <v>135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8.9924999999999997</v>
      </c>
      <c r="AK10" s="10">
        <v>0.1134</v>
      </c>
      <c r="AL10" s="11">
        <v>0.30059999999999998</v>
      </c>
      <c r="AM10" s="11">
        <v>3.8E-3</v>
      </c>
      <c r="AN10" s="11">
        <v>4.1040000000000001</v>
      </c>
      <c r="AO10" s="11">
        <v>5.7000000000000002E-2</v>
      </c>
      <c r="AP10" s="11">
        <v>0.32769999999999999</v>
      </c>
      <c r="AQ10" s="11">
        <v>4.5999999999999999E-3</v>
      </c>
      <c r="AR10" s="11">
        <v>17.0352</v>
      </c>
      <c r="AS10" s="11">
        <v>0.31869999999999998</v>
      </c>
      <c r="AT10" s="11">
        <v>0.29870000000000002</v>
      </c>
      <c r="AU10" s="11">
        <v>5.5999999999999999E-3</v>
      </c>
      <c r="AV10" s="11">
        <v>30.249400000000001</v>
      </c>
      <c r="AW10" s="11">
        <v>0.43059999999999998</v>
      </c>
      <c r="AX10" s="11">
        <v>0.373</v>
      </c>
      <c r="AY10" s="11">
        <v>5.3E-3</v>
      </c>
      <c r="AZ10" s="11">
        <v>6.464963607820752E-2</v>
      </c>
      <c r="BA10" s="11">
        <v>1.2487445597589555</v>
      </c>
      <c r="BB10" s="11">
        <v>0.11061485782343305</v>
      </c>
      <c r="BC10" s="11">
        <v>9.5118204318511534E-2</v>
      </c>
      <c r="BD10" s="11">
        <v>0.61814392888356162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0.314665625</v>
      </c>
      <c r="BJ10" s="4">
        <f>DSTDEV(PlotSort,"PhxRed",$BI$35:$BI$38)/SQRT($BH10)</f>
        <v>1.6732273321760946E-3</v>
      </c>
      <c r="BK10" s="4">
        <f>DAVERAGE(PlotSort,"PhxRedEdge",$BI$35:$BI$38)</f>
        <v>0.34195312499999997</v>
      </c>
      <c r="BL10" s="4">
        <f>DSTDEV(PlotSort,"PhxRedEdge",$BI$35:$BI$38)/SQRT($BH10)</f>
        <v>1.6951067169219849E-3</v>
      </c>
      <c r="BM10" s="4">
        <f>DAVERAGE(PlotSort,"TMRed",$BI$35:$BI$38)</f>
        <v>0.31088125000000005</v>
      </c>
      <c r="BN10" s="4">
        <f>DSTDEV(PlotSort,"TMRed",$BI$35:$BI$38)/SQRT($BH10)</f>
        <v>1.6437837295693045E-3</v>
      </c>
      <c r="BO10" s="4">
        <f>DAVERAGE(PlotSort,"TMNIR",$BI$35:$BI$38)</f>
        <v>0.38630312499999986</v>
      </c>
      <c r="BP10" s="4">
        <f>DSTDEV(PlotSort,"TMNIR",$BI$35:$BI$38)/SQRT($BH10)</f>
        <v>1.8813145518611063E-3</v>
      </c>
      <c r="BQ10" s="4">
        <f>DAVERAGE(PlotSort,"NDRE",$BI$35:$BI$38)</f>
        <v>6.0904150092044897E-2</v>
      </c>
      <c r="BR10" s="4">
        <f>DSTDEV(PlotSort,"NDRE",$BI$35:$BI$38)/SQRT($BH10)</f>
        <v>6.1961946084244024E-4</v>
      </c>
      <c r="BS10" s="4">
        <f>DAVERAGE(PlotSort,"rvi",$BI$35:$BI$38)</f>
        <v>1.2427195038517687</v>
      </c>
      <c r="BT10" s="4">
        <f>DSTDEV(PlotSort,"rvi",$BI$35:$BI$38)/SQRT($BH10)</f>
        <v>1.6307074753367104E-3</v>
      </c>
      <c r="BU10" s="17">
        <f>DAVERAGE(PlotSort,"ndvi",$BI$35:$BI$38)</f>
        <v>0.10821091104403252</v>
      </c>
      <c r="BV10" s="4">
        <f>DSTDEV(PlotSort,"ndvi",$BI$35:$BI$38)/SQRT($BH10)</f>
        <v>6.4851219393935499E-4</v>
      </c>
      <c r="BW10" s="17">
        <f>DAVERAGE(PlotSort,"SAVI",$BI$35:$BI$38)</f>
        <v>9.4496671955217992E-2</v>
      </c>
      <c r="BX10" s="4">
        <f>DSTDEV(PlotSort,"SAVI",$BI$35:$BI$38)/SQRT($BH10)</f>
        <v>5.4303907519142344E-4</v>
      </c>
      <c r="BY10" s="17">
        <f>DAVERAGE(PlotSort,"CCCI",$BI$35:$BI$38)</f>
        <v>0.57262279248731396</v>
      </c>
      <c r="BZ10" s="4">
        <f>DSTDEV(PlotSort,"CCCI",$BI$35:$BI$38)/SQRT($BH10)</f>
        <v>9.2984269514193602E-3</v>
      </c>
    </row>
    <row r="11" spans="1:78" ht="13.5" customHeight="1" x14ac:dyDescent="0.2">
      <c r="B11" s="10">
        <v>122</v>
      </c>
      <c r="C11" s="10">
        <v>9.2460000000000004</v>
      </c>
      <c r="D11" s="10">
        <v>122.38525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23.5</v>
      </c>
      <c r="Q11" s="24">
        <v>0.67</v>
      </c>
      <c r="R11" s="24">
        <v>2.2200000000000002</v>
      </c>
      <c r="S11" s="24">
        <v>46.38</v>
      </c>
      <c r="T11" s="24">
        <v>100.63</v>
      </c>
      <c r="U11" s="10">
        <v>3</v>
      </c>
      <c r="V11" s="10">
        <v>1</v>
      </c>
      <c r="W11" s="10">
        <v>1</v>
      </c>
      <c r="X11" s="10">
        <v>1</v>
      </c>
      <c r="Y11" s="10">
        <v>3</v>
      </c>
      <c r="Z11" s="10">
        <v>2</v>
      </c>
      <c r="AA11" s="10">
        <v>135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9.1890999999999998</v>
      </c>
      <c r="AK11" s="10">
        <v>0.1143</v>
      </c>
      <c r="AL11" s="11">
        <v>0.30780000000000002</v>
      </c>
      <c r="AM11" s="11">
        <v>3.8E-3</v>
      </c>
      <c r="AN11" s="11">
        <v>4.1973000000000003</v>
      </c>
      <c r="AO11" s="11">
        <v>6.4199999999999993E-2</v>
      </c>
      <c r="AP11" s="11">
        <v>0.33589999999999998</v>
      </c>
      <c r="AQ11" s="11">
        <v>5.1000000000000004E-3</v>
      </c>
      <c r="AR11" s="11">
        <v>17.353000000000002</v>
      </c>
      <c r="AS11" s="11">
        <v>0.41930000000000001</v>
      </c>
      <c r="AT11" s="11">
        <v>0.3049</v>
      </c>
      <c r="AU11" s="11">
        <v>7.4000000000000003E-3</v>
      </c>
      <c r="AV11" s="11">
        <v>30.7133</v>
      </c>
      <c r="AW11" s="11">
        <v>0.70720000000000005</v>
      </c>
      <c r="AX11" s="11">
        <v>0.3795</v>
      </c>
      <c r="AY11" s="11">
        <v>8.6999999999999994E-3</v>
      </c>
      <c r="AZ11" s="11">
        <v>6.094492591557174E-2</v>
      </c>
      <c r="BA11" s="11">
        <v>1.2446703837323712</v>
      </c>
      <c r="BB11" s="11">
        <v>0.10900058445353594</v>
      </c>
      <c r="BC11" s="11">
        <v>9.4478216818642338E-2</v>
      </c>
      <c r="BD11" s="11">
        <v>0.56549858470671466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0.31338125000000006</v>
      </c>
      <c r="BJ11" s="4">
        <f>DSTDEV(PlotSort,"PhxRed",$BI$31:$BI$32)/SQRT($BH11)</f>
        <v>2.0487642362735001E-3</v>
      </c>
      <c r="BK11" s="4">
        <f>DAVERAGE(PlotSort,"PhxRedEdge",$BI$31:$BI$32)</f>
        <v>0.34069375000000002</v>
      </c>
      <c r="BL11" s="4">
        <f>DSTDEV(PlotSort,"PhxRedEdge",$BI$31:$BI$32)/SQRT($BH11)</f>
        <v>2.0649549783227725E-3</v>
      </c>
      <c r="BM11" s="4">
        <f>DAVERAGE(PlotSort,"TMRed",$BI$31:$BI$32)</f>
        <v>0.30966249999999995</v>
      </c>
      <c r="BN11" s="4">
        <f>DSTDEV(PlotSort,"TMRed",$BI$31:$BI$32)/SQRT($BH11)</f>
        <v>1.9713758943100284E-3</v>
      </c>
      <c r="BO11" s="4">
        <f>DAVERAGE(PlotSort,"TMNIR",$BI$31:$BI$32)</f>
        <v>0.38518750000000002</v>
      </c>
      <c r="BP11" s="4">
        <f>DSTDEV(PlotSort,"TMNIR",$BI$31:$BI$32)/SQRT($BH11)</f>
        <v>2.2219712531893845E-3</v>
      </c>
      <c r="BQ11" s="4">
        <f>DAVERAGE(PlotSort,"NDRE",$BI$31:$BI$32)</f>
        <v>6.1308354499998816E-2</v>
      </c>
      <c r="BR11" s="4">
        <f>DSTDEV(PlotSort,"NDRE",$BI$31:$BI$32)/SQRT($BH11)</f>
        <v>8.5702613229844378E-4</v>
      </c>
      <c r="BS11" s="4">
        <f>DAVERAGE(PlotSort,"rvi",$BI$31:$BI$32)</f>
        <v>1.2439873540628692</v>
      </c>
      <c r="BT11" s="4">
        <f>DSTDEV(PlotSort,"rvi",$BI$31:$BI$32)/SQRT($BH11)</f>
        <v>2.0152864064846296E-3</v>
      </c>
      <c r="BU11" s="17">
        <f>DAVERAGE(PlotSort,"ndvi",$BI$31:$BI$32)</f>
        <v>0.1087186081249274</v>
      </c>
      <c r="BV11" s="4">
        <f>DSTDEV(PlotSort,"ndvi",$BI$31:$BI$32)/SQRT($BH11)</f>
        <v>7.9963934667216601E-4</v>
      </c>
      <c r="BW11" s="17">
        <f>DAVERAGE(PlotSort,"SAVI",$BI$31:$BI$32)</f>
        <v>9.4813846037585636E-2</v>
      </c>
      <c r="BX11" s="4">
        <f>DSTDEV(PlotSort,"SAVI",$BI$31:$BI$32)/SQRT($BH11)</f>
        <v>6.5167556190665087E-4</v>
      </c>
      <c r="BY11" s="17">
        <f>DAVERAGE(PlotSort,"CCCI",$BI$31:$BI$32)</f>
        <v>0.5751604595517078</v>
      </c>
      <c r="BZ11" s="4">
        <f>DSTDEV(PlotSort,"CCCI",$BI$31:$BI$32)/SQRT($BH11)</f>
        <v>1.4791970399954838E-2</v>
      </c>
    </row>
    <row r="12" spans="1:78" ht="13.5" customHeight="1" x14ac:dyDescent="0.2">
      <c r="B12" s="10">
        <v>122</v>
      </c>
      <c r="C12" s="10">
        <v>9.2379999999999995</v>
      </c>
      <c r="D12" s="10">
        <v>122.38491999999999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23.5</v>
      </c>
      <c r="Q12" s="24">
        <v>0.67</v>
      </c>
      <c r="R12" s="24">
        <v>2.2200000000000002</v>
      </c>
      <c r="S12" s="24">
        <v>46.48</v>
      </c>
      <c r="T12" s="24">
        <v>100.54</v>
      </c>
      <c r="U12" s="10">
        <v>3</v>
      </c>
      <c r="V12" s="10">
        <v>1</v>
      </c>
      <c r="W12" s="10">
        <v>1</v>
      </c>
      <c r="X12" s="10">
        <v>1</v>
      </c>
      <c r="Y12" s="10">
        <v>3</v>
      </c>
      <c r="Z12" s="10">
        <v>2</v>
      </c>
      <c r="AA12" s="10">
        <v>135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8.8681000000000001</v>
      </c>
      <c r="AK12" s="10">
        <v>5.9799999999999999E-2</v>
      </c>
      <c r="AL12" s="11">
        <v>0.29759999999999998</v>
      </c>
      <c r="AM12" s="11">
        <v>2E-3</v>
      </c>
      <c r="AN12" s="11">
        <v>4.0648999999999997</v>
      </c>
      <c r="AO12" s="11">
        <v>3.3099999999999997E-2</v>
      </c>
      <c r="AP12" s="11">
        <v>0.32590000000000002</v>
      </c>
      <c r="AQ12" s="11">
        <v>2.7000000000000001E-3</v>
      </c>
      <c r="AR12" s="11">
        <v>16.648099999999999</v>
      </c>
      <c r="AS12" s="11">
        <v>9.3399999999999997E-2</v>
      </c>
      <c r="AT12" s="11">
        <v>0.29299999999999998</v>
      </c>
      <c r="AU12" s="11">
        <v>1.6000000000000001E-3</v>
      </c>
      <c r="AV12" s="11">
        <v>29.694099999999999</v>
      </c>
      <c r="AW12" s="11">
        <v>8.7400000000000005E-2</v>
      </c>
      <c r="AX12" s="11">
        <v>0.36759999999999998</v>
      </c>
      <c r="AY12" s="11">
        <v>1.1000000000000001E-3</v>
      </c>
      <c r="AZ12" s="11">
        <v>6.012977649603455E-2</v>
      </c>
      <c r="BA12" s="11">
        <v>1.2546075085324233</v>
      </c>
      <c r="BB12" s="11">
        <v>0.11292764153799577</v>
      </c>
      <c r="BC12" s="11">
        <v>9.6415647079097E-2</v>
      </c>
      <c r="BD12" s="11">
        <v>0.51171669322939983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0.31594999999999995</v>
      </c>
      <c r="BJ12" s="4">
        <f>DSTDEV(PlotSort,"PhxRed",$BJ$31:$BJ$32)/SQRT($BH12)</f>
        <v>2.6748208662762201E-3</v>
      </c>
      <c r="BK12" s="4">
        <f>DAVERAGE(PlotSort,"PhxRedEdge",$BJ$31:$BJ$32)</f>
        <v>0.34321250000000003</v>
      </c>
      <c r="BL12" s="4">
        <f>DSTDEV(PlotSort,"PhxRedEdge",$BJ$31:$BJ$32)/SQRT($BH12)</f>
        <v>2.7205066164227567E-3</v>
      </c>
      <c r="BM12" s="4">
        <f>DAVERAGE(PlotSort,"TMRed",$BJ$31:$BJ$32)</f>
        <v>0.31209999999999999</v>
      </c>
      <c r="BN12" s="4">
        <f>DSTDEV(PlotSort,"TMRed",$BJ$31:$BJ$32)/SQRT($BH12)</f>
        <v>2.6615784790233019E-3</v>
      </c>
      <c r="BO12" s="4">
        <f>DAVERAGE(PlotSort,"TMNIR",$BJ$31:$BJ$32)</f>
        <v>0.38741875000000003</v>
      </c>
      <c r="BP12" s="4">
        <f>DSTDEV(PlotSort,"TMNIR",$BJ$31:$BJ$32)/SQRT($BH12)</f>
        <v>3.0864518295015291E-3</v>
      </c>
      <c r="BQ12" s="4">
        <f>DAVERAGE(PlotSort,"NDRE",$BJ$31:$BJ$32)</f>
        <v>6.0499945684090999E-2</v>
      </c>
      <c r="BR12" s="4">
        <f>DSTDEV(PlotSort,"NDRE",$BJ$31:$BJ$32)/SQRT($BH12)</f>
        <v>9.1138663033624244E-4</v>
      </c>
      <c r="BS12" s="4">
        <f>DAVERAGE(PlotSort,"rvi",$BJ$31:$BJ$32)</f>
        <v>1.2414516536406677</v>
      </c>
      <c r="BT12" s="4">
        <f>DSTDEV(PlotSort,"rvi",$BJ$31:$BJ$32)/SQRT($BH12)</f>
        <v>2.5914635263929709E-3</v>
      </c>
      <c r="BU12" s="17">
        <f>DAVERAGE(PlotSort,"ndvi",$BJ$31:$BJ$32)</f>
        <v>0.10770321396313763</v>
      </c>
      <c r="BV12" s="4">
        <f>DSTDEV(PlotSort,"ndvi",$BJ$31:$BJ$32)/SQRT($BH12)</f>
        <v>1.0317739141745318E-3</v>
      </c>
      <c r="BW12" s="17">
        <f>DAVERAGE(PlotSort,"SAVI",$BJ$31:$BJ$32)</f>
        <v>9.4179497872850376E-2</v>
      </c>
      <c r="BX12" s="4">
        <f>DSTDEV(PlotSort,"SAVI",$BJ$31:$BJ$32)/SQRT($BH12)</f>
        <v>8.8362340162945576E-4</v>
      </c>
      <c r="BY12" s="17">
        <f>DAVERAGE(PlotSort,"CCCI",$BJ$31:$BJ$32)</f>
        <v>0.57008512542292</v>
      </c>
      <c r="BZ12" s="4">
        <f>DSTDEV(PlotSort,"CCCI",$BJ$31:$BJ$32)/SQRT($BH12)</f>
        <v>1.1734992631266426E-2</v>
      </c>
    </row>
    <row r="13" spans="1:78" ht="13.5" customHeight="1" x14ac:dyDescent="0.2">
      <c r="B13" s="10">
        <v>122</v>
      </c>
      <c r="C13" s="10">
        <v>9.23</v>
      </c>
      <c r="D13" s="10">
        <v>122.38458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23.5</v>
      </c>
      <c r="Q13" s="24">
        <v>0.67</v>
      </c>
      <c r="R13" s="24">
        <v>2.2200000000000002</v>
      </c>
      <c r="S13" s="24">
        <v>46.57</v>
      </c>
      <c r="T13" s="24">
        <v>100.46</v>
      </c>
      <c r="U13" s="10">
        <v>3</v>
      </c>
      <c r="V13" s="10">
        <v>1</v>
      </c>
      <c r="W13" s="10">
        <v>1</v>
      </c>
      <c r="X13" s="10">
        <v>1</v>
      </c>
      <c r="Y13" s="10">
        <v>3</v>
      </c>
      <c r="Z13" s="10">
        <v>2</v>
      </c>
      <c r="AA13" s="10">
        <v>135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8.9206000000000003</v>
      </c>
      <c r="AK13" s="10">
        <v>0.31490000000000001</v>
      </c>
      <c r="AL13" s="11">
        <v>0.2999</v>
      </c>
      <c r="AM13" s="11">
        <v>1.06E-2</v>
      </c>
      <c r="AN13" s="11">
        <v>4.0575000000000001</v>
      </c>
      <c r="AO13" s="11">
        <v>0.14099999999999999</v>
      </c>
      <c r="AP13" s="11">
        <v>0.32600000000000001</v>
      </c>
      <c r="AQ13" s="11">
        <v>1.1299999999999999E-2</v>
      </c>
      <c r="AR13" s="11">
        <v>16.8827</v>
      </c>
      <c r="AS13" s="11">
        <v>0.81799999999999995</v>
      </c>
      <c r="AT13" s="11">
        <v>0.29770000000000002</v>
      </c>
      <c r="AU13" s="11">
        <v>1.44E-2</v>
      </c>
      <c r="AV13" s="11">
        <v>29.604600000000001</v>
      </c>
      <c r="AW13" s="11">
        <v>1.1918</v>
      </c>
      <c r="AX13" s="11">
        <v>0.36730000000000002</v>
      </c>
      <c r="AY13" s="11">
        <v>1.4800000000000001E-2</v>
      </c>
      <c r="AZ13" s="11">
        <v>5.9570171642867445E-2</v>
      </c>
      <c r="BA13" s="11">
        <v>1.2337924084648975</v>
      </c>
      <c r="BB13" s="11">
        <v>0.10466165413533833</v>
      </c>
      <c r="BC13" s="11">
        <v>8.961373390557939E-2</v>
      </c>
      <c r="BD13" s="11">
        <v>0.58346837134406981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0.31537499999999996</v>
      </c>
      <c r="BJ13" s="4">
        <f>DSTDEV(PlotSort,"PhxRed",$BL$35:$BL$36)/SQRT($BH13)</f>
        <v>3.9669055050144926E-3</v>
      </c>
      <c r="BK13" s="4">
        <f>DAVERAGE(PlotSort,"PhxRedEdge",$BL$35:$BL$36)</f>
        <v>0.34232500000000005</v>
      </c>
      <c r="BL13" s="4">
        <f>DSTDEV(PlotSort,"PhxRedEdge",$BL$35:$BL$36)/SQRT($BH13)</f>
        <v>4.0898284106514063E-3</v>
      </c>
      <c r="BM13" s="4">
        <f>DAVERAGE(PlotSort,"TMRed",$BL$35:$BL$36)</f>
        <v>0.31288750000000004</v>
      </c>
      <c r="BN13" s="4">
        <f>DSTDEV(PlotSort,"TMRed",$BL$35:$BL$36)/SQRT($BH13)</f>
        <v>4.069548829854659E-3</v>
      </c>
      <c r="BO13" s="4">
        <f>DAVERAGE(PlotSort,"TMNIR",$BL$35:$BL$36)</f>
        <v>0.38845000000000002</v>
      </c>
      <c r="BP13" s="4">
        <f>DSTDEV(PlotSort,"TMNIR",$BL$35:$BL$36)/SQRT($BH13)</f>
        <v>4.5033717526823357E-3</v>
      </c>
      <c r="BQ13" s="4">
        <f>DAVERAGE(PlotSort,"NDRE",$BL$35:$BL$36)</f>
        <v>6.3130244142208192E-2</v>
      </c>
      <c r="BR13" s="4">
        <f>DSTDEV(PlotSort,"NDRE",$BL$35:$BL$36)/SQRT($BH13)</f>
        <v>1.1866601562044775E-3</v>
      </c>
      <c r="BS13" s="4">
        <f>DAVERAGE(PlotSort,"rvi",$BL$35:$BL$36)</f>
        <v>1.2416722872156281</v>
      </c>
      <c r="BT13" s="4">
        <f>DSTDEV(PlotSort,"rvi",$BL$35:$BL$36)/SQRT($BH13)</f>
        <v>2.8182691785418805E-3</v>
      </c>
      <c r="BU13" s="17">
        <f>DAVERAGE(PlotSort,"ndvi",$BL$35:$BL$36)</f>
        <v>0.10779901441406055</v>
      </c>
      <c r="BV13" s="4">
        <f>DSTDEV(PlotSort,"ndvi",$BL$35:$BL$36)/SQRT($BH13)</f>
        <v>1.1265343746453404E-3</v>
      </c>
      <c r="BW13" s="17">
        <f>DAVERAGE(PlotSort,"SAVI",$BL$35:$BL$36)</f>
        <v>9.4354130950685691E-2</v>
      </c>
      <c r="BX13" s="4">
        <f>DSTDEV(PlotSort,"SAVI",$BL$35:$BL$36)/SQRT($BH13)</f>
        <v>8.0331258567121393E-4</v>
      </c>
      <c r="BY13" s="17">
        <f>DAVERAGE(PlotSort,"CCCI",$BL$35:$BL$36)</f>
        <v>0.61828191291128221</v>
      </c>
      <c r="BZ13" s="4">
        <f>DSTDEV(PlotSort,"CCCI",$BL$35:$BL$36)/SQRT($BH13)</f>
        <v>1.5298576910812853E-2</v>
      </c>
    </row>
    <row r="14" spans="1:78" ht="13.5" customHeight="1" x14ac:dyDescent="0.2">
      <c r="B14" s="10">
        <v>122</v>
      </c>
      <c r="C14" s="10">
        <v>9.2219999999999995</v>
      </c>
      <c r="D14" s="10">
        <v>122.38424999999999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23.5</v>
      </c>
      <c r="Q14" s="24">
        <v>0.67</v>
      </c>
      <c r="R14" s="24">
        <v>2.2200000000000002</v>
      </c>
      <c r="S14" s="24">
        <v>46.67</v>
      </c>
      <c r="T14" s="24">
        <v>100.38</v>
      </c>
      <c r="U14" s="10">
        <v>3</v>
      </c>
      <c r="V14" s="10">
        <v>1</v>
      </c>
      <c r="W14" s="10">
        <v>1</v>
      </c>
      <c r="X14" s="10">
        <v>1</v>
      </c>
      <c r="Y14" s="10">
        <v>3</v>
      </c>
      <c r="Z14" s="10">
        <v>2</v>
      </c>
      <c r="AA14" s="10">
        <v>135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8.9460999999999995</v>
      </c>
      <c r="AK14" s="10">
        <v>0.23069999999999999</v>
      </c>
      <c r="AL14" s="11">
        <v>0.3014</v>
      </c>
      <c r="AM14" s="11">
        <v>7.7999999999999996E-3</v>
      </c>
      <c r="AN14" s="11">
        <v>4.0785999999999998</v>
      </c>
      <c r="AO14" s="11">
        <v>0.10340000000000001</v>
      </c>
      <c r="AP14" s="11">
        <v>0.32829999999999998</v>
      </c>
      <c r="AQ14" s="11">
        <v>8.3000000000000001E-3</v>
      </c>
      <c r="AR14" s="11">
        <v>16.754000000000001</v>
      </c>
      <c r="AS14" s="11">
        <v>0.3871</v>
      </c>
      <c r="AT14" s="11">
        <v>0.29599999999999999</v>
      </c>
      <c r="AU14" s="11">
        <v>6.7999999999999996E-3</v>
      </c>
      <c r="AV14" s="11">
        <v>29.550599999999999</v>
      </c>
      <c r="AW14" s="11">
        <v>0.60940000000000005</v>
      </c>
      <c r="AX14" s="11">
        <v>0.3674</v>
      </c>
      <c r="AY14" s="11">
        <v>7.6E-3</v>
      </c>
      <c r="AZ14" s="11">
        <v>5.6202386085956624E-2</v>
      </c>
      <c r="BA14" s="11">
        <v>1.2412162162162164</v>
      </c>
      <c r="BB14" s="11">
        <v>0.10762737413325298</v>
      </c>
      <c r="BC14" s="11">
        <v>9.2057761732852017E-2</v>
      </c>
      <c r="BD14" s="11">
        <v>0.49053577565639811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0.31706250000000002</v>
      </c>
      <c r="BJ14" s="4">
        <f>DSTDEV(PlotSort,"PhxRed",$BM$35:$BM$36)/SQRT($BH14)</f>
        <v>2.2929034541384423E-3</v>
      </c>
      <c r="BK14" s="4">
        <f>DAVERAGE(PlotSort,"PhxRedEdge",$BM$35:$BM$36)</f>
        <v>0.34417500000000001</v>
      </c>
      <c r="BL14" s="4">
        <f>DSTDEV(PlotSort,"PhxRedEdge",$BM$35:$BM$36)/SQRT($BH14)</f>
        <v>2.3622288204151608E-3</v>
      </c>
      <c r="BM14" s="4">
        <f>DAVERAGE(PlotSort,"TMRed",$BM$35:$BM$36)</f>
        <v>0.31292499999999995</v>
      </c>
      <c r="BN14" s="4">
        <f>DSTDEV(PlotSort,"TMRed",$BM$35:$BM$36)/SQRT($BH14)</f>
        <v>2.0763850798924534E-3</v>
      </c>
      <c r="BO14" s="4">
        <f>DAVERAGE(PlotSort,"TMNIR",$BM$35:$BM$36)</f>
        <v>0.387625</v>
      </c>
      <c r="BP14" s="4">
        <f>DSTDEV(PlotSort,"TMNIR",$BM$35:$BM$36)/SQRT($BH14)</f>
        <v>2.5048369873772887E-3</v>
      </c>
      <c r="BQ14" s="4">
        <f>DAVERAGE(PlotSort,"NDRE",$BM$35:$BM$36)</f>
        <v>5.939398776441495E-2</v>
      </c>
      <c r="BR14" s="4">
        <f>DSTDEV(PlotSort,"NDRE",$BM$35:$BM$36)/SQRT($BH14)</f>
        <v>7.5111343936581725E-4</v>
      </c>
      <c r="BS14" s="4">
        <f>DAVERAGE(PlotSort,"rvi",$BM$35:$BM$36)</f>
        <v>1.2387581672669079</v>
      </c>
      <c r="BT14" s="4">
        <f>DSTDEV(PlotSort,"rvi",$BM$35:$BM$36)/SQRT($BH14)</f>
        <v>1.9434434902593665E-3</v>
      </c>
      <c r="BU14" s="17">
        <f>DAVERAGE(PlotSort,"ndvi",$BM$35:$BM$36)</f>
        <v>0.10663749632630393</v>
      </c>
      <c r="BV14" s="4">
        <f>DSTDEV(PlotSort,"ndvi",$BM$35:$BM$36)/SQRT($BH14)</f>
        <v>7.7530834562641773E-4</v>
      </c>
      <c r="BW14" s="17">
        <f>DAVERAGE(PlotSort,"SAVI",$BM$35:$BM$36)</f>
        <v>9.3321512086852507E-2</v>
      </c>
      <c r="BX14" s="4">
        <f>DSTDEV(PlotSort,"SAVI",$BM$35:$BM$36)/SQRT($BH14)</f>
        <v>7.025212598645575E-4</v>
      </c>
      <c r="BY14" s="17">
        <f>DAVERAGE(PlotSort,"CCCI",$BM$35:$BM$36)</f>
        <v>0.56022172597908226</v>
      </c>
      <c r="BZ14" s="4">
        <f>DSTDEV(PlotSort,"CCCI",$BM$35:$BM$36)/SQRT($BH14)</f>
        <v>1.262459477383324E-2</v>
      </c>
    </row>
    <row r="15" spans="1:78" ht="13.5" customHeight="1" x14ac:dyDescent="0.2">
      <c r="B15" s="10">
        <v>122</v>
      </c>
      <c r="C15" s="10">
        <v>9.2149999999999999</v>
      </c>
      <c r="D15" s="10">
        <v>122.38396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23.5</v>
      </c>
      <c r="Q15" s="24">
        <v>0.67</v>
      </c>
      <c r="R15" s="24">
        <v>2.2200000000000002</v>
      </c>
      <c r="S15" s="24">
        <v>46.76</v>
      </c>
      <c r="T15" s="24">
        <v>100.31</v>
      </c>
      <c r="U15" s="10">
        <v>3</v>
      </c>
      <c r="V15" s="10">
        <v>1</v>
      </c>
      <c r="W15" s="10">
        <v>1</v>
      </c>
      <c r="X15" s="10">
        <v>1</v>
      </c>
      <c r="Y15" s="10">
        <v>3</v>
      </c>
      <c r="Z15" s="10">
        <v>2</v>
      </c>
      <c r="AA15" s="10">
        <v>135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9.1882000000000001</v>
      </c>
      <c r="AK15" s="10">
        <v>1.23E-2</v>
      </c>
      <c r="AL15" s="11">
        <v>0.31</v>
      </c>
      <c r="AM15" s="11">
        <v>4.0000000000000002E-4</v>
      </c>
      <c r="AN15" s="11">
        <v>4.1811999999999996</v>
      </c>
      <c r="AO15" s="11">
        <v>8.8000000000000005E-3</v>
      </c>
      <c r="AP15" s="11">
        <v>0.3372</v>
      </c>
      <c r="AQ15" s="11">
        <v>6.9999999999999999E-4</v>
      </c>
      <c r="AR15" s="11">
        <v>17.447299999999998</v>
      </c>
      <c r="AS15" s="11">
        <v>0.13370000000000001</v>
      </c>
      <c r="AT15" s="11">
        <v>0.30880000000000002</v>
      </c>
      <c r="AU15" s="11">
        <v>2.3999999999999998E-3</v>
      </c>
      <c r="AV15" s="11">
        <v>30.5822</v>
      </c>
      <c r="AW15" s="11">
        <v>0.2059</v>
      </c>
      <c r="AX15" s="11">
        <v>0.38090000000000002</v>
      </c>
      <c r="AY15" s="11">
        <v>2.5999999999999999E-3</v>
      </c>
      <c r="AZ15" s="11">
        <v>6.0855034117810916E-2</v>
      </c>
      <c r="BA15" s="11">
        <v>1.2334844559585492</v>
      </c>
      <c r="BB15" s="11">
        <v>0.10453820501667392</v>
      </c>
      <c r="BC15" s="11">
        <v>9.0905270236193991E-2</v>
      </c>
      <c r="BD15" s="11">
        <v>0.60899578941952759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0.30916250000000001</v>
      </c>
      <c r="BJ15" s="4">
        <f>DSTDEV(PlotSort,"PhxRed",$BN$35:$BN$36)/SQRT($BH15)</f>
        <v>2.2992962820952761E-3</v>
      </c>
      <c r="BK15" s="4">
        <f>DAVERAGE(PlotSort,"PhxRedEdge",$BN$35:$BN$36)</f>
        <v>0.33713749999999998</v>
      </c>
      <c r="BL15" s="4">
        <f>DSTDEV(PlotSort,"PhxRedEdge",$BN$35:$BN$36)/SQRT($BH15)</f>
        <v>2.3484749991065611E-3</v>
      </c>
      <c r="BM15" s="4">
        <f>DAVERAGE(PlotSort,"TMRed",$BN$35:$BN$36)</f>
        <v>0.30478749999999999</v>
      </c>
      <c r="BN15" s="4">
        <f>DSTDEV(PlotSort,"TMRed",$BN$35:$BN$36)/SQRT($BH15)</f>
        <v>2.3984695641179206E-3</v>
      </c>
      <c r="BO15" s="4">
        <f>DAVERAGE(PlotSort,"TMNIR",$BN$35:$BN$36)</f>
        <v>0.38151249999999998</v>
      </c>
      <c r="BP15" s="4">
        <f>DSTDEV(PlotSort,"TMNIR",$BN$35:$BN$36)/SQRT($BH15)</f>
        <v>3.3302958630899875E-3</v>
      </c>
      <c r="BQ15" s="4">
        <f>DAVERAGE(PlotSort,"NDRE",$BN$35:$BN$36)</f>
        <v>6.1698380697141557E-2</v>
      </c>
      <c r="BR15" s="4">
        <f>DSTDEV(PlotSort,"NDRE",$BN$35:$BN$36)/SQRT($BH15)</f>
        <v>1.2350448529512015E-3</v>
      </c>
      <c r="BS15" s="4">
        <f>DAVERAGE(PlotSort,"rvi",$BN$35:$BN$36)</f>
        <v>1.2516893936576303</v>
      </c>
      <c r="BT15" s="4">
        <f>DSTDEV(PlotSort,"rvi",$BN$35:$BN$36)/SQRT($BH15)</f>
        <v>2.6157223769067346E-3</v>
      </c>
      <c r="BU15" s="17">
        <f>DAVERAGE(PlotSort,"ndvi",$BN$35:$BN$36)</f>
        <v>0.11176963710946174</v>
      </c>
      <c r="BV15" s="4">
        <f>DSTDEV(PlotSort,"ndvi",$BN$35:$BN$36)/SQRT($BH15)</f>
        <v>1.0315268537531232E-3</v>
      </c>
      <c r="BW15" s="17">
        <f>DAVERAGE(PlotSort,"SAVI",$BN$35:$BN$36)</f>
        <v>9.6989532696481279E-2</v>
      </c>
      <c r="BX15" s="4">
        <f>DSTDEV(PlotSort,"SAVI",$BN$35:$BN$36)/SQRT($BH15)</f>
        <v>1.0853967527549215E-3</v>
      </c>
      <c r="BY15" s="17">
        <f>DAVERAGE(PlotSort,"CCCI",$BN$35:$BN$36)</f>
        <v>0.55176580507980888</v>
      </c>
      <c r="BZ15" s="4">
        <f>DSTDEV(PlotSort,"CCCI",$BN$35:$BN$36)/SQRT($BH15)</f>
        <v>1.4511341083647067E-2</v>
      </c>
    </row>
    <row r="16" spans="1:78" ht="13.5" customHeight="1" x14ac:dyDescent="0.2">
      <c r="B16" s="10">
        <v>122</v>
      </c>
      <c r="C16" s="10">
        <v>9.2070000000000007</v>
      </c>
      <c r="D16" s="10">
        <v>122.38361999999999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23.5</v>
      </c>
      <c r="Q16" s="24">
        <v>0.67</v>
      </c>
      <c r="R16" s="24">
        <v>2.2200000000000002</v>
      </c>
      <c r="S16" s="24">
        <v>46.86</v>
      </c>
      <c r="T16" s="24">
        <v>100.22</v>
      </c>
      <c r="U16" s="10">
        <v>3</v>
      </c>
      <c r="V16" s="10">
        <v>1</v>
      </c>
      <c r="W16" s="10">
        <v>1</v>
      </c>
      <c r="X16" s="10">
        <v>1</v>
      </c>
      <c r="Y16" s="10">
        <v>3</v>
      </c>
      <c r="Z16" s="10">
        <v>2</v>
      </c>
      <c r="AA16" s="10">
        <v>135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9.4349000000000007</v>
      </c>
      <c r="AK16" s="10">
        <v>0.40279999999999999</v>
      </c>
      <c r="AL16" s="11">
        <v>0.31900000000000001</v>
      </c>
      <c r="AM16" s="11">
        <v>1.3599999999999999E-2</v>
      </c>
      <c r="AN16" s="11">
        <v>4.2656000000000001</v>
      </c>
      <c r="AO16" s="11">
        <v>0.19769999999999999</v>
      </c>
      <c r="AP16" s="11">
        <v>0.34470000000000001</v>
      </c>
      <c r="AQ16" s="11">
        <v>1.6E-2</v>
      </c>
      <c r="AR16" s="11">
        <v>17.683299999999999</v>
      </c>
      <c r="AS16" s="11">
        <v>0.93740000000000001</v>
      </c>
      <c r="AT16" s="11">
        <v>0.3135</v>
      </c>
      <c r="AU16" s="11">
        <v>1.66E-2</v>
      </c>
      <c r="AV16" s="11">
        <v>30.823499999999999</v>
      </c>
      <c r="AW16" s="11">
        <v>1.637</v>
      </c>
      <c r="AX16" s="11">
        <v>0.38469999999999999</v>
      </c>
      <c r="AY16" s="11">
        <v>2.0400000000000001E-2</v>
      </c>
      <c r="AZ16" s="11">
        <v>5.4839594187002988E-2</v>
      </c>
      <c r="BA16" s="11">
        <v>1.2271132376395535</v>
      </c>
      <c r="BB16" s="11">
        <v>0.10197651102835863</v>
      </c>
      <c r="BC16" s="11">
        <v>8.9133700550826228E-2</v>
      </c>
      <c r="BD16" s="11">
        <v>0.52096138857934771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0.31687500000000002</v>
      </c>
      <c r="BJ16" s="4">
        <f>DSTDEV(PlotSort,"PhxRed",$BK$31:$BK$32)/SQRT($BH16)</f>
        <v>2.3661942016664651E-3</v>
      </c>
      <c r="BK16" s="4">
        <f>DAVERAGE(PlotSort,"PhxRedEdge",$BK$31:$BK$32)</f>
        <v>0.34415625000000005</v>
      </c>
      <c r="BL16" s="4">
        <f>DSTDEV(PlotSort,"PhxRedEdge",$BK$31:$BK$32)/SQRT($BH16)</f>
        <v>2.4106356137956653E-3</v>
      </c>
      <c r="BM16" s="4">
        <f>DAVERAGE(PlotSort,"TMRed",$BK$31:$BK$32)</f>
        <v>0.31291249999999998</v>
      </c>
      <c r="BN16" s="4">
        <f>DSTDEV(PlotSort,"TMRed",$BK$31:$BK$32)/SQRT($BH16)</f>
        <v>2.3623941775241476E-3</v>
      </c>
      <c r="BO16" s="4">
        <f>DAVERAGE(PlotSort,"TMNIR",$BK$31:$BK$32)</f>
        <v>0.38824999999999998</v>
      </c>
      <c r="BP16" s="4">
        <f>DSTDEV(PlotSort,"TMNIR",$BK$31:$BK$32)/SQRT($BH16)</f>
        <v>2.7638137901578445E-3</v>
      </c>
      <c r="BQ16" s="4">
        <f>DAVERAGE(PlotSort,"NDRE",$BK$31:$BK$32)</f>
        <v>6.019631235915459E-2</v>
      </c>
      <c r="BR16" s="4">
        <f>DSTDEV(PlotSort,"NDRE",$BK$31:$BK$32)/SQRT($BH16)</f>
        <v>9.470553888934857E-4</v>
      </c>
      <c r="BS16" s="4">
        <f>DAVERAGE(PlotSort,"rvi",$BK$31:$BK$32)</f>
        <v>1.2408401401783875</v>
      </c>
      <c r="BT16" s="4">
        <f>DSTDEV(PlotSort,"rvi",$BK$31:$BK$32)/SQRT($BH16)</f>
        <v>1.8940344681072307E-3</v>
      </c>
      <c r="BU16" s="17">
        <f>DAVERAGE(PlotSort,"ndvi",$BK$31:$BK$32)</f>
        <v>0.10746803229589037</v>
      </c>
      <c r="BV16" s="4">
        <f>DSTDEV(PlotSort,"ndvi",$BK$31:$BK$32)/SQRT($BH16)</f>
        <v>7.5534570814676588E-4</v>
      </c>
      <c r="BW16" s="17">
        <f>DAVERAGE(PlotSort,"SAVI",$BK$31:$BK$32)</f>
        <v>9.4073698443609119E-2</v>
      </c>
      <c r="BX16" s="4">
        <f>DSTDEV(PlotSort,"SAVI",$BK$31:$BK$32)/SQRT($BH16)</f>
        <v>6.502167701940624E-4</v>
      </c>
      <c r="BY16" s="17">
        <f>DAVERAGE(PlotSort,"CCCI",$BK$31:$BK$32)</f>
        <v>0.56688524239798843</v>
      </c>
      <c r="BZ16" s="4">
        <f>DSTDEV(PlotSort,"CCCI",$BK$31:$BK$32)/SQRT($BH16)</f>
        <v>1.6238753899615044E-2</v>
      </c>
    </row>
    <row r="17" spans="2:78" ht="13.5" customHeight="1" x14ac:dyDescent="0.2">
      <c r="B17" s="10">
        <v>122</v>
      </c>
      <c r="C17" s="10">
        <v>9.1989999999999998</v>
      </c>
      <c r="D17" s="10">
        <v>122.38329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23.5</v>
      </c>
      <c r="Q17" s="24">
        <v>0.67</v>
      </c>
      <c r="R17" s="24">
        <v>2.2200000000000002</v>
      </c>
      <c r="S17" s="24">
        <v>46.96</v>
      </c>
      <c r="T17" s="24">
        <v>100.14</v>
      </c>
      <c r="U17" s="10">
        <v>3</v>
      </c>
      <c r="V17" s="10">
        <v>1</v>
      </c>
      <c r="W17" s="10">
        <v>1</v>
      </c>
      <c r="X17" s="10">
        <v>1</v>
      </c>
      <c r="Y17" s="10">
        <v>3</v>
      </c>
      <c r="Z17" s="10">
        <v>2</v>
      </c>
      <c r="AA17" s="10">
        <v>135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9.1015999999999995</v>
      </c>
      <c r="AK17" s="10">
        <v>0.24279999999999999</v>
      </c>
      <c r="AL17" s="11">
        <v>0.30830000000000002</v>
      </c>
      <c r="AM17" s="11">
        <v>8.2000000000000007E-3</v>
      </c>
      <c r="AN17" s="11">
        <v>4.1368999999999998</v>
      </c>
      <c r="AO17" s="11">
        <v>0.1118</v>
      </c>
      <c r="AP17" s="11">
        <v>0.33500000000000002</v>
      </c>
      <c r="AQ17" s="11">
        <v>9.1000000000000004E-3</v>
      </c>
      <c r="AR17" s="11">
        <v>17.185400000000001</v>
      </c>
      <c r="AS17" s="11">
        <v>0.56899999999999995</v>
      </c>
      <c r="AT17" s="11">
        <v>0.30530000000000002</v>
      </c>
      <c r="AU17" s="11">
        <v>1.01E-2</v>
      </c>
      <c r="AV17" s="11">
        <v>30.072600000000001</v>
      </c>
      <c r="AW17" s="11">
        <v>0.84030000000000005</v>
      </c>
      <c r="AX17" s="11">
        <v>0.37609999999999999</v>
      </c>
      <c r="AY17" s="11">
        <v>1.0500000000000001E-2</v>
      </c>
      <c r="AZ17" s="11">
        <v>5.7797778090282616E-2</v>
      </c>
      <c r="BA17" s="11">
        <v>1.2319030461840812</v>
      </c>
      <c r="BB17" s="11">
        <v>0.10390372761960666</v>
      </c>
      <c r="BC17" s="11">
        <v>8.9893346876587066E-2</v>
      </c>
      <c r="BD17" s="11">
        <v>0.55765673954976069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0.31245624999999999</v>
      </c>
      <c r="BJ17" s="4">
        <f>DSTDEV(PlotSort,"PhxRed",$BL$31:$BL$32)/SQRT($BH17)</f>
        <v>2.3070177132321007E-3</v>
      </c>
      <c r="BK17" s="4">
        <f>DAVERAGE(PlotSort,"PhxRedEdge",$BL$31:$BL$32)</f>
        <v>0.33975</v>
      </c>
      <c r="BL17" s="4">
        <f>DSTDEV(PlotSort,"PhxRedEdge",$BL$31:$BL$32)/SQRT($BH17)</f>
        <v>2.3277313705265322E-3</v>
      </c>
      <c r="BM17" s="4">
        <f>DAVERAGE(PlotSort,"TMRed",$BL$31:$BL$32)</f>
        <v>0.30884999999999996</v>
      </c>
      <c r="BN17" s="4">
        <f>DSTDEV(PlotSort,"TMRed",$BL$31:$BL$32)/SQRT($BH17)</f>
        <v>2.2444004396126229E-3</v>
      </c>
      <c r="BO17" s="4">
        <f>DAVERAGE(PlotSort,"TMNIR",$BL$31:$BL$32)</f>
        <v>0.38435625000000001</v>
      </c>
      <c r="BP17" s="4">
        <f>DSTDEV(PlotSort,"TMNIR",$BL$31:$BL$32)/SQRT($BH17)</f>
        <v>2.5466148895805459E-3</v>
      </c>
      <c r="BQ17" s="4">
        <f>DAVERAGE(PlotSort,"NDRE",$BL$31:$BL$32)</f>
        <v>6.1611987824935238E-2</v>
      </c>
      <c r="BR17" s="4">
        <f>DSTDEV(PlotSort,"NDRE",$BL$31:$BL$32)/SQRT($BH17)</f>
        <v>7.8942071466362482E-4</v>
      </c>
      <c r="BS17" s="4">
        <f>DAVERAGE(PlotSort,"rvi",$BL$31:$BL$32)</f>
        <v>1.2445988675251494</v>
      </c>
      <c r="BT17" s="4">
        <f>DSTDEV(PlotSort,"rvi",$BL$31:$BL$32)/SQRT($BH17)</f>
        <v>2.6330756644155299E-3</v>
      </c>
      <c r="BU17" s="17">
        <f>DAVERAGE(PlotSort,"ndvi",$BL$31:$BL$32)</f>
        <v>0.10895378979217465</v>
      </c>
      <c r="BV17" s="4">
        <f>DSTDEV(PlotSort,"ndvi",$BL$31:$BL$32)/SQRT($BH17)</f>
        <v>1.0460489256097481E-3</v>
      </c>
      <c r="BW17" s="17">
        <f>DAVERAGE(PlotSort,"SAVI",$BL$31:$BL$32)</f>
        <v>9.4919645466826894E-2</v>
      </c>
      <c r="BX17" s="4">
        <f>DSTDEV(PlotSort,"SAVI",$BL$31:$BL$32)/SQRT($BH17)</f>
        <v>8.787767330702917E-4</v>
      </c>
      <c r="BY17" s="17">
        <f>DAVERAGE(PlotSort,"CCCI",$BL$31:$BL$32)</f>
        <v>0.57836034257663937</v>
      </c>
      <c r="BZ17" s="4">
        <f>DSTDEV(PlotSort,"CCCI",$BL$31:$BL$32)/SQRT($BH17)</f>
        <v>9.4490571965515271E-3</v>
      </c>
    </row>
    <row r="18" spans="2:78" ht="13.5" customHeight="1" x14ac:dyDescent="0.2">
      <c r="B18" s="10">
        <v>122</v>
      </c>
      <c r="C18" s="10">
        <v>9.27</v>
      </c>
      <c r="D18" s="10">
        <v>122.38625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23.5</v>
      </c>
      <c r="Q18" s="24">
        <v>0.67</v>
      </c>
      <c r="R18" s="24">
        <v>2.2200000000000002</v>
      </c>
      <c r="S18" s="24">
        <v>46.08</v>
      </c>
      <c r="T18" s="24">
        <v>100.88</v>
      </c>
      <c r="U18" s="10">
        <v>3</v>
      </c>
      <c r="V18" s="10">
        <v>1</v>
      </c>
      <c r="W18" s="10">
        <v>1</v>
      </c>
      <c r="X18" s="10">
        <v>1</v>
      </c>
      <c r="Y18" s="10">
        <v>3</v>
      </c>
      <c r="Z18" s="10">
        <v>2</v>
      </c>
      <c r="AA18" s="10">
        <v>135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9.3077000000000005</v>
      </c>
      <c r="AK18" s="10">
        <v>0.1482</v>
      </c>
      <c r="AL18" s="11">
        <v>0.31</v>
      </c>
      <c r="AM18" s="11">
        <v>4.8999999999999998E-3</v>
      </c>
      <c r="AN18" s="11">
        <v>4.2496</v>
      </c>
      <c r="AO18" s="11">
        <v>7.0199999999999999E-2</v>
      </c>
      <c r="AP18" s="11">
        <v>0.33800000000000002</v>
      </c>
      <c r="AQ18" s="11">
        <v>5.5999999999999999E-3</v>
      </c>
      <c r="AR18" s="11">
        <v>17.527799999999999</v>
      </c>
      <c r="AS18" s="11">
        <v>0.40100000000000002</v>
      </c>
      <c r="AT18" s="11">
        <v>0.30620000000000003</v>
      </c>
      <c r="AU18" s="11">
        <v>7.0000000000000001E-3</v>
      </c>
      <c r="AV18" s="11">
        <v>31.258199999999999</v>
      </c>
      <c r="AW18" s="11">
        <v>0.67810000000000004</v>
      </c>
      <c r="AX18" s="11">
        <v>0.38379999999999997</v>
      </c>
      <c r="AY18" s="11">
        <v>8.3000000000000001E-3</v>
      </c>
      <c r="AZ18" s="11">
        <v>6.345247991133271E-2</v>
      </c>
      <c r="BA18" s="11">
        <v>1.2534291312867405</v>
      </c>
      <c r="BB18" s="11">
        <v>0.11246376811594196</v>
      </c>
      <c r="BC18" s="11">
        <v>9.7815126050420115E-2</v>
      </c>
      <c r="BD18" s="11">
        <v>0.57749670331801861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0.30909374999999994</v>
      </c>
      <c r="BJ18" s="4">
        <f>DSTDEV(PlotSort,"PhxRed",$BJ$35:$BJ$36)/SQRT($BH18)</f>
        <v>1.7901226389552204E-3</v>
      </c>
      <c r="BK18" s="4">
        <f>DAVERAGE(PlotSort,"PhxRedEdge",$BJ$35:$BJ$36)</f>
        <v>0.33618124999999999</v>
      </c>
      <c r="BL18" s="4">
        <f>DSTDEV(PlotSort,"PhxRedEdge",$BJ$35:$BJ$36)/SQRT($BH18)</f>
        <v>1.7744534076253834E-3</v>
      </c>
      <c r="BM18" s="4">
        <f>DAVERAGE(PlotSort,"TMRed",$BJ$35:$BJ$36)</f>
        <v>0.30623124999999995</v>
      </c>
      <c r="BN18" s="4">
        <f>DSTDEV(PlotSort,"TMRed",$BJ$35:$BJ$36)/SQRT($BH18)</f>
        <v>1.9082434931545463E-3</v>
      </c>
      <c r="BO18" s="4">
        <f>DAVERAGE(PlotSort,"TMNIR",$BJ$35:$BJ$36)</f>
        <v>0.38053124999999999</v>
      </c>
      <c r="BP18" s="4">
        <f>DSTDEV(PlotSort,"TMNIR",$BJ$35:$BJ$36)/SQRT($BH18)</f>
        <v>2.218552808138674E-3</v>
      </c>
      <c r="BQ18" s="4">
        <f>DAVERAGE(PlotSort,"NDRE",$BJ$35:$BJ$36)</f>
        <v>6.1855936343357551E-2</v>
      </c>
      <c r="BR18" s="4">
        <f>DSTDEV(PlotSort,"NDRE",$BJ$35:$BJ$36)/SQRT($BH18)</f>
        <v>8.7266310705579931E-4</v>
      </c>
      <c r="BS18" s="4">
        <f>DAVERAGE(PlotSort,"rvi",$BJ$35:$BJ$36)</f>
        <v>1.2426991307412021</v>
      </c>
      <c r="BT18" s="4">
        <f>DSTDEV(PlotSort,"rvi",$BJ$35:$BJ$36)/SQRT($BH18)</f>
        <v>2.1401618801975531E-3</v>
      </c>
      <c r="BU18" s="17">
        <f>DAVERAGE(PlotSort,"ndvi",$BJ$35:$BJ$36)</f>
        <v>0.10820523102273732</v>
      </c>
      <c r="BV18" s="4">
        <f>DSTDEV(PlotSort,"ndvi",$BJ$35:$BJ$36)/SQRT($BH18)</f>
        <v>8.5206386423123857E-4</v>
      </c>
      <c r="BW18" s="17">
        <f>DAVERAGE(PlotSort,"SAVI",$BJ$35:$BJ$36)</f>
        <v>9.3907118985725069E-2</v>
      </c>
      <c r="BX18" s="4">
        <f>DSTDEV(PlotSort,"SAVI",$BJ$35:$BJ$36)/SQRT($BH18)</f>
        <v>7.2664577377663721E-4</v>
      </c>
      <c r="BY18" s="17">
        <f>DAVERAGE(PlotSort,"CCCI",$BJ$35:$BJ$36)</f>
        <v>0.59043505000675101</v>
      </c>
      <c r="BZ18" s="4">
        <f>DSTDEV(PlotSort,"CCCI",$BJ$35:$BJ$36)/SQRT($BH18)</f>
        <v>1.3144059741966562E-2</v>
      </c>
    </row>
    <row r="19" spans="2:78" ht="13.5" customHeight="1" x14ac:dyDescent="0.2">
      <c r="B19" s="10">
        <v>122</v>
      </c>
      <c r="C19" s="10">
        <v>9.2780000000000005</v>
      </c>
      <c r="D19" s="10">
        <v>122.38658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23.5</v>
      </c>
      <c r="Q19" s="24">
        <v>0.67</v>
      </c>
      <c r="R19" s="24">
        <v>2.2200000000000002</v>
      </c>
      <c r="S19" s="24">
        <v>45.98</v>
      </c>
      <c r="T19" s="24">
        <v>100.96</v>
      </c>
      <c r="U19" s="10">
        <v>3</v>
      </c>
      <c r="V19" s="10">
        <v>1</v>
      </c>
      <c r="W19" s="10">
        <v>1</v>
      </c>
      <c r="X19" s="10">
        <v>1</v>
      </c>
      <c r="Y19" s="10">
        <v>3</v>
      </c>
      <c r="Z19" s="10">
        <v>2</v>
      </c>
      <c r="AA19" s="10">
        <v>135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9.3947000000000003</v>
      </c>
      <c r="AK19" s="10">
        <v>0.31080000000000002</v>
      </c>
      <c r="AL19" s="11">
        <v>0.31230000000000002</v>
      </c>
      <c r="AM19" s="11">
        <v>1.03E-2</v>
      </c>
      <c r="AN19" s="11">
        <v>4.2853000000000003</v>
      </c>
      <c r="AO19" s="11">
        <v>0.1333</v>
      </c>
      <c r="AP19" s="11">
        <v>0.3402</v>
      </c>
      <c r="AQ19" s="11">
        <v>1.06E-2</v>
      </c>
      <c r="AR19" s="11">
        <v>17.7455</v>
      </c>
      <c r="AS19" s="11">
        <v>0.58109999999999995</v>
      </c>
      <c r="AT19" s="11">
        <v>0.30940000000000001</v>
      </c>
      <c r="AU19" s="11">
        <v>1.01E-2</v>
      </c>
      <c r="AV19" s="11">
        <v>31.595199999999998</v>
      </c>
      <c r="AW19" s="11">
        <v>1.0025999999999999</v>
      </c>
      <c r="AX19" s="11">
        <v>0.38719999999999999</v>
      </c>
      <c r="AY19" s="11">
        <v>1.23E-2</v>
      </c>
      <c r="AZ19" s="11">
        <v>6.4613692603794307E-2</v>
      </c>
      <c r="BA19" s="11">
        <v>1.2514544279250162</v>
      </c>
      <c r="BB19" s="11">
        <v>0.11168532873959228</v>
      </c>
      <c r="BC19" s="11">
        <v>9.75263245863279E-2</v>
      </c>
      <c r="BD19" s="11">
        <v>0.60670147760091109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0.32023750000000001</v>
      </c>
      <c r="BJ19" s="4">
        <f>DSTDEV(PlotSort,"PhxRed",$BK$35:$BK$36)/SQRT($BH19)</f>
        <v>2.0562278367599889E-3</v>
      </c>
      <c r="BK19" s="4">
        <f>DAVERAGE(PlotSort,"PhxRedEdge",$BK$35:$BK$36)</f>
        <v>0.34772500000000001</v>
      </c>
      <c r="BL19" s="4">
        <f>DSTDEV(PlotSort,"PhxRedEdge",$BK$35:$BK$36)/SQRT($BH19)</f>
        <v>2.0702757465291101E-3</v>
      </c>
      <c r="BM19" s="4">
        <f>DAVERAGE(PlotSort,"TMRed",$BK$35:$BK$36)</f>
        <v>0.31553124999999999</v>
      </c>
      <c r="BN19" s="4">
        <f>DSTDEV(PlotSort,"TMRed",$BK$35:$BK$36)/SQRT($BH19)</f>
        <v>2.1549887615716235E-3</v>
      </c>
      <c r="BO19" s="4">
        <f>DAVERAGE(PlotSort,"TMNIR",$BK$35:$BK$36)</f>
        <v>0.39207500000000001</v>
      </c>
      <c r="BP19" s="4">
        <f>DSTDEV(PlotSort,"TMNIR",$BK$35:$BK$36)/SQRT($BH19)</f>
        <v>2.2946404947180744E-3</v>
      </c>
      <c r="BQ19" s="4">
        <f>DAVERAGE(PlotSort,"NDRE",$BK$35:$BK$36)</f>
        <v>5.9952363840732277E-2</v>
      </c>
      <c r="BR19" s="4">
        <f>DSTDEV(PlotSort,"NDRE",$BK$35:$BK$36)/SQRT($BH19)</f>
        <v>8.3939047390235114E-4</v>
      </c>
      <c r="BS19" s="4">
        <f>DAVERAGE(PlotSort,"rvi",$BK$35:$BK$36)</f>
        <v>1.2427398769623352</v>
      </c>
      <c r="BT19" s="4">
        <f>DSTDEV(PlotSort,"rvi",$BK$35:$BK$36)/SQRT($BH19)</f>
        <v>2.5320031953422512E-3</v>
      </c>
      <c r="BU19" s="17">
        <f>DAVERAGE(PlotSort,"ndvi",$BK$35:$BK$36)</f>
        <v>0.10821659106532774</v>
      </c>
      <c r="BV19" s="4">
        <f>DSTDEV(PlotSort,"ndvi",$BK$35:$BK$36)/SQRT($BH19)</f>
        <v>1.0061465471936093E-3</v>
      </c>
      <c r="BW19" s="17">
        <f>DAVERAGE(PlotSort,"SAVI",$BK$35:$BK$36)</f>
        <v>9.508622492471093E-2</v>
      </c>
      <c r="BX19" s="4">
        <f>DSTDEV(PlotSort,"SAVI",$BK$35:$BK$36)/SQRT($BH19)</f>
        <v>8.0282470023317596E-4</v>
      </c>
      <c r="BY19" s="17">
        <f>DAVERAGE(PlotSort,"CCCI",$BK$35:$BK$36)</f>
        <v>0.55481053496787702</v>
      </c>
      <c r="BZ19" s="4">
        <f>DSTDEV(PlotSort,"CCCI",$BK$35:$BK$36)/SQRT($BH19)</f>
        <v>1.1929008006847312E-2</v>
      </c>
    </row>
    <row r="20" spans="2:78" ht="13.5" customHeight="1" x14ac:dyDescent="0.2">
      <c r="B20" s="10">
        <v>122</v>
      </c>
      <c r="C20" s="10">
        <v>9.2859999999999996</v>
      </c>
      <c r="D20" s="10">
        <v>122.38692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23.5</v>
      </c>
      <c r="Q20" s="24">
        <v>0.67</v>
      </c>
      <c r="R20" s="24">
        <v>2.2200000000000002</v>
      </c>
      <c r="S20" s="24">
        <v>45.88</v>
      </c>
      <c r="T20" s="24">
        <v>101.04</v>
      </c>
      <c r="U20" s="10">
        <v>3</v>
      </c>
      <c r="V20" s="10">
        <v>1</v>
      </c>
      <c r="W20" s="10">
        <v>1</v>
      </c>
      <c r="X20" s="10">
        <v>1</v>
      </c>
      <c r="Y20" s="10">
        <v>3</v>
      </c>
      <c r="Z20" s="10">
        <v>2</v>
      </c>
      <c r="AA20" s="10">
        <v>135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9.1885999999999992</v>
      </c>
      <c r="AK20" s="10">
        <v>8.0000000000000002E-3</v>
      </c>
      <c r="AL20" s="11">
        <v>0.3049</v>
      </c>
      <c r="AM20" s="11">
        <v>2.9999999999999997E-4</v>
      </c>
      <c r="AN20" s="11">
        <v>4.1734999999999998</v>
      </c>
      <c r="AO20" s="11">
        <v>6.9999999999999999E-4</v>
      </c>
      <c r="AP20" s="11">
        <v>0.3306</v>
      </c>
      <c r="AQ20" s="11">
        <v>1E-4</v>
      </c>
      <c r="AR20" s="11">
        <v>17.377600000000001</v>
      </c>
      <c r="AS20" s="11">
        <v>0.10680000000000001</v>
      </c>
      <c r="AT20" s="11">
        <v>0.3024</v>
      </c>
      <c r="AU20" s="11">
        <v>1.9E-3</v>
      </c>
      <c r="AV20" s="11">
        <v>30.806899999999999</v>
      </c>
      <c r="AW20" s="11">
        <v>4.7800000000000002E-2</v>
      </c>
      <c r="AX20" s="11">
        <v>0.37669999999999998</v>
      </c>
      <c r="AY20" s="11">
        <v>5.9999999999999995E-4</v>
      </c>
      <c r="AZ20" s="11">
        <v>6.5177435317404178E-2</v>
      </c>
      <c r="BA20" s="11">
        <v>1.2457010582010581</v>
      </c>
      <c r="BB20" s="11">
        <v>0.10940951259019287</v>
      </c>
      <c r="BC20" s="11">
        <v>9.452124501738611E-2</v>
      </c>
      <c r="BD20" s="11">
        <v>0.64018631444570206</v>
      </c>
      <c r="BE20" s="27"/>
    </row>
    <row r="21" spans="2:78" ht="13.5" customHeight="1" x14ac:dyDescent="0.2">
      <c r="B21" s="10">
        <v>122</v>
      </c>
      <c r="C21" s="10">
        <v>9.2940000000000005</v>
      </c>
      <c r="D21" s="10">
        <v>122.38724999999999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23.5</v>
      </c>
      <c r="Q21" s="24">
        <v>0.67</v>
      </c>
      <c r="R21" s="24">
        <v>2.2200000000000002</v>
      </c>
      <c r="S21" s="24">
        <v>45.78</v>
      </c>
      <c r="T21" s="24">
        <v>101.13</v>
      </c>
      <c r="U21" s="10">
        <v>3</v>
      </c>
      <c r="V21" s="10">
        <v>1</v>
      </c>
      <c r="W21" s="10">
        <v>1</v>
      </c>
      <c r="X21" s="10">
        <v>1</v>
      </c>
      <c r="Y21" s="10">
        <v>3</v>
      </c>
      <c r="Z21" s="10">
        <v>2</v>
      </c>
      <c r="AA21" s="10">
        <v>135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9.3627000000000002</v>
      </c>
      <c r="AK21" s="10">
        <v>2.9600000000000001E-2</v>
      </c>
      <c r="AL21" s="11">
        <v>0.31009999999999999</v>
      </c>
      <c r="AM21" s="11">
        <v>1E-3</v>
      </c>
      <c r="AN21" s="11">
        <v>4.2786999999999997</v>
      </c>
      <c r="AO21" s="11">
        <v>1.9599999999999999E-2</v>
      </c>
      <c r="AP21" s="11">
        <v>0.33829999999999999</v>
      </c>
      <c r="AQ21" s="11">
        <v>1.6000000000000001E-3</v>
      </c>
      <c r="AR21" s="11">
        <v>17.668600000000001</v>
      </c>
      <c r="AS21" s="11">
        <v>1.34E-2</v>
      </c>
      <c r="AT21" s="11">
        <v>0.30690000000000001</v>
      </c>
      <c r="AU21" s="11">
        <v>2.0000000000000001E-4</v>
      </c>
      <c r="AV21" s="11">
        <v>31.4267</v>
      </c>
      <c r="AW21" s="11">
        <v>8.1100000000000005E-2</v>
      </c>
      <c r="AX21" s="11">
        <v>0.38350000000000001</v>
      </c>
      <c r="AY21" s="11">
        <v>1E-3</v>
      </c>
      <c r="AZ21" s="11">
        <v>6.2621224715987828E-2</v>
      </c>
      <c r="BA21" s="11">
        <v>1.2495927012056045</v>
      </c>
      <c r="BB21" s="11">
        <v>0.11095017381228274</v>
      </c>
      <c r="BC21" s="11">
        <v>9.6522177419354857E-2</v>
      </c>
      <c r="BD21" s="11">
        <v>0.57718658458491734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0.25609999999999999</v>
      </c>
      <c r="BJ21" s="4"/>
      <c r="BK21" s="4">
        <f>DAVERAGE(PlotSort2,"PhxRedEdge",$BO$31:$BO$32)</f>
        <v>0.27510000000000001</v>
      </c>
      <c r="BL21" s="4"/>
      <c r="BM21" s="4">
        <f>DAVERAGE(PlotSort2,"TMRed",$BO$31:$BO$32)</f>
        <v>0.25209999999999999</v>
      </c>
      <c r="BN21" s="4"/>
      <c r="BO21" s="4">
        <f>DAVERAGE(PlotSort2,"TMNIR",$BO$31:$BO$32)</f>
        <v>0.31919999999999998</v>
      </c>
      <c r="BP21" s="4"/>
      <c r="BQ21" s="4">
        <f>DAVERAGE(PlotSort2,"NDRE",$BO$31:$BO$32)</f>
        <v>7.4204946996466375E-2</v>
      </c>
      <c r="BR21" s="4"/>
      <c r="BS21" s="4">
        <f>DAVERAGE(PlotSort2,"rvi",$BO$31:$BO$32)</f>
        <v>1.2661642205474017</v>
      </c>
      <c r="BT21" s="4"/>
      <c r="BU21" s="17">
        <f>DAVERAGE(PlotSort2,"ndvi",$BO$31:$BO$32)</f>
        <v>0.11745142657097847</v>
      </c>
      <c r="BV21" s="4"/>
      <c r="BW21" s="17">
        <f>DAVERAGE(PlotSort2,"SAVI",$BO$31:$BO$32)</f>
        <v>9.3951274152898362E-2</v>
      </c>
      <c r="BX21" s="4"/>
      <c r="BY21" s="17">
        <f>DAVERAGE(PlotSort2,"CCCI",$BO$31:$BO$32)</f>
        <v>0.7240769530126826</v>
      </c>
      <c r="BZ21" s="4"/>
    </row>
    <row r="22" spans="2:78" ht="13.5" customHeight="1" x14ac:dyDescent="0.2">
      <c r="B22" s="10">
        <v>122</v>
      </c>
      <c r="C22" s="10">
        <v>9.3019999999999996</v>
      </c>
      <c r="D22" s="10">
        <v>122.38758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23.5</v>
      </c>
      <c r="Q22" s="24">
        <v>0.67</v>
      </c>
      <c r="R22" s="24">
        <v>2.2200000000000002</v>
      </c>
      <c r="S22" s="24">
        <v>45.69</v>
      </c>
      <c r="T22" s="24">
        <v>101.21</v>
      </c>
      <c r="U22" s="10">
        <v>3</v>
      </c>
      <c r="V22" s="10">
        <v>1</v>
      </c>
      <c r="W22" s="10">
        <v>1</v>
      </c>
      <c r="X22" s="10">
        <v>1</v>
      </c>
      <c r="Y22" s="10">
        <v>3</v>
      </c>
      <c r="Z22" s="10">
        <v>2</v>
      </c>
      <c r="AA22" s="10">
        <v>135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9.3516999999999992</v>
      </c>
      <c r="AK22" s="10">
        <v>0.1106</v>
      </c>
      <c r="AL22" s="11">
        <v>0.30919999999999997</v>
      </c>
      <c r="AM22" s="11">
        <v>3.7000000000000002E-3</v>
      </c>
      <c r="AN22" s="11">
        <v>4.2592999999999996</v>
      </c>
      <c r="AO22" s="11">
        <v>5.1400000000000001E-2</v>
      </c>
      <c r="AP22" s="11">
        <v>0.33610000000000001</v>
      </c>
      <c r="AQ22" s="11">
        <v>4.1000000000000003E-3</v>
      </c>
      <c r="AR22" s="11">
        <v>17.684200000000001</v>
      </c>
      <c r="AS22" s="11">
        <v>0.13719999999999999</v>
      </c>
      <c r="AT22" s="11">
        <v>0.30659999999999998</v>
      </c>
      <c r="AU22" s="11">
        <v>2.3999999999999998E-3</v>
      </c>
      <c r="AV22" s="11">
        <v>31.382999999999999</v>
      </c>
      <c r="AW22" s="11">
        <v>0.43680000000000002</v>
      </c>
      <c r="AX22" s="11">
        <v>0.38219999999999998</v>
      </c>
      <c r="AY22" s="11">
        <v>5.3E-3</v>
      </c>
      <c r="AZ22" s="11">
        <v>6.4179312265070274E-2</v>
      </c>
      <c r="BA22" s="11">
        <v>1.2465753424657535</v>
      </c>
      <c r="BB22" s="11">
        <v>0.10975609756097561</v>
      </c>
      <c r="BC22" s="11">
        <v>9.5390309555854647E-2</v>
      </c>
      <c r="BD22" s="11">
        <v>0.61809730791143602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0.26665</v>
      </c>
      <c r="BJ22" s="4">
        <f>DSTDEV(PlotSort2,"PhxRed",$BP$31:$BP$32)/SQRT($BH22)</f>
        <v>3.0499999999999972E-3</v>
      </c>
      <c r="BK22" s="4">
        <f>DAVERAGE(PlotSort2,"PhxRedEdge",$BP$31:$BP$32)</f>
        <v>0.29020000000000001</v>
      </c>
      <c r="BL22" s="4">
        <f>DSTDEV(PlotSort2,"PhxRedEdge",$BP$31:$BP$32)/SQRT($BH22)</f>
        <v>3.2000000000000084E-3</v>
      </c>
      <c r="BM22" s="4">
        <f>DAVERAGE(PlotSort2,"TMRed",$BP$31:$BP$32)</f>
        <v>0.26105</v>
      </c>
      <c r="BN22" s="4">
        <f>DSTDEV(PlotSort2,"TMRed",$BP$31:$BP$32)/SQRT($BH22)</f>
        <v>2.6499999999999853E-3</v>
      </c>
      <c r="BO22" s="4">
        <f>DAVERAGE(PlotSort2,"TMNIR",$BP$31:$BP$32)</f>
        <v>0.32940000000000003</v>
      </c>
      <c r="BP22" s="4">
        <f>DSTDEV(PlotSort2,"TMNIR",$BP$31:$BP$32)/SQRT($BH22)</f>
        <v>3.4999999999999749E-3</v>
      </c>
      <c r="BQ22" s="4">
        <f>DAVERAGE(PlotSort2,"NDRE",$BP$31:$BP$32)</f>
        <v>6.3268785979820191E-2</v>
      </c>
      <c r="BR22" s="4">
        <f>DSTDEV(PlotSort2,"NDRE",$BP$31:$BP$32)/SQRT($BH22)</f>
        <v>1.9996911889093994E-4</v>
      </c>
      <c r="BS22" s="4">
        <f>DAVERAGE(PlotSort2,"rvi",$BP$31:$BP$32)</f>
        <v>1.2618211631098761</v>
      </c>
      <c r="BT22" s="4">
        <f>DSTDEV(PlotSort2,"rvi",$BP$31:$BP$32)/SQRT($BH22)</f>
        <v>5.9825289315773567E-4</v>
      </c>
      <c r="BU22" s="17">
        <f>DAVERAGE(PlotSort2,"ndvi",$BP$31:$BP$32)</f>
        <v>0.11575673066424841</v>
      </c>
      <c r="BV22" s="4">
        <f>DSTDEV(PlotSort2,"ndvi",$BP$31:$BP$32)/SQRT($BH22)</f>
        <v>2.3388281211764864E-4</v>
      </c>
      <c r="BW22" s="17">
        <f>DAVERAGE(PlotSort2,"SAVI",$BP$31:$BP$32)</f>
        <v>9.4017213232371721E-2</v>
      </c>
      <c r="BX22" s="4">
        <f>DSTDEV(PlotSort2,"SAVI",$BP$31:$BP$32)/SQRT($BH22)</f>
        <v>6.3899687158595192E-4</v>
      </c>
      <c r="BY22" s="17">
        <f>DAVERAGE(PlotSort2,"CCCI",$BP$31:$BP$32)</f>
        <v>0.54179147246609971</v>
      </c>
      <c r="BZ22" s="4">
        <f>DSTDEV(PlotSort2,"CCCI",$BP$31:$BP$32)/SQRT($BH22)</f>
        <v>5.9243662792001772E-3</v>
      </c>
    </row>
    <row r="23" spans="2:78" ht="13.5" customHeight="1" x14ac:dyDescent="0.2">
      <c r="B23" s="10">
        <v>122</v>
      </c>
      <c r="C23" s="10">
        <v>9.31</v>
      </c>
      <c r="D23" s="10">
        <v>122.38791999999999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23.5</v>
      </c>
      <c r="Q23" s="24">
        <v>0.67</v>
      </c>
      <c r="R23" s="24">
        <v>2.2200000000000002</v>
      </c>
      <c r="S23" s="24">
        <v>45.59</v>
      </c>
      <c r="T23" s="24">
        <v>101.3</v>
      </c>
      <c r="U23" s="10">
        <v>3</v>
      </c>
      <c r="V23" s="10">
        <v>1</v>
      </c>
      <c r="W23" s="10">
        <v>1</v>
      </c>
      <c r="X23" s="10">
        <v>1</v>
      </c>
      <c r="Y23" s="10">
        <v>3</v>
      </c>
      <c r="Z23" s="10">
        <v>2</v>
      </c>
      <c r="AA23" s="10">
        <v>135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9.5490999999999993</v>
      </c>
      <c r="AK23" s="10">
        <v>6.6500000000000004E-2</v>
      </c>
      <c r="AL23" s="11">
        <v>0.31509999999999999</v>
      </c>
      <c r="AM23" s="11">
        <v>2.2000000000000001E-3</v>
      </c>
      <c r="AN23" s="11">
        <v>4.3475000000000001</v>
      </c>
      <c r="AO23" s="11">
        <v>2.8199999999999999E-2</v>
      </c>
      <c r="AP23" s="11">
        <v>0.34229999999999999</v>
      </c>
      <c r="AQ23" s="11">
        <v>2.2000000000000001E-3</v>
      </c>
      <c r="AR23" s="11">
        <v>18.1357</v>
      </c>
      <c r="AS23" s="11">
        <v>5.9499999999999997E-2</v>
      </c>
      <c r="AT23" s="11">
        <v>0.31390000000000001</v>
      </c>
      <c r="AU23" s="11">
        <v>1E-3</v>
      </c>
      <c r="AV23" s="11">
        <v>32.235799999999998</v>
      </c>
      <c r="AW23" s="11">
        <v>0.15390000000000001</v>
      </c>
      <c r="AX23" s="11">
        <v>0.39179999999999998</v>
      </c>
      <c r="AY23" s="11">
        <v>1.9E-3</v>
      </c>
      <c r="AZ23" s="11">
        <v>6.7429505516959531E-2</v>
      </c>
      <c r="BA23" s="11">
        <v>1.2481682064351702</v>
      </c>
      <c r="BB23" s="11">
        <v>0.11038684993623349</v>
      </c>
      <c r="BC23" s="11">
        <v>9.691465538691213E-2</v>
      </c>
      <c r="BD23" s="11">
        <v>0.6720298767737436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0.19209999999999999</v>
      </c>
      <c r="BJ23" s="4">
        <f>DSTDEV(PlotSort2,"PhxRed",$BQ$31:$BQ$32)/SQRT($BH23)</f>
        <v>2.8999999999999994E-3</v>
      </c>
      <c r="BK23" s="4">
        <f>DAVERAGE(PlotSort2,"PhxRedEdge",$BQ$31:$BQ$32)</f>
        <v>0.2112</v>
      </c>
      <c r="BL23" s="4">
        <f>DSTDEV(PlotSort2,"PhxRedEdge",$BQ$31:$BQ$32)/SQRT($BH23)</f>
        <v>5.3999999999999881E-3</v>
      </c>
      <c r="BM23" s="4">
        <f>DAVERAGE(PlotSort2,"TMRed",$BQ$31:$BQ$32)</f>
        <v>0.18790000000000001</v>
      </c>
      <c r="BN23" s="4">
        <f>DSTDEV(PlotSort2,"TMRed",$BQ$31:$BQ$32)/SQRT($BH23)</f>
        <v>2.3000000000000104E-3</v>
      </c>
      <c r="BO23" s="4">
        <f>DAVERAGE(PlotSort2,"TMNIR",$BQ$31:$BQ$32)</f>
        <v>0.23509999999999998</v>
      </c>
      <c r="BP23" s="4">
        <f>DSTDEV(PlotSort2,"TMNIR",$BQ$31:$BQ$32)/SQRT($BH23)</f>
        <v>1.7000000000000001E-2</v>
      </c>
      <c r="BQ23" s="4">
        <f>DAVERAGE(PlotSort2,"NDRE",$BQ$31:$BQ$32)</f>
        <v>5.23788449206226E-2</v>
      </c>
      <c r="BR23" s="4">
        <f>DSTDEV(PlotSort2,"NDRE",$BQ$31:$BQ$32)/SQRT($BH23)</f>
        <v>2.336256749670192E-2</v>
      </c>
      <c r="BS23" s="4">
        <f>DAVERAGE(PlotSort2,"rvi",$BQ$31:$BQ$32)</f>
        <v>1.2502773283113964</v>
      </c>
      <c r="BT23" s="4">
        <f>DSTDEV(PlotSort2,"rvi",$BQ$31:$BQ$32)/SQRT($BH23)</f>
        <v>7.516956969070665E-2</v>
      </c>
      <c r="BU23" s="17">
        <f>DAVERAGE(PlotSort2,"ndvi",$BQ$31:$BQ$32)</f>
        <v>0.11022779287072756</v>
      </c>
      <c r="BV23" s="4">
        <f>DSTDEV(PlotSort2,"ndvi",$BQ$31:$BQ$32)/SQRT($BH23)</f>
        <v>2.9722467133794204E-2</v>
      </c>
      <c r="BW23" s="17">
        <f>DAVERAGE(PlotSort2,"SAVI",$BQ$31:$BQ$32)</f>
        <v>7.6240195732870372E-2</v>
      </c>
      <c r="BX23" s="4">
        <f>DSTDEV(PlotSort2,"SAVI",$BQ$31:$BQ$32)/SQRT($BH23)</f>
        <v>2.2295302516094902E-2</v>
      </c>
      <c r="BY23" s="17">
        <f>DAVERAGE(PlotSort2,"CCCI",$BQ$31:$BQ$32)</f>
        <v>0.38036442634248557</v>
      </c>
      <c r="BZ23" s="4">
        <f>DSTDEV(PlotSort2,"CCCI",$BQ$31:$BQ$32)/SQRT($BH23)</f>
        <v>0.15451012295104252</v>
      </c>
    </row>
    <row r="24" spans="2:78" ht="13.5" customHeight="1" x14ac:dyDescent="0.2">
      <c r="B24" s="10">
        <v>122</v>
      </c>
      <c r="C24" s="10">
        <v>9.3170000000000002</v>
      </c>
      <c r="D24" s="10">
        <v>122.38821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23.5</v>
      </c>
      <c r="Q24" s="24">
        <v>0.67</v>
      </c>
      <c r="R24" s="24">
        <v>2.2200000000000002</v>
      </c>
      <c r="S24" s="24">
        <v>45.5</v>
      </c>
      <c r="T24" s="24">
        <v>101.37</v>
      </c>
      <c r="U24" s="10">
        <v>3</v>
      </c>
      <c r="V24" s="10">
        <v>1</v>
      </c>
      <c r="W24" s="10">
        <v>1</v>
      </c>
      <c r="X24" s="10">
        <v>1</v>
      </c>
      <c r="Y24" s="10">
        <v>3</v>
      </c>
      <c r="Z24" s="10">
        <v>2</v>
      </c>
      <c r="AA24" s="10">
        <v>135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9.8234999999999992</v>
      </c>
      <c r="AK24" s="10">
        <v>0.10150000000000001</v>
      </c>
      <c r="AL24" s="11">
        <v>0.3236</v>
      </c>
      <c r="AM24" s="11">
        <v>3.3E-3</v>
      </c>
      <c r="AN24" s="11">
        <v>4.4615</v>
      </c>
      <c r="AO24" s="11">
        <v>5.91E-2</v>
      </c>
      <c r="AP24" s="11">
        <v>0.35070000000000001</v>
      </c>
      <c r="AQ24" s="11">
        <v>4.5999999999999999E-3</v>
      </c>
      <c r="AR24" s="11">
        <v>18.6479</v>
      </c>
      <c r="AS24" s="11">
        <v>0.30620000000000003</v>
      </c>
      <c r="AT24" s="11">
        <v>0.32219999999999999</v>
      </c>
      <c r="AU24" s="11">
        <v>5.3E-3</v>
      </c>
      <c r="AV24" s="11">
        <v>32.7517</v>
      </c>
      <c r="AW24" s="11">
        <v>0.54910000000000003</v>
      </c>
      <c r="AX24" s="11">
        <v>0.39739999999999998</v>
      </c>
      <c r="AY24" s="11">
        <v>6.7000000000000002E-3</v>
      </c>
      <c r="AZ24" s="11">
        <v>6.2424809517444148E-2</v>
      </c>
      <c r="BA24" s="11">
        <v>1.2333954065797641</v>
      </c>
      <c r="BB24" s="11">
        <v>0.1045025013896609</v>
      </c>
      <c r="BC24" s="11">
        <v>9.2489340767464734E-2</v>
      </c>
      <c r="BD24" s="11">
        <v>0.63901760427733045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0.69750000000000001</v>
      </c>
      <c r="BJ24" s="4"/>
      <c r="BK24" s="4">
        <f>DAVERAGE(PlotSort2,"PhxRedEdge",$BR$31:$BR$32)</f>
        <v>0.68630000000000002</v>
      </c>
      <c r="BL24" s="4"/>
      <c r="BM24" s="4">
        <f>DAVERAGE(PlotSort2,"TMRed",$BR$31:$BR$32)</f>
        <v>0.70040000000000002</v>
      </c>
      <c r="BN24" s="4"/>
      <c r="BO24" s="4">
        <f>DAVERAGE(PlotSort2,"TMNIR",$BR$31:$BR$32)</f>
        <v>0.67030000000000001</v>
      </c>
      <c r="BP24" s="4"/>
      <c r="BQ24" s="4">
        <f>DAVERAGE(PlotSort2,"NDRE",$BR$31:$BR$32)</f>
        <v>-1.1794191360754838E-2</v>
      </c>
      <c r="BR24" s="4"/>
      <c r="BS24" s="4">
        <f>DAVERAGE(PlotSort2,"rvi",$BR$31:$BR$32)</f>
        <v>0.95702455739577386</v>
      </c>
      <c r="BT24" s="4"/>
      <c r="BU24" s="17">
        <f>DAVERAGE(PlotSort2,"ndvi",$BR$31:$BR$32)</f>
        <v>-2.1959582694973383E-2</v>
      </c>
      <c r="BV24" s="4"/>
      <c r="BW24" s="17">
        <f>DAVERAGE(PlotSort2,"SAVI",$BR$31:$BR$32)</f>
        <v>-1.0726822401596557E-2</v>
      </c>
      <c r="BX24" s="4"/>
      <c r="BY24" s="17">
        <f>DAVERAGE(PlotSort2,"CCCI",$BR$31:$BR$32)</f>
        <v>0.48748690295216596</v>
      </c>
      <c r="BZ24" s="4"/>
    </row>
    <row r="25" spans="2:78" ht="13.5" customHeight="1" x14ac:dyDescent="0.2">
      <c r="B25" s="10">
        <v>122</v>
      </c>
      <c r="C25" s="10">
        <v>9.3249999999999993</v>
      </c>
      <c r="D25" s="10">
        <v>122.38854000000001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23.5</v>
      </c>
      <c r="Q25" s="24">
        <v>0.67</v>
      </c>
      <c r="R25" s="24">
        <v>2.2200000000000002</v>
      </c>
      <c r="S25" s="24">
        <v>45.4</v>
      </c>
      <c r="T25" s="24">
        <v>101.46</v>
      </c>
      <c r="U25" s="10">
        <v>3</v>
      </c>
      <c r="V25" s="10">
        <v>1</v>
      </c>
      <c r="W25" s="10">
        <v>1</v>
      </c>
      <c r="X25" s="10">
        <v>1</v>
      </c>
      <c r="Y25" s="10">
        <v>3</v>
      </c>
      <c r="Z25" s="10">
        <v>2</v>
      </c>
      <c r="AA25" s="10">
        <v>135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9.5997000000000003</v>
      </c>
      <c r="AK25" s="10">
        <v>3.7199999999999997E-2</v>
      </c>
      <c r="AL25" s="11">
        <v>0.31569999999999998</v>
      </c>
      <c r="AM25" s="11">
        <v>1.1999999999999999E-3</v>
      </c>
      <c r="AN25" s="11">
        <v>4.3593000000000002</v>
      </c>
      <c r="AO25" s="11">
        <v>1.7299999999999999E-2</v>
      </c>
      <c r="AP25" s="11">
        <v>0.34200000000000003</v>
      </c>
      <c r="AQ25" s="11">
        <v>1.4E-3</v>
      </c>
      <c r="AR25" s="11">
        <v>18.216999999999999</v>
      </c>
      <c r="AS25" s="11">
        <v>0.17749999999999999</v>
      </c>
      <c r="AT25" s="11">
        <v>0.31419999999999998</v>
      </c>
      <c r="AU25" s="11">
        <v>3.0999999999999999E-3</v>
      </c>
      <c r="AV25" s="11">
        <v>32.158900000000003</v>
      </c>
      <c r="AW25" s="11">
        <v>0.28910000000000002</v>
      </c>
      <c r="AX25" s="11">
        <v>0.38940000000000002</v>
      </c>
      <c r="AY25" s="11">
        <v>3.5000000000000001E-3</v>
      </c>
      <c r="AZ25" s="11">
        <v>6.4807219031993435E-2</v>
      </c>
      <c r="BA25" s="11">
        <v>1.2393380012730746</v>
      </c>
      <c r="BB25" s="11">
        <v>0.10687890847072207</v>
      </c>
      <c r="BC25" s="11">
        <v>9.3718843469591279E-2</v>
      </c>
      <c r="BD25" s="11">
        <v>0.65926765982717495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1.0035666666666667</v>
      </c>
      <c r="BJ25" s="4">
        <f>DSTDEV(PlotSort2,"PhxRed",$BS$31:$BS$32)/SQRT($BH25)</f>
        <v>4.7089748825454988E-3</v>
      </c>
      <c r="BK25" s="4">
        <f>DAVERAGE(PlotSort2,"PhxRedEdge",$BS$31:$BS$32)</f>
        <v>1.0033666666666667</v>
      </c>
      <c r="BL25" s="4">
        <f>DSTDEV(PlotSort2,"PhxRedEdge",$BS$31:$BS$32)/SQRT($BH25)</f>
        <v>4.7666666666666881E-3</v>
      </c>
      <c r="BM25" s="4">
        <f>DAVERAGE(PlotSort2,"TMRed",$BS$31:$BS$32)</f>
        <v>1.0035666666666667</v>
      </c>
      <c r="BN25" s="4">
        <f>DSTDEV(PlotSort2,"TMRed",$BS$31:$BS$32)/SQRT($BH25)</f>
        <v>4.7089748825454988E-3</v>
      </c>
      <c r="BO25" s="4">
        <f>DAVERAGE(PlotSort2,"TMNIR",$BS$31:$BS$32)</f>
        <v>1.0033666666666667</v>
      </c>
      <c r="BP25" s="4">
        <f>DSTDEV(PlotSort2,"TMNIR",$BS$31:$BS$32)/SQRT($BH25)</f>
        <v>4.7666666666666881E-3</v>
      </c>
      <c r="BQ25" s="4">
        <f>DAVERAGE(PlotSort2,"NDRE",$BS$31:$BS$32)</f>
        <v>0.73248484703081262</v>
      </c>
      <c r="BR25" s="4">
        <f>DSTDEV(PlotSort2,"NDRE",$BS$31:$BS$32)/SQRT($BH25)</f>
        <v>1.0094718724177435E-4</v>
      </c>
      <c r="BS25" s="4">
        <f>DAVERAGE(PlotSort2,"rvi",$BS$31:$BS$32)</f>
        <v>1.4222920469713054</v>
      </c>
      <c r="BT25" s="4">
        <f>DSTDEV(PlotSort2,"rvi",$BS$31:$BS$32)/SQRT($BH25)</f>
        <v>2.7761153374597516E-3</v>
      </c>
      <c r="BU25" s="17">
        <f>DAVERAGE(PlotSort2,"ndvi",$BS$31:$BS$32)</f>
        <v>0.17433355635532197</v>
      </c>
      <c r="BV25" s="4">
        <f>DSTDEV(PlotSort2,"ndvi",$BS$31:$BS$32)/SQRT($BH25)</f>
        <v>9.4734746326580166E-4</v>
      </c>
      <c r="BW25" s="17">
        <f>DAVERAGE(PlotSort2,"SAVI",$BS$31:$BS$32)</f>
        <v>0.26058662009380895</v>
      </c>
      <c r="BX25" s="4">
        <f>DSTDEV(PlotSort2,"SAVI",$BS$31:$BS$32)/SQRT($BH25)</f>
        <v>1.4504462656569216E-3</v>
      </c>
      <c r="BY25" s="17">
        <f>DAVERAGE(PlotSort2,"CCCI",$BS$31:$BS$32)</f>
        <v>10.462189999535886</v>
      </c>
      <c r="BZ25" s="4">
        <f>DSTDEV(PlotSort2,"CCCI",$BS$31:$BS$32)/SQRT($BH25)</f>
        <v>3.0218776857696455E-2</v>
      </c>
    </row>
    <row r="26" spans="2:78" ht="13.5" customHeight="1" x14ac:dyDescent="0.2">
      <c r="B26" s="10">
        <v>122</v>
      </c>
      <c r="C26" s="10">
        <v>9.5630000000000006</v>
      </c>
      <c r="D26" s="10">
        <v>122.39846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23.5</v>
      </c>
      <c r="Q26" s="24">
        <v>0.67</v>
      </c>
      <c r="R26" s="24">
        <v>2.2200000000000002</v>
      </c>
      <c r="S26" s="24">
        <v>42.48</v>
      </c>
      <c r="T26" s="24">
        <v>104.09</v>
      </c>
      <c r="U26" s="10">
        <v>3</v>
      </c>
      <c r="V26" s="10">
        <v>1</v>
      </c>
      <c r="W26" s="10">
        <v>1</v>
      </c>
      <c r="X26" s="10">
        <v>1</v>
      </c>
      <c r="Y26" s="10">
        <v>3</v>
      </c>
      <c r="Z26" s="10">
        <v>2</v>
      </c>
      <c r="AA26" s="10">
        <v>135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10.4466</v>
      </c>
      <c r="AK26" s="10">
        <v>0.21410000000000001</v>
      </c>
      <c r="AL26" s="11">
        <v>0.32540000000000002</v>
      </c>
      <c r="AM26" s="11">
        <v>6.7000000000000002E-3</v>
      </c>
      <c r="AN26" s="11">
        <v>4.7542</v>
      </c>
      <c r="AO26" s="11">
        <v>9.9500000000000005E-2</v>
      </c>
      <c r="AP26" s="11">
        <v>0.35310000000000002</v>
      </c>
      <c r="AQ26" s="11">
        <v>7.4000000000000003E-3</v>
      </c>
      <c r="AR26" s="11">
        <v>19.546399999999998</v>
      </c>
      <c r="AS26" s="11">
        <v>0.3715</v>
      </c>
      <c r="AT26" s="11">
        <v>0.31929999999999997</v>
      </c>
      <c r="AU26" s="11">
        <v>6.1000000000000004E-3</v>
      </c>
      <c r="AV26" s="11">
        <v>34.507199999999997</v>
      </c>
      <c r="AW26" s="11">
        <v>0.66139999999999999</v>
      </c>
      <c r="AX26" s="11">
        <v>0.39560000000000001</v>
      </c>
      <c r="AY26" s="11">
        <v>7.6E-3</v>
      </c>
      <c r="AZ26" s="11">
        <v>5.6765059436356326E-2</v>
      </c>
      <c r="BA26" s="11">
        <v>1.2389602254932666</v>
      </c>
      <c r="BB26" s="11">
        <v>0.10672821373618693</v>
      </c>
      <c r="BC26" s="11">
        <v>9.4205284385546179E-2</v>
      </c>
      <c r="BD26" s="11">
        <v>0.50993275624048084</v>
      </c>
      <c r="BE26" s="27"/>
    </row>
    <row r="27" spans="2:78" ht="13.5" customHeight="1" x14ac:dyDescent="0.2">
      <c r="B27" s="10">
        <v>122</v>
      </c>
      <c r="C27" s="10">
        <v>9.5549999999999997</v>
      </c>
      <c r="D27" s="10">
        <v>122.39812000000001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23.5</v>
      </c>
      <c r="Q27" s="24">
        <v>0.67</v>
      </c>
      <c r="R27" s="24">
        <v>2.2200000000000002</v>
      </c>
      <c r="S27" s="24">
        <v>42.58</v>
      </c>
      <c r="T27" s="24">
        <v>104</v>
      </c>
      <c r="U27" s="10">
        <v>3</v>
      </c>
      <c r="V27" s="10">
        <v>1</v>
      </c>
      <c r="W27" s="10">
        <v>1</v>
      </c>
      <c r="X27" s="10">
        <v>1</v>
      </c>
      <c r="Y27" s="10">
        <v>3</v>
      </c>
      <c r="Z27" s="10">
        <v>2</v>
      </c>
      <c r="AA27" s="10">
        <v>135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10.482699999999999</v>
      </c>
      <c r="AK27" s="10">
        <v>0.25190000000000001</v>
      </c>
      <c r="AL27" s="11">
        <v>0.3271</v>
      </c>
      <c r="AM27" s="11">
        <v>7.9000000000000008E-3</v>
      </c>
      <c r="AN27" s="11">
        <v>4.7670000000000003</v>
      </c>
      <c r="AO27" s="11">
        <v>0.1027</v>
      </c>
      <c r="AP27" s="11">
        <v>0.35460000000000003</v>
      </c>
      <c r="AQ27" s="11">
        <v>7.6E-3</v>
      </c>
      <c r="AR27" s="11">
        <v>19.5428</v>
      </c>
      <c r="AS27" s="11">
        <v>0.42780000000000001</v>
      </c>
      <c r="AT27" s="11">
        <v>0.31979999999999997</v>
      </c>
      <c r="AU27" s="11">
        <v>7.0000000000000001E-3</v>
      </c>
      <c r="AV27" s="11">
        <v>34.584200000000003</v>
      </c>
      <c r="AW27" s="11">
        <v>0.67179999999999995</v>
      </c>
      <c r="AX27" s="11">
        <v>0.39710000000000001</v>
      </c>
      <c r="AY27" s="11">
        <v>7.7000000000000002E-3</v>
      </c>
      <c r="AZ27" s="11">
        <v>5.6538512704536359E-2</v>
      </c>
      <c r="BA27" s="11">
        <v>1.2417135709818639</v>
      </c>
      <c r="BB27" s="11">
        <v>0.10782535918538155</v>
      </c>
      <c r="BC27" s="11">
        <v>9.5283096392472733E-2</v>
      </c>
      <c r="BD27" s="11">
        <v>0.49488151815932846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0.31135000000000002</v>
      </c>
      <c r="BJ27" s="4">
        <f>DSTDEV(PlotSort2,"PhxRed",$BT$31:$BT$32)/SQRT($BH27)</f>
        <v>5.6499999999999875E-3</v>
      </c>
      <c r="BK27" s="4">
        <f>DAVERAGE(PlotSort2,"PhxRedEdge",$BT$31:$BT$32)</f>
        <v>0.33865000000000001</v>
      </c>
      <c r="BL27" s="4">
        <f>DSTDEV(PlotSort2,"PhxRedEdge",$BT$31:$BT$32)/SQRT($BH27)</f>
        <v>5.2500000000000047E-3</v>
      </c>
      <c r="BM27" s="4">
        <f>DAVERAGE(PlotSort2,"TMRed",$BT$31:$BT$32)</f>
        <v>0.30720000000000003</v>
      </c>
      <c r="BN27" s="4">
        <f>DSTDEV(PlotSort2,"TMRed",$BT$31:$BT$32)/SQRT($BH27)</f>
        <v>6.7000000000000115E-3</v>
      </c>
      <c r="BO27" s="4">
        <f>DAVERAGE(PlotSort2,"TMNIR",$BT$31:$BT$32)</f>
        <v>0.38250000000000001</v>
      </c>
      <c r="BP27" s="4">
        <f>DSTDEV(PlotSort2,"TMNIR",$BT$31:$BT$32)/SQRT($BH27)</f>
        <v>7.0999999999999943E-3</v>
      </c>
      <c r="BQ27" s="4">
        <f>DAVERAGE(PlotSort2,"NDRE",$BT$31:$BT$32)</f>
        <v>6.0779550409998176E-2</v>
      </c>
      <c r="BR27" s="4">
        <f>DSTDEV(PlotSort2,"NDRE",$BT$31:$BT$32)/SQRT($BH27)</f>
        <v>1.5244714032261117E-3</v>
      </c>
      <c r="BS27" s="4">
        <f>DAVERAGE(PlotSort2,"rvi",$BT$31:$BT$32)</f>
        <v>1.2452054264449344</v>
      </c>
      <c r="BT27" s="4">
        <f>DSTDEV(PlotSort2,"rvi",$BT$31:$BT$32)/SQRT($BH27)</f>
        <v>4.0458214751988297E-3</v>
      </c>
      <c r="BU27" s="17">
        <f>DAVERAGE(PlotSort2,"ndvi",$BT$31:$BT$32)</f>
        <v>0.10921002116423148</v>
      </c>
      <c r="BV27" s="4">
        <f>DSTDEV(PlotSort2,"ndvi",$BT$31:$BT$32)/SQRT($BH27)</f>
        <v>1.6051881862641918E-3</v>
      </c>
      <c r="BW27" s="17">
        <f>DAVERAGE(PlotSort2,"SAVI",$BT$31:$BT$32)</f>
        <v>9.4946825903542045E-2</v>
      </c>
      <c r="BX27" s="4">
        <f>DSTDEV(PlotSort2,"SAVI",$BT$31:$BT$32)/SQRT($BH27)</f>
        <v>5.9701285825745909E-4</v>
      </c>
      <c r="BY27" s="17">
        <f>DAVERAGE(PlotSort2,"CCCI",$BT$31:$BT$32)</f>
        <v>0.56054421344585381</v>
      </c>
      <c r="BZ27" s="4">
        <f>DSTDEV(PlotSort2,"CCCI",$BT$31:$BT$32)/SQRT($BH27)</f>
        <v>4.4390766720347474E-2</v>
      </c>
    </row>
    <row r="28" spans="2:78" ht="13.5" customHeight="1" x14ac:dyDescent="0.2">
      <c r="B28" s="10">
        <v>122</v>
      </c>
      <c r="C28" s="10">
        <v>9.5470000000000006</v>
      </c>
      <c r="D28" s="10">
        <v>122.39779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23.5</v>
      </c>
      <c r="Q28" s="24">
        <v>0.67</v>
      </c>
      <c r="R28" s="24">
        <v>2.2200000000000002</v>
      </c>
      <c r="S28" s="24">
        <v>42.68</v>
      </c>
      <c r="T28" s="24">
        <v>103.9</v>
      </c>
      <c r="U28" s="10">
        <v>3</v>
      </c>
      <c r="V28" s="10">
        <v>1</v>
      </c>
      <c r="W28" s="10">
        <v>1</v>
      </c>
      <c r="X28" s="10">
        <v>1</v>
      </c>
      <c r="Y28" s="10">
        <v>3</v>
      </c>
      <c r="Z28" s="10">
        <v>2</v>
      </c>
      <c r="AA28" s="10">
        <v>135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10.613200000000001</v>
      </c>
      <c r="AK28" s="10">
        <v>6.9599999999999995E-2</v>
      </c>
      <c r="AL28" s="11">
        <v>0.33169999999999999</v>
      </c>
      <c r="AM28" s="11">
        <v>2.2000000000000001E-3</v>
      </c>
      <c r="AN28" s="11">
        <v>4.8310000000000004</v>
      </c>
      <c r="AO28" s="11">
        <v>3.44E-2</v>
      </c>
      <c r="AP28" s="11">
        <v>0.36009999999999998</v>
      </c>
      <c r="AQ28" s="11">
        <v>2.5999999999999999E-3</v>
      </c>
      <c r="AR28" s="11">
        <v>20.1083</v>
      </c>
      <c r="AS28" s="11">
        <v>5.2699999999999997E-2</v>
      </c>
      <c r="AT28" s="11">
        <v>0.32969999999999999</v>
      </c>
      <c r="AU28" s="11">
        <v>8.9999999999999998E-4</v>
      </c>
      <c r="AV28" s="11">
        <v>35.4786</v>
      </c>
      <c r="AW28" s="11">
        <v>0.17680000000000001</v>
      </c>
      <c r="AX28" s="11">
        <v>0.40810000000000002</v>
      </c>
      <c r="AY28" s="11">
        <v>2E-3</v>
      </c>
      <c r="AZ28" s="11">
        <v>6.2483728195782406E-2</v>
      </c>
      <c r="BA28" s="11">
        <v>1.2377919320594482</v>
      </c>
      <c r="BB28" s="11">
        <v>0.10626185958254272</v>
      </c>
      <c r="BC28" s="11">
        <v>9.5007270964614671E-2</v>
      </c>
      <c r="BD28" s="11">
        <v>0.62200371369712304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0.31115000000000004</v>
      </c>
      <c r="BJ28" s="4">
        <f>DSTDEV(PlotSort2,"PhxRed",$BU$31:$BU$32)/SQRT($BH28)</f>
        <v>2.8499999999999914E-3</v>
      </c>
      <c r="BK28" s="4">
        <f>DAVERAGE(PlotSort2,"PhxRedEdge",$BU$31:$BU$32)</f>
        <v>0.33829999999999999</v>
      </c>
      <c r="BL28" s="4">
        <f>DSTDEV(PlotSort2,"PhxRedEdge",$BU$31:$BU$32)/SQRT($BH28)</f>
        <v>3.4000000000000137E-3</v>
      </c>
      <c r="BM28" s="4">
        <f>DAVERAGE(PlotSort2,"TMRed",$BU$31:$BU$32)</f>
        <v>0.30640000000000001</v>
      </c>
      <c r="BN28" s="4">
        <f>DSTDEV(PlotSort2,"TMRed",$BU$31:$BU$32)/SQRT($BH28)</f>
        <v>1.2999999999999956E-3</v>
      </c>
      <c r="BO28" s="4">
        <f>DAVERAGE(PlotSort2,"TMNIR",$BU$31:$BU$32)</f>
        <v>0.38195000000000001</v>
      </c>
      <c r="BP28" s="4">
        <f>DSTDEV(PlotSort2,"TMNIR",$BU$31:$BU$32)/SQRT($BH28)</f>
        <v>2.9500000000000082E-3</v>
      </c>
      <c r="BQ28" s="4">
        <f>DAVERAGE(PlotSort2,"NDRE",$BU$31:$BU$32)</f>
        <v>6.0614176742145989E-2</v>
      </c>
      <c r="BR28" s="4">
        <f>DSTDEV(PlotSort2,"NDRE",$BU$31:$BU$32)/SQRT($BH28)</f>
        <v>1.1591808709651289E-3</v>
      </c>
      <c r="BS28" s="4">
        <f>DAVERAGE(PlotSort2,"rvi",$BU$31:$BU$32)</f>
        <v>1.2465546973256185</v>
      </c>
      <c r="BT28" s="4">
        <f>DSTDEV(PlotSort2,"rvi",$BU$31:$BU$32)/SQRT($BH28)</f>
        <v>4.3390303311903189E-3</v>
      </c>
      <c r="BU28" s="17">
        <f>DAVERAGE(PlotSort2,"ndvi",$BU$31:$BU$32)</f>
        <v>0.1097445955179366</v>
      </c>
      <c r="BV28" s="4">
        <f>DSTDEV(PlotSort2,"ndvi",$BU$31:$BU$32)/SQRT($BH28)</f>
        <v>1.7194529949136059E-3</v>
      </c>
      <c r="BW28" s="17">
        <f>DAVERAGE(PlotSort2,"SAVI",$BU$31:$BU$32)</f>
        <v>9.5357089944192258E-2</v>
      </c>
      <c r="BX28" s="4">
        <f>DSTDEV(PlotSort2,"SAVI",$BU$31:$BU$32)/SQRT($BH28)</f>
        <v>1.7416858398091387E-3</v>
      </c>
      <c r="BY28" s="17">
        <f>DAVERAGE(PlotSort2,"CCCI",$BU$31:$BU$32)</f>
        <v>0.55213424778657871</v>
      </c>
      <c r="BZ28" s="4">
        <f>DSTDEV(PlotSort2,"CCCI",$BU$31:$BU$32)/SQRT($BH28)</f>
        <v>3.8621084168504294E-2</v>
      </c>
    </row>
    <row r="29" spans="2:78" ht="13.5" customHeight="1" x14ac:dyDescent="0.2">
      <c r="B29" s="10">
        <v>122</v>
      </c>
      <c r="C29" s="10">
        <v>9.5389999999999997</v>
      </c>
      <c r="D29" s="10">
        <v>122.39746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23.5</v>
      </c>
      <c r="Q29" s="24">
        <v>0.67</v>
      </c>
      <c r="R29" s="24">
        <v>2.2200000000000002</v>
      </c>
      <c r="S29" s="24">
        <v>42.78</v>
      </c>
      <c r="T29" s="24">
        <v>103.81</v>
      </c>
      <c r="U29" s="10">
        <v>3</v>
      </c>
      <c r="V29" s="10">
        <v>1</v>
      </c>
      <c r="W29" s="10">
        <v>1</v>
      </c>
      <c r="X29" s="10">
        <v>1</v>
      </c>
      <c r="Y29" s="10">
        <v>3</v>
      </c>
      <c r="Z29" s="10">
        <v>2</v>
      </c>
      <c r="AA29" s="10">
        <v>135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10.1168</v>
      </c>
      <c r="AK29" s="10">
        <v>4.2299999999999997E-2</v>
      </c>
      <c r="AL29" s="11">
        <v>0.31680000000000003</v>
      </c>
      <c r="AM29" s="11">
        <v>1.2999999999999999E-3</v>
      </c>
      <c r="AN29" s="11">
        <v>4.6173999999999999</v>
      </c>
      <c r="AO29" s="11">
        <v>2.3300000000000001E-2</v>
      </c>
      <c r="AP29" s="11">
        <v>0.34470000000000001</v>
      </c>
      <c r="AQ29" s="11">
        <v>1.6999999999999999E-3</v>
      </c>
      <c r="AR29" s="11">
        <v>19.196400000000001</v>
      </c>
      <c r="AS29" s="11">
        <v>0.12520000000000001</v>
      </c>
      <c r="AT29" s="11">
        <v>0.31530000000000002</v>
      </c>
      <c r="AU29" s="11">
        <v>2.0999999999999999E-3</v>
      </c>
      <c r="AV29" s="11">
        <v>34.080800000000004</v>
      </c>
      <c r="AW29" s="11">
        <v>0.26419999999999999</v>
      </c>
      <c r="AX29" s="11">
        <v>0.39269999999999999</v>
      </c>
      <c r="AY29" s="11">
        <v>3.0000000000000001E-3</v>
      </c>
      <c r="AZ29" s="11">
        <v>6.5093572009764011E-2</v>
      </c>
      <c r="BA29" s="11">
        <v>1.2454804947668885</v>
      </c>
      <c r="BB29" s="11">
        <v>0.10932203389830504</v>
      </c>
      <c r="BC29" s="11">
        <v>9.6109271523178774E-2</v>
      </c>
      <c r="BD29" s="11">
        <v>0.63951813361185006</v>
      </c>
      <c r="BE29" s="27"/>
      <c r="BF29" s="5"/>
    </row>
    <row r="30" spans="2:78" ht="13.5" customHeight="1" x14ac:dyDescent="0.2">
      <c r="B30" s="10">
        <v>122</v>
      </c>
      <c r="C30" s="10">
        <v>9.5310000000000006</v>
      </c>
      <c r="D30" s="10">
        <v>122.39712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23.5</v>
      </c>
      <c r="Q30" s="24">
        <v>0.67</v>
      </c>
      <c r="R30" s="24">
        <v>2.2200000000000002</v>
      </c>
      <c r="S30" s="24">
        <v>42.87</v>
      </c>
      <c r="T30" s="24">
        <v>103.72</v>
      </c>
      <c r="U30" s="10">
        <v>3</v>
      </c>
      <c r="V30" s="10">
        <v>1</v>
      </c>
      <c r="W30" s="10">
        <v>1</v>
      </c>
      <c r="X30" s="10">
        <v>1</v>
      </c>
      <c r="Y30" s="10">
        <v>3</v>
      </c>
      <c r="Z30" s="10">
        <v>2</v>
      </c>
      <c r="AA30" s="10">
        <v>135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9.9026999999999994</v>
      </c>
      <c r="AK30" s="10">
        <v>0.20669999999999999</v>
      </c>
      <c r="AL30" s="11">
        <v>0.31059999999999999</v>
      </c>
      <c r="AM30" s="11">
        <v>6.4999999999999997E-3</v>
      </c>
      <c r="AN30" s="11">
        <v>4.5410000000000004</v>
      </c>
      <c r="AO30" s="11">
        <v>7.3999999999999996E-2</v>
      </c>
      <c r="AP30" s="11">
        <v>0.33960000000000001</v>
      </c>
      <c r="AQ30" s="11">
        <v>5.4999999999999997E-3</v>
      </c>
      <c r="AR30" s="11">
        <v>18.6555</v>
      </c>
      <c r="AS30" s="11">
        <v>0.18329999999999999</v>
      </c>
      <c r="AT30" s="11">
        <v>0.307</v>
      </c>
      <c r="AU30" s="11">
        <v>3.0000000000000001E-3</v>
      </c>
      <c r="AV30" s="11">
        <v>33.533799999999999</v>
      </c>
      <c r="AW30" s="11">
        <v>0.1789</v>
      </c>
      <c r="AX30" s="11">
        <v>0.3871</v>
      </c>
      <c r="AY30" s="11">
        <v>2.0999999999999999E-3</v>
      </c>
      <c r="AZ30" s="11">
        <v>6.5363974129627064E-2</v>
      </c>
      <c r="BA30" s="11">
        <v>1.2609120521172639</v>
      </c>
      <c r="BB30" s="11">
        <v>0.11540123901455124</v>
      </c>
      <c r="BC30" s="11">
        <v>0.10061971359182649</v>
      </c>
      <c r="BD30" s="11">
        <v>0.58354212112852966</v>
      </c>
      <c r="BE30" s="27"/>
      <c r="BF30" s="5"/>
      <c r="BH30" s="19" t="s">
        <v>116</v>
      </c>
    </row>
    <row r="31" spans="2:78" ht="13.5" customHeight="1" x14ac:dyDescent="0.2">
      <c r="B31" s="10">
        <v>122</v>
      </c>
      <c r="C31" s="10">
        <v>9.5239999999999991</v>
      </c>
      <c r="D31" s="10">
        <v>122.39682999999999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23.5</v>
      </c>
      <c r="Q31" s="24">
        <v>0.67</v>
      </c>
      <c r="R31" s="24">
        <v>2.2200000000000002</v>
      </c>
      <c r="S31" s="24">
        <v>42.96</v>
      </c>
      <c r="T31" s="24">
        <v>103.64</v>
      </c>
      <c r="U31" s="10">
        <v>3</v>
      </c>
      <c r="V31" s="10">
        <v>1</v>
      </c>
      <c r="W31" s="10">
        <v>1</v>
      </c>
      <c r="X31" s="10">
        <v>1</v>
      </c>
      <c r="Y31" s="10">
        <v>3</v>
      </c>
      <c r="Z31" s="10">
        <v>2</v>
      </c>
      <c r="AA31" s="10">
        <v>135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10.128500000000001</v>
      </c>
      <c r="AK31" s="10">
        <v>0.13</v>
      </c>
      <c r="AL31" s="11">
        <v>0.31819999999999998</v>
      </c>
      <c r="AM31" s="11">
        <v>4.1000000000000003E-3</v>
      </c>
      <c r="AN31" s="11">
        <v>4.6222000000000003</v>
      </c>
      <c r="AO31" s="11">
        <v>6.1100000000000002E-2</v>
      </c>
      <c r="AP31" s="11">
        <v>0.3463</v>
      </c>
      <c r="AQ31" s="11">
        <v>4.5999999999999999E-3</v>
      </c>
      <c r="AR31" s="11">
        <v>18.834800000000001</v>
      </c>
      <c r="AS31" s="11">
        <v>0.47610000000000002</v>
      </c>
      <c r="AT31" s="11">
        <v>0.31040000000000001</v>
      </c>
      <c r="AU31" s="11">
        <v>7.7999999999999996E-3</v>
      </c>
      <c r="AV31" s="11">
        <v>33.533799999999999</v>
      </c>
      <c r="AW31" s="11">
        <v>0.69469999999999998</v>
      </c>
      <c r="AX31" s="11">
        <v>0.38769999999999999</v>
      </c>
      <c r="AY31" s="11">
        <v>8.0000000000000002E-3</v>
      </c>
      <c r="AZ31" s="11">
        <v>5.6403269754768386E-2</v>
      </c>
      <c r="BA31" s="11">
        <v>1.2490335051546391</v>
      </c>
      <c r="BB31" s="11">
        <v>0.11072912190230624</v>
      </c>
      <c r="BC31" s="11">
        <v>9.6778232200984887E-2</v>
      </c>
      <c r="BD31" s="11">
        <v>0.46413484407640271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122</v>
      </c>
      <c r="C32" s="10">
        <v>9.516</v>
      </c>
      <c r="D32" s="10">
        <v>122.3965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23.5</v>
      </c>
      <c r="Q32" s="24">
        <v>0.67</v>
      </c>
      <c r="R32" s="24">
        <v>2.2200000000000002</v>
      </c>
      <c r="S32" s="24">
        <v>43.06</v>
      </c>
      <c r="T32" s="24">
        <v>103.55</v>
      </c>
      <c r="U32" s="10">
        <v>3</v>
      </c>
      <c r="V32" s="10">
        <v>1</v>
      </c>
      <c r="W32" s="10">
        <v>1</v>
      </c>
      <c r="X32" s="10">
        <v>1</v>
      </c>
      <c r="Y32" s="10">
        <v>3</v>
      </c>
      <c r="Z32" s="10">
        <v>2</v>
      </c>
      <c r="AA32" s="10">
        <v>135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10.448600000000001</v>
      </c>
      <c r="AK32" s="10">
        <v>4.8800000000000003E-2</v>
      </c>
      <c r="AL32" s="11">
        <v>0.32890000000000003</v>
      </c>
      <c r="AM32" s="11">
        <v>1.5E-3</v>
      </c>
      <c r="AN32" s="11">
        <v>4.7572000000000001</v>
      </c>
      <c r="AO32" s="11">
        <v>2.2800000000000001E-2</v>
      </c>
      <c r="AP32" s="11">
        <v>0.35699999999999998</v>
      </c>
      <c r="AQ32" s="11">
        <v>1.6999999999999999E-3</v>
      </c>
      <c r="AR32" s="11">
        <v>19.634499999999999</v>
      </c>
      <c r="AS32" s="11">
        <v>0.16</v>
      </c>
      <c r="AT32" s="11">
        <v>0.32419999999999999</v>
      </c>
      <c r="AU32" s="11">
        <v>2.5999999999999999E-3</v>
      </c>
      <c r="AV32" s="11">
        <v>34.871200000000002</v>
      </c>
      <c r="AW32" s="11">
        <v>0.26829999999999998</v>
      </c>
      <c r="AX32" s="11">
        <v>0.40389999999999998</v>
      </c>
      <c r="AY32" s="11">
        <v>3.0999999999999999E-3</v>
      </c>
      <c r="AZ32" s="11">
        <v>6.1637534498620056E-2</v>
      </c>
      <c r="BA32" s="11">
        <v>1.2458359037631093</v>
      </c>
      <c r="BB32" s="11">
        <v>0.10946298585359153</v>
      </c>
      <c r="BC32" s="11">
        <v>9.7345493038026198E-2</v>
      </c>
      <c r="BD32" s="11">
        <v>0.57377285927574206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122</v>
      </c>
      <c r="C33" s="10">
        <v>9.5</v>
      </c>
      <c r="D33" s="10">
        <v>122.39583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23.5</v>
      </c>
      <c r="Q33" s="24">
        <v>0.67</v>
      </c>
      <c r="R33" s="24">
        <v>2.2200000000000002</v>
      </c>
      <c r="S33" s="24">
        <v>43.25</v>
      </c>
      <c r="T33" s="24">
        <v>103.37</v>
      </c>
      <c r="U33" s="10">
        <v>3</v>
      </c>
      <c r="V33" s="10">
        <v>1</v>
      </c>
      <c r="W33" s="10">
        <v>1</v>
      </c>
      <c r="X33" s="10">
        <v>1</v>
      </c>
      <c r="Y33" s="10">
        <v>3</v>
      </c>
      <c r="Z33" s="10">
        <v>2</v>
      </c>
      <c r="AA33" s="10">
        <v>135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10.018700000000001</v>
      </c>
      <c r="AK33" s="10">
        <v>0.37109999999999999</v>
      </c>
      <c r="AL33" s="11">
        <v>0.3165</v>
      </c>
      <c r="AM33" s="11">
        <v>1.17E-2</v>
      </c>
      <c r="AN33" s="11">
        <v>4.5792999999999999</v>
      </c>
      <c r="AO33" s="11">
        <v>0.13669999999999999</v>
      </c>
      <c r="AP33" s="11">
        <v>0.34489999999999998</v>
      </c>
      <c r="AQ33" s="11">
        <v>1.03E-2</v>
      </c>
      <c r="AR33" s="11">
        <v>18.853999999999999</v>
      </c>
      <c r="AS33" s="11">
        <v>0.44879999999999998</v>
      </c>
      <c r="AT33" s="11">
        <v>0.31240000000000001</v>
      </c>
      <c r="AU33" s="11">
        <v>7.4000000000000003E-3</v>
      </c>
      <c r="AV33" s="11">
        <v>33.914400000000001</v>
      </c>
      <c r="AW33" s="11">
        <v>0.60109999999999997</v>
      </c>
      <c r="AX33" s="11">
        <v>0.39419999999999999</v>
      </c>
      <c r="AY33" s="11">
        <v>7.0000000000000001E-3</v>
      </c>
      <c r="AZ33" s="11">
        <v>6.6702746583682873E-2</v>
      </c>
      <c r="BA33" s="11">
        <v>1.2618437900128041</v>
      </c>
      <c r="BB33" s="11">
        <v>0.11576563826776108</v>
      </c>
      <c r="BC33" s="11">
        <v>0.10169070114370959</v>
      </c>
      <c r="BD33" s="11">
        <v>0.60439884342179762</v>
      </c>
      <c r="BE33" s="27"/>
      <c r="BF33" s="5"/>
    </row>
    <row r="34" spans="2:66" ht="13.5" customHeight="1" x14ac:dyDescent="0.2">
      <c r="B34" s="10">
        <v>122</v>
      </c>
      <c r="C34" s="10">
        <v>9.5779999999999994</v>
      </c>
      <c r="D34" s="10">
        <v>122.39908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23.5</v>
      </c>
      <c r="Q34" s="24">
        <v>0.67</v>
      </c>
      <c r="R34" s="24">
        <v>2.2200000000000002</v>
      </c>
      <c r="S34" s="24">
        <v>42.3</v>
      </c>
      <c r="T34" s="24">
        <v>104.26</v>
      </c>
      <c r="U34" s="10">
        <v>3</v>
      </c>
      <c r="V34" s="10">
        <v>1</v>
      </c>
      <c r="W34" s="10">
        <v>1</v>
      </c>
      <c r="X34" s="10">
        <v>1</v>
      </c>
      <c r="Y34" s="10">
        <v>3</v>
      </c>
      <c r="Z34" s="10">
        <v>2</v>
      </c>
      <c r="AA34" s="10">
        <v>135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9.7836999999999996</v>
      </c>
      <c r="AK34" s="10">
        <v>0.53569999999999995</v>
      </c>
      <c r="AL34" s="11">
        <v>0.30370000000000003</v>
      </c>
      <c r="AM34" s="11">
        <v>1.66E-2</v>
      </c>
      <c r="AN34" s="11">
        <v>4.4504999999999999</v>
      </c>
      <c r="AO34" s="11">
        <v>0.23580000000000001</v>
      </c>
      <c r="AP34" s="11">
        <v>0.32940000000000003</v>
      </c>
      <c r="AQ34" s="11">
        <v>1.7500000000000002E-2</v>
      </c>
      <c r="AR34" s="11">
        <v>18.316299999999998</v>
      </c>
      <c r="AS34" s="11">
        <v>1.0366</v>
      </c>
      <c r="AT34" s="11">
        <v>0.29830000000000001</v>
      </c>
      <c r="AU34" s="11">
        <v>1.6899999999999998E-2</v>
      </c>
      <c r="AV34" s="11">
        <v>32.445900000000002</v>
      </c>
      <c r="AW34" s="11">
        <v>1.6952</v>
      </c>
      <c r="AX34" s="11">
        <v>0.37069999999999997</v>
      </c>
      <c r="AY34" s="11">
        <v>1.9400000000000001E-2</v>
      </c>
      <c r="AZ34" s="11">
        <v>5.8991572632481004E-2</v>
      </c>
      <c r="BA34" s="11">
        <v>1.2427086825343612</v>
      </c>
      <c r="BB34" s="11">
        <v>0.10822122571001488</v>
      </c>
      <c r="BC34" s="11">
        <v>9.2899914456800625E-2</v>
      </c>
      <c r="BD34" s="11">
        <v>0.53681950542403767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122</v>
      </c>
      <c r="C35" s="10">
        <v>9.5860000000000003</v>
      </c>
      <c r="D35" s="10">
        <v>122.39942000000001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23.5</v>
      </c>
      <c r="Q35" s="24">
        <v>0.67</v>
      </c>
      <c r="R35" s="24">
        <v>2.2200000000000002</v>
      </c>
      <c r="S35" s="24">
        <v>42.2</v>
      </c>
      <c r="T35" s="24">
        <v>104.35</v>
      </c>
      <c r="U35" s="10">
        <v>3</v>
      </c>
      <c r="V35" s="10">
        <v>1</v>
      </c>
      <c r="W35" s="10">
        <v>1</v>
      </c>
      <c r="X35" s="10">
        <v>1</v>
      </c>
      <c r="Y35" s="10">
        <v>3</v>
      </c>
      <c r="Z35" s="10">
        <v>2</v>
      </c>
      <c r="AA35" s="10">
        <v>135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10.1866</v>
      </c>
      <c r="AK35" s="10">
        <v>3.09E-2</v>
      </c>
      <c r="AL35" s="11">
        <v>0.31569999999999998</v>
      </c>
      <c r="AM35" s="11">
        <v>1E-3</v>
      </c>
      <c r="AN35" s="11">
        <v>4.6444999999999999</v>
      </c>
      <c r="AO35" s="11">
        <v>1.01E-2</v>
      </c>
      <c r="AP35" s="11">
        <v>0.34320000000000001</v>
      </c>
      <c r="AQ35" s="11">
        <v>6.9999999999999999E-4</v>
      </c>
      <c r="AR35" s="11">
        <v>19.046700000000001</v>
      </c>
      <c r="AS35" s="11">
        <v>7.9100000000000004E-2</v>
      </c>
      <c r="AT35" s="11">
        <v>0.30959999999999999</v>
      </c>
      <c r="AU35" s="11">
        <v>1.2999999999999999E-3</v>
      </c>
      <c r="AV35" s="11">
        <v>33.847799999999999</v>
      </c>
      <c r="AW35" s="11">
        <v>0.1019</v>
      </c>
      <c r="AX35" s="11">
        <v>0.38600000000000001</v>
      </c>
      <c r="AY35" s="11">
        <v>1.1999999999999999E-3</v>
      </c>
      <c r="AZ35" s="11">
        <v>5.8694459681843114E-2</v>
      </c>
      <c r="BA35" s="11">
        <v>1.2467700258397933</v>
      </c>
      <c r="BB35" s="11">
        <v>0.109833237492812</v>
      </c>
      <c r="BC35" s="11">
        <v>9.5851455336232877E-2</v>
      </c>
      <c r="BD35" s="11">
        <v>0.51537267776212137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122</v>
      </c>
      <c r="C36" s="10">
        <v>9.625</v>
      </c>
      <c r="D36" s="10">
        <v>122.40103999999999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23.5</v>
      </c>
      <c r="Q36" s="24">
        <v>0.67</v>
      </c>
      <c r="R36" s="24">
        <v>2.2200000000000002</v>
      </c>
      <c r="S36" s="24">
        <v>41.73</v>
      </c>
      <c r="T36" s="24">
        <v>104.81</v>
      </c>
      <c r="U36" s="10">
        <v>3</v>
      </c>
      <c r="V36" s="10">
        <v>1</v>
      </c>
      <c r="W36" s="10">
        <v>1</v>
      </c>
      <c r="X36" s="10">
        <v>1</v>
      </c>
      <c r="Y36" s="10">
        <v>3</v>
      </c>
      <c r="Z36" s="10">
        <v>2</v>
      </c>
      <c r="AA36" s="10">
        <v>135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10.1492</v>
      </c>
      <c r="AK36" s="10">
        <v>0.1512</v>
      </c>
      <c r="AL36" s="11">
        <v>0.31180000000000002</v>
      </c>
      <c r="AM36" s="11">
        <v>4.5999999999999999E-3</v>
      </c>
      <c r="AN36" s="11">
        <v>4.6322999999999999</v>
      </c>
      <c r="AO36" s="11">
        <v>8.4000000000000005E-2</v>
      </c>
      <c r="AP36" s="11">
        <v>0.33939999999999998</v>
      </c>
      <c r="AQ36" s="11">
        <v>6.1999999999999998E-3</v>
      </c>
      <c r="AR36" s="11">
        <v>18.991199999999999</v>
      </c>
      <c r="AS36" s="11">
        <v>0.29099999999999998</v>
      </c>
      <c r="AT36" s="11">
        <v>0.30609999999999998</v>
      </c>
      <c r="AU36" s="11">
        <v>4.7000000000000002E-3</v>
      </c>
      <c r="AV36" s="11">
        <v>33.762599999999999</v>
      </c>
      <c r="AW36" s="11">
        <v>0.56989999999999996</v>
      </c>
      <c r="AX36" s="11">
        <v>0.38179999999999997</v>
      </c>
      <c r="AY36" s="11">
        <v>6.4000000000000003E-3</v>
      </c>
      <c r="AZ36" s="11">
        <v>5.8790904048807539E-2</v>
      </c>
      <c r="BA36" s="11">
        <v>1.2473048023521724</v>
      </c>
      <c r="BB36" s="11">
        <v>0.11004506468963511</v>
      </c>
      <c r="BC36" s="11">
        <v>9.5588854280663355E-2</v>
      </c>
      <c r="BD36" s="11">
        <v>0.51508660106086179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122</v>
      </c>
      <c r="C37" s="10">
        <v>9.6319999999999997</v>
      </c>
      <c r="D37" s="10">
        <v>122.40133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23.5</v>
      </c>
      <c r="Q37" s="24">
        <v>0.67</v>
      </c>
      <c r="R37" s="24">
        <v>2.2200000000000002</v>
      </c>
      <c r="S37" s="24">
        <v>41.64</v>
      </c>
      <c r="T37" s="24">
        <v>104.89</v>
      </c>
      <c r="U37" s="10">
        <v>3</v>
      </c>
      <c r="V37" s="10">
        <v>1</v>
      </c>
      <c r="W37" s="10">
        <v>1</v>
      </c>
      <c r="X37" s="10">
        <v>1</v>
      </c>
      <c r="Y37" s="10">
        <v>3</v>
      </c>
      <c r="Z37" s="10">
        <v>2</v>
      </c>
      <c r="AA37" s="10">
        <v>135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10.4056</v>
      </c>
      <c r="AK37" s="10">
        <v>0.15490000000000001</v>
      </c>
      <c r="AL37" s="11">
        <v>0.31919999999999998</v>
      </c>
      <c r="AM37" s="11">
        <v>4.7999999999999996E-3</v>
      </c>
      <c r="AN37" s="11">
        <v>4.7294999999999998</v>
      </c>
      <c r="AO37" s="11">
        <v>6.5500000000000003E-2</v>
      </c>
      <c r="AP37" s="11">
        <v>0.34589999999999999</v>
      </c>
      <c r="AQ37" s="11">
        <v>4.7999999999999996E-3</v>
      </c>
      <c r="AR37" s="11">
        <v>19.524100000000001</v>
      </c>
      <c r="AS37" s="11">
        <v>0.1497</v>
      </c>
      <c r="AT37" s="11">
        <v>0.31419999999999998</v>
      </c>
      <c r="AU37" s="11">
        <v>2.3999999999999998E-3</v>
      </c>
      <c r="AV37" s="11">
        <v>34.386600000000001</v>
      </c>
      <c r="AW37" s="11">
        <v>0.22459999999999999</v>
      </c>
      <c r="AX37" s="11">
        <v>0.38829999999999998</v>
      </c>
      <c r="AY37" s="11">
        <v>2.5000000000000001E-3</v>
      </c>
      <c r="AZ37" s="11">
        <v>5.7749931898665209E-2</v>
      </c>
      <c r="BA37" s="11">
        <v>1.2358370464672184</v>
      </c>
      <c r="BB37" s="11">
        <v>0.10548042704626336</v>
      </c>
      <c r="BC37" s="11">
        <v>9.2432432432432432E-2</v>
      </c>
      <c r="BD37" s="11">
        <v>0.5408708272634174</v>
      </c>
      <c r="BE37" s="27"/>
      <c r="BF37" s="5"/>
      <c r="BI37" s="22">
        <v>2</v>
      </c>
    </row>
    <row r="38" spans="2:66" ht="13.5" customHeight="1" x14ac:dyDescent="0.2">
      <c r="B38" s="10">
        <v>122</v>
      </c>
      <c r="C38" s="10">
        <v>9.64</v>
      </c>
      <c r="D38" s="10">
        <v>122.40167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23.5</v>
      </c>
      <c r="Q38" s="24">
        <v>0.67</v>
      </c>
      <c r="R38" s="24">
        <v>2.2200000000000002</v>
      </c>
      <c r="S38" s="24">
        <v>41.55</v>
      </c>
      <c r="T38" s="24">
        <v>104.99</v>
      </c>
      <c r="U38" s="10">
        <v>3</v>
      </c>
      <c r="V38" s="10">
        <v>1</v>
      </c>
      <c r="W38" s="10">
        <v>1</v>
      </c>
      <c r="X38" s="10">
        <v>1</v>
      </c>
      <c r="Y38" s="10">
        <v>3</v>
      </c>
      <c r="Z38" s="10">
        <v>2</v>
      </c>
      <c r="AA38" s="10">
        <v>135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10.2943</v>
      </c>
      <c r="AK38" s="10">
        <v>9.9400000000000002E-2</v>
      </c>
      <c r="AL38" s="11">
        <v>0.31530000000000002</v>
      </c>
      <c r="AM38" s="11">
        <v>3.0000000000000001E-3</v>
      </c>
      <c r="AN38" s="11">
        <v>4.6933999999999996</v>
      </c>
      <c r="AO38" s="11">
        <v>3.5999999999999997E-2</v>
      </c>
      <c r="AP38" s="11">
        <v>0.3427</v>
      </c>
      <c r="AQ38" s="11">
        <v>2.5999999999999999E-3</v>
      </c>
      <c r="AR38" s="11">
        <v>19.338999999999999</v>
      </c>
      <c r="AS38" s="11">
        <v>5.0500000000000003E-2</v>
      </c>
      <c r="AT38" s="11">
        <v>0.31069999999999998</v>
      </c>
      <c r="AU38" s="11">
        <v>8.0000000000000004E-4</v>
      </c>
      <c r="AV38" s="11">
        <v>34.307499999999997</v>
      </c>
      <c r="AW38" s="11">
        <v>7.9000000000000001E-2</v>
      </c>
      <c r="AX38" s="11">
        <v>0.38669999999999999</v>
      </c>
      <c r="AY38" s="11">
        <v>8.9999999999999998E-4</v>
      </c>
      <c r="AZ38" s="11">
        <v>6.0323553605703288E-2</v>
      </c>
      <c r="BA38" s="11">
        <v>1.2446089475378179</v>
      </c>
      <c r="BB38" s="11">
        <v>0.10897619730427303</v>
      </c>
      <c r="BC38" s="11">
        <v>9.5206280273926858E-2</v>
      </c>
      <c r="BD38" s="11">
        <v>0.55416311823854814</v>
      </c>
      <c r="BE38" s="27"/>
      <c r="BF38" s="5"/>
      <c r="BI38" s="22">
        <v>3</v>
      </c>
      <c r="BJ38" s="3"/>
    </row>
    <row r="39" spans="2:66" ht="13.5" customHeight="1" x14ac:dyDescent="0.2">
      <c r="B39" s="10">
        <v>122</v>
      </c>
      <c r="C39" s="10">
        <v>9.6479999999999997</v>
      </c>
      <c r="D39" s="10">
        <v>122.402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23.5</v>
      </c>
      <c r="Q39" s="24">
        <v>0.67</v>
      </c>
      <c r="R39" s="24">
        <v>2.2200000000000002</v>
      </c>
      <c r="S39" s="24">
        <v>41.45</v>
      </c>
      <c r="T39" s="24">
        <v>105.08</v>
      </c>
      <c r="U39" s="10">
        <v>3</v>
      </c>
      <c r="V39" s="10">
        <v>1</v>
      </c>
      <c r="W39" s="10">
        <v>1</v>
      </c>
      <c r="X39" s="10">
        <v>1</v>
      </c>
      <c r="Y39" s="10">
        <v>3</v>
      </c>
      <c r="Z39" s="10">
        <v>2</v>
      </c>
      <c r="AA39" s="10">
        <v>135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10.515700000000001</v>
      </c>
      <c r="AK39" s="10">
        <v>1.06E-2</v>
      </c>
      <c r="AL39" s="11">
        <v>0.32150000000000001</v>
      </c>
      <c r="AM39" s="11">
        <v>2.9999999999999997E-4</v>
      </c>
      <c r="AN39" s="11">
        <v>4.7842000000000002</v>
      </c>
      <c r="AO39" s="11">
        <v>8.6E-3</v>
      </c>
      <c r="AP39" s="11">
        <v>0.34870000000000001</v>
      </c>
      <c r="AQ39" s="11">
        <v>5.9999999999999995E-4</v>
      </c>
      <c r="AR39" s="11">
        <v>19.857099999999999</v>
      </c>
      <c r="AS39" s="11">
        <v>0.1225</v>
      </c>
      <c r="AT39" s="11">
        <v>0.31840000000000002</v>
      </c>
      <c r="AU39" s="11">
        <v>2E-3</v>
      </c>
      <c r="AV39" s="11">
        <v>34.889899999999997</v>
      </c>
      <c r="AW39" s="11">
        <v>0.1123</v>
      </c>
      <c r="AX39" s="11">
        <v>0.3926</v>
      </c>
      <c r="AY39" s="11">
        <v>1.2999999999999999E-3</v>
      </c>
      <c r="AZ39" s="11">
        <v>5.9220288682045041E-2</v>
      </c>
      <c r="BA39" s="11">
        <v>1.233040201005025</v>
      </c>
      <c r="BB39" s="11">
        <v>0.10436005625879041</v>
      </c>
      <c r="BC39" s="11">
        <v>9.1907514450867034E-2</v>
      </c>
      <c r="BD39" s="11">
        <v>0.57992863416403806</v>
      </c>
      <c r="BE39" s="27"/>
      <c r="BF39" s="5"/>
    </row>
    <row r="40" spans="2:66" ht="13.5" customHeight="1" x14ac:dyDescent="0.2">
      <c r="B40" s="10">
        <v>122</v>
      </c>
      <c r="C40" s="10">
        <v>9.6579999999999995</v>
      </c>
      <c r="D40" s="10">
        <v>122.40242000000001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23.5</v>
      </c>
      <c r="Q40" s="24">
        <v>0.67</v>
      </c>
      <c r="R40" s="24">
        <v>2.2200000000000002</v>
      </c>
      <c r="S40" s="24">
        <v>41.33</v>
      </c>
      <c r="T40" s="24">
        <v>105.2</v>
      </c>
      <c r="U40" s="10">
        <v>3</v>
      </c>
      <c r="V40" s="10">
        <v>1</v>
      </c>
      <c r="W40" s="10">
        <v>1</v>
      </c>
      <c r="X40" s="10">
        <v>1</v>
      </c>
      <c r="Y40" s="10">
        <v>3</v>
      </c>
      <c r="Z40" s="10">
        <v>2</v>
      </c>
      <c r="AA40" s="10">
        <v>135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10.825900000000001</v>
      </c>
      <c r="AK40" s="10">
        <v>0.28970000000000001</v>
      </c>
      <c r="AL40" s="11">
        <v>0.33019999999999999</v>
      </c>
      <c r="AM40" s="11">
        <v>8.8000000000000005E-3</v>
      </c>
      <c r="AN40" s="11">
        <v>4.8982999999999999</v>
      </c>
      <c r="AO40" s="11">
        <v>0.12859999999999999</v>
      </c>
      <c r="AP40" s="11">
        <v>0.35630000000000001</v>
      </c>
      <c r="AQ40" s="11">
        <v>9.4000000000000004E-3</v>
      </c>
      <c r="AR40" s="11">
        <v>20.399699999999999</v>
      </c>
      <c r="AS40" s="11">
        <v>0.46129999999999999</v>
      </c>
      <c r="AT40" s="11">
        <v>0.32640000000000002</v>
      </c>
      <c r="AU40" s="11">
        <v>7.4000000000000003E-3</v>
      </c>
      <c r="AV40" s="11">
        <v>35.599200000000003</v>
      </c>
      <c r="AW40" s="11">
        <v>0.77170000000000005</v>
      </c>
      <c r="AX40" s="11">
        <v>0.3997</v>
      </c>
      <c r="AY40" s="11">
        <v>8.6999999999999994E-3</v>
      </c>
      <c r="AZ40" s="11">
        <v>5.74074074074074E-2</v>
      </c>
      <c r="BA40" s="11">
        <v>1.2245710784313724</v>
      </c>
      <c r="BB40" s="11">
        <v>0.10095028233025752</v>
      </c>
      <c r="BC40" s="11">
        <v>8.9674577930021995E-2</v>
      </c>
      <c r="BD40" s="11">
        <v>0.58037517716133113</v>
      </c>
      <c r="BE40" s="27"/>
      <c r="BF40" s="5"/>
    </row>
    <row r="41" spans="2:66" ht="13.5" customHeight="1" x14ac:dyDescent="0.2">
      <c r="B41" s="10">
        <v>122</v>
      </c>
      <c r="C41" s="10">
        <v>9.6660000000000004</v>
      </c>
      <c r="D41" s="10">
        <v>122.40275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23.5</v>
      </c>
      <c r="Q41" s="24">
        <v>0.67</v>
      </c>
      <c r="R41" s="24">
        <v>2.2200000000000002</v>
      </c>
      <c r="S41" s="24">
        <v>41.23</v>
      </c>
      <c r="T41" s="24">
        <v>105.3</v>
      </c>
      <c r="U41" s="10">
        <v>3</v>
      </c>
      <c r="V41" s="10">
        <v>1</v>
      </c>
      <c r="W41" s="10">
        <v>1</v>
      </c>
      <c r="X41" s="10">
        <v>1</v>
      </c>
      <c r="Y41" s="10">
        <v>3</v>
      </c>
      <c r="Z41" s="10">
        <v>2</v>
      </c>
      <c r="AA41" s="10">
        <v>135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10.875999999999999</v>
      </c>
      <c r="AK41" s="10">
        <v>0.1484</v>
      </c>
      <c r="AL41" s="11">
        <v>0.33119999999999999</v>
      </c>
      <c r="AM41" s="11">
        <v>4.4999999999999997E-3</v>
      </c>
      <c r="AN41" s="11">
        <v>4.9264000000000001</v>
      </c>
      <c r="AO41" s="11">
        <v>6.0999999999999999E-2</v>
      </c>
      <c r="AP41" s="11">
        <v>0.35770000000000002</v>
      </c>
      <c r="AQ41" s="11">
        <v>4.4000000000000003E-3</v>
      </c>
      <c r="AR41" s="11">
        <v>20.451599999999999</v>
      </c>
      <c r="AS41" s="11">
        <v>0.1091</v>
      </c>
      <c r="AT41" s="11">
        <v>0.32669999999999999</v>
      </c>
      <c r="AU41" s="11">
        <v>1.6999999999999999E-3</v>
      </c>
      <c r="AV41" s="11">
        <v>35.776000000000003</v>
      </c>
      <c r="AW41" s="11">
        <v>0.19550000000000001</v>
      </c>
      <c r="AX41" s="11">
        <v>0.40100000000000002</v>
      </c>
      <c r="AY41" s="11">
        <v>2.2000000000000001E-3</v>
      </c>
      <c r="AZ41" s="11">
        <v>5.7071306181626473E-2</v>
      </c>
      <c r="BA41" s="11">
        <v>1.2274257728803184</v>
      </c>
      <c r="BB41" s="11">
        <v>0.10210251477257115</v>
      </c>
      <c r="BC41" s="11">
        <v>9.0779506394070258E-2</v>
      </c>
      <c r="BD41" s="11">
        <v>0.56216722880042014</v>
      </c>
      <c r="BE41" s="27"/>
      <c r="BF41" s="5"/>
    </row>
    <row r="42" spans="2:66" ht="13.5" customHeight="1" x14ac:dyDescent="0.2">
      <c r="B42" s="10">
        <v>122</v>
      </c>
      <c r="C42" s="10">
        <v>9.4250000000000007</v>
      </c>
      <c r="D42" s="10">
        <v>122.39270999999999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23.5</v>
      </c>
      <c r="Q42" s="24">
        <v>0.67</v>
      </c>
      <c r="R42" s="24">
        <v>2.2200000000000002</v>
      </c>
      <c r="S42" s="24">
        <v>44.17</v>
      </c>
      <c r="T42" s="24">
        <v>102.54</v>
      </c>
      <c r="U42" s="10">
        <v>3</v>
      </c>
      <c r="V42" s="10">
        <v>1</v>
      </c>
      <c r="W42" s="10">
        <v>1</v>
      </c>
      <c r="X42" s="10">
        <v>1</v>
      </c>
      <c r="Y42" s="10">
        <v>3</v>
      </c>
      <c r="Z42" s="10">
        <v>2</v>
      </c>
      <c r="AA42" s="10">
        <v>135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5.8871000000000002</v>
      </c>
      <c r="AK42" s="10">
        <v>0.28770000000000001</v>
      </c>
      <c r="AL42" s="11">
        <v>0.18920000000000001</v>
      </c>
      <c r="AM42" s="11">
        <v>9.1999999999999998E-3</v>
      </c>
      <c r="AN42" s="11">
        <v>2.6861000000000002</v>
      </c>
      <c r="AO42" s="11">
        <v>0.14130000000000001</v>
      </c>
      <c r="AP42" s="11">
        <v>0.20580000000000001</v>
      </c>
      <c r="AQ42" s="11">
        <v>1.0800000000000001E-2</v>
      </c>
      <c r="AR42" s="11">
        <v>11.012700000000001</v>
      </c>
      <c r="AS42" s="11">
        <v>0.52659999999999996</v>
      </c>
      <c r="AT42" s="11">
        <v>0.18559999999999999</v>
      </c>
      <c r="AU42" s="11">
        <v>8.8999999999999999E-3</v>
      </c>
      <c r="AV42" s="11">
        <v>18.4496</v>
      </c>
      <c r="AW42" s="11">
        <v>1.1232</v>
      </c>
      <c r="AX42" s="11">
        <v>0.21809999999999999</v>
      </c>
      <c r="AY42" s="11">
        <v>1.3299999999999999E-2</v>
      </c>
      <c r="AZ42" s="11">
        <v>2.9016277423920683E-2</v>
      </c>
      <c r="BA42" s="11">
        <v>1.1751077586206897</v>
      </c>
      <c r="BB42" s="11">
        <v>8.0505325736933378E-2</v>
      </c>
      <c r="BC42" s="11">
        <v>5.3944893216775487E-2</v>
      </c>
      <c r="BD42" s="11">
        <v>0.22585430339144308</v>
      </c>
      <c r="BE42" s="27"/>
      <c r="BF42" s="5"/>
    </row>
    <row r="43" spans="2:66" ht="13.5" customHeight="1" x14ac:dyDescent="0.2">
      <c r="B43" s="10">
        <v>122</v>
      </c>
      <c r="C43" s="10">
        <v>9.4329999999999998</v>
      </c>
      <c r="D43" s="10">
        <v>122.39304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23.5</v>
      </c>
      <c r="Q43" s="24">
        <v>0.67</v>
      </c>
      <c r="R43" s="24">
        <v>2.2200000000000002</v>
      </c>
      <c r="S43" s="24">
        <v>44.07</v>
      </c>
      <c r="T43" s="24">
        <v>102.62</v>
      </c>
      <c r="U43" s="10">
        <v>3</v>
      </c>
      <c r="V43" s="10">
        <v>1</v>
      </c>
      <c r="W43" s="10">
        <v>1</v>
      </c>
      <c r="X43" s="10">
        <v>1</v>
      </c>
      <c r="Y43" s="10">
        <v>3</v>
      </c>
      <c r="Z43" s="10">
        <v>2</v>
      </c>
      <c r="AA43" s="10">
        <v>135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9.7908000000000008</v>
      </c>
      <c r="AK43" s="10">
        <v>0.11119999999999999</v>
      </c>
      <c r="AL43" s="11">
        <v>0.314</v>
      </c>
      <c r="AM43" s="11">
        <v>3.5999999999999999E-3</v>
      </c>
      <c r="AN43" s="11">
        <v>4.468</v>
      </c>
      <c r="AO43" s="11">
        <v>6.3899999999999998E-2</v>
      </c>
      <c r="AP43" s="11">
        <v>0.3417</v>
      </c>
      <c r="AQ43" s="11">
        <v>4.8999999999999998E-3</v>
      </c>
      <c r="AR43" s="11">
        <v>18.292999999999999</v>
      </c>
      <c r="AS43" s="11">
        <v>0.1855</v>
      </c>
      <c r="AT43" s="11">
        <v>0.30769999999999997</v>
      </c>
      <c r="AU43" s="11">
        <v>3.0999999999999999E-3</v>
      </c>
      <c r="AV43" s="11">
        <v>32.616500000000002</v>
      </c>
      <c r="AW43" s="11">
        <v>0.32240000000000002</v>
      </c>
      <c r="AX43" s="11">
        <v>0.38490000000000002</v>
      </c>
      <c r="AY43" s="11">
        <v>3.8E-3</v>
      </c>
      <c r="AZ43" s="11">
        <v>5.945499587118086E-2</v>
      </c>
      <c r="BA43" s="11">
        <v>1.2508937276568088</v>
      </c>
      <c r="BB43" s="11">
        <v>0.1114640485128502</v>
      </c>
      <c r="BC43" s="11">
        <v>9.709877578400139E-2</v>
      </c>
      <c r="BD43" s="11">
        <v>0.51351316361807442</v>
      </c>
      <c r="BE43" s="27"/>
      <c r="BF43" s="5"/>
    </row>
    <row r="44" spans="2:66" ht="13.5" customHeight="1" x14ac:dyDescent="0.2">
      <c r="B44" s="10">
        <v>122</v>
      </c>
      <c r="C44" s="10">
        <v>9.44</v>
      </c>
      <c r="D44" s="10">
        <v>122.39333000000001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23.5</v>
      </c>
      <c r="Q44" s="24">
        <v>0.67</v>
      </c>
      <c r="R44" s="24">
        <v>2.2200000000000002</v>
      </c>
      <c r="S44" s="24">
        <v>43.99</v>
      </c>
      <c r="T44" s="24">
        <v>102.7</v>
      </c>
      <c r="U44" s="10">
        <v>3</v>
      </c>
      <c r="V44" s="10">
        <v>1</v>
      </c>
      <c r="W44" s="10">
        <v>1</v>
      </c>
      <c r="X44" s="10">
        <v>1</v>
      </c>
      <c r="Y44" s="10">
        <v>3</v>
      </c>
      <c r="Z44" s="10">
        <v>2</v>
      </c>
      <c r="AA44" s="10">
        <v>135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8.4236000000000004</v>
      </c>
      <c r="AK44" s="10">
        <v>8.8999999999999999E-3</v>
      </c>
      <c r="AL44" s="11">
        <v>0.2697</v>
      </c>
      <c r="AM44" s="11">
        <v>2.9999999999999997E-4</v>
      </c>
      <c r="AN44" s="11">
        <v>3.8422999999999998</v>
      </c>
      <c r="AO44" s="11">
        <v>1.06E-2</v>
      </c>
      <c r="AP44" s="11">
        <v>0.29339999999999999</v>
      </c>
      <c r="AQ44" s="11">
        <v>8.0000000000000004E-4</v>
      </c>
      <c r="AR44" s="11">
        <v>15.7027</v>
      </c>
      <c r="AS44" s="11">
        <v>1.9699999999999999E-2</v>
      </c>
      <c r="AT44" s="11">
        <v>0.26369999999999999</v>
      </c>
      <c r="AU44" s="11">
        <v>2.9999999999999997E-4</v>
      </c>
      <c r="AV44" s="11">
        <v>28.256799999999998</v>
      </c>
      <c r="AW44" s="11">
        <v>7.2800000000000004E-2</v>
      </c>
      <c r="AX44" s="11">
        <v>0.33289999999999997</v>
      </c>
      <c r="AY44" s="11">
        <v>8.9999999999999998E-4</v>
      </c>
      <c r="AZ44" s="11">
        <v>6.3068816860929244E-2</v>
      </c>
      <c r="BA44" s="11">
        <v>1.2624194160030338</v>
      </c>
      <c r="BB44" s="11">
        <v>0.11599061347636605</v>
      </c>
      <c r="BC44" s="11">
        <v>9.4656210103957666E-2</v>
      </c>
      <c r="BD44" s="11">
        <v>0.53586710618689948</v>
      </c>
      <c r="BE44" s="27"/>
      <c r="BF44" s="5"/>
    </row>
    <row r="45" spans="2:66" ht="13.5" customHeight="1" x14ac:dyDescent="0.2">
      <c r="B45" s="10">
        <v>122</v>
      </c>
      <c r="C45" s="10">
        <v>9.4469999999999992</v>
      </c>
      <c r="D45" s="10">
        <v>122.39363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23.5</v>
      </c>
      <c r="Q45" s="24">
        <v>0.67</v>
      </c>
      <c r="R45" s="24">
        <v>2.2200000000000002</v>
      </c>
      <c r="S45" s="24">
        <v>43.9</v>
      </c>
      <c r="T45" s="24">
        <v>102.78</v>
      </c>
      <c r="U45" s="10">
        <v>3</v>
      </c>
      <c r="V45" s="10">
        <v>1</v>
      </c>
      <c r="W45" s="10">
        <v>1</v>
      </c>
      <c r="X45" s="10">
        <v>1</v>
      </c>
      <c r="Y45" s="10">
        <v>3</v>
      </c>
      <c r="Z45" s="10">
        <v>2</v>
      </c>
      <c r="AA45" s="10">
        <v>135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9.9169999999999998</v>
      </c>
      <c r="AK45" s="10">
        <v>0.25769999999999998</v>
      </c>
      <c r="AL45" s="11">
        <v>0.317</v>
      </c>
      <c r="AM45" s="11">
        <v>8.2000000000000007E-3</v>
      </c>
      <c r="AN45" s="11">
        <v>4.5110000000000001</v>
      </c>
      <c r="AO45" s="11">
        <v>0.1179</v>
      </c>
      <c r="AP45" s="11">
        <v>0.34389999999999998</v>
      </c>
      <c r="AQ45" s="11">
        <v>8.9999999999999993E-3</v>
      </c>
      <c r="AR45" s="11">
        <v>18.718599999999999</v>
      </c>
      <c r="AS45" s="11">
        <v>0.48230000000000001</v>
      </c>
      <c r="AT45" s="11">
        <v>0.31390000000000001</v>
      </c>
      <c r="AU45" s="11">
        <v>8.0999999999999996E-3</v>
      </c>
      <c r="AV45" s="11">
        <v>33.115699999999997</v>
      </c>
      <c r="AW45" s="11">
        <v>0.89649999999999996</v>
      </c>
      <c r="AX45" s="11">
        <v>0.3896</v>
      </c>
      <c r="AY45" s="11">
        <v>1.0500000000000001E-2</v>
      </c>
      <c r="AZ45" s="11">
        <v>6.2304021813224288E-2</v>
      </c>
      <c r="BA45" s="11">
        <v>1.2411596049697355</v>
      </c>
      <c r="BB45" s="11">
        <v>0.10760483297796729</v>
      </c>
      <c r="BC45" s="11">
        <v>9.4349813045284586E-2</v>
      </c>
      <c r="BD45" s="11">
        <v>0.60493498016620129</v>
      </c>
      <c r="BE45" s="27"/>
      <c r="BF45" s="5"/>
    </row>
    <row r="46" spans="2:66" ht="13.5" customHeight="1" x14ac:dyDescent="0.2">
      <c r="B46" s="10">
        <v>122</v>
      </c>
      <c r="C46" s="10">
        <v>9.4540000000000006</v>
      </c>
      <c r="D46" s="10">
        <v>122.39391999999999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23.5</v>
      </c>
      <c r="Q46" s="24">
        <v>0.67</v>
      </c>
      <c r="R46" s="24">
        <v>2.2200000000000002</v>
      </c>
      <c r="S46" s="24">
        <v>43.82</v>
      </c>
      <c r="T46" s="24">
        <v>102.86</v>
      </c>
      <c r="U46" s="10">
        <v>3</v>
      </c>
      <c r="V46" s="10">
        <v>1</v>
      </c>
      <c r="W46" s="10">
        <v>1</v>
      </c>
      <c r="X46" s="10">
        <v>1</v>
      </c>
      <c r="Y46" s="10">
        <v>3</v>
      </c>
      <c r="Z46" s="10">
        <v>2</v>
      </c>
      <c r="AA46" s="10">
        <v>135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6.1089000000000002</v>
      </c>
      <c r="AK46" s="10">
        <v>0.2417</v>
      </c>
      <c r="AL46" s="11">
        <v>0.19500000000000001</v>
      </c>
      <c r="AM46" s="11">
        <v>7.7000000000000002E-3</v>
      </c>
      <c r="AN46" s="11">
        <v>2.8462999999999998</v>
      </c>
      <c r="AO46" s="11">
        <v>0.1009</v>
      </c>
      <c r="AP46" s="11">
        <v>0.21659999999999999</v>
      </c>
      <c r="AQ46" s="11">
        <v>7.7000000000000002E-3</v>
      </c>
      <c r="AR46" s="11">
        <v>11.3627</v>
      </c>
      <c r="AS46" s="11">
        <v>0.45639999999999997</v>
      </c>
      <c r="AT46" s="11">
        <v>0.19020000000000001</v>
      </c>
      <c r="AU46" s="11">
        <v>7.6E-3</v>
      </c>
      <c r="AV46" s="11">
        <v>21.461400000000001</v>
      </c>
      <c r="AW46" s="11">
        <v>0.72799999999999998</v>
      </c>
      <c r="AX46" s="11">
        <v>0.25209999999999999</v>
      </c>
      <c r="AY46" s="11">
        <v>8.6E-3</v>
      </c>
      <c r="AZ46" s="11">
        <v>7.5741412417324516E-2</v>
      </c>
      <c r="BA46" s="11">
        <v>1.325446898002103</v>
      </c>
      <c r="BB46" s="11">
        <v>0.13995026000452176</v>
      </c>
      <c r="BC46" s="11">
        <v>9.8535498248965264E-2</v>
      </c>
      <c r="BD46" s="11">
        <v>0.53487454929352807</v>
      </c>
      <c r="BE46" s="27"/>
      <c r="BF46" s="5"/>
    </row>
    <row r="47" spans="2:66" ht="13.5" customHeight="1" x14ac:dyDescent="0.2">
      <c r="B47" s="10">
        <v>122</v>
      </c>
      <c r="C47" s="10">
        <v>9.4619999999999997</v>
      </c>
      <c r="D47" s="10">
        <v>122.39425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23.5</v>
      </c>
      <c r="Q47" s="24">
        <v>0.67</v>
      </c>
      <c r="R47" s="24">
        <v>2.2200000000000002</v>
      </c>
      <c r="S47" s="24">
        <v>43.72</v>
      </c>
      <c r="T47" s="24">
        <v>102.94</v>
      </c>
      <c r="U47" s="10">
        <v>3</v>
      </c>
      <c r="V47" s="10">
        <v>1</v>
      </c>
      <c r="W47" s="10">
        <v>1</v>
      </c>
      <c r="X47" s="10">
        <v>1</v>
      </c>
      <c r="Y47" s="10">
        <v>3</v>
      </c>
      <c r="Z47" s="10">
        <v>2</v>
      </c>
      <c r="AA47" s="10">
        <v>135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9.6771999999999991</v>
      </c>
      <c r="AK47" s="10">
        <v>0.25600000000000001</v>
      </c>
      <c r="AL47" s="11">
        <v>0.30830000000000002</v>
      </c>
      <c r="AM47" s="11">
        <v>8.2000000000000007E-3</v>
      </c>
      <c r="AN47" s="11">
        <v>4.4089999999999998</v>
      </c>
      <c r="AO47" s="11">
        <v>0.1118</v>
      </c>
      <c r="AP47" s="11">
        <v>0.33489999999999998</v>
      </c>
      <c r="AQ47" s="11">
        <v>8.5000000000000006E-3</v>
      </c>
      <c r="AR47" s="11">
        <v>18.2559</v>
      </c>
      <c r="AS47" s="11">
        <v>0.4577</v>
      </c>
      <c r="AT47" s="11">
        <v>0.30509999999999998</v>
      </c>
      <c r="AU47" s="11">
        <v>7.6E-3</v>
      </c>
      <c r="AV47" s="11">
        <v>32.3232</v>
      </c>
      <c r="AW47" s="11">
        <v>0.72799999999999998</v>
      </c>
      <c r="AX47" s="11">
        <v>0.379</v>
      </c>
      <c r="AY47" s="11">
        <v>8.5000000000000006E-3</v>
      </c>
      <c r="AZ47" s="11">
        <v>6.1773357613111118E-2</v>
      </c>
      <c r="BA47" s="11">
        <v>1.2422156669944282</v>
      </c>
      <c r="BB47" s="11">
        <v>0.10802514252302299</v>
      </c>
      <c r="BC47" s="11">
        <v>9.3615404104383113E-2</v>
      </c>
      <c r="BD47" s="11">
        <v>0.59075533195508301</v>
      </c>
      <c r="BE47" s="27"/>
      <c r="BF47" s="5"/>
    </row>
    <row r="48" spans="2:66" ht="13.5" customHeight="1" x14ac:dyDescent="0.2">
      <c r="B48" s="10">
        <v>122</v>
      </c>
      <c r="C48" s="10">
        <v>9.4689999999999994</v>
      </c>
      <c r="D48" s="10">
        <v>122.39454000000001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23.5</v>
      </c>
      <c r="Q48" s="24">
        <v>0.67</v>
      </c>
      <c r="R48" s="24">
        <v>2.2200000000000002</v>
      </c>
      <c r="S48" s="24">
        <v>43.63</v>
      </c>
      <c r="T48" s="24">
        <v>103.02</v>
      </c>
      <c r="U48" s="10">
        <v>3</v>
      </c>
      <c r="V48" s="10">
        <v>1</v>
      </c>
      <c r="W48" s="10">
        <v>1</v>
      </c>
      <c r="X48" s="10">
        <v>1</v>
      </c>
      <c r="Y48" s="10">
        <v>3</v>
      </c>
      <c r="Z48" s="10">
        <v>2</v>
      </c>
      <c r="AA48" s="10">
        <v>135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8.2874999999999996</v>
      </c>
      <c r="AK48" s="10">
        <v>8.4500000000000006E-2</v>
      </c>
      <c r="AL48" s="11">
        <v>0.2636</v>
      </c>
      <c r="AM48" s="11">
        <v>2.7000000000000001E-3</v>
      </c>
      <c r="AN48" s="11">
        <v>3.7833000000000001</v>
      </c>
      <c r="AO48" s="11">
        <v>2.8299999999999999E-2</v>
      </c>
      <c r="AP48" s="11">
        <v>0.28699999999999998</v>
      </c>
      <c r="AQ48" s="11">
        <v>2.0999999999999999E-3</v>
      </c>
      <c r="AR48" s="11">
        <v>15.488099999999999</v>
      </c>
      <c r="AS48" s="11">
        <v>0.18679999999999999</v>
      </c>
      <c r="AT48" s="11">
        <v>0.25840000000000002</v>
      </c>
      <c r="AU48" s="11">
        <v>3.0999999999999999E-3</v>
      </c>
      <c r="AV48" s="11">
        <v>27.8429</v>
      </c>
      <c r="AW48" s="11">
        <v>0.24540000000000001</v>
      </c>
      <c r="AX48" s="11">
        <v>0.32590000000000002</v>
      </c>
      <c r="AY48" s="11">
        <v>2.8999999999999998E-3</v>
      </c>
      <c r="AZ48" s="11">
        <v>6.3468755098711124E-2</v>
      </c>
      <c r="BA48" s="11">
        <v>1.2612229102167183</v>
      </c>
      <c r="BB48" s="11">
        <v>0.11552284785213075</v>
      </c>
      <c r="BC48" s="11">
        <v>9.3378216360785762E-2</v>
      </c>
      <c r="BD48" s="11">
        <v>0.54771583874529983</v>
      </c>
      <c r="BE48" s="27"/>
      <c r="BF48" s="5"/>
    </row>
    <row r="49" spans="2:57" ht="13.5" customHeight="1" x14ac:dyDescent="0.2">
      <c r="B49" s="10">
        <v>122</v>
      </c>
      <c r="C49" s="10">
        <v>9.4770000000000003</v>
      </c>
      <c r="D49" s="10">
        <v>122.39487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23.5</v>
      </c>
      <c r="Q49" s="24">
        <v>0.67</v>
      </c>
      <c r="R49" s="24">
        <v>2.2200000000000002</v>
      </c>
      <c r="S49" s="24">
        <v>43.53</v>
      </c>
      <c r="T49" s="24">
        <v>103.11</v>
      </c>
      <c r="U49" s="10">
        <v>3</v>
      </c>
      <c r="V49" s="10">
        <v>1</v>
      </c>
      <c r="W49" s="10">
        <v>1</v>
      </c>
      <c r="X49" s="10">
        <v>1</v>
      </c>
      <c r="Y49" s="10">
        <v>3</v>
      </c>
      <c r="Z49" s="10">
        <v>2</v>
      </c>
      <c r="AA49" s="10">
        <v>135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9.6290999999999993</v>
      </c>
      <c r="AK49" s="10">
        <v>3.4099999999999998E-2</v>
      </c>
      <c r="AL49" s="11">
        <v>0.30570000000000003</v>
      </c>
      <c r="AM49" s="11">
        <v>1.1000000000000001E-3</v>
      </c>
      <c r="AN49" s="11">
        <v>4.4031000000000002</v>
      </c>
      <c r="AO49" s="11">
        <v>2.3300000000000001E-2</v>
      </c>
      <c r="AP49" s="11">
        <v>0.33339999999999997</v>
      </c>
      <c r="AQ49" s="11">
        <v>1.8E-3</v>
      </c>
      <c r="AR49" s="11">
        <v>18.043600000000001</v>
      </c>
      <c r="AS49" s="11">
        <v>5.3199999999999997E-2</v>
      </c>
      <c r="AT49" s="11">
        <v>0.30049999999999999</v>
      </c>
      <c r="AU49" s="11">
        <v>8.9999999999999998E-4</v>
      </c>
      <c r="AV49" s="11">
        <v>32.129800000000003</v>
      </c>
      <c r="AW49" s="11">
        <v>0.1893</v>
      </c>
      <c r="AX49" s="11">
        <v>0.37540000000000001</v>
      </c>
      <c r="AY49" s="11">
        <v>2.2000000000000001E-3</v>
      </c>
      <c r="AZ49" s="11">
        <v>5.9255079006772064E-2</v>
      </c>
      <c r="BA49" s="11">
        <v>1.2492512479201332</v>
      </c>
      <c r="BB49" s="11">
        <v>0.11081520935049567</v>
      </c>
      <c r="BC49" s="11">
        <v>9.5543838761799504E-2</v>
      </c>
      <c r="BD49" s="11">
        <v>0.51615344672550634</v>
      </c>
      <c r="BE49" s="27"/>
    </row>
    <row r="50" spans="2:57" ht="13.5" customHeight="1" x14ac:dyDescent="0.2">
      <c r="B50" s="10">
        <v>122</v>
      </c>
      <c r="C50" s="10">
        <v>9.3780000000000001</v>
      </c>
      <c r="D50" s="10">
        <v>122.39075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23.5</v>
      </c>
      <c r="Q50" s="24">
        <v>0.67</v>
      </c>
      <c r="R50" s="24">
        <v>2.2200000000000002</v>
      </c>
      <c r="S50" s="24">
        <v>44.75</v>
      </c>
      <c r="T50" s="24">
        <v>102.02</v>
      </c>
      <c r="U50" s="10">
        <v>3</v>
      </c>
      <c r="V50" s="10">
        <v>1</v>
      </c>
      <c r="W50" s="10">
        <v>1</v>
      </c>
      <c r="X50" s="10">
        <v>1</v>
      </c>
      <c r="Y50" s="10">
        <v>3</v>
      </c>
      <c r="Z50" s="10">
        <v>2</v>
      </c>
      <c r="AA50" s="10">
        <v>135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7.8840000000000003</v>
      </c>
      <c r="AK50" s="10">
        <v>2.7400000000000001E-2</v>
      </c>
      <c r="AL50" s="11">
        <v>0.25609999999999999</v>
      </c>
      <c r="AM50" s="11">
        <v>8.9999999999999998E-4</v>
      </c>
      <c r="AN50" s="11">
        <v>3.552</v>
      </c>
      <c r="AO50" s="11">
        <v>0.01</v>
      </c>
      <c r="AP50" s="11">
        <v>0.27510000000000001</v>
      </c>
      <c r="AQ50" s="11">
        <v>8.0000000000000004E-4</v>
      </c>
      <c r="AR50" s="11">
        <v>14.7988</v>
      </c>
      <c r="AS50" s="11">
        <v>0.10100000000000001</v>
      </c>
      <c r="AT50" s="11">
        <v>0.25209999999999999</v>
      </c>
      <c r="AU50" s="11">
        <v>1.6999999999999999E-3</v>
      </c>
      <c r="AV50" s="11">
        <v>26.711400000000001</v>
      </c>
      <c r="AW50" s="11">
        <v>9.98E-2</v>
      </c>
      <c r="AX50" s="11">
        <v>0.31919999999999998</v>
      </c>
      <c r="AY50" s="11">
        <v>1.1999999999999999E-3</v>
      </c>
      <c r="AZ50" s="11">
        <v>7.4204946996466375E-2</v>
      </c>
      <c r="BA50" s="11">
        <v>1.2661642205474017</v>
      </c>
      <c r="BB50" s="11">
        <v>0.11745142657097847</v>
      </c>
      <c r="BC50" s="11">
        <v>9.3951274152898362E-2</v>
      </c>
      <c r="BD50" s="11">
        <v>0.7240769530126826</v>
      </c>
      <c r="BE50" s="27"/>
    </row>
    <row r="51" spans="2:57" ht="13.5" customHeight="1" x14ac:dyDescent="0.2">
      <c r="B51" s="10">
        <v>122</v>
      </c>
      <c r="C51" s="10">
        <v>9.1140000000000008</v>
      </c>
      <c r="D51" s="10">
        <v>122.37975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23.5</v>
      </c>
      <c r="Q51" s="24">
        <v>0.67</v>
      </c>
      <c r="R51" s="24">
        <v>2.2200000000000002</v>
      </c>
      <c r="S51" s="24">
        <v>48.01</v>
      </c>
      <c r="T51" s="24">
        <v>99.28</v>
      </c>
      <c r="U51" s="10">
        <v>3</v>
      </c>
      <c r="V51" s="10">
        <v>1</v>
      </c>
      <c r="W51" s="10">
        <v>1</v>
      </c>
      <c r="X51" s="10">
        <v>1</v>
      </c>
      <c r="Y51" s="10">
        <v>3</v>
      </c>
      <c r="Z51" s="10">
        <v>2</v>
      </c>
      <c r="AA51" s="10">
        <v>135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20.171399999999998</v>
      </c>
      <c r="AK51" s="26">
        <v>5.7999999999999996E-3</v>
      </c>
      <c r="AL51" s="26">
        <v>0.69750000000000001</v>
      </c>
      <c r="AM51" s="26">
        <v>2.0000000000000001E-4</v>
      </c>
      <c r="AN51" s="26">
        <v>8.2911999999999999</v>
      </c>
      <c r="AO51" s="26">
        <v>2E-3</v>
      </c>
      <c r="AP51" s="26">
        <v>0.68630000000000002</v>
      </c>
      <c r="AQ51" s="26">
        <v>2.0000000000000001E-4</v>
      </c>
      <c r="AR51" s="26">
        <v>38.626199999999997</v>
      </c>
      <c r="AS51" s="26">
        <v>1.21E-2</v>
      </c>
      <c r="AT51" s="26">
        <v>0.70040000000000002</v>
      </c>
      <c r="AU51" s="26">
        <v>2.0000000000000001E-4</v>
      </c>
      <c r="AV51" s="26">
        <v>52.397300000000001</v>
      </c>
      <c r="AW51" s="26">
        <v>2.29E-2</v>
      </c>
      <c r="AX51" s="26">
        <v>0.67030000000000001</v>
      </c>
      <c r="AY51" s="26">
        <v>2.9999999999999997E-4</v>
      </c>
      <c r="AZ51" s="11">
        <v>-1.1794191360754838E-2</v>
      </c>
      <c r="BA51" s="11">
        <v>0.95702455739577386</v>
      </c>
      <c r="BB51" s="11">
        <v>-2.1959582694973383E-2</v>
      </c>
      <c r="BC51" s="11">
        <v>-1.0726822401596557E-2</v>
      </c>
      <c r="BD51" s="11">
        <v>0.48748690295216596</v>
      </c>
      <c r="BE51" s="27"/>
    </row>
    <row r="52" spans="2:57" ht="13.5" customHeight="1" x14ac:dyDescent="0.2">
      <c r="B52" s="10">
        <v>122</v>
      </c>
      <c r="C52" s="10">
        <v>9.1010000000000009</v>
      </c>
      <c r="D52" s="10">
        <v>122.37921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23.5</v>
      </c>
      <c r="Q52" s="24">
        <v>0.67</v>
      </c>
      <c r="R52" s="24">
        <v>2.2200000000000002</v>
      </c>
      <c r="S52" s="24">
        <v>48.17</v>
      </c>
      <c r="T52" s="24">
        <v>99.15</v>
      </c>
      <c r="U52" s="10">
        <v>3</v>
      </c>
      <c r="V52" s="10">
        <v>1</v>
      </c>
      <c r="W52" s="10">
        <v>1</v>
      </c>
      <c r="X52" s="10">
        <v>1</v>
      </c>
      <c r="Y52" s="10">
        <v>3</v>
      </c>
      <c r="Z52" s="10">
        <v>2</v>
      </c>
      <c r="AA52" s="10">
        <v>135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28.701000000000001</v>
      </c>
      <c r="AK52" s="10">
        <v>2.1700000000000001E-2</v>
      </c>
      <c r="AL52" s="11">
        <v>0.99560000000000004</v>
      </c>
      <c r="AM52" s="11">
        <v>6.9999999999999999E-4</v>
      </c>
      <c r="AN52" s="11">
        <v>11.9824</v>
      </c>
      <c r="AO52" s="11">
        <v>0</v>
      </c>
      <c r="AP52" s="11">
        <v>0.99529999999999996</v>
      </c>
      <c r="AQ52" s="11">
        <v>0</v>
      </c>
      <c r="AR52" s="11">
        <v>54.728400000000001</v>
      </c>
      <c r="AS52" s="11">
        <v>4.4900000000000002E-2</v>
      </c>
      <c r="AT52" s="11">
        <v>0.99560000000000004</v>
      </c>
      <c r="AU52" s="11">
        <v>8.0000000000000004E-4</v>
      </c>
      <c r="AV52" s="11">
        <v>77.536199999999994</v>
      </c>
      <c r="AW52" s="11">
        <v>4.8099999999999997E-2</v>
      </c>
      <c r="AX52" s="11">
        <v>0.99529999999999996</v>
      </c>
      <c r="AY52" s="11">
        <v>5.9999999999999995E-4</v>
      </c>
      <c r="AZ52" s="25">
        <v>0.73229250680864089</v>
      </c>
      <c r="BA52" s="25">
        <v>1.4167452364768565</v>
      </c>
      <c r="BB52" s="25">
        <v>0.17244069841817081</v>
      </c>
      <c r="BC52" s="25">
        <v>0.25768691352966067</v>
      </c>
      <c r="BD52" s="25">
        <v>10.522600067545497</v>
      </c>
      <c r="BE52" s="27"/>
    </row>
    <row r="53" spans="2:57" ht="13.5" customHeight="1" x14ac:dyDescent="0.2">
      <c r="B53" s="10">
        <v>122</v>
      </c>
      <c r="C53" s="10">
        <v>9.3670000000000009</v>
      </c>
      <c r="D53" s="10">
        <v>122.39028999999999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23.5</v>
      </c>
      <c r="Q53" s="24">
        <v>0.67</v>
      </c>
      <c r="R53" s="24">
        <v>2.2200000000000002</v>
      </c>
      <c r="S53" s="24">
        <v>44.88</v>
      </c>
      <c r="T53" s="24">
        <v>101.91</v>
      </c>
      <c r="U53" s="10">
        <v>3</v>
      </c>
      <c r="V53" s="10">
        <v>1</v>
      </c>
      <c r="W53" s="10">
        <v>1</v>
      </c>
      <c r="X53" s="10">
        <v>1</v>
      </c>
      <c r="Y53" s="10">
        <v>3</v>
      </c>
      <c r="Z53" s="10">
        <v>2</v>
      </c>
      <c r="AA53" s="10">
        <v>135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30.806999999999999</v>
      </c>
      <c r="AK53" s="10">
        <v>1.0800000000000001E-2</v>
      </c>
      <c r="AL53" s="11">
        <v>1.0032000000000001</v>
      </c>
      <c r="AM53" s="11">
        <v>4.0000000000000002E-4</v>
      </c>
      <c r="AN53" s="11">
        <v>12.9177</v>
      </c>
      <c r="AO53" s="11">
        <v>4.5999999999999999E-3</v>
      </c>
      <c r="AP53" s="11">
        <v>1.0029999999999999</v>
      </c>
      <c r="AQ53" s="11">
        <v>4.0000000000000002E-4</v>
      </c>
      <c r="AR53" s="11">
        <v>58.733600000000003</v>
      </c>
      <c r="AS53" s="11">
        <v>3.56E-2</v>
      </c>
      <c r="AT53" s="11">
        <v>1.0032000000000001</v>
      </c>
      <c r="AU53" s="11">
        <v>5.9999999999999995E-4</v>
      </c>
      <c r="AV53" s="11">
        <v>83.711699999999993</v>
      </c>
      <c r="AW53" s="11">
        <v>0.13270000000000001</v>
      </c>
      <c r="AX53" s="11">
        <v>1.0029999999999999</v>
      </c>
      <c r="AY53" s="11">
        <v>1.6000000000000001E-3</v>
      </c>
      <c r="AZ53" s="25">
        <v>0.73263416724102604</v>
      </c>
      <c r="BA53" s="25">
        <v>1.4252778647997055</v>
      </c>
      <c r="BB53" s="25">
        <v>0.175352222923466</v>
      </c>
      <c r="BC53" s="25">
        <v>0.26210830296623944</v>
      </c>
      <c r="BD53" s="25">
        <v>10.430406616193496</v>
      </c>
      <c r="BE53" s="27"/>
    </row>
    <row r="54" spans="2:57" ht="13.5" customHeight="1" x14ac:dyDescent="0.2">
      <c r="B54" s="10">
        <v>122</v>
      </c>
      <c r="C54" s="10">
        <v>9.6969999999999992</v>
      </c>
      <c r="D54" s="10">
        <v>122.40403999999999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23.5</v>
      </c>
      <c r="Q54" s="24">
        <v>0.67</v>
      </c>
      <c r="R54" s="24">
        <v>2.2200000000000002</v>
      </c>
      <c r="S54" s="24">
        <v>40.85</v>
      </c>
      <c r="T54" s="24">
        <v>105.67</v>
      </c>
      <c r="U54" s="10">
        <v>3</v>
      </c>
      <c r="V54" s="10">
        <v>1</v>
      </c>
      <c r="W54" s="10">
        <v>1</v>
      </c>
      <c r="X54" s="10">
        <v>1</v>
      </c>
      <c r="Y54" s="10">
        <v>3</v>
      </c>
      <c r="Z54" s="10">
        <v>2</v>
      </c>
      <c r="AA54" s="10">
        <v>135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33.453000000000003</v>
      </c>
      <c r="AK54" s="10">
        <v>0</v>
      </c>
      <c r="AL54" s="11">
        <v>1.0119</v>
      </c>
      <c r="AM54" s="11">
        <v>0</v>
      </c>
      <c r="AN54" s="11">
        <v>14.0289</v>
      </c>
      <c r="AO54" s="11">
        <v>0</v>
      </c>
      <c r="AP54" s="11">
        <v>1.0118</v>
      </c>
      <c r="AQ54" s="11">
        <v>0</v>
      </c>
      <c r="AR54" s="11">
        <v>63.775700000000001</v>
      </c>
      <c r="AS54" s="11">
        <v>3.09E-2</v>
      </c>
      <c r="AT54" s="11">
        <v>1.0119</v>
      </c>
      <c r="AU54" s="11">
        <v>5.0000000000000001E-4</v>
      </c>
      <c r="AV54" s="11">
        <v>90.870999999999995</v>
      </c>
      <c r="AW54" s="11">
        <v>4.1000000000000003E-3</v>
      </c>
      <c r="AX54" s="11">
        <v>1.0118</v>
      </c>
      <c r="AY54" s="11">
        <v>0</v>
      </c>
      <c r="AZ54" s="25">
        <v>0.73252786704277106</v>
      </c>
      <c r="BA54" s="25">
        <v>1.424853039637354</v>
      </c>
      <c r="BB54" s="25">
        <v>0.17520774772432901</v>
      </c>
      <c r="BC54" s="25">
        <v>0.26196464378552681</v>
      </c>
      <c r="BD54" s="25">
        <v>10.433563314868668</v>
      </c>
      <c r="BE54" s="27"/>
    </row>
  </sheetData>
  <autoFilter ref="B9:BB54" xr:uid="{D4B79067-9A65-4FBD-8030-E0C45E4151A8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C37F-C0E1-4154-9E06-03573CDF5A29}">
  <sheetPr codeName="Sheet67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125</v>
      </c>
      <c r="C10" s="10">
        <v>9.15</v>
      </c>
      <c r="D10" s="10">
        <v>125.38124999999999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22</v>
      </c>
      <c r="Q10" s="24">
        <v>0.88</v>
      </c>
      <c r="R10" s="24">
        <v>1.77</v>
      </c>
      <c r="S10" s="24">
        <v>47.06</v>
      </c>
      <c r="T10" s="24">
        <v>98.67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2</v>
      </c>
      <c r="AA10" s="10">
        <v>215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8.8112999999999992</v>
      </c>
      <c r="AK10" s="10">
        <v>8.3400000000000002E-2</v>
      </c>
      <c r="AL10" s="11">
        <v>0.30220000000000002</v>
      </c>
      <c r="AM10" s="11">
        <v>2.8999999999999998E-3</v>
      </c>
      <c r="AN10" s="11">
        <v>3.8620999999999999</v>
      </c>
      <c r="AO10" s="11">
        <v>4.5900000000000003E-2</v>
      </c>
      <c r="AP10" s="11">
        <v>0.32840000000000003</v>
      </c>
      <c r="AQ10" s="11">
        <v>3.8999999999999998E-3</v>
      </c>
      <c r="AR10" s="11">
        <v>16.5564</v>
      </c>
      <c r="AS10" s="11">
        <v>0.10680000000000001</v>
      </c>
      <c r="AT10" s="11">
        <v>0.29849999999999999</v>
      </c>
      <c r="AU10" s="11">
        <v>1.9E-3</v>
      </c>
      <c r="AV10" s="11">
        <v>27.5746</v>
      </c>
      <c r="AW10" s="11">
        <v>0.3453</v>
      </c>
      <c r="AX10" s="11">
        <v>0.37130000000000002</v>
      </c>
      <c r="AY10" s="11">
        <v>4.5999999999999999E-3</v>
      </c>
      <c r="AZ10" s="11">
        <v>6.1311990853222802E-2</v>
      </c>
      <c r="BA10" s="11">
        <v>1.2438860971524288</v>
      </c>
      <c r="BB10" s="11">
        <v>0.1086891609435653</v>
      </c>
      <c r="BC10" s="11">
        <v>9.3349290477004659E-2</v>
      </c>
      <c r="BD10" s="11">
        <v>0.57545903521109554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0.31775624999999996</v>
      </c>
      <c r="BJ10" s="4">
        <f>DSTDEV(PlotSort,"PhxRed",$BI$35:$BI$38)/SQRT($BH10)</f>
        <v>1.4822398693335474E-3</v>
      </c>
      <c r="BK10" s="4">
        <f>DAVERAGE(PlotSort,"PhxRedEdge",$BI$35:$BI$38)</f>
        <v>0.34448125000000007</v>
      </c>
      <c r="BL10" s="4">
        <f>DSTDEV(PlotSort,"PhxRedEdge",$BI$35:$BI$38)/SQRT($BH10)</f>
        <v>1.419197563340045E-3</v>
      </c>
      <c r="BM10" s="4">
        <f>DAVERAGE(PlotSort,"TMRed",$BI$35:$BI$38)</f>
        <v>0.31332812500000001</v>
      </c>
      <c r="BN10" s="4">
        <f>DSTDEV(PlotSort,"TMRed",$BI$35:$BI$38)/SQRT($BH10)</f>
        <v>1.4655054889715169E-3</v>
      </c>
      <c r="BO10" s="4">
        <f>DAVERAGE(PlotSort,"TMNIR",$BI$35:$BI$38)</f>
        <v>0.38511875000000001</v>
      </c>
      <c r="BP10" s="4">
        <f>DSTDEV(PlotSort,"TMNIR",$BI$35:$BI$38)/SQRT($BH10)</f>
        <v>1.3791318966315188E-3</v>
      </c>
      <c r="BQ10" s="4">
        <f>DAVERAGE(PlotSort,"NDRE",$BI$35:$BI$38)</f>
        <v>5.5729838931435696E-2</v>
      </c>
      <c r="BR10" s="4">
        <f>DSTDEV(PlotSort,"NDRE",$BI$35:$BI$38)/SQRT($BH10)</f>
        <v>5.9996604358075831E-4</v>
      </c>
      <c r="BS10" s="4">
        <f>DAVERAGE(PlotSort,"rvi",$BI$35:$BI$38)</f>
        <v>1.2293404747220256</v>
      </c>
      <c r="BT10" s="4">
        <f>DSTDEV(PlotSort,"rvi",$BI$35:$BI$38)/SQRT($BH10)</f>
        <v>1.837081854515946E-3</v>
      </c>
      <c r="BU10" s="17">
        <f>DAVERAGE(PlotSort,"ndvi",$BI$35:$BI$38)</f>
        <v>0.10285486589444366</v>
      </c>
      <c r="BV10" s="4">
        <f>DSTDEV(PlotSort,"ndvi",$BI$35:$BI$38)/SQRT($BH10)</f>
        <v>7.3678666547796127E-4</v>
      </c>
      <c r="BW10" s="17">
        <f>DAVERAGE(PlotSort,"SAVI",$BI$35:$BI$38)</f>
        <v>8.9878232476104575E-2</v>
      </c>
      <c r="BX10" s="4">
        <f>DSTDEV(PlotSort,"SAVI",$BI$35:$BI$38)/SQRT($BH10)</f>
        <v>5.36144581038692E-4</v>
      </c>
      <c r="BY10" s="17">
        <f>DAVERAGE(PlotSort,"CCCI",$BI$35:$BI$38)</f>
        <v>0.52911548909777339</v>
      </c>
      <c r="BZ10" s="4">
        <f>DSTDEV(PlotSort,"CCCI",$BI$35:$BI$38)/SQRT($BH10)</f>
        <v>9.4729531843127691E-3</v>
      </c>
    </row>
    <row r="11" spans="1:78" ht="13.5" customHeight="1" x14ac:dyDescent="0.2">
      <c r="B11" s="10">
        <v>125</v>
      </c>
      <c r="C11" s="10">
        <v>9.1419999999999995</v>
      </c>
      <c r="D11" s="10">
        <v>125.38092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22</v>
      </c>
      <c r="Q11" s="24">
        <v>0.88</v>
      </c>
      <c r="R11" s="24">
        <v>1.77</v>
      </c>
      <c r="S11" s="24">
        <v>47.15</v>
      </c>
      <c r="T11" s="24">
        <v>98.59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2</v>
      </c>
      <c r="AA11" s="10">
        <v>215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9.0022000000000002</v>
      </c>
      <c r="AK11" s="10">
        <v>0.3201</v>
      </c>
      <c r="AL11" s="11">
        <v>0.30930000000000002</v>
      </c>
      <c r="AM11" s="11">
        <v>1.0999999999999999E-2</v>
      </c>
      <c r="AN11" s="11">
        <v>3.9497</v>
      </c>
      <c r="AO11" s="11">
        <v>0.12479999999999999</v>
      </c>
      <c r="AP11" s="11">
        <v>0.33650000000000002</v>
      </c>
      <c r="AQ11" s="11">
        <v>1.06E-2</v>
      </c>
      <c r="AR11" s="11">
        <v>17.075399999999998</v>
      </c>
      <c r="AS11" s="11">
        <v>0.54090000000000005</v>
      </c>
      <c r="AT11" s="11">
        <v>0.3085</v>
      </c>
      <c r="AU11" s="11">
        <v>9.7999999999999997E-3</v>
      </c>
      <c r="AV11" s="11">
        <v>28.321300000000001</v>
      </c>
      <c r="AW11" s="11">
        <v>0.80500000000000005</v>
      </c>
      <c r="AX11" s="11">
        <v>0.3821</v>
      </c>
      <c r="AY11" s="11">
        <v>1.09E-2</v>
      </c>
      <c r="AZ11" s="11">
        <v>6.3456721402727484E-2</v>
      </c>
      <c r="BA11" s="11">
        <v>1.2385737439222042</v>
      </c>
      <c r="BB11" s="11">
        <v>0.10657399362872864</v>
      </c>
      <c r="BC11" s="11">
        <v>9.272635645892828E-2</v>
      </c>
      <c r="BD11" s="11">
        <v>0.63707290755212231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0.31643125</v>
      </c>
      <c r="BJ11" s="4">
        <f>DSTDEV(PlotSort,"PhxRed",$BI$31:$BI$32)/SQRT($BH11)</f>
        <v>1.7929658564791446E-3</v>
      </c>
      <c r="BK11" s="4">
        <f>DAVERAGE(PlotSort,"PhxRedEdge",$BI$31:$BI$32)</f>
        <v>0.34310000000000002</v>
      </c>
      <c r="BL11" s="4">
        <f>DSTDEV(PlotSort,"PhxRedEdge",$BI$31:$BI$32)/SQRT($BH11)</f>
        <v>1.7775920041824367E-3</v>
      </c>
      <c r="BM11" s="4">
        <f>DAVERAGE(PlotSort,"TMRed",$BI$31:$BI$32)</f>
        <v>0.31256249999999997</v>
      </c>
      <c r="BN11" s="4">
        <f>DSTDEV(PlotSort,"TMRed",$BI$31:$BI$32)/SQRT($BH11)</f>
        <v>1.882858531594979E-3</v>
      </c>
      <c r="BO11" s="4">
        <f>DAVERAGE(PlotSort,"TMNIR",$BI$31:$BI$32)</f>
        <v>0.38435624999999995</v>
      </c>
      <c r="BP11" s="4">
        <f>DSTDEV(PlotSort,"TMNIR",$BI$31:$BI$32)/SQRT($BH11)</f>
        <v>1.7976134352246031E-3</v>
      </c>
      <c r="BQ11" s="4">
        <f>DAVERAGE(PlotSort,"NDRE",$BI$31:$BI$32)</f>
        <v>5.6731340710598453E-2</v>
      </c>
      <c r="BR11" s="4">
        <f>DSTDEV(PlotSort,"NDRE",$BI$31:$BI$32)/SQRT($BH11)</f>
        <v>8.2305804559870037E-4</v>
      </c>
      <c r="BS11" s="4">
        <f>DAVERAGE(PlotSort,"rvi",$BI$31:$BI$32)</f>
        <v>1.2298614757575699</v>
      </c>
      <c r="BT11" s="4">
        <f>DSTDEV(PlotSort,"rvi",$BI$31:$BI$32)/SQRT($BH11)</f>
        <v>2.323423834913825E-3</v>
      </c>
      <c r="BU11" s="17">
        <f>DAVERAGE(PlotSort,"ndvi",$BI$31:$BI$32)</f>
        <v>0.1030687313890782</v>
      </c>
      <c r="BV11" s="4">
        <f>DSTDEV(PlotSort,"ndvi",$BI$31:$BI$32)/SQRT($BH11)</f>
        <v>9.3203695836876913E-4</v>
      </c>
      <c r="BW11" s="17">
        <f>DAVERAGE(PlotSort,"SAVI",$BI$31:$BI$32)</f>
        <v>8.9990862223872745E-2</v>
      </c>
      <c r="BX11" s="4">
        <f>DSTDEV(PlotSort,"SAVI",$BI$31:$BI$32)/SQRT($BH11)</f>
        <v>6.8109124073868679E-4</v>
      </c>
      <c r="BY11" s="17">
        <f>DAVERAGE(PlotSort,"CCCI",$BI$31:$BI$32)</f>
        <v>0.54611875374297436</v>
      </c>
      <c r="BZ11" s="4">
        <f>DSTDEV(PlotSort,"CCCI",$BI$31:$BI$32)/SQRT($BH11)</f>
        <v>1.5809962221758036E-2</v>
      </c>
    </row>
    <row r="12" spans="1:78" ht="13.5" customHeight="1" x14ac:dyDescent="0.2">
      <c r="B12" s="10">
        <v>125</v>
      </c>
      <c r="C12" s="10">
        <v>9.1340000000000003</v>
      </c>
      <c r="D12" s="10">
        <v>125.38057999999999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22</v>
      </c>
      <c r="Q12" s="24">
        <v>0.88</v>
      </c>
      <c r="R12" s="24">
        <v>1.77</v>
      </c>
      <c r="S12" s="24">
        <v>47.25</v>
      </c>
      <c r="T12" s="24">
        <v>98.51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2</v>
      </c>
      <c r="AA12" s="10">
        <v>215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8.9589999999999996</v>
      </c>
      <c r="AK12" s="10">
        <v>0.31409999999999999</v>
      </c>
      <c r="AL12" s="11">
        <v>0.30840000000000001</v>
      </c>
      <c r="AM12" s="11">
        <v>1.0800000000000001E-2</v>
      </c>
      <c r="AN12" s="11">
        <v>3.9394</v>
      </c>
      <c r="AO12" s="11">
        <v>0.13009999999999999</v>
      </c>
      <c r="AP12" s="11">
        <v>0.33629999999999999</v>
      </c>
      <c r="AQ12" s="11">
        <v>1.11E-2</v>
      </c>
      <c r="AR12" s="11">
        <v>16.539000000000001</v>
      </c>
      <c r="AS12" s="11">
        <v>0.74019999999999997</v>
      </c>
      <c r="AT12" s="11">
        <v>0.29930000000000001</v>
      </c>
      <c r="AU12" s="11">
        <v>1.34E-2</v>
      </c>
      <c r="AV12" s="11">
        <v>27.7118</v>
      </c>
      <c r="AW12" s="11">
        <v>1.0192000000000001</v>
      </c>
      <c r="AX12" s="11">
        <v>0.37459999999999999</v>
      </c>
      <c r="AY12" s="11">
        <v>1.38E-2</v>
      </c>
      <c r="AZ12" s="11">
        <v>5.387536925024617E-2</v>
      </c>
      <c r="BA12" s="11">
        <v>1.2515870364183093</v>
      </c>
      <c r="BB12" s="11">
        <v>0.1117376465350942</v>
      </c>
      <c r="BC12" s="11">
        <v>9.6217735752619465E-2</v>
      </c>
      <c r="BD12" s="11">
        <v>0.40773488452245893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0.31908124999999998</v>
      </c>
      <c r="BJ12" s="4">
        <f>DSTDEV(PlotSort,"PhxRed",$BJ$31:$BJ$32)/SQRT($BH12)</f>
        <v>2.3732400277187847E-3</v>
      </c>
      <c r="BK12" s="4">
        <f>DAVERAGE(PlotSort,"PhxRedEdge",$BJ$31:$BJ$32)</f>
        <v>0.34586250000000007</v>
      </c>
      <c r="BL12" s="4">
        <f>DSTDEV(PlotSort,"PhxRedEdge",$BJ$31:$BJ$32)/SQRT($BH12)</f>
        <v>2.2160376613827365E-3</v>
      </c>
      <c r="BM12" s="4">
        <f>DAVERAGE(PlotSort,"TMRed",$BJ$31:$BJ$32)</f>
        <v>0.31409374999999995</v>
      </c>
      <c r="BN12" s="4">
        <f>DSTDEV(PlotSort,"TMRed",$BJ$31:$BJ$32)/SQRT($BH12)</f>
        <v>2.2921327177616341E-3</v>
      </c>
      <c r="BO12" s="4">
        <f>DAVERAGE(PlotSort,"TMNIR",$BJ$31:$BJ$32)</f>
        <v>0.38588124999999995</v>
      </c>
      <c r="BP12" s="4">
        <f>DSTDEV(PlotSort,"TMNIR",$BJ$31:$BJ$32)/SQRT($BH12)</f>
        <v>2.1337021572453191E-3</v>
      </c>
      <c r="BQ12" s="4">
        <f>DAVERAGE(PlotSort,"NDRE",$BJ$31:$BJ$32)</f>
        <v>5.4728337152272939E-2</v>
      </c>
      <c r="BR12" s="4">
        <f>DSTDEV(PlotSort,"NDRE",$BJ$31:$BJ$32)/SQRT($BH12)</f>
        <v>8.2260131656403145E-4</v>
      </c>
      <c r="BS12" s="4">
        <f>DAVERAGE(PlotSort,"rvi",$BJ$31:$BJ$32)</f>
        <v>1.2288194736864815</v>
      </c>
      <c r="BT12" s="4">
        <f>DSTDEV(PlotSort,"rvi",$BJ$31:$BJ$32)/SQRT($BH12)</f>
        <v>2.9180423230209997E-3</v>
      </c>
      <c r="BU12" s="17">
        <f>DAVERAGE(PlotSort,"ndvi",$BJ$31:$BJ$32)</f>
        <v>0.10264100039980911</v>
      </c>
      <c r="BV12" s="4">
        <f>DSTDEV(PlotSort,"ndvi",$BJ$31:$BJ$32)/SQRT($BH12)</f>
        <v>1.1700459914137308E-3</v>
      </c>
      <c r="BW12" s="17">
        <f>DAVERAGE(PlotSort,"SAVI",$BJ$31:$BJ$32)</f>
        <v>8.9765602728336405E-2</v>
      </c>
      <c r="BX12" s="4">
        <f>DSTDEV(PlotSort,"SAVI",$BJ$31:$BJ$32)/SQRT($BH12)</f>
        <v>8.5003186751456497E-4</v>
      </c>
      <c r="BY12" s="17">
        <f>DAVERAGE(PlotSort,"CCCI",$BJ$31:$BJ$32)</f>
        <v>0.51211222445257232</v>
      </c>
      <c r="BZ12" s="4">
        <f>DSTDEV(PlotSort,"CCCI",$BJ$31:$BJ$32)/SQRT($BH12)</f>
        <v>9.0779535395904016E-3</v>
      </c>
    </row>
    <row r="13" spans="1:78" ht="13.5" customHeight="1" x14ac:dyDescent="0.2">
      <c r="B13" s="10">
        <v>125</v>
      </c>
      <c r="C13" s="10">
        <v>9.1270000000000007</v>
      </c>
      <c r="D13" s="10">
        <v>125.38029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22</v>
      </c>
      <c r="Q13" s="24">
        <v>0.88</v>
      </c>
      <c r="R13" s="24">
        <v>1.77</v>
      </c>
      <c r="S13" s="24">
        <v>47.34</v>
      </c>
      <c r="T13" s="24">
        <v>98.44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2</v>
      </c>
      <c r="AA13" s="10">
        <v>215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9.1281999999999996</v>
      </c>
      <c r="AK13" s="10">
        <v>0.40200000000000002</v>
      </c>
      <c r="AL13" s="11">
        <v>0.31469999999999998</v>
      </c>
      <c r="AM13" s="11">
        <v>1.3899999999999999E-2</v>
      </c>
      <c r="AN13" s="11">
        <v>3.9923999999999999</v>
      </c>
      <c r="AO13" s="11">
        <v>0.16039999999999999</v>
      </c>
      <c r="AP13" s="11">
        <v>0.34150000000000003</v>
      </c>
      <c r="AQ13" s="11">
        <v>1.37E-2</v>
      </c>
      <c r="AR13" s="11">
        <v>17.0106</v>
      </c>
      <c r="AS13" s="11">
        <v>0.87209999999999999</v>
      </c>
      <c r="AT13" s="11">
        <v>0.30840000000000001</v>
      </c>
      <c r="AU13" s="11">
        <v>1.5800000000000002E-2</v>
      </c>
      <c r="AV13" s="11">
        <v>28.059200000000001</v>
      </c>
      <c r="AW13" s="11">
        <v>1.2666999999999999</v>
      </c>
      <c r="AX13" s="11">
        <v>0.38</v>
      </c>
      <c r="AY13" s="11">
        <v>1.72E-2</v>
      </c>
      <c r="AZ13" s="11">
        <v>5.3361053361053332E-2</v>
      </c>
      <c r="BA13" s="11">
        <v>1.2321660181582361</v>
      </c>
      <c r="BB13" s="11">
        <v>0.10400929692039511</v>
      </c>
      <c r="BC13" s="11">
        <v>9.0373611578593055E-2</v>
      </c>
      <c r="BD13" s="11">
        <v>0.47264454105415393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0.31845000000000001</v>
      </c>
      <c r="BJ13" s="4">
        <f>DSTDEV(PlotSort,"PhxRed",$BL$35:$BL$36)/SQRT($BH13)</f>
        <v>3.1255285267340841E-3</v>
      </c>
      <c r="BK13" s="4">
        <f>DAVERAGE(PlotSort,"PhxRedEdge",$BL$35:$BL$36)</f>
        <v>0.34456249999999999</v>
      </c>
      <c r="BL13" s="4">
        <f>DSTDEV(PlotSort,"PhxRedEdge",$BL$35:$BL$36)/SQRT($BH13)</f>
        <v>3.0998811901195716E-3</v>
      </c>
      <c r="BM13" s="4">
        <f>DAVERAGE(PlotSort,"TMRed",$BL$35:$BL$36)</f>
        <v>0.31388750000000004</v>
      </c>
      <c r="BN13" s="4">
        <f>DSTDEV(PlotSort,"TMRed",$BL$35:$BL$36)/SQRT($BH13)</f>
        <v>2.942692978257451E-3</v>
      </c>
      <c r="BO13" s="4">
        <f>DAVERAGE(PlotSort,"TMNIR",$BL$35:$BL$36)</f>
        <v>0.38491249999999999</v>
      </c>
      <c r="BP13" s="4">
        <f>DSTDEV(PlotSort,"TMNIR",$BL$35:$BL$36)/SQRT($BH13)</f>
        <v>2.8824863709255282E-3</v>
      </c>
      <c r="BQ13" s="4">
        <f>DAVERAGE(PlotSort,"NDRE",$BL$35:$BL$36)</f>
        <v>5.5357114057154239E-2</v>
      </c>
      <c r="BR13" s="4">
        <f>DSTDEV(PlotSort,"NDRE",$BL$35:$BL$36)/SQRT($BH13)</f>
        <v>1.0598403300310962E-3</v>
      </c>
      <c r="BS13" s="4">
        <f>DAVERAGE(PlotSort,"rvi",$BL$35:$BL$36)</f>
        <v>1.2264400894220673</v>
      </c>
      <c r="BT13" s="4">
        <f>DSTDEV(PlotSort,"rvi",$BL$35:$BL$36)/SQRT($BH13)</f>
        <v>3.0294539241773437E-3</v>
      </c>
      <c r="BU13" s="17">
        <f>DAVERAGE(PlotSort,"ndvi",$BL$35:$BL$36)</f>
        <v>0.10169340056226712</v>
      </c>
      <c r="BV13" s="4">
        <f>DSTDEV(PlotSort,"ndvi",$BL$35:$BL$36)/SQRT($BH13)</f>
        <v>1.2178415793467842E-3</v>
      </c>
      <c r="BW13" s="17">
        <f>DAVERAGE(PlotSort,"SAVI",$BL$35:$BL$36)</f>
        <v>8.8887445157691092E-2</v>
      </c>
      <c r="BX13" s="4">
        <f>DSTDEV(PlotSort,"SAVI",$BL$35:$BL$36)/SQRT($BH13)</f>
        <v>8.3793333319271833E-4</v>
      </c>
      <c r="BY13" s="17">
        <f>DAVERAGE(PlotSort,"CCCI",$BL$35:$BL$36)</f>
        <v>0.53352786171237987</v>
      </c>
      <c r="BZ13" s="4">
        <f>DSTDEV(PlotSort,"CCCI",$BL$35:$BL$36)/SQRT($BH13)</f>
        <v>1.0730975747690497E-2</v>
      </c>
    </row>
    <row r="14" spans="1:78" ht="13.5" customHeight="1" x14ac:dyDescent="0.2">
      <c r="B14" s="10">
        <v>125</v>
      </c>
      <c r="C14" s="10">
        <v>9.1199999999999992</v>
      </c>
      <c r="D14" s="10">
        <v>125.38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22</v>
      </c>
      <c r="Q14" s="24">
        <v>0.88</v>
      </c>
      <c r="R14" s="24">
        <v>1.77</v>
      </c>
      <c r="S14" s="24">
        <v>47.43</v>
      </c>
      <c r="T14" s="24">
        <v>98.37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2</v>
      </c>
      <c r="AA14" s="10">
        <v>215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8.5936000000000003</v>
      </c>
      <c r="AK14" s="10">
        <v>0.33129999999999998</v>
      </c>
      <c r="AL14" s="11">
        <v>0.29670000000000002</v>
      </c>
      <c r="AM14" s="11">
        <v>1.14E-2</v>
      </c>
      <c r="AN14" s="11">
        <v>3.7894000000000001</v>
      </c>
      <c r="AO14" s="11">
        <v>0.13489999999999999</v>
      </c>
      <c r="AP14" s="11">
        <v>0.32469999999999999</v>
      </c>
      <c r="AQ14" s="11">
        <v>1.1599999999999999E-2</v>
      </c>
      <c r="AR14" s="11">
        <v>16.041</v>
      </c>
      <c r="AS14" s="11">
        <v>0.55789999999999995</v>
      </c>
      <c r="AT14" s="11">
        <v>0.2913</v>
      </c>
      <c r="AU14" s="11">
        <v>1.01E-2</v>
      </c>
      <c r="AV14" s="11">
        <v>26.900600000000001</v>
      </c>
      <c r="AW14" s="11">
        <v>0.79039999999999999</v>
      </c>
      <c r="AX14" s="11">
        <v>0.3649</v>
      </c>
      <c r="AY14" s="11">
        <v>1.0699999999999999E-2</v>
      </c>
      <c r="AZ14" s="11">
        <v>5.8294663573085867E-2</v>
      </c>
      <c r="BA14" s="11">
        <v>1.2526604874699623</v>
      </c>
      <c r="BB14" s="11">
        <v>0.11216092654678451</v>
      </c>
      <c r="BC14" s="11">
        <v>9.548521017125064E-2</v>
      </c>
      <c r="BD14" s="11">
        <v>0.4853106209884393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0.32069999999999999</v>
      </c>
      <c r="BJ14" s="4">
        <f>DSTDEV(PlotSort,"PhxRed",$BM$35:$BM$36)/SQRT($BH14)</f>
        <v>1.7026939439214147E-3</v>
      </c>
      <c r="BK14" s="4">
        <f>DAVERAGE(PlotSort,"PhxRedEdge",$BM$35:$BM$36)</f>
        <v>0.34711875000000003</v>
      </c>
      <c r="BL14" s="4">
        <f>DSTDEV(PlotSort,"PhxRedEdge",$BM$35:$BM$36)/SQRT($BH14)</f>
        <v>1.6948013342277012E-3</v>
      </c>
      <c r="BM14" s="4">
        <f>DAVERAGE(PlotSort,"TMRed",$BM$35:$BM$36)</f>
        <v>0.31674374999999999</v>
      </c>
      <c r="BN14" s="4">
        <f>DSTDEV(PlotSort,"TMRed",$BM$35:$BM$36)/SQRT($BH14)</f>
        <v>1.5287786178842251E-3</v>
      </c>
      <c r="BO14" s="4">
        <f>DAVERAGE(PlotSort,"TMNIR",$BM$35:$BM$36)</f>
        <v>0.38791874999999998</v>
      </c>
      <c r="BP14" s="4">
        <f>DSTDEV(PlotSort,"TMNIR",$BM$35:$BM$36)/SQRT($BH14)</f>
        <v>1.5702234116519839E-3</v>
      </c>
      <c r="BQ14" s="4">
        <f>DAVERAGE(PlotSort,"NDRE",$BM$35:$BM$36)</f>
        <v>5.5534387956442777E-2</v>
      </c>
      <c r="BR14" s="4">
        <f>DSTDEV(PlotSort,"NDRE",$BM$35:$BM$36)/SQRT($BH14)</f>
        <v>1.0129784503302814E-3</v>
      </c>
      <c r="BS14" s="4">
        <f>DAVERAGE(PlotSort,"rvi",$BM$35:$BM$36)</f>
        <v>1.224789073544071</v>
      </c>
      <c r="BT14" s="4">
        <f>DSTDEV(PlotSort,"rvi",$BM$35:$BM$36)/SQRT($BH14)</f>
        <v>1.6812452234142177E-3</v>
      </c>
      <c r="BU14" s="17">
        <f>DAVERAGE(PlotSort,"ndvi",$BM$35:$BM$36)</f>
        <v>0.10103068373487988</v>
      </c>
      <c r="BV14" s="4">
        <f>DSTDEV(PlotSort,"ndvi",$BM$35:$BM$36)/SQRT($BH14)</f>
        <v>6.7855929725330825E-4</v>
      </c>
      <c r="BW14" s="17">
        <f>DAVERAGE(PlotSort,"SAVI",$BM$35:$BM$36)</f>
        <v>8.8631059129917186E-2</v>
      </c>
      <c r="BX14" s="4">
        <f>DSTDEV(PlotSort,"SAVI",$BM$35:$BM$36)/SQRT($BH14)</f>
        <v>5.2205040342263669E-4</v>
      </c>
      <c r="BY14" s="17">
        <f>DAVERAGE(PlotSort,"CCCI",$BM$35:$BM$36)</f>
        <v>0.54359584117120663</v>
      </c>
      <c r="BZ14" s="4">
        <f>DSTDEV(PlotSort,"CCCI",$BM$35:$BM$36)/SQRT($BH14)</f>
        <v>1.5615397250703314E-2</v>
      </c>
    </row>
    <row r="15" spans="1:78" ht="13.5" customHeight="1" x14ac:dyDescent="0.2">
      <c r="B15" s="10">
        <v>125</v>
      </c>
      <c r="C15" s="10">
        <v>9.1120000000000001</v>
      </c>
      <c r="D15" s="10">
        <v>125.37967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22</v>
      </c>
      <c r="Q15" s="24">
        <v>0.88</v>
      </c>
      <c r="R15" s="24">
        <v>1.77</v>
      </c>
      <c r="S15" s="24">
        <v>47.53</v>
      </c>
      <c r="T15" s="24">
        <v>98.29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2</v>
      </c>
      <c r="AA15" s="10">
        <v>215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9.3691999999999993</v>
      </c>
      <c r="AK15" s="10">
        <v>2.1399999999999999E-2</v>
      </c>
      <c r="AL15" s="11">
        <v>0.32400000000000001</v>
      </c>
      <c r="AM15" s="11">
        <v>6.9999999999999999E-4</v>
      </c>
      <c r="AN15" s="11">
        <v>4.0747999999999998</v>
      </c>
      <c r="AO15" s="11">
        <v>6.7999999999999996E-3</v>
      </c>
      <c r="AP15" s="11">
        <v>0.34989999999999999</v>
      </c>
      <c r="AQ15" s="11">
        <v>5.9999999999999995E-4</v>
      </c>
      <c r="AR15" s="11">
        <v>17.471</v>
      </c>
      <c r="AS15" s="11">
        <v>4.4299999999999999E-2</v>
      </c>
      <c r="AT15" s="11">
        <v>0.31780000000000003</v>
      </c>
      <c r="AU15" s="11">
        <v>8.0000000000000004E-4</v>
      </c>
      <c r="AV15" s="11">
        <v>28.547999999999998</v>
      </c>
      <c r="AW15" s="11">
        <v>6.2399999999999997E-2</v>
      </c>
      <c r="AX15" s="11">
        <v>0.38800000000000001</v>
      </c>
      <c r="AY15" s="11">
        <v>8.0000000000000004E-4</v>
      </c>
      <c r="AZ15" s="11">
        <v>5.1633012603333812E-2</v>
      </c>
      <c r="BA15" s="11">
        <v>1.2208936438011326</v>
      </c>
      <c r="BB15" s="11">
        <v>9.9461603853782929E-2</v>
      </c>
      <c r="BC15" s="11">
        <v>8.7327915077127199E-2</v>
      </c>
      <c r="BD15" s="11">
        <v>0.48495439458481376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0.31117499999999998</v>
      </c>
      <c r="BJ15" s="4">
        <f>DSTDEV(PlotSort,"PhxRed",$BN$35:$BN$36)/SQRT($BH15)</f>
        <v>2.8271483613604089E-3</v>
      </c>
      <c r="BK15" s="4">
        <f>DAVERAGE(PlotSort,"PhxRedEdge",$BN$35:$BN$36)</f>
        <v>0.33912500000000001</v>
      </c>
      <c r="BL15" s="4">
        <f>DSTDEV(PlotSort,"PhxRedEdge",$BN$35:$BN$36)/SQRT($BH15)</f>
        <v>2.7699116798709914E-3</v>
      </c>
      <c r="BM15" s="4">
        <f>DAVERAGE(PlotSort,"TMRed",$BN$35:$BN$36)</f>
        <v>0.30593750000000003</v>
      </c>
      <c r="BN15" s="4">
        <f>DSTDEV(PlotSort,"TMRed",$BN$35:$BN$36)/SQRT($BH15)</f>
        <v>2.8615016974109435E-3</v>
      </c>
      <c r="BO15" s="4">
        <f>DAVERAGE(PlotSort,"TMNIR",$BN$35:$BN$36)</f>
        <v>0.37972499999999998</v>
      </c>
      <c r="BP15" s="4">
        <f>DSTDEV(PlotSort,"TMNIR",$BN$35:$BN$36)/SQRT($BH15)</f>
        <v>2.9008465513166498E-3</v>
      </c>
      <c r="BQ15" s="4">
        <f>DAVERAGE(PlotSort,"NDRE",$BN$35:$BN$36)</f>
        <v>5.6493465755703028E-2</v>
      </c>
      <c r="BR15" s="4">
        <f>DSTDEV(PlotSort,"NDRE",$BN$35:$BN$36)/SQRT($BH15)</f>
        <v>8.6105455283991316E-4</v>
      </c>
      <c r="BS15" s="4">
        <f>DAVERAGE(PlotSort,"rvi",$BN$35:$BN$36)</f>
        <v>1.2413436623778935</v>
      </c>
      <c r="BT15" s="4">
        <f>DSTDEV(PlotSort,"rvi",$BN$35:$BN$36)/SQRT($BH15)</f>
        <v>3.2846806985421676E-3</v>
      </c>
      <c r="BU15" s="17">
        <f>DAVERAGE(PlotSort,"ndvi",$BN$35:$BN$36)</f>
        <v>0.10766469554574777</v>
      </c>
      <c r="BV15" s="4">
        <f>DSTDEV(PlotSort,"ndvi",$BN$35:$BN$36)/SQRT($BH15)</f>
        <v>1.308214526669199E-3</v>
      </c>
      <c r="BW15" s="17">
        <f>DAVERAGE(PlotSort,"SAVI",$BN$35:$BN$36)</f>
        <v>9.3363366486892849E-2</v>
      </c>
      <c r="BX15" s="4">
        <f>DSTDEV(PlotSort,"SAVI",$BN$35:$BN$36)/SQRT($BH15)</f>
        <v>9.4975181408198887E-4</v>
      </c>
      <c r="BY15" s="17">
        <f>DAVERAGE(PlotSort,"CCCI",$BN$35:$BN$36)</f>
        <v>0.49574241233630006</v>
      </c>
      <c r="BZ15" s="4">
        <f>DSTDEV(PlotSort,"CCCI",$BN$35:$BN$36)/SQRT($BH15)</f>
        <v>1.4409719500745039E-2</v>
      </c>
    </row>
    <row r="16" spans="1:78" ht="13.5" customHeight="1" x14ac:dyDescent="0.2">
      <c r="B16" s="10">
        <v>125</v>
      </c>
      <c r="C16" s="10">
        <v>9.1039999999999992</v>
      </c>
      <c r="D16" s="10">
        <v>125.37933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22</v>
      </c>
      <c r="Q16" s="24">
        <v>0.88</v>
      </c>
      <c r="R16" s="24">
        <v>1.77</v>
      </c>
      <c r="S16" s="24">
        <v>47.63</v>
      </c>
      <c r="T16" s="24">
        <v>98.21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2</v>
      </c>
      <c r="AA16" s="10">
        <v>215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9.1786999999999992</v>
      </c>
      <c r="AK16" s="10">
        <v>0.41060000000000002</v>
      </c>
      <c r="AL16" s="11">
        <v>0.318</v>
      </c>
      <c r="AM16" s="11">
        <v>1.4200000000000001E-2</v>
      </c>
      <c r="AN16" s="11">
        <v>3.9962</v>
      </c>
      <c r="AO16" s="11">
        <v>0.19040000000000001</v>
      </c>
      <c r="AP16" s="11">
        <v>0.34389999999999998</v>
      </c>
      <c r="AQ16" s="11">
        <v>1.6400000000000001E-2</v>
      </c>
      <c r="AR16" s="11">
        <v>17.101299999999998</v>
      </c>
      <c r="AS16" s="11">
        <v>0.82069999999999999</v>
      </c>
      <c r="AT16" s="11">
        <v>0.31169999999999998</v>
      </c>
      <c r="AU16" s="11">
        <v>1.4999999999999999E-2</v>
      </c>
      <c r="AV16" s="11">
        <v>27.965599999999998</v>
      </c>
      <c r="AW16" s="11">
        <v>1.3977999999999999</v>
      </c>
      <c r="AX16" s="11">
        <v>0.38080000000000003</v>
      </c>
      <c r="AY16" s="11">
        <v>1.9E-2</v>
      </c>
      <c r="AZ16" s="11">
        <v>5.0917621084586785E-2</v>
      </c>
      <c r="BA16" s="11">
        <v>1.2216875200513315</v>
      </c>
      <c r="BB16" s="11">
        <v>9.9783393501805123E-2</v>
      </c>
      <c r="BC16" s="11">
        <v>8.6918238993710761E-2</v>
      </c>
      <c r="BD16" s="11">
        <v>0.46801376371354608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0.31853124999999999</v>
      </c>
      <c r="BJ16" s="4">
        <f>DSTDEV(PlotSort,"PhxRed",$BK$31:$BK$32)/SQRT($BH16)</f>
        <v>2.4035515171997712E-3</v>
      </c>
      <c r="BK16" s="4">
        <f>DAVERAGE(PlotSort,"PhxRedEdge",$BK$31:$BK$32)</f>
        <v>0.34521875000000002</v>
      </c>
      <c r="BL16" s="4">
        <f>DSTDEV(PlotSort,"PhxRedEdge",$BK$31:$BK$32)/SQRT($BH16)</f>
        <v>2.2707234300621756E-3</v>
      </c>
      <c r="BM16" s="4">
        <f>DAVERAGE(PlotSort,"TMRed",$BK$31:$BK$32)</f>
        <v>0.31386874999999997</v>
      </c>
      <c r="BN16" s="4">
        <f>DSTDEV(PlotSort,"TMRed",$BK$31:$BK$32)/SQRT($BH16)</f>
        <v>2.3289790100313617E-3</v>
      </c>
      <c r="BO16" s="4">
        <f>DAVERAGE(PlotSort,"TMNIR",$BK$31:$BK$32)</f>
        <v>0.38549375000000008</v>
      </c>
      <c r="BP16" s="4">
        <f>DSTDEV(PlotSort,"TMNIR",$BK$31:$BK$32)/SQRT($BH16)</f>
        <v>2.2238942711304117E-3</v>
      </c>
      <c r="BQ16" s="4">
        <f>DAVERAGE(PlotSort,"NDRE",$BK$31:$BK$32)</f>
        <v>5.5154110961594498E-2</v>
      </c>
      <c r="BR16" s="4">
        <f>DSTDEV(PlotSort,"NDRE",$BK$31:$BK$32)/SQRT($BH16)</f>
        <v>8.8048906352575251E-4</v>
      </c>
      <c r="BS16" s="4">
        <f>DAVERAGE(PlotSort,"rvi",$BK$31:$BK$32)</f>
        <v>1.2284463356370789</v>
      </c>
      <c r="BT16" s="4">
        <f>DSTDEV(PlotSort,"rvi",$BK$31:$BK$32)/SQRT($BH16)</f>
        <v>2.6119194298814749E-3</v>
      </c>
      <c r="BU16" s="17">
        <f>DAVERAGE(PlotSort,"ndvi",$BK$31:$BK$32)</f>
        <v>0.10249531010695535</v>
      </c>
      <c r="BV16" s="4">
        <f>DSTDEV(PlotSort,"ndvi",$BK$31:$BK$32)/SQRT($BH16)</f>
        <v>1.0474526995667163E-3</v>
      </c>
      <c r="BW16" s="17">
        <f>DAVERAGE(PlotSort,"SAVI",$BK$31:$BK$32)</f>
        <v>8.9605817777458505E-2</v>
      </c>
      <c r="BX16" s="4">
        <f>DSTDEV(PlotSort,"SAVI",$BK$31:$BK$32)/SQRT($BH16)</f>
        <v>7.3051724958585055E-4</v>
      </c>
      <c r="BY16" s="17">
        <f>DAVERAGE(PlotSort,"CCCI",$BK$31:$BK$32)</f>
        <v>0.52169737023596274</v>
      </c>
      <c r="BZ16" s="4">
        <f>DSTDEV(PlotSort,"CCCI",$BK$31:$BK$32)/SQRT($BH16)</f>
        <v>1.2575496493238379E-2</v>
      </c>
    </row>
    <row r="17" spans="2:78" ht="13.5" customHeight="1" x14ac:dyDescent="0.2">
      <c r="B17" s="10">
        <v>125</v>
      </c>
      <c r="C17" s="10">
        <v>9.0969999999999995</v>
      </c>
      <c r="D17" s="10">
        <v>125.37904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22</v>
      </c>
      <c r="Q17" s="24">
        <v>0.88</v>
      </c>
      <c r="R17" s="24">
        <v>1.77</v>
      </c>
      <c r="S17" s="24">
        <v>47.71</v>
      </c>
      <c r="T17" s="24">
        <v>98.14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2</v>
      </c>
      <c r="AA17" s="10">
        <v>215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9.1268999999999991</v>
      </c>
      <c r="AK17" s="10">
        <v>0.2054</v>
      </c>
      <c r="AL17" s="11">
        <v>0.31669999999999998</v>
      </c>
      <c r="AM17" s="11">
        <v>7.1000000000000004E-3</v>
      </c>
      <c r="AN17" s="11">
        <v>3.9756</v>
      </c>
      <c r="AO17" s="11">
        <v>8.9800000000000005E-2</v>
      </c>
      <c r="AP17" s="11">
        <v>0.3427</v>
      </c>
      <c r="AQ17" s="11">
        <v>7.7000000000000002E-3</v>
      </c>
      <c r="AR17" s="11">
        <v>17.305599999999998</v>
      </c>
      <c r="AS17" s="11">
        <v>0.44740000000000002</v>
      </c>
      <c r="AT17" s="11">
        <v>0.31590000000000001</v>
      </c>
      <c r="AU17" s="11">
        <v>8.2000000000000007E-3</v>
      </c>
      <c r="AV17" s="11">
        <v>28.4648</v>
      </c>
      <c r="AW17" s="11">
        <v>0.70299999999999996</v>
      </c>
      <c r="AX17" s="11">
        <v>0.38829999999999998</v>
      </c>
      <c r="AY17" s="11">
        <v>9.5999999999999992E-3</v>
      </c>
      <c r="AZ17" s="11">
        <v>6.2380300957592304E-2</v>
      </c>
      <c r="BA17" s="11">
        <v>1.2291864514086734</v>
      </c>
      <c r="BB17" s="11">
        <v>0.10281170122124392</v>
      </c>
      <c r="BC17" s="11">
        <v>9.0184354758345742E-2</v>
      </c>
      <c r="BD17" s="11">
        <v>0.65577317970444171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0.31698124999999999</v>
      </c>
      <c r="BJ17" s="4">
        <f>DSTDEV(PlotSort,"PhxRed",$BL$31:$BL$32)/SQRT($BH17)</f>
        <v>1.7955319255956793E-3</v>
      </c>
      <c r="BK17" s="4">
        <f>DAVERAGE(PlotSort,"PhxRedEdge",$BL$31:$BL$32)</f>
        <v>0.34374375000000007</v>
      </c>
      <c r="BL17" s="4">
        <f>DSTDEV(PlotSort,"PhxRedEdge",$BL$31:$BL$32)/SQRT($BH17)</f>
        <v>1.7596393747488898E-3</v>
      </c>
      <c r="BM17" s="4">
        <f>DAVERAGE(PlotSort,"TMRed",$BL$31:$BL$32)</f>
        <v>0.31278749999999994</v>
      </c>
      <c r="BN17" s="4">
        <f>DSTDEV(PlotSort,"TMRed",$BL$31:$BL$32)/SQRT($BH17)</f>
        <v>1.8477210061767096E-3</v>
      </c>
      <c r="BO17" s="4">
        <f>DAVERAGE(PlotSort,"TMNIR",$BL$31:$BL$32)</f>
        <v>0.38474375000000005</v>
      </c>
      <c r="BP17" s="4">
        <f>DSTDEV(PlotSort,"TMNIR",$BL$31:$BL$32)/SQRT($BH17)</f>
        <v>1.7021057730058954E-3</v>
      </c>
      <c r="BQ17" s="4">
        <f>DAVERAGE(PlotSort,"NDRE",$BL$31:$BL$32)</f>
        <v>5.6305566901276902E-2</v>
      </c>
      <c r="BR17" s="4">
        <f>DSTDEV(PlotSort,"NDRE",$BL$31:$BL$32)/SQRT($BH17)</f>
        <v>8.1754239272570372E-4</v>
      </c>
      <c r="BS17" s="4">
        <f>DAVERAGE(PlotSort,"rvi",$BL$31:$BL$32)</f>
        <v>1.2302346138069724</v>
      </c>
      <c r="BT17" s="4">
        <f>DSTDEV(PlotSort,"rvi",$BL$31:$BL$32)/SQRT($BH17)</f>
        <v>2.6496680026315785E-3</v>
      </c>
      <c r="BU17" s="17">
        <f>DAVERAGE(PlotSort,"ndvi",$BL$31:$BL$32)</f>
        <v>0.10321442168193196</v>
      </c>
      <c r="BV17" s="4">
        <f>DSTDEV(PlotSort,"ndvi",$BL$31:$BL$32)/SQRT($BH17)</f>
        <v>1.0627344136814722E-3</v>
      </c>
      <c r="BW17" s="17">
        <f>DAVERAGE(PlotSort,"SAVI",$BL$31:$BL$32)</f>
        <v>9.0150647174750645E-2</v>
      </c>
      <c r="BX17" s="4">
        <f>DSTDEV(PlotSort,"SAVI",$BL$31:$BL$32)/SQRT($BH17)</f>
        <v>8.028578709821392E-4</v>
      </c>
      <c r="BY17" s="17">
        <f>DAVERAGE(PlotSort,"CCCI",$BL$31:$BL$32)</f>
        <v>0.53653360795958382</v>
      </c>
      <c r="BZ17" s="4">
        <f>DSTDEV(PlotSort,"CCCI",$BL$31:$BL$32)/SQRT($BH17)</f>
        <v>1.4332900498102461E-2</v>
      </c>
    </row>
    <row r="18" spans="2:78" ht="13.5" customHeight="1" x14ac:dyDescent="0.2">
      <c r="B18" s="10">
        <v>125</v>
      </c>
      <c r="C18" s="10">
        <v>9.1649999999999991</v>
      </c>
      <c r="D18" s="10">
        <v>125.38187000000001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22</v>
      </c>
      <c r="Q18" s="24">
        <v>0.88</v>
      </c>
      <c r="R18" s="24">
        <v>1.77</v>
      </c>
      <c r="S18" s="24">
        <v>46.87</v>
      </c>
      <c r="T18" s="24">
        <v>98.82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2</v>
      </c>
      <c r="AA18" s="10">
        <v>215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9.1323000000000008</v>
      </c>
      <c r="AK18" s="10">
        <v>0.3322</v>
      </c>
      <c r="AL18" s="11">
        <v>0.31219999999999998</v>
      </c>
      <c r="AM18" s="11">
        <v>1.14E-2</v>
      </c>
      <c r="AN18" s="11">
        <v>4.0198</v>
      </c>
      <c r="AO18" s="11">
        <v>0.1384</v>
      </c>
      <c r="AP18" s="11">
        <v>0.34050000000000002</v>
      </c>
      <c r="AQ18" s="11">
        <v>1.17E-2</v>
      </c>
      <c r="AR18" s="11">
        <v>17.117899999999999</v>
      </c>
      <c r="AS18" s="11">
        <v>0.55469999999999997</v>
      </c>
      <c r="AT18" s="11">
        <v>0.30759999999999998</v>
      </c>
      <c r="AU18" s="11">
        <v>0.01</v>
      </c>
      <c r="AV18" s="11">
        <v>28.5792</v>
      </c>
      <c r="AW18" s="11">
        <v>0.83819999999999995</v>
      </c>
      <c r="AX18" s="11">
        <v>0.38350000000000001</v>
      </c>
      <c r="AY18" s="11">
        <v>1.12E-2</v>
      </c>
      <c r="AZ18" s="11">
        <v>5.9392265193370146E-2</v>
      </c>
      <c r="BA18" s="11">
        <v>1.2467490247074122</v>
      </c>
      <c r="BB18" s="11">
        <v>0.10982491679930548</v>
      </c>
      <c r="BC18" s="11">
        <v>9.5583914029048811E-2</v>
      </c>
      <c r="BD18" s="11">
        <v>0.5284243471172112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0.31330624999999995</v>
      </c>
      <c r="BJ18" s="4">
        <f>DSTDEV(PlotSort,"PhxRed",$BJ$35:$BJ$36)/SQRT($BH18)</f>
        <v>1.834881212095211E-3</v>
      </c>
      <c r="BK18" s="4">
        <f>DAVERAGE(PlotSort,"PhxRedEdge",$BJ$35:$BJ$36)</f>
        <v>0.34013749999999998</v>
      </c>
      <c r="BL18" s="4">
        <f>DSTDEV(PlotSort,"PhxRedEdge",$BJ$35:$BJ$36)/SQRT($BH18)</f>
        <v>1.7190325525325754E-3</v>
      </c>
      <c r="BM18" s="4">
        <f>DAVERAGE(PlotSort,"TMRed",$BJ$35:$BJ$36)</f>
        <v>0.30895</v>
      </c>
      <c r="BN18" s="4">
        <f>DSTDEV(PlotSort,"TMRed",$BJ$35:$BJ$36)/SQRT($BH18)</f>
        <v>1.8734549189487687E-3</v>
      </c>
      <c r="BO18" s="4">
        <f>DAVERAGE(PlotSort,"TMNIR",$BJ$35:$BJ$36)</f>
        <v>0.38145000000000007</v>
      </c>
      <c r="BP18" s="4">
        <f>DSTDEV(PlotSort,"TMNIR",$BJ$35:$BJ$36)/SQRT($BH18)</f>
        <v>1.6964914775304163E-3</v>
      </c>
      <c r="BQ18" s="4">
        <f>DAVERAGE(PlotSort,"NDRE",$BJ$35:$BJ$36)</f>
        <v>5.7273169200198044E-2</v>
      </c>
      <c r="BR18" s="4">
        <f>DSTDEV(PlotSort,"NDRE",$BJ$35:$BJ$36)/SQRT($BH18)</f>
        <v>9.4488870327733314E-4</v>
      </c>
      <c r="BS18" s="4">
        <f>DAVERAGE(PlotSort,"rvi",$BJ$35:$BJ$36)</f>
        <v>1.2348680919505308</v>
      </c>
      <c r="BT18" s="4">
        <f>DSTDEV(PlotSort,"rvi",$BJ$35:$BJ$36)/SQRT($BH18)</f>
        <v>2.6324022903773891E-3</v>
      </c>
      <c r="BU18" s="17">
        <f>DAVERAGE(PlotSort,"ndvi",$BJ$35:$BJ$36)</f>
        <v>0.10507400792138209</v>
      </c>
      <c r="BV18" s="4">
        <f>DSTDEV(PlotSort,"ndvi",$BJ$35:$BJ$36)/SQRT($BH18)</f>
        <v>1.052134845937476E-3</v>
      </c>
      <c r="BW18" s="17">
        <f>DAVERAGE(PlotSort,"SAVI",$BJ$35:$BJ$36)</f>
        <v>9.1378214802652513E-2</v>
      </c>
      <c r="BX18" s="4">
        <f>DSTDEV(PlotSort,"SAVI",$BJ$35:$BJ$36)/SQRT($BH18)</f>
        <v>7.688004236379814E-4</v>
      </c>
      <c r="BY18" s="17">
        <f>DAVERAGE(PlotSort,"CCCI",$BJ$35:$BJ$36)</f>
        <v>0.53609220771952304</v>
      </c>
      <c r="BZ18" s="4">
        <f>DSTDEV(PlotSort,"CCCI",$BJ$35:$BJ$36)/SQRT($BH18)</f>
        <v>1.6293521341950522E-2</v>
      </c>
    </row>
    <row r="19" spans="2:78" ht="13.5" customHeight="1" x14ac:dyDescent="0.2">
      <c r="B19" s="10">
        <v>125</v>
      </c>
      <c r="C19" s="10">
        <v>9.173</v>
      </c>
      <c r="D19" s="10">
        <v>125.38221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22</v>
      </c>
      <c r="Q19" s="24">
        <v>0.88</v>
      </c>
      <c r="R19" s="24">
        <v>1.77</v>
      </c>
      <c r="S19" s="24">
        <v>46.77</v>
      </c>
      <c r="T19" s="24">
        <v>98.9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2</v>
      </c>
      <c r="AA19" s="10">
        <v>215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9.2775999999999996</v>
      </c>
      <c r="AK19" s="10">
        <v>0.22869999999999999</v>
      </c>
      <c r="AL19" s="11">
        <v>0.31659999999999999</v>
      </c>
      <c r="AM19" s="11">
        <v>7.7999999999999996E-3</v>
      </c>
      <c r="AN19" s="11">
        <v>4.0697000000000001</v>
      </c>
      <c r="AO19" s="11">
        <v>9.35E-2</v>
      </c>
      <c r="AP19" s="11">
        <v>0.34399999999999997</v>
      </c>
      <c r="AQ19" s="11">
        <v>7.9000000000000008E-3</v>
      </c>
      <c r="AR19" s="11">
        <v>17.5014</v>
      </c>
      <c r="AS19" s="11">
        <v>0.41970000000000002</v>
      </c>
      <c r="AT19" s="11">
        <v>0.31390000000000001</v>
      </c>
      <c r="AU19" s="11">
        <v>7.4999999999999997E-3</v>
      </c>
      <c r="AV19" s="11">
        <v>28.9328</v>
      </c>
      <c r="AW19" s="11">
        <v>0.68430000000000002</v>
      </c>
      <c r="AX19" s="11">
        <v>0.38750000000000001</v>
      </c>
      <c r="AY19" s="11">
        <v>9.1999999999999998E-3</v>
      </c>
      <c r="AZ19" s="11">
        <v>5.9466848940533203E-2</v>
      </c>
      <c r="BA19" s="11">
        <v>1.2344695762981841</v>
      </c>
      <c r="BB19" s="11">
        <v>0.10493299116053606</v>
      </c>
      <c r="BC19" s="11">
        <v>9.1892791742966537E-2</v>
      </c>
      <c r="BD19" s="11">
        <v>0.57875926302106706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0.32220624999999992</v>
      </c>
      <c r="BJ19" s="4">
        <f>DSTDEV(PlotSort,"PhxRed",$BK$35:$BK$36)/SQRT($BH19)</f>
        <v>1.753270010342577E-3</v>
      </c>
      <c r="BK19" s="4">
        <f>DAVERAGE(PlotSort,"PhxRedEdge",$BK$35:$BK$36)</f>
        <v>0.348825</v>
      </c>
      <c r="BL19" s="4">
        <f>DSTDEV(PlotSort,"PhxRedEdge",$BK$35:$BK$36)/SQRT($BH19)</f>
        <v>1.6894402426050267E-3</v>
      </c>
      <c r="BM19" s="4">
        <f>DAVERAGE(PlotSort,"TMRed",$BK$35:$BK$36)</f>
        <v>0.31770624999999997</v>
      </c>
      <c r="BN19" s="4">
        <f>DSTDEV(PlotSort,"TMRed",$BK$35:$BK$36)/SQRT($BH19)</f>
        <v>1.6767893117005871E-3</v>
      </c>
      <c r="BO19" s="4">
        <f>DAVERAGE(PlotSort,"TMNIR",$BK$35:$BK$36)</f>
        <v>0.38878750000000006</v>
      </c>
      <c r="BP19" s="4">
        <f>DSTDEV(PlotSort,"TMNIR",$BK$35:$BK$36)/SQRT($BH19)</f>
        <v>1.7857508924819263E-3</v>
      </c>
      <c r="BQ19" s="4">
        <f>DAVERAGE(PlotSort,"NDRE",$BK$35:$BK$36)</f>
        <v>5.4186508662673362E-2</v>
      </c>
      <c r="BR19" s="4">
        <f>DSTDEV(PlotSort,"NDRE",$BK$35:$BK$36)/SQRT($BH19)</f>
        <v>5.2672049217929119E-4</v>
      </c>
      <c r="BS19" s="4">
        <f>DAVERAGE(PlotSort,"rvi",$BK$35:$BK$36)</f>
        <v>1.2238128574935205</v>
      </c>
      <c r="BT19" s="4">
        <f>DSTDEV(PlotSort,"rvi",$BK$35:$BK$36)/SQRT($BH19)</f>
        <v>1.716385585397331E-3</v>
      </c>
      <c r="BU19" s="17">
        <f>DAVERAGE(PlotSort,"ndvi",$BK$35:$BK$36)</f>
        <v>0.10063572386750522</v>
      </c>
      <c r="BV19" s="4">
        <f>DSTDEV(PlotSort,"ndvi",$BK$35:$BK$36)/SQRT($BH19)</f>
        <v>6.929639684924992E-4</v>
      </c>
      <c r="BW19" s="17">
        <f>DAVERAGE(PlotSort,"SAVI",$BK$35:$BK$36)</f>
        <v>8.8378250149556636E-2</v>
      </c>
      <c r="BX19" s="4">
        <f>DSTDEV(PlotSort,"SAVI",$BK$35:$BK$36)/SQRT($BH19)</f>
        <v>5.4505396671535489E-4</v>
      </c>
      <c r="BY19" s="17">
        <f>DAVERAGE(PlotSort,"CCCI",$BK$35:$BK$36)</f>
        <v>0.52213877047602364</v>
      </c>
      <c r="BZ19" s="4">
        <f>DSTDEV(PlotSort,"CCCI",$BK$35:$BK$36)/SQRT($BH19)</f>
        <v>9.9470345153116584E-3</v>
      </c>
    </row>
    <row r="20" spans="2:78" ht="13.5" customHeight="1" x14ac:dyDescent="0.2">
      <c r="B20" s="10">
        <v>125</v>
      </c>
      <c r="C20" s="10">
        <v>9.18</v>
      </c>
      <c r="D20" s="10">
        <v>125.38249999999999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22</v>
      </c>
      <c r="Q20" s="24">
        <v>0.88</v>
      </c>
      <c r="R20" s="24">
        <v>1.77</v>
      </c>
      <c r="S20" s="24">
        <v>46.68</v>
      </c>
      <c r="T20" s="24">
        <v>98.97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2</v>
      </c>
      <c r="AA20" s="10">
        <v>215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9.093</v>
      </c>
      <c r="AK20" s="10">
        <v>0.23069999999999999</v>
      </c>
      <c r="AL20" s="11">
        <v>0.30980000000000002</v>
      </c>
      <c r="AM20" s="11">
        <v>7.9000000000000008E-3</v>
      </c>
      <c r="AN20" s="11">
        <v>3.9710999999999999</v>
      </c>
      <c r="AO20" s="11">
        <v>9.0499999999999997E-2</v>
      </c>
      <c r="AP20" s="11">
        <v>0.33500000000000002</v>
      </c>
      <c r="AQ20" s="11">
        <v>7.6E-3</v>
      </c>
      <c r="AR20" s="11">
        <v>17.170200000000001</v>
      </c>
      <c r="AS20" s="11">
        <v>0.30309999999999998</v>
      </c>
      <c r="AT20" s="11">
        <v>0.3075</v>
      </c>
      <c r="AU20" s="11">
        <v>5.4000000000000003E-3</v>
      </c>
      <c r="AV20" s="11">
        <v>28.206900000000001</v>
      </c>
      <c r="AW20" s="11">
        <v>0.47010000000000002</v>
      </c>
      <c r="AX20" s="11">
        <v>0.37709999999999999</v>
      </c>
      <c r="AY20" s="11">
        <v>6.3E-3</v>
      </c>
      <c r="AZ20" s="11">
        <v>5.9120909984552696E-2</v>
      </c>
      <c r="BA20" s="11">
        <v>1.2263414634146341</v>
      </c>
      <c r="BB20" s="11">
        <v>0.10166520595968448</v>
      </c>
      <c r="BC20" s="11">
        <v>8.8131014688502429E-2</v>
      </c>
      <c r="BD20" s="11">
        <v>0.605692648432261</v>
      </c>
      <c r="BE20" s="27"/>
    </row>
    <row r="21" spans="2:78" ht="13.5" customHeight="1" x14ac:dyDescent="0.2">
      <c r="B21" s="10">
        <v>125</v>
      </c>
      <c r="C21" s="10">
        <v>9.1880000000000006</v>
      </c>
      <c r="D21" s="10">
        <v>125.38283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22</v>
      </c>
      <c r="Q21" s="24">
        <v>0.88</v>
      </c>
      <c r="R21" s="24">
        <v>1.77</v>
      </c>
      <c r="S21" s="24">
        <v>46.58</v>
      </c>
      <c r="T21" s="24">
        <v>99.05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2</v>
      </c>
      <c r="AA21" s="10">
        <v>215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9.0264000000000006</v>
      </c>
      <c r="AK21" s="10">
        <v>6.1800000000000001E-2</v>
      </c>
      <c r="AL21" s="11">
        <v>0.307</v>
      </c>
      <c r="AM21" s="11">
        <v>2.0999999999999999E-3</v>
      </c>
      <c r="AN21" s="11">
        <v>3.9918999999999998</v>
      </c>
      <c r="AO21" s="11">
        <v>2.76E-2</v>
      </c>
      <c r="AP21" s="11">
        <v>0.33610000000000001</v>
      </c>
      <c r="AQ21" s="11">
        <v>2.3E-3</v>
      </c>
      <c r="AR21" s="11">
        <v>17.014600000000002</v>
      </c>
      <c r="AS21" s="11">
        <v>0.14480000000000001</v>
      </c>
      <c r="AT21" s="11">
        <v>0.30409999999999998</v>
      </c>
      <c r="AU21" s="11">
        <v>2.5999999999999999E-3</v>
      </c>
      <c r="AV21" s="11">
        <v>28.417000000000002</v>
      </c>
      <c r="AW21" s="11">
        <v>0.2475</v>
      </c>
      <c r="AX21" s="11">
        <v>0.37919999999999998</v>
      </c>
      <c r="AY21" s="11">
        <v>3.3E-3</v>
      </c>
      <c r="AZ21" s="11">
        <v>6.0254438697050147E-2</v>
      </c>
      <c r="BA21" s="11">
        <v>1.2469582374219006</v>
      </c>
      <c r="BB21" s="11">
        <v>0.10990780038050636</v>
      </c>
      <c r="BC21" s="11">
        <v>9.519986478492351E-2</v>
      </c>
      <c r="BD21" s="11">
        <v>0.54362892952105291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0.25509999999999999</v>
      </c>
      <c r="BJ21" s="4"/>
      <c r="BK21" s="4">
        <f>DAVERAGE(PlotSort2,"PhxRedEdge",$BO$31:$BO$32)</f>
        <v>0.27310000000000001</v>
      </c>
      <c r="BL21" s="4"/>
      <c r="BM21" s="4">
        <f>DAVERAGE(PlotSort2,"TMRed",$BO$31:$BO$32)</f>
        <v>0.25</v>
      </c>
      <c r="BN21" s="4"/>
      <c r="BO21" s="4">
        <f>DAVERAGE(PlotSort2,"TMNIR",$BO$31:$BO$32)</f>
        <v>0.313</v>
      </c>
      <c r="BP21" s="4"/>
      <c r="BQ21" s="4">
        <f>DAVERAGE(PlotSort2,"NDRE",$BO$31:$BO$32)</f>
        <v>6.807711994540179E-2</v>
      </c>
      <c r="BR21" s="4"/>
      <c r="BS21" s="4">
        <f>DAVERAGE(PlotSort2,"rvi",$BO$31:$BO$32)</f>
        <v>1.252</v>
      </c>
      <c r="BT21" s="4"/>
      <c r="BU21" s="17">
        <f>DAVERAGE(PlotSort2,"ndvi",$BO$31:$BO$32)</f>
        <v>0.1119005328596803</v>
      </c>
      <c r="BV21" s="4"/>
      <c r="BW21" s="17">
        <f>DAVERAGE(PlotSort2,"SAVI",$BO$31:$BO$32)</f>
        <v>8.8899341486359362E-2</v>
      </c>
      <c r="BX21" s="4"/>
      <c r="BY21" s="17">
        <f>DAVERAGE(PlotSort2,"CCCI",$BO$31:$BO$32)</f>
        <v>0.66851543859757823</v>
      </c>
      <c r="BZ21" s="4"/>
    </row>
    <row r="22" spans="2:78" ht="13.5" customHeight="1" x14ac:dyDescent="0.2">
      <c r="B22" s="10">
        <v>125</v>
      </c>
      <c r="C22" s="10">
        <v>9.1959999999999997</v>
      </c>
      <c r="D22" s="10">
        <v>125.38317000000001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22</v>
      </c>
      <c r="Q22" s="24">
        <v>0.88</v>
      </c>
      <c r="R22" s="24">
        <v>1.77</v>
      </c>
      <c r="S22" s="24">
        <v>46.48</v>
      </c>
      <c r="T22" s="24">
        <v>99.13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2</v>
      </c>
      <c r="AA22" s="10">
        <v>215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9.3257999999999992</v>
      </c>
      <c r="AK22" s="10">
        <v>0.20480000000000001</v>
      </c>
      <c r="AL22" s="11">
        <v>0.31669999999999998</v>
      </c>
      <c r="AM22" s="11">
        <v>7.0000000000000001E-3</v>
      </c>
      <c r="AN22" s="11">
        <v>4.0932000000000004</v>
      </c>
      <c r="AO22" s="11">
        <v>8.7400000000000005E-2</v>
      </c>
      <c r="AP22" s="11">
        <v>0.34389999999999998</v>
      </c>
      <c r="AQ22" s="11">
        <v>7.3000000000000001E-3</v>
      </c>
      <c r="AR22" s="11">
        <v>17.513500000000001</v>
      </c>
      <c r="AS22" s="11">
        <v>0.32990000000000003</v>
      </c>
      <c r="AT22" s="11">
        <v>0.3125</v>
      </c>
      <c r="AU22" s="11">
        <v>5.8999999999999999E-3</v>
      </c>
      <c r="AV22" s="11">
        <v>28.911999999999999</v>
      </c>
      <c r="AW22" s="11">
        <v>0.51380000000000003</v>
      </c>
      <c r="AX22" s="11">
        <v>0.3851</v>
      </c>
      <c r="AY22" s="11">
        <v>6.7999999999999996E-3</v>
      </c>
      <c r="AZ22" s="11">
        <v>5.6515775034293572E-2</v>
      </c>
      <c r="BA22" s="11">
        <v>1.2323200000000001</v>
      </c>
      <c r="BB22" s="11">
        <v>0.10407110091743119</v>
      </c>
      <c r="BC22" s="11">
        <v>9.0931863727454904E-2</v>
      </c>
      <c r="BD22" s="11">
        <v>0.53171202560476205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0.26674999999999999</v>
      </c>
      <c r="BJ22" s="4">
        <f>DSTDEV(PlotSort2,"PhxRed",$BP$31:$BP$32)/SQRT($BH22)</f>
        <v>3.4500000000000082E-3</v>
      </c>
      <c r="BK22" s="4">
        <f>DAVERAGE(PlotSort2,"PhxRedEdge",$BP$31:$BP$32)</f>
        <v>0.2893</v>
      </c>
      <c r="BL22" s="4">
        <f>DSTDEV(PlotSort2,"PhxRedEdge",$BP$31:$BP$32)/SQRT($BH22)</f>
        <v>3.6999999999999811E-3</v>
      </c>
      <c r="BM22" s="4">
        <f>DAVERAGE(PlotSort2,"TMRed",$BP$31:$BP$32)</f>
        <v>0.26124999999999998</v>
      </c>
      <c r="BN22" s="4">
        <f>DSTDEV(PlotSort2,"TMRed",$BP$31:$BP$32)/SQRT($BH22)</f>
        <v>3.4500000000000082E-3</v>
      </c>
      <c r="BO22" s="4">
        <f>DAVERAGE(PlotSort2,"TMNIR",$BP$31:$BP$32)</f>
        <v>0.32440000000000002</v>
      </c>
      <c r="BP22" s="4">
        <f>DSTDEV(PlotSort2,"TMNIR",$BP$31:$BP$32)/SQRT($BH22)</f>
        <v>4.7999999999999987E-3</v>
      </c>
      <c r="BQ22" s="4">
        <f>DAVERAGE(PlotSort2,"NDRE",$BP$31:$BP$32)</f>
        <v>5.7180212294901375E-2</v>
      </c>
      <c r="BR22" s="4">
        <f>DSTDEV(PlotSort2,"NDRE",$BP$31:$BP$32)/SQRT($BH22)</f>
        <v>1.0004370140025351E-3</v>
      </c>
      <c r="BS22" s="4">
        <f>DAVERAGE(PlotSort2,"rvi",$BP$31:$BP$32)</f>
        <v>1.2416963976666942</v>
      </c>
      <c r="BT22" s="4">
        <f>DSTDEV(PlotSort2,"rvi",$BP$31:$BP$32)/SQRT($BH22)</f>
        <v>1.9756839351192652E-3</v>
      </c>
      <c r="BU22" s="17">
        <f>DAVERAGE(PlotSort2,"ndvi",$BP$31:$BP$32)</f>
        <v>0.10781783136054801</v>
      </c>
      <c r="BV22" s="4">
        <f>DSTDEV(PlotSort2,"ndvi",$BP$31:$BP$32)/SQRT($BH22)</f>
        <v>7.8631075091858266E-4</v>
      </c>
      <c r="BW22" s="17">
        <f>DAVERAGE(PlotSort2,"SAVI",$BP$31:$BP$32)</f>
        <v>8.724274052407982E-2</v>
      </c>
      <c r="BX22" s="4">
        <f>DSTDEV(PlotSort2,"SAVI",$BP$31:$BP$32)/SQRT($BH22)</f>
        <v>1.2022727312451726E-3</v>
      </c>
      <c r="BY22" s="17">
        <f>DAVERAGE(PlotSort2,"CCCI",$BP$31:$BP$32)</f>
        <v>0.50692924466767098</v>
      </c>
      <c r="BZ22" s="4">
        <f>DSTDEV(PlotSort2,"CCCI",$BP$31:$BP$32)/SQRT($BH22)</f>
        <v>1.0964940748031365E-2</v>
      </c>
    </row>
    <row r="23" spans="2:78" ht="13.5" customHeight="1" x14ac:dyDescent="0.2">
      <c r="B23" s="10">
        <v>125</v>
      </c>
      <c r="C23" s="10">
        <v>9.2040000000000006</v>
      </c>
      <c r="D23" s="10">
        <v>125.3835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22</v>
      </c>
      <c r="Q23" s="24">
        <v>0.88</v>
      </c>
      <c r="R23" s="24">
        <v>1.77</v>
      </c>
      <c r="S23" s="24">
        <v>46.38</v>
      </c>
      <c r="T23" s="24">
        <v>99.21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2</v>
      </c>
      <c r="AA23" s="10">
        <v>215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9.4285999999999994</v>
      </c>
      <c r="AK23" s="10">
        <v>5.0500000000000003E-2</v>
      </c>
      <c r="AL23" s="11">
        <v>0.3196</v>
      </c>
      <c r="AM23" s="11">
        <v>1.6999999999999999E-3</v>
      </c>
      <c r="AN23" s="11">
        <v>4.1173999999999999</v>
      </c>
      <c r="AO23" s="11">
        <v>2.8199999999999999E-2</v>
      </c>
      <c r="AP23" s="11">
        <v>0.34520000000000001</v>
      </c>
      <c r="AQ23" s="11">
        <v>2.3999999999999998E-3</v>
      </c>
      <c r="AR23" s="11">
        <v>17.648499999999999</v>
      </c>
      <c r="AS23" s="11">
        <v>0.1135</v>
      </c>
      <c r="AT23" s="11">
        <v>0.31430000000000002</v>
      </c>
      <c r="AU23" s="11">
        <v>2E-3</v>
      </c>
      <c r="AV23" s="11">
        <v>29.0243</v>
      </c>
      <c r="AW23" s="11">
        <v>0.24340000000000001</v>
      </c>
      <c r="AX23" s="11">
        <v>0.38590000000000002</v>
      </c>
      <c r="AY23" s="11">
        <v>3.2000000000000002E-3</v>
      </c>
      <c r="AZ23" s="11">
        <v>5.5669539050745467E-2</v>
      </c>
      <c r="BA23" s="11">
        <v>1.2278078269169583</v>
      </c>
      <c r="BB23" s="11">
        <v>0.10225649814338759</v>
      </c>
      <c r="BC23" s="11">
        <v>8.9485085819030141E-2</v>
      </c>
      <c r="BD23" s="11">
        <v>0.53393234954300617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0.32400000000000001</v>
      </c>
      <c r="BJ23" s="4">
        <f>DSTDEV(PlotSort2,"PhxRed",$BQ$31:$BQ$32)/SQRT($BH23)</f>
        <v>1.5100000000000001E-2</v>
      </c>
      <c r="BK23" s="4">
        <f>DAVERAGE(PlotSort2,"PhxRedEdge",$BQ$31:$BQ$32)</f>
        <v>0.35104999999999997</v>
      </c>
      <c r="BL23" s="4">
        <f>DSTDEV(PlotSort2,"PhxRedEdge",$BQ$31:$BQ$32)/SQRT($BH23)</f>
        <v>1.4949999999999989E-2</v>
      </c>
      <c r="BM23" s="4">
        <f>DAVERAGE(PlotSort2,"TMRed",$BQ$31:$BQ$32)</f>
        <v>0.31764999999999999</v>
      </c>
      <c r="BN23" s="4">
        <f>DSTDEV(PlotSort2,"TMRed",$BQ$31:$BQ$32)/SQRT($BH23)</f>
        <v>1.4749999999999984E-2</v>
      </c>
      <c r="BO23" s="4">
        <f>DAVERAGE(PlotSort2,"TMNIR",$BQ$31:$BQ$32)</f>
        <v>0.39270000000000005</v>
      </c>
      <c r="BP23" s="4">
        <f>DSTDEV(PlotSort2,"TMNIR",$BQ$31:$BQ$32)/SQRT($BH23)</f>
        <v>1.3899999999999994E-2</v>
      </c>
      <c r="BQ23" s="4">
        <f>DAVERAGE(PlotSort2,"NDRE",$BQ$31:$BQ$32)</f>
        <v>5.6139232556144635E-2</v>
      </c>
      <c r="BR23" s="4">
        <f>DSTDEV(PlotSort2,"NDRE",$BQ$31:$BQ$32)/SQRT($BH23)</f>
        <v>3.5894008191526268E-3</v>
      </c>
      <c r="BS23" s="4">
        <f>DAVERAGE(PlotSort2,"rvi",$BQ$31:$BQ$32)</f>
        <v>1.2369013892580307</v>
      </c>
      <c r="BT23" s="4">
        <f>DSTDEV(PlotSort2,"rvi",$BQ$31:$BQ$32)/SQRT($BH23)</f>
        <v>1.3676359173794837E-2</v>
      </c>
      <c r="BU23" s="17">
        <f>DAVERAGE(PlotSort2,"ndvi",$BQ$31:$BQ$32)</f>
        <v>0.10587262640183753</v>
      </c>
      <c r="BV23" s="4">
        <f>DSTDEV(PlotSort2,"ndvi",$BQ$31:$BQ$32)/SQRT($BH23)</f>
        <v>5.4666724099565467E-3</v>
      </c>
      <c r="BW23" s="17">
        <f>DAVERAGE(PlotSort2,"SAVI",$BQ$31:$BQ$32)</f>
        <v>9.3087379142086368E-2</v>
      </c>
      <c r="BX23" s="4">
        <f>DSTDEV(PlotSort2,"SAVI",$BQ$31:$BQ$32)/SQRT($BH23)</f>
        <v>3.2568706675100215E-3</v>
      </c>
      <c r="BY23" s="17">
        <f>DAVERAGE(PlotSort2,"CCCI",$BQ$31:$BQ$32)</f>
        <v>0.50641963227461073</v>
      </c>
      <c r="BZ23" s="4">
        <f>DSTDEV(PlotSort2,"CCCI",$BQ$31:$BQ$32)/SQRT($BH23)</f>
        <v>1.3374361925920201E-2</v>
      </c>
    </row>
    <row r="24" spans="2:78" ht="13.5" customHeight="1" x14ac:dyDescent="0.2">
      <c r="B24" s="10">
        <v>125</v>
      </c>
      <c r="C24" s="10">
        <v>9.2119999999999997</v>
      </c>
      <c r="D24" s="10">
        <v>125.38383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22</v>
      </c>
      <c r="Q24" s="24">
        <v>0.88</v>
      </c>
      <c r="R24" s="24">
        <v>1.77</v>
      </c>
      <c r="S24" s="24">
        <v>46.29</v>
      </c>
      <c r="T24" s="24">
        <v>99.29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2</v>
      </c>
      <c r="AA24" s="10">
        <v>215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9.4626999999999999</v>
      </c>
      <c r="AK24" s="10">
        <v>0.33050000000000002</v>
      </c>
      <c r="AL24" s="11">
        <v>0.32019999999999998</v>
      </c>
      <c r="AM24" s="11">
        <v>1.12E-2</v>
      </c>
      <c r="AN24" s="11">
        <v>4.1363000000000003</v>
      </c>
      <c r="AO24" s="11">
        <v>0.14330000000000001</v>
      </c>
      <c r="AP24" s="11">
        <v>0.34610000000000002</v>
      </c>
      <c r="AQ24" s="11">
        <v>1.2E-2</v>
      </c>
      <c r="AR24" s="11">
        <v>17.7119</v>
      </c>
      <c r="AS24" s="11">
        <v>0.62490000000000001</v>
      </c>
      <c r="AT24" s="11">
        <v>0.31480000000000002</v>
      </c>
      <c r="AU24" s="11">
        <v>1.11E-2</v>
      </c>
      <c r="AV24" s="11">
        <v>29.090900000000001</v>
      </c>
      <c r="AW24" s="11">
        <v>0.97970000000000002</v>
      </c>
      <c r="AX24" s="11">
        <v>0.38600000000000001</v>
      </c>
      <c r="AY24" s="11">
        <v>1.2999999999999999E-2</v>
      </c>
      <c r="AZ24" s="11">
        <v>5.4500751263488585E-2</v>
      </c>
      <c r="BA24" s="11">
        <v>1.2261753494282084</v>
      </c>
      <c r="BB24" s="11">
        <v>0.1015981735159817</v>
      </c>
      <c r="BC24" s="11">
        <v>8.8940706195869385E-2</v>
      </c>
      <c r="BD24" s="11">
        <v>0.51831684865796002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0.69540000000000002</v>
      </c>
      <c r="BJ24" s="4"/>
      <c r="BK24" s="4">
        <f>DAVERAGE(PlotSort2,"PhxRedEdge",$BR$31:$BR$32)</f>
        <v>0.68520000000000003</v>
      </c>
      <c r="BL24" s="4"/>
      <c r="BM24" s="4">
        <f>DAVERAGE(PlotSort2,"TMRed",$BR$31:$BR$32)</f>
        <v>0.69989999999999997</v>
      </c>
      <c r="BN24" s="4"/>
      <c r="BO24" s="4">
        <f>DAVERAGE(PlotSort2,"TMNIR",$BR$31:$BR$32)</f>
        <v>0.67149999999999999</v>
      </c>
      <c r="BP24" s="4"/>
      <c r="BQ24" s="4">
        <f>DAVERAGE(PlotSort2,"NDRE",$BR$31:$BR$32)</f>
        <v>-1.0098031989386044E-2</v>
      </c>
      <c r="BR24" s="4"/>
      <c r="BS24" s="4">
        <f>DAVERAGE(PlotSort2,"rvi",$BR$31:$BR$32)</f>
        <v>0.95942277468209747</v>
      </c>
      <c r="BT24" s="4"/>
      <c r="BU24" s="17">
        <f>DAVERAGE(PlotSort2,"ndvi",$BR$31:$BR$32)</f>
        <v>-2.070876476593261E-2</v>
      </c>
      <c r="BV24" s="4"/>
      <c r="BW24" s="17">
        <f>DAVERAGE(PlotSort2,"SAVI",$BR$31:$BR$32)</f>
        <v>-1.0117202807167533E-2</v>
      </c>
      <c r="BX24" s="4"/>
      <c r="BY24" s="17">
        <f>DAVERAGE(PlotSort2,"CCCI",$BR$31:$BR$32)</f>
        <v>0.51950604787447519</v>
      </c>
      <c r="BZ24" s="4"/>
    </row>
    <row r="25" spans="2:78" ht="13.5" customHeight="1" x14ac:dyDescent="0.2">
      <c r="B25" s="10">
        <v>125</v>
      </c>
      <c r="C25" s="10">
        <v>9.2210000000000001</v>
      </c>
      <c r="D25" s="10">
        <v>125.38421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22</v>
      </c>
      <c r="Q25" s="24">
        <v>0.88</v>
      </c>
      <c r="R25" s="24">
        <v>1.77</v>
      </c>
      <c r="S25" s="24">
        <v>46.17</v>
      </c>
      <c r="T25" s="24">
        <v>99.38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2</v>
      </c>
      <c r="AA25" s="10">
        <v>215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9.4979999999999993</v>
      </c>
      <c r="AK25" s="10">
        <v>0.183</v>
      </c>
      <c r="AL25" s="11">
        <v>0.32079999999999997</v>
      </c>
      <c r="AM25" s="11">
        <v>6.1999999999999998E-3</v>
      </c>
      <c r="AN25" s="11">
        <v>4.1624999999999996</v>
      </c>
      <c r="AO25" s="11">
        <v>7.22E-2</v>
      </c>
      <c r="AP25" s="11">
        <v>0.34749999999999998</v>
      </c>
      <c r="AQ25" s="11">
        <v>6.0000000000000001E-3</v>
      </c>
      <c r="AR25" s="11">
        <v>17.874199999999998</v>
      </c>
      <c r="AS25" s="11">
        <v>0.41970000000000002</v>
      </c>
      <c r="AT25" s="11">
        <v>0.31709999999999999</v>
      </c>
      <c r="AU25" s="11">
        <v>7.4000000000000003E-3</v>
      </c>
      <c r="AV25" s="11">
        <v>29.371700000000001</v>
      </c>
      <c r="AW25" s="11">
        <v>0.53249999999999997</v>
      </c>
      <c r="AX25" s="11">
        <v>0.38890000000000002</v>
      </c>
      <c r="AY25" s="11">
        <v>7.1000000000000004E-3</v>
      </c>
      <c r="AZ25" s="11">
        <v>5.6219445953286325E-2</v>
      </c>
      <c r="BA25" s="11">
        <v>1.2264269946389152</v>
      </c>
      <c r="BB25" s="11">
        <v>0.10169971671388107</v>
      </c>
      <c r="BC25" s="11">
        <v>8.930348258706472E-2</v>
      </c>
      <c r="BD25" s="11">
        <v>0.55004558428397476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1.0018666666666667</v>
      </c>
      <c r="BJ25" s="4">
        <f>DSTDEV(PlotSort2,"PhxRed",$BS$31:$BS$32)/SQRT($BH25)</f>
        <v>4.1058224240434482E-3</v>
      </c>
      <c r="BK25" s="4">
        <f>DAVERAGE(PlotSort2,"PhxRedEdge",$BS$31:$BS$32)</f>
        <v>1.0016666666666667</v>
      </c>
      <c r="BL25" s="4">
        <f>DSTDEV(PlotSort2,"PhxRedEdge",$BS$31:$BS$32)/SQRT($BH25)</f>
        <v>4.1634654369220644E-3</v>
      </c>
      <c r="BM25" s="4">
        <f>DAVERAGE(PlotSort2,"TMRed",$BS$31:$BS$32)</f>
        <v>1.0018666666666667</v>
      </c>
      <c r="BN25" s="4">
        <f>DSTDEV(PlotSort2,"TMRed",$BS$31:$BS$32)/SQRT($BH25)</f>
        <v>4.1058224240434482E-3</v>
      </c>
      <c r="BO25" s="4">
        <f>DAVERAGE(PlotSort2,"TMNIR",$BS$31:$BS$32)</f>
        <v>1.0016666666666667</v>
      </c>
      <c r="BP25" s="4">
        <f>DSTDEV(PlotSort2,"TMNIR",$BS$31:$BS$32)/SQRT($BH25)</f>
        <v>4.1634654369220644E-3</v>
      </c>
      <c r="BQ25" s="4">
        <f>DAVERAGE(PlotSort2,"NDRE",$BS$31:$BS$32)</f>
        <v>0.72684609630865538</v>
      </c>
      <c r="BR25" s="4">
        <f>DSTDEV(PlotSort2,"NDRE",$BS$31:$BS$32)/SQRT($BH25)</f>
        <v>4.1423008726871382E-4</v>
      </c>
      <c r="BS25" s="4">
        <f>DAVERAGE(PlotSort2,"rvi",$BS$31:$BS$32)</f>
        <v>1.3414711919798756</v>
      </c>
      <c r="BT25" s="4">
        <f>DSTDEV(PlotSort2,"rvi",$BS$31:$BS$32)/SQRT($BH25)</f>
        <v>2.937936564552822E-3</v>
      </c>
      <c r="BU25" s="17">
        <f>DAVERAGE(PlotSort2,"ndvi",$BS$31:$BS$32)</f>
        <v>0.14583348347274272</v>
      </c>
      <c r="BV25" s="4">
        <f>DSTDEV(PlotSort2,"ndvi",$BS$31:$BS$32)/SQRT($BH25)</f>
        <v>1.0707522814689555E-3</v>
      </c>
      <c r="BW25" s="17">
        <f>DAVERAGE(PlotSort2,"SAVI",$BS$31:$BS$32)</f>
        <v>0.21793732091429283</v>
      </c>
      <c r="BX25" s="4">
        <f>DSTDEV(PlotSort2,"SAVI",$BS$31:$BS$32)/SQRT($BH25)</f>
        <v>1.6317056487752037E-3</v>
      </c>
      <c r="BY25" s="17">
        <f>DAVERAGE(PlotSort2,"CCCI",$BS$31:$BS$32)</f>
        <v>11.394324857856168</v>
      </c>
      <c r="BZ25" s="4">
        <f>DSTDEV(PlotSort2,"CCCI",$BS$31:$BS$32)/SQRT($BH25)</f>
        <v>3.8026712569404111E-2</v>
      </c>
    </row>
    <row r="26" spans="2:78" ht="13.5" customHeight="1" x14ac:dyDescent="0.2">
      <c r="B26" s="10">
        <v>125</v>
      </c>
      <c r="C26" s="10">
        <v>9.4450000000000003</v>
      </c>
      <c r="D26" s="10">
        <v>125.39354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22</v>
      </c>
      <c r="Q26" s="24">
        <v>0.88</v>
      </c>
      <c r="R26" s="24">
        <v>1.77</v>
      </c>
      <c r="S26" s="24">
        <v>43.4</v>
      </c>
      <c r="T26" s="24">
        <v>101.73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2</v>
      </c>
      <c r="AA26" s="10">
        <v>215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10.458299999999999</v>
      </c>
      <c r="AK26" s="10">
        <v>0.22489999999999999</v>
      </c>
      <c r="AL26" s="11">
        <v>0.33539999999999998</v>
      </c>
      <c r="AM26" s="11">
        <v>7.1999999999999998E-3</v>
      </c>
      <c r="AN26" s="11">
        <v>4.5712000000000002</v>
      </c>
      <c r="AO26" s="11">
        <v>9.2200000000000004E-2</v>
      </c>
      <c r="AP26" s="11">
        <v>0.36149999999999999</v>
      </c>
      <c r="AQ26" s="11">
        <v>7.3000000000000001E-3</v>
      </c>
      <c r="AR26" s="11">
        <v>19.511600000000001</v>
      </c>
      <c r="AS26" s="11">
        <v>0.35220000000000001</v>
      </c>
      <c r="AT26" s="11">
        <v>0.3281</v>
      </c>
      <c r="AU26" s="11">
        <v>5.8999999999999999E-3</v>
      </c>
      <c r="AV26" s="11">
        <v>31.936299999999999</v>
      </c>
      <c r="AW26" s="11">
        <v>0.53869999999999996</v>
      </c>
      <c r="AX26" s="11">
        <v>0.39929999999999999</v>
      </c>
      <c r="AY26" s="11">
        <v>6.7000000000000002E-3</v>
      </c>
      <c r="AZ26" s="11">
        <v>4.9684542586750792E-2</v>
      </c>
      <c r="BA26" s="11">
        <v>1.2170070100579091</v>
      </c>
      <c r="BB26" s="11">
        <v>9.788287049766288E-2</v>
      </c>
      <c r="BC26" s="11">
        <v>8.7013198631253036E-2</v>
      </c>
      <c r="BD26" s="11">
        <v>0.46330326410440015</v>
      </c>
      <c r="BE26" s="27"/>
    </row>
    <row r="27" spans="2:78" ht="13.5" customHeight="1" x14ac:dyDescent="0.2">
      <c r="B27" s="10">
        <v>125</v>
      </c>
      <c r="C27" s="10">
        <v>9.4359999999999999</v>
      </c>
      <c r="D27" s="10">
        <v>125.39317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22</v>
      </c>
      <c r="Q27" s="24">
        <v>0.88</v>
      </c>
      <c r="R27" s="24">
        <v>1.77</v>
      </c>
      <c r="S27" s="24">
        <v>43.51</v>
      </c>
      <c r="T27" s="24">
        <v>101.63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2</v>
      </c>
      <c r="AA27" s="10">
        <v>215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10.174200000000001</v>
      </c>
      <c r="AK27" s="10">
        <v>0.248</v>
      </c>
      <c r="AL27" s="11">
        <v>0.32700000000000001</v>
      </c>
      <c r="AM27" s="11">
        <v>8.0000000000000002E-3</v>
      </c>
      <c r="AN27" s="11">
        <v>4.4550000000000001</v>
      </c>
      <c r="AO27" s="11">
        <v>9.9000000000000005E-2</v>
      </c>
      <c r="AP27" s="11">
        <v>0.35310000000000002</v>
      </c>
      <c r="AQ27" s="11">
        <v>7.7999999999999996E-3</v>
      </c>
      <c r="AR27" s="11">
        <v>19.333200000000001</v>
      </c>
      <c r="AS27" s="11">
        <v>0.23830000000000001</v>
      </c>
      <c r="AT27" s="11">
        <v>0.32579999999999998</v>
      </c>
      <c r="AU27" s="11">
        <v>4.0000000000000001E-3</v>
      </c>
      <c r="AV27" s="11">
        <v>31.695</v>
      </c>
      <c r="AW27" s="11">
        <v>0.3931</v>
      </c>
      <c r="AX27" s="11">
        <v>0.3972</v>
      </c>
      <c r="AY27" s="11">
        <v>4.8999999999999998E-3</v>
      </c>
      <c r="AZ27" s="11">
        <v>5.8776489404238269E-2</v>
      </c>
      <c r="BA27" s="11">
        <v>1.2191528545119705</v>
      </c>
      <c r="BB27" s="11">
        <v>9.8755186721991725E-2</v>
      </c>
      <c r="BC27" s="11">
        <v>8.7571545380212626E-2</v>
      </c>
      <c r="BD27" s="11">
        <v>0.62944259146468595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0.31414999999999998</v>
      </c>
      <c r="BJ27" s="4">
        <f>DSTDEV(PlotSort2,"PhxRed",$BT$31:$BT$32)/SQRT($BH27)</f>
        <v>1.4500000000000068E-3</v>
      </c>
      <c r="BK27" s="4">
        <f>DAVERAGE(PlotSort2,"PhxRedEdge",$BT$31:$BT$32)</f>
        <v>0.34055000000000002</v>
      </c>
      <c r="BL27" s="4">
        <f>DSTDEV(PlotSort2,"PhxRedEdge",$BT$31:$BT$32)/SQRT($BH27)</f>
        <v>1.4500000000000068E-3</v>
      </c>
      <c r="BM27" s="4">
        <f>DAVERAGE(PlotSort2,"TMRed",$BT$31:$BT$32)</f>
        <v>0.30995</v>
      </c>
      <c r="BN27" s="4">
        <f>DSTDEV(PlotSort2,"TMRed",$BT$31:$BT$32)/SQRT($BH27)</f>
        <v>2.1499999999999848E-3</v>
      </c>
      <c r="BO27" s="4">
        <f>DAVERAGE(PlotSort2,"TMNIR",$BT$31:$BT$32)</f>
        <v>0.38134999999999997</v>
      </c>
      <c r="BP27" s="4">
        <f>DSTDEV(PlotSort2,"TMNIR",$BT$31:$BT$32)/SQRT($BH27)</f>
        <v>1.9499999999999793E-3</v>
      </c>
      <c r="BQ27" s="4">
        <f>DAVERAGE(PlotSort2,"NDRE",$BT$31:$BT$32)</f>
        <v>5.6515514756881692E-2</v>
      </c>
      <c r="BR27" s="4">
        <f>DSTDEV(PlotSort2,"NDRE",$BT$31:$BT$32)/SQRT($BH27)</f>
        <v>4.2644029619971763E-4</v>
      </c>
      <c r="BS27" s="4">
        <f>DAVERAGE(PlotSort2,"rvi",$BT$31:$BT$32)</f>
        <v>1.2303752962336301</v>
      </c>
      <c r="BT27" s="4">
        <f>DSTDEV(PlotSort2,"rvi",$BT$31:$BT$32)/SQRT($BH27)</f>
        <v>2.2432872621463984E-3</v>
      </c>
      <c r="BU27" s="17">
        <f>DAVERAGE(PlotSort2,"ndvi",$BT$31:$BT$32)</f>
        <v>0.10328901750167321</v>
      </c>
      <c r="BV27" s="4">
        <f>DSTDEV(PlotSort2,"ndvi",$BT$31:$BT$32)/SQRT($BH27)</f>
        <v>9.0190217236636022E-4</v>
      </c>
      <c r="BW27" s="17">
        <f>DAVERAGE(PlotSort2,"SAVI",$BT$31:$BT$32)</f>
        <v>8.9903719536750706E-2</v>
      </c>
      <c r="BX27" s="4">
        <f>DSTDEV(PlotSort2,"SAVI",$BT$31:$BT$32)/SQRT($BH27)</f>
        <v>5.6124003198244898E-4</v>
      </c>
      <c r="BY27" s="17">
        <f>DAVERAGE(PlotSort2,"CCCI",$BT$31:$BT$32)</f>
        <v>0.53962488473862924</v>
      </c>
      <c r="BZ27" s="4">
        <f>DSTDEV(PlotSort2,"CCCI",$BT$31:$BT$32)/SQRT($BH27)</f>
        <v>1.7183958899455232E-2</v>
      </c>
    </row>
    <row r="28" spans="2:78" ht="13.5" customHeight="1" x14ac:dyDescent="0.2">
      <c r="B28" s="10">
        <v>125</v>
      </c>
      <c r="C28" s="10">
        <v>9.4290000000000003</v>
      </c>
      <c r="D28" s="10">
        <v>125.39288000000001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22</v>
      </c>
      <c r="Q28" s="24">
        <v>0.88</v>
      </c>
      <c r="R28" s="24">
        <v>1.77</v>
      </c>
      <c r="S28" s="24">
        <v>43.6</v>
      </c>
      <c r="T28" s="24">
        <v>101.56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2</v>
      </c>
      <c r="AA28" s="10">
        <v>215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10.358700000000001</v>
      </c>
      <c r="AK28" s="10">
        <v>0.20130000000000001</v>
      </c>
      <c r="AL28" s="11">
        <v>0.33339999999999997</v>
      </c>
      <c r="AM28" s="11">
        <v>6.4999999999999997E-3</v>
      </c>
      <c r="AN28" s="11">
        <v>4.5263999999999998</v>
      </c>
      <c r="AO28" s="11">
        <v>9.7000000000000003E-2</v>
      </c>
      <c r="AP28" s="11">
        <v>0.35930000000000001</v>
      </c>
      <c r="AQ28" s="11">
        <v>7.7000000000000002E-3</v>
      </c>
      <c r="AR28" s="11">
        <v>19.352900000000002</v>
      </c>
      <c r="AS28" s="11">
        <v>0.54310000000000003</v>
      </c>
      <c r="AT28" s="11">
        <v>0.32669999999999999</v>
      </c>
      <c r="AU28" s="11">
        <v>9.1999999999999998E-3</v>
      </c>
      <c r="AV28" s="11">
        <v>31.705400000000001</v>
      </c>
      <c r="AW28" s="11">
        <v>0.9194</v>
      </c>
      <c r="AX28" s="11">
        <v>0.39810000000000001</v>
      </c>
      <c r="AY28" s="11">
        <v>1.15E-2</v>
      </c>
      <c r="AZ28" s="11">
        <v>5.1227884869289669E-2</v>
      </c>
      <c r="BA28" s="11">
        <v>1.2185491276400369</v>
      </c>
      <c r="BB28" s="11">
        <v>9.8509933774834468E-2</v>
      </c>
      <c r="BC28" s="11">
        <v>8.7442847811887658E-2</v>
      </c>
      <c r="BD28" s="11">
        <v>0.4867374223219908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0.31814999999999999</v>
      </c>
      <c r="BJ28" s="4">
        <f>DSTDEV(PlotSort2,"PhxRed",$BU$31:$BU$32)/SQRT($BH28)</f>
        <v>1.6499999999999846E-3</v>
      </c>
      <c r="BK28" s="4">
        <f>DAVERAGE(PlotSort2,"PhxRedEdge",$BU$31:$BU$32)</f>
        <v>0.34524999999999995</v>
      </c>
      <c r="BL28" s="4">
        <f>DSTDEV(PlotSort2,"PhxRedEdge",$BU$31:$BU$32)/SQRT($BH28)</f>
        <v>1.2500000000000011E-3</v>
      </c>
      <c r="BM28" s="4">
        <f>DAVERAGE(PlotSort2,"TMRed",$BU$31:$BU$32)</f>
        <v>0.31289999999999996</v>
      </c>
      <c r="BN28" s="4">
        <f>DSTDEV(PlotSort2,"TMRed",$BU$31:$BU$32)/SQRT($BH28)</f>
        <v>1.7000000000000068E-3</v>
      </c>
      <c r="BO28" s="4">
        <f>DAVERAGE(PlotSort2,"TMNIR",$BU$31:$BU$32)</f>
        <v>0.38555</v>
      </c>
      <c r="BP28" s="4">
        <f>DSTDEV(PlotSort2,"TMNIR",$BU$31:$BU$32)/SQRT($BH28)</f>
        <v>5.4999999999999494E-4</v>
      </c>
      <c r="BQ28" s="4">
        <f>DAVERAGE(PlotSort2,"NDRE",$BU$31:$BU$32)</f>
        <v>5.5147740332925563E-2</v>
      </c>
      <c r="BR28" s="4">
        <f>DSTDEV(PlotSort2,"NDRE",$BU$31:$BU$32)/SQRT($BH28)</f>
        <v>1.093686278871471E-3</v>
      </c>
      <c r="BS28" s="4">
        <f>DAVERAGE(PlotSort2,"rvi",$BU$31:$BU$32)</f>
        <v>1.2322096284178548</v>
      </c>
      <c r="BT28" s="4">
        <f>DSTDEV(PlotSort2,"rvi",$BU$31:$BU$32)/SQRT($BH28)</f>
        <v>4.9369011451274591E-3</v>
      </c>
      <c r="BU28" s="17">
        <f>DAVERAGE(PlotSort2,"ndvi",$BU$31:$BU$32)</f>
        <v>0.10402241907966867</v>
      </c>
      <c r="BV28" s="4">
        <f>DSTDEV(PlotSort2,"ndvi",$BU$31:$BU$32)/SQRT($BH28)</f>
        <v>1.981602753138044E-3</v>
      </c>
      <c r="BW28" s="17">
        <f>DAVERAGE(PlotSort2,"SAVI",$BU$31:$BU$32)</f>
        <v>9.0932973989549984E-2</v>
      </c>
      <c r="BX28" s="4">
        <f>DSTDEV(PlotSort2,"SAVI",$BU$31:$BU$32)/SQRT($BH28)</f>
        <v>1.610079011620427E-3</v>
      </c>
      <c r="BY28" s="17">
        <f>DAVERAGE(PlotSort2,"CCCI",$BU$31:$BU$32)</f>
        <v>0.50631250592019883</v>
      </c>
      <c r="BZ28" s="4">
        <f>DSTDEV(PlotSort2,"CCCI",$BU$31:$BU$32)/SQRT($BH28)</f>
        <v>9.5193381785241271E-4</v>
      </c>
    </row>
    <row r="29" spans="2:78" ht="13.5" customHeight="1" x14ac:dyDescent="0.2">
      <c r="B29" s="10">
        <v>125</v>
      </c>
      <c r="C29" s="10">
        <v>9.42</v>
      </c>
      <c r="D29" s="10">
        <v>125.3925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22</v>
      </c>
      <c r="Q29" s="24">
        <v>0.88</v>
      </c>
      <c r="R29" s="24">
        <v>1.77</v>
      </c>
      <c r="S29" s="24">
        <v>43.71</v>
      </c>
      <c r="T29" s="24">
        <v>101.46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2</v>
      </c>
      <c r="AA29" s="10">
        <v>215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9.8385999999999996</v>
      </c>
      <c r="AK29" s="10">
        <v>9.6799999999999997E-2</v>
      </c>
      <c r="AL29" s="11">
        <v>0.31730000000000003</v>
      </c>
      <c r="AM29" s="11">
        <v>3.0999999999999999E-3</v>
      </c>
      <c r="AN29" s="11">
        <v>4.3179999999999996</v>
      </c>
      <c r="AO29" s="11">
        <v>3.56E-2</v>
      </c>
      <c r="AP29" s="11">
        <v>0.34350000000000003</v>
      </c>
      <c r="AQ29" s="11">
        <v>2.8E-3</v>
      </c>
      <c r="AR29" s="11">
        <v>18.522300000000001</v>
      </c>
      <c r="AS29" s="11">
        <v>0.1042</v>
      </c>
      <c r="AT29" s="11">
        <v>0.31330000000000002</v>
      </c>
      <c r="AU29" s="11">
        <v>1.8E-3</v>
      </c>
      <c r="AV29" s="11">
        <v>30.393000000000001</v>
      </c>
      <c r="AW29" s="11">
        <v>0.22259999999999999</v>
      </c>
      <c r="AX29" s="11">
        <v>0.38250000000000001</v>
      </c>
      <c r="AY29" s="11">
        <v>2.8E-3</v>
      </c>
      <c r="AZ29" s="11">
        <v>5.3719008264462784E-2</v>
      </c>
      <c r="BA29" s="11">
        <v>1.2208745611235237</v>
      </c>
      <c r="BB29" s="11">
        <v>9.9453866053463624E-2</v>
      </c>
      <c r="BC29" s="11">
        <v>8.6803813346713471E-2</v>
      </c>
      <c r="BD29" s="11">
        <v>0.52506192839185639</v>
      </c>
      <c r="BE29" s="27"/>
      <c r="BF29" s="5"/>
    </row>
    <row r="30" spans="2:78" ht="13.5" customHeight="1" x14ac:dyDescent="0.2">
      <c r="B30" s="10">
        <v>125</v>
      </c>
      <c r="C30" s="10">
        <v>9.4130000000000003</v>
      </c>
      <c r="D30" s="10">
        <v>125.39221000000001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22</v>
      </c>
      <c r="Q30" s="24">
        <v>0.88</v>
      </c>
      <c r="R30" s="24">
        <v>1.77</v>
      </c>
      <c r="S30" s="24">
        <v>43.8</v>
      </c>
      <c r="T30" s="24">
        <v>101.38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2</v>
      </c>
      <c r="AA30" s="10">
        <v>215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9.8890999999999991</v>
      </c>
      <c r="AK30" s="10">
        <v>9.1600000000000001E-2</v>
      </c>
      <c r="AL30" s="11">
        <v>0.31950000000000001</v>
      </c>
      <c r="AM30" s="11">
        <v>3.0000000000000001E-3</v>
      </c>
      <c r="AN30" s="11">
        <v>4.3624000000000001</v>
      </c>
      <c r="AO30" s="11">
        <v>4.3400000000000001E-2</v>
      </c>
      <c r="AP30" s="11">
        <v>0.34760000000000002</v>
      </c>
      <c r="AQ30" s="11">
        <v>3.5000000000000001E-3</v>
      </c>
      <c r="AR30" s="11">
        <v>18.524100000000001</v>
      </c>
      <c r="AS30" s="11">
        <v>0.21679999999999999</v>
      </c>
      <c r="AT30" s="11">
        <v>0.31390000000000001</v>
      </c>
      <c r="AU30" s="11">
        <v>3.7000000000000002E-3</v>
      </c>
      <c r="AV30" s="11">
        <v>30.7986</v>
      </c>
      <c r="AW30" s="11">
        <v>0.2122</v>
      </c>
      <c r="AX30" s="11">
        <v>0.38829999999999998</v>
      </c>
      <c r="AY30" s="11">
        <v>2.7000000000000001E-3</v>
      </c>
      <c r="AZ30" s="11">
        <v>5.5306427503736863E-2</v>
      </c>
      <c r="BA30" s="11">
        <v>1.2370181586492512</v>
      </c>
      <c r="BB30" s="11">
        <v>0.1059527200227855</v>
      </c>
      <c r="BC30" s="11">
        <v>9.282981201131256E-2</v>
      </c>
      <c r="BD30" s="11">
        <v>0.4901876247951461</v>
      </c>
      <c r="BE30" s="27"/>
      <c r="BF30" s="5"/>
      <c r="BH30" s="19" t="s">
        <v>116</v>
      </c>
    </row>
    <row r="31" spans="2:78" ht="13.5" customHeight="1" x14ac:dyDescent="0.2">
      <c r="B31" s="10">
        <v>125</v>
      </c>
      <c r="C31" s="10">
        <v>9.4049999999999994</v>
      </c>
      <c r="D31" s="10">
        <v>125.39188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22</v>
      </c>
      <c r="Q31" s="24">
        <v>0.88</v>
      </c>
      <c r="R31" s="24">
        <v>1.77</v>
      </c>
      <c r="S31" s="24">
        <v>43.9</v>
      </c>
      <c r="T31" s="24">
        <v>101.3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2</v>
      </c>
      <c r="AA31" s="10">
        <v>215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10.047499999999999</v>
      </c>
      <c r="AK31" s="10">
        <v>0.3281</v>
      </c>
      <c r="AL31" s="11">
        <v>0.32519999999999999</v>
      </c>
      <c r="AM31" s="11">
        <v>1.06E-2</v>
      </c>
      <c r="AN31" s="11">
        <v>4.4173999999999998</v>
      </c>
      <c r="AO31" s="11">
        <v>0.14119999999999999</v>
      </c>
      <c r="AP31" s="11">
        <v>0.35270000000000001</v>
      </c>
      <c r="AQ31" s="11">
        <v>1.1299999999999999E-2</v>
      </c>
      <c r="AR31" s="11">
        <v>18.8428</v>
      </c>
      <c r="AS31" s="11">
        <v>0.77959999999999996</v>
      </c>
      <c r="AT31" s="11">
        <v>0.31990000000000002</v>
      </c>
      <c r="AU31" s="11">
        <v>1.32E-2</v>
      </c>
      <c r="AV31" s="11">
        <v>31.137599999999999</v>
      </c>
      <c r="AW31" s="11">
        <v>1.1501999999999999</v>
      </c>
      <c r="AX31" s="11">
        <v>0.39329999999999998</v>
      </c>
      <c r="AY31" s="11">
        <v>1.4500000000000001E-2</v>
      </c>
      <c r="AZ31" s="11">
        <v>5.4423592493297548E-2</v>
      </c>
      <c r="BA31" s="11">
        <v>1.2294467020944044</v>
      </c>
      <c r="BB31" s="11">
        <v>0.10291643297812669</v>
      </c>
      <c r="BC31" s="11">
        <v>9.0751730959446053E-2</v>
      </c>
      <c r="BD31" s="11">
        <v>0.5036261146755393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125</v>
      </c>
      <c r="C32" s="10">
        <v>9.3960000000000008</v>
      </c>
      <c r="D32" s="10">
        <v>125.39149999999999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22</v>
      </c>
      <c r="Q32" s="24">
        <v>0.88</v>
      </c>
      <c r="R32" s="24">
        <v>1.77</v>
      </c>
      <c r="S32" s="24">
        <v>44.01</v>
      </c>
      <c r="T32" s="24">
        <v>101.2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2</v>
      </c>
      <c r="AA32" s="10">
        <v>215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10.087199999999999</v>
      </c>
      <c r="AK32" s="10">
        <v>6.8500000000000005E-2</v>
      </c>
      <c r="AL32" s="11">
        <v>0.32719999999999999</v>
      </c>
      <c r="AM32" s="11">
        <v>2.2000000000000001E-3</v>
      </c>
      <c r="AN32" s="11">
        <v>4.4233000000000002</v>
      </c>
      <c r="AO32" s="11">
        <v>3.3599999999999998E-2</v>
      </c>
      <c r="AP32" s="11">
        <v>0.35389999999999999</v>
      </c>
      <c r="AQ32" s="11">
        <v>2.7000000000000001E-3</v>
      </c>
      <c r="AR32" s="11">
        <v>19.0091</v>
      </c>
      <c r="AS32" s="11">
        <v>1.8E-3</v>
      </c>
      <c r="AT32" s="11">
        <v>0.32340000000000002</v>
      </c>
      <c r="AU32" s="11">
        <v>0</v>
      </c>
      <c r="AV32" s="11">
        <v>31.268599999999999</v>
      </c>
      <c r="AW32" s="11">
        <v>3.3300000000000003E-2</v>
      </c>
      <c r="AX32" s="11">
        <v>0.39589999999999997</v>
      </c>
      <c r="AY32" s="11">
        <v>4.0000000000000002E-4</v>
      </c>
      <c r="AZ32" s="11">
        <v>5.601493731661774E-2</v>
      </c>
      <c r="BA32" s="11">
        <v>1.2241805813234383</v>
      </c>
      <c r="BB32" s="11">
        <v>0.10079243709161678</v>
      </c>
      <c r="BC32" s="11">
        <v>8.9190519150332104E-2</v>
      </c>
      <c r="BD32" s="11">
        <v>0.55538998186901889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125</v>
      </c>
      <c r="C33" s="10">
        <v>9.3879999999999999</v>
      </c>
      <c r="D33" s="10">
        <v>125.39117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22</v>
      </c>
      <c r="Q33" s="24">
        <v>0.88</v>
      </c>
      <c r="R33" s="24">
        <v>1.77</v>
      </c>
      <c r="S33" s="24">
        <v>44.11</v>
      </c>
      <c r="T33" s="24">
        <v>101.12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2</v>
      </c>
      <c r="AA33" s="10">
        <v>215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9.9240999999999993</v>
      </c>
      <c r="AK33" s="10">
        <v>0.18659999999999999</v>
      </c>
      <c r="AL33" s="11">
        <v>0.32250000000000001</v>
      </c>
      <c r="AM33" s="11">
        <v>6.1000000000000004E-3</v>
      </c>
      <c r="AN33" s="11">
        <v>4.3673000000000002</v>
      </c>
      <c r="AO33" s="11">
        <v>6.4399999999999999E-2</v>
      </c>
      <c r="AP33" s="11">
        <v>0.35010000000000002</v>
      </c>
      <c r="AQ33" s="11">
        <v>5.1999999999999998E-3</v>
      </c>
      <c r="AR33" s="11">
        <v>18.572900000000001</v>
      </c>
      <c r="AS33" s="11">
        <v>0.2467</v>
      </c>
      <c r="AT33" s="11">
        <v>0.31659999999999999</v>
      </c>
      <c r="AU33" s="11">
        <v>4.1999999999999997E-3</v>
      </c>
      <c r="AV33" s="11">
        <v>30.8048</v>
      </c>
      <c r="AW33" s="11">
        <v>0.28910000000000002</v>
      </c>
      <c r="AX33" s="11">
        <v>0.39079999999999998</v>
      </c>
      <c r="AY33" s="11">
        <v>3.7000000000000002E-3</v>
      </c>
      <c r="AZ33" s="11">
        <v>5.4933189364286622E-2</v>
      </c>
      <c r="BA33" s="11">
        <v>1.2343651295009475</v>
      </c>
      <c r="BB33" s="11">
        <v>0.10489115069267739</v>
      </c>
      <c r="BC33" s="11">
        <v>9.2181547126055974E-2</v>
      </c>
      <c r="BD33" s="11">
        <v>0.49363909869647105</v>
      </c>
      <c r="BE33" s="27"/>
      <c r="BF33" s="5"/>
    </row>
    <row r="34" spans="2:66" ht="13.5" customHeight="1" x14ac:dyDescent="0.2">
      <c r="B34" s="10">
        <v>125</v>
      </c>
      <c r="C34" s="10">
        <v>9.4629999999999992</v>
      </c>
      <c r="D34" s="10">
        <v>125.39429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22</v>
      </c>
      <c r="Q34" s="24">
        <v>0.88</v>
      </c>
      <c r="R34" s="24">
        <v>1.77</v>
      </c>
      <c r="S34" s="24">
        <v>43.18</v>
      </c>
      <c r="T34" s="24">
        <v>101.93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2</v>
      </c>
      <c r="AA34" s="10">
        <v>215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9.8276000000000003</v>
      </c>
      <c r="AK34" s="10">
        <v>0.59250000000000003</v>
      </c>
      <c r="AL34" s="11">
        <v>0.31390000000000001</v>
      </c>
      <c r="AM34" s="11">
        <v>1.89E-2</v>
      </c>
      <c r="AN34" s="11">
        <v>4.3094999999999999</v>
      </c>
      <c r="AO34" s="11">
        <v>0.25540000000000002</v>
      </c>
      <c r="AP34" s="11">
        <v>0.33939999999999998</v>
      </c>
      <c r="AQ34" s="11">
        <v>2.01E-2</v>
      </c>
      <c r="AR34" s="11">
        <v>18.417300000000001</v>
      </c>
      <c r="AS34" s="11">
        <v>0.97450000000000003</v>
      </c>
      <c r="AT34" s="11">
        <v>0.30840000000000001</v>
      </c>
      <c r="AU34" s="11">
        <v>1.6299999999999999E-2</v>
      </c>
      <c r="AV34" s="11">
        <v>30.322199999999999</v>
      </c>
      <c r="AW34" s="11">
        <v>1.5287999999999999</v>
      </c>
      <c r="AX34" s="11">
        <v>0.37740000000000001</v>
      </c>
      <c r="AY34" s="11">
        <v>1.9E-2</v>
      </c>
      <c r="AZ34" s="11">
        <v>5.3013392857142905E-2</v>
      </c>
      <c r="BA34" s="11">
        <v>1.2237354085603114</v>
      </c>
      <c r="BB34" s="11">
        <v>0.10061242344706912</v>
      </c>
      <c r="BC34" s="11">
        <v>8.7282847023106777E-2</v>
      </c>
      <c r="BD34" s="11">
        <v>0.49983870568805172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125</v>
      </c>
      <c r="C35" s="10">
        <v>9.4710000000000001</v>
      </c>
      <c r="D35" s="10">
        <v>125.39462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22</v>
      </c>
      <c r="Q35" s="24">
        <v>0.88</v>
      </c>
      <c r="R35" s="24">
        <v>1.77</v>
      </c>
      <c r="S35" s="24">
        <v>43.08</v>
      </c>
      <c r="T35" s="24">
        <v>102.01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2</v>
      </c>
      <c r="AA35" s="10">
        <v>215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10.0319</v>
      </c>
      <c r="AK35" s="10">
        <v>0.2266</v>
      </c>
      <c r="AL35" s="11">
        <v>0.31979999999999997</v>
      </c>
      <c r="AM35" s="11">
        <v>7.1999999999999998E-3</v>
      </c>
      <c r="AN35" s="11">
        <v>4.4160000000000004</v>
      </c>
      <c r="AO35" s="11">
        <v>9.5000000000000001E-2</v>
      </c>
      <c r="AP35" s="11">
        <v>0.34720000000000001</v>
      </c>
      <c r="AQ35" s="11">
        <v>7.4999999999999997E-3</v>
      </c>
      <c r="AR35" s="11">
        <v>18.898299999999999</v>
      </c>
      <c r="AS35" s="11">
        <v>0.28970000000000001</v>
      </c>
      <c r="AT35" s="11">
        <v>0.31590000000000001</v>
      </c>
      <c r="AU35" s="11">
        <v>4.7999999999999996E-3</v>
      </c>
      <c r="AV35" s="11">
        <v>31.100200000000001</v>
      </c>
      <c r="AW35" s="11">
        <v>0.48880000000000001</v>
      </c>
      <c r="AX35" s="11">
        <v>0.38629999999999998</v>
      </c>
      <c r="AY35" s="11">
        <v>6.1000000000000004E-3</v>
      </c>
      <c r="AZ35" s="11">
        <v>5.330606680299927E-2</v>
      </c>
      <c r="BA35" s="11">
        <v>1.222855333966445</v>
      </c>
      <c r="BB35" s="11">
        <v>0.10025633722586154</v>
      </c>
      <c r="BC35" s="11">
        <v>8.783896190317747E-2</v>
      </c>
      <c r="BD35" s="11">
        <v>0.50902269340806028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125</v>
      </c>
      <c r="C36" s="10">
        <v>9.4789999999999992</v>
      </c>
      <c r="D36" s="10">
        <v>125.39496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22</v>
      </c>
      <c r="Q36" s="24">
        <v>0.88</v>
      </c>
      <c r="R36" s="24">
        <v>1.77</v>
      </c>
      <c r="S36" s="24">
        <v>42.99</v>
      </c>
      <c r="T36" s="24">
        <v>102.1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2</v>
      </c>
      <c r="AA36" s="10">
        <v>215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9.8737999999999992</v>
      </c>
      <c r="AK36" s="10">
        <v>4.6399999999999997E-2</v>
      </c>
      <c r="AL36" s="11">
        <v>0.31419999999999998</v>
      </c>
      <c r="AM36" s="11">
        <v>1.5E-3</v>
      </c>
      <c r="AN36" s="11">
        <v>4.3468</v>
      </c>
      <c r="AO36" s="11">
        <v>1.44E-2</v>
      </c>
      <c r="AP36" s="11">
        <v>0.34110000000000001</v>
      </c>
      <c r="AQ36" s="11">
        <v>1.1000000000000001E-3</v>
      </c>
      <c r="AR36" s="11">
        <v>18.574200000000001</v>
      </c>
      <c r="AS36" s="11">
        <v>5.5E-2</v>
      </c>
      <c r="AT36" s="11">
        <v>0.30990000000000001</v>
      </c>
      <c r="AU36" s="11">
        <v>8.9999999999999998E-4</v>
      </c>
      <c r="AV36" s="11">
        <v>30.694600000000001</v>
      </c>
      <c r="AW36" s="11">
        <v>0.1206</v>
      </c>
      <c r="AX36" s="11">
        <v>0.3805</v>
      </c>
      <c r="AY36" s="11">
        <v>1.5E-3</v>
      </c>
      <c r="AZ36" s="11">
        <v>5.4600886917960077E-2</v>
      </c>
      <c r="BA36" s="11">
        <v>1.2278154243304291</v>
      </c>
      <c r="BB36" s="11">
        <v>0.10225955967555039</v>
      </c>
      <c r="BC36" s="11">
        <v>8.8961693548387094E-2</v>
      </c>
      <c r="BD36" s="11">
        <v>0.51357259406895517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125</v>
      </c>
      <c r="C37" s="10">
        <v>9.4860000000000007</v>
      </c>
      <c r="D37" s="10">
        <v>125.39525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22</v>
      </c>
      <c r="Q37" s="24">
        <v>0.88</v>
      </c>
      <c r="R37" s="24">
        <v>1.77</v>
      </c>
      <c r="S37" s="24">
        <v>42.9</v>
      </c>
      <c r="T37" s="24">
        <v>102.18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2</v>
      </c>
      <c r="AA37" s="10">
        <v>215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10.2516</v>
      </c>
      <c r="AK37" s="10">
        <v>0.1888</v>
      </c>
      <c r="AL37" s="11">
        <v>0.32569999999999999</v>
      </c>
      <c r="AM37" s="11">
        <v>6.0000000000000001E-3</v>
      </c>
      <c r="AN37" s="11">
        <v>4.4836999999999998</v>
      </c>
      <c r="AO37" s="11">
        <v>7.5300000000000006E-2</v>
      </c>
      <c r="AP37" s="11">
        <v>0.3513</v>
      </c>
      <c r="AQ37" s="11">
        <v>5.8999999999999999E-3</v>
      </c>
      <c r="AR37" s="11">
        <v>19.292999999999999</v>
      </c>
      <c r="AS37" s="11">
        <v>0.26419999999999999</v>
      </c>
      <c r="AT37" s="11">
        <v>0.32140000000000002</v>
      </c>
      <c r="AU37" s="11">
        <v>4.4000000000000003E-3</v>
      </c>
      <c r="AV37" s="11">
        <v>31.5474</v>
      </c>
      <c r="AW37" s="11">
        <v>0.37859999999999999</v>
      </c>
      <c r="AX37" s="11">
        <v>0.39040000000000002</v>
      </c>
      <c r="AY37" s="11">
        <v>4.7000000000000002E-3</v>
      </c>
      <c r="AZ37" s="11">
        <v>5.2716731832277229E-2</v>
      </c>
      <c r="BA37" s="11">
        <v>1.2146857498444306</v>
      </c>
      <c r="BB37" s="11">
        <v>9.6937341949985961E-2</v>
      </c>
      <c r="BC37" s="11">
        <v>8.5410133685426645E-2</v>
      </c>
      <c r="BD37" s="11">
        <v>0.53145326677145466</v>
      </c>
      <c r="BE37" s="27"/>
      <c r="BF37" s="5"/>
      <c r="BI37" s="22">
        <v>2</v>
      </c>
    </row>
    <row r="38" spans="2:66" ht="13.5" customHeight="1" x14ac:dyDescent="0.2">
      <c r="B38" s="10">
        <v>125</v>
      </c>
      <c r="C38" s="10">
        <v>9.4949999999999992</v>
      </c>
      <c r="D38" s="10">
        <v>125.39563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22</v>
      </c>
      <c r="Q38" s="24">
        <v>0.88</v>
      </c>
      <c r="R38" s="24">
        <v>1.77</v>
      </c>
      <c r="S38" s="24">
        <v>42.79</v>
      </c>
      <c r="T38" s="24">
        <v>102.28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2</v>
      </c>
      <c r="AA38" s="10">
        <v>215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9.7414000000000005</v>
      </c>
      <c r="AK38" s="10">
        <v>2.8500000000000001E-2</v>
      </c>
      <c r="AL38" s="11">
        <v>0.30890000000000001</v>
      </c>
      <c r="AM38" s="11">
        <v>8.9999999999999998E-4</v>
      </c>
      <c r="AN38" s="11">
        <v>4.3053999999999997</v>
      </c>
      <c r="AO38" s="11">
        <v>8.9999999999999998E-4</v>
      </c>
      <c r="AP38" s="11">
        <v>0.33660000000000001</v>
      </c>
      <c r="AQ38" s="11">
        <v>1E-4</v>
      </c>
      <c r="AR38" s="11">
        <v>18.339099999999998</v>
      </c>
      <c r="AS38" s="11">
        <v>0.1193</v>
      </c>
      <c r="AT38" s="11">
        <v>0.30480000000000002</v>
      </c>
      <c r="AU38" s="11">
        <v>2E-3</v>
      </c>
      <c r="AV38" s="11">
        <v>30.453299999999999</v>
      </c>
      <c r="AW38" s="11">
        <v>6.2399999999999997E-2</v>
      </c>
      <c r="AX38" s="11">
        <v>0.376</v>
      </c>
      <c r="AY38" s="11">
        <v>8.0000000000000004E-4</v>
      </c>
      <c r="AZ38" s="11">
        <v>5.5290485545888279E-2</v>
      </c>
      <c r="BA38" s="11">
        <v>1.2335958005249343</v>
      </c>
      <c r="BB38" s="11">
        <v>0.10458284371327846</v>
      </c>
      <c r="BC38" s="11">
        <v>9.0447154471544694E-2</v>
      </c>
      <c r="BD38" s="11">
        <v>0.50344119898066575</v>
      </c>
      <c r="BE38" s="27"/>
      <c r="BF38" s="5"/>
      <c r="BI38" s="22">
        <v>3</v>
      </c>
      <c r="BJ38" s="3"/>
    </row>
    <row r="39" spans="2:66" ht="13.5" customHeight="1" x14ac:dyDescent="0.2">
      <c r="B39" s="10">
        <v>125</v>
      </c>
      <c r="C39" s="10">
        <v>9.5020000000000007</v>
      </c>
      <c r="D39" s="10">
        <v>125.39592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22</v>
      </c>
      <c r="Q39" s="24">
        <v>0.88</v>
      </c>
      <c r="R39" s="24">
        <v>1.77</v>
      </c>
      <c r="S39" s="24">
        <v>42.7</v>
      </c>
      <c r="T39" s="24">
        <v>102.36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2</v>
      </c>
      <c r="AA39" s="10">
        <v>215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10.045500000000001</v>
      </c>
      <c r="AK39" s="10">
        <v>6.9099999999999995E-2</v>
      </c>
      <c r="AL39" s="11">
        <v>0.318</v>
      </c>
      <c r="AM39" s="11">
        <v>2.2000000000000001E-3</v>
      </c>
      <c r="AN39" s="11">
        <v>4.4177999999999997</v>
      </c>
      <c r="AO39" s="11">
        <v>3.44E-2</v>
      </c>
      <c r="AP39" s="11">
        <v>0.3448</v>
      </c>
      <c r="AQ39" s="11">
        <v>2.7000000000000001E-3</v>
      </c>
      <c r="AR39" s="11">
        <v>18.994399999999999</v>
      </c>
      <c r="AS39" s="11">
        <v>0.1202</v>
      </c>
      <c r="AT39" s="11">
        <v>0.31519999999999998</v>
      </c>
      <c r="AU39" s="11">
        <v>2E-3</v>
      </c>
      <c r="AV39" s="11">
        <v>31.281099999999999</v>
      </c>
      <c r="AW39" s="11">
        <v>0.22459999999999999</v>
      </c>
      <c r="AX39" s="11">
        <v>0.3856</v>
      </c>
      <c r="AY39" s="11">
        <v>2.8E-3</v>
      </c>
      <c r="AZ39" s="11">
        <v>5.5859802847754665E-2</v>
      </c>
      <c r="BA39" s="11">
        <v>1.2233502538071066</v>
      </c>
      <c r="BB39" s="11">
        <v>0.10045662100456623</v>
      </c>
      <c r="BC39" s="11">
        <v>8.7941372418387759E-2</v>
      </c>
      <c r="BD39" s="11">
        <v>0.55585615286888379</v>
      </c>
      <c r="BE39" s="27"/>
      <c r="BF39" s="5"/>
    </row>
    <row r="40" spans="2:66" ht="13.5" customHeight="1" x14ac:dyDescent="0.2">
      <c r="B40" s="10">
        <v>125</v>
      </c>
      <c r="C40" s="10">
        <v>9.51</v>
      </c>
      <c r="D40" s="10">
        <v>125.39624999999999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22</v>
      </c>
      <c r="Q40" s="24">
        <v>0.88</v>
      </c>
      <c r="R40" s="24">
        <v>1.77</v>
      </c>
      <c r="S40" s="24">
        <v>42.6</v>
      </c>
      <c r="T40" s="24">
        <v>102.45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2</v>
      </c>
      <c r="AA40" s="10">
        <v>215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10.243600000000001</v>
      </c>
      <c r="AK40" s="10">
        <v>0.2089</v>
      </c>
      <c r="AL40" s="11">
        <v>0.32369999999999999</v>
      </c>
      <c r="AM40" s="11">
        <v>6.6E-3</v>
      </c>
      <c r="AN40" s="11">
        <v>4.4829999999999997</v>
      </c>
      <c r="AO40" s="11">
        <v>9.0499999999999997E-2</v>
      </c>
      <c r="AP40" s="11">
        <v>0.3493</v>
      </c>
      <c r="AQ40" s="11">
        <v>7.0000000000000001E-3</v>
      </c>
      <c r="AR40" s="11">
        <v>19.334099999999999</v>
      </c>
      <c r="AS40" s="11">
        <v>0.41789999999999999</v>
      </c>
      <c r="AT40" s="11">
        <v>0.32029999999999997</v>
      </c>
      <c r="AU40" s="11">
        <v>6.8999999999999999E-3</v>
      </c>
      <c r="AV40" s="11">
        <v>31.713799999999999</v>
      </c>
      <c r="AW40" s="11">
        <v>0.66979999999999995</v>
      </c>
      <c r="AX40" s="11">
        <v>0.3901</v>
      </c>
      <c r="AY40" s="11">
        <v>8.2000000000000007E-3</v>
      </c>
      <c r="AZ40" s="11">
        <v>5.5179875574790371E-2</v>
      </c>
      <c r="BA40" s="11">
        <v>1.2179206993443648</v>
      </c>
      <c r="BB40" s="11">
        <v>9.8254504504504556E-2</v>
      </c>
      <c r="BC40" s="11">
        <v>8.650033046926639E-2</v>
      </c>
      <c r="BD40" s="11">
        <v>0.56543584265430158</v>
      </c>
      <c r="BE40" s="27"/>
      <c r="BF40" s="5"/>
    </row>
    <row r="41" spans="2:66" ht="13.5" customHeight="1" x14ac:dyDescent="0.2">
      <c r="B41" s="10">
        <v>125</v>
      </c>
      <c r="C41" s="10">
        <v>9.5180000000000007</v>
      </c>
      <c r="D41" s="10">
        <v>125.39658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22</v>
      </c>
      <c r="Q41" s="24">
        <v>0.88</v>
      </c>
      <c r="R41" s="24">
        <v>1.77</v>
      </c>
      <c r="S41" s="24">
        <v>42.51</v>
      </c>
      <c r="T41" s="24">
        <v>102.53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2</v>
      </c>
      <c r="AA41" s="10">
        <v>215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10.259600000000001</v>
      </c>
      <c r="AK41" s="10">
        <v>0.11899999999999999</v>
      </c>
      <c r="AL41" s="11">
        <v>0.3236</v>
      </c>
      <c r="AM41" s="11">
        <v>3.8E-3</v>
      </c>
      <c r="AN41" s="11">
        <v>4.4974999999999996</v>
      </c>
      <c r="AO41" s="11">
        <v>4.2200000000000001E-2</v>
      </c>
      <c r="AP41" s="11">
        <v>0.3498</v>
      </c>
      <c r="AQ41" s="11">
        <v>3.3E-3</v>
      </c>
      <c r="AR41" s="11">
        <v>19.3354</v>
      </c>
      <c r="AS41" s="11">
        <v>8.9999999999999998E-4</v>
      </c>
      <c r="AT41" s="11">
        <v>0.31969999999999998</v>
      </c>
      <c r="AU41" s="11">
        <v>0</v>
      </c>
      <c r="AV41" s="11">
        <v>31.674199999999999</v>
      </c>
      <c r="AW41" s="11">
        <v>7.2800000000000004E-2</v>
      </c>
      <c r="AX41" s="11">
        <v>0.38890000000000002</v>
      </c>
      <c r="AY41" s="11">
        <v>8.9999999999999998E-4</v>
      </c>
      <c r="AZ41" s="11">
        <v>5.2930824421280658E-2</v>
      </c>
      <c r="BA41" s="11">
        <v>1.2164529246168283</v>
      </c>
      <c r="BB41" s="11">
        <v>9.7657352526107868E-2</v>
      </c>
      <c r="BC41" s="11">
        <v>8.5884494456395871E-2</v>
      </c>
      <c r="BD41" s="11">
        <v>0.52821184685689637</v>
      </c>
      <c r="BE41" s="27"/>
      <c r="BF41" s="5"/>
    </row>
    <row r="42" spans="2:66" ht="13.5" customHeight="1" x14ac:dyDescent="0.2">
      <c r="B42" s="10">
        <v>125</v>
      </c>
      <c r="C42" s="10">
        <v>9.3179999999999996</v>
      </c>
      <c r="D42" s="10">
        <v>125.38825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22</v>
      </c>
      <c r="Q42" s="24">
        <v>0.88</v>
      </c>
      <c r="R42" s="24">
        <v>1.77</v>
      </c>
      <c r="S42" s="24">
        <v>44.97</v>
      </c>
      <c r="T42" s="24">
        <v>100.38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2</v>
      </c>
      <c r="AA42" s="10">
        <v>215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9.3521999999999998</v>
      </c>
      <c r="AK42" s="10">
        <v>0.21249999999999999</v>
      </c>
      <c r="AL42" s="11">
        <v>0.30890000000000001</v>
      </c>
      <c r="AM42" s="11">
        <v>7.0000000000000001E-3</v>
      </c>
      <c r="AN42" s="11">
        <v>4.1233000000000004</v>
      </c>
      <c r="AO42" s="11">
        <v>8.5800000000000001E-2</v>
      </c>
      <c r="AP42" s="11">
        <v>0.33610000000000001</v>
      </c>
      <c r="AQ42" s="11">
        <v>7.0000000000000001E-3</v>
      </c>
      <c r="AR42" s="11">
        <v>17.471</v>
      </c>
      <c r="AS42" s="11">
        <v>0.40360000000000001</v>
      </c>
      <c r="AT42" s="11">
        <v>0.3029</v>
      </c>
      <c r="AU42" s="11">
        <v>7.0000000000000001E-3</v>
      </c>
      <c r="AV42" s="11">
        <v>29.3155</v>
      </c>
      <c r="AW42" s="11">
        <v>0.56779999999999997</v>
      </c>
      <c r="AX42" s="11">
        <v>0.37880000000000003</v>
      </c>
      <c r="AY42" s="11">
        <v>7.3000000000000001E-3</v>
      </c>
      <c r="AZ42" s="11">
        <v>5.9728633375297262E-2</v>
      </c>
      <c r="BA42" s="11">
        <v>1.2505777484318257</v>
      </c>
      <c r="BB42" s="11">
        <v>0.11133929881179408</v>
      </c>
      <c r="BC42" s="11">
        <v>9.6344249809596383E-2</v>
      </c>
      <c r="BD42" s="11">
        <v>0.51979399420053096</v>
      </c>
      <c r="BE42" s="27"/>
      <c r="BF42" s="5"/>
    </row>
    <row r="43" spans="2:66" ht="13.5" customHeight="1" x14ac:dyDescent="0.2">
      <c r="B43" s="10">
        <v>125</v>
      </c>
      <c r="C43" s="10">
        <v>9.3249999999999993</v>
      </c>
      <c r="D43" s="10">
        <v>125.38854000000001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22</v>
      </c>
      <c r="Q43" s="24">
        <v>0.88</v>
      </c>
      <c r="R43" s="24">
        <v>1.77</v>
      </c>
      <c r="S43" s="24">
        <v>44.88</v>
      </c>
      <c r="T43" s="24">
        <v>100.45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2</v>
      </c>
      <c r="AA43" s="10">
        <v>215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9.5976999999999997</v>
      </c>
      <c r="AK43" s="10">
        <v>0.2175</v>
      </c>
      <c r="AL43" s="11">
        <v>0.3165</v>
      </c>
      <c r="AM43" s="11">
        <v>7.1999999999999998E-3</v>
      </c>
      <c r="AN43" s="11">
        <v>4.2274000000000003</v>
      </c>
      <c r="AO43" s="11">
        <v>0.10050000000000001</v>
      </c>
      <c r="AP43" s="11">
        <v>0.34399999999999997</v>
      </c>
      <c r="AQ43" s="11">
        <v>8.2000000000000007E-3</v>
      </c>
      <c r="AR43" s="11">
        <v>17.980599999999999</v>
      </c>
      <c r="AS43" s="11">
        <v>0.22570000000000001</v>
      </c>
      <c r="AT43" s="11">
        <v>0.31119999999999998</v>
      </c>
      <c r="AU43" s="11">
        <v>3.8999999999999998E-3</v>
      </c>
      <c r="AV43" s="11">
        <v>29.8522</v>
      </c>
      <c r="AW43" s="11">
        <v>0.41389999999999999</v>
      </c>
      <c r="AX43" s="11">
        <v>0.38500000000000001</v>
      </c>
      <c r="AY43" s="11">
        <v>5.3E-3</v>
      </c>
      <c r="AZ43" s="11">
        <v>5.6241426611797034E-2</v>
      </c>
      <c r="BA43" s="11">
        <v>1.2371465295629822</v>
      </c>
      <c r="BB43" s="11">
        <v>0.10600402183280672</v>
      </c>
      <c r="BC43" s="11">
        <v>9.2543053001170411E-2</v>
      </c>
      <c r="BD43" s="11">
        <v>0.50726443973805124</v>
      </c>
      <c r="BE43" s="27"/>
      <c r="BF43" s="5"/>
    </row>
    <row r="44" spans="2:66" ht="13.5" customHeight="1" x14ac:dyDescent="0.2">
      <c r="B44" s="10">
        <v>125</v>
      </c>
      <c r="C44" s="10">
        <v>9.3320000000000007</v>
      </c>
      <c r="D44" s="10">
        <v>125.38883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22</v>
      </c>
      <c r="Q44" s="24">
        <v>0.88</v>
      </c>
      <c r="R44" s="24">
        <v>1.77</v>
      </c>
      <c r="S44" s="24">
        <v>44.8</v>
      </c>
      <c r="T44" s="24">
        <v>100.52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2</v>
      </c>
      <c r="AA44" s="10">
        <v>215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8.2051999999999996</v>
      </c>
      <c r="AK44" s="10">
        <v>8.2900000000000001E-2</v>
      </c>
      <c r="AL44" s="11">
        <v>0.2702</v>
      </c>
      <c r="AM44" s="11">
        <v>2.7000000000000001E-3</v>
      </c>
      <c r="AN44" s="11">
        <v>3.6071</v>
      </c>
      <c r="AO44" s="11">
        <v>2.75E-2</v>
      </c>
      <c r="AP44" s="11">
        <v>0.29299999999999998</v>
      </c>
      <c r="AQ44" s="11">
        <v>2.2000000000000001E-3</v>
      </c>
      <c r="AR44" s="11">
        <v>15.3209</v>
      </c>
      <c r="AS44" s="11">
        <v>0.18099999999999999</v>
      </c>
      <c r="AT44" s="11">
        <v>0.26469999999999999</v>
      </c>
      <c r="AU44" s="11">
        <v>3.0999999999999999E-3</v>
      </c>
      <c r="AV44" s="11">
        <v>25.569400000000002</v>
      </c>
      <c r="AW44" s="11">
        <v>0.2122</v>
      </c>
      <c r="AX44" s="11">
        <v>0.32919999999999999</v>
      </c>
      <c r="AY44" s="11">
        <v>2.7000000000000001E-3</v>
      </c>
      <c r="AZ44" s="11">
        <v>5.818064930890391E-2</v>
      </c>
      <c r="BA44" s="11">
        <v>1.2436720816018134</v>
      </c>
      <c r="BB44" s="11">
        <v>0.10860414211146659</v>
      </c>
      <c r="BC44" s="11">
        <v>8.8445013255324986E-2</v>
      </c>
      <c r="BD44" s="11">
        <v>0.51789418541570231</v>
      </c>
      <c r="BE44" s="27"/>
      <c r="BF44" s="5"/>
    </row>
    <row r="45" spans="2:66" ht="13.5" customHeight="1" x14ac:dyDescent="0.2">
      <c r="B45" s="10">
        <v>125</v>
      </c>
      <c r="C45" s="10">
        <v>9.3390000000000004</v>
      </c>
      <c r="D45" s="10">
        <v>125.38912999999999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22</v>
      </c>
      <c r="Q45" s="24">
        <v>0.88</v>
      </c>
      <c r="R45" s="24">
        <v>1.77</v>
      </c>
      <c r="S45" s="24">
        <v>44.71</v>
      </c>
      <c r="T45" s="24">
        <v>100.6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2</v>
      </c>
      <c r="AA45" s="10">
        <v>215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9.6007999999999996</v>
      </c>
      <c r="AK45" s="10">
        <v>6.7599999999999993E-2</v>
      </c>
      <c r="AL45" s="11">
        <v>0.31559999999999999</v>
      </c>
      <c r="AM45" s="11">
        <v>2.2000000000000001E-3</v>
      </c>
      <c r="AN45" s="11">
        <v>4.2168999999999999</v>
      </c>
      <c r="AO45" s="11">
        <v>4.3900000000000002E-2</v>
      </c>
      <c r="AP45" s="11">
        <v>0.34200000000000003</v>
      </c>
      <c r="AQ45" s="11">
        <v>3.5999999999999999E-3</v>
      </c>
      <c r="AR45" s="11">
        <v>18.097200000000001</v>
      </c>
      <c r="AS45" s="11">
        <v>0.2029</v>
      </c>
      <c r="AT45" s="11">
        <v>0.31209999999999999</v>
      </c>
      <c r="AU45" s="11">
        <v>3.5000000000000001E-3</v>
      </c>
      <c r="AV45" s="11">
        <v>29.8293</v>
      </c>
      <c r="AW45" s="11">
        <v>0.41599999999999998</v>
      </c>
      <c r="AX45" s="11">
        <v>0.38329999999999997</v>
      </c>
      <c r="AY45" s="11">
        <v>5.3E-3</v>
      </c>
      <c r="AZ45" s="11">
        <v>5.694195505308141E-2</v>
      </c>
      <c r="BA45" s="11">
        <v>1.2281320089714836</v>
      </c>
      <c r="BB45" s="11">
        <v>0.10238711532930685</v>
      </c>
      <c r="BC45" s="11">
        <v>8.9342479504768257E-2</v>
      </c>
      <c r="BD45" s="11">
        <v>0.55680884363808447</v>
      </c>
      <c r="BE45" s="27"/>
      <c r="BF45" s="5"/>
    </row>
    <row r="46" spans="2:66" ht="13.5" customHeight="1" x14ac:dyDescent="0.2">
      <c r="B46" s="10">
        <v>125</v>
      </c>
      <c r="C46" s="10">
        <v>9.3460000000000001</v>
      </c>
      <c r="D46" s="10">
        <v>125.38942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22</v>
      </c>
      <c r="Q46" s="24">
        <v>0.88</v>
      </c>
      <c r="R46" s="24">
        <v>1.77</v>
      </c>
      <c r="S46" s="24">
        <v>44.63</v>
      </c>
      <c r="T46" s="24">
        <v>100.67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2</v>
      </c>
      <c r="AA46" s="10">
        <v>215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10.3345</v>
      </c>
      <c r="AK46" s="10">
        <v>0.25319999999999998</v>
      </c>
      <c r="AL46" s="11">
        <v>0.33910000000000001</v>
      </c>
      <c r="AM46" s="11">
        <v>8.3000000000000001E-3</v>
      </c>
      <c r="AN46" s="11">
        <v>4.5210999999999997</v>
      </c>
      <c r="AO46" s="11">
        <v>0.1057</v>
      </c>
      <c r="AP46" s="11">
        <v>0.36599999999999999</v>
      </c>
      <c r="AQ46" s="11">
        <v>8.6E-3</v>
      </c>
      <c r="AR46" s="11">
        <v>19.307300000000001</v>
      </c>
      <c r="AS46" s="11">
        <v>0.47249999999999998</v>
      </c>
      <c r="AT46" s="11">
        <v>0.33239999999999997</v>
      </c>
      <c r="AU46" s="11">
        <v>8.0999999999999996E-3</v>
      </c>
      <c r="AV46" s="11">
        <v>31.703399999999998</v>
      </c>
      <c r="AW46" s="11">
        <v>0.73839999999999995</v>
      </c>
      <c r="AX46" s="11">
        <v>0.40660000000000002</v>
      </c>
      <c r="AY46" s="11">
        <v>9.4999999999999998E-3</v>
      </c>
      <c r="AZ46" s="11">
        <v>5.2549831736992007E-2</v>
      </c>
      <c r="BA46" s="11">
        <v>1.223225030084236</v>
      </c>
      <c r="BB46" s="11">
        <v>0.10040595399188099</v>
      </c>
      <c r="BC46" s="11">
        <v>8.983050847457634E-2</v>
      </c>
      <c r="BD46" s="11">
        <v>0.49304527034869056</v>
      </c>
      <c r="BE46" s="27"/>
      <c r="BF46" s="5"/>
    </row>
    <row r="47" spans="2:66" ht="13.5" customHeight="1" x14ac:dyDescent="0.2">
      <c r="B47" s="10">
        <v>125</v>
      </c>
      <c r="C47" s="10">
        <v>9.3529999999999998</v>
      </c>
      <c r="D47" s="10">
        <v>125.38970999999999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22</v>
      </c>
      <c r="Q47" s="24">
        <v>0.88</v>
      </c>
      <c r="R47" s="24">
        <v>1.77</v>
      </c>
      <c r="S47" s="24">
        <v>44.54</v>
      </c>
      <c r="T47" s="24">
        <v>100.75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2</v>
      </c>
      <c r="AA47" s="10">
        <v>215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9.7607999999999997</v>
      </c>
      <c r="AK47" s="10">
        <v>0.2402</v>
      </c>
      <c r="AL47" s="11">
        <v>0.31979999999999997</v>
      </c>
      <c r="AM47" s="11">
        <v>7.9000000000000008E-3</v>
      </c>
      <c r="AN47" s="11">
        <v>4.2862999999999998</v>
      </c>
      <c r="AO47" s="11">
        <v>0.1071</v>
      </c>
      <c r="AP47" s="11">
        <v>0.34649999999999997</v>
      </c>
      <c r="AQ47" s="11">
        <v>8.6999999999999994E-3</v>
      </c>
      <c r="AR47" s="11">
        <v>18.304200000000002</v>
      </c>
      <c r="AS47" s="11">
        <v>0.48139999999999999</v>
      </c>
      <c r="AT47" s="11">
        <v>0.31459999999999999</v>
      </c>
      <c r="AU47" s="11">
        <v>8.3000000000000001E-3</v>
      </c>
      <c r="AV47" s="11">
        <v>30.157900000000001</v>
      </c>
      <c r="AW47" s="11">
        <v>0.68640000000000001</v>
      </c>
      <c r="AX47" s="11">
        <v>0.3861</v>
      </c>
      <c r="AY47" s="11">
        <v>8.8000000000000005E-3</v>
      </c>
      <c r="AZ47" s="11">
        <v>5.4054054054054092E-2</v>
      </c>
      <c r="BA47" s="11">
        <v>1.2272727272727273</v>
      </c>
      <c r="BB47" s="11">
        <v>0.10204081632653063</v>
      </c>
      <c r="BC47" s="11">
        <v>8.9322894977929557E-2</v>
      </c>
      <c r="BD47" s="11">
        <v>0.50536057210234642</v>
      </c>
      <c r="BE47" s="27"/>
      <c r="BF47" s="5"/>
    </row>
    <row r="48" spans="2:66" ht="13.5" customHeight="1" x14ac:dyDescent="0.2">
      <c r="B48" s="10">
        <v>125</v>
      </c>
      <c r="C48" s="10">
        <v>9.36</v>
      </c>
      <c r="D48" s="10">
        <v>125.39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22</v>
      </c>
      <c r="Q48" s="24">
        <v>0.88</v>
      </c>
      <c r="R48" s="24">
        <v>1.77</v>
      </c>
      <c r="S48" s="24">
        <v>44.45</v>
      </c>
      <c r="T48" s="24">
        <v>100.82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2</v>
      </c>
      <c r="AA48" s="10">
        <v>215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8.0508000000000006</v>
      </c>
      <c r="AK48" s="10">
        <v>3.4799999999999998E-2</v>
      </c>
      <c r="AL48" s="11">
        <v>0.26329999999999998</v>
      </c>
      <c r="AM48" s="11">
        <v>1.1000000000000001E-3</v>
      </c>
      <c r="AN48" s="11">
        <v>3.5398999999999998</v>
      </c>
      <c r="AO48" s="11">
        <v>1.8599999999999998E-2</v>
      </c>
      <c r="AP48" s="11">
        <v>0.28560000000000002</v>
      </c>
      <c r="AQ48" s="11">
        <v>1.5E-3</v>
      </c>
      <c r="AR48" s="11">
        <v>15.024100000000001</v>
      </c>
      <c r="AS48" s="11">
        <v>2.9899999999999999E-2</v>
      </c>
      <c r="AT48" s="11">
        <v>0.25779999999999997</v>
      </c>
      <c r="AU48" s="11">
        <v>5.0000000000000001E-4</v>
      </c>
      <c r="AV48" s="11">
        <v>25.009899999999998</v>
      </c>
      <c r="AW48" s="11">
        <v>0.11020000000000001</v>
      </c>
      <c r="AX48" s="11">
        <v>0.3196</v>
      </c>
      <c r="AY48" s="11">
        <v>1.4E-3</v>
      </c>
      <c r="AZ48" s="11">
        <v>5.617977528089884E-2</v>
      </c>
      <c r="BA48" s="11">
        <v>1.2397207137315749</v>
      </c>
      <c r="BB48" s="11">
        <v>0.10703152060962942</v>
      </c>
      <c r="BC48" s="11">
        <v>8.6040467792834641E-2</v>
      </c>
      <c r="BD48" s="11">
        <v>0.49596430391963958</v>
      </c>
      <c r="BE48" s="27"/>
      <c r="BF48" s="5"/>
    </row>
    <row r="49" spans="2:57" ht="13.5" customHeight="1" x14ac:dyDescent="0.2">
      <c r="B49" s="10">
        <v>125</v>
      </c>
      <c r="C49" s="10">
        <v>9.3680000000000003</v>
      </c>
      <c r="D49" s="10">
        <v>125.39033000000001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22</v>
      </c>
      <c r="Q49" s="24">
        <v>0.88</v>
      </c>
      <c r="R49" s="24">
        <v>1.77</v>
      </c>
      <c r="S49" s="24">
        <v>44.35</v>
      </c>
      <c r="T49" s="24">
        <v>100.9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2</v>
      </c>
      <c r="AA49" s="10">
        <v>215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9.5793999999999997</v>
      </c>
      <c r="AK49" s="10">
        <v>1.21E-2</v>
      </c>
      <c r="AL49" s="11">
        <v>0.31269999999999998</v>
      </c>
      <c r="AM49" s="11">
        <v>4.0000000000000002E-4</v>
      </c>
      <c r="AN49" s="11">
        <v>4.2107999999999999</v>
      </c>
      <c r="AO49" s="11">
        <v>1.67E-2</v>
      </c>
      <c r="AP49" s="11">
        <v>0.33910000000000001</v>
      </c>
      <c r="AQ49" s="11">
        <v>1.2999999999999999E-3</v>
      </c>
      <c r="AR49" s="11">
        <v>17.970300000000002</v>
      </c>
      <c r="AS49" s="11">
        <v>3.04E-2</v>
      </c>
      <c r="AT49" s="11">
        <v>0.30780000000000002</v>
      </c>
      <c r="AU49" s="11">
        <v>5.0000000000000001E-4</v>
      </c>
      <c r="AV49" s="11">
        <v>29.7502</v>
      </c>
      <c r="AW49" s="11">
        <v>0.183</v>
      </c>
      <c r="AX49" s="11">
        <v>0.37940000000000002</v>
      </c>
      <c r="AY49" s="11">
        <v>2.3E-3</v>
      </c>
      <c r="AZ49" s="11">
        <v>5.6089074460681974E-2</v>
      </c>
      <c r="BA49" s="11">
        <v>1.2326185834957764</v>
      </c>
      <c r="BB49" s="11">
        <v>0.10419091967403957</v>
      </c>
      <c r="BC49" s="11">
        <v>9.0464959568733155E-2</v>
      </c>
      <c r="BD49" s="11">
        <v>0.52244092583917401</v>
      </c>
      <c r="BE49" s="27"/>
    </row>
    <row r="50" spans="2:57" ht="13.5" customHeight="1" x14ac:dyDescent="0.2">
      <c r="B50" s="10">
        <v>125</v>
      </c>
      <c r="C50" s="10">
        <v>9.2720000000000002</v>
      </c>
      <c r="D50" s="10">
        <v>125.38633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22</v>
      </c>
      <c r="Q50" s="24">
        <v>0.88</v>
      </c>
      <c r="R50" s="24">
        <v>1.77</v>
      </c>
      <c r="S50" s="24">
        <v>45.54</v>
      </c>
      <c r="T50" s="24">
        <v>99.9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2</v>
      </c>
      <c r="AA50" s="10">
        <v>215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7.6372999999999998</v>
      </c>
      <c r="AK50" s="10">
        <v>2.4400000000000002E-2</v>
      </c>
      <c r="AL50" s="11">
        <v>0.25509999999999999</v>
      </c>
      <c r="AM50" s="11">
        <v>8.0000000000000004E-4</v>
      </c>
      <c r="AN50" s="11">
        <v>3.3132000000000001</v>
      </c>
      <c r="AO50" s="11">
        <v>2.06E-2</v>
      </c>
      <c r="AP50" s="11">
        <v>0.27310000000000001</v>
      </c>
      <c r="AQ50" s="11">
        <v>1.6999999999999999E-3</v>
      </c>
      <c r="AR50" s="11">
        <v>14.2629</v>
      </c>
      <c r="AS50" s="11">
        <v>9.7999999999999997E-3</v>
      </c>
      <c r="AT50" s="11">
        <v>0.25</v>
      </c>
      <c r="AU50" s="11">
        <v>2.0000000000000001E-4</v>
      </c>
      <c r="AV50" s="11">
        <v>23.930399999999999</v>
      </c>
      <c r="AW50" s="11">
        <v>8.7400000000000005E-2</v>
      </c>
      <c r="AX50" s="11">
        <v>0.313</v>
      </c>
      <c r="AY50" s="11">
        <v>1.1000000000000001E-3</v>
      </c>
      <c r="AZ50" s="11">
        <v>6.807711994540179E-2</v>
      </c>
      <c r="BA50" s="11">
        <v>1.252</v>
      </c>
      <c r="BB50" s="11">
        <v>0.1119005328596803</v>
      </c>
      <c r="BC50" s="11">
        <v>8.8899341486359362E-2</v>
      </c>
      <c r="BD50" s="11">
        <v>0.66851543859757823</v>
      </c>
      <c r="BE50" s="27"/>
    </row>
    <row r="51" spans="2:57" ht="13.5" customHeight="1" x14ac:dyDescent="0.2">
      <c r="B51" s="10">
        <v>125</v>
      </c>
      <c r="C51" s="10">
        <v>9.0540000000000003</v>
      </c>
      <c r="D51" s="10">
        <v>125.37725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22</v>
      </c>
      <c r="Q51" s="24">
        <v>0.88</v>
      </c>
      <c r="R51" s="24">
        <v>1.77</v>
      </c>
      <c r="S51" s="24">
        <v>48.25</v>
      </c>
      <c r="T51" s="24">
        <v>97.73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2</v>
      </c>
      <c r="AA51" s="10">
        <v>215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19.851500000000001</v>
      </c>
      <c r="AK51" s="26">
        <v>1.5100000000000001E-2</v>
      </c>
      <c r="AL51" s="26">
        <v>0.69540000000000002</v>
      </c>
      <c r="AM51" s="26">
        <v>5.0000000000000001E-4</v>
      </c>
      <c r="AN51" s="26">
        <v>7.8573000000000004</v>
      </c>
      <c r="AO51" s="26">
        <v>5.7999999999999996E-3</v>
      </c>
      <c r="AP51" s="26">
        <v>0.68520000000000003</v>
      </c>
      <c r="AQ51" s="26">
        <v>5.0000000000000001E-4</v>
      </c>
      <c r="AR51" s="26">
        <v>37.948999999999998</v>
      </c>
      <c r="AS51" s="26">
        <v>2.01E-2</v>
      </c>
      <c r="AT51" s="26">
        <v>0.69989999999999997</v>
      </c>
      <c r="AU51" s="26">
        <v>4.0000000000000002E-4</v>
      </c>
      <c r="AV51" s="26">
        <v>48.709400000000002</v>
      </c>
      <c r="AW51" s="26">
        <v>2.7E-2</v>
      </c>
      <c r="AX51" s="26">
        <v>0.67149999999999999</v>
      </c>
      <c r="AY51" s="26">
        <v>4.0000000000000002E-4</v>
      </c>
      <c r="AZ51" s="11">
        <v>-1.0098031989386044E-2</v>
      </c>
      <c r="BA51" s="11">
        <v>0.95942277468209747</v>
      </c>
      <c r="BB51" s="11">
        <v>-2.070876476593261E-2</v>
      </c>
      <c r="BC51" s="11">
        <v>-1.0117202807167533E-2</v>
      </c>
      <c r="BD51" s="11">
        <v>0.51950604787447519</v>
      </c>
      <c r="BE51" s="27"/>
    </row>
    <row r="52" spans="2:57" ht="13.5" customHeight="1" x14ac:dyDescent="0.2">
      <c r="B52" s="10">
        <v>125</v>
      </c>
      <c r="C52" s="10">
        <v>9.0399999999999991</v>
      </c>
      <c r="D52" s="10">
        <v>125.37667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22</v>
      </c>
      <c r="Q52" s="24">
        <v>0.88</v>
      </c>
      <c r="R52" s="24">
        <v>1.77</v>
      </c>
      <c r="S52" s="24">
        <v>48.42</v>
      </c>
      <c r="T52" s="24">
        <v>97.59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2</v>
      </c>
      <c r="AA52" s="10">
        <v>215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28.312200000000001</v>
      </c>
      <c r="AK52" s="10">
        <v>1.09E-2</v>
      </c>
      <c r="AL52" s="11">
        <v>0.995</v>
      </c>
      <c r="AM52" s="11">
        <v>4.0000000000000002E-4</v>
      </c>
      <c r="AN52" s="11">
        <v>11.3643</v>
      </c>
      <c r="AO52" s="11">
        <v>0</v>
      </c>
      <c r="AP52" s="11">
        <v>0.99470000000000003</v>
      </c>
      <c r="AQ52" s="11">
        <v>0</v>
      </c>
      <c r="AR52" s="11">
        <v>53.7652</v>
      </c>
      <c r="AS52" s="11">
        <v>8.9999999999999993E-3</v>
      </c>
      <c r="AT52" s="11">
        <v>0.995</v>
      </c>
      <c r="AU52" s="11">
        <v>2.0000000000000001E-4</v>
      </c>
      <c r="AV52" s="11">
        <v>71.905600000000007</v>
      </c>
      <c r="AW52" s="11">
        <v>2.0999999999999999E-3</v>
      </c>
      <c r="AX52" s="11">
        <v>0.99470000000000003</v>
      </c>
      <c r="AY52" s="11">
        <v>0</v>
      </c>
      <c r="AZ52" s="25">
        <v>0.72704902972142393</v>
      </c>
      <c r="BA52" s="25">
        <v>1.3374004002589037</v>
      </c>
      <c r="BB52" s="25">
        <v>0.14434856784551386</v>
      </c>
      <c r="BC52" s="25">
        <v>0.21566479724310228</v>
      </c>
      <c r="BD52" s="25">
        <v>11.455019719671611</v>
      </c>
      <c r="BE52" s="27"/>
    </row>
    <row r="53" spans="2:57" ht="13.5" customHeight="1" x14ac:dyDescent="0.2">
      <c r="B53" s="10">
        <v>125</v>
      </c>
      <c r="C53" s="10">
        <v>9.2609999999999992</v>
      </c>
      <c r="D53" s="10">
        <v>125.38588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22</v>
      </c>
      <c r="Q53" s="24">
        <v>0.88</v>
      </c>
      <c r="R53" s="24">
        <v>1.77</v>
      </c>
      <c r="S53" s="24">
        <v>45.68</v>
      </c>
      <c r="T53" s="24">
        <v>99.79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2</v>
      </c>
      <c r="AA53" s="10">
        <v>215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29.905200000000001</v>
      </c>
      <c r="AK53" s="10">
        <v>1.6199999999999999E-2</v>
      </c>
      <c r="AL53" s="11">
        <v>1.0014000000000001</v>
      </c>
      <c r="AM53" s="11">
        <v>5.0000000000000001E-4</v>
      </c>
      <c r="AN53" s="11">
        <v>12.1144</v>
      </c>
      <c r="AO53" s="11">
        <v>4.5999999999999999E-3</v>
      </c>
      <c r="AP53" s="11">
        <v>1.0012000000000001</v>
      </c>
      <c r="AQ53" s="11">
        <v>4.0000000000000002E-4</v>
      </c>
      <c r="AR53" s="11">
        <v>56.9679</v>
      </c>
      <c r="AS53" s="11">
        <v>5.5800000000000002E-2</v>
      </c>
      <c r="AT53" s="11">
        <v>1.0014000000000001</v>
      </c>
      <c r="AU53" s="11">
        <v>1E-3</v>
      </c>
      <c r="AV53" s="11">
        <v>76.327699999999993</v>
      </c>
      <c r="AW53" s="11">
        <v>6.0199999999999997E-2</v>
      </c>
      <c r="AX53" s="11">
        <v>1.0012000000000001</v>
      </c>
      <c r="AY53" s="11">
        <v>8.0000000000000004E-4</v>
      </c>
      <c r="AZ53" s="25">
        <v>0.72604901964109847</v>
      </c>
      <c r="BA53" s="25">
        <v>1.3398369959222649</v>
      </c>
      <c r="BB53" s="25">
        <v>0.14523960280759451</v>
      </c>
      <c r="BC53" s="25">
        <v>0.21704525410402131</v>
      </c>
      <c r="BD53" s="25">
        <v>11.403666127083509</v>
      </c>
      <c r="BE53" s="27"/>
    </row>
    <row r="54" spans="2:57" ht="13.5" customHeight="1" x14ac:dyDescent="0.2">
      <c r="B54" s="10">
        <v>125</v>
      </c>
      <c r="C54" s="10">
        <v>9.5470000000000006</v>
      </c>
      <c r="D54" s="10">
        <v>125.39779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22</v>
      </c>
      <c r="Q54" s="24">
        <v>0.88</v>
      </c>
      <c r="R54" s="24">
        <v>1.77</v>
      </c>
      <c r="S54" s="24">
        <v>42.15</v>
      </c>
      <c r="T54" s="24">
        <v>102.86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2</v>
      </c>
      <c r="AA54" s="10">
        <v>215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32.205599999999997</v>
      </c>
      <c r="AK54" s="10">
        <v>3.7499999999999999E-2</v>
      </c>
      <c r="AL54" s="11">
        <v>1.0092000000000001</v>
      </c>
      <c r="AM54" s="11">
        <v>1.1999999999999999E-3</v>
      </c>
      <c r="AN54" s="11">
        <v>13.061199999999999</v>
      </c>
      <c r="AO54" s="11">
        <v>1.15E-2</v>
      </c>
      <c r="AP54" s="11">
        <v>1.0091000000000001</v>
      </c>
      <c r="AQ54" s="11">
        <v>8.9999999999999998E-4</v>
      </c>
      <c r="AR54" s="11">
        <v>61.446899999999999</v>
      </c>
      <c r="AS54" s="11">
        <v>0.1041</v>
      </c>
      <c r="AT54" s="11">
        <v>1.0092000000000001</v>
      </c>
      <c r="AU54" s="11">
        <v>1.6999999999999999E-3</v>
      </c>
      <c r="AV54" s="11">
        <v>82.779799999999994</v>
      </c>
      <c r="AW54" s="11">
        <v>0.14219999999999999</v>
      </c>
      <c r="AX54" s="11">
        <v>1.0091000000000001</v>
      </c>
      <c r="AY54" s="11">
        <v>1.6999999999999999E-3</v>
      </c>
      <c r="AZ54" s="25">
        <v>0.72744023956344361</v>
      </c>
      <c r="BA54" s="25">
        <v>1.347176179758458</v>
      </c>
      <c r="BB54" s="25">
        <v>0.14791227976511975</v>
      </c>
      <c r="BC54" s="25">
        <v>0.22110191139575486</v>
      </c>
      <c r="BD54" s="25">
        <v>11.324288726813377</v>
      </c>
      <c r="BE54" s="27"/>
    </row>
  </sheetData>
  <autoFilter ref="B9:BB54" xr:uid="{064A2319-B8BD-41F4-831B-6643075B3165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FA70-D810-4CC5-86BA-47851EB06A16}">
  <sheetPr codeName="Sheet66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127</v>
      </c>
      <c r="C10" s="10">
        <v>9.08</v>
      </c>
      <c r="D10" s="10">
        <v>127.37833000000001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21.7</v>
      </c>
      <c r="Q10" s="24">
        <v>0.9</v>
      </c>
      <c r="R10" s="24">
        <v>1.7</v>
      </c>
      <c r="S10" s="24">
        <v>47.61</v>
      </c>
      <c r="T10" s="24">
        <v>97.35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v>3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8.8556000000000008</v>
      </c>
      <c r="AK10" s="10">
        <v>8.7300000000000003E-2</v>
      </c>
      <c r="AL10" s="11">
        <v>0.31209999999999999</v>
      </c>
      <c r="AM10" s="11">
        <v>3.0999999999999999E-3</v>
      </c>
      <c r="AN10" s="11">
        <v>3.9049</v>
      </c>
      <c r="AO10" s="11">
        <v>3.8800000000000001E-2</v>
      </c>
      <c r="AP10" s="11">
        <v>0.33939999999999998</v>
      </c>
      <c r="AQ10" s="11">
        <v>3.3999999999999998E-3</v>
      </c>
      <c r="AR10" s="11">
        <v>16.606100000000001</v>
      </c>
      <c r="AS10" s="11">
        <v>0.32540000000000002</v>
      </c>
      <c r="AT10" s="11">
        <v>0.30730000000000002</v>
      </c>
      <c r="AU10" s="11">
        <v>6.0000000000000001E-3</v>
      </c>
      <c r="AV10" s="11">
        <v>27.971800000000002</v>
      </c>
      <c r="AW10" s="11">
        <v>0.45550000000000002</v>
      </c>
      <c r="AX10" s="11">
        <v>0.38250000000000001</v>
      </c>
      <c r="AY10" s="11">
        <v>6.1999999999999998E-3</v>
      </c>
      <c r="AZ10" s="11">
        <v>5.9703560049868439E-2</v>
      </c>
      <c r="BA10" s="11">
        <v>1.2447120078099576</v>
      </c>
      <c r="BB10" s="11">
        <v>0.10901710640765438</v>
      </c>
      <c r="BC10" s="11">
        <v>9.4805849722642457E-2</v>
      </c>
      <c r="BD10" s="11">
        <v>0.54220383017180984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0.31709687499999994</v>
      </c>
      <c r="BJ10" s="4">
        <f>DSTDEV(PlotSort,"PhxRed",$BI$35:$BI$38)/SQRT($BH10)</f>
        <v>1.6552244047684682E-3</v>
      </c>
      <c r="BK10" s="4">
        <f>DAVERAGE(PlotSort,"PhxRedEdge",$BI$35:$BI$38)</f>
        <v>0.345275</v>
      </c>
      <c r="BL10" s="4">
        <f>DSTDEV(PlotSort,"PhxRedEdge",$BI$35:$BI$38)/SQRT($BH10)</f>
        <v>1.6000441022147672E-3</v>
      </c>
      <c r="BM10" s="4">
        <f>DAVERAGE(PlotSort,"TMRed",$BI$35:$BI$38)</f>
        <v>0.31232500000000002</v>
      </c>
      <c r="BN10" s="4">
        <f>DSTDEV(PlotSort,"TMRed",$BI$35:$BI$38)/SQRT($BH10)</f>
        <v>1.5046567500542679E-3</v>
      </c>
      <c r="BO10" s="4">
        <f>DAVERAGE(PlotSort,"TMNIR",$BI$35:$BI$38)</f>
        <v>0.38685937499999989</v>
      </c>
      <c r="BP10" s="4">
        <f>DSTDEV(PlotSort,"TMNIR",$BI$35:$BI$38)/SQRT($BH10)</f>
        <v>1.4504994924927662E-3</v>
      </c>
      <c r="BQ10" s="4">
        <f>DAVERAGE(PlotSort,"NDRE",$BI$35:$BI$38)</f>
        <v>5.6855548217644769E-2</v>
      </c>
      <c r="BR10" s="4">
        <f>DSTDEV(PlotSort,"NDRE",$BI$35:$BI$38)/SQRT($BH10)</f>
        <v>6.5821064818741043E-4</v>
      </c>
      <c r="BS10" s="4">
        <f>DAVERAGE(PlotSort,"rvi",$BI$35:$BI$38)</f>
        <v>1.2388680166197117</v>
      </c>
      <c r="BT10" s="4">
        <f>DSTDEV(PlotSort,"rvi",$BI$35:$BI$38)/SQRT($BH10)</f>
        <v>1.9190560498376474E-3</v>
      </c>
      <c r="BU10" s="17">
        <f>DAVERAGE(PlotSort,"ndvi",$BI$35:$BI$38)</f>
        <v>0.10667117099292613</v>
      </c>
      <c r="BV10" s="4">
        <f>DSTDEV(PlotSort,"ndvi",$BI$35:$BI$38)/SQRT($BH10)</f>
        <v>7.6220537290273751E-4</v>
      </c>
      <c r="BW10" s="17">
        <f>DAVERAGE(PlotSort,"SAVI",$BI$35:$BI$38)</f>
        <v>9.3253955138788314E-2</v>
      </c>
      <c r="BX10" s="4">
        <f>DSTDEV(PlotSort,"SAVI",$BI$35:$BI$38)/SQRT($BH10)</f>
        <v>5.5961464572114555E-4</v>
      </c>
      <c r="BY10" s="17">
        <f>DAVERAGE(PlotSort,"CCCI",$BI$35:$BI$38)</f>
        <v>0.51216298042874442</v>
      </c>
      <c r="BZ10" s="4">
        <f>DSTDEV(PlotSort,"CCCI",$BI$35:$BI$38)/SQRT($BH10)</f>
        <v>9.4711391388804037E-3</v>
      </c>
    </row>
    <row r="11" spans="1:78" ht="13.5" customHeight="1" x14ac:dyDescent="0.2">
      <c r="B11" s="10">
        <v>127</v>
      </c>
      <c r="C11" s="10">
        <v>9.0719999999999992</v>
      </c>
      <c r="D11" s="10">
        <v>127.378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21.7</v>
      </c>
      <c r="Q11" s="24">
        <v>0.9</v>
      </c>
      <c r="R11" s="24">
        <v>1.7</v>
      </c>
      <c r="S11" s="24">
        <v>47.71</v>
      </c>
      <c r="T11" s="24">
        <v>97.27</v>
      </c>
      <c r="U11" s="10">
        <v>1</v>
      </c>
      <c r="V11" s="10">
        <v>0</v>
      </c>
      <c r="W11" s="10">
        <v>0</v>
      </c>
      <c r="X11" s="10">
        <v>0</v>
      </c>
      <c r="Y11" s="10">
        <v>0</v>
      </c>
      <c r="Z11" s="10">
        <v>3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9.0475999999999992</v>
      </c>
      <c r="AK11" s="10">
        <v>0.20580000000000001</v>
      </c>
      <c r="AL11" s="11">
        <v>0.31950000000000001</v>
      </c>
      <c r="AM11" s="11">
        <v>7.3000000000000001E-3</v>
      </c>
      <c r="AN11" s="11">
        <v>3.9881000000000002</v>
      </c>
      <c r="AO11" s="11">
        <v>7.2700000000000001E-2</v>
      </c>
      <c r="AP11" s="11">
        <v>0.34739999999999999</v>
      </c>
      <c r="AQ11" s="11">
        <v>6.3E-3</v>
      </c>
      <c r="AR11" s="11">
        <v>16.974799999999998</v>
      </c>
      <c r="AS11" s="11">
        <v>0.46089999999999998</v>
      </c>
      <c r="AT11" s="11">
        <v>0.31469999999999998</v>
      </c>
      <c r="AU11" s="11">
        <v>8.5000000000000006E-3</v>
      </c>
      <c r="AV11" s="11">
        <v>28.5397</v>
      </c>
      <c r="AW11" s="11">
        <v>0.624</v>
      </c>
      <c r="AX11" s="11">
        <v>0.3911</v>
      </c>
      <c r="AY11" s="11">
        <v>8.6E-3</v>
      </c>
      <c r="AZ11" s="11">
        <v>5.9174001354096166E-2</v>
      </c>
      <c r="BA11" s="11">
        <v>1.2427708929138863</v>
      </c>
      <c r="BB11" s="11">
        <v>0.10824596202890341</v>
      </c>
      <c r="BC11" s="11">
        <v>9.5040636921545907E-2</v>
      </c>
      <c r="BD11" s="11">
        <v>0.53998103685230825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0.31863749999999996</v>
      </c>
      <c r="BJ11" s="4">
        <f>DSTDEV(PlotSort,"PhxRed",$BI$31:$BI$32)/SQRT($BH11)</f>
        <v>2.246773149059187E-3</v>
      </c>
      <c r="BK11" s="4">
        <f>DAVERAGE(PlotSort,"PhxRedEdge",$BI$31:$BI$32)</f>
        <v>0.34693749999999995</v>
      </c>
      <c r="BL11" s="4">
        <f>DSTDEV(PlotSort,"PhxRedEdge",$BI$31:$BI$32)/SQRT($BH11)</f>
        <v>2.2090321221446001E-3</v>
      </c>
      <c r="BM11" s="4">
        <f>DAVERAGE(PlotSort,"TMRed",$BI$31:$BI$32)</f>
        <v>0.31395000000000006</v>
      </c>
      <c r="BN11" s="4">
        <f>DSTDEV(PlotSort,"TMRed",$BI$31:$BI$32)/SQRT($BH11)</f>
        <v>2.0094360734627349E-3</v>
      </c>
      <c r="BO11" s="4">
        <f>DAVERAGE(PlotSort,"TMNIR",$BI$31:$BI$32)</f>
        <v>0.38880000000000003</v>
      </c>
      <c r="BP11" s="4">
        <f>DSTDEV(PlotSort,"TMNIR",$BI$31:$BI$32)/SQRT($BH11)</f>
        <v>1.8904144166469585E-3</v>
      </c>
      <c r="BQ11" s="4">
        <f>DAVERAGE(PlotSort,"NDRE",$BI$31:$BI$32)</f>
        <v>5.696148779348003E-2</v>
      </c>
      <c r="BR11" s="4">
        <f>DSTDEV(PlotSort,"NDRE",$BI$31:$BI$32)/SQRT($BH11)</f>
        <v>9.2268296286672252E-4</v>
      </c>
      <c r="BS11" s="4">
        <f>DAVERAGE(PlotSort,"rvi",$BI$31:$BI$32)</f>
        <v>1.2386178743524148</v>
      </c>
      <c r="BT11" s="4">
        <f>DSTDEV(PlotSort,"rvi",$BI$31:$BI$32)/SQRT($BH11)</f>
        <v>2.5582115293709415E-3</v>
      </c>
      <c r="BU11" s="17">
        <f>DAVERAGE(PlotSort,"ndvi",$BI$31:$BI$32)</f>
        <v>0.10657419467486889</v>
      </c>
      <c r="BV11" s="4">
        <f>DSTDEV(PlotSort,"ndvi",$BI$31:$BI$32)/SQRT($BH11)</f>
        <v>1.0157627469866547E-3</v>
      </c>
      <c r="BW11" s="17">
        <f>DAVERAGE(PlotSort,"SAVI",$BI$31:$BI$32)</f>
        <v>9.3370622671353015E-2</v>
      </c>
      <c r="BX11" s="4">
        <f>DSTDEV(PlotSort,"SAVI",$BI$31:$BI$32)/SQRT($BH11)</f>
        <v>7.3091016874470385E-4</v>
      </c>
      <c r="BY11" s="17">
        <f>DAVERAGE(PlotSort,"CCCI",$BI$31:$BI$32)</f>
        <v>0.51515833945806477</v>
      </c>
      <c r="BZ11" s="4">
        <f>DSTDEV(PlotSort,"CCCI",$BI$31:$BI$32)/SQRT($BH11)</f>
        <v>1.4424291927803918E-2</v>
      </c>
    </row>
    <row r="12" spans="1:78" ht="13.5" customHeight="1" x14ac:dyDescent="0.2">
      <c r="B12" s="10">
        <v>127</v>
      </c>
      <c r="C12" s="10">
        <v>9.0649999999999995</v>
      </c>
      <c r="D12" s="10">
        <v>127.37770999999999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21.7</v>
      </c>
      <c r="Q12" s="24">
        <v>0.9</v>
      </c>
      <c r="R12" s="24">
        <v>1.7</v>
      </c>
      <c r="S12" s="24">
        <v>47.8</v>
      </c>
      <c r="T12" s="24">
        <v>97.2</v>
      </c>
      <c r="U12" s="10">
        <v>1</v>
      </c>
      <c r="V12" s="10">
        <v>0</v>
      </c>
      <c r="W12" s="10">
        <v>0</v>
      </c>
      <c r="X12" s="10">
        <v>0</v>
      </c>
      <c r="Y12" s="10">
        <v>0</v>
      </c>
      <c r="Z12" s="10">
        <v>3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8.4905000000000008</v>
      </c>
      <c r="AK12" s="10">
        <v>0.18190000000000001</v>
      </c>
      <c r="AL12" s="11">
        <v>0.3004</v>
      </c>
      <c r="AM12" s="11">
        <v>6.4000000000000003E-3</v>
      </c>
      <c r="AN12" s="11">
        <v>3.7829000000000002</v>
      </c>
      <c r="AO12" s="11">
        <v>7.3599999999999999E-2</v>
      </c>
      <c r="AP12" s="11">
        <v>0.33019999999999999</v>
      </c>
      <c r="AQ12" s="11">
        <v>6.4000000000000003E-3</v>
      </c>
      <c r="AR12" s="11">
        <v>15.843500000000001</v>
      </c>
      <c r="AS12" s="11">
        <v>0.32269999999999999</v>
      </c>
      <c r="AT12" s="11">
        <v>0.29430000000000001</v>
      </c>
      <c r="AU12" s="11">
        <v>6.0000000000000001E-3</v>
      </c>
      <c r="AV12" s="11">
        <v>27.1523</v>
      </c>
      <c r="AW12" s="11">
        <v>0.48459999999999998</v>
      </c>
      <c r="AX12" s="11">
        <v>0.37280000000000002</v>
      </c>
      <c r="AY12" s="11">
        <v>6.7000000000000002E-3</v>
      </c>
      <c r="AZ12" s="11">
        <v>6.0597439544808E-2</v>
      </c>
      <c r="BA12" s="11">
        <v>1.2667346245327897</v>
      </c>
      <c r="BB12" s="11">
        <v>0.11767351221705893</v>
      </c>
      <c r="BC12" s="11">
        <v>0.10089109759232287</v>
      </c>
      <c r="BD12" s="11">
        <v>0.4747644992974821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0.31555624999999998</v>
      </c>
      <c r="BJ12" s="4">
        <f>DSTDEV(PlotSort,"PhxRed",$BJ$31:$BJ$32)/SQRT($BH12)</f>
        <v>2.4412935223975013E-3</v>
      </c>
      <c r="BK12" s="4">
        <f>DAVERAGE(PlotSort,"PhxRedEdge",$BJ$31:$BJ$32)</f>
        <v>0.34361249999999999</v>
      </c>
      <c r="BL12" s="4">
        <f>DSTDEV(PlotSort,"PhxRedEdge",$BJ$31:$BJ$32)/SQRT($BH12)</f>
        <v>2.3094529474892243E-3</v>
      </c>
      <c r="BM12" s="4">
        <f>DAVERAGE(PlotSort,"TMRed",$BJ$31:$BJ$32)</f>
        <v>0.31070000000000003</v>
      </c>
      <c r="BN12" s="4">
        <f>DSTDEV(PlotSort,"TMRed",$BJ$31:$BJ$32)/SQRT($BH12)</f>
        <v>2.2288823806263691E-3</v>
      </c>
      <c r="BO12" s="4">
        <f>DAVERAGE(PlotSort,"TMNIR",$BJ$31:$BJ$32)</f>
        <v>0.38491874999999998</v>
      </c>
      <c r="BP12" s="4">
        <f>DSTDEV(PlotSort,"TMNIR",$BJ$31:$BJ$32)/SQRT($BH12)</f>
        <v>2.1495390736543185E-3</v>
      </c>
      <c r="BQ12" s="4">
        <f>DAVERAGE(PlotSort,"NDRE",$BJ$31:$BJ$32)</f>
        <v>5.6749608641809515E-2</v>
      </c>
      <c r="BR12" s="4">
        <f>DSTDEV(PlotSort,"NDRE",$BJ$31:$BJ$32)/SQRT($BH12)</f>
        <v>9.6844734226451468E-4</v>
      </c>
      <c r="BS12" s="4">
        <f>DAVERAGE(PlotSort,"rvi",$BJ$31:$BJ$32)</f>
        <v>1.2391181588870088</v>
      </c>
      <c r="BT12" s="4">
        <f>DSTDEV(PlotSort,"rvi",$BJ$31:$BJ$32)/SQRT($BH12)</f>
        <v>2.9443763781947948E-3</v>
      </c>
      <c r="BU12" s="17">
        <f>DAVERAGE(PlotSort,"ndvi",$BJ$31:$BJ$32)</f>
        <v>0.10676814731098336</v>
      </c>
      <c r="BV12" s="4">
        <f>DSTDEV(PlotSort,"ndvi",$BJ$31:$BJ$32)/SQRT($BH12)</f>
        <v>1.169726968280937E-3</v>
      </c>
      <c r="BW12" s="17">
        <f>DAVERAGE(PlotSort,"SAVI",$BJ$31:$BJ$32)</f>
        <v>9.3137287606223584E-2</v>
      </c>
      <c r="BX12" s="4">
        <f>DSTDEV(PlotSort,"SAVI",$BJ$31:$BJ$32)/SQRT($BH12)</f>
        <v>8.7085331554063506E-4</v>
      </c>
      <c r="BY12" s="17">
        <f>DAVERAGE(PlotSort,"CCCI",$BJ$31:$BJ$32)</f>
        <v>0.50916762139942429</v>
      </c>
      <c r="BZ12" s="4">
        <f>DSTDEV(PlotSort,"CCCI",$BJ$31:$BJ$32)/SQRT($BH12)</f>
        <v>1.2708805956897851E-2</v>
      </c>
    </row>
    <row r="13" spans="1:78" ht="13.5" customHeight="1" x14ac:dyDescent="0.2">
      <c r="B13" s="10">
        <v>127</v>
      </c>
      <c r="C13" s="10">
        <v>9.0570000000000004</v>
      </c>
      <c r="D13" s="10">
        <v>127.37738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21.7</v>
      </c>
      <c r="Q13" s="24">
        <v>0.9</v>
      </c>
      <c r="R13" s="24">
        <v>1.7</v>
      </c>
      <c r="S13" s="24">
        <v>47.9</v>
      </c>
      <c r="T13" s="24">
        <v>97.12</v>
      </c>
      <c r="U13" s="10">
        <v>1</v>
      </c>
      <c r="V13" s="10">
        <v>0</v>
      </c>
      <c r="W13" s="10">
        <v>0</v>
      </c>
      <c r="X13" s="10">
        <v>0</v>
      </c>
      <c r="Y13" s="10">
        <v>0</v>
      </c>
      <c r="Z13" s="10">
        <v>3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8.9939999999999998</v>
      </c>
      <c r="AK13" s="10">
        <v>0.26629999999999998</v>
      </c>
      <c r="AL13" s="11">
        <v>0.31890000000000002</v>
      </c>
      <c r="AM13" s="11">
        <v>9.4000000000000004E-3</v>
      </c>
      <c r="AN13" s="11">
        <v>3.9546000000000001</v>
      </c>
      <c r="AO13" s="11">
        <v>0.1084</v>
      </c>
      <c r="AP13" s="11">
        <v>0.34589999999999999</v>
      </c>
      <c r="AQ13" s="11">
        <v>9.4999999999999998E-3</v>
      </c>
      <c r="AR13" s="11">
        <v>16.828700000000001</v>
      </c>
      <c r="AS13" s="11">
        <v>0.43359999999999999</v>
      </c>
      <c r="AT13" s="11">
        <v>0.31330000000000002</v>
      </c>
      <c r="AU13" s="11">
        <v>8.0999999999999996E-3</v>
      </c>
      <c r="AV13" s="11">
        <v>28.0197</v>
      </c>
      <c r="AW13" s="11">
        <v>0.66559999999999997</v>
      </c>
      <c r="AX13" s="11">
        <v>0.38550000000000001</v>
      </c>
      <c r="AY13" s="11">
        <v>9.1999999999999998E-3</v>
      </c>
      <c r="AZ13" s="11">
        <v>5.4142739950779353E-2</v>
      </c>
      <c r="BA13" s="11">
        <v>1.2304500478774336</v>
      </c>
      <c r="BB13" s="11">
        <v>0.10331997710360614</v>
      </c>
      <c r="BC13" s="11">
        <v>9.0340340340340317E-2</v>
      </c>
      <c r="BD13" s="11">
        <v>0.49427566556121372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0.31859999999999999</v>
      </c>
      <c r="BJ13" s="4">
        <f>DSTDEV(PlotSort,"PhxRed",$BL$35:$BL$36)/SQRT($BH13)</f>
        <v>2.9495762407505265E-3</v>
      </c>
      <c r="BK13" s="4">
        <f>DAVERAGE(PlotSort,"PhxRedEdge",$BL$35:$BL$36)</f>
        <v>0.34583750000000002</v>
      </c>
      <c r="BL13" s="4">
        <f>DSTDEV(PlotSort,"PhxRedEdge",$BL$35:$BL$36)/SQRT($BH13)</f>
        <v>3.1027601479512211E-3</v>
      </c>
      <c r="BM13" s="4">
        <f>DAVERAGE(PlotSort,"TMRed",$BL$35:$BL$36)</f>
        <v>0.3137875</v>
      </c>
      <c r="BN13" s="4">
        <f>DSTDEV(PlotSort,"TMRed",$BL$35:$BL$36)/SQRT($BH13)</f>
        <v>2.9463923157942535E-3</v>
      </c>
      <c r="BO13" s="4">
        <f>DAVERAGE(PlotSort,"TMNIR",$BL$35:$BL$36)</f>
        <v>0.38721250000000002</v>
      </c>
      <c r="BP13" s="4">
        <f>DSTDEV(PlotSort,"TMNIR",$BL$35:$BL$36)/SQRT($BH13)</f>
        <v>3.2987788595608657E-3</v>
      </c>
      <c r="BQ13" s="4">
        <f>DAVERAGE(PlotSort,"NDRE",$BL$35:$BL$36)</f>
        <v>5.6454926754385029E-2</v>
      </c>
      <c r="BR13" s="4">
        <f>DSTDEV(PlotSort,"NDRE",$BL$35:$BL$36)/SQRT($BH13)</f>
        <v>1.0593389989253955E-3</v>
      </c>
      <c r="BS13" s="4">
        <f>DAVERAGE(PlotSort,"rvi",$BL$35:$BL$36)</f>
        <v>1.2340754716011841</v>
      </c>
      <c r="BT13" s="4">
        <f>DSTDEV(PlotSort,"rvi",$BL$35:$BL$36)/SQRT($BH13)</f>
        <v>2.06633061424766E-3</v>
      </c>
      <c r="BU13" s="17">
        <f>DAVERAGE(PlotSort,"ndvi",$BL$35:$BL$36)</f>
        <v>0.10476974279980215</v>
      </c>
      <c r="BV13" s="4">
        <f>DSTDEV(PlotSort,"ndvi",$BL$35:$BL$36)/SQRT($BH13)</f>
        <v>8.2679914343919577E-4</v>
      </c>
      <c r="BW13" s="17">
        <f>DAVERAGE(PlotSort,"SAVI",$BL$35:$BL$36)</f>
        <v>9.1705819012729867E-2</v>
      </c>
      <c r="BX13" s="4">
        <f>DSTDEV(PlotSort,"SAVI",$BL$35:$BL$36)/SQRT($BH13)</f>
        <v>6.243655161628838E-4</v>
      </c>
      <c r="BY13" s="17">
        <f>DAVERAGE(PlotSort,"CCCI",$BL$35:$BL$36)</f>
        <v>0.52346605657997003</v>
      </c>
      <c r="BZ13" s="4">
        <f>DSTDEV(PlotSort,"CCCI",$BL$35:$BL$36)/SQRT($BH13)</f>
        <v>1.5499338431525202E-2</v>
      </c>
    </row>
    <row r="14" spans="1:78" ht="13.5" customHeight="1" x14ac:dyDescent="0.2">
      <c r="B14" s="10">
        <v>127</v>
      </c>
      <c r="C14" s="10">
        <v>9.0500000000000007</v>
      </c>
      <c r="D14" s="10">
        <v>127.37708000000001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21.7</v>
      </c>
      <c r="Q14" s="24">
        <v>0.9</v>
      </c>
      <c r="R14" s="24">
        <v>1.7</v>
      </c>
      <c r="S14" s="24">
        <v>47.99</v>
      </c>
      <c r="T14" s="24">
        <v>97.06</v>
      </c>
      <c r="U14" s="10">
        <v>1</v>
      </c>
      <c r="V14" s="10">
        <v>0</v>
      </c>
      <c r="W14" s="10">
        <v>0</v>
      </c>
      <c r="X14" s="10">
        <v>0</v>
      </c>
      <c r="Y14" s="10">
        <v>0</v>
      </c>
      <c r="Z14" s="10">
        <v>3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8.3973999999999993</v>
      </c>
      <c r="AK14" s="10">
        <v>0.35270000000000001</v>
      </c>
      <c r="AL14" s="11">
        <v>0.29830000000000001</v>
      </c>
      <c r="AM14" s="11">
        <v>1.2500000000000001E-2</v>
      </c>
      <c r="AN14" s="11">
        <v>3.7433000000000001</v>
      </c>
      <c r="AO14" s="11">
        <v>0.1401</v>
      </c>
      <c r="AP14" s="11">
        <v>0.3281</v>
      </c>
      <c r="AQ14" s="11">
        <v>1.23E-2</v>
      </c>
      <c r="AR14" s="11">
        <v>15.814</v>
      </c>
      <c r="AS14" s="11">
        <v>0.57569999999999999</v>
      </c>
      <c r="AT14" s="11">
        <v>0.2949</v>
      </c>
      <c r="AU14" s="11">
        <v>1.0699999999999999E-2</v>
      </c>
      <c r="AV14" s="11">
        <v>26.892299999999999</v>
      </c>
      <c r="AW14" s="11">
        <v>0.86529999999999996</v>
      </c>
      <c r="AX14" s="11">
        <v>0.37069999999999997</v>
      </c>
      <c r="AY14" s="11">
        <v>1.1900000000000001E-2</v>
      </c>
      <c r="AZ14" s="11">
        <v>6.0961648540354858E-2</v>
      </c>
      <c r="BA14" s="11">
        <v>1.2570362834859274</v>
      </c>
      <c r="BB14" s="11">
        <v>0.11388221153846151</v>
      </c>
      <c r="BC14" s="11">
        <v>9.7546328071379529E-2</v>
      </c>
      <c r="BD14" s="11">
        <v>0.51774690923641764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0.32040624999999995</v>
      </c>
      <c r="BJ14" s="4">
        <f>DSTDEV(PlotSort,"PhxRed",$BM$35:$BM$36)/SQRT($BH14)</f>
        <v>1.910420301705012E-3</v>
      </c>
      <c r="BK14" s="4">
        <f>DAVERAGE(PlotSort,"PhxRedEdge",$BM$35:$BM$36)</f>
        <v>0.34824375000000002</v>
      </c>
      <c r="BL14" s="4">
        <f>DSTDEV(PlotSort,"PhxRedEdge",$BM$35:$BM$36)/SQRT($BH14)</f>
        <v>1.9332823718139765E-3</v>
      </c>
      <c r="BM14" s="4">
        <f>DAVERAGE(PlotSort,"TMRed",$BM$35:$BM$36)</f>
        <v>0.31562499999999999</v>
      </c>
      <c r="BN14" s="4">
        <f>DSTDEV(PlotSort,"TMRed",$BM$35:$BM$36)/SQRT($BH14)</f>
        <v>1.4841523955892583E-3</v>
      </c>
      <c r="BO14" s="4">
        <f>DAVERAGE(PlotSort,"TMNIR",$BM$35:$BM$36)</f>
        <v>0.38936875000000004</v>
      </c>
      <c r="BP14" s="4">
        <f>DSTDEV(PlotSort,"TMNIR",$BM$35:$BM$36)/SQRT($BH14)</f>
        <v>1.5934166318009849E-3</v>
      </c>
      <c r="BQ14" s="4">
        <f>DAVERAGE(PlotSort,"NDRE",$BM$35:$BM$36)</f>
        <v>5.5806232090158107E-2</v>
      </c>
      <c r="BR14" s="4">
        <f>DSTDEV(PlotSort,"NDRE",$BM$35:$BM$36)/SQRT($BH14)</f>
        <v>9.9167319650242391E-4</v>
      </c>
      <c r="BS14" s="4">
        <f>DAVERAGE(PlotSort,"rvi",$BM$35:$BM$36)</f>
        <v>1.2337051006336546</v>
      </c>
      <c r="BT14" s="4">
        <f>DSTDEV(PlotSort,"rvi",$BM$35:$BM$36)/SQRT($BH14)</f>
        <v>1.3911904902950813E-3</v>
      </c>
      <c r="BU14" s="17">
        <f>DAVERAGE(PlotSort,"ndvi",$BM$35:$BM$36)</f>
        <v>0.10462145249037072</v>
      </c>
      <c r="BV14" s="4">
        <f>DSTDEV(PlotSort,"ndvi",$BM$35:$BM$36)/SQRT($BH14)</f>
        <v>5.5724907593574489E-4</v>
      </c>
      <c r="BW14" s="17">
        <f>DAVERAGE(PlotSort,"SAVI",$BM$35:$BM$36)</f>
        <v>9.1801336230442884E-2</v>
      </c>
      <c r="BX14" s="4">
        <f>DSTDEV(PlotSort,"SAVI",$BM$35:$BM$36)/SQRT($BH14)</f>
        <v>4.2388438318061253E-4</v>
      </c>
      <c r="BY14" s="17">
        <f>DAVERAGE(PlotSort,"CCCI",$BM$35:$BM$36)</f>
        <v>0.51267118547926716</v>
      </c>
      <c r="BZ14" s="4">
        <f>DSTDEV(PlotSort,"CCCI",$BM$35:$BM$36)/SQRT($BH14)</f>
        <v>1.6276794167862894E-2</v>
      </c>
    </row>
    <row r="15" spans="1:78" ht="13.5" customHeight="1" x14ac:dyDescent="0.2">
      <c r="B15" s="10">
        <v>127</v>
      </c>
      <c r="C15" s="10">
        <v>9.0419999999999998</v>
      </c>
      <c r="D15" s="10">
        <v>127.37675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21.7</v>
      </c>
      <c r="Q15" s="24">
        <v>0.9</v>
      </c>
      <c r="R15" s="24">
        <v>1.7</v>
      </c>
      <c r="S15" s="24">
        <v>48.09</v>
      </c>
      <c r="T15" s="24">
        <v>96.98</v>
      </c>
      <c r="U15" s="10">
        <v>1</v>
      </c>
      <c r="V15" s="10">
        <v>0</v>
      </c>
      <c r="W15" s="10">
        <v>0</v>
      </c>
      <c r="X15" s="10">
        <v>0</v>
      </c>
      <c r="Y15" s="10">
        <v>0</v>
      </c>
      <c r="Z15" s="10">
        <v>3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8.9155999999999995</v>
      </c>
      <c r="AK15" s="10">
        <v>0.31490000000000001</v>
      </c>
      <c r="AL15" s="11">
        <v>0.31740000000000002</v>
      </c>
      <c r="AM15" s="11">
        <v>1.12E-2</v>
      </c>
      <c r="AN15" s="11">
        <v>3.9243999999999999</v>
      </c>
      <c r="AO15" s="11">
        <v>0.14510000000000001</v>
      </c>
      <c r="AP15" s="11">
        <v>0.3448</v>
      </c>
      <c r="AQ15" s="11">
        <v>1.2699999999999999E-2</v>
      </c>
      <c r="AR15" s="11">
        <v>16.723600000000001</v>
      </c>
      <c r="AS15" s="11">
        <v>0.67179999999999995</v>
      </c>
      <c r="AT15" s="11">
        <v>0.31259999999999999</v>
      </c>
      <c r="AU15" s="11">
        <v>1.26E-2</v>
      </c>
      <c r="AV15" s="11">
        <v>27.930199999999999</v>
      </c>
      <c r="AW15" s="11">
        <v>1.0338000000000001</v>
      </c>
      <c r="AX15" s="11">
        <v>0.38590000000000002</v>
      </c>
      <c r="AY15" s="11">
        <v>1.43E-2</v>
      </c>
      <c r="AZ15" s="11">
        <v>5.6247433967428526E-2</v>
      </c>
      <c r="BA15" s="11">
        <v>1.2344849648112606</v>
      </c>
      <c r="BB15" s="11">
        <v>0.10493915533285617</v>
      </c>
      <c r="BC15" s="11">
        <v>9.1739674593241588E-2</v>
      </c>
      <c r="BD15" s="11">
        <v>0.51795880316304688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0.308975</v>
      </c>
      <c r="BJ15" s="4">
        <f>DSTDEV(PlotSort,"PhxRed",$BN$35:$BN$36)/SQRT($BH15)</f>
        <v>3.3639236232199327E-3</v>
      </c>
      <c r="BK15" s="4">
        <f>DAVERAGE(PlotSort,"PhxRedEdge",$BN$35:$BN$36)</f>
        <v>0.33877499999999999</v>
      </c>
      <c r="BL15" s="4">
        <f>DSTDEV(PlotSort,"PhxRedEdge",$BN$35:$BN$36)/SQRT($BH15)</f>
        <v>3.332671065162514E-3</v>
      </c>
      <c r="BM15" s="4">
        <f>DAVERAGE(PlotSort,"TMRed",$BN$35:$BN$36)</f>
        <v>0.30426249999999999</v>
      </c>
      <c r="BN15" s="4">
        <f>DSTDEV(PlotSort,"TMRed",$BN$35:$BN$36)/SQRT($BH15)</f>
        <v>3.0463641971091669E-3</v>
      </c>
      <c r="BO15" s="4">
        <f>DAVERAGE(PlotSort,"TMNIR",$BN$35:$BN$36)</f>
        <v>0.38148749999999998</v>
      </c>
      <c r="BP15" s="4">
        <f>DSTDEV(PlotSort,"TMNIR",$BN$35:$BN$36)/SQRT($BH15)</f>
        <v>3.0931050915128733E-3</v>
      </c>
      <c r="BQ15" s="4">
        <f>DAVERAGE(PlotSort,"NDRE",$BN$35:$BN$36)</f>
        <v>5.9354801935877832E-2</v>
      </c>
      <c r="BR15" s="4">
        <f>DSTDEV(PlotSort,"NDRE",$BN$35:$BN$36)/SQRT($BH15)</f>
        <v>1.0525584393644212E-3</v>
      </c>
      <c r="BS15" s="4">
        <f>DAVERAGE(PlotSort,"rvi",$BN$35:$BN$36)</f>
        <v>1.2539863936103544</v>
      </c>
      <c r="BT15" s="4">
        <f>DSTDEV(PlotSort,"rvi",$BN$35:$BN$36)/SQRT($BH15)</f>
        <v>3.0206111201838211E-3</v>
      </c>
      <c r="BU15" s="17">
        <f>DAVERAGE(PlotSort,"ndvi",$BN$35:$BN$36)</f>
        <v>0.1126720361911609</v>
      </c>
      <c r="BV15" s="4">
        <f>DSTDEV(PlotSort,"ndvi",$BN$35:$BN$36)/SQRT($BH15)</f>
        <v>1.1897895285203023E-3</v>
      </c>
      <c r="BW15" s="17">
        <f>DAVERAGE(PlotSort,"SAVI",$BN$35:$BN$36)</f>
        <v>9.7707329081537578E-2</v>
      </c>
      <c r="BX15" s="4">
        <f>DSTDEV(PlotSort,"SAVI",$BN$35:$BN$36)/SQRT($BH15)</f>
        <v>7.8050047070714031E-4</v>
      </c>
      <c r="BY15" s="17">
        <f>DAVERAGE(PlotSort,"CCCI",$BN$35:$BN$36)</f>
        <v>0.49984349417647361</v>
      </c>
      <c r="BZ15" s="4">
        <f>DSTDEV(PlotSort,"CCCI",$BN$35:$BN$36)/SQRT($BH15)</f>
        <v>1.3166157840545069E-2</v>
      </c>
    </row>
    <row r="16" spans="1:78" ht="13.5" customHeight="1" x14ac:dyDescent="0.2">
      <c r="B16" s="10">
        <v>127</v>
      </c>
      <c r="C16" s="10">
        <v>9.0350000000000001</v>
      </c>
      <c r="D16" s="10">
        <v>127.37645999999999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21.7</v>
      </c>
      <c r="Q16" s="24">
        <v>0.9</v>
      </c>
      <c r="R16" s="24">
        <v>1.7</v>
      </c>
      <c r="S16" s="24">
        <v>48.17</v>
      </c>
      <c r="T16" s="24">
        <v>96.91</v>
      </c>
      <c r="U16" s="10">
        <v>1</v>
      </c>
      <c r="V16" s="10">
        <v>0</v>
      </c>
      <c r="W16" s="10">
        <v>0</v>
      </c>
      <c r="X16" s="10">
        <v>0</v>
      </c>
      <c r="Y16" s="10">
        <v>0</v>
      </c>
      <c r="Z16" s="10">
        <v>3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8.8679000000000006</v>
      </c>
      <c r="AK16" s="10">
        <v>0.48359999999999997</v>
      </c>
      <c r="AL16" s="11">
        <v>0.31619999999999998</v>
      </c>
      <c r="AM16" s="11">
        <v>1.72E-2</v>
      </c>
      <c r="AN16" s="11">
        <v>3.9016000000000002</v>
      </c>
      <c r="AO16" s="11">
        <v>0.22489999999999999</v>
      </c>
      <c r="AP16" s="11">
        <v>0.34339999999999998</v>
      </c>
      <c r="AQ16" s="11">
        <v>1.9800000000000002E-2</v>
      </c>
      <c r="AR16" s="11">
        <v>16.729900000000001</v>
      </c>
      <c r="AS16" s="11">
        <v>0.99460000000000004</v>
      </c>
      <c r="AT16" s="11">
        <v>0.31330000000000002</v>
      </c>
      <c r="AU16" s="11">
        <v>1.8599999999999998E-2</v>
      </c>
      <c r="AV16" s="11">
        <v>27.784600000000001</v>
      </c>
      <c r="AW16" s="11">
        <v>1.6618999999999999</v>
      </c>
      <c r="AX16" s="11">
        <v>0.3846</v>
      </c>
      <c r="AY16" s="11">
        <v>2.3E-2</v>
      </c>
      <c r="AZ16" s="11">
        <v>5.6593406593406614E-2</v>
      </c>
      <c r="BA16" s="11">
        <v>1.2275774018512606</v>
      </c>
      <c r="BB16" s="11">
        <v>0.10216363375841808</v>
      </c>
      <c r="BC16" s="11">
        <v>8.9281242173804121E-2</v>
      </c>
      <c r="BD16" s="11">
        <v>0.55245055926909326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0.31965625000000003</v>
      </c>
      <c r="BJ16" s="4">
        <f>DSTDEV(PlotSort,"PhxRed",$BK$31:$BK$32)/SQRT($BH16)</f>
        <v>2.4734754353271152E-3</v>
      </c>
      <c r="BK16" s="4">
        <f>DAVERAGE(PlotSort,"PhxRedEdge",$BK$31:$BK$32)</f>
        <v>0.34771874999999997</v>
      </c>
      <c r="BL16" s="4">
        <f>DSTDEV(PlotSort,"PhxRedEdge",$BK$31:$BK$32)/SQRT($BH16)</f>
        <v>2.3386822990379306E-3</v>
      </c>
      <c r="BM16" s="4">
        <f>DAVERAGE(PlotSort,"TMRed",$BK$31:$BK$32)</f>
        <v>0.31484375000000003</v>
      </c>
      <c r="BN16" s="4">
        <f>DSTDEV(PlotSort,"TMRed",$BK$31:$BK$32)/SQRT($BH16)</f>
        <v>2.1319390381762805E-3</v>
      </c>
      <c r="BO16" s="4">
        <f>DAVERAGE(PlotSort,"TMNIR",$BK$31:$BK$32)</f>
        <v>0.38928749999999995</v>
      </c>
      <c r="BP16" s="4">
        <f>DSTDEV(PlotSort,"TMNIR",$BK$31:$BK$32)/SQRT($BH16)</f>
        <v>2.0361293958554476E-3</v>
      </c>
      <c r="BQ16" s="4">
        <f>DAVERAGE(PlotSort,"NDRE",$BK$31:$BK$32)</f>
        <v>5.6469236794286351E-2</v>
      </c>
      <c r="BR16" s="4">
        <f>DSTDEV(PlotSort,"NDRE",$BK$31:$BK$32)/SQRT($BH16)</f>
        <v>9.8987200467964159E-4</v>
      </c>
      <c r="BS16" s="4">
        <f>DAVERAGE(PlotSort,"rvi",$BK$31:$BK$32)</f>
        <v>1.2366599457716803</v>
      </c>
      <c r="BT16" s="4">
        <f>DSTDEV(PlotSort,"rvi",$BK$31:$BK$32)/SQRT($BH16)</f>
        <v>2.4397812053952705E-3</v>
      </c>
      <c r="BU16" s="17">
        <f>DAVERAGE(PlotSort,"ndvi",$BK$31:$BK$32)</f>
        <v>0.10579364398096648</v>
      </c>
      <c r="BV16" s="4">
        <f>DSTDEV(PlotSort,"ndvi",$BK$31:$BK$32)/SQRT($BH16)</f>
        <v>9.7112735807586715E-4</v>
      </c>
      <c r="BW16" s="17">
        <f>DAVERAGE(PlotSort,"SAVI",$BK$31:$BK$32)</f>
        <v>9.2758613194042674E-2</v>
      </c>
      <c r="BX16" s="4">
        <f>DSTDEV(PlotSort,"SAVI",$BK$31:$BK$32)/SQRT($BH16)</f>
        <v>6.6976042090468072E-4</v>
      </c>
      <c r="BY16" s="17">
        <f>DAVERAGE(PlotSort,"CCCI",$BK$31:$BK$32)</f>
        <v>0.51342624796870395</v>
      </c>
      <c r="BZ16" s="4">
        <f>DSTDEV(PlotSort,"CCCI",$BK$31:$BK$32)/SQRT($BH16)</f>
        <v>1.2782311090811798E-2</v>
      </c>
    </row>
    <row r="17" spans="2:78" ht="13.5" customHeight="1" x14ac:dyDescent="0.2">
      <c r="B17" s="10">
        <v>127</v>
      </c>
      <c r="C17" s="10">
        <v>9.0269999999999992</v>
      </c>
      <c r="D17" s="10">
        <v>127.37612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21.7</v>
      </c>
      <c r="Q17" s="24">
        <v>0.9</v>
      </c>
      <c r="R17" s="24">
        <v>1.7</v>
      </c>
      <c r="S17" s="24">
        <v>48.27</v>
      </c>
      <c r="T17" s="24">
        <v>96.84</v>
      </c>
      <c r="U17" s="10">
        <v>1</v>
      </c>
      <c r="V17" s="10">
        <v>0</v>
      </c>
      <c r="W17" s="10">
        <v>0</v>
      </c>
      <c r="X17" s="10">
        <v>0</v>
      </c>
      <c r="Y17" s="10">
        <v>0</v>
      </c>
      <c r="Z17" s="10">
        <v>3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8.7696000000000005</v>
      </c>
      <c r="AK17" s="10">
        <v>0.22550000000000001</v>
      </c>
      <c r="AL17" s="11">
        <v>0.31340000000000001</v>
      </c>
      <c r="AM17" s="11">
        <v>8.0999999999999996E-3</v>
      </c>
      <c r="AN17" s="11">
        <v>3.8628999999999998</v>
      </c>
      <c r="AO17" s="11">
        <v>9.4500000000000001E-2</v>
      </c>
      <c r="AP17" s="11">
        <v>0.34079999999999999</v>
      </c>
      <c r="AQ17" s="11">
        <v>8.3000000000000001E-3</v>
      </c>
      <c r="AR17" s="11">
        <v>16.680700000000002</v>
      </c>
      <c r="AS17" s="11">
        <v>0.50019999999999998</v>
      </c>
      <c r="AT17" s="11">
        <v>0.313</v>
      </c>
      <c r="AU17" s="11">
        <v>9.4000000000000004E-3</v>
      </c>
      <c r="AV17" s="11">
        <v>27.778400000000001</v>
      </c>
      <c r="AW17" s="11">
        <v>0.753</v>
      </c>
      <c r="AX17" s="11">
        <v>0.38529999999999998</v>
      </c>
      <c r="AY17" s="11">
        <v>1.04E-2</v>
      </c>
      <c r="AZ17" s="11">
        <v>6.1286324197768881E-2</v>
      </c>
      <c r="BA17" s="11">
        <v>1.2309904153354632</v>
      </c>
      <c r="BB17" s="11">
        <v>0.10353716167836172</v>
      </c>
      <c r="BC17" s="11">
        <v>9.0503212884920275E-2</v>
      </c>
      <c r="BD17" s="11">
        <v>0.6274722352714116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0.31453749999999997</v>
      </c>
      <c r="BJ17" s="4">
        <f>DSTDEV(PlotSort,"PhxRed",$BL$31:$BL$32)/SQRT($BH17)</f>
        <v>2.0815634148399148E-3</v>
      </c>
      <c r="BK17" s="4">
        <f>DAVERAGE(PlotSort,"PhxRedEdge",$BL$31:$BL$32)</f>
        <v>0.34283124999999998</v>
      </c>
      <c r="BL17" s="4">
        <f>DSTDEV(PlotSort,"PhxRedEdge",$BL$31:$BL$32)/SQRT($BH17)</f>
        <v>2.077553022789069E-3</v>
      </c>
      <c r="BM17" s="4">
        <f>DAVERAGE(PlotSort,"TMRed",$BL$31:$BL$32)</f>
        <v>0.30980625000000001</v>
      </c>
      <c r="BN17" s="4">
        <f>DSTDEV(PlotSort,"TMRed",$BL$31:$BL$32)/SQRT($BH17)</f>
        <v>1.9916799598580087E-3</v>
      </c>
      <c r="BO17" s="4">
        <f>DAVERAGE(PlotSort,"TMNIR",$BL$31:$BL$32)</f>
        <v>0.38443125</v>
      </c>
      <c r="BP17" s="4">
        <f>DSTDEV(PlotSort,"TMNIR",$BL$31:$BL$32)/SQRT($BH17)</f>
        <v>1.9402044297358609E-3</v>
      </c>
      <c r="BQ17" s="4">
        <f>DAVERAGE(PlotSort,"NDRE",$BL$31:$BL$32)</f>
        <v>5.7241859641003187E-2</v>
      </c>
      <c r="BR17" s="4">
        <f>DSTDEV(PlotSort,"NDRE",$BL$31:$BL$32)/SQRT($BH17)</f>
        <v>8.893737924948556E-4</v>
      </c>
      <c r="BS17" s="4">
        <f>DAVERAGE(PlotSort,"rvi",$BL$31:$BL$32)</f>
        <v>1.2410760874677431</v>
      </c>
      <c r="BT17" s="4">
        <f>DSTDEV(PlotSort,"rvi",$BL$31:$BL$32)/SQRT($BH17)</f>
        <v>2.9359039595678602E-3</v>
      </c>
      <c r="BU17" s="17">
        <f>DAVERAGE(PlotSort,"ndvi",$BL$31:$BL$32)</f>
        <v>0.1075486980048858</v>
      </c>
      <c r="BV17" s="4">
        <f>DSTDEV(PlotSort,"ndvi",$BL$31:$BL$32)/SQRT($BH17)</f>
        <v>1.1642709705328546E-3</v>
      </c>
      <c r="BW17" s="17">
        <f>DAVERAGE(PlotSort,"SAVI",$BL$31:$BL$32)</f>
        <v>9.3749297083533939E-2</v>
      </c>
      <c r="BX17" s="4">
        <f>DSTDEV(PlotSort,"SAVI",$BL$31:$BL$32)/SQRT($BH17)</f>
        <v>9.0174045046758982E-4</v>
      </c>
      <c r="BY17" s="17">
        <f>DAVERAGE(PlotSort,"CCCI",$BL$31:$BL$32)</f>
        <v>0.510899712888785</v>
      </c>
      <c r="BZ17" s="4">
        <f>DSTDEV(PlotSort,"CCCI",$BL$31:$BL$32)/SQRT($BH17)</f>
        <v>1.4393400585843874E-2</v>
      </c>
    </row>
    <row r="18" spans="2:78" ht="13.5" customHeight="1" x14ac:dyDescent="0.2">
      <c r="B18" s="10">
        <v>127</v>
      </c>
      <c r="C18" s="10">
        <v>9.0939999999999994</v>
      </c>
      <c r="D18" s="10">
        <v>127.37891999999999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21.7</v>
      </c>
      <c r="Q18" s="24">
        <v>0.9</v>
      </c>
      <c r="R18" s="24">
        <v>1.7</v>
      </c>
      <c r="S18" s="24">
        <v>47.44</v>
      </c>
      <c r="T18" s="24">
        <v>97.48</v>
      </c>
      <c r="U18" s="10">
        <v>1</v>
      </c>
      <c r="V18" s="10">
        <v>0</v>
      </c>
      <c r="W18" s="10">
        <v>0</v>
      </c>
      <c r="X18" s="10">
        <v>0</v>
      </c>
      <c r="Y18" s="10">
        <v>0</v>
      </c>
      <c r="Z18" s="10">
        <v>3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8.5200999999999993</v>
      </c>
      <c r="AK18" s="10">
        <v>4.5100000000000001E-2</v>
      </c>
      <c r="AL18" s="11">
        <v>0.29920000000000002</v>
      </c>
      <c r="AM18" s="11">
        <v>1.6000000000000001E-3</v>
      </c>
      <c r="AN18" s="11">
        <v>3.7972999999999999</v>
      </c>
      <c r="AO18" s="11">
        <v>2.5100000000000001E-2</v>
      </c>
      <c r="AP18" s="11">
        <v>0.32879999999999998</v>
      </c>
      <c r="AQ18" s="11">
        <v>2.2000000000000001E-3</v>
      </c>
      <c r="AR18" s="11">
        <v>16.143899999999999</v>
      </c>
      <c r="AS18" s="11">
        <v>0.1225</v>
      </c>
      <c r="AT18" s="11">
        <v>0.29759999999999998</v>
      </c>
      <c r="AU18" s="11">
        <v>2.3E-3</v>
      </c>
      <c r="AV18" s="11">
        <v>27.464300000000001</v>
      </c>
      <c r="AW18" s="11">
        <v>0.26419999999999999</v>
      </c>
      <c r="AX18" s="11">
        <v>0.37419999999999998</v>
      </c>
      <c r="AY18" s="11">
        <v>3.5999999999999999E-3</v>
      </c>
      <c r="AZ18" s="11">
        <v>6.4580369843527732E-2</v>
      </c>
      <c r="BA18" s="11">
        <v>1.2573924731182795</v>
      </c>
      <c r="BB18" s="11">
        <v>0.11402203036618042</v>
      </c>
      <c r="BC18" s="11">
        <v>9.8054275473630326E-2</v>
      </c>
      <c r="BD18" s="11">
        <v>0.58280708362447886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0.31375625000000001</v>
      </c>
      <c r="BJ18" s="4">
        <f>DSTDEV(PlotSort,"PhxRed",$BJ$35:$BJ$36)/SQRT($BH18)</f>
        <v>2.5172731402253504E-3</v>
      </c>
      <c r="BK18" s="4">
        <f>DAVERAGE(PlotSort,"PhxRedEdge",$BJ$35:$BJ$36)</f>
        <v>0.34195000000000003</v>
      </c>
      <c r="BL18" s="4">
        <f>DSTDEV(PlotSort,"PhxRedEdge",$BJ$35:$BJ$36)/SQRT($BH18)</f>
        <v>2.3410289760416626E-3</v>
      </c>
      <c r="BM18" s="4">
        <f>DAVERAGE(PlotSort,"TMRed",$BJ$35:$BJ$36)</f>
        <v>0.30983750000000004</v>
      </c>
      <c r="BN18" s="4">
        <f>DSTDEV(PlotSort,"TMRed",$BJ$35:$BJ$36)/SQRT($BH18)</f>
        <v>2.3123558513631366E-3</v>
      </c>
      <c r="BO18" s="4">
        <f>DAVERAGE(PlotSort,"TMNIR",$BJ$35:$BJ$36)</f>
        <v>0.38439999999999996</v>
      </c>
      <c r="BP18" s="4">
        <f>DSTDEV(PlotSort,"TMNIR",$BJ$35:$BJ$36)/SQRT($BH18)</f>
        <v>2.0280737987887262E-3</v>
      </c>
      <c r="BQ18" s="4">
        <f>DAVERAGE(PlotSort,"NDRE",$BJ$35:$BJ$36)</f>
        <v>5.8512782704416372E-2</v>
      </c>
      <c r="BR18" s="4">
        <f>DSTDEV(PlotSort,"NDRE",$BJ$35:$BJ$36)/SQRT($BH18)</f>
        <v>9.6538372740911644E-4</v>
      </c>
      <c r="BS18" s="4">
        <f>DAVERAGE(PlotSort,"rvi",$BJ$35:$BJ$36)</f>
        <v>1.2409762369951678</v>
      </c>
      <c r="BT18" s="4">
        <f>DSTDEV(PlotSort,"rvi",$BJ$35:$BJ$36)/SQRT($BH18)</f>
        <v>3.2473927532936523E-3</v>
      </c>
      <c r="BU18" s="17">
        <f>DAVERAGE(PlotSort,"ndvi",$BJ$35:$BJ$36)</f>
        <v>0.10750381029216013</v>
      </c>
      <c r="BV18" s="4">
        <f>DSTDEV(PlotSort,"ndvi",$BJ$35:$BJ$36)/SQRT($BH18)</f>
        <v>1.2882832237449619E-3</v>
      </c>
      <c r="BW18" s="17">
        <f>DAVERAGE(PlotSort,"SAVI",$BJ$35:$BJ$36)</f>
        <v>9.3690940279795756E-2</v>
      </c>
      <c r="BX18" s="4">
        <f>DSTDEV(PlotSort,"SAVI",$BJ$35:$BJ$36)/SQRT($BH18)</f>
        <v>9.1773467999462584E-4</v>
      </c>
      <c r="BY18" s="17">
        <f>DAVERAGE(PlotSort,"CCCI",$BJ$35:$BJ$36)</f>
        <v>0.53502734491273529</v>
      </c>
      <c r="BZ18" s="4">
        <f>DSTDEV(PlotSort,"CCCI",$BJ$35:$BJ$36)/SQRT($BH18)</f>
        <v>1.3436897168102922E-2</v>
      </c>
    </row>
    <row r="19" spans="2:78" ht="13.5" customHeight="1" x14ac:dyDescent="0.2">
      <c r="B19" s="10">
        <v>127</v>
      </c>
      <c r="C19" s="10">
        <v>9.1020000000000003</v>
      </c>
      <c r="D19" s="10">
        <v>127.37925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21.7</v>
      </c>
      <c r="Q19" s="24">
        <v>0.9</v>
      </c>
      <c r="R19" s="24">
        <v>1.7</v>
      </c>
      <c r="S19" s="24">
        <v>47.34</v>
      </c>
      <c r="T19" s="24">
        <v>97.56</v>
      </c>
      <c r="U19" s="10">
        <v>1</v>
      </c>
      <c r="V19" s="10">
        <v>0</v>
      </c>
      <c r="W19" s="10">
        <v>0</v>
      </c>
      <c r="X19" s="10">
        <v>0</v>
      </c>
      <c r="Y19" s="10">
        <v>0</v>
      </c>
      <c r="Z19" s="10">
        <v>3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8.9896999999999991</v>
      </c>
      <c r="AK19" s="10">
        <v>0.44169999999999998</v>
      </c>
      <c r="AL19" s="11">
        <v>0.315</v>
      </c>
      <c r="AM19" s="11">
        <v>1.55E-2</v>
      </c>
      <c r="AN19" s="11">
        <v>3.9746000000000001</v>
      </c>
      <c r="AO19" s="11">
        <v>0.1883</v>
      </c>
      <c r="AP19" s="11">
        <v>0.34339999999999998</v>
      </c>
      <c r="AQ19" s="11">
        <v>1.6299999999999999E-2</v>
      </c>
      <c r="AR19" s="11">
        <v>17.014600000000002</v>
      </c>
      <c r="AS19" s="11">
        <v>0.84389999999999998</v>
      </c>
      <c r="AT19" s="11">
        <v>0.313</v>
      </c>
      <c r="AU19" s="11">
        <v>1.55E-2</v>
      </c>
      <c r="AV19" s="11">
        <v>28.5459</v>
      </c>
      <c r="AW19" s="11">
        <v>1.3208</v>
      </c>
      <c r="AX19" s="11">
        <v>0.3881</v>
      </c>
      <c r="AY19" s="11">
        <v>1.7999999999999999E-2</v>
      </c>
      <c r="AZ19" s="11">
        <v>6.1107313738892707E-2</v>
      </c>
      <c r="BA19" s="11">
        <v>1.2399361022364217</v>
      </c>
      <c r="BB19" s="11">
        <v>0.1071173869633433</v>
      </c>
      <c r="BC19" s="11">
        <v>9.3789026725501629E-2</v>
      </c>
      <c r="BD19" s="11">
        <v>0.58746467696452498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0.32043749999999999</v>
      </c>
      <c r="BJ19" s="4">
        <f>DSTDEV(PlotSort,"PhxRed",$BK$35:$BK$36)/SQRT($BH19)</f>
        <v>1.8707590928105458E-3</v>
      </c>
      <c r="BK19" s="4">
        <f>DAVERAGE(PlotSort,"PhxRedEdge",$BK$35:$BK$36)</f>
        <v>0.34860000000000002</v>
      </c>
      <c r="BL19" s="4">
        <f>DSTDEV(PlotSort,"PhxRedEdge",$BK$35:$BK$36)/SQRT($BH19)</f>
        <v>1.9045778184854155E-3</v>
      </c>
      <c r="BM19" s="4">
        <f>DAVERAGE(PlotSort,"TMRed",$BK$35:$BK$36)</f>
        <v>0.31481250000000005</v>
      </c>
      <c r="BN19" s="4">
        <f>DSTDEV(PlotSort,"TMRed",$BK$35:$BK$36)/SQRT($BH19)</f>
        <v>1.7848873680618256E-3</v>
      </c>
      <c r="BO19" s="4">
        <f>DAVERAGE(PlotSort,"TMNIR",$BK$35:$BK$36)</f>
        <v>0.38931875000000005</v>
      </c>
      <c r="BP19" s="4">
        <f>DSTDEV(PlotSort,"TMNIR",$BK$35:$BK$36)/SQRT($BH19)</f>
        <v>1.9433909100247074E-3</v>
      </c>
      <c r="BQ19" s="4">
        <f>DAVERAGE(PlotSort,"NDRE",$BK$35:$BK$36)</f>
        <v>5.5198313730873166E-2</v>
      </c>
      <c r="BR19" s="4">
        <f>DSTDEV(PlotSort,"NDRE",$BK$35:$BK$36)/SQRT($BH19)</f>
        <v>7.0183661690961297E-4</v>
      </c>
      <c r="BS19" s="4">
        <f>DAVERAGE(PlotSort,"rvi",$BK$35:$BK$36)</f>
        <v>1.2367597962442558</v>
      </c>
      <c r="BT19" s="4">
        <f>DSTDEV(PlotSort,"rvi",$BK$35:$BK$36)/SQRT($BH19)</f>
        <v>2.020883270170215E-3</v>
      </c>
      <c r="BU19" s="17">
        <f>DAVERAGE(PlotSort,"ndvi",$BK$35:$BK$36)</f>
        <v>0.10583853169369214</v>
      </c>
      <c r="BV19" s="4">
        <f>DSTDEV(PlotSort,"ndvi",$BK$35:$BK$36)/SQRT($BH19)</f>
        <v>8.0571519020363478E-4</v>
      </c>
      <c r="BW19" s="17">
        <f>DAVERAGE(PlotSort,"SAVI",$BK$35:$BK$36)</f>
        <v>9.2816969997780843E-2</v>
      </c>
      <c r="BX19" s="4">
        <f>DSTDEV(PlotSort,"SAVI",$BK$35:$BK$36)/SQRT($BH19)</f>
        <v>6.5324747918137061E-4</v>
      </c>
      <c r="BY19" s="17">
        <f>DAVERAGE(PlotSort,"CCCI",$BK$35:$BK$36)</f>
        <v>0.48929861594475366</v>
      </c>
      <c r="BZ19" s="4">
        <f>DSTDEV(PlotSort,"CCCI",$BK$35:$BK$36)/SQRT($BH19)</f>
        <v>1.0977984451776997E-2</v>
      </c>
    </row>
    <row r="20" spans="2:78" ht="13.5" customHeight="1" x14ac:dyDescent="0.2">
      <c r="B20" s="10">
        <v>127</v>
      </c>
      <c r="C20" s="10">
        <v>9.109</v>
      </c>
      <c r="D20" s="10">
        <v>127.37954000000001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21.7</v>
      </c>
      <c r="Q20" s="24">
        <v>0.9</v>
      </c>
      <c r="R20" s="24">
        <v>1.7</v>
      </c>
      <c r="S20" s="24">
        <v>47.25</v>
      </c>
      <c r="T20" s="24">
        <v>97.63</v>
      </c>
      <c r="U20" s="10">
        <v>1</v>
      </c>
      <c r="V20" s="10">
        <v>0</v>
      </c>
      <c r="W20" s="10">
        <v>0</v>
      </c>
      <c r="X20" s="10">
        <v>0</v>
      </c>
      <c r="Y20" s="10">
        <v>0</v>
      </c>
      <c r="Z20" s="10">
        <v>3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8.6654999999999998</v>
      </c>
      <c r="AK20" s="10">
        <v>4.0599999999999997E-2</v>
      </c>
      <c r="AL20" s="11">
        <v>0.30309999999999998</v>
      </c>
      <c r="AM20" s="11">
        <v>1.4E-3</v>
      </c>
      <c r="AN20" s="11">
        <v>3.8372000000000002</v>
      </c>
      <c r="AO20" s="11">
        <v>7.9000000000000008E-3</v>
      </c>
      <c r="AP20" s="11">
        <v>0.33079999999999998</v>
      </c>
      <c r="AQ20" s="11">
        <v>6.9999999999999999E-4</v>
      </c>
      <c r="AR20" s="11">
        <v>16.467500000000001</v>
      </c>
      <c r="AS20" s="11">
        <v>3.5799999999999998E-2</v>
      </c>
      <c r="AT20" s="11">
        <v>0.3024</v>
      </c>
      <c r="AU20" s="11">
        <v>6.9999999999999999E-4</v>
      </c>
      <c r="AV20" s="11">
        <v>27.653600000000001</v>
      </c>
      <c r="AW20" s="11">
        <v>7.4899999999999994E-2</v>
      </c>
      <c r="AX20" s="11">
        <v>0.37530000000000002</v>
      </c>
      <c r="AY20" s="11">
        <v>1E-3</v>
      </c>
      <c r="AZ20" s="11">
        <v>6.3022234810933359E-2</v>
      </c>
      <c r="BA20" s="11">
        <v>1.2410714285714286</v>
      </c>
      <c r="BB20" s="11">
        <v>0.10756972111553788</v>
      </c>
      <c r="BC20" s="11">
        <v>9.2850471257535899E-2</v>
      </c>
      <c r="BD20" s="11">
        <v>0.6187326879520626</v>
      </c>
      <c r="BE20" s="27"/>
    </row>
    <row r="21" spans="2:78" ht="13.5" customHeight="1" x14ac:dyDescent="0.2">
      <c r="B21" s="10">
        <v>127</v>
      </c>
      <c r="C21" s="10">
        <v>9.1170000000000009</v>
      </c>
      <c r="D21" s="10">
        <v>127.37988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21.7</v>
      </c>
      <c r="Q21" s="24">
        <v>0.9</v>
      </c>
      <c r="R21" s="24">
        <v>1.7</v>
      </c>
      <c r="S21" s="24">
        <v>47.15</v>
      </c>
      <c r="T21" s="24">
        <v>97.7</v>
      </c>
      <c r="U21" s="10">
        <v>1</v>
      </c>
      <c r="V21" s="10">
        <v>0</v>
      </c>
      <c r="W21" s="10">
        <v>0</v>
      </c>
      <c r="X21" s="10">
        <v>0</v>
      </c>
      <c r="Y21" s="10">
        <v>0</v>
      </c>
      <c r="Z21" s="10">
        <v>3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8.7560000000000002</v>
      </c>
      <c r="AK21" s="10">
        <v>8.5300000000000001E-2</v>
      </c>
      <c r="AL21" s="11">
        <v>0.30559999999999998</v>
      </c>
      <c r="AM21" s="11">
        <v>3.0000000000000001E-3</v>
      </c>
      <c r="AN21" s="11">
        <v>3.9077000000000002</v>
      </c>
      <c r="AO21" s="11">
        <v>4.1799999999999997E-2</v>
      </c>
      <c r="AP21" s="11">
        <v>0.3362</v>
      </c>
      <c r="AQ21" s="11">
        <v>3.5999999999999999E-3</v>
      </c>
      <c r="AR21" s="11">
        <v>16.4483</v>
      </c>
      <c r="AS21" s="11">
        <v>0.11849999999999999</v>
      </c>
      <c r="AT21" s="11">
        <v>0.3014</v>
      </c>
      <c r="AU21" s="11">
        <v>2.2000000000000001E-3</v>
      </c>
      <c r="AV21" s="11">
        <v>28.063400000000001</v>
      </c>
      <c r="AW21" s="11">
        <v>0.19339999999999999</v>
      </c>
      <c r="AX21" s="11">
        <v>0.38</v>
      </c>
      <c r="AY21" s="11">
        <v>2.5999999999999999E-3</v>
      </c>
      <c r="AZ21" s="11">
        <v>6.1156101647584483E-2</v>
      </c>
      <c r="BA21" s="11">
        <v>1.2607830126078301</v>
      </c>
      <c r="BB21" s="11">
        <v>0.11535074845905489</v>
      </c>
      <c r="BC21" s="11">
        <v>9.979685119349925E-2</v>
      </c>
      <c r="BD21" s="11">
        <v>0.50711641454309153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0.25719999999999998</v>
      </c>
      <c r="BJ21" s="4"/>
      <c r="BK21" s="4">
        <f>DAVERAGE(PlotSort2,"PhxRedEdge",$BO$31:$BO$32)</f>
        <v>0.27429999999999999</v>
      </c>
      <c r="BL21" s="4"/>
      <c r="BM21" s="4">
        <f>DAVERAGE(PlotSort2,"TMRed",$BO$31:$BO$32)</f>
        <v>0.253</v>
      </c>
      <c r="BN21" s="4"/>
      <c r="BO21" s="4">
        <f>DAVERAGE(PlotSort2,"TMNIR",$BO$31:$BO$32)</f>
        <v>0.31469999999999998</v>
      </c>
      <c r="BP21" s="4"/>
      <c r="BQ21" s="4">
        <f>DAVERAGE(PlotSort2,"NDRE",$BO$31:$BO$32)</f>
        <v>6.8590831918505929E-2</v>
      </c>
      <c r="BR21" s="4"/>
      <c r="BS21" s="4">
        <f>DAVERAGE(PlotSort2,"rvi",$BO$31:$BO$32)</f>
        <v>1.2438735177865612</v>
      </c>
      <c r="BT21" s="4"/>
      <c r="BU21" s="17">
        <f>DAVERAGE(PlotSort2,"ndvi",$BO$31:$BO$32)</f>
        <v>0.10868416417121715</v>
      </c>
      <c r="BV21" s="4"/>
      <c r="BW21" s="17">
        <f>DAVERAGE(PlotSort2,"SAVI",$BO$31:$BO$32)</f>
        <v>8.6681652149480176E-2</v>
      </c>
      <c r="BX21" s="4"/>
      <c r="BY21" s="17">
        <f>DAVERAGE(PlotSort2,"CCCI",$BO$31:$BO$32)</f>
        <v>0.71126912335317061</v>
      </c>
      <c r="BZ21" s="4"/>
    </row>
    <row r="22" spans="2:78" ht="13.5" customHeight="1" x14ac:dyDescent="0.2">
      <c r="B22" s="10">
        <v>127</v>
      </c>
      <c r="C22" s="10">
        <v>9.125</v>
      </c>
      <c r="D22" s="10">
        <v>127.38021000000001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21.7</v>
      </c>
      <c r="Q22" s="24">
        <v>0.9</v>
      </c>
      <c r="R22" s="24">
        <v>1.7</v>
      </c>
      <c r="S22" s="24">
        <v>47.05</v>
      </c>
      <c r="T22" s="24">
        <v>97.78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3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9.2553999999999998</v>
      </c>
      <c r="AK22" s="10">
        <v>0.38469999999999999</v>
      </c>
      <c r="AL22" s="11">
        <v>0.32240000000000002</v>
      </c>
      <c r="AM22" s="11">
        <v>1.34E-2</v>
      </c>
      <c r="AN22" s="11">
        <v>4.0826000000000002</v>
      </c>
      <c r="AO22" s="11">
        <v>0.15670000000000001</v>
      </c>
      <c r="AP22" s="11">
        <v>0.35049999999999998</v>
      </c>
      <c r="AQ22" s="11">
        <v>1.34E-2</v>
      </c>
      <c r="AR22" s="11">
        <v>17.3002</v>
      </c>
      <c r="AS22" s="11">
        <v>0.46350000000000002</v>
      </c>
      <c r="AT22" s="11">
        <v>0.31630000000000003</v>
      </c>
      <c r="AU22" s="11">
        <v>8.5000000000000006E-3</v>
      </c>
      <c r="AV22" s="11">
        <v>28.9224</v>
      </c>
      <c r="AW22" s="11">
        <v>0.83199999999999996</v>
      </c>
      <c r="AX22" s="11">
        <v>0.39079999999999998</v>
      </c>
      <c r="AY22" s="11">
        <v>1.12E-2</v>
      </c>
      <c r="AZ22" s="11">
        <v>5.4363955213813576E-2</v>
      </c>
      <c r="BA22" s="11">
        <v>1.2355358836547581</v>
      </c>
      <c r="BB22" s="11">
        <v>0.10535992080328094</v>
      </c>
      <c r="BC22" s="11">
        <v>9.2577251263358404E-2</v>
      </c>
      <c r="BD22" s="11">
        <v>0.47828144856967231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0.26839999999999997</v>
      </c>
      <c r="BJ22" s="4">
        <f>DSTDEV(PlotSort2,"PhxRed",$BP$31:$BP$32)/SQRT($BH22)</f>
        <v>4.4999999999999754E-3</v>
      </c>
      <c r="BK22" s="4">
        <f>DAVERAGE(PlotSort2,"PhxRedEdge",$BP$31:$BP$32)</f>
        <v>0.29189999999999999</v>
      </c>
      <c r="BL22" s="4">
        <f>DSTDEV(PlotSort2,"PhxRedEdge",$BP$31:$BP$32)/SQRT($BH22)</f>
        <v>5.1999999999999824E-3</v>
      </c>
      <c r="BM22" s="4">
        <f>DAVERAGE(PlotSort2,"TMRed",$BP$31:$BP$32)</f>
        <v>0.26234999999999997</v>
      </c>
      <c r="BN22" s="4">
        <f>DSTDEV(PlotSort2,"TMRed",$BP$31:$BP$32)/SQRT($BH22)</f>
        <v>4.5500000000000254E-3</v>
      </c>
      <c r="BO22" s="4">
        <f>DAVERAGE(PlotSort2,"TMNIR",$BP$31:$BP$32)</f>
        <v>0.32905000000000001</v>
      </c>
      <c r="BP22" s="4">
        <f>DSTDEV(PlotSort2,"TMNIR",$BP$31:$BP$32)/SQRT($BH22)</f>
        <v>6.1499999999999879E-3</v>
      </c>
      <c r="BQ22" s="4">
        <f>DAVERAGE(PlotSort2,"NDRE",$BP$31:$BP$32)</f>
        <v>5.9819704798089575E-2</v>
      </c>
      <c r="BR22" s="4">
        <f>DSTDEV(PlotSort2,"NDRE",$BP$31:$BP$32)/SQRT($BH22)</f>
        <v>4.3650269835202726E-4</v>
      </c>
      <c r="BS22" s="4">
        <f>DAVERAGE(PlotSort2,"rvi",$BP$31:$BP$32)</f>
        <v>1.2542112104584981</v>
      </c>
      <c r="BT22" s="4">
        <f>DSTDEV(PlotSort2,"rvi",$BP$31:$BP$32)/SQRT($BH22)</f>
        <v>1.6898760907710919E-3</v>
      </c>
      <c r="BU22" s="17">
        <f>DAVERAGE(PlotSort2,"ndvi",$BP$31:$BP$32)</f>
        <v>0.11277119256587365</v>
      </c>
      <c r="BV22" s="4">
        <f>DSTDEV(PlotSort2,"ndvi",$BP$31:$BP$32)/SQRT($BH22)</f>
        <v>6.6511369554465155E-4</v>
      </c>
      <c r="BW22" s="17">
        <f>DAVERAGE(PlotSort2,"SAVI",$BP$31:$BP$32)</f>
        <v>9.1658498941265154E-2</v>
      </c>
      <c r="BX22" s="4">
        <f>DSTDEV(PlotSort2,"SAVI",$BP$31:$BP$32)/SQRT($BH22)</f>
        <v>1.3003977105812692E-3</v>
      </c>
      <c r="BY22" s="17">
        <f>DAVERAGE(PlotSort2,"CCCI",$BP$31:$BP$32)</f>
        <v>0.50752133720143511</v>
      </c>
      <c r="BZ22" s="4">
        <f>DSTDEV(PlotSort2,"CCCI",$BP$31:$BP$32)/SQRT($BH22)</f>
        <v>1.5874600398104732E-3</v>
      </c>
    </row>
    <row r="23" spans="2:78" ht="13.5" customHeight="1" x14ac:dyDescent="0.2">
      <c r="B23" s="10">
        <v>127</v>
      </c>
      <c r="C23" s="10">
        <v>9.1319999999999997</v>
      </c>
      <c r="D23" s="10">
        <v>127.3805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21.7</v>
      </c>
      <c r="Q23" s="24">
        <v>0.9</v>
      </c>
      <c r="R23" s="24">
        <v>1.7</v>
      </c>
      <c r="S23" s="24">
        <v>46.96</v>
      </c>
      <c r="T23" s="24">
        <v>97.85</v>
      </c>
      <c r="U23" s="10">
        <v>1</v>
      </c>
      <c r="V23" s="10">
        <v>0</v>
      </c>
      <c r="W23" s="10">
        <v>0</v>
      </c>
      <c r="X23" s="10">
        <v>0</v>
      </c>
      <c r="Y23" s="10">
        <v>0</v>
      </c>
      <c r="Z23" s="10">
        <v>3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9.2604000000000006</v>
      </c>
      <c r="AK23" s="10">
        <v>7.6899999999999996E-2</v>
      </c>
      <c r="AL23" s="11">
        <v>0.32200000000000001</v>
      </c>
      <c r="AM23" s="11">
        <v>2.7000000000000001E-3</v>
      </c>
      <c r="AN23" s="11">
        <v>4.0812999999999997</v>
      </c>
      <c r="AO23" s="11">
        <v>3.5200000000000002E-2</v>
      </c>
      <c r="AP23" s="11">
        <v>0.34970000000000001</v>
      </c>
      <c r="AQ23" s="11">
        <v>3.0000000000000001E-3</v>
      </c>
      <c r="AR23" s="11">
        <v>17.4925</v>
      </c>
      <c r="AS23" s="11">
        <v>0.28560000000000002</v>
      </c>
      <c r="AT23" s="11">
        <v>0.31929999999999997</v>
      </c>
      <c r="AU23" s="11">
        <v>5.1999999999999998E-3</v>
      </c>
      <c r="AV23" s="11">
        <v>29.153300000000002</v>
      </c>
      <c r="AW23" s="11">
        <v>0.43469999999999998</v>
      </c>
      <c r="AX23" s="11">
        <v>0.39319999999999999</v>
      </c>
      <c r="AY23" s="11">
        <v>5.8999999999999999E-3</v>
      </c>
      <c r="AZ23" s="11">
        <v>5.8554314174182234E-2</v>
      </c>
      <c r="BA23" s="11">
        <v>1.2314437832759162</v>
      </c>
      <c r="BB23" s="11">
        <v>0.10371929824561407</v>
      </c>
      <c r="BC23" s="11">
        <v>9.1422680412371171E-2</v>
      </c>
      <c r="BD23" s="11">
        <v>0.57385154730779664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0.1973</v>
      </c>
      <c r="BJ23" s="4">
        <f>DSTDEV(PlotSort2,"PhxRed",$BQ$31:$BQ$32)/SQRT($BH23)</f>
        <v>2.0000000000000018E-3</v>
      </c>
      <c r="BK23" s="4">
        <f>DAVERAGE(PlotSort2,"PhxRedEdge",$BQ$31:$BQ$32)</f>
        <v>0.22025</v>
      </c>
      <c r="BL23" s="4">
        <f>DSTDEV(PlotSort2,"PhxRedEdge",$BQ$31:$BQ$32)/SQRT($BH23)</f>
        <v>2.5499999999999967E-3</v>
      </c>
      <c r="BM23" s="4">
        <f>DAVERAGE(PlotSort2,"TMRed",$BQ$31:$BQ$32)</f>
        <v>0.19335000000000002</v>
      </c>
      <c r="BN23" s="4">
        <f>DSTDEV(PlotSort2,"TMRed",$BQ$31:$BQ$32)/SQRT($BH23)</f>
        <v>2.1499999999999991E-3</v>
      </c>
      <c r="BO23" s="4">
        <f>DAVERAGE(PlotSort2,"TMNIR",$BQ$31:$BQ$32)</f>
        <v>0.25064999999999998</v>
      </c>
      <c r="BP23" s="4">
        <f>DSTDEV(PlotSort2,"TMNIR",$BQ$31:$BQ$32)/SQRT($BH23)</f>
        <v>2.8500000000000049E-3</v>
      </c>
      <c r="BQ23" s="4">
        <f>DAVERAGE(PlotSort2,"NDRE",$BQ$31:$BQ$32)</f>
        <v>6.4558414722508561E-2</v>
      </c>
      <c r="BR23" s="4">
        <f>DSTDEV(PlotSort2,"NDRE",$BQ$31:$BQ$32)/SQRT($BH23)</f>
        <v>1.032394128297684E-4</v>
      </c>
      <c r="BS23" s="4">
        <f>DAVERAGE(PlotSort2,"rvi",$BQ$31:$BQ$32)</f>
        <v>1.2963501482091835</v>
      </c>
      <c r="BT23" s="4">
        <f>DSTDEV(PlotSort2,"rvi",$BQ$31:$BQ$32)/SQRT($BH23)</f>
        <v>3.25043606673181E-4</v>
      </c>
      <c r="BU23" s="17">
        <f>DAVERAGE(PlotSort2,"ndvi",$BQ$31:$BQ$32)</f>
        <v>0.12905266575685778</v>
      </c>
      <c r="BV23" s="4">
        <f>DSTDEV(PlotSort2,"ndvi",$BQ$31:$BQ$32)/SQRT($BH23)</f>
        <v>1.2328079102638667E-4</v>
      </c>
      <c r="BW23" s="17">
        <f>DAVERAGE(PlotSort2,"SAVI",$BQ$31:$BQ$32)</f>
        <v>9.1045391651545071E-2</v>
      </c>
      <c r="BX23" s="4">
        <f>DSTDEV(PlotSort2,"SAVI",$BQ$31:$BQ$32)/SQRT($BH23)</f>
        <v>6.3005618828632093E-4</v>
      </c>
      <c r="BY23" s="17">
        <f>DAVERAGE(PlotSort2,"CCCI",$BQ$31:$BQ$32)</f>
        <v>0.44013054780793548</v>
      </c>
      <c r="BZ23" s="4">
        <f>DSTDEV(PlotSort2,"CCCI",$BQ$31:$BQ$32)/SQRT($BH23)</f>
        <v>2.9299849490807268E-3</v>
      </c>
    </row>
    <row r="24" spans="2:78" ht="13.5" customHeight="1" x14ac:dyDescent="0.2">
      <c r="B24" s="10">
        <v>127</v>
      </c>
      <c r="C24" s="10">
        <v>9.14</v>
      </c>
      <c r="D24" s="10">
        <v>127.38083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21.7</v>
      </c>
      <c r="Q24" s="24">
        <v>0.9</v>
      </c>
      <c r="R24" s="24">
        <v>1.7</v>
      </c>
      <c r="S24" s="24">
        <v>46.87</v>
      </c>
      <c r="T24" s="24">
        <v>97.93</v>
      </c>
      <c r="U24" s="10">
        <v>1</v>
      </c>
      <c r="V24" s="10">
        <v>0</v>
      </c>
      <c r="W24" s="10">
        <v>0</v>
      </c>
      <c r="X24" s="10">
        <v>0</v>
      </c>
      <c r="Y24" s="10">
        <v>0</v>
      </c>
      <c r="Z24" s="10">
        <v>3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9.6217000000000006</v>
      </c>
      <c r="AK24" s="10">
        <v>0.43140000000000001</v>
      </c>
      <c r="AL24" s="11">
        <v>0.33389999999999997</v>
      </c>
      <c r="AM24" s="11">
        <v>1.4999999999999999E-2</v>
      </c>
      <c r="AN24" s="11">
        <v>4.2309000000000001</v>
      </c>
      <c r="AO24" s="11">
        <v>0.18529999999999999</v>
      </c>
      <c r="AP24" s="11">
        <v>0.36170000000000002</v>
      </c>
      <c r="AQ24" s="11">
        <v>1.5800000000000002E-2</v>
      </c>
      <c r="AR24" s="11">
        <v>17.905899999999999</v>
      </c>
      <c r="AS24" s="11">
        <v>0.65439999999999998</v>
      </c>
      <c r="AT24" s="11">
        <v>0.3261</v>
      </c>
      <c r="AU24" s="11">
        <v>1.1900000000000001E-2</v>
      </c>
      <c r="AV24" s="11">
        <v>29.694099999999999</v>
      </c>
      <c r="AW24" s="11">
        <v>1.0878000000000001</v>
      </c>
      <c r="AX24" s="11">
        <v>0.3997</v>
      </c>
      <c r="AY24" s="11">
        <v>1.46E-2</v>
      </c>
      <c r="AZ24" s="11">
        <v>4.9908064092461221E-2</v>
      </c>
      <c r="BA24" s="11">
        <v>1.2256976387611163</v>
      </c>
      <c r="BB24" s="11">
        <v>0.10140534582529623</v>
      </c>
      <c r="BC24" s="11">
        <v>9.006363191385218E-2</v>
      </c>
      <c r="BD24" s="11">
        <v>0.43266245145085341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0.69769999999999999</v>
      </c>
      <c r="BJ24" s="4"/>
      <c r="BK24" s="4">
        <f>DAVERAGE(PlotSort2,"PhxRedEdge",$BR$31:$BR$32)</f>
        <v>0.6855</v>
      </c>
      <c r="BL24" s="4"/>
      <c r="BM24" s="4">
        <f>DAVERAGE(PlotSort2,"TMRed",$BR$31:$BR$32)</f>
        <v>0.70079999999999998</v>
      </c>
      <c r="BN24" s="4"/>
      <c r="BO24" s="4">
        <f>DAVERAGE(PlotSort2,"TMNIR",$BR$31:$BR$32)</f>
        <v>0.67249999999999999</v>
      </c>
      <c r="BP24" s="4"/>
      <c r="BQ24" s="4">
        <f>DAVERAGE(PlotSort2,"NDRE",$BR$31:$BR$32)</f>
        <v>-9.5729013254786527E-3</v>
      </c>
      <c r="BR24" s="4"/>
      <c r="BS24" s="4">
        <f>DAVERAGE(PlotSort2,"rvi",$BR$31:$BR$32)</f>
        <v>0.9596175799086758</v>
      </c>
      <c r="BT24" s="4"/>
      <c r="BU24" s="17">
        <f>DAVERAGE(PlotSort2,"ndvi",$BR$31:$BR$32)</f>
        <v>-2.0607296293599354E-2</v>
      </c>
      <c r="BV24" s="4"/>
      <c r="BW24" s="17">
        <f>DAVERAGE(PlotSort2,"SAVI",$BR$31:$BR$32)</f>
        <v>-1.0071353582803961E-2</v>
      </c>
      <c r="BX24" s="4"/>
      <c r="BY24" s="17">
        <f>DAVERAGE(PlotSort2,"CCCI",$BR$31:$BR$32)</f>
        <v>0.5339950374272473</v>
      </c>
      <c r="BZ24" s="4"/>
    </row>
    <row r="25" spans="2:78" ht="13.5" customHeight="1" x14ac:dyDescent="0.2">
      <c r="B25" s="10">
        <v>127</v>
      </c>
      <c r="C25" s="10">
        <v>9.1470000000000002</v>
      </c>
      <c r="D25" s="10">
        <v>127.38112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21.7</v>
      </c>
      <c r="Q25" s="24">
        <v>0.9</v>
      </c>
      <c r="R25" s="24">
        <v>1.7</v>
      </c>
      <c r="S25" s="24">
        <v>46.78</v>
      </c>
      <c r="T25" s="24">
        <v>98</v>
      </c>
      <c r="U25" s="10">
        <v>1</v>
      </c>
      <c r="V25" s="10">
        <v>0</v>
      </c>
      <c r="W25" s="10">
        <v>0</v>
      </c>
      <c r="X25" s="10">
        <v>0</v>
      </c>
      <c r="Y25" s="10">
        <v>0</v>
      </c>
      <c r="Z25" s="10">
        <v>3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9.3167000000000009</v>
      </c>
      <c r="AK25" s="10">
        <v>9.2999999999999992E-3</v>
      </c>
      <c r="AL25" s="11">
        <v>0.32269999999999999</v>
      </c>
      <c r="AM25" s="11">
        <v>2.9999999999999997E-4</v>
      </c>
      <c r="AN25" s="11">
        <v>4.1036999999999999</v>
      </c>
      <c r="AO25" s="11">
        <v>7.3000000000000001E-3</v>
      </c>
      <c r="AP25" s="11">
        <v>0.35010000000000002</v>
      </c>
      <c r="AQ25" s="11">
        <v>5.9999999999999995E-4</v>
      </c>
      <c r="AR25" s="11">
        <v>17.483499999999999</v>
      </c>
      <c r="AS25" s="11">
        <v>6.3E-2</v>
      </c>
      <c r="AT25" s="11">
        <v>0.31790000000000002</v>
      </c>
      <c r="AU25" s="11">
        <v>1.1000000000000001E-3</v>
      </c>
      <c r="AV25" s="11">
        <v>29.078399999999998</v>
      </c>
      <c r="AW25" s="11">
        <v>4.3700000000000003E-2</v>
      </c>
      <c r="AX25" s="11">
        <v>0.39069999999999999</v>
      </c>
      <c r="AY25" s="11">
        <v>5.9999999999999995E-4</v>
      </c>
      <c r="AZ25" s="11">
        <v>5.4805615550755894E-2</v>
      </c>
      <c r="BA25" s="11">
        <v>1.2290028310789556</v>
      </c>
      <c r="BB25" s="11">
        <v>0.1027377928309342</v>
      </c>
      <c r="BC25" s="11">
        <v>9.0352473936786332E-2</v>
      </c>
      <c r="BD25" s="11">
        <v>0.51266766936850094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1.0004</v>
      </c>
      <c r="BJ25" s="4">
        <f>DSTDEV(PlotSort2,"PhxRed",$BS$31:$BS$32)/SQRT($BH25)</f>
        <v>4.0153870714208107E-3</v>
      </c>
      <c r="BK25" s="4">
        <f>DAVERAGE(PlotSort2,"PhxRedEdge",$BS$31:$BS$32)</f>
        <v>1.0002000000000002</v>
      </c>
      <c r="BL25" s="4">
        <f>DSTDEV(PlotSort2,"PhxRedEdge",$BS$31:$BS$32)/SQRT($BH25)</f>
        <v>4.0153870714208419E-3</v>
      </c>
      <c r="BM25" s="4">
        <f>DAVERAGE(PlotSort2,"TMRed",$BS$31:$BS$32)</f>
        <v>1.0004</v>
      </c>
      <c r="BN25" s="4">
        <f>DSTDEV(PlotSort2,"TMRed",$BS$31:$BS$32)/SQRT($BH25)</f>
        <v>4.0153870714208107E-3</v>
      </c>
      <c r="BO25" s="4">
        <f>DAVERAGE(PlotSort2,"TMNIR",$BS$31:$BS$32)</f>
        <v>1.0002000000000002</v>
      </c>
      <c r="BP25" s="4">
        <f>DSTDEV(PlotSort2,"TMNIR",$BS$31:$BS$32)/SQRT($BH25)</f>
        <v>4.0153870714208419E-3</v>
      </c>
      <c r="BQ25" s="4">
        <f>DAVERAGE(PlotSort2,"NDRE",$BS$31:$BS$32)</f>
        <v>0.72750703634946456</v>
      </c>
      <c r="BR25" s="4">
        <f>DSTDEV(PlotSort2,"NDRE",$BS$31:$BS$32)/SQRT($BH25)</f>
        <v>6.3217637740995022E-4</v>
      </c>
      <c r="BS25" s="4">
        <f>DAVERAGE(PlotSort2,"rvi",$BS$31:$BS$32)</f>
        <v>1.3503093792014627</v>
      </c>
      <c r="BT25" s="4">
        <f>DSTDEV(PlotSort2,"rvi",$BS$31:$BS$32)/SQRT($BH25)</f>
        <v>2.3440704815659791E-3</v>
      </c>
      <c r="BU25" s="17">
        <f>DAVERAGE(PlotSort2,"ndvi",$BS$31:$BS$32)</f>
        <v>0.14904650413572215</v>
      </c>
      <c r="BV25" s="4">
        <f>DSTDEV(PlotSort2,"ndvi",$BS$31:$BS$32)/SQRT($BH25)</f>
        <v>8.4950394845172107E-4</v>
      </c>
      <c r="BW25" s="17">
        <f>DAVERAGE(PlotSort2,"SAVI",$BS$31:$BS$32)</f>
        <v>0.22271900683282428</v>
      </c>
      <c r="BX25" s="4">
        <f>DSTDEV(PlotSort2,"SAVI",$BS$31:$BS$32)/SQRT($BH25)</f>
        <v>1.2427636514657867E-3</v>
      </c>
      <c r="BY25" s="17">
        <f>DAVERAGE(PlotSort2,"CCCI",$BS$31:$BS$32)</f>
        <v>11.282355207530003</v>
      </c>
      <c r="BZ25" s="4">
        <f>DSTDEV(PlotSort2,"CCCI",$BS$31:$BS$32)/SQRT($BH25)</f>
        <v>2.2903655182563119E-2</v>
      </c>
    </row>
    <row r="26" spans="2:78" ht="13.5" customHeight="1" x14ac:dyDescent="0.2">
      <c r="B26" s="10">
        <v>127</v>
      </c>
      <c r="C26" s="10">
        <v>9.3610000000000007</v>
      </c>
      <c r="D26" s="10">
        <v>127.39004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21.7</v>
      </c>
      <c r="Q26" s="24">
        <v>0.9</v>
      </c>
      <c r="R26" s="24">
        <v>1.7</v>
      </c>
      <c r="S26" s="24">
        <v>44.12</v>
      </c>
      <c r="T26" s="24">
        <v>100.16</v>
      </c>
      <c r="U26" s="10">
        <v>1</v>
      </c>
      <c r="V26" s="10">
        <v>0</v>
      </c>
      <c r="W26" s="10">
        <v>0</v>
      </c>
      <c r="X26" s="10">
        <v>0</v>
      </c>
      <c r="Y26" s="10">
        <v>0</v>
      </c>
      <c r="Z26" s="10">
        <v>3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9.8720999999999997</v>
      </c>
      <c r="AK26" s="10">
        <v>0.1041</v>
      </c>
      <c r="AL26" s="11">
        <v>0.32440000000000002</v>
      </c>
      <c r="AM26" s="11">
        <v>3.3999999999999998E-3</v>
      </c>
      <c r="AN26" s="11">
        <v>4.3594999999999997</v>
      </c>
      <c r="AO26" s="11">
        <v>5.6300000000000003E-2</v>
      </c>
      <c r="AP26" s="11">
        <v>0.35189999999999999</v>
      </c>
      <c r="AQ26" s="11">
        <v>4.4999999999999997E-3</v>
      </c>
      <c r="AR26" s="11">
        <v>18.486599999999999</v>
      </c>
      <c r="AS26" s="11">
        <v>0.27850000000000003</v>
      </c>
      <c r="AT26" s="11">
        <v>0.31830000000000003</v>
      </c>
      <c r="AU26" s="11">
        <v>4.7999999999999996E-3</v>
      </c>
      <c r="AV26" s="11">
        <v>30.7195</v>
      </c>
      <c r="AW26" s="11">
        <v>0.48670000000000002</v>
      </c>
      <c r="AX26" s="11">
        <v>0.39229999999999998</v>
      </c>
      <c r="AY26" s="11">
        <v>6.1999999999999998E-3</v>
      </c>
      <c r="AZ26" s="11">
        <v>5.428648212846008E-2</v>
      </c>
      <c r="BA26" s="11">
        <v>1.2324850769714104</v>
      </c>
      <c r="BB26" s="11">
        <v>0.104137348719392</v>
      </c>
      <c r="BC26" s="11">
        <v>9.1690071039154095E-2</v>
      </c>
      <c r="BD26" s="11">
        <v>0.48888507938201031</v>
      </c>
      <c r="BE26" s="27"/>
    </row>
    <row r="27" spans="2:78" ht="13.5" customHeight="1" x14ac:dyDescent="0.2">
      <c r="B27" s="10">
        <v>127</v>
      </c>
      <c r="C27" s="10">
        <v>9.3539999999999992</v>
      </c>
      <c r="D27" s="10">
        <v>127.38975000000001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21.7</v>
      </c>
      <c r="Q27" s="24">
        <v>0.9</v>
      </c>
      <c r="R27" s="24">
        <v>1.7</v>
      </c>
      <c r="S27" s="24">
        <v>44.21</v>
      </c>
      <c r="T27" s="24">
        <v>100.09</v>
      </c>
      <c r="U27" s="10">
        <v>1</v>
      </c>
      <c r="V27" s="10">
        <v>0</v>
      </c>
      <c r="W27" s="10">
        <v>0</v>
      </c>
      <c r="X27" s="10">
        <v>0</v>
      </c>
      <c r="Y27" s="10">
        <v>0</v>
      </c>
      <c r="Z27" s="10">
        <v>3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10.0548</v>
      </c>
      <c r="AK27" s="10">
        <v>0.222</v>
      </c>
      <c r="AL27" s="11">
        <v>0.33090000000000003</v>
      </c>
      <c r="AM27" s="11">
        <v>7.3000000000000001E-3</v>
      </c>
      <c r="AN27" s="11">
        <v>4.4309000000000003</v>
      </c>
      <c r="AO27" s="11">
        <v>7.8100000000000003E-2</v>
      </c>
      <c r="AP27" s="11">
        <v>0.35830000000000001</v>
      </c>
      <c r="AQ27" s="11">
        <v>6.3E-3</v>
      </c>
      <c r="AR27" s="11">
        <v>18.700700000000001</v>
      </c>
      <c r="AS27" s="11">
        <v>0.26550000000000001</v>
      </c>
      <c r="AT27" s="11">
        <v>0.3226</v>
      </c>
      <c r="AU27" s="11">
        <v>4.5999999999999999E-3</v>
      </c>
      <c r="AV27" s="11">
        <v>31.071000000000002</v>
      </c>
      <c r="AW27" s="11">
        <v>0.39729999999999999</v>
      </c>
      <c r="AX27" s="11">
        <v>0.39739999999999998</v>
      </c>
      <c r="AY27" s="11">
        <v>5.1000000000000004E-3</v>
      </c>
      <c r="AZ27" s="11">
        <v>5.1740108508667414E-2</v>
      </c>
      <c r="BA27" s="11">
        <v>1.2318660880347179</v>
      </c>
      <c r="BB27" s="11">
        <v>0.10388888888888886</v>
      </c>
      <c r="BC27" s="11">
        <v>9.1967213114754073E-2</v>
      </c>
      <c r="BD27" s="11">
        <v>0.44315196807185375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0.30930000000000002</v>
      </c>
      <c r="BJ27" s="4">
        <f>DSTDEV(PlotSort2,"PhxRed",$BT$31:$BT$32)/SQRT($BH27)</f>
        <v>5.8999999999999877E-3</v>
      </c>
      <c r="BK27" s="4">
        <f>DAVERAGE(PlotSort2,"PhxRedEdge",$BT$31:$BT$32)</f>
        <v>0.33735000000000004</v>
      </c>
      <c r="BL27" s="4">
        <f>DSTDEV(PlotSort2,"PhxRedEdge",$BT$31:$BT$32)/SQRT($BH27)</f>
        <v>6.8499999999999941E-3</v>
      </c>
      <c r="BM27" s="4">
        <f>DAVERAGE(PlotSort2,"TMRed",$BT$31:$BT$32)</f>
        <v>0.3049</v>
      </c>
      <c r="BN27" s="4">
        <f>DSTDEV(PlotSort2,"TMRed",$BT$31:$BT$32)/SQRT($BH27)</f>
        <v>4.699999999999982E-3</v>
      </c>
      <c r="BO27" s="4">
        <f>DAVERAGE(PlotSort2,"TMNIR",$BT$31:$BT$32)</f>
        <v>0.37914999999999999</v>
      </c>
      <c r="BP27" s="4">
        <f>DSTDEV(PlotSort2,"TMNIR",$BT$31:$BT$32)/SQRT($BH27)</f>
        <v>6.2500000000000056E-3</v>
      </c>
      <c r="BQ27" s="4">
        <f>DAVERAGE(PlotSort2,"NDRE",$BT$31:$BT$32)</f>
        <v>5.8373972409699257E-2</v>
      </c>
      <c r="BR27" s="4">
        <f>DSTDEV(PlotSort2,"NDRE",$BT$31:$BT$32)/SQRT($BH27)</f>
        <v>1.9046741640852056E-3</v>
      </c>
      <c r="BS27" s="4">
        <f>DAVERAGE(PlotSort2,"rvi",$BT$31:$BT$32)</f>
        <v>1.2435019633766982</v>
      </c>
      <c r="BT27" s="4">
        <f>DSTDEV(PlotSort2,"rvi",$BT$31:$BT$32)/SQRT($BH27)</f>
        <v>1.3300779669712659E-3</v>
      </c>
      <c r="BU27" s="17">
        <f>DAVERAGE(PlotSort2,"ndvi",$BT$31:$BT$32)</f>
        <v>0.10853623682542601</v>
      </c>
      <c r="BV27" s="4">
        <f>DSTDEV(PlotSort2,"ndvi",$BT$31:$BT$32)/SQRT($BH27)</f>
        <v>5.2851137601286902E-4</v>
      </c>
      <c r="BW27" s="17">
        <f>DAVERAGE(PlotSort2,"SAVI",$BT$31:$BT$32)</f>
        <v>9.4052635277056221E-2</v>
      </c>
      <c r="BX27" s="4">
        <f>DSTDEV(PlotSort2,"SAVI",$BT$31:$BT$32)/SQRT($BH27)</f>
        <v>1.0938082375881591E-3</v>
      </c>
      <c r="BY27" s="17">
        <f>DAVERAGE(PlotSort2,"CCCI",$BT$31:$BT$32)</f>
        <v>0.52223661027071755</v>
      </c>
      <c r="BZ27" s="4">
        <f>DSTDEV(PlotSort2,"CCCI",$BT$31:$BT$32)/SQRT($BH27)</f>
        <v>4.0758820411693875E-2</v>
      </c>
    </row>
    <row r="28" spans="2:78" ht="13.5" customHeight="1" x14ac:dyDescent="0.2">
      <c r="B28" s="10">
        <v>127</v>
      </c>
      <c r="C28" s="10">
        <v>9.3460000000000001</v>
      </c>
      <c r="D28" s="10">
        <v>127.38942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21.7</v>
      </c>
      <c r="Q28" s="24">
        <v>0.9</v>
      </c>
      <c r="R28" s="24">
        <v>1.7</v>
      </c>
      <c r="S28" s="24">
        <v>44.31</v>
      </c>
      <c r="T28" s="24">
        <v>100.01</v>
      </c>
      <c r="U28" s="10">
        <v>1</v>
      </c>
      <c r="V28" s="10">
        <v>0</v>
      </c>
      <c r="W28" s="10">
        <v>0</v>
      </c>
      <c r="X28" s="10">
        <v>0</v>
      </c>
      <c r="Y28" s="10">
        <v>0</v>
      </c>
      <c r="Z28" s="10">
        <v>3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9.8148</v>
      </c>
      <c r="AK28" s="10">
        <v>0.20669999999999999</v>
      </c>
      <c r="AL28" s="11">
        <v>0.32369999999999999</v>
      </c>
      <c r="AM28" s="11">
        <v>6.7999999999999996E-3</v>
      </c>
      <c r="AN28" s="11">
        <v>4.3276000000000003</v>
      </c>
      <c r="AO28" s="11">
        <v>8.77E-2</v>
      </c>
      <c r="AP28" s="11">
        <v>0.35060000000000002</v>
      </c>
      <c r="AQ28" s="11">
        <v>7.1000000000000004E-3</v>
      </c>
      <c r="AR28" s="11">
        <v>18.484300000000001</v>
      </c>
      <c r="AS28" s="11">
        <v>0.26819999999999999</v>
      </c>
      <c r="AT28" s="11">
        <v>0.31950000000000001</v>
      </c>
      <c r="AU28" s="11">
        <v>4.5999999999999999E-3</v>
      </c>
      <c r="AV28" s="11">
        <v>30.686199999999999</v>
      </c>
      <c r="AW28" s="11">
        <v>0.42430000000000001</v>
      </c>
      <c r="AX28" s="11">
        <v>0.39319999999999999</v>
      </c>
      <c r="AY28" s="11">
        <v>5.4000000000000003E-3</v>
      </c>
      <c r="AZ28" s="11">
        <v>5.7273460607690202E-2</v>
      </c>
      <c r="BA28" s="11">
        <v>1.2306729264475742</v>
      </c>
      <c r="BB28" s="11">
        <v>0.10340956924372105</v>
      </c>
      <c r="BC28" s="11">
        <v>9.1160220994475127E-2</v>
      </c>
      <c r="BD28" s="11">
        <v>0.55272849791871792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0.32089999999999996</v>
      </c>
      <c r="BJ28" s="4">
        <f>DSTDEV(PlotSort2,"PhxRed",$BU$31:$BU$32)/SQRT($BH28)</f>
        <v>3.7999999999999974E-3</v>
      </c>
      <c r="BK28" s="4">
        <f>DAVERAGE(PlotSort2,"PhxRedEdge",$BU$31:$BU$32)</f>
        <v>0.34884999999999999</v>
      </c>
      <c r="BL28" s="4">
        <f>DSTDEV(PlotSort2,"PhxRedEdge",$BU$31:$BU$32)/SQRT($BH28)</f>
        <v>4.2500000000000038E-3</v>
      </c>
      <c r="BM28" s="4">
        <f>DAVERAGE(PlotSort2,"TMRed",$BU$31:$BU$32)</f>
        <v>0.31479999999999997</v>
      </c>
      <c r="BN28" s="4">
        <f>DSTDEV(PlotSort2,"TMRed",$BU$31:$BU$32)/SQRT($BH28)</f>
        <v>3.8999999999999868E-3</v>
      </c>
      <c r="BO28" s="4">
        <f>DAVERAGE(PlotSort2,"TMNIR",$BU$31:$BU$32)</f>
        <v>0.39065</v>
      </c>
      <c r="BP28" s="4">
        <f>DSTDEV(PlotSort2,"TMNIR",$BU$31:$BU$32)/SQRT($BH28)</f>
        <v>4.6499999999999866E-3</v>
      </c>
      <c r="BQ28" s="4">
        <f>DAVERAGE(PlotSort2,"NDRE",$BU$31:$BU$32)</f>
        <v>5.6526356510094022E-2</v>
      </c>
      <c r="BR28" s="4">
        <f>DSTDEV(PlotSort2,"NDRE",$BU$31:$BU$32)/SQRT($BH28)</f>
        <v>1.3939766455693323E-4</v>
      </c>
      <c r="BS28" s="4">
        <f>DAVERAGE(PlotSort2,"rvi",$BU$31:$BU$32)</f>
        <v>1.2409540991703691</v>
      </c>
      <c r="BT28" s="4">
        <f>DSTDEV(PlotSort2,"rvi",$BU$31:$BU$32)/SQRT($BH28)</f>
        <v>6.0267149543968823E-4</v>
      </c>
      <c r="BU28" s="17">
        <f>DAVERAGE(PlotSort2,"ndvi",$BU$31:$BU$32)</f>
        <v>0.10752293168666519</v>
      </c>
      <c r="BV28" s="4">
        <f>DSTDEV(PlotSort2,"ndvi",$BU$31:$BU$32)/SQRT($BH28)</f>
        <v>2.4001852139907823E-4</v>
      </c>
      <c r="BW28" s="17">
        <f>DAVERAGE(PlotSort2,"SAVI",$BU$31:$BU$32)</f>
        <v>9.4381968768026903E-2</v>
      </c>
      <c r="BX28" s="4">
        <f>DSTDEV(PlotSort2,"SAVI",$BU$31:$BU$32)/SQRT($BH28)</f>
        <v>2.6383024350523643E-4</v>
      </c>
      <c r="BY28" s="17">
        <f>DAVERAGE(PlotSort2,"CCCI",$BU$31:$BU$32)</f>
        <v>0.49762375416549287</v>
      </c>
      <c r="BZ28" s="4">
        <f>DSTDEV(PlotSort2,"CCCI",$BU$31:$BU$32)/SQRT($BH28)</f>
        <v>2.5008119617933589E-4</v>
      </c>
    </row>
    <row r="29" spans="2:78" ht="13.5" customHeight="1" x14ac:dyDescent="0.2">
      <c r="B29" s="10">
        <v>127</v>
      </c>
      <c r="C29" s="10">
        <v>9.3390000000000004</v>
      </c>
      <c r="D29" s="10">
        <v>127.38912000000001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21.7</v>
      </c>
      <c r="Q29" s="24">
        <v>0.9</v>
      </c>
      <c r="R29" s="24">
        <v>1.7</v>
      </c>
      <c r="S29" s="24">
        <v>44.39</v>
      </c>
      <c r="T29" s="24">
        <v>99.94</v>
      </c>
      <c r="U29" s="10">
        <v>1</v>
      </c>
      <c r="V29" s="10">
        <v>0</v>
      </c>
      <c r="W29" s="10">
        <v>0</v>
      </c>
      <c r="X29" s="10">
        <v>0</v>
      </c>
      <c r="Y29" s="10">
        <v>0</v>
      </c>
      <c r="Z29" s="10">
        <v>3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9.5573999999999995</v>
      </c>
      <c r="AK29" s="10">
        <v>0.14019999999999999</v>
      </c>
      <c r="AL29" s="11">
        <v>0.31569999999999998</v>
      </c>
      <c r="AM29" s="11">
        <v>4.5999999999999999E-3</v>
      </c>
      <c r="AN29" s="11">
        <v>4.2252999999999998</v>
      </c>
      <c r="AO29" s="11">
        <v>6.7100000000000007E-2</v>
      </c>
      <c r="AP29" s="11">
        <v>0.34289999999999998</v>
      </c>
      <c r="AQ29" s="11">
        <v>5.4000000000000003E-3</v>
      </c>
      <c r="AR29" s="11">
        <v>18.034199999999998</v>
      </c>
      <c r="AS29" s="11">
        <v>0.24990000000000001</v>
      </c>
      <c r="AT29" s="11">
        <v>0.31219999999999998</v>
      </c>
      <c r="AU29" s="11">
        <v>4.3E-3</v>
      </c>
      <c r="AV29" s="11">
        <v>30.145399999999999</v>
      </c>
      <c r="AW29" s="11">
        <v>0.441</v>
      </c>
      <c r="AX29" s="11">
        <v>0.38690000000000002</v>
      </c>
      <c r="AY29" s="11">
        <v>5.7000000000000002E-3</v>
      </c>
      <c r="AZ29" s="11">
        <v>6.0290490545354944E-2</v>
      </c>
      <c r="BA29" s="11">
        <v>1.2392696989109546</v>
      </c>
      <c r="BB29" s="11">
        <v>0.10685166642826496</v>
      </c>
      <c r="BC29" s="11">
        <v>9.3445083812859694E-2</v>
      </c>
      <c r="BD29" s="11">
        <v>0.57483454030989656</v>
      </c>
      <c r="BE29" s="27"/>
      <c r="BF29" s="5"/>
    </row>
    <row r="30" spans="2:78" ht="13.5" customHeight="1" x14ac:dyDescent="0.2">
      <c r="B30" s="10">
        <v>127</v>
      </c>
      <c r="C30" s="10">
        <v>9.3309999999999995</v>
      </c>
      <c r="D30" s="10">
        <v>127.38879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21.7</v>
      </c>
      <c r="Q30" s="24">
        <v>0.9</v>
      </c>
      <c r="R30" s="24">
        <v>1.7</v>
      </c>
      <c r="S30" s="24">
        <v>44.49</v>
      </c>
      <c r="T30" s="24">
        <v>99.85</v>
      </c>
      <c r="U30" s="10">
        <v>1</v>
      </c>
      <c r="V30" s="10">
        <v>0</v>
      </c>
      <c r="W30" s="10">
        <v>0</v>
      </c>
      <c r="X30" s="10">
        <v>0</v>
      </c>
      <c r="Y30" s="10">
        <v>0</v>
      </c>
      <c r="Z30" s="10">
        <v>3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9.5045999999999999</v>
      </c>
      <c r="AK30" s="10">
        <v>2.2200000000000001E-2</v>
      </c>
      <c r="AL30" s="11">
        <v>0.31459999999999999</v>
      </c>
      <c r="AM30" s="11">
        <v>6.9999999999999999E-4</v>
      </c>
      <c r="AN30" s="11">
        <v>4.2339000000000002</v>
      </c>
      <c r="AO30" s="11">
        <v>1.0200000000000001E-2</v>
      </c>
      <c r="AP30" s="11">
        <v>0.34429999999999999</v>
      </c>
      <c r="AQ30" s="11">
        <v>8.0000000000000004E-4</v>
      </c>
      <c r="AR30" s="11">
        <v>17.757999999999999</v>
      </c>
      <c r="AS30" s="11">
        <v>0.38400000000000001</v>
      </c>
      <c r="AT30" s="11">
        <v>0.30809999999999998</v>
      </c>
      <c r="AU30" s="11">
        <v>6.7000000000000002E-3</v>
      </c>
      <c r="AV30" s="11">
        <v>30.078900000000001</v>
      </c>
      <c r="AW30" s="11">
        <v>0.58660000000000001</v>
      </c>
      <c r="AX30" s="11">
        <v>0.38669999999999999</v>
      </c>
      <c r="AY30" s="11">
        <v>7.4999999999999997E-3</v>
      </c>
      <c r="AZ30" s="11">
        <v>5.8002735978112167E-2</v>
      </c>
      <c r="BA30" s="11">
        <v>1.255111976630964</v>
      </c>
      <c r="BB30" s="11">
        <v>0.11312607944732297</v>
      </c>
      <c r="BC30" s="11">
        <v>9.8677602946099785E-2</v>
      </c>
      <c r="BD30" s="11">
        <v>0.4706471852716223</v>
      </c>
      <c r="BE30" s="27"/>
      <c r="BF30" s="5"/>
      <c r="BH30" s="19" t="s">
        <v>116</v>
      </c>
    </row>
    <row r="31" spans="2:78" ht="13.5" customHeight="1" x14ac:dyDescent="0.2">
      <c r="B31" s="10">
        <v>127</v>
      </c>
      <c r="C31" s="10">
        <v>9.3239999999999998</v>
      </c>
      <c r="D31" s="10">
        <v>127.38849999999999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21.7</v>
      </c>
      <c r="Q31" s="24">
        <v>0.9</v>
      </c>
      <c r="R31" s="24">
        <v>1.7</v>
      </c>
      <c r="S31" s="24">
        <v>44.58</v>
      </c>
      <c r="T31" s="24">
        <v>99.78</v>
      </c>
      <c r="U31" s="10">
        <v>1</v>
      </c>
      <c r="V31" s="10">
        <v>0</v>
      </c>
      <c r="W31" s="10">
        <v>0</v>
      </c>
      <c r="X31" s="10">
        <v>0</v>
      </c>
      <c r="Y31" s="10">
        <v>0</v>
      </c>
      <c r="Z31" s="10">
        <v>3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9.7089999999999996</v>
      </c>
      <c r="AK31" s="10">
        <v>0.21490000000000001</v>
      </c>
      <c r="AL31" s="11">
        <v>0.32190000000000002</v>
      </c>
      <c r="AM31" s="11">
        <v>7.1000000000000004E-3</v>
      </c>
      <c r="AN31" s="11">
        <v>4.3124000000000002</v>
      </c>
      <c r="AO31" s="11">
        <v>8.7499999999999994E-2</v>
      </c>
      <c r="AP31" s="11">
        <v>0.3513</v>
      </c>
      <c r="AQ31" s="11">
        <v>7.1000000000000004E-3</v>
      </c>
      <c r="AR31" s="11">
        <v>18.380600000000001</v>
      </c>
      <c r="AS31" s="11">
        <v>0.51849999999999996</v>
      </c>
      <c r="AT31" s="11">
        <v>0.31940000000000002</v>
      </c>
      <c r="AU31" s="11">
        <v>8.9999999999999993E-3</v>
      </c>
      <c r="AV31" s="11">
        <v>30.686199999999999</v>
      </c>
      <c r="AW31" s="11">
        <v>0.74050000000000005</v>
      </c>
      <c r="AX31" s="11">
        <v>0.3952</v>
      </c>
      <c r="AY31" s="11">
        <v>9.4999999999999998E-3</v>
      </c>
      <c r="AZ31" s="11">
        <v>5.8807769591426653E-2</v>
      </c>
      <c r="BA31" s="11">
        <v>1.2373199749530368</v>
      </c>
      <c r="BB31" s="11">
        <v>0.10607332773579622</v>
      </c>
      <c r="BC31" s="11">
        <v>9.3611065371315638E-2</v>
      </c>
      <c r="BD31" s="11">
        <v>0.55482681847855819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127</v>
      </c>
      <c r="C32" s="10">
        <v>9.3160000000000007</v>
      </c>
      <c r="D32" s="10">
        <v>127.38817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21.7</v>
      </c>
      <c r="Q32" s="24">
        <v>0.9</v>
      </c>
      <c r="R32" s="24">
        <v>1.7</v>
      </c>
      <c r="S32" s="24">
        <v>44.68</v>
      </c>
      <c r="T32" s="24">
        <v>99.7</v>
      </c>
      <c r="U32" s="10">
        <v>1</v>
      </c>
      <c r="V32" s="10">
        <v>0</v>
      </c>
      <c r="W32" s="10">
        <v>0</v>
      </c>
      <c r="X32" s="10">
        <v>0</v>
      </c>
      <c r="Y32" s="10">
        <v>0</v>
      </c>
      <c r="Z32" s="10">
        <v>3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9.5853999999999999</v>
      </c>
      <c r="AK32" s="10">
        <v>0.15140000000000001</v>
      </c>
      <c r="AL32" s="11">
        <v>0.31840000000000002</v>
      </c>
      <c r="AM32" s="11">
        <v>5.0000000000000001E-3</v>
      </c>
      <c r="AN32" s="11">
        <v>4.2557</v>
      </c>
      <c r="AO32" s="11">
        <v>5.5300000000000002E-2</v>
      </c>
      <c r="AP32" s="11">
        <v>0.34739999999999999</v>
      </c>
      <c r="AQ32" s="11">
        <v>4.4999999999999997E-3</v>
      </c>
      <c r="AR32" s="11">
        <v>17.846</v>
      </c>
      <c r="AS32" s="11">
        <v>0.33169999999999999</v>
      </c>
      <c r="AT32" s="11">
        <v>0.31080000000000002</v>
      </c>
      <c r="AU32" s="11">
        <v>5.7999999999999996E-3</v>
      </c>
      <c r="AV32" s="11">
        <v>29.9208</v>
      </c>
      <c r="AW32" s="11">
        <v>0.47420000000000001</v>
      </c>
      <c r="AX32" s="11">
        <v>0.38600000000000001</v>
      </c>
      <c r="AY32" s="11">
        <v>6.1000000000000004E-3</v>
      </c>
      <c r="AZ32" s="11">
        <v>5.2631578947368446E-2</v>
      </c>
      <c r="BA32" s="11">
        <v>1.241956241956242</v>
      </c>
      <c r="BB32" s="11">
        <v>0.10792192881745118</v>
      </c>
      <c r="BC32" s="11">
        <v>9.425133689839571E-2</v>
      </c>
      <c r="BD32" s="11">
        <v>0.42089560972545986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127</v>
      </c>
      <c r="C33" s="10">
        <v>9.3089999999999993</v>
      </c>
      <c r="D33" s="10">
        <v>127.38788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21.7</v>
      </c>
      <c r="Q33" s="24">
        <v>0.9</v>
      </c>
      <c r="R33" s="24">
        <v>1.7</v>
      </c>
      <c r="S33" s="24">
        <v>44.76</v>
      </c>
      <c r="T33" s="24">
        <v>99.63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v>3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9.5162999999999993</v>
      </c>
      <c r="AK33" s="10">
        <v>0.2681</v>
      </c>
      <c r="AL33" s="11">
        <v>0.31659999999999999</v>
      </c>
      <c r="AM33" s="11">
        <v>8.8999999999999999E-3</v>
      </c>
      <c r="AN33" s="11">
        <v>4.2435</v>
      </c>
      <c r="AO33" s="11">
        <v>9.5699999999999993E-2</v>
      </c>
      <c r="AP33" s="11">
        <v>0.34699999999999998</v>
      </c>
      <c r="AQ33" s="11">
        <v>7.7999999999999996E-3</v>
      </c>
      <c r="AR33" s="11">
        <v>17.855399999999999</v>
      </c>
      <c r="AS33" s="11">
        <v>0.43580000000000002</v>
      </c>
      <c r="AT33" s="11">
        <v>0.3115</v>
      </c>
      <c r="AU33" s="11">
        <v>7.6E-3</v>
      </c>
      <c r="AV33" s="11">
        <v>30.122599999999998</v>
      </c>
      <c r="AW33" s="11">
        <v>0.50960000000000005</v>
      </c>
      <c r="AX33" s="11">
        <v>0.38929999999999998</v>
      </c>
      <c r="AY33" s="11">
        <v>6.6E-3</v>
      </c>
      <c r="AZ33" s="11">
        <v>5.7449409208203191E-2</v>
      </c>
      <c r="BA33" s="11">
        <v>1.2497592295345104</v>
      </c>
      <c r="BB33" s="11">
        <v>0.11101598173515979</v>
      </c>
      <c r="BC33" s="11">
        <v>9.7185209860093241E-2</v>
      </c>
      <c r="BD33" s="11">
        <v>0.48074863327887979</v>
      </c>
      <c r="BE33" s="27"/>
      <c r="BF33" s="5"/>
    </row>
    <row r="34" spans="2:66" ht="13.5" customHeight="1" x14ac:dyDescent="0.2">
      <c r="B34" s="10">
        <v>127</v>
      </c>
      <c r="C34" s="10">
        <v>9.375</v>
      </c>
      <c r="D34" s="10">
        <v>127.39063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21.7</v>
      </c>
      <c r="Q34" s="24">
        <v>0.9</v>
      </c>
      <c r="R34" s="24">
        <v>1.7</v>
      </c>
      <c r="S34" s="24">
        <v>43.95</v>
      </c>
      <c r="T34" s="24">
        <v>100.31</v>
      </c>
      <c r="U34" s="10">
        <v>1</v>
      </c>
      <c r="V34" s="10">
        <v>0</v>
      </c>
      <c r="W34" s="10">
        <v>0</v>
      </c>
      <c r="X34" s="10">
        <v>0</v>
      </c>
      <c r="Y34" s="10">
        <v>0</v>
      </c>
      <c r="Z34" s="10">
        <v>3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9.2232000000000003</v>
      </c>
      <c r="AK34" s="10">
        <v>0.21379999999999999</v>
      </c>
      <c r="AL34" s="11">
        <v>0.30199999999999999</v>
      </c>
      <c r="AM34" s="11">
        <v>7.0000000000000001E-3</v>
      </c>
      <c r="AN34" s="11">
        <v>4.0778999999999996</v>
      </c>
      <c r="AO34" s="11">
        <v>9.5500000000000002E-2</v>
      </c>
      <c r="AP34" s="11">
        <v>0.32800000000000001</v>
      </c>
      <c r="AQ34" s="11">
        <v>7.7000000000000002E-3</v>
      </c>
      <c r="AR34" s="11">
        <v>17.278300000000002</v>
      </c>
      <c r="AS34" s="11">
        <v>0.37280000000000002</v>
      </c>
      <c r="AT34" s="11">
        <v>0.29649999999999999</v>
      </c>
      <c r="AU34" s="11">
        <v>6.4000000000000003E-3</v>
      </c>
      <c r="AV34" s="11">
        <v>28.7685</v>
      </c>
      <c r="AW34" s="11">
        <v>0.69059999999999999</v>
      </c>
      <c r="AX34" s="11">
        <v>0.36620000000000003</v>
      </c>
      <c r="AY34" s="11">
        <v>8.8000000000000005E-3</v>
      </c>
      <c r="AZ34" s="11">
        <v>5.5027369634111221E-2</v>
      </c>
      <c r="BA34" s="11">
        <v>1.2350758853288366</v>
      </c>
      <c r="BB34" s="11">
        <v>0.10517579598611745</v>
      </c>
      <c r="BC34" s="11">
        <v>8.9920013761073406E-2</v>
      </c>
      <c r="BD34" s="11">
        <v>0.49260022412718368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127</v>
      </c>
      <c r="C35" s="10">
        <v>9.3829999999999991</v>
      </c>
      <c r="D35" s="10">
        <v>127.39096000000001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21.7</v>
      </c>
      <c r="Q35" s="24">
        <v>0.9</v>
      </c>
      <c r="R35" s="24">
        <v>1.7</v>
      </c>
      <c r="S35" s="24">
        <v>43.85</v>
      </c>
      <c r="T35" s="24">
        <v>100.4</v>
      </c>
      <c r="U35" s="10">
        <v>1</v>
      </c>
      <c r="V35" s="10">
        <v>0</v>
      </c>
      <c r="W35" s="10">
        <v>0</v>
      </c>
      <c r="X35" s="10">
        <v>0</v>
      </c>
      <c r="Y35" s="10">
        <v>0</v>
      </c>
      <c r="Z35" s="10">
        <v>3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9.6340000000000003</v>
      </c>
      <c r="AK35" s="10">
        <v>0.36030000000000001</v>
      </c>
      <c r="AL35" s="11">
        <v>0.31490000000000001</v>
      </c>
      <c r="AM35" s="11">
        <v>1.18E-2</v>
      </c>
      <c r="AN35" s="11">
        <v>4.2601000000000004</v>
      </c>
      <c r="AO35" s="11">
        <v>0.14929999999999999</v>
      </c>
      <c r="AP35" s="11">
        <v>0.34200000000000003</v>
      </c>
      <c r="AQ35" s="11">
        <v>1.2E-2</v>
      </c>
      <c r="AR35" s="11">
        <v>18.057500000000001</v>
      </c>
      <c r="AS35" s="11">
        <v>0.72819999999999996</v>
      </c>
      <c r="AT35" s="11">
        <v>0.30919999999999997</v>
      </c>
      <c r="AU35" s="11">
        <v>1.2500000000000001E-2</v>
      </c>
      <c r="AV35" s="11">
        <v>30.081</v>
      </c>
      <c r="AW35" s="11">
        <v>1.0629</v>
      </c>
      <c r="AX35" s="11">
        <v>0.38219999999999998</v>
      </c>
      <c r="AY35" s="11">
        <v>1.35E-2</v>
      </c>
      <c r="AZ35" s="11">
        <v>5.5509527754763824E-2</v>
      </c>
      <c r="BA35" s="11">
        <v>1.2360931435963778</v>
      </c>
      <c r="BB35" s="11">
        <v>0.10558287532542668</v>
      </c>
      <c r="BC35" s="11">
        <v>9.1908678865200613E-2</v>
      </c>
      <c r="BD35" s="11">
        <v>0.49766007892219993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127</v>
      </c>
      <c r="C36" s="10">
        <v>9.391</v>
      </c>
      <c r="D36" s="10">
        <v>127.39129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21.7</v>
      </c>
      <c r="Q36" s="24">
        <v>0.9</v>
      </c>
      <c r="R36" s="24">
        <v>1.7</v>
      </c>
      <c r="S36" s="24">
        <v>43.75</v>
      </c>
      <c r="T36" s="24">
        <v>100.48</v>
      </c>
      <c r="U36" s="10">
        <v>1</v>
      </c>
      <c r="V36" s="10">
        <v>0</v>
      </c>
      <c r="W36" s="10">
        <v>0</v>
      </c>
      <c r="X36" s="10">
        <v>0</v>
      </c>
      <c r="Y36" s="10">
        <v>0</v>
      </c>
      <c r="Z36" s="10">
        <v>3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9.9391999999999996</v>
      </c>
      <c r="AK36" s="10">
        <v>2.2700000000000001E-2</v>
      </c>
      <c r="AL36" s="11">
        <v>0.32429999999999998</v>
      </c>
      <c r="AM36" s="11">
        <v>6.9999999999999999E-4</v>
      </c>
      <c r="AN36" s="11">
        <v>4.4132999999999996</v>
      </c>
      <c r="AO36" s="11">
        <v>1.66E-2</v>
      </c>
      <c r="AP36" s="11">
        <v>0.35360000000000003</v>
      </c>
      <c r="AQ36" s="11">
        <v>1.2999999999999999E-3</v>
      </c>
      <c r="AR36" s="11">
        <v>18.627800000000001</v>
      </c>
      <c r="AS36" s="11">
        <v>6.7000000000000002E-3</v>
      </c>
      <c r="AT36" s="11">
        <v>0.31840000000000002</v>
      </c>
      <c r="AU36" s="11">
        <v>1E-4</v>
      </c>
      <c r="AV36" s="11">
        <v>31.1938</v>
      </c>
      <c r="AW36" s="11">
        <v>8.3000000000000001E-3</v>
      </c>
      <c r="AX36" s="11">
        <v>0.39560000000000001</v>
      </c>
      <c r="AY36" s="11">
        <v>1E-4</v>
      </c>
      <c r="AZ36" s="11">
        <v>5.6059797116924687E-2</v>
      </c>
      <c r="BA36" s="11">
        <v>1.2424623115577889</v>
      </c>
      <c r="BB36" s="11">
        <v>0.10812324929971988</v>
      </c>
      <c r="BC36" s="11">
        <v>9.5387149917627673E-2</v>
      </c>
      <c r="BD36" s="11">
        <v>0.4830175460010212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127</v>
      </c>
      <c r="C37" s="10">
        <v>9.3989999999999991</v>
      </c>
      <c r="D37" s="10">
        <v>127.39163000000001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21.7</v>
      </c>
      <c r="Q37" s="24">
        <v>0.9</v>
      </c>
      <c r="R37" s="24">
        <v>1.7</v>
      </c>
      <c r="S37" s="24">
        <v>43.65</v>
      </c>
      <c r="T37" s="24">
        <v>100.56</v>
      </c>
      <c r="U37" s="10">
        <v>1</v>
      </c>
      <c r="V37" s="10">
        <v>0</v>
      </c>
      <c r="W37" s="10">
        <v>0</v>
      </c>
      <c r="X37" s="10">
        <v>0</v>
      </c>
      <c r="Y37" s="10">
        <v>0</v>
      </c>
      <c r="Z37" s="10">
        <v>3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9.9533000000000005</v>
      </c>
      <c r="AK37" s="10">
        <v>4.8000000000000001E-2</v>
      </c>
      <c r="AL37" s="11">
        <v>0.3241</v>
      </c>
      <c r="AM37" s="11">
        <v>1.6000000000000001E-3</v>
      </c>
      <c r="AN37" s="11">
        <v>4.4054000000000002</v>
      </c>
      <c r="AO37" s="11">
        <v>2.4E-2</v>
      </c>
      <c r="AP37" s="11">
        <v>0.35220000000000001</v>
      </c>
      <c r="AQ37" s="11">
        <v>1.9E-3</v>
      </c>
      <c r="AR37" s="11">
        <v>18.783799999999999</v>
      </c>
      <c r="AS37" s="11">
        <v>5.9900000000000002E-2</v>
      </c>
      <c r="AT37" s="11">
        <v>0.32040000000000002</v>
      </c>
      <c r="AU37" s="11">
        <v>1E-3</v>
      </c>
      <c r="AV37" s="11">
        <v>31.054400000000001</v>
      </c>
      <c r="AW37" s="11">
        <v>0.13519999999999999</v>
      </c>
      <c r="AX37" s="11">
        <v>0.39319999999999999</v>
      </c>
      <c r="AY37" s="11">
        <v>1.6999999999999999E-3</v>
      </c>
      <c r="AZ37" s="11">
        <v>5.5004024684732998E-2</v>
      </c>
      <c r="BA37" s="11">
        <v>1.2272159800249687</v>
      </c>
      <c r="BB37" s="11">
        <v>0.1020179372197309</v>
      </c>
      <c r="BC37" s="11">
        <v>8.9980224126565561E-2</v>
      </c>
      <c r="BD37" s="11">
        <v>0.52367455083003278</v>
      </c>
      <c r="BE37" s="27"/>
      <c r="BF37" s="5"/>
      <c r="BI37" s="22">
        <v>2</v>
      </c>
    </row>
    <row r="38" spans="2:66" ht="13.5" customHeight="1" x14ac:dyDescent="0.2">
      <c r="B38" s="10">
        <v>127</v>
      </c>
      <c r="C38" s="10">
        <v>9.407</v>
      </c>
      <c r="D38" s="10">
        <v>127.39196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21.7</v>
      </c>
      <c r="Q38" s="24">
        <v>0.9</v>
      </c>
      <c r="R38" s="24">
        <v>1.7</v>
      </c>
      <c r="S38" s="24">
        <v>43.55</v>
      </c>
      <c r="T38" s="24">
        <v>100.65</v>
      </c>
      <c r="U38" s="10">
        <v>1</v>
      </c>
      <c r="V38" s="10">
        <v>0</v>
      </c>
      <c r="W38" s="10">
        <v>0</v>
      </c>
      <c r="X38" s="10">
        <v>0</v>
      </c>
      <c r="Y38" s="10">
        <v>0</v>
      </c>
      <c r="Z38" s="10">
        <v>3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9.6236999999999995</v>
      </c>
      <c r="AK38" s="10">
        <v>0.2311</v>
      </c>
      <c r="AL38" s="11">
        <v>0.31280000000000002</v>
      </c>
      <c r="AM38" s="11">
        <v>7.4999999999999997E-3</v>
      </c>
      <c r="AN38" s="11">
        <v>4.2853000000000003</v>
      </c>
      <c r="AO38" s="11">
        <v>8.72E-2</v>
      </c>
      <c r="AP38" s="11">
        <v>0.34200000000000003</v>
      </c>
      <c r="AQ38" s="11">
        <v>7.0000000000000001E-3</v>
      </c>
      <c r="AR38" s="11">
        <v>18.084299999999999</v>
      </c>
      <c r="AS38" s="11">
        <v>0.37409999999999999</v>
      </c>
      <c r="AT38" s="11">
        <v>0.30790000000000001</v>
      </c>
      <c r="AU38" s="11">
        <v>6.4000000000000003E-3</v>
      </c>
      <c r="AV38" s="11">
        <v>30.2744</v>
      </c>
      <c r="AW38" s="11">
        <v>0.53249999999999997</v>
      </c>
      <c r="AX38" s="11">
        <v>0.3826</v>
      </c>
      <c r="AY38" s="11">
        <v>6.7000000000000002E-3</v>
      </c>
      <c r="AZ38" s="11">
        <v>5.6030913607507546E-2</v>
      </c>
      <c r="BA38" s="11">
        <v>1.2426112374147451</v>
      </c>
      <c r="BB38" s="11">
        <v>0.10818247646632873</v>
      </c>
      <c r="BC38" s="11">
        <v>9.4120117597648018E-2</v>
      </c>
      <c r="BD38" s="11">
        <v>0.48189968215879503</v>
      </c>
      <c r="BE38" s="27"/>
      <c r="BF38" s="5"/>
      <c r="BI38" s="22">
        <v>3</v>
      </c>
      <c r="BJ38" s="3"/>
    </row>
    <row r="39" spans="2:66" ht="13.5" customHeight="1" x14ac:dyDescent="0.2">
      <c r="B39" s="10">
        <v>127</v>
      </c>
      <c r="C39" s="10">
        <v>9.4139999999999997</v>
      </c>
      <c r="D39" s="10">
        <v>127.39225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21.7</v>
      </c>
      <c r="Q39" s="24">
        <v>0.9</v>
      </c>
      <c r="R39" s="24">
        <v>1.7</v>
      </c>
      <c r="S39" s="24">
        <v>43.47</v>
      </c>
      <c r="T39" s="24">
        <v>100.72</v>
      </c>
      <c r="U39" s="10">
        <v>1</v>
      </c>
      <c r="V39" s="10">
        <v>0</v>
      </c>
      <c r="W39" s="10">
        <v>0</v>
      </c>
      <c r="X39" s="10">
        <v>0</v>
      </c>
      <c r="Y39" s="10">
        <v>0</v>
      </c>
      <c r="Z39" s="10">
        <v>3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9.9982000000000006</v>
      </c>
      <c r="AK39" s="10">
        <v>7.8600000000000003E-2</v>
      </c>
      <c r="AL39" s="11">
        <v>0.32440000000000002</v>
      </c>
      <c r="AM39" s="11">
        <v>2.5999999999999999E-3</v>
      </c>
      <c r="AN39" s="11">
        <v>4.4291999999999998</v>
      </c>
      <c r="AO39" s="11">
        <v>2.2700000000000001E-2</v>
      </c>
      <c r="AP39" s="11">
        <v>0.3528</v>
      </c>
      <c r="AQ39" s="11">
        <v>1.8E-3</v>
      </c>
      <c r="AR39" s="11">
        <v>18.755700000000001</v>
      </c>
      <c r="AS39" s="11">
        <v>0.16850000000000001</v>
      </c>
      <c r="AT39" s="11">
        <v>0.31879999999999997</v>
      </c>
      <c r="AU39" s="11">
        <v>2.8999999999999998E-3</v>
      </c>
      <c r="AV39" s="11">
        <v>31.098099999999999</v>
      </c>
      <c r="AW39" s="11">
        <v>0.13730000000000001</v>
      </c>
      <c r="AX39" s="11">
        <v>0.39240000000000003</v>
      </c>
      <c r="AY39" s="11">
        <v>1.6999999999999999E-3</v>
      </c>
      <c r="AZ39" s="11">
        <v>5.3140096618357516E-2</v>
      </c>
      <c r="BA39" s="11">
        <v>1.2308657465495609</v>
      </c>
      <c r="BB39" s="11">
        <v>0.10348706411698544</v>
      </c>
      <c r="BC39" s="11">
        <v>9.1149273447820409E-2</v>
      </c>
      <c r="BD39" s="11">
        <v>0.47361383326589657</v>
      </c>
      <c r="BE39" s="27"/>
      <c r="BF39" s="5"/>
    </row>
    <row r="40" spans="2:66" ht="13.5" customHeight="1" x14ac:dyDescent="0.2">
      <c r="B40" s="10">
        <v>127</v>
      </c>
      <c r="C40" s="10">
        <v>9.4220000000000006</v>
      </c>
      <c r="D40" s="10">
        <v>127.39258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21.7</v>
      </c>
      <c r="Q40" s="24">
        <v>0.9</v>
      </c>
      <c r="R40" s="24">
        <v>1.7</v>
      </c>
      <c r="S40" s="24">
        <v>43.37</v>
      </c>
      <c r="T40" s="24">
        <v>100.81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3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10.133599999999999</v>
      </c>
      <c r="AK40" s="10">
        <v>0.28710000000000002</v>
      </c>
      <c r="AL40" s="11">
        <v>0.32819999999999999</v>
      </c>
      <c r="AM40" s="11">
        <v>9.2999999999999992E-3</v>
      </c>
      <c r="AN40" s="11">
        <v>4.4718999999999998</v>
      </c>
      <c r="AO40" s="11">
        <v>0.12239999999999999</v>
      </c>
      <c r="AP40" s="11">
        <v>0.35549999999999998</v>
      </c>
      <c r="AQ40" s="11">
        <v>9.7000000000000003E-3</v>
      </c>
      <c r="AR40" s="11">
        <v>18.939399999999999</v>
      </c>
      <c r="AS40" s="11">
        <v>0.53369999999999995</v>
      </c>
      <c r="AT40" s="11">
        <v>0.32129999999999997</v>
      </c>
      <c r="AU40" s="11">
        <v>9.1000000000000004E-3</v>
      </c>
      <c r="AV40" s="11">
        <v>31.2957</v>
      </c>
      <c r="AW40" s="11">
        <v>0.75919999999999999</v>
      </c>
      <c r="AX40" s="11">
        <v>0.39419999999999999</v>
      </c>
      <c r="AY40" s="11">
        <v>9.5999999999999992E-3</v>
      </c>
      <c r="AZ40" s="11">
        <v>5.1620648259303736E-2</v>
      </c>
      <c r="BA40" s="11">
        <v>1.2268907563025211</v>
      </c>
      <c r="BB40" s="11">
        <v>0.10188679245283021</v>
      </c>
      <c r="BC40" s="11">
        <v>8.9962978198272342E-2</v>
      </c>
      <c r="BD40" s="11">
        <v>0.46056069486618179</v>
      </c>
      <c r="BE40" s="27"/>
      <c r="BF40" s="5"/>
    </row>
    <row r="41" spans="2:66" ht="13.5" customHeight="1" x14ac:dyDescent="0.2">
      <c r="B41" s="10">
        <v>127</v>
      </c>
      <c r="C41" s="10">
        <v>9.43</v>
      </c>
      <c r="D41" s="10">
        <v>127.39292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21.7</v>
      </c>
      <c r="Q41" s="24">
        <v>0.9</v>
      </c>
      <c r="R41" s="24">
        <v>1.7</v>
      </c>
      <c r="S41" s="24">
        <v>43.27</v>
      </c>
      <c r="T41" s="24">
        <v>100.89</v>
      </c>
      <c r="U41" s="10">
        <v>1</v>
      </c>
      <c r="V41" s="10">
        <v>0</v>
      </c>
      <c r="W41" s="10">
        <v>0</v>
      </c>
      <c r="X41" s="10">
        <v>0</v>
      </c>
      <c r="Y41" s="10">
        <v>0</v>
      </c>
      <c r="Z41" s="10">
        <v>3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10.2105</v>
      </c>
      <c r="AK41" s="10">
        <v>0.26419999999999999</v>
      </c>
      <c r="AL41" s="11">
        <v>0.3301</v>
      </c>
      <c r="AM41" s="11">
        <v>8.5000000000000006E-3</v>
      </c>
      <c r="AN41" s="11">
        <v>4.5091000000000001</v>
      </c>
      <c r="AO41" s="11">
        <v>9.7699999999999995E-2</v>
      </c>
      <c r="AP41" s="11">
        <v>0.35780000000000001</v>
      </c>
      <c r="AQ41" s="11">
        <v>7.7999999999999996E-3</v>
      </c>
      <c r="AR41" s="11">
        <v>19.022500000000001</v>
      </c>
      <c r="AS41" s="11">
        <v>0.34960000000000002</v>
      </c>
      <c r="AT41" s="11">
        <v>0.3221</v>
      </c>
      <c r="AU41" s="11">
        <v>5.8999999999999999E-3</v>
      </c>
      <c r="AV41" s="11">
        <v>31.468299999999999</v>
      </c>
      <c r="AW41" s="11">
        <v>0.54079999999999995</v>
      </c>
      <c r="AX41" s="11">
        <v>0.3957</v>
      </c>
      <c r="AY41" s="11">
        <v>6.7999999999999996E-3</v>
      </c>
      <c r="AZ41" s="11">
        <v>5.0298606502986044E-2</v>
      </c>
      <c r="BA41" s="11">
        <v>1.2285004656938838</v>
      </c>
      <c r="BB41" s="11">
        <v>0.10253552521593759</v>
      </c>
      <c r="BC41" s="11">
        <v>9.065528001313844E-2</v>
      </c>
      <c r="BD41" s="11">
        <v>0.42903291250774861</v>
      </c>
      <c r="BE41" s="27"/>
      <c r="BF41" s="5"/>
    </row>
    <row r="42" spans="2:66" ht="13.5" customHeight="1" x14ac:dyDescent="0.2">
      <c r="B42" s="10">
        <v>127</v>
      </c>
      <c r="C42" s="10">
        <v>9.2420000000000009</v>
      </c>
      <c r="D42" s="10">
        <v>127.38508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21.7</v>
      </c>
      <c r="Q42" s="24">
        <v>0.9</v>
      </c>
      <c r="R42" s="24">
        <v>1.7</v>
      </c>
      <c r="S42" s="24">
        <v>45.6</v>
      </c>
      <c r="T42" s="24">
        <v>98.94</v>
      </c>
      <c r="U42" s="10">
        <v>1</v>
      </c>
      <c r="V42" s="10">
        <v>0</v>
      </c>
      <c r="W42" s="10">
        <v>0</v>
      </c>
      <c r="X42" s="10">
        <v>0</v>
      </c>
      <c r="Y42" s="10">
        <v>0</v>
      </c>
      <c r="Z42" s="10">
        <v>3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5.8912000000000004</v>
      </c>
      <c r="AK42" s="10">
        <v>2.2499999999999999E-2</v>
      </c>
      <c r="AL42" s="11">
        <v>0.1993</v>
      </c>
      <c r="AM42" s="11">
        <v>8.0000000000000004E-4</v>
      </c>
      <c r="AN42" s="11">
        <v>2.6783999999999999</v>
      </c>
      <c r="AO42" s="11">
        <v>7.9000000000000008E-3</v>
      </c>
      <c r="AP42" s="11">
        <v>0.2228</v>
      </c>
      <c r="AQ42" s="11">
        <v>6.9999999999999999E-4</v>
      </c>
      <c r="AR42" s="11">
        <v>11.0168</v>
      </c>
      <c r="AS42" s="11">
        <v>4.7399999999999998E-2</v>
      </c>
      <c r="AT42" s="11">
        <v>0.19550000000000001</v>
      </c>
      <c r="AU42" s="11">
        <v>8.0000000000000004E-4</v>
      </c>
      <c r="AV42" s="11">
        <v>19.312799999999999</v>
      </c>
      <c r="AW42" s="11">
        <v>4.1999999999999997E-3</v>
      </c>
      <c r="AX42" s="11">
        <v>0.2535</v>
      </c>
      <c r="AY42" s="11">
        <v>1E-4</v>
      </c>
      <c r="AZ42" s="11">
        <v>6.4455175309678786E-2</v>
      </c>
      <c r="BA42" s="11">
        <v>1.2966751918158568</v>
      </c>
      <c r="BB42" s="11">
        <v>0.12917594654788417</v>
      </c>
      <c r="BC42" s="11">
        <v>9.1675447839831392E-2</v>
      </c>
      <c r="BD42" s="11">
        <v>0.43720056285885472</v>
      </c>
      <c r="BE42" s="27"/>
      <c r="BF42" s="5"/>
    </row>
    <row r="43" spans="2:66" ht="13.5" customHeight="1" x14ac:dyDescent="0.2">
      <c r="B43" s="10">
        <v>127</v>
      </c>
      <c r="C43" s="10">
        <v>9.25</v>
      </c>
      <c r="D43" s="10">
        <v>127.38542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21.7</v>
      </c>
      <c r="Q43" s="24">
        <v>0.9</v>
      </c>
      <c r="R43" s="24">
        <v>1.7</v>
      </c>
      <c r="S43" s="24">
        <v>45.5</v>
      </c>
      <c r="T43" s="24">
        <v>99.02</v>
      </c>
      <c r="U43" s="10">
        <v>1</v>
      </c>
      <c r="V43" s="10">
        <v>0</v>
      </c>
      <c r="W43" s="10">
        <v>0</v>
      </c>
      <c r="X43" s="10">
        <v>0</v>
      </c>
      <c r="Y43" s="10">
        <v>0</v>
      </c>
      <c r="Z43" s="10">
        <v>3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9.6190999999999995</v>
      </c>
      <c r="AK43" s="10">
        <v>0.1285</v>
      </c>
      <c r="AL43" s="11">
        <v>0.32469999999999999</v>
      </c>
      <c r="AM43" s="11">
        <v>4.3E-3</v>
      </c>
      <c r="AN43" s="11">
        <v>4.2530000000000001</v>
      </c>
      <c r="AO43" s="11">
        <v>5.3900000000000003E-2</v>
      </c>
      <c r="AP43" s="11">
        <v>0.35310000000000002</v>
      </c>
      <c r="AQ43" s="11">
        <v>4.4999999999999997E-3</v>
      </c>
      <c r="AR43" s="11">
        <v>17.9985</v>
      </c>
      <c r="AS43" s="11">
        <v>0.26600000000000001</v>
      </c>
      <c r="AT43" s="11">
        <v>0.31869999999999998</v>
      </c>
      <c r="AU43" s="11">
        <v>4.7000000000000002E-3</v>
      </c>
      <c r="AV43" s="11">
        <v>30.174600000000002</v>
      </c>
      <c r="AW43" s="11">
        <v>0.32450000000000001</v>
      </c>
      <c r="AX43" s="11">
        <v>0.39529999999999998</v>
      </c>
      <c r="AY43" s="11">
        <v>4.3E-3</v>
      </c>
      <c r="AZ43" s="11">
        <v>5.6386958845537093E-2</v>
      </c>
      <c r="BA43" s="11">
        <v>1.2403514276749295</v>
      </c>
      <c r="BB43" s="11">
        <v>0.10728291316526611</v>
      </c>
      <c r="BC43" s="11">
        <v>9.4645799011532139E-2</v>
      </c>
      <c r="BD43" s="11">
        <v>0.49737367296931351</v>
      </c>
      <c r="BE43" s="27"/>
      <c r="BF43" s="5"/>
    </row>
    <row r="44" spans="2:66" ht="13.5" customHeight="1" x14ac:dyDescent="0.2">
      <c r="B44" s="10">
        <v>127</v>
      </c>
      <c r="C44" s="10">
        <v>9.2560000000000002</v>
      </c>
      <c r="D44" s="10">
        <v>127.38567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21.7</v>
      </c>
      <c r="Q44" s="24">
        <v>0.9</v>
      </c>
      <c r="R44" s="24">
        <v>1.7</v>
      </c>
      <c r="S44" s="24">
        <v>45.42</v>
      </c>
      <c r="T44" s="24">
        <v>99.08</v>
      </c>
      <c r="U44" s="10">
        <v>1</v>
      </c>
      <c r="V44" s="10">
        <v>0</v>
      </c>
      <c r="W44" s="10">
        <v>0</v>
      </c>
      <c r="X44" s="10">
        <v>0</v>
      </c>
      <c r="Y44" s="10">
        <v>0</v>
      </c>
      <c r="Z44" s="10">
        <v>3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8.0968</v>
      </c>
      <c r="AK44" s="10">
        <v>7.1000000000000004E-3</v>
      </c>
      <c r="AL44" s="11">
        <v>0.27289999999999998</v>
      </c>
      <c r="AM44" s="11">
        <v>2.0000000000000001E-4</v>
      </c>
      <c r="AN44" s="11">
        <v>3.5842999999999998</v>
      </c>
      <c r="AO44" s="11">
        <v>2.1700000000000001E-2</v>
      </c>
      <c r="AP44" s="11">
        <v>0.29709999999999998</v>
      </c>
      <c r="AQ44" s="11">
        <v>1.8E-3</v>
      </c>
      <c r="AR44" s="11">
        <v>15.0992</v>
      </c>
      <c r="AS44" s="11">
        <v>1.4800000000000001E-2</v>
      </c>
      <c r="AT44" s="11">
        <v>0.26690000000000003</v>
      </c>
      <c r="AU44" s="11">
        <v>2.9999999999999997E-4</v>
      </c>
      <c r="AV44" s="11">
        <v>25.619399999999999</v>
      </c>
      <c r="AW44" s="11">
        <v>0.1123</v>
      </c>
      <c r="AX44" s="11">
        <v>0.3352</v>
      </c>
      <c r="AY44" s="11">
        <v>1.5E-3</v>
      </c>
      <c r="AZ44" s="11">
        <v>6.0256207496441602E-2</v>
      </c>
      <c r="BA44" s="11">
        <v>1.2559010865492692</v>
      </c>
      <c r="BB44" s="11">
        <v>0.1134363062614183</v>
      </c>
      <c r="BC44" s="11">
        <v>9.2958896651846423E-2</v>
      </c>
      <c r="BD44" s="11">
        <v>0.50910879724124558</v>
      </c>
      <c r="BE44" s="27"/>
      <c r="BF44" s="5"/>
    </row>
    <row r="45" spans="2:66" ht="13.5" customHeight="1" x14ac:dyDescent="0.2">
      <c r="B45" s="10">
        <v>127</v>
      </c>
      <c r="C45" s="10">
        <v>9.2629999999999999</v>
      </c>
      <c r="D45" s="10">
        <v>127.38596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21.7</v>
      </c>
      <c r="Q45" s="24">
        <v>0.9</v>
      </c>
      <c r="R45" s="24">
        <v>1.7</v>
      </c>
      <c r="S45" s="24">
        <v>45.34</v>
      </c>
      <c r="T45" s="24">
        <v>99.16</v>
      </c>
      <c r="U45" s="10">
        <v>1</v>
      </c>
      <c r="V45" s="10">
        <v>0</v>
      </c>
      <c r="W45" s="10">
        <v>0</v>
      </c>
      <c r="X45" s="10">
        <v>0</v>
      </c>
      <c r="Y45" s="10">
        <v>0</v>
      </c>
      <c r="Z45" s="10">
        <v>3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9.3674999999999997</v>
      </c>
      <c r="AK45" s="10">
        <v>0.18959999999999999</v>
      </c>
      <c r="AL45" s="11">
        <v>0.31519999999999998</v>
      </c>
      <c r="AM45" s="11">
        <v>6.4000000000000003E-3</v>
      </c>
      <c r="AN45" s="11">
        <v>4.1590999999999996</v>
      </c>
      <c r="AO45" s="11">
        <v>7.4800000000000005E-2</v>
      </c>
      <c r="AP45" s="11">
        <v>0.34420000000000001</v>
      </c>
      <c r="AQ45" s="11">
        <v>6.1999999999999998E-3</v>
      </c>
      <c r="AR45" s="11">
        <v>17.544699999999999</v>
      </c>
      <c r="AS45" s="11">
        <v>0.18149999999999999</v>
      </c>
      <c r="AT45" s="11">
        <v>0.30959999999999999</v>
      </c>
      <c r="AU45" s="11">
        <v>3.2000000000000002E-3</v>
      </c>
      <c r="AV45" s="11">
        <v>29.509</v>
      </c>
      <c r="AW45" s="11">
        <v>0.33700000000000002</v>
      </c>
      <c r="AX45" s="11">
        <v>0.38540000000000002</v>
      </c>
      <c r="AY45" s="11">
        <v>4.4000000000000003E-3</v>
      </c>
      <c r="AZ45" s="11">
        <v>5.6469298245614051E-2</v>
      </c>
      <c r="BA45" s="11">
        <v>1.2448320413436693</v>
      </c>
      <c r="BB45" s="11">
        <v>0.10906474820143888</v>
      </c>
      <c r="BC45" s="11">
        <v>9.514644351464438E-2</v>
      </c>
      <c r="BD45" s="11">
        <v>0.48147778985902367</v>
      </c>
      <c r="BE45" s="27"/>
      <c r="BF45" s="5"/>
    </row>
    <row r="46" spans="2:66" ht="13.5" customHeight="1" x14ac:dyDescent="0.2">
      <c r="B46" s="10">
        <v>127</v>
      </c>
      <c r="C46" s="10">
        <v>9.27</v>
      </c>
      <c r="D46" s="10">
        <v>127.38625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21.7</v>
      </c>
      <c r="Q46" s="24">
        <v>0.9</v>
      </c>
      <c r="R46" s="24">
        <v>1.7</v>
      </c>
      <c r="S46" s="24">
        <v>45.25</v>
      </c>
      <c r="T46" s="24">
        <v>99.23</v>
      </c>
      <c r="U46" s="10">
        <v>1</v>
      </c>
      <c r="V46" s="10">
        <v>0</v>
      </c>
      <c r="W46" s="10">
        <v>0</v>
      </c>
      <c r="X46" s="10">
        <v>0</v>
      </c>
      <c r="Y46" s="10">
        <v>0</v>
      </c>
      <c r="Z46" s="10">
        <v>3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5.8151999999999999</v>
      </c>
      <c r="AK46" s="10">
        <v>1.8100000000000002E-2</v>
      </c>
      <c r="AL46" s="11">
        <v>0.1953</v>
      </c>
      <c r="AM46" s="11">
        <v>5.9999999999999995E-4</v>
      </c>
      <c r="AN46" s="11">
        <v>2.6360999999999999</v>
      </c>
      <c r="AO46" s="11">
        <v>7.9000000000000008E-3</v>
      </c>
      <c r="AP46" s="11">
        <v>0.2177</v>
      </c>
      <c r="AQ46" s="11">
        <v>6.9999999999999999E-4</v>
      </c>
      <c r="AR46" s="11">
        <v>10.8536</v>
      </c>
      <c r="AS46" s="11">
        <v>3.7100000000000001E-2</v>
      </c>
      <c r="AT46" s="11">
        <v>0.19120000000000001</v>
      </c>
      <c r="AU46" s="11">
        <v>6.9999999999999999E-4</v>
      </c>
      <c r="AV46" s="11">
        <v>19.007000000000001</v>
      </c>
      <c r="AW46" s="11">
        <v>2.29E-2</v>
      </c>
      <c r="AX46" s="11">
        <v>0.24779999999999999</v>
      </c>
      <c r="AY46" s="11">
        <v>2.9999999999999997E-4</v>
      </c>
      <c r="AZ46" s="11">
        <v>6.4661654135338323E-2</v>
      </c>
      <c r="BA46" s="11">
        <v>1.2960251046025104</v>
      </c>
      <c r="BB46" s="11">
        <v>0.1289293849658314</v>
      </c>
      <c r="BC46" s="11">
        <v>9.041533546325875E-2</v>
      </c>
      <c r="BD46" s="11">
        <v>0.44306053275701618</v>
      </c>
      <c r="BE46" s="27"/>
      <c r="BF46" s="5"/>
    </row>
    <row r="47" spans="2:66" ht="13.5" customHeight="1" x14ac:dyDescent="0.2">
      <c r="B47" s="10">
        <v>127</v>
      </c>
      <c r="C47" s="10">
        <v>9.2780000000000005</v>
      </c>
      <c r="D47" s="10">
        <v>127.38658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21.7</v>
      </c>
      <c r="Q47" s="24">
        <v>0.9</v>
      </c>
      <c r="R47" s="24">
        <v>1.7</v>
      </c>
      <c r="S47" s="24">
        <v>45.15</v>
      </c>
      <c r="T47" s="24">
        <v>99.31</v>
      </c>
      <c r="U47" s="10">
        <v>1</v>
      </c>
      <c r="V47" s="10">
        <v>0</v>
      </c>
      <c r="W47" s="10">
        <v>0</v>
      </c>
      <c r="X47" s="10">
        <v>0</v>
      </c>
      <c r="Y47" s="10">
        <v>0</v>
      </c>
      <c r="Z47" s="10">
        <v>3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9.4590999999999994</v>
      </c>
      <c r="AK47" s="10">
        <v>0.12479999999999999</v>
      </c>
      <c r="AL47" s="11">
        <v>0.31709999999999999</v>
      </c>
      <c r="AM47" s="11">
        <v>4.1999999999999997E-3</v>
      </c>
      <c r="AN47" s="11">
        <v>4.1803999999999997</v>
      </c>
      <c r="AO47" s="11">
        <v>5.3199999999999997E-2</v>
      </c>
      <c r="AP47" s="11">
        <v>0.34460000000000002</v>
      </c>
      <c r="AQ47" s="11">
        <v>4.4000000000000003E-3</v>
      </c>
      <c r="AR47" s="11">
        <v>17.681999999999999</v>
      </c>
      <c r="AS47" s="11">
        <v>8.1799999999999998E-2</v>
      </c>
      <c r="AT47" s="11">
        <v>0.31090000000000001</v>
      </c>
      <c r="AU47" s="11">
        <v>1.4E-3</v>
      </c>
      <c r="AV47" s="11">
        <v>29.654599999999999</v>
      </c>
      <c r="AW47" s="11">
        <v>0.11650000000000001</v>
      </c>
      <c r="AX47" s="11">
        <v>0.38600000000000001</v>
      </c>
      <c r="AY47" s="11">
        <v>1.5E-3</v>
      </c>
      <c r="AZ47" s="11">
        <v>5.6665754174650959E-2</v>
      </c>
      <c r="BA47" s="11">
        <v>1.2415567706658088</v>
      </c>
      <c r="BB47" s="11">
        <v>0.10776295020806427</v>
      </c>
      <c r="BC47" s="11">
        <v>9.4118138524521666E-2</v>
      </c>
      <c r="BD47" s="11">
        <v>0.49787383536167218</v>
      </c>
      <c r="BE47" s="27"/>
      <c r="BF47" s="5"/>
    </row>
    <row r="48" spans="2:66" ht="13.5" customHeight="1" x14ac:dyDescent="0.2">
      <c r="B48" s="10">
        <v>127</v>
      </c>
      <c r="C48" s="10">
        <v>9.2850000000000001</v>
      </c>
      <c r="D48" s="10">
        <v>127.38688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21.7</v>
      </c>
      <c r="Q48" s="24">
        <v>0.9</v>
      </c>
      <c r="R48" s="24">
        <v>1.7</v>
      </c>
      <c r="S48" s="24">
        <v>45.06</v>
      </c>
      <c r="T48" s="24">
        <v>99.38</v>
      </c>
      <c r="U48" s="10">
        <v>1</v>
      </c>
      <c r="V48" s="10">
        <v>0</v>
      </c>
      <c r="W48" s="10">
        <v>0</v>
      </c>
      <c r="X48" s="10">
        <v>0</v>
      </c>
      <c r="Y48" s="10">
        <v>0</v>
      </c>
      <c r="Z48" s="10">
        <v>3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7.8853</v>
      </c>
      <c r="AK48" s="10">
        <v>5.3999999999999999E-2</v>
      </c>
      <c r="AL48" s="11">
        <v>0.26390000000000002</v>
      </c>
      <c r="AM48" s="11">
        <v>1.8E-3</v>
      </c>
      <c r="AN48" s="11">
        <v>3.4845999999999999</v>
      </c>
      <c r="AO48" s="11">
        <v>1.78E-2</v>
      </c>
      <c r="AP48" s="11">
        <v>0.28670000000000001</v>
      </c>
      <c r="AQ48" s="11">
        <v>1.5E-3</v>
      </c>
      <c r="AR48" s="11">
        <v>14.6889</v>
      </c>
      <c r="AS48" s="11">
        <v>7.1999999999999995E-2</v>
      </c>
      <c r="AT48" s="11">
        <v>0.25779999999999997</v>
      </c>
      <c r="AU48" s="11">
        <v>1.2999999999999999E-3</v>
      </c>
      <c r="AV48" s="11">
        <v>24.849799999999998</v>
      </c>
      <c r="AW48" s="11">
        <v>7.0699999999999999E-2</v>
      </c>
      <c r="AX48" s="11">
        <v>0.32290000000000002</v>
      </c>
      <c r="AY48" s="11">
        <v>8.9999999999999998E-4</v>
      </c>
      <c r="AZ48" s="11">
        <v>5.9383202099737548E-2</v>
      </c>
      <c r="BA48" s="11">
        <v>1.2525213343677271</v>
      </c>
      <c r="BB48" s="11">
        <v>0.112106078870329</v>
      </c>
      <c r="BC48" s="11">
        <v>9.0358101230683885E-2</v>
      </c>
      <c r="BD48" s="11">
        <v>0.50593387716162463</v>
      </c>
      <c r="BE48" s="27"/>
      <c r="BF48" s="5"/>
    </row>
    <row r="49" spans="2:57" ht="13.5" customHeight="1" x14ac:dyDescent="0.2">
      <c r="B49" s="10">
        <v>127</v>
      </c>
      <c r="C49" s="10">
        <v>9.2919999999999998</v>
      </c>
      <c r="D49" s="10">
        <v>127.38717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21.7</v>
      </c>
      <c r="Q49" s="24">
        <v>0.9</v>
      </c>
      <c r="R49" s="24">
        <v>1.7</v>
      </c>
      <c r="S49" s="24">
        <v>44.98</v>
      </c>
      <c r="T49" s="24">
        <v>99.45</v>
      </c>
      <c r="U49" s="10">
        <v>1</v>
      </c>
      <c r="V49" s="10">
        <v>0</v>
      </c>
      <c r="W49" s="10">
        <v>0</v>
      </c>
      <c r="X49" s="10">
        <v>0</v>
      </c>
      <c r="Y49" s="10">
        <v>0</v>
      </c>
      <c r="Z49" s="10">
        <v>3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9.0816999999999997</v>
      </c>
      <c r="AK49" s="10">
        <v>5.7999999999999996E-3</v>
      </c>
      <c r="AL49" s="11">
        <v>0.3034</v>
      </c>
      <c r="AM49" s="11">
        <v>2.0000000000000001E-4</v>
      </c>
      <c r="AN49" s="11">
        <v>4.0233999999999996</v>
      </c>
      <c r="AO49" s="11">
        <v>6.1000000000000004E-3</v>
      </c>
      <c r="AP49" s="11">
        <v>0.33050000000000002</v>
      </c>
      <c r="AQ49" s="11">
        <v>5.0000000000000001E-4</v>
      </c>
      <c r="AR49" s="11">
        <v>17.134</v>
      </c>
      <c r="AS49" s="11">
        <v>2.2000000000000001E-3</v>
      </c>
      <c r="AT49" s="11">
        <v>0.30020000000000002</v>
      </c>
      <c r="AU49" s="11">
        <v>0</v>
      </c>
      <c r="AV49" s="11">
        <v>28.741399999999999</v>
      </c>
      <c r="AW49" s="11">
        <v>0.1144</v>
      </c>
      <c r="AX49" s="11">
        <v>0.37290000000000001</v>
      </c>
      <c r="AY49" s="11">
        <v>1.5E-3</v>
      </c>
      <c r="AZ49" s="11">
        <v>6.0278646573784463E-2</v>
      </c>
      <c r="BA49" s="11">
        <v>1.2421718854097268</v>
      </c>
      <c r="BB49" s="11">
        <v>0.10800772544941314</v>
      </c>
      <c r="BC49" s="11">
        <v>9.2958827039468062E-2</v>
      </c>
      <c r="BD49" s="11">
        <v>0.56299543068241142</v>
      </c>
      <c r="BE49" s="27"/>
    </row>
    <row r="50" spans="2:57" ht="13.5" customHeight="1" x14ac:dyDescent="0.2">
      <c r="B50" s="10">
        <v>127</v>
      </c>
      <c r="C50" s="10">
        <v>9.1999999999999993</v>
      </c>
      <c r="D50" s="10">
        <v>127.38333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21.7</v>
      </c>
      <c r="Q50" s="24">
        <v>0.9</v>
      </c>
      <c r="R50" s="24">
        <v>1.7</v>
      </c>
      <c r="S50" s="24">
        <v>46.12</v>
      </c>
      <c r="T50" s="24">
        <v>98.52</v>
      </c>
      <c r="U50" s="10">
        <v>1</v>
      </c>
      <c r="V50" s="10">
        <v>0</v>
      </c>
      <c r="W50" s="10">
        <v>0</v>
      </c>
      <c r="X50" s="10">
        <v>0</v>
      </c>
      <c r="Y50" s="10">
        <v>0</v>
      </c>
      <c r="Z50" s="10">
        <v>3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7.5265000000000004</v>
      </c>
      <c r="AK50" s="10">
        <v>1.9199999999999998E-2</v>
      </c>
      <c r="AL50" s="11">
        <v>0.25719999999999998</v>
      </c>
      <c r="AM50" s="11">
        <v>6.9999999999999999E-4</v>
      </c>
      <c r="AN50" s="11">
        <v>3.2604000000000002</v>
      </c>
      <c r="AO50" s="11">
        <v>3.2000000000000002E-3</v>
      </c>
      <c r="AP50" s="11">
        <v>0.27429999999999999</v>
      </c>
      <c r="AQ50" s="11">
        <v>2.9999999999999997E-4</v>
      </c>
      <c r="AR50" s="11">
        <v>14.105499999999999</v>
      </c>
      <c r="AS50" s="11">
        <v>7.3300000000000004E-2</v>
      </c>
      <c r="AT50" s="11">
        <v>0.253</v>
      </c>
      <c r="AU50" s="11">
        <v>1.2999999999999999E-3</v>
      </c>
      <c r="AV50" s="11">
        <v>23.739000000000001</v>
      </c>
      <c r="AW50" s="11">
        <v>6.2399999999999997E-2</v>
      </c>
      <c r="AX50" s="11">
        <v>0.31469999999999998</v>
      </c>
      <c r="AY50" s="11">
        <v>8.0000000000000004E-4</v>
      </c>
      <c r="AZ50" s="11">
        <v>6.8590831918505929E-2</v>
      </c>
      <c r="BA50" s="11">
        <v>1.2438735177865612</v>
      </c>
      <c r="BB50" s="11">
        <v>0.10868416417121715</v>
      </c>
      <c r="BC50" s="11">
        <v>8.6681652149480176E-2</v>
      </c>
      <c r="BD50" s="11">
        <v>0.71126912335317061</v>
      </c>
      <c r="BE50" s="27"/>
    </row>
    <row r="51" spans="2:57" ht="13.5" customHeight="1" x14ac:dyDescent="0.2">
      <c r="B51" s="10">
        <v>127</v>
      </c>
      <c r="C51" s="10">
        <v>8.9849999999999994</v>
      </c>
      <c r="D51" s="10">
        <v>127.37437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21.7</v>
      </c>
      <c r="Q51" s="24">
        <v>0.9</v>
      </c>
      <c r="R51" s="24">
        <v>1.7</v>
      </c>
      <c r="S51" s="24">
        <v>48.8</v>
      </c>
      <c r="T51" s="24">
        <v>96.44</v>
      </c>
      <c r="U51" s="10">
        <v>1</v>
      </c>
      <c r="V51" s="10">
        <v>0</v>
      </c>
      <c r="W51" s="10">
        <v>0</v>
      </c>
      <c r="X51" s="10">
        <v>0</v>
      </c>
      <c r="Y51" s="10">
        <v>0</v>
      </c>
      <c r="Z51" s="10">
        <v>3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19.305</v>
      </c>
      <c r="AK51" s="26">
        <v>2.8E-3</v>
      </c>
      <c r="AL51" s="26">
        <v>0.69769999999999999</v>
      </c>
      <c r="AM51" s="26">
        <v>1E-4</v>
      </c>
      <c r="AN51" s="26">
        <v>7.6772</v>
      </c>
      <c r="AO51" s="26">
        <v>1.9E-3</v>
      </c>
      <c r="AP51" s="26">
        <v>0.6855</v>
      </c>
      <c r="AQ51" s="26">
        <v>2.0000000000000001E-4</v>
      </c>
      <c r="AR51" s="26">
        <v>36.923099999999998</v>
      </c>
      <c r="AS51" s="26">
        <v>1.8E-3</v>
      </c>
      <c r="AT51" s="26">
        <v>0.70079999999999998</v>
      </c>
      <c r="AU51" s="26">
        <v>0</v>
      </c>
      <c r="AV51" s="26">
        <v>47.927399999999999</v>
      </c>
      <c r="AW51" s="26">
        <v>2.0999999999999999E-3</v>
      </c>
      <c r="AX51" s="26">
        <v>0.67249999999999999</v>
      </c>
      <c r="AY51" s="26">
        <v>0</v>
      </c>
      <c r="AZ51" s="11">
        <v>-9.5729013254786527E-3</v>
      </c>
      <c r="BA51" s="11">
        <v>0.9596175799086758</v>
      </c>
      <c r="BB51" s="11">
        <v>-2.0607296293599354E-2</v>
      </c>
      <c r="BC51" s="11">
        <v>-1.0071353582803961E-2</v>
      </c>
      <c r="BD51" s="11">
        <v>0.5339950374272473</v>
      </c>
      <c r="BE51" s="27"/>
    </row>
    <row r="52" spans="2:57" ht="13.5" customHeight="1" x14ac:dyDescent="0.2">
      <c r="B52" s="10">
        <v>127</v>
      </c>
      <c r="C52" s="10">
        <v>8.9719999999999995</v>
      </c>
      <c r="D52" s="10">
        <v>127.37383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21.7</v>
      </c>
      <c r="Q52" s="24">
        <v>0.9</v>
      </c>
      <c r="R52" s="24">
        <v>1.7</v>
      </c>
      <c r="S52" s="24">
        <v>48.96</v>
      </c>
      <c r="T52" s="24">
        <v>96.32</v>
      </c>
      <c r="U52" s="10">
        <v>1</v>
      </c>
      <c r="V52" s="10">
        <v>0</v>
      </c>
      <c r="W52" s="10">
        <v>0</v>
      </c>
      <c r="X52" s="10">
        <v>0</v>
      </c>
      <c r="Y52" s="10">
        <v>0</v>
      </c>
      <c r="Z52" s="10">
        <v>3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27.3996</v>
      </c>
      <c r="AK52" s="10">
        <v>1.09E-2</v>
      </c>
      <c r="AL52" s="11">
        <v>0.99360000000000004</v>
      </c>
      <c r="AM52" s="11">
        <v>4.0000000000000002E-4</v>
      </c>
      <c r="AN52" s="11">
        <v>11.084199999999999</v>
      </c>
      <c r="AO52" s="11">
        <v>2.3E-3</v>
      </c>
      <c r="AP52" s="11">
        <v>0.99339999999999995</v>
      </c>
      <c r="AQ52" s="11">
        <v>2.0000000000000001E-4</v>
      </c>
      <c r="AR52" s="11">
        <v>52.169400000000003</v>
      </c>
      <c r="AS52" s="11">
        <v>8.9999999999999993E-3</v>
      </c>
      <c r="AT52" s="11">
        <v>0.99360000000000004</v>
      </c>
      <c r="AU52" s="11">
        <v>2.0000000000000001E-4</v>
      </c>
      <c r="AV52" s="11">
        <v>70.545299999999997</v>
      </c>
      <c r="AW52" s="11">
        <v>4.3999999999999997E-2</v>
      </c>
      <c r="AX52" s="11">
        <v>0.99339999999999995</v>
      </c>
      <c r="AY52" s="11">
        <v>5.9999999999999995E-4</v>
      </c>
      <c r="AZ52" s="25">
        <v>0.72842661047782975</v>
      </c>
      <c r="BA52" s="25">
        <v>1.3522352183463868</v>
      </c>
      <c r="BB52" s="25">
        <v>0.14974489608824368</v>
      </c>
      <c r="BC52" s="25">
        <v>0.223705856525236</v>
      </c>
      <c r="BD52" s="25">
        <v>11.271061295481484</v>
      </c>
      <c r="BE52" s="27"/>
    </row>
    <row r="53" spans="2:57" ht="13.5" customHeight="1" x14ac:dyDescent="0.2">
      <c r="B53" s="10">
        <v>127</v>
      </c>
      <c r="C53" s="10">
        <v>9.1890000000000001</v>
      </c>
      <c r="D53" s="10">
        <v>127.38287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21.7</v>
      </c>
      <c r="Q53" s="24">
        <v>0.9</v>
      </c>
      <c r="R53" s="24">
        <v>1.7</v>
      </c>
      <c r="S53" s="24">
        <v>46.26</v>
      </c>
      <c r="T53" s="24">
        <v>98.41</v>
      </c>
      <c r="U53" s="10">
        <v>1</v>
      </c>
      <c r="V53" s="10">
        <v>0</v>
      </c>
      <c r="W53" s="10">
        <v>0</v>
      </c>
      <c r="X53" s="10">
        <v>0</v>
      </c>
      <c r="Y53" s="10">
        <v>0</v>
      </c>
      <c r="Z53" s="10">
        <v>3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29.1816</v>
      </c>
      <c r="AK53" s="10">
        <v>1.0800000000000001E-2</v>
      </c>
      <c r="AL53" s="11">
        <v>1.0001</v>
      </c>
      <c r="AM53" s="11">
        <v>4.0000000000000002E-4</v>
      </c>
      <c r="AN53" s="11">
        <v>11.8528</v>
      </c>
      <c r="AO53" s="11">
        <v>2.3E-3</v>
      </c>
      <c r="AP53" s="11">
        <v>0.99990000000000001</v>
      </c>
      <c r="AQ53" s="11">
        <v>2.0000000000000001E-4</v>
      </c>
      <c r="AR53" s="11">
        <v>55.604599999999998</v>
      </c>
      <c r="AS53" s="11">
        <v>2.01E-2</v>
      </c>
      <c r="AT53" s="11">
        <v>1.0001</v>
      </c>
      <c r="AU53" s="11">
        <v>4.0000000000000002E-4</v>
      </c>
      <c r="AV53" s="11">
        <v>75.235699999999994</v>
      </c>
      <c r="AW53" s="11">
        <v>2.5000000000000001E-2</v>
      </c>
      <c r="AX53" s="11">
        <v>0.99990000000000001</v>
      </c>
      <c r="AY53" s="11">
        <v>2.9999999999999997E-4</v>
      </c>
      <c r="AZ53" s="25">
        <v>0.72779873347227242</v>
      </c>
      <c r="BA53" s="25">
        <v>1.3530481291116203</v>
      </c>
      <c r="BB53" s="25">
        <v>0.15003863488542901</v>
      </c>
      <c r="BC53" s="25">
        <v>0.22420117816085389</v>
      </c>
      <c r="BD53" s="25">
        <v>11.249556514578789</v>
      </c>
      <c r="BE53" s="27"/>
    </row>
    <row r="54" spans="2:57" ht="13.5" customHeight="1" x14ac:dyDescent="0.2">
      <c r="B54" s="10">
        <v>127</v>
      </c>
      <c r="C54" s="10">
        <v>9.4559999999999995</v>
      </c>
      <c r="D54" s="10">
        <v>127.39400000000001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21.7</v>
      </c>
      <c r="Q54" s="24">
        <v>0.9</v>
      </c>
      <c r="R54" s="24">
        <v>1.7</v>
      </c>
      <c r="S54" s="24">
        <v>42.95</v>
      </c>
      <c r="T54" s="24">
        <v>101.17</v>
      </c>
      <c r="U54" s="10">
        <v>1</v>
      </c>
      <c r="V54" s="10">
        <v>0</v>
      </c>
      <c r="W54" s="10">
        <v>0</v>
      </c>
      <c r="X54" s="10">
        <v>0</v>
      </c>
      <c r="Y54" s="10">
        <v>0</v>
      </c>
      <c r="Z54" s="10">
        <v>3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31.357800000000001</v>
      </c>
      <c r="AK54" s="10">
        <v>5.4000000000000003E-3</v>
      </c>
      <c r="AL54" s="11">
        <v>1.0075000000000001</v>
      </c>
      <c r="AM54" s="11">
        <v>2.0000000000000001E-4</v>
      </c>
      <c r="AN54" s="11">
        <v>12.7765</v>
      </c>
      <c r="AO54" s="11">
        <v>4.5999999999999999E-3</v>
      </c>
      <c r="AP54" s="11">
        <v>1.0073000000000001</v>
      </c>
      <c r="AQ54" s="11">
        <v>4.0000000000000002E-4</v>
      </c>
      <c r="AR54" s="11">
        <v>59.884599999999999</v>
      </c>
      <c r="AS54" s="11">
        <v>4.4000000000000003E-3</v>
      </c>
      <c r="AT54" s="11">
        <v>1.0075000000000001</v>
      </c>
      <c r="AU54" s="11">
        <v>1E-4</v>
      </c>
      <c r="AV54" s="11">
        <v>80.583399999999997</v>
      </c>
      <c r="AW54" s="11">
        <v>3.1E-2</v>
      </c>
      <c r="AX54" s="11">
        <v>1.0073000000000001</v>
      </c>
      <c r="AY54" s="11">
        <v>4.0000000000000002E-4</v>
      </c>
      <c r="AZ54" s="25">
        <v>0.72629576509829163</v>
      </c>
      <c r="BA54" s="25">
        <v>1.3456447901463815</v>
      </c>
      <c r="BB54" s="25">
        <v>0.14735598143349374</v>
      </c>
      <c r="BC54" s="25">
        <v>0.22024998581238292</v>
      </c>
      <c r="BD54" s="25">
        <v>11.326447812529739</v>
      </c>
      <c r="BE54" s="27"/>
    </row>
  </sheetData>
  <autoFilter ref="B9:BB54" xr:uid="{F3FD97E5-619B-4FEC-98D1-4AC312CF797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4B7A-5C2A-4AF5-BAB7-DA6E771086FC}">
  <sheetPr codeName="Sheet65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129</v>
      </c>
      <c r="C10" s="10">
        <v>9.077</v>
      </c>
      <c r="D10" s="10">
        <v>129.37821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18.2</v>
      </c>
      <c r="Q10" s="24">
        <v>0.66</v>
      </c>
      <c r="R10" s="24">
        <v>1.43</v>
      </c>
      <c r="S10" s="24">
        <v>47.36</v>
      </c>
      <c r="T10" s="24">
        <v>96.69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3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8.7632999999999992</v>
      </c>
      <c r="AK10" s="10">
        <v>3.5900000000000001E-2</v>
      </c>
      <c r="AL10" s="11">
        <v>0.31209999999999999</v>
      </c>
      <c r="AM10" s="11">
        <v>1.2999999999999999E-3</v>
      </c>
      <c r="AN10" s="11">
        <v>3.9556</v>
      </c>
      <c r="AO10" s="11">
        <v>1.9099999999999999E-2</v>
      </c>
      <c r="AP10" s="11">
        <v>0.33960000000000001</v>
      </c>
      <c r="AQ10" s="11">
        <v>1.6000000000000001E-3</v>
      </c>
      <c r="AR10" s="11">
        <v>16.382100000000001</v>
      </c>
      <c r="AS10" s="11">
        <v>0.1739</v>
      </c>
      <c r="AT10" s="11">
        <v>0.307</v>
      </c>
      <c r="AU10" s="11">
        <v>3.3E-3</v>
      </c>
      <c r="AV10" s="11">
        <v>28.354600000000001</v>
      </c>
      <c r="AW10" s="11">
        <v>0.24340000000000001</v>
      </c>
      <c r="AX10" s="11">
        <v>0.38009999999999999</v>
      </c>
      <c r="AY10" s="11">
        <v>3.3E-3</v>
      </c>
      <c r="AZ10" s="11">
        <v>5.627344726969568E-2</v>
      </c>
      <c r="BA10" s="11">
        <v>1.2381107491856678</v>
      </c>
      <c r="BB10" s="11">
        <v>0.10638917188182215</v>
      </c>
      <c r="BC10" s="11">
        <v>9.2367955521859987E-2</v>
      </c>
      <c r="BD10" s="11">
        <v>0.50405581565805391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0.26983437499999996</v>
      </c>
      <c r="BJ10" s="4">
        <f>DSTDEV(PlotSort,"PhxRed",$BI$35:$BI$38)/SQRT($BH10)</f>
        <v>1.169653899162317E-2</v>
      </c>
      <c r="BK10" s="4">
        <f>DAVERAGE(PlotSort,"PhxRedEdge",$BI$35:$BI$38)</f>
        <v>0.29404687499999999</v>
      </c>
      <c r="BL10" s="4">
        <f>DSTDEV(PlotSort,"PhxRedEdge",$BI$35:$BI$38)/SQRT($BH10)</f>
        <v>1.2573314823574665E-2</v>
      </c>
      <c r="BM10" s="4">
        <f>DAVERAGE(PlotSort,"TMRed",$BI$35:$BI$38)</f>
        <v>0.26626874999999994</v>
      </c>
      <c r="BN10" s="4">
        <f>DSTDEV(PlotSort,"TMRed",$BI$35:$BI$38)/SQRT($BH10)</f>
        <v>1.1508358145611504E-2</v>
      </c>
      <c r="BO10" s="4">
        <f>DAVERAGE(PlotSort,"TMNIR",$BI$35:$BI$38)</f>
        <v>0.32541249999999999</v>
      </c>
      <c r="BP10" s="4">
        <f>DSTDEV(PlotSort,"TMNIR",$BI$35:$BI$38)/SQRT($BH10)</f>
        <v>1.4805958471169674E-2</v>
      </c>
      <c r="BQ10" s="4">
        <f>DAVERAGE(PlotSort,"NDRE",$BI$35:$BI$38)</f>
        <v>4.8264209524565081E-2</v>
      </c>
      <c r="BR10" s="4">
        <f>DSTDEV(PlotSort,"NDRE",$BI$35:$BI$38)/SQRT($BH10)</f>
        <v>2.0712632297032515E-3</v>
      </c>
      <c r="BS10" s="4">
        <f>DAVERAGE(PlotSort,"rvi",$BI$35:$BI$38)</f>
        <v>1.2179424823876022</v>
      </c>
      <c r="BT10" s="4">
        <f>DSTDEV(PlotSort,"rvi",$BI$35:$BI$38)/SQRT($BH10)</f>
        <v>6.1170360887889122E-3</v>
      </c>
      <c r="BU10" s="17">
        <f>DAVERAGE(PlotSort,"ndvi",$BI$35:$BI$38)</f>
        <v>9.8047961278881643E-2</v>
      </c>
      <c r="BV10" s="4">
        <f>DSTDEV(PlotSort,"ndvi",$BI$35:$BI$38)/SQRT($BH10)</f>
        <v>2.5200031806422592E-3</v>
      </c>
      <c r="BW10" s="17">
        <f>DAVERAGE(PlotSort,"SAVI",$BI$35:$BI$38)</f>
        <v>7.9134235994331947E-2</v>
      </c>
      <c r="BX10" s="4">
        <f>DSTDEV(PlotSort,"SAVI",$BI$35:$BI$38)/SQRT($BH10)</f>
        <v>3.2039649455840821E-3</v>
      </c>
      <c r="BY10" s="17">
        <f>DAVERAGE(PlotSort,"CCCI",$BI$35:$BI$38)</f>
        <v>0.43176406358499742</v>
      </c>
      <c r="BZ10" s="4">
        <f>DSTDEV(PlotSort,"CCCI",$BI$35:$BI$38)/SQRT($BH10)</f>
        <v>2.2249386937151391E-2</v>
      </c>
    </row>
    <row r="11" spans="1:78" ht="13.5" customHeight="1" x14ac:dyDescent="0.2">
      <c r="B11" s="10">
        <v>129</v>
      </c>
      <c r="C11" s="10">
        <v>9.07</v>
      </c>
      <c r="D11" s="10">
        <v>129.37791999999999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18.2</v>
      </c>
      <c r="Q11" s="24">
        <v>0.66</v>
      </c>
      <c r="R11" s="24">
        <v>1.43</v>
      </c>
      <c r="S11" s="24">
        <v>47.45</v>
      </c>
      <c r="T11" s="24">
        <v>96.63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3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8.8489000000000004</v>
      </c>
      <c r="AK11" s="10">
        <v>0.1283</v>
      </c>
      <c r="AL11" s="11">
        <v>0.31569999999999998</v>
      </c>
      <c r="AM11" s="11">
        <v>4.5999999999999999E-3</v>
      </c>
      <c r="AN11" s="11">
        <v>3.9843999999999999</v>
      </c>
      <c r="AO11" s="11">
        <v>5.2299999999999999E-2</v>
      </c>
      <c r="AP11" s="11">
        <v>0.3427</v>
      </c>
      <c r="AQ11" s="11">
        <v>4.4999999999999997E-3</v>
      </c>
      <c r="AR11" s="11">
        <v>16.6007</v>
      </c>
      <c r="AS11" s="11">
        <v>9.3899999999999997E-2</v>
      </c>
      <c r="AT11" s="11">
        <v>0.31169999999999998</v>
      </c>
      <c r="AU11" s="11">
        <v>1.8E-3</v>
      </c>
      <c r="AV11" s="11">
        <v>28.7394</v>
      </c>
      <c r="AW11" s="11">
        <v>0.1331</v>
      </c>
      <c r="AX11" s="11">
        <v>0.38590000000000002</v>
      </c>
      <c r="AY11" s="11">
        <v>1.8E-3</v>
      </c>
      <c r="AZ11" s="11">
        <v>5.9291792478726346E-2</v>
      </c>
      <c r="BA11" s="11">
        <v>1.2380494064805905</v>
      </c>
      <c r="BB11" s="11">
        <v>0.10636467889908263</v>
      </c>
      <c r="BC11" s="11">
        <v>9.2935871743487025E-2</v>
      </c>
      <c r="BD11" s="11">
        <v>0.56099379600111021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0.28006875000000003</v>
      </c>
      <c r="BJ11" s="4">
        <f>DSTDEV(PlotSort,"PhxRed",$BI$31:$BI$32)/SQRT($BH11)</f>
        <v>1.5908733761548461E-2</v>
      </c>
      <c r="BK11" s="4">
        <f>DAVERAGE(PlotSort,"PhxRedEdge",$BI$31:$BI$32)</f>
        <v>0.30563750000000001</v>
      </c>
      <c r="BL11" s="4">
        <f>DSTDEV(PlotSort,"PhxRedEdge",$BI$31:$BI$32)/SQRT($BH11)</f>
        <v>1.6924043239821069E-2</v>
      </c>
      <c r="BM11" s="4">
        <f>DAVERAGE(PlotSort,"TMRed",$BI$31:$BI$32)</f>
        <v>0.27576249999999997</v>
      </c>
      <c r="BN11" s="4">
        <f>DSTDEV(PlotSort,"TMRed",$BI$31:$BI$32)/SQRT($BH11)</f>
        <v>1.5750192789825347E-2</v>
      </c>
      <c r="BO11" s="4">
        <f>DAVERAGE(PlotSort,"TMNIR",$BI$31:$BI$32)</f>
        <v>0.33938750000000001</v>
      </c>
      <c r="BP11" s="4">
        <f>DSTDEV(PlotSort,"TMNIR",$BI$31:$BI$32)/SQRT($BH11)</f>
        <v>1.9630189069814511E-2</v>
      </c>
      <c r="BQ11" s="4">
        <f>DAVERAGE(PlotSort,"NDRE",$BI$31:$BI$32)</f>
        <v>5.0887025770571657E-2</v>
      </c>
      <c r="BR11" s="4">
        <f>DSTDEV(PlotSort,"NDRE",$BI$31:$BI$32)/SQRT($BH11)</f>
        <v>2.312564492506317E-3</v>
      </c>
      <c r="BS11" s="4">
        <f>DAVERAGE(PlotSort,"rvi",$BI$31:$BI$32)</f>
        <v>1.2301044976076847</v>
      </c>
      <c r="BT11" s="4">
        <f>DSTDEV(PlotSort,"rvi",$BI$31:$BI$32)/SQRT($BH11)</f>
        <v>6.5767460466647455E-3</v>
      </c>
      <c r="BU11" s="17">
        <f>DAVERAGE(PlotSort,"ndvi",$BI$31:$BI$32)</f>
        <v>0.10306408160546041</v>
      </c>
      <c r="BV11" s="4">
        <f>DSTDEV(PlotSort,"ndvi",$BI$31:$BI$32)/SQRT($BH11)</f>
        <v>2.6445552105925241E-3</v>
      </c>
      <c r="BW11" s="17">
        <f>DAVERAGE(PlotSort,"SAVI",$BI$31:$BI$32)</f>
        <v>8.4201030374575603E-2</v>
      </c>
      <c r="BX11" s="4">
        <f>DSTDEV(PlotSort,"SAVI",$BI$31:$BI$32)/SQRT($BH11)</f>
        <v>3.4124785182110319E-3</v>
      </c>
      <c r="BY11" s="17">
        <f>DAVERAGE(PlotSort,"CCCI",$BI$31:$BI$32)</f>
        <v>0.4343317205324928</v>
      </c>
      <c r="BZ11" s="4">
        <f>DSTDEV(PlotSort,"CCCI",$BI$31:$BI$32)/SQRT($BH11)</f>
        <v>3.1617914876591172E-2</v>
      </c>
    </row>
    <row r="12" spans="1:78" ht="13.5" customHeight="1" x14ac:dyDescent="0.2">
      <c r="B12" s="10">
        <v>129</v>
      </c>
      <c r="C12" s="10">
        <v>9.0630000000000006</v>
      </c>
      <c r="D12" s="10">
        <v>129.37763000000001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18.2</v>
      </c>
      <c r="Q12" s="24">
        <v>0.66</v>
      </c>
      <c r="R12" s="24">
        <v>1.43</v>
      </c>
      <c r="S12" s="24">
        <v>47.53</v>
      </c>
      <c r="T12" s="24">
        <v>96.56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3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8.2672000000000008</v>
      </c>
      <c r="AK12" s="10">
        <v>0.43390000000000001</v>
      </c>
      <c r="AL12" s="11">
        <v>0.29549999999999998</v>
      </c>
      <c r="AM12" s="11">
        <v>1.55E-2</v>
      </c>
      <c r="AN12" s="11">
        <v>3.7820999999999998</v>
      </c>
      <c r="AO12" s="11">
        <v>0.1767</v>
      </c>
      <c r="AP12" s="11">
        <v>0.32590000000000002</v>
      </c>
      <c r="AQ12" s="11">
        <v>1.52E-2</v>
      </c>
      <c r="AR12" s="11">
        <v>15.6267</v>
      </c>
      <c r="AS12" s="11">
        <v>0.69599999999999995</v>
      </c>
      <c r="AT12" s="11">
        <v>0.29389999999999999</v>
      </c>
      <c r="AU12" s="11">
        <v>1.3100000000000001E-2</v>
      </c>
      <c r="AV12" s="11">
        <v>27.585000000000001</v>
      </c>
      <c r="AW12" s="11">
        <v>1.1877</v>
      </c>
      <c r="AX12" s="11">
        <v>0.37109999999999999</v>
      </c>
      <c r="AY12" s="11">
        <v>1.6E-2</v>
      </c>
      <c r="AZ12" s="11">
        <v>6.4849354375896645E-2</v>
      </c>
      <c r="BA12" s="11">
        <v>1.26267437904049</v>
      </c>
      <c r="BB12" s="11">
        <v>0.11609022556390976</v>
      </c>
      <c r="BC12" s="11">
        <v>9.9399141630901272E-2</v>
      </c>
      <c r="BD12" s="11">
        <v>0.56737976032024684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0.25959999999999994</v>
      </c>
      <c r="BJ12" s="4">
        <f>DSTDEV(PlotSort,"PhxRed",$BJ$31:$BJ$32)/SQRT($BH12)</f>
        <v>1.7274948142710477E-2</v>
      </c>
      <c r="BK12" s="4">
        <f>DAVERAGE(PlotSort,"PhxRedEdge",$BJ$31:$BJ$32)</f>
        <v>0.28245624999999991</v>
      </c>
      <c r="BL12" s="4">
        <f>DSTDEV(PlotSort,"PhxRedEdge",$BJ$31:$BJ$32)/SQRT($BH12)</f>
        <v>1.8684106366887606E-2</v>
      </c>
      <c r="BM12" s="4">
        <f>DAVERAGE(PlotSort,"TMRed",$BJ$31:$BJ$32)</f>
        <v>0.25677500000000003</v>
      </c>
      <c r="BN12" s="4">
        <f>DSTDEV(PlotSort,"TMRed",$BJ$31:$BJ$32)/SQRT($BH12)</f>
        <v>1.6951168838755602E-2</v>
      </c>
      <c r="BO12" s="4">
        <f>DAVERAGE(PlotSort,"TMNIR",$BJ$31:$BJ$32)</f>
        <v>0.31143750000000009</v>
      </c>
      <c r="BP12" s="4">
        <f>DSTDEV(PlotSort,"TMNIR",$BJ$31:$BJ$32)/SQRT($BH12)</f>
        <v>2.2242078880281482E-2</v>
      </c>
      <c r="BQ12" s="4">
        <f>DAVERAGE(PlotSort,"NDRE",$BJ$31:$BJ$32)</f>
        <v>4.5641393278558491E-2</v>
      </c>
      <c r="BR12" s="4">
        <f>DSTDEV(PlotSort,"NDRE",$BJ$31:$BJ$32)/SQRT($BH12)</f>
        <v>3.3863500177038317E-3</v>
      </c>
      <c r="BS12" s="4">
        <f>DAVERAGE(PlotSort,"rvi",$BJ$31:$BJ$32)</f>
        <v>1.2057804671675194</v>
      </c>
      <c r="BT12" s="4">
        <f>DSTDEV(PlotSort,"rvi",$BJ$31:$BJ$32)/SQRT($BH12)</f>
        <v>9.5752842772560392E-3</v>
      </c>
      <c r="BU12" s="17">
        <f>DAVERAGE(PlotSort,"ndvi",$BJ$31:$BJ$32)</f>
        <v>9.3031840952302852E-2</v>
      </c>
      <c r="BV12" s="4">
        <f>DSTDEV(PlotSort,"ndvi",$BJ$31:$BJ$32)/SQRT($BH12)</f>
        <v>3.9874618802625645E-3</v>
      </c>
      <c r="BW12" s="17">
        <f>DAVERAGE(PlotSort,"SAVI",$BJ$31:$BJ$32)</f>
        <v>7.4067441614088222E-2</v>
      </c>
      <c r="BX12" s="4">
        <f>DSTDEV(PlotSort,"SAVI",$BJ$31:$BJ$32)/SQRT($BH12)</f>
        <v>5.2308973733312548E-3</v>
      </c>
      <c r="BY12" s="17">
        <f>DAVERAGE(PlotSort,"CCCI",$BJ$31:$BJ$32)</f>
        <v>0.42919640663750175</v>
      </c>
      <c r="BZ12" s="4">
        <f>DSTDEV(PlotSort,"CCCI",$BJ$31:$BJ$32)/SQRT($BH12)</f>
        <v>3.2335336441064948E-2</v>
      </c>
    </row>
    <row r="13" spans="1:78" ht="13.5" customHeight="1" x14ac:dyDescent="0.2">
      <c r="B13" s="10">
        <v>129</v>
      </c>
      <c r="C13" s="10">
        <v>9.0549999999999997</v>
      </c>
      <c r="D13" s="10">
        <v>129.37728999999999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18.2</v>
      </c>
      <c r="Q13" s="24">
        <v>0.66</v>
      </c>
      <c r="R13" s="24">
        <v>1.43</v>
      </c>
      <c r="S13" s="24">
        <v>47.63</v>
      </c>
      <c r="T13" s="24">
        <v>96.49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3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5.6189999999999998</v>
      </c>
      <c r="AK13" s="10">
        <v>0.1207</v>
      </c>
      <c r="AL13" s="11">
        <v>0.20130000000000001</v>
      </c>
      <c r="AM13" s="11">
        <v>4.3E-3</v>
      </c>
      <c r="AN13" s="11">
        <v>2.5099</v>
      </c>
      <c r="AO13" s="11">
        <v>7.5700000000000003E-2</v>
      </c>
      <c r="AP13" s="11">
        <v>0.2167</v>
      </c>
      <c r="AQ13" s="11">
        <v>6.4999999999999997E-3</v>
      </c>
      <c r="AR13" s="11">
        <v>10.6332</v>
      </c>
      <c r="AS13" s="11">
        <v>8.2199999999999995E-2</v>
      </c>
      <c r="AT13" s="11">
        <v>0.20039999999999999</v>
      </c>
      <c r="AU13" s="11">
        <v>1.6000000000000001E-3</v>
      </c>
      <c r="AV13" s="11">
        <v>16.7544</v>
      </c>
      <c r="AW13" s="11">
        <v>0.32029999999999997</v>
      </c>
      <c r="AX13" s="11">
        <v>0.22589999999999999</v>
      </c>
      <c r="AY13" s="11">
        <v>4.3E-3</v>
      </c>
      <c r="AZ13" s="11">
        <v>2.0786262991414339E-2</v>
      </c>
      <c r="BA13" s="11">
        <v>1.1272455089820359</v>
      </c>
      <c r="BB13" s="11">
        <v>5.9817030260380002E-2</v>
      </c>
      <c r="BC13" s="11">
        <v>4.1293317499730101E-2</v>
      </c>
      <c r="BD13" s="11">
        <v>0.26347108877751557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0.28987499999999999</v>
      </c>
      <c r="BJ13" s="4">
        <f>DSTDEV(PlotSort,"PhxRed",$BL$35:$BL$36)/SQRT($BH13)</f>
        <v>1.6766620219096959E-2</v>
      </c>
      <c r="BK13" s="4">
        <f>DAVERAGE(PlotSort,"PhxRedEdge",$BL$35:$BL$36)</f>
        <v>0.31406249999999997</v>
      </c>
      <c r="BL13" s="4">
        <f>DSTDEV(PlotSort,"PhxRedEdge",$BL$35:$BL$36)/SQRT($BH13)</f>
        <v>1.8511279741783768E-2</v>
      </c>
      <c r="BM13" s="4">
        <f>DAVERAGE(PlotSort,"TMRed",$BL$35:$BL$36)</f>
        <v>0.28657500000000002</v>
      </c>
      <c r="BN13" s="4">
        <f>DSTDEV(PlotSort,"TMRed",$BL$35:$BL$36)/SQRT($BH13)</f>
        <v>1.6296293947660891E-2</v>
      </c>
      <c r="BO13" s="4">
        <f>DAVERAGE(PlotSort,"TMNIR",$BL$35:$BL$36)</f>
        <v>0.34798750000000001</v>
      </c>
      <c r="BP13" s="4">
        <f>DSTDEV(PlotSort,"TMNIR",$BL$35:$BL$36)/SQRT($BH13)</f>
        <v>2.2402650014642721E-2</v>
      </c>
      <c r="BQ13" s="4">
        <f>DAVERAGE(PlotSort,"NDRE",$BL$35:$BL$36)</f>
        <v>4.9774770372051552E-2</v>
      </c>
      <c r="BR13" s="4">
        <f>DSTDEV(PlotSort,"NDRE",$BL$35:$BL$36)/SQRT($BH13)</f>
        <v>3.5856950499477988E-3</v>
      </c>
      <c r="BS13" s="4">
        <f>DAVERAGE(PlotSort,"rvi",$BL$35:$BL$36)</f>
        <v>1.2098926211494796</v>
      </c>
      <c r="BT13" s="4">
        <f>DSTDEV(PlotSort,"rvi",$BL$35:$BL$36)/SQRT($BH13)</f>
        <v>1.2169366419971133E-2</v>
      </c>
      <c r="BU13" s="17">
        <f>DAVERAGE(PlotSort,"ndvi",$BL$35:$BL$36)</f>
        <v>9.4783109026443824E-2</v>
      </c>
      <c r="BV13" s="4">
        <f>DSTDEV(PlotSort,"ndvi",$BL$35:$BL$36)/SQRT($BH13)</f>
        <v>5.072973706300039E-3</v>
      </c>
      <c r="BW13" s="17">
        <f>DAVERAGE(PlotSort,"SAVI",$BL$35:$BL$36)</f>
        <v>7.9773165564466467E-2</v>
      </c>
      <c r="BX13" s="4">
        <f>DSTDEV(PlotSort,"SAVI",$BL$35:$BL$36)/SQRT($BH13)</f>
        <v>6.14679207143404E-3</v>
      </c>
      <c r="BY13" s="17">
        <f>DAVERAGE(PlotSort,"CCCI",$BL$35:$BL$36)</f>
        <v>0.49449755221847669</v>
      </c>
      <c r="BZ13" s="4">
        <f>DSTDEV(PlotSort,"CCCI",$BL$35:$BL$36)/SQRT($BH13)</f>
        <v>2.2934714188496134E-2</v>
      </c>
    </row>
    <row r="14" spans="1:78" ht="13.5" customHeight="1" x14ac:dyDescent="0.2">
      <c r="B14" s="10">
        <v>129</v>
      </c>
      <c r="C14" s="10">
        <v>9.0459999999999994</v>
      </c>
      <c r="D14" s="10">
        <v>129.37692000000001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18.2</v>
      </c>
      <c r="Q14" s="24">
        <v>0.66</v>
      </c>
      <c r="R14" s="24">
        <v>1.43</v>
      </c>
      <c r="S14" s="24">
        <v>47.75</v>
      </c>
      <c r="T14" s="24">
        <v>96.4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3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4.7784000000000004</v>
      </c>
      <c r="AK14" s="10">
        <v>8.6999999999999994E-2</v>
      </c>
      <c r="AL14" s="11">
        <v>0.1716</v>
      </c>
      <c r="AM14" s="11">
        <v>3.0999999999999999E-3</v>
      </c>
      <c r="AN14" s="11">
        <v>2.1610999999999998</v>
      </c>
      <c r="AO14" s="11">
        <v>5.3600000000000002E-2</v>
      </c>
      <c r="AP14" s="11">
        <v>0.18709999999999999</v>
      </c>
      <c r="AQ14" s="11">
        <v>4.5999999999999999E-3</v>
      </c>
      <c r="AR14" s="11">
        <v>9.0673999999999992</v>
      </c>
      <c r="AS14" s="11">
        <v>0.1426</v>
      </c>
      <c r="AT14" s="11">
        <v>0.1714</v>
      </c>
      <c r="AU14" s="11">
        <v>2.7000000000000001E-3</v>
      </c>
      <c r="AV14" s="11">
        <v>14.6723</v>
      </c>
      <c r="AW14" s="11">
        <v>0.4098</v>
      </c>
      <c r="AX14" s="11">
        <v>0.1983</v>
      </c>
      <c r="AY14" s="11">
        <v>5.4999999999999997E-3</v>
      </c>
      <c r="AZ14" s="11">
        <v>2.9060716139076327E-2</v>
      </c>
      <c r="BA14" s="11">
        <v>1.1569428238039674</v>
      </c>
      <c r="BB14" s="11">
        <v>7.2761698674601041E-2</v>
      </c>
      <c r="BC14" s="11">
        <v>4.6395308727147304E-2</v>
      </c>
      <c r="BD14" s="11">
        <v>0.30474192040272663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0.26622499999999999</v>
      </c>
      <c r="BJ14" s="4">
        <f>DSTDEV(PlotSort,"PhxRed",$BM$35:$BM$36)/SQRT($BH14)</f>
        <v>1.815689148321744E-2</v>
      </c>
      <c r="BK14" s="4">
        <f>DAVERAGE(PlotSort,"PhxRedEdge",$BM$35:$BM$36)</f>
        <v>0.28969374999999997</v>
      </c>
      <c r="BL14" s="4">
        <f>DSTDEV(PlotSort,"PhxRedEdge",$BM$35:$BM$36)/SQRT($BH14)</f>
        <v>1.9468329984768454E-2</v>
      </c>
      <c r="BM14" s="4">
        <f>DAVERAGE(PlotSort,"TMRed",$BM$35:$BM$36)</f>
        <v>0.26230624999999996</v>
      </c>
      <c r="BN14" s="4">
        <f>DSTDEV(PlotSort,"TMRed",$BM$35:$BM$36)/SQRT($BH14)</f>
        <v>1.7871754877343066E-2</v>
      </c>
      <c r="BO14" s="4">
        <f>DAVERAGE(PlotSort,"TMNIR",$BM$35:$BM$36)</f>
        <v>0.31943749999999999</v>
      </c>
      <c r="BP14" s="4">
        <f>DSTDEV(PlotSort,"TMNIR",$BM$35:$BM$36)/SQRT($BH14)</f>
        <v>2.286439531054052E-2</v>
      </c>
      <c r="BQ14" s="4">
        <f>DAVERAGE(PlotSort,"NDRE",$BM$35:$BM$36)</f>
        <v>4.6041058381367496E-2</v>
      </c>
      <c r="BR14" s="4">
        <f>DSTDEV(PlotSort,"NDRE",$BM$35:$BM$36)/SQRT($BH14)</f>
        <v>3.0569781393123595E-3</v>
      </c>
      <c r="BS14" s="4">
        <f>DAVERAGE(PlotSort,"rvi",$BM$35:$BM$36)</f>
        <v>1.2128686876498256</v>
      </c>
      <c r="BT14" s="4">
        <f>DSTDEV(PlotSort,"rvi",$BM$35:$BM$36)/SQRT($BH14)</f>
        <v>7.2659999285369257E-3</v>
      </c>
      <c r="BU14" s="17">
        <f>DAVERAGE(PlotSort,"ndvi",$BM$35:$BM$36)</f>
        <v>9.6046131981762123E-2</v>
      </c>
      <c r="BV14" s="4">
        <f>DSTDEV(PlotSort,"ndvi",$BM$35:$BM$36)/SQRT($BH14)</f>
        <v>3.0392599139332272E-3</v>
      </c>
      <c r="BW14" s="17">
        <f>DAVERAGE(PlotSort,"SAVI",$BM$35:$BM$36)</f>
        <v>7.6798523268805541E-2</v>
      </c>
      <c r="BX14" s="4">
        <f>DSTDEV(PlotSort,"SAVI",$BM$35:$BM$36)/SQRT($BH14)</f>
        <v>4.556051042573765E-3</v>
      </c>
      <c r="BY14" s="17">
        <f>DAVERAGE(PlotSort,"CCCI",$BM$35:$BM$36)</f>
        <v>0.40780941402662474</v>
      </c>
      <c r="BZ14" s="4">
        <f>DSTDEV(PlotSort,"CCCI",$BM$35:$BM$36)/SQRT($BH14)</f>
        <v>3.5724562005391772E-2</v>
      </c>
    </row>
    <row r="15" spans="1:78" ht="13.5" customHeight="1" x14ac:dyDescent="0.2">
      <c r="B15" s="10">
        <v>129</v>
      </c>
      <c r="C15" s="10">
        <v>9.0380000000000003</v>
      </c>
      <c r="D15" s="10">
        <v>129.37657999999999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18.2</v>
      </c>
      <c r="Q15" s="24">
        <v>0.66</v>
      </c>
      <c r="R15" s="24">
        <v>1.43</v>
      </c>
      <c r="S15" s="24">
        <v>47.85</v>
      </c>
      <c r="T15" s="24">
        <v>96.32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3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4.7704000000000004</v>
      </c>
      <c r="AK15" s="10">
        <v>2.5999999999999999E-3</v>
      </c>
      <c r="AL15" s="11">
        <v>0.17169999999999999</v>
      </c>
      <c r="AM15" s="11">
        <v>1E-4</v>
      </c>
      <c r="AN15" s="11">
        <v>2.1696</v>
      </c>
      <c r="AO15" s="11">
        <v>2.23E-2</v>
      </c>
      <c r="AP15" s="11">
        <v>0.18820000000000001</v>
      </c>
      <c r="AQ15" s="11">
        <v>1.9E-3</v>
      </c>
      <c r="AR15" s="11">
        <v>8.9968000000000004</v>
      </c>
      <c r="AS15" s="11">
        <v>0.1462</v>
      </c>
      <c r="AT15" s="11">
        <v>0.1704</v>
      </c>
      <c r="AU15" s="11">
        <v>2.8E-3</v>
      </c>
      <c r="AV15" s="11">
        <v>14.876200000000001</v>
      </c>
      <c r="AW15" s="11">
        <v>1.46E-2</v>
      </c>
      <c r="AX15" s="11">
        <v>0.2014</v>
      </c>
      <c r="AY15" s="11">
        <v>2.0000000000000001E-4</v>
      </c>
      <c r="AZ15" s="11">
        <v>3.3880903490759728E-2</v>
      </c>
      <c r="BA15" s="11">
        <v>1.181924882629108</v>
      </c>
      <c r="BB15" s="11">
        <v>8.3378160301237222E-2</v>
      </c>
      <c r="BC15" s="11">
        <v>5.3337921541637988E-2</v>
      </c>
      <c r="BD15" s="11">
        <v>0.29623783969586176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0.25701250000000003</v>
      </c>
      <c r="BJ15" s="4">
        <f>DSTDEV(PlotSort,"PhxRed",$BN$35:$BN$36)/SQRT($BH15)</f>
        <v>2.539465240037184E-2</v>
      </c>
      <c r="BK15" s="4">
        <f>DAVERAGE(PlotSort,"PhxRedEdge",$BN$35:$BN$36)</f>
        <v>0.28273749999999997</v>
      </c>
      <c r="BL15" s="4">
        <f>DSTDEV(PlotSort,"PhxRedEdge",$BN$35:$BN$36)/SQRT($BH15)</f>
        <v>2.7431388027351882E-2</v>
      </c>
      <c r="BM15" s="4">
        <f>DAVERAGE(PlotSort,"TMRed",$BN$35:$BN$36)</f>
        <v>0.25388749999999999</v>
      </c>
      <c r="BN15" s="4">
        <f>DSTDEV(PlotSort,"TMRed",$BN$35:$BN$36)/SQRT($BH15)</f>
        <v>2.5028073077332295E-2</v>
      </c>
      <c r="BO15" s="4">
        <f>DAVERAGE(PlotSort,"TMNIR",$BN$35:$BN$36)</f>
        <v>0.3147875</v>
      </c>
      <c r="BP15" s="4">
        <f>DSTDEV(PlotSort,"TMNIR",$BN$35:$BN$36)/SQRT($BH15)</f>
        <v>3.2276359313524072E-2</v>
      </c>
      <c r="BQ15" s="4">
        <f>DAVERAGE(PlotSort,"NDRE",$BN$35:$BN$36)</f>
        <v>5.1199950963473767E-2</v>
      </c>
      <c r="BR15" s="4">
        <f>DSTDEV(PlotSort,"NDRE",$BN$35:$BN$36)/SQRT($BH15)</f>
        <v>4.4854875881914658E-3</v>
      </c>
      <c r="BS15" s="4">
        <f>DAVERAGE(PlotSort,"rvi",$BN$35:$BN$36)</f>
        <v>1.2361399331012775</v>
      </c>
      <c r="BT15" s="4">
        <f>DSTDEV(PlotSort,"rvi",$BN$35:$BN$36)/SQRT($BH15)</f>
        <v>1.4985311458845511E-2</v>
      </c>
      <c r="BU15" s="17">
        <f>DAVERAGE(PlotSort,"ndvi",$BN$35:$BN$36)</f>
        <v>0.10531647212555843</v>
      </c>
      <c r="BV15" s="4">
        <f>DSTDEV(PlotSort,"ndvi",$BN$35:$BN$36)/SQRT($BH15)</f>
        <v>6.0790973982329148E-3</v>
      </c>
      <c r="BW15" s="17">
        <f>DAVERAGE(PlotSort,"SAVI",$BN$35:$BN$36)</f>
        <v>8.3166731875250158E-2</v>
      </c>
      <c r="BX15" s="4">
        <f>DSTDEV(PlotSort,"SAVI",$BN$35:$BN$36)/SQRT($BH15)</f>
        <v>7.1526095720783516E-3</v>
      </c>
      <c r="BY15" s="17">
        <f>DAVERAGE(PlotSort,"CCCI",$BN$35:$BN$36)</f>
        <v>0.41693987406826305</v>
      </c>
      <c r="BZ15" s="4">
        <f>DSTDEV(PlotSort,"CCCI",$BN$35:$BN$36)/SQRT($BH15)</f>
        <v>4.4900098290147968E-2</v>
      </c>
    </row>
    <row r="16" spans="1:78" ht="13.5" customHeight="1" x14ac:dyDescent="0.2">
      <c r="B16" s="10">
        <v>129</v>
      </c>
      <c r="C16" s="10">
        <v>9.0299999999999994</v>
      </c>
      <c r="D16" s="10">
        <v>129.37625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18.2</v>
      </c>
      <c r="Q16" s="24">
        <v>0.66</v>
      </c>
      <c r="R16" s="24">
        <v>1.43</v>
      </c>
      <c r="S16" s="24">
        <v>47.95</v>
      </c>
      <c r="T16" s="24">
        <v>96.25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3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4.9547999999999996</v>
      </c>
      <c r="AK16" s="10">
        <v>0.1391</v>
      </c>
      <c r="AL16" s="11">
        <v>0.1787</v>
      </c>
      <c r="AM16" s="11">
        <v>5.0000000000000001E-3</v>
      </c>
      <c r="AN16" s="11">
        <v>2.2391999999999999</v>
      </c>
      <c r="AO16" s="11">
        <v>7.2800000000000004E-2</v>
      </c>
      <c r="AP16" s="11">
        <v>0.19470000000000001</v>
      </c>
      <c r="AQ16" s="11">
        <v>6.3E-3</v>
      </c>
      <c r="AR16" s="11">
        <v>9.282</v>
      </c>
      <c r="AS16" s="11">
        <v>0.31509999999999999</v>
      </c>
      <c r="AT16" s="11">
        <v>0.1762</v>
      </c>
      <c r="AU16" s="11">
        <v>6.0000000000000001E-3</v>
      </c>
      <c r="AV16" s="11">
        <v>15.3005</v>
      </c>
      <c r="AW16" s="11">
        <v>0.69259999999999999</v>
      </c>
      <c r="AX16" s="11">
        <v>0.20760000000000001</v>
      </c>
      <c r="AY16" s="11">
        <v>9.4000000000000004E-3</v>
      </c>
      <c r="AZ16" s="11">
        <v>3.2065622669649504E-2</v>
      </c>
      <c r="BA16" s="11">
        <v>1.1782065834279229</v>
      </c>
      <c r="BB16" s="11">
        <v>8.1813444502344998E-2</v>
      </c>
      <c r="BC16" s="11">
        <v>5.3292600135777343E-2</v>
      </c>
      <c r="BD16" s="11">
        <v>0.27501351991051715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0.26863124999999999</v>
      </c>
      <c r="BJ16" s="4">
        <f>DSTDEV(PlotSort,"PhxRed",$BK$31:$BK$32)/SQRT($BH16)</f>
        <v>1.6041583251947662E-2</v>
      </c>
      <c r="BK16" s="4">
        <f>DAVERAGE(PlotSort,"PhxRedEdge",$BK$31:$BK$32)</f>
        <v>0.29203749999999995</v>
      </c>
      <c r="BL16" s="4">
        <f>DSTDEV(PlotSort,"PhxRedEdge",$BK$31:$BK$32)/SQRT($BH16)</f>
        <v>1.7447442207479475E-2</v>
      </c>
      <c r="BM16" s="4">
        <f>DAVERAGE(PlotSort,"TMRed",$BK$31:$BK$32)</f>
        <v>0.26522499999999999</v>
      </c>
      <c r="BN16" s="4">
        <f>DSTDEV(PlotSort,"TMRed",$BK$31:$BK$32)/SQRT($BH16)</f>
        <v>1.5703302465829735E-2</v>
      </c>
      <c r="BO16" s="4">
        <f>DAVERAGE(PlotSort,"TMNIR",$BK$31:$BK$32)</f>
        <v>0.32165000000000005</v>
      </c>
      <c r="BP16" s="4">
        <f>DSTDEV(PlotSort,"TMNIR",$BK$31:$BK$32)/SQRT($BH16)</f>
        <v>2.0860415064582569E-2</v>
      </c>
      <c r="BQ16" s="4">
        <f>DAVERAGE(PlotSort,"NDRE",$BK$31:$BK$32)</f>
        <v>4.5361562797347335E-2</v>
      </c>
      <c r="BR16" s="4">
        <f>DSTDEV(PlotSort,"NDRE",$BK$31:$BK$32)/SQRT($BH16)</f>
        <v>3.3482455715383194E-3</v>
      </c>
      <c r="BS16" s="4">
        <f>DAVERAGE(PlotSort,"rvi",$BK$31:$BK$32)</f>
        <v>1.2058264323560537</v>
      </c>
      <c r="BT16" s="4">
        <f>DSTDEV(PlotSort,"rvi",$BK$31:$BK$32)/SQRT($BH16)</f>
        <v>9.68826943777059E-3</v>
      </c>
      <c r="BU16" s="17">
        <f>DAVERAGE(PlotSort,"ndvi",$BK$31:$BK$32)</f>
        <v>9.3044363946429662E-2</v>
      </c>
      <c r="BV16" s="4">
        <f>DSTDEV(PlotSort,"ndvi",$BK$31:$BK$32)/SQRT($BH16)</f>
        <v>4.0376744985480195E-3</v>
      </c>
      <c r="BW16" s="17">
        <f>DAVERAGE(PlotSort,"SAVI",$BK$31:$BK$32)</f>
        <v>7.5415192642720688E-2</v>
      </c>
      <c r="BX16" s="4">
        <f>DSTDEV(PlotSort,"SAVI",$BK$31:$BK$32)/SQRT($BH16)</f>
        <v>5.152594338356087E-3</v>
      </c>
      <c r="BY16" s="17">
        <f>DAVERAGE(PlotSort,"CCCI",$BK$31:$BK$32)</f>
        <v>0.42400021682702266</v>
      </c>
      <c r="BZ16" s="4">
        <f>DSTDEV(PlotSort,"CCCI",$BK$31:$BK$32)/SQRT($BH16)</f>
        <v>3.2755517235654202E-2</v>
      </c>
    </row>
    <row r="17" spans="2:78" ht="13.5" customHeight="1" x14ac:dyDescent="0.2">
      <c r="B17" s="10">
        <v>129</v>
      </c>
      <c r="C17" s="10">
        <v>9.0220000000000002</v>
      </c>
      <c r="D17" s="10">
        <v>129.37592000000001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18.2</v>
      </c>
      <c r="Q17" s="24">
        <v>0.66</v>
      </c>
      <c r="R17" s="24">
        <v>1.43</v>
      </c>
      <c r="S17" s="24">
        <v>48.05</v>
      </c>
      <c r="T17" s="24">
        <v>96.17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3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4.7194000000000003</v>
      </c>
      <c r="AK17" s="10">
        <v>0.124</v>
      </c>
      <c r="AL17" s="11">
        <v>0.1706</v>
      </c>
      <c r="AM17" s="11">
        <v>4.4999999999999997E-3</v>
      </c>
      <c r="AN17" s="11">
        <v>2.1520999999999999</v>
      </c>
      <c r="AO17" s="11">
        <v>5.7799999999999997E-2</v>
      </c>
      <c r="AP17" s="11">
        <v>0.1875</v>
      </c>
      <c r="AQ17" s="11">
        <v>5.0000000000000001E-3</v>
      </c>
      <c r="AR17" s="11">
        <v>8.7204999999999995</v>
      </c>
      <c r="AS17" s="11">
        <v>0.20610000000000001</v>
      </c>
      <c r="AT17" s="11">
        <v>0.16589999999999999</v>
      </c>
      <c r="AU17" s="11">
        <v>3.8999999999999998E-3</v>
      </c>
      <c r="AV17" s="11">
        <v>14.892799999999999</v>
      </c>
      <c r="AW17" s="11">
        <v>0.50539999999999996</v>
      </c>
      <c r="AX17" s="11">
        <v>0.20250000000000001</v>
      </c>
      <c r="AY17" s="11">
        <v>6.8999999999999999E-3</v>
      </c>
      <c r="AZ17" s="11">
        <v>3.8461538461538491E-2</v>
      </c>
      <c r="BA17" s="11">
        <v>1.2206148282097651</v>
      </c>
      <c r="BB17" s="11">
        <v>9.9348534201954455E-2</v>
      </c>
      <c r="BC17" s="11">
        <v>6.3219714417319245E-2</v>
      </c>
      <c r="BD17" s="11">
        <v>0.23324823093468988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0.27103749999999999</v>
      </c>
      <c r="BJ17" s="4">
        <f>DSTDEV(PlotSort,"PhxRed",$BL$31:$BL$32)/SQRT($BH17)</f>
        <v>1.7548558523422939E-2</v>
      </c>
      <c r="BK17" s="4">
        <f>DAVERAGE(PlotSort,"PhxRedEdge",$BL$31:$BL$32)</f>
        <v>0.29605625000000002</v>
      </c>
      <c r="BL17" s="4">
        <f>DSTDEV(PlotSort,"PhxRedEdge",$BL$31:$BL$32)/SQRT($BH17)</f>
        <v>1.866761448951541E-2</v>
      </c>
      <c r="BM17" s="4">
        <f>DAVERAGE(PlotSort,"TMRed",$BL$31:$BL$32)</f>
        <v>0.26731249999999995</v>
      </c>
      <c r="BN17" s="4">
        <f>DSTDEV(PlotSort,"TMRed",$BL$31:$BL$32)/SQRT($BH17)</f>
        <v>1.7340393293790512E-2</v>
      </c>
      <c r="BO17" s="4">
        <f>DAVERAGE(PlotSort,"TMNIR",$BL$31:$BL$32)</f>
        <v>0.32917500000000005</v>
      </c>
      <c r="BP17" s="4">
        <f>DSTDEV(PlotSort,"TMNIR",$BL$31:$BL$32)/SQRT($BH17)</f>
        <v>2.1657563151625925E-2</v>
      </c>
      <c r="BQ17" s="4">
        <f>DAVERAGE(PlotSort,"NDRE",$BL$31:$BL$32)</f>
        <v>5.1166856251782813E-2</v>
      </c>
      <c r="BR17" s="4">
        <f>DSTDEV(PlotSort,"NDRE",$BL$31:$BL$32)/SQRT($BH17)</f>
        <v>2.3234486233577154E-3</v>
      </c>
      <c r="BS17" s="4">
        <f>DAVERAGE(PlotSort,"rvi",$BL$31:$BL$32)</f>
        <v>1.2300585324191506</v>
      </c>
      <c r="BT17" s="4">
        <f>DSTDEV(PlotSort,"rvi",$BL$31:$BL$32)/SQRT($BH17)</f>
        <v>6.4207387139865596E-3</v>
      </c>
      <c r="BU17" s="17">
        <f>DAVERAGE(PlotSort,"ndvi",$BL$31:$BL$32)</f>
        <v>0.10305155861133358</v>
      </c>
      <c r="BV17" s="4">
        <f>DSTDEV(PlotSort,"ndvi",$BL$31:$BL$32)/SQRT($BH17)</f>
        <v>2.5704939993926893E-3</v>
      </c>
      <c r="BW17" s="17">
        <f>DAVERAGE(PlotSort,"SAVI",$BL$31:$BL$32)</f>
        <v>8.2853279345943151E-2</v>
      </c>
      <c r="BX17" s="4">
        <f>DSTDEV(PlotSort,"SAVI",$BL$31:$BL$32)/SQRT($BH17)</f>
        <v>3.7465830829326234E-3</v>
      </c>
      <c r="BY17" s="17">
        <f>DAVERAGE(PlotSort,"CCCI",$BL$31:$BL$32)</f>
        <v>0.43952791034297195</v>
      </c>
      <c r="BZ17" s="4">
        <f>DSTDEV(PlotSort,"CCCI",$BL$31:$BL$32)/SQRT($BH17)</f>
        <v>3.1067421638872494E-2</v>
      </c>
    </row>
    <row r="18" spans="2:78" ht="13.5" customHeight="1" x14ac:dyDescent="0.2">
      <c r="B18" s="10">
        <v>129</v>
      </c>
      <c r="C18" s="10">
        <v>9.093</v>
      </c>
      <c r="D18" s="10">
        <v>129.37887000000001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18.2</v>
      </c>
      <c r="Q18" s="24">
        <v>0.66</v>
      </c>
      <c r="R18" s="24">
        <v>1.43</v>
      </c>
      <c r="S18" s="24">
        <v>47.16</v>
      </c>
      <c r="T18" s="24">
        <v>96.85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3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8.4707000000000008</v>
      </c>
      <c r="AK18" s="10">
        <v>0.26679999999999998</v>
      </c>
      <c r="AL18" s="11">
        <v>0.3004</v>
      </c>
      <c r="AM18" s="11">
        <v>9.4999999999999998E-3</v>
      </c>
      <c r="AN18" s="11">
        <v>3.8614999999999999</v>
      </c>
      <c r="AO18" s="11">
        <v>9.8299999999999998E-2</v>
      </c>
      <c r="AP18" s="11">
        <v>0.3301</v>
      </c>
      <c r="AQ18" s="11">
        <v>8.3999999999999995E-3</v>
      </c>
      <c r="AR18" s="11">
        <v>15.899800000000001</v>
      </c>
      <c r="AS18" s="11">
        <v>0.37190000000000001</v>
      </c>
      <c r="AT18" s="11">
        <v>0.29659999999999997</v>
      </c>
      <c r="AU18" s="11">
        <v>6.8999999999999999E-3</v>
      </c>
      <c r="AV18" s="11">
        <v>27.8096</v>
      </c>
      <c r="AW18" s="11">
        <v>0.55120000000000002</v>
      </c>
      <c r="AX18" s="11">
        <v>0.37119999999999997</v>
      </c>
      <c r="AY18" s="11">
        <v>7.4000000000000003E-3</v>
      </c>
      <c r="AZ18" s="11">
        <v>5.8605447026949906E-2</v>
      </c>
      <c r="BA18" s="11">
        <v>1.2515171948752528</v>
      </c>
      <c r="BB18" s="11">
        <v>0.11171009284216832</v>
      </c>
      <c r="BC18" s="11">
        <v>9.582120226066107E-2</v>
      </c>
      <c r="BD18" s="11">
        <v>0.49541281615387317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0.269125</v>
      </c>
      <c r="BJ18" s="4">
        <f>DSTDEV(PlotSort,"PhxRed",$BJ$35:$BJ$36)/SQRT($BH18)</f>
        <v>1.5910037450196868E-2</v>
      </c>
      <c r="BK18" s="4">
        <f>DAVERAGE(PlotSort,"PhxRedEdge",$BJ$35:$BJ$36)</f>
        <v>0.29323749999999998</v>
      </c>
      <c r="BL18" s="4">
        <f>DSTDEV(PlotSort,"PhxRedEdge",$BJ$35:$BJ$36)/SQRT($BH18)</f>
        <v>1.7268924100340883E-2</v>
      </c>
      <c r="BM18" s="4">
        <f>DAVERAGE(PlotSort,"TMRed",$BJ$35:$BJ$36)</f>
        <v>0.26546874999999998</v>
      </c>
      <c r="BN18" s="4">
        <f>DSTDEV(PlotSort,"TMRed",$BJ$35:$BJ$36)/SQRT($BH18)</f>
        <v>1.5610791456419928E-2</v>
      </c>
      <c r="BO18" s="4">
        <f>DAVERAGE(PlotSort,"TMNIR",$BJ$35:$BJ$36)</f>
        <v>0.32444374999999998</v>
      </c>
      <c r="BP18" s="4">
        <f>DSTDEV(PlotSort,"TMNIR",$BJ$35:$BJ$36)/SQRT($BH18)</f>
        <v>2.0517632597252412E-2</v>
      </c>
      <c r="BQ18" s="4">
        <f>DAVERAGE(PlotSort,"NDRE",$BJ$35:$BJ$36)</f>
        <v>4.7889974427090989E-2</v>
      </c>
      <c r="BR18" s="4">
        <f>DSTDEV(PlotSort,"NDRE",$BJ$35:$BJ$36)/SQRT($BH18)</f>
        <v>3.1987683006088506E-3</v>
      </c>
      <c r="BS18" s="4">
        <f>DAVERAGE(PlotSort,"rvi",$BJ$35:$BJ$36)</f>
        <v>1.2161849969455432</v>
      </c>
      <c r="BT18" s="4">
        <f>DSTDEV(PlotSort,"rvi",$BJ$35:$BJ$36)/SQRT($BH18)</f>
        <v>9.1886845138576274E-3</v>
      </c>
      <c r="BU18" s="17">
        <f>DAVERAGE(PlotSort,"ndvi",$BJ$35:$BJ$36)</f>
        <v>9.7311248314790419E-2</v>
      </c>
      <c r="BV18" s="4">
        <f>DSTDEV(PlotSort,"ndvi",$BJ$35:$BJ$36)/SQRT($BH18)</f>
        <v>3.8115654664885854E-3</v>
      </c>
      <c r="BW18" s="17">
        <f>DAVERAGE(PlotSort,"SAVI",$BJ$35:$BJ$36)</f>
        <v>7.8869015590416355E-2</v>
      </c>
      <c r="BX18" s="4">
        <f>DSTDEV(PlotSort,"SAVI",$BJ$35:$BJ$36)/SQRT($BH18)</f>
        <v>4.95885005303634E-3</v>
      </c>
      <c r="BY18" s="17">
        <f>DAVERAGE(PlotSort,"CCCI",$BJ$35:$BJ$36)</f>
        <v>0.43045388255953937</v>
      </c>
      <c r="BZ18" s="4">
        <f>DSTDEV(PlotSort,"CCCI",$BJ$35:$BJ$36)/SQRT($BH18)</f>
        <v>2.9063522409245323E-2</v>
      </c>
    </row>
    <row r="19" spans="2:78" ht="13.5" customHeight="1" x14ac:dyDescent="0.2">
      <c r="B19" s="10">
        <v>129</v>
      </c>
      <c r="C19" s="10">
        <v>9.1010000000000009</v>
      </c>
      <c r="D19" s="10">
        <v>129.37921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18.2</v>
      </c>
      <c r="Q19" s="24">
        <v>0.66</v>
      </c>
      <c r="R19" s="24">
        <v>1.43</v>
      </c>
      <c r="S19" s="24">
        <v>47.06</v>
      </c>
      <c r="T19" s="24">
        <v>96.92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3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8.8902999999999999</v>
      </c>
      <c r="AK19" s="10">
        <v>0.2208</v>
      </c>
      <c r="AL19" s="11">
        <v>0.31459999999999999</v>
      </c>
      <c r="AM19" s="11">
        <v>7.7999999999999996E-3</v>
      </c>
      <c r="AN19" s="11">
        <v>4.0077999999999996</v>
      </c>
      <c r="AO19" s="11">
        <v>9.0700000000000003E-2</v>
      </c>
      <c r="AP19" s="11">
        <v>0.34189999999999998</v>
      </c>
      <c r="AQ19" s="11">
        <v>7.7000000000000002E-3</v>
      </c>
      <c r="AR19" s="11">
        <v>16.705300000000001</v>
      </c>
      <c r="AS19" s="11">
        <v>0.24410000000000001</v>
      </c>
      <c r="AT19" s="11">
        <v>0.311</v>
      </c>
      <c r="AU19" s="11">
        <v>4.4999999999999997E-3</v>
      </c>
      <c r="AV19" s="11">
        <v>28.747699999999998</v>
      </c>
      <c r="AW19" s="11">
        <v>0.47839999999999999</v>
      </c>
      <c r="AX19" s="11">
        <v>0.38300000000000001</v>
      </c>
      <c r="AY19" s="11">
        <v>6.4000000000000003E-3</v>
      </c>
      <c r="AZ19" s="11">
        <v>5.6697475513864018E-2</v>
      </c>
      <c r="BA19" s="11">
        <v>1.2315112540192927</v>
      </c>
      <c r="BB19" s="11">
        <v>0.10374639769452451</v>
      </c>
      <c r="BC19" s="11">
        <v>9.045226130653268E-2</v>
      </c>
      <c r="BD19" s="11">
        <v>0.53841541493513401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0.27054375000000003</v>
      </c>
      <c r="BJ19" s="4">
        <f>DSTDEV(PlotSort,"PhxRed",$BK$35:$BK$36)/SQRT($BH19)</f>
        <v>1.7671471757114622E-2</v>
      </c>
      <c r="BK19" s="4">
        <f>DAVERAGE(PlotSort,"PhxRedEdge",$BK$35:$BK$36)</f>
        <v>0.29485624999999999</v>
      </c>
      <c r="BL19" s="4">
        <f>DSTDEV(PlotSort,"PhxRedEdge",$BK$35:$BK$36)/SQRT($BH19)</f>
        <v>1.8844848917653017E-2</v>
      </c>
      <c r="BM19" s="4">
        <f>DAVERAGE(PlotSort,"TMRed",$BK$35:$BK$36)</f>
        <v>0.26706875000000002</v>
      </c>
      <c r="BN19" s="4">
        <f>DSTDEV(PlotSort,"TMRed",$BK$35:$BK$36)/SQRT($BH19)</f>
        <v>1.7425442889517407E-2</v>
      </c>
      <c r="BO19" s="4">
        <f>DAVERAGE(PlotSort,"TMNIR",$BK$35:$BK$36)</f>
        <v>0.32638125000000001</v>
      </c>
      <c r="BP19" s="4">
        <f>DSTDEV(PlotSort,"TMNIR",$BK$35:$BK$36)/SQRT($BH19)</f>
        <v>2.2022627035903294E-2</v>
      </c>
      <c r="BQ19" s="4">
        <f>DAVERAGE(PlotSort,"NDRE",$BK$35:$BK$36)</f>
        <v>4.8638444622039152E-2</v>
      </c>
      <c r="BR19" s="4">
        <f>DSTDEV(PlotSort,"NDRE",$BK$35:$BK$36)/SQRT($BH19)</f>
        <v>2.7352789169860486E-3</v>
      </c>
      <c r="BS19" s="4">
        <f>DAVERAGE(PlotSort,"rvi",$BK$35:$BK$36)</f>
        <v>1.2196999678296609</v>
      </c>
      <c r="BT19" s="4">
        <f>DSTDEV(PlotSort,"rvi",$BK$35:$BK$36)/SQRT($BH19)</f>
        <v>8.3557075707951286E-3</v>
      </c>
      <c r="BU19" s="17">
        <f>DAVERAGE(PlotSort,"ndvi",$BK$35:$BK$36)</f>
        <v>9.8784674242972839E-2</v>
      </c>
      <c r="BV19" s="4">
        <f>DSTDEV(PlotSort,"ndvi",$BK$35:$BK$36)/SQRT($BH19)</f>
        <v>3.4129150035795836E-3</v>
      </c>
      <c r="BW19" s="17">
        <f>DAVERAGE(PlotSort,"SAVI",$BK$35:$BK$36)</f>
        <v>7.9399456398247512E-2</v>
      </c>
      <c r="BX19" s="4">
        <f>DSTDEV(PlotSort,"SAVI",$BK$35:$BK$36)/SQRT($BH19)</f>
        <v>4.222642724204681E-3</v>
      </c>
      <c r="BY19" s="17">
        <f>DAVERAGE(PlotSort,"CCCI",$BK$35:$BK$36)</f>
        <v>0.43307424461045535</v>
      </c>
      <c r="BZ19" s="4">
        <f>DSTDEV(PlotSort,"CCCI",$BK$35:$BK$36)/SQRT($BH19)</f>
        <v>3.4658741477222234E-2</v>
      </c>
    </row>
    <row r="20" spans="2:78" ht="13.5" customHeight="1" x14ac:dyDescent="0.2">
      <c r="B20" s="10">
        <v>129</v>
      </c>
      <c r="C20" s="10">
        <v>9.1080000000000005</v>
      </c>
      <c r="D20" s="10">
        <v>129.37950000000001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18.2</v>
      </c>
      <c r="Q20" s="24">
        <v>0.66</v>
      </c>
      <c r="R20" s="24">
        <v>1.43</v>
      </c>
      <c r="S20" s="24">
        <v>46.97</v>
      </c>
      <c r="T20" s="24">
        <v>96.99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3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8.9002999999999997</v>
      </c>
      <c r="AK20" s="10">
        <v>2.9399999999999999E-2</v>
      </c>
      <c r="AL20" s="11">
        <v>0.31440000000000001</v>
      </c>
      <c r="AM20" s="11">
        <v>1E-3</v>
      </c>
      <c r="AN20" s="11">
        <v>4.0094000000000003</v>
      </c>
      <c r="AO20" s="11">
        <v>1.8E-3</v>
      </c>
      <c r="AP20" s="11">
        <v>0.34139999999999998</v>
      </c>
      <c r="AQ20" s="11">
        <v>1E-4</v>
      </c>
      <c r="AR20" s="11">
        <v>16.625299999999999</v>
      </c>
      <c r="AS20" s="11">
        <v>2.3699999999999999E-2</v>
      </c>
      <c r="AT20" s="11">
        <v>0.30890000000000001</v>
      </c>
      <c r="AU20" s="11">
        <v>4.0000000000000002E-4</v>
      </c>
      <c r="AV20" s="11">
        <v>28.5792</v>
      </c>
      <c r="AW20" s="11">
        <v>1.04E-2</v>
      </c>
      <c r="AX20" s="11">
        <v>0.38009999999999999</v>
      </c>
      <c r="AY20" s="11">
        <v>1E-4</v>
      </c>
      <c r="AZ20" s="11">
        <v>5.3638253638253655E-2</v>
      </c>
      <c r="BA20" s="11">
        <v>1.2304953059242474</v>
      </c>
      <c r="BB20" s="11">
        <v>0.10333817126269954</v>
      </c>
      <c r="BC20" s="11">
        <v>8.982338099243059E-2</v>
      </c>
      <c r="BD20" s="11">
        <v>0.48452992806293699</v>
      </c>
      <c r="BE20" s="27"/>
    </row>
    <row r="21" spans="2:78" ht="13.5" customHeight="1" x14ac:dyDescent="0.2">
      <c r="B21" s="10">
        <v>129</v>
      </c>
      <c r="C21" s="10">
        <v>9.1159999999999997</v>
      </c>
      <c r="D21" s="10">
        <v>129.37983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18.2</v>
      </c>
      <c r="Q21" s="24">
        <v>0.66</v>
      </c>
      <c r="R21" s="24">
        <v>1.43</v>
      </c>
      <c r="S21" s="24">
        <v>46.87</v>
      </c>
      <c r="T21" s="24">
        <v>97.07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3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8.5545000000000009</v>
      </c>
      <c r="AK21" s="10">
        <v>0.1328</v>
      </c>
      <c r="AL21" s="11">
        <v>0.30149999999999999</v>
      </c>
      <c r="AM21" s="11">
        <v>4.7000000000000002E-3</v>
      </c>
      <c r="AN21" s="11">
        <v>3.8978000000000002</v>
      </c>
      <c r="AO21" s="11">
        <v>6.4600000000000005E-2</v>
      </c>
      <c r="AP21" s="11">
        <v>0.33119999999999999</v>
      </c>
      <c r="AQ21" s="11">
        <v>5.4999999999999997E-3</v>
      </c>
      <c r="AR21" s="11">
        <v>15.912800000000001</v>
      </c>
      <c r="AS21" s="11">
        <v>0.24</v>
      </c>
      <c r="AT21" s="11">
        <v>0.29499999999999998</v>
      </c>
      <c r="AU21" s="11">
        <v>4.4999999999999997E-3</v>
      </c>
      <c r="AV21" s="11">
        <v>27.801300000000001</v>
      </c>
      <c r="AW21" s="11">
        <v>0.37230000000000002</v>
      </c>
      <c r="AX21" s="11">
        <v>0.36899999999999999</v>
      </c>
      <c r="AY21" s="11">
        <v>4.8999999999999998E-3</v>
      </c>
      <c r="AZ21" s="11">
        <v>5.3984575835475584E-2</v>
      </c>
      <c r="BA21" s="11">
        <v>1.2508474576271187</v>
      </c>
      <c r="BB21" s="11">
        <v>0.11144578313253015</v>
      </c>
      <c r="BC21" s="11">
        <v>9.5360824742268063E-2</v>
      </c>
      <c r="BD21" s="11">
        <v>0.41251039996979855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0.25240000000000001</v>
      </c>
      <c r="BJ21" s="4"/>
      <c r="BK21" s="4">
        <f>DAVERAGE(PlotSort2,"PhxRedEdge",$BO$31:$BO$32)</f>
        <v>0.27489999999999998</v>
      </c>
      <c r="BL21" s="4"/>
      <c r="BM21" s="4">
        <f>DAVERAGE(PlotSort2,"TMRed",$BO$31:$BO$32)</f>
        <v>0.2475</v>
      </c>
      <c r="BN21" s="4"/>
      <c r="BO21" s="4">
        <f>DAVERAGE(PlotSort2,"TMNIR",$BO$31:$BO$32)</f>
        <v>0.31459999999999999</v>
      </c>
      <c r="BP21" s="4"/>
      <c r="BQ21" s="4">
        <f>DAVERAGE(PlotSort2,"NDRE",$BO$31:$BO$32)</f>
        <v>6.7345207803223103E-2</v>
      </c>
      <c r="BR21" s="4"/>
      <c r="BS21" s="4">
        <f>DAVERAGE(PlotSort2,"rvi",$BO$31:$BO$32)</f>
        <v>1.2711111111111111</v>
      </c>
      <c r="BT21" s="4"/>
      <c r="BU21" s="17">
        <f>DAVERAGE(PlotSort2,"ndvi",$BO$31:$BO$32)</f>
        <v>0.11937377690802346</v>
      </c>
      <c r="BV21" s="4"/>
      <c r="BW21" s="17">
        <f>DAVERAGE(PlotSort2,"SAVI",$BO$31:$BO$32)</f>
        <v>9.4765088033141875E-2</v>
      </c>
      <c r="BX21" s="4"/>
      <c r="BY21" s="17">
        <f>DAVERAGE(PlotSort2,"CCCI",$BO$31:$BO$32)</f>
        <v>0.58064406291902226</v>
      </c>
      <c r="BZ21" s="4"/>
    </row>
    <row r="22" spans="2:78" ht="13.5" customHeight="1" x14ac:dyDescent="0.2">
      <c r="B22" s="10">
        <v>129</v>
      </c>
      <c r="C22" s="10">
        <v>9.1240000000000006</v>
      </c>
      <c r="D22" s="10">
        <v>129.38016999999999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18.2</v>
      </c>
      <c r="Q22" s="24">
        <v>0.66</v>
      </c>
      <c r="R22" s="24">
        <v>1.43</v>
      </c>
      <c r="S22" s="24">
        <v>46.77</v>
      </c>
      <c r="T22" s="24">
        <v>97.14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3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8.6725999999999992</v>
      </c>
      <c r="AK22" s="10">
        <v>0.1525</v>
      </c>
      <c r="AL22" s="11">
        <v>0.30499999999999999</v>
      </c>
      <c r="AM22" s="11">
        <v>5.4000000000000003E-3</v>
      </c>
      <c r="AN22" s="11">
        <v>3.9186000000000001</v>
      </c>
      <c r="AO22" s="11">
        <v>4.9200000000000001E-2</v>
      </c>
      <c r="AP22" s="11">
        <v>0.33229999999999998</v>
      </c>
      <c r="AQ22" s="11">
        <v>4.1999999999999997E-3</v>
      </c>
      <c r="AR22" s="11">
        <v>16.223400000000002</v>
      </c>
      <c r="AS22" s="11">
        <v>0.1171</v>
      </c>
      <c r="AT22" s="11">
        <v>0.30009999999999998</v>
      </c>
      <c r="AU22" s="11">
        <v>2.2000000000000001E-3</v>
      </c>
      <c r="AV22" s="11">
        <v>27.7971</v>
      </c>
      <c r="AW22" s="11">
        <v>0.13100000000000001</v>
      </c>
      <c r="AX22" s="11">
        <v>0.36820000000000003</v>
      </c>
      <c r="AY22" s="11">
        <v>1.6999999999999999E-3</v>
      </c>
      <c r="AZ22" s="11">
        <v>5.1249107780157094E-2</v>
      </c>
      <c r="BA22" s="11">
        <v>1.2269243585471512</v>
      </c>
      <c r="BB22" s="11">
        <v>0.10190034415681587</v>
      </c>
      <c r="BC22" s="11">
        <v>8.7434734229222016E-2</v>
      </c>
      <c r="BD22" s="11">
        <v>0.45335108642099714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0.27010000000000001</v>
      </c>
      <c r="BJ22" s="4">
        <f>DSTDEV(PlotSort2,"PhxRed",$BP$31:$BP$32)/SQRT($BH22)</f>
        <v>5.5999999999999939E-3</v>
      </c>
      <c r="BK22" s="4">
        <f>DAVERAGE(PlotSort2,"PhxRedEdge",$BP$31:$BP$32)</f>
        <v>0.29389999999999999</v>
      </c>
      <c r="BL22" s="4">
        <f>DSTDEV(PlotSort2,"PhxRedEdge",$BP$31:$BP$32)/SQRT($BH22)</f>
        <v>6.4000000000000168E-3</v>
      </c>
      <c r="BM22" s="4">
        <f>DAVERAGE(PlotSort2,"TMRed",$BP$31:$BP$32)</f>
        <v>0.26519999999999999</v>
      </c>
      <c r="BN22" s="4">
        <f>DSTDEV(PlotSort2,"TMRed",$BP$31:$BP$32)/SQRT($BH22)</f>
        <v>5.0999999999999934E-3</v>
      </c>
      <c r="BO22" s="4">
        <f>DAVERAGE(PlotSort2,"TMNIR",$BP$31:$BP$32)</f>
        <v>0.33199999999999996</v>
      </c>
      <c r="BP22" s="4">
        <f>DSTDEV(PlotSort2,"TMNIR",$BP$31:$BP$32)/SQRT($BH22)</f>
        <v>6.8999999999999895E-3</v>
      </c>
      <c r="BQ22" s="4">
        <f>DAVERAGE(PlotSort2,"NDRE",$BP$31:$BP$32)</f>
        <v>6.0882859614348153E-2</v>
      </c>
      <c r="BR22" s="4">
        <f>DSTDEV(PlotSort2,"NDRE",$BP$31:$BP$32)/SQRT($BH22)</f>
        <v>4.9487463312167582E-4</v>
      </c>
      <c r="BS22" s="4">
        <f>DAVERAGE(PlotSort2,"rvi",$BP$31:$BP$32)</f>
        <v>1.2518479829963802</v>
      </c>
      <c r="BT22" s="4">
        <f>DSTDEV(PlotSort2,"rvi",$BP$31:$BP$32)/SQRT($BH22)</f>
        <v>1.9440998745039462E-3</v>
      </c>
      <c r="BU22" s="17">
        <f>DAVERAGE(PlotSort2,"ndvi",$BP$31:$BP$32)</f>
        <v>0.11183991734843586</v>
      </c>
      <c r="BV22" s="4">
        <f>DSTDEV(PlotSort2,"ndvi",$BP$31:$BP$32)/SQRT($BH22)</f>
        <v>7.6677995950898126E-4</v>
      </c>
      <c r="BW22" s="17">
        <f>DAVERAGE(PlotSort2,"SAVI",$BP$31:$BP$32)</f>
        <v>9.1307376738118576E-2</v>
      </c>
      <c r="BX22" s="4">
        <f>DSTDEV(PlotSort2,"SAVI",$BP$31:$BP$32)/SQRT($BH22)</f>
        <v>1.4621869113585204E-3</v>
      </c>
      <c r="BY22" s="17">
        <f>DAVERAGE(PlotSort2,"CCCI",$BP$31:$BP$32)</f>
        <v>0.53626584057834736</v>
      </c>
      <c r="BZ22" s="4">
        <f>DSTDEV(PlotSort2,"CCCI",$BP$31:$BP$32)/SQRT($BH22)</f>
        <v>1.667008592196334E-2</v>
      </c>
    </row>
    <row r="23" spans="2:78" ht="13.5" customHeight="1" x14ac:dyDescent="0.2">
      <c r="B23" s="10">
        <v>129</v>
      </c>
      <c r="C23" s="10">
        <v>9.1319999999999997</v>
      </c>
      <c r="D23" s="10">
        <v>129.38050000000001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18.2</v>
      </c>
      <c r="Q23" s="24">
        <v>0.66</v>
      </c>
      <c r="R23" s="24">
        <v>1.43</v>
      </c>
      <c r="S23" s="24">
        <v>46.67</v>
      </c>
      <c r="T23" s="24">
        <v>97.22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3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8.9014000000000006</v>
      </c>
      <c r="AK23" s="10">
        <v>8.5300000000000001E-2</v>
      </c>
      <c r="AL23" s="11">
        <v>0.31240000000000001</v>
      </c>
      <c r="AM23" s="11">
        <v>3.0000000000000001E-3</v>
      </c>
      <c r="AN23" s="11">
        <v>4.0021000000000004</v>
      </c>
      <c r="AO23" s="11">
        <v>2.93E-2</v>
      </c>
      <c r="AP23" s="11">
        <v>0.3387</v>
      </c>
      <c r="AQ23" s="11">
        <v>2.5000000000000001E-3</v>
      </c>
      <c r="AR23" s="11">
        <v>16.770099999999999</v>
      </c>
      <c r="AS23" s="11">
        <v>3.9800000000000002E-2</v>
      </c>
      <c r="AT23" s="11">
        <v>0.30959999999999999</v>
      </c>
      <c r="AU23" s="11">
        <v>6.9999999999999999E-4</v>
      </c>
      <c r="AV23" s="11">
        <v>28.577100000000002</v>
      </c>
      <c r="AW23" s="11">
        <v>0</v>
      </c>
      <c r="AX23" s="11">
        <v>0.37769999999999998</v>
      </c>
      <c r="AY23" s="11">
        <v>0</v>
      </c>
      <c r="AZ23" s="11">
        <v>5.4438860971524262E-2</v>
      </c>
      <c r="BA23" s="11">
        <v>1.2199612403100775</v>
      </c>
      <c r="BB23" s="11">
        <v>9.9083369707551272E-2</v>
      </c>
      <c r="BC23" s="11">
        <v>8.603554282826581E-2</v>
      </c>
      <c r="BD23" s="11">
        <v>0.54266138427395449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0.19314999999999999</v>
      </c>
      <c r="BJ23" s="4">
        <f>DSTDEV(PlotSort2,"PhxRed",$BQ$31:$BQ$32)/SQRT($BH23)</f>
        <v>6.499999999999978E-4</v>
      </c>
      <c r="BK23" s="4">
        <f>DAVERAGE(PlotSort2,"PhxRedEdge",$BQ$31:$BQ$32)</f>
        <v>0.21510000000000001</v>
      </c>
      <c r="BL23" s="4">
        <f>DSTDEV(PlotSort2,"PhxRedEdge",$BQ$31:$BQ$32)/SQRT($BH23)</f>
        <v>1.0000000000000285E-4</v>
      </c>
      <c r="BM23" s="4">
        <f>DAVERAGE(PlotSort2,"TMRed",$BQ$31:$BQ$32)</f>
        <v>0.18955</v>
      </c>
      <c r="BN23" s="4">
        <f>DSTDEV(PlotSort2,"TMRed",$BQ$31:$BQ$32)/SQRT($BH23)</f>
        <v>6.499999999999978E-4</v>
      </c>
      <c r="BO23" s="4">
        <f>DAVERAGE(PlotSort2,"TMNIR",$BQ$31:$BQ$32)</f>
        <v>0.24399999999999999</v>
      </c>
      <c r="BP23" s="4">
        <f>DSTDEV(PlotSort2,"TMNIR",$BQ$31:$BQ$32)/SQRT($BH23)</f>
        <v>7.9999999999999505E-4</v>
      </c>
      <c r="BQ23" s="4">
        <f>DAVERAGE(PlotSort2,"NDRE",$BQ$31:$BQ$32)</f>
        <v>6.2946501432827873E-2</v>
      </c>
      <c r="BR23" s="4">
        <f>DSTDEV(PlotSort2,"NDRE",$BQ$31:$BQ$32)/SQRT($BH23)</f>
        <v>1.4013246541286146E-3</v>
      </c>
      <c r="BS23" s="4">
        <f>DAVERAGE(PlotSort2,"rvi",$BQ$31:$BQ$32)</f>
        <v>1.2872599626260617</v>
      </c>
      <c r="BT23" s="4">
        <f>DSTDEV(PlotSort2,"rvi",$BQ$31:$BQ$32)/SQRT($BH23)</f>
        <v>1.9371656927946734E-4</v>
      </c>
      <c r="BU23" s="17">
        <f>DAVERAGE(PlotSort2,"ndvi",$BQ$31:$BQ$32)</f>
        <v>0.12559129831057622</v>
      </c>
      <c r="BV23" s="4">
        <f>DSTDEV(PlotSort2,"ndvi",$BQ$31:$BQ$32)/SQRT($BH23)</f>
        <v>7.4056931265914505E-5</v>
      </c>
      <c r="BW23" s="17">
        <f>DAVERAGE(PlotSort2,"SAVI",$BQ$31:$BQ$32)</f>
        <v>8.7488455428401252E-2</v>
      </c>
      <c r="BX23" s="4">
        <f>DSTDEV(PlotSort2,"SAVI",$BQ$31:$BQ$32)/SQRT($BH23)</f>
        <v>1.0512745929924792E-4</v>
      </c>
      <c r="BY23" s="17">
        <f>DAVERAGE(PlotSort2,"CCCI",$BQ$31:$BQ$32)</f>
        <v>0.44320846016486287</v>
      </c>
      <c r="BZ23" s="4">
        <f>DSTDEV(PlotSort2,"CCCI",$BQ$31:$BQ$32)/SQRT($BH23)</f>
        <v>2.5537000929432892E-2</v>
      </c>
    </row>
    <row r="24" spans="2:78" ht="13.5" customHeight="1" x14ac:dyDescent="0.2">
      <c r="B24" s="10">
        <v>129</v>
      </c>
      <c r="C24" s="10">
        <v>9.1389999999999993</v>
      </c>
      <c r="D24" s="10">
        <v>129.38078999999999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18.2</v>
      </c>
      <c r="Q24" s="24">
        <v>0.66</v>
      </c>
      <c r="R24" s="24">
        <v>1.43</v>
      </c>
      <c r="S24" s="24">
        <v>46.58</v>
      </c>
      <c r="T24" s="24">
        <v>97.29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3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9.2355</v>
      </c>
      <c r="AK24" s="10">
        <v>0.1905</v>
      </c>
      <c r="AL24" s="11">
        <v>0.32350000000000001</v>
      </c>
      <c r="AM24" s="11">
        <v>6.7000000000000002E-3</v>
      </c>
      <c r="AN24" s="11">
        <v>4.1471999999999998</v>
      </c>
      <c r="AO24" s="11">
        <v>8.6400000000000005E-2</v>
      </c>
      <c r="AP24" s="11">
        <v>0.3503</v>
      </c>
      <c r="AQ24" s="11">
        <v>7.3000000000000001E-3</v>
      </c>
      <c r="AR24" s="11">
        <v>17.244800000000001</v>
      </c>
      <c r="AS24" s="11">
        <v>0.1489</v>
      </c>
      <c r="AT24" s="11">
        <v>0.31769999999999998</v>
      </c>
      <c r="AU24" s="11">
        <v>2.7000000000000001E-3</v>
      </c>
      <c r="AV24" s="11">
        <v>29.398700000000002</v>
      </c>
      <c r="AW24" s="11">
        <v>0.28910000000000002</v>
      </c>
      <c r="AX24" s="11">
        <v>0.38790000000000002</v>
      </c>
      <c r="AY24" s="11">
        <v>3.8E-3</v>
      </c>
      <c r="AZ24" s="11">
        <v>5.0934706041723142E-2</v>
      </c>
      <c r="BA24" s="11">
        <v>1.2209631728045327</v>
      </c>
      <c r="BB24" s="11">
        <v>9.9489795918367402E-2</v>
      </c>
      <c r="BC24" s="11">
        <v>8.7342402123424076E-2</v>
      </c>
      <c r="BD24" s="11">
        <v>0.47127259044902348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0.69599999999999995</v>
      </c>
      <c r="BJ24" s="4"/>
      <c r="BK24" s="4">
        <f>DAVERAGE(PlotSort2,"PhxRedEdge",$BR$31:$BR$32)</f>
        <v>0.68330000000000002</v>
      </c>
      <c r="BL24" s="4"/>
      <c r="BM24" s="4">
        <f>DAVERAGE(PlotSort2,"TMRed",$BR$31:$BR$32)</f>
        <v>0.69930000000000003</v>
      </c>
      <c r="BN24" s="4"/>
      <c r="BO24" s="4">
        <f>DAVERAGE(PlotSort2,"TMNIR",$BR$31:$BR$32)</f>
        <v>0.66269999999999996</v>
      </c>
      <c r="BP24" s="4"/>
      <c r="BQ24" s="4">
        <f>DAVERAGE(PlotSort2,"NDRE",$BR$31:$BR$32)</f>
        <v>-1.5304606240713271E-2</v>
      </c>
      <c r="BR24" s="4"/>
      <c r="BS24" s="4">
        <f>DAVERAGE(PlotSort2,"rvi",$BR$31:$BR$32)</f>
        <v>0.94766194766194756</v>
      </c>
      <c r="BT24" s="4"/>
      <c r="BU24" s="17">
        <f>DAVERAGE(PlotSort2,"ndvi",$BR$31:$BR$32)</f>
        <v>-2.6872246696035298E-2</v>
      </c>
      <c r="BV24" s="4"/>
      <c r="BW24" s="17">
        <f>DAVERAGE(PlotSort2,"SAVI",$BR$31:$BR$32)</f>
        <v>-1.3104189044038693E-2</v>
      </c>
      <c r="BX24" s="4"/>
      <c r="BY24" s="17">
        <f>DAVERAGE(PlotSort2,"CCCI",$BR$31:$BR$32)</f>
        <v>0.45770152108428991</v>
      </c>
      <c r="BZ24" s="4"/>
    </row>
    <row r="25" spans="2:78" ht="13.5" customHeight="1" x14ac:dyDescent="0.2">
      <c r="B25" s="10">
        <v>129</v>
      </c>
      <c r="C25" s="10">
        <v>9.1470000000000002</v>
      </c>
      <c r="D25" s="10">
        <v>129.38113000000001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18.2</v>
      </c>
      <c r="Q25" s="24">
        <v>0.66</v>
      </c>
      <c r="R25" s="24">
        <v>1.43</v>
      </c>
      <c r="S25" s="24">
        <v>46.48</v>
      </c>
      <c r="T25" s="24">
        <v>97.37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3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9.0675000000000008</v>
      </c>
      <c r="AK25" s="10">
        <v>0.2026</v>
      </c>
      <c r="AL25" s="11">
        <v>0.317</v>
      </c>
      <c r="AM25" s="11">
        <v>7.1000000000000004E-3</v>
      </c>
      <c r="AN25" s="11">
        <v>4.0739999999999998</v>
      </c>
      <c r="AO25" s="11">
        <v>8.0100000000000005E-2</v>
      </c>
      <c r="AP25" s="11">
        <v>0.34350000000000003</v>
      </c>
      <c r="AQ25" s="11">
        <v>6.7999999999999996E-3</v>
      </c>
      <c r="AR25" s="11">
        <v>16.9511</v>
      </c>
      <c r="AS25" s="11">
        <v>0.26640000000000003</v>
      </c>
      <c r="AT25" s="11">
        <v>0.31169999999999998</v>
      </c>
      <c r="AU25" s="11">
        <v>4.8999999999999998E-3</v>
      </c>
      <c r="AV25" s="11">
        <v>28.949400000000001</v>
      </c>
      <c r="AW25" s="11">
        <v>0.4098</v>
      </c>
      <c r="AX25" s="11">
        <v>0.38119999999999998</v>
      </c>
      <c r="AY25" s="11">
        <v>5.4000000000000003E-3</v>
      </c>
      <c r="AZ25" s="11">
        <v>5.2021526148751149E-2</v>
      </c>
      <c r="BA25" s="11">
        <v>1.2229708052614694</v>
      </c>
      <c r="BB25" s="11">
        <v>0.10030307403665754</v>
      </c>
      <c r="BC25" s="11">
        <v>8.739206974599717E-2</v>
      </c>
      <c r="BD25" s="11">
        <v>0.48396652898618847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1.0011999999999999</v>
      </c>
      <c r="BJ25" s="4">
        <f>DSTDEV(PlotSort2,"PhxRed",$BS$31:$BS$32)/SQRT($BH25)</f>
        <v>4.3085186936269787E-3</v>
      </c>
      <c r="BK25" s="4">
        <f>DAVERAGE(PlotSort2,"PhxRedEdge",$BS$31:$BS$32)</f>
        <v>1.0010000000000001</v>
      </c>
      <c r="BL25" s="4">
        <f>DSTDEV(PlotSort2,"PhxRedEdge",$BS$31:$BS$32)/SQRT($BH25)</f>
        <v>4.3661577311559724E-3</v>
      </c>
      <c r="BM25" s="4">
        <f>DAVERAGE(PlotSort2,"TMRed",$BS$31:$BS$32)</f>
        <v>1.0011999999999999</v>
      </c>
      <c r="BN25" s="4">
        <f>DSTDEV(PlotSort2,"TMRed",$BS$31:$BS$32)/SQRT($BH25)</f>
        <v>4.3085186936269787E-3</v>
      </c>
      <c r="BO25" s="4">
        <f>DAVERAGE(PlotSort2,"TMNIR",$BS$31:$BS$32)</f>
        <v>1.0010000000000001</v>
      </c>
      <c r="BP25" s="4">
        <f>DSTDEV(PlotSort2,"TMNIR",$BS$31:$BS$32)/SQRT($BH25)</f>
        <v>4.3661577311559724E-3</v>
      </c>
      <c r="BQ25" s="4">
        <f>DAVERAGE(PlotSort2,"NDRE",$BS$31:$BS$32)</f>
        <v>0.72905265047760359</v>
      </c>
      <c r="BR25" s="4">
        <f>DSTDEV(PlotSort2,"NDRE",$BS$31:$BS$32)/SQRT($BH25)</f>
        <v>8.7850660100653819E-4</v>
      </c>
      <c r="BS25" s="4">
        <f>DAVERAGE(PlotSort2,"rvi",$BS$31:$BS$32)</f>
        <v>1.3943287290264463</v>
      </c>
      <c r="BT25" s="4">
        <f>DSTDEV(PlotSort2,"rvi",$BS$31:$BS$32)/SQRT($BH25)</f>
        <v>3.729777234351246E-3</v>
      </c>
      <c r="BU25" s="17">
        <f>DAVERAGE(PlotSort2,"ndvi",$BS$31:$BS$32)</f>
        <v>0.16468875529068541</v>
      </c>
      <c r="BV25" s="4">
        <f>DSTDEV(PlotSort2,"ndvi",$BS$31:$BS$32)/SQRT($BH25)</f>
        <v>1.3018065838722604E-3</v>
      </c>
      <c r="BW25" s="17">
        <f>DAVERAGE(PlotSort2,"SAVI",$BS$31:$BS$32)</f>
        <v>0.24610073160473692</v>
      </c>
      <c r="BX25" s="4">
        <f>DSTDEV(PlotSort2,"SAVI",$BS$31:$BS$32)/SQRT($BH25)</f>
        <v>1.9063345275362241E-3</v>
      </c>
      <c r="BY25" s="17">
        <f>DAVERAGE(PlotSort2,"CCCI",$BS$31:$BS$32)</f>
        <v>10.737945479642297</v>
      </c>
      <c r="BZ25" s="4">
        <f>DSTDEV(PlotSort2,"CCCI",$BS$31:$BS$32)/SQRT($BH25)</f>
        <v>3.2499391620409789E-2</v>
      </c>
    </row>
    <row r="26" spans="2:78" ht="13.5" customHeight="1" x14ac:dyDescent="0.2">
      <c r="B26" s="10">
        <v>129</v>
      </c>
      <c r="C26" s="10">
        <v>9.3840000000000003</v>
      </c>
      <c r="D26" s="10">
        <v>129.39099999999999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18.2</v>
      </c>
      <c r="Q26" s="24">
        <v>0.66</v>
      </c>
      <c r="R26" s="24">
        <v>1.43</v>
      </c>
      <c r="S26" s="24">
        <v>43.54</v>
      </c>
      <c r="T26" s="24">
        <v>99.75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3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9.6483000000000008</v>
      </c>
      <c r="AK26" s="10">
        <v>3.2199999999999999E-2</v>
      </c>
      <c r="AL26" s="11">
        <v>0.31780000000000003</v>
      </c>
      <c r="AM26" s="11">
        <v>1.1000000000000001E-3</v>
      </c>
      <c r="AN26" s="11">
        <v>4.3695000000000004</v>
      </c>
      <c r="AO26" s="11">
        <v>1.4800000000000001E-2</v>
      </c>
      <c r="AP26" s="11">
        <v>0.34570000000000001</v>
      </c>
      <c r="AQ26" s="11">
        <v>1.1999999999999999E-3</v>
      </c>
      <c r="AR26" s="11">
        <v>18.3203</v>
      </c>
      <c r="AS26" s="11">
        <v>0.1489</v>
      </c>
      <c r="AT26" s="11">
        <v>0.317</v>
      </c>
      <c r="AU26" s="11">
        <v>2.5999999999999999E-3</v>
      </c>
      <c r="AV26" s="11">
        <v>31.4267</v>
      </c>
      <c r="AW26" s="11">
        <v>0.27039999999999997</v>
      </c>
      <c r="AX26" s="11">
        <v>0.39119999999999999</v>
      </c>
      <c r="AY26" s="11">
        <v>3.3999999999999998E-3</v>
      </c>
      <c r="AZ26" s="11">
        <v>6.1745148595467481E-2</v>
      </c>
      <c r="BA26" s="11">
        <v>1.2340694006309147</v>
      </c>
      <c r="BB26" s="11">
        <v>0.10477266308952272</v>
      </c>
      <c r="BC26" s="11">
        <v>9.2120509849362681E-2</v>
      </c>
      <c r="BD26" s="11">
        <v>0.62339312623397736</v>
      </c>
      <c r="BE26" s="27"/>
    </row>
    <row r="27" spans="2:78" ht="13.5" customHeight="1" x14ac:dyDescent="0.2">
      <c r="B27" s="10">
        <v>129</v>
      </c>
      <c r="C27" s="10">
        <v>9.375</v>
      </c>
      <c r="D27" s="10">
        <v>129.39062999999999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18.2</v>
      </c>
      <c r="Q27" s="24">
        <v>0.66</v>
      </c>
      <c r="R27" s="24">
        <v>1.43</v>
      </c>
      <c r="S27" s="24">
        <v>43.65</v>
      </c>
      <c r="T27" s="24">
        <v>99.65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3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8.2246000000000006</v>
      </c>
      <c r="AK27" s="10">
        <v>6.4799999999999996E-2</v>
      </c>
      <c r="AL27" s="11">
        <v>0.27150000000000002</v>
      </c>
      <c r="AM27" s="11">
        <v>2.0999999999999999E-3</v>
      </c>
      <c r="AN27" s="11">
        <v>3.7323</v>
      </c>
      <c r="AO27" s="11">
        <v>2.3099999999999999E-2</v>
      </c>
      <c r="AP27" s="11">
        <v>0.29599999999999999</v>
      </c>
      <c r="AQ27" s="11">
        <v>1.8E-3</v>
      </c>
      <c r="AR27" s="11">
        <v>15.2499</v>
      </c>
      <c r="AS27" s="11">
        <v>0.11</v>
      </c>
      <c r="AT27" s="11">
        <v>0.26450000000000001</v>
      </c>
      <c r="AU27" s="11">
        <v>1.9E-3</v>
      </c>
      <c r="AV27" s="11">
        <v>25.979199999999999</v>
      </c>
      <c r="AW27" s="11">
        <v>0.18509999999999999</v>
      </c>
      <c r="AX27" s="11">
        <v>0.32400000000000001</v>
      </c>
      <c r="AY27" s="11">
        <v>2.3E-3</v>
      </c>
      <c r="AZ27" s="11">
        <v>4.5161290322580684E-2</v>
      </c>
      <c r="BA27" s="11">
        <v>1.2249527410207939</v>
      </c>
      <c r="BB27" s="11">
        <v>0.10110450297366184</v>
      </c>
      <c r="BC27" s="11">
        <v>8.1993569131832783E-2</v>
      </c>
      <c r="BD27" s="11">
        <v>0.34499578613390902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0.17435</v>
      </c>
      <c r="BJ27" s="4">
        <f>DSTDEV(PlotSort2,"PhxRed",$BT$31:$BT$32)/SQRT($BH27)</f>
        <v>4.6500000000000014E-3</v>
      </c>
      <c r="BK27" s="4">
        <f>DAVERAGE(PlotSort2,"PhxRedEdge",$BT$31:$BT$32)</f>
        <v>0.18964999999999999</v>
      </c>
      <c r="BL27" s="4">
        <f>DSTDEV(PlotSort2,"PhxRedEdge",$BT$31:$BT$32)/SQRT($BH27)</f>
        <v>3.5500000000000115E-3</v>
      </c>
      <c r="BM27" s="4">
        <f>DAVERAGE(PlotSort2,"TMRed",$BT$31:$BT$32)</f>
        <v>0.17149999999999999</v>
      </c>
      <c r="BN27" s="4">
        <f>DSTDEV(PlotSort2,"TMRed",$BT$31:$BT$32)/SQRT($BH27)</f>
        <v>4.8000000000000117E-3</v>
      </c>
      <c r="BO27" s="4">
        <f>DAVERAGE(PlotSort2,"TMNIR",$BT$31:$BT$32)</f>
        <v>0.19839999999999999</v>
      </c>
      <c r="BP27" s="4">
        <f>DSTDEV(PlotSort2,"TMNIR",$BT$31:$BT$32)/SQRT($BH27)</f>
        <v>1.2999999999999956E-3</v>
      </c>
      <c r="BQ27" s="4">
        <f>DAVERAGE(PlotSort2,"NDRE",$BT$31:$BT$32)</f>
        <v>2.2624643263437483E-2</v>
      </c>
      <c r="BR27" s="4">
        <f>DSTDEV(PlotSort2,"NDRE",$BT$31:$BT$32)/SQRT($BH27)</f>
        <v>6.0809934797775691E-3</v>
      </c>
      <c r="BS27" s="4">
        <f>DAVERAGE(PlotSort2,"rvi",$BT$31:$BT$32)</f>
        <v>1.1575459156608838</v>
      </c>
      <c r="BT27" s="4">
        <f>DSTDEV(PlotSort2,"rvi",$BT$31:$BT$32)/SQRT($BH27)</f>
        <v>2.4817611633657474E-2</v>
      </c>
      <c r="BU27" s="17">
        <f>DAVERAGE(PlotSort2,"ndvi",$BT$31:$BT$32)</f>
        <v>7.2898219737288411E-2</v>
      </c>
      <c r="BV27" s="4">
        <f>DSTDEV(PlotSort2,"ndvi",$BT$31:$BT$32)/SQRT($BH27)</f>
        <v>1.0664177184096986E-2</v>
      </c>
      <c r="BW27" s="17">
        <f>DAVERAGE(PlotSort2,"SAVI",$BT$31:$BT$32)</f>
        <v>4.6429245417667069E-2</v>
      </c>
      <c r="BX27" s="4">
        <f>DSTDEV(PlotSort2,"SAVI",$BT$31:$BT$32)/SQRT($BH27)</f>
        <v>6.3607522669821663E-3</v>
      </c>
      <c r="BY27" s="17">
        <f>DAVERAGE(PlotSort2,"CCCI",$BT$31:$BT$32)</f>
        <v>0.16783325659448067</v>
      </c>
      <c r="BZ27" s="4">
        <f>DSTDEV(PlotSort2,"CCCI",$BT$31:$BT$32)/SQRT($BH27)</f>
        <v>2.2065877999923236E-2</v>
      </c>
    </row>
    <row r="28" spans="2:78" ht="13.5" customHeight="1" x14ac:dyDescent="0.2">
      <c r="B28" s="10">
        <v>129</v>
      </c>
      <c r="C28" s="10">
        <v>9.3670000000000009</v>
      </c>
      <c r="D28" s="10">
        <v>129.39028999999999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18.2</v>
      </c>
      <c r="Q28" s="24">
        <v>0.66</v>
      </c>
      <c r="R28" s="24">
        <v>1.43</v>
      </c>
      <c r="S28" s="24">
        <v>43.75</v>
      </c>
      <c r="T28" s="24">
        <v>99.57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3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6.8558000000000003</v>
      </c>
      <c r="AK28" s="10">
        <v>0.5847</v>
      </c>
      <c r="AL28" s="11">
        <v>0.2268</v>
      </c>
      <c r="AM28" s="11">
        <v>1.9300000000000001E-2</v>
      </c>
      <c r="AN28" s="11">
        <v>3.0364</v>
      </c>
      <c r="AO28" s="11">
        <v>0.26340000000000002</v>
      </c>
      <c r="AP28" s="11">
        <v>0.24129999999999999</v>
      </c>
      <c r="AQ28" s="11">
        <v>2.0899999999999998E-2</v>
      </c>
      <c r="AR28" s="11">
        <v>12.928599999999999</v>
      </c>
      <c r="AS28" s="11">
        <v>1.0384</v>
      </c>
      <c r="AT28" s="11">
        <v>0.22470000000000001</v>
      </c>
      <c r="AU28" s="11">
        <v>1.7999999999999999E-2</v>
      </c>
      <c r="AV28" s="11">
        <v>20.5608</v>
      </c>
      <c r="AW28" s="11">
        <v>1.6722999999999999</v>
      </c>
      <c r="AX28" s="11">
        <v>0.25690000000000002</v>
      </c>
      <c r="AY28" s="11">
        <v>2.0899999999999998E-2</v>
      </c>
      <c r="AZ28" s="11">
        <v>3.1312725812926601E-2</v>
      </c>
      <c r="BA28" s="11">
        <v>1.1433021806853583</v>
      </c>
      <c r="BB28" s="11">
        <v>6.6860465116279078E-2</v>
      </c>
      <c r="BC28" s="11">
        <v>4.9205378973105146E-2</v>
      </c>
      <c r="BD28" s="11">
        <v>0.4151154559804423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0.19805</v>
      </c>
      <c r="BJ28" s="4">
        <f>DSTDEV(PlotSort2,"PhxRed",$BU$31:$BU$32)/SQRT($BH28)</f>
        <v>3.1050000000000015E-2</v>
      </c>
      <c r="BK28" s="4">
        <f>DAVERAGE(PlotSort2,"PhxRedEdge",$BU$31:$BU$32)</f>
        <v>0.21505000000000002</v>
      </c>
      <c r="BL28" s="4">
        <f>DSTDEV(PlotSort2,"PhxRedEdge",$BU$31:$BU$32)/SQRT($BH28)</f>
        <v>3.3649999999999861E-2</v>
      </c>
      <c r="BM28" s="4">
        <f>DAVERAGE(PlotSort2,"TMRed",$BU$31:$BU$32)</f>
        <v>0.1966</v>
      </c>
      <c r="BN28" s="4">
        <f>DSTDEV(PlotSort2,"TMRed",$BU$31:$BU$32)/SQRT($BH28)</f>
        <v>3.0800000000000004E-2</v>
      </c>
      <c r="BO28" s="4">
        <f>DAVERAGE(PlotSort2,"TMNIR",$BU$31:$BU$32)</f>
        <v>0.22875000000000001</v>
      </c>
      <c r="BP28" s="4">
        <f>DSTDEV(PlotSort2,"TMNIR",$BU$31:$BU$32)/SQRT($BH28)</f>
        <v>3.8049999999999876E-2</v>
      </c>
      <c r="BQ28" s="4">
        <f>DAVERAGE(PlotSort2,"NDRE",$BU$31:$BU$32)</f>
        <v>3.0052411784010361E-2</v>
      </c>
      <c r="BR28" s="4">
        <f>DSTDEV(PlotSort2,"NDRE",$BU$31:$BU$32)/SQRT($BH28)</f>
        <v>5.0591304080361546E-3</v>
      </c>
      <c r="BS28" s="4">
        <f>DAVERAGE(PlotSort2,"rvi",$BU$31:$BU$32)</f>
        <v>1.161721956813955</v>
      </c>
      <c r="BT28" s="4">
        <f>DSTDEV(PlotSort2,"rvi",$BU$31:$BU$32)/SQRT($BH28)</f>
        <v>1.154101592131318E-2</v>
      </c>
      <c r="BU28" s="17">
        <f>DAVERAGE(PlotSort2,"ndvi",$BU$31:$BU$32)</f>
        <v>7.4785265035136897E-2</v>
      </c>
      <c r="BV28" s="4">
        <f>DSTDEV(PlotSort2,"ndvi",$BU$31:$BU$32)/SQRT($BH28)</f>
        <v>4.9395427349966381E-3</v>
      </c>
      <c r="BW28" s="17">
        <f>DAVERAGE(PlotSort2,"SAVI",$BU$31:$BU$32)</f>
        <v>5.1526242750862178E-2</v>
      </c>
      <c r="BX28" s="4">
        <f>DSTDEV(PlotSort2,"SAVI",$BU$31:$BU$32)/SQRT($BH28)</f>
        <v>7.9185369715276521E-3</v>
      </c>
      <c r="BY28" s="17">
        <f>DAVERAGE(PlotSort2,"CCCI",$BU$31:$BU$32)</f>
        <v>0.30367778724370115</v>
      </c>
      <c r="BZ28" s="4">
        <f>DSTDEV(PlotSort2,"CCCI",$BU$31:$BU$32)/SQRT($BH28)</f>
        <v>5.4511722568398799E-2</v>
      </c>
    </row>
    <row r="29" spans="2:78" ht="13.5" customHeight="1" x14ac:dyDescent="0.2">
      <c r="B29" s="10">
        <v>129</v>
      </c>
      <c r="C29" s="10">
        <v>9.359</v>
      </c>
      <c r="D29" s="10">
        <v>129.38996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18.2</v>
      </c>
      <c r="Q29" s="24">
        <v>0.66</v>
      </c>
      <c r="R29" s="24">
        <v>1.43</v>
      </c>
      <c r="S29" s="24">
        <v>43.85</v>
      </c>
      <c r="T29" s="24">
        <v>99.49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3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6.1125999999999996</v>
      </c>
      <c r="AK29" s="10">
        <v>0.26569999999999999</v>
      </c>
      <c r="AL29" s="11">
        <v>0.2026</v>
      </c>
      <c r="AM29" s="11">
        <v>8.8000000000000005E-3</v>
      </c>
      <c r="AN29" s="11">
        <v>2.7629999999999999</v>
      </c>
      <c r="AO29" s="11">
        <v>9.64E-2</v>
      </c>
      <c r="AP29" s="11">
        <v>0.22</v>
      </c>
      <c r="AQ29" s="11">
        <v>7.7000000000000002E-3</v>
      </c>
      <c r="AR29" s="11">
        <v>11.635</v>
      </c>
      <c r="AS29" s="11">
        <v>0.51539999999999997</v>
      </c>
      <c r="AT29" s="11">
        <v>0.2026</v>
      </c>
      <c r="AU29" s="11">
        <v>8.9999999999999993E-3</v>
      </c>
      <c r="AV29" s="11">
        <v>18.915500000000002</v>
      </c>
      <c r="AW29" s="11">
        <v>0.4763</v>
      </c>
      <c r="AX29" s="11">
        <v>0.23680000000000001</v>
      </c>
      <c r="AY29" s="11">
        <v>6.0000000000000001E-3</v>
      </c>
      <c r="AZ29" s="11">
        <v>3.6777583187390564E-2</v>
      </c>
      <c r="BA29" s="11">
        <v>1.1688055281342546</v>
      </c>
      <c r="BB29" s="11">
        <v>7.7833409194355954E-2</v>
      </c>
      <c r="BC29" s="11">
        <v>5.4609325101128398E-2</v>
      </c>
      <c r="BD29" s="11">
        <v>0.41203641062133001</v>
      </c>
      <c r="BE29" s="27"/>
      <c r="BF29" s="5"/>
    </row>
    <row r="30" spans="2:78" ht="13.5" customHeight="1" x14ac:dyDescent="0.2">
      <c r="B30" s="10">
        <v>129</v>
      </c>
      <c r="C30" s="10">
        <v>9.3480000000000008</v>
      </c>
      <c r="D30" s="10">
        <v>129.3895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18.2</v>
      </c>
      <c r="Q30" s="24">
        <v>0.66</v>
      </c>
      <c r="R30" s="24">
        <v>1.43</v>
      </c>
      <c r="S30" s="24">
        <v>43.98</v>
      </c>
      <c r="T30" s="24">
        <v>99.37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3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5.3445</v>
      </c>
      <c r="AK30" s="10">
        <v>7.7799999999999994E-2</v>
      </c>
      <c r="AL30" s="11">
        <v>0.17760000000000001</v>
      </c>
      <c r="AM30" s="11">
        <v>2.5999999999999999E-3</v>
      </c>
      <c r="AN30" s="11">
        <v>2.4525999999999999</v>
      </c>
      <c r="AO30" s="11">
        <v>3.5099999999999999E-2</v>
      </c>
      <c r="AP30" s="11">
        <v>0.19589999999999999</v>
      </c>
      <c r="AQ30" s="11">
        <v>2.8E-3</v>
      </c>
      <c r="AR30" s="11">
        <v>10.071400000000001</v>
      </c>
      <c r="AS30" s="11">
        <v>2.3699999999999999E-2</v>
      </c>
      <c r="AT30" s="11">
        <v>0.17580000000000001</v>
      </c>
      <c r="AU30" s="11">
        <v>4.0000000000000002E-4</v>
      </c>
      <c r="AV30" s="11">
        <v>16.706600000000002</v>
      </c>
      <c r="AW30" s="11">
        <v>8.9399999999999993E-2</v>
      </c>
      <c r="AX30" s="11">
        <v>0.2097</v>
      </c>
      <c r="AY30" s="11">
        <v>1.1000000000000001E-3</v>
      </c>
      <c r="AZ30" s="11">
        <v>3.4023668639053276E-2</v>
      </c>
      <c r="BA30" s="11">
        <v>1.1928327645051193</v>
      </c>
      <c r="BB30" s="11">
        <v>8.7937743190661444E-2</v>
      </c>
      <c r="BC30" s="11">
        <v>5.7425183512140009E-2</v>
      </c>
      <c r="BD30" s="11">
        <v>0.25439639044133627</v>
      </c>
      <c r="BE30" s="27"/>
      <c r="BF30" s="5"/>
      <c r="BH30" s="19" t="s">
        <v>116</v>
      </c>
    </row>
    <row r="31" spans="2:78" ht="13.5" customHeight="1" x14ac:dyDescent="0.2">
      <c r="B31" s="10">
        <v>129</v>
      </c>
      <c r="C31" s="10">
        <v>9.34</v>
      </c>
      <c r="D31" s="10">
        <v>129.38917000000001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18.2</v>
      </c>
      <c r="Q31" s="24">
        <v>0.66</v>
      </c>
      <c r="R31" s="24">
        <v>1.43</v>
      </c>
      <c r="S31" s="24">
        <v>44.08</v>
      </c>
      <c r="T31" s="24">
        <v>99.29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3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5.1481000000000003</v>
      </c>
      <c r="AK31" s="10">
        <v>1.32E-2</v>
      </c>
      <c r="AL31" s="11">
        <v>0.1714</v>
      </c>
      <c r="AM31" s="11">
        <v>4.0000000000000002E-4</v>
      </c>
      <c r="AN31" s="11">
        <v>2.3714</v>
      </c>
      <c r="AO31" s="11">
        <v>4.1000000000000003E-3</v>
      </c>
      <c r="AP31" s="11">
        <v>0.1898</v>
      </c>
      <c r="AQ31" s="11">
        <v>2.9999999999999997E-4</v>
      </c>
      <c r="AR31" s="11">
        <v>9.5916999999999994</v>
      </c>
      <c r="AS31" s="11">
        <v>0.19939999999999999</v>
      </c>
      <c r="AT31" s="11">
        <v>0.1678</v>
      </c>
      <c r="AU31" s="11">
        <v>3.5000000000000001E-3</v>
      </c>
      <c r="AV31" s="11">
        <v>15.997299999999999</v>
      </c>
      <c r="AW31" s="11">
        <v>0.37019999999999997</v>
      </c>
      <c r="AX31" s="11">
        <v>0.20119999999999999</v>
      </c>
      <c r="AY31" s="11">
        <v>4.7000000000000002E-3</v>
      </c>
      <c r="AZ31" s="11">
        <v>2.9156010230179011E-2</v>
      </c>
      <c r="BA31" s="11">
        <v>1.1990464839094159</v>
      </c>
      <c r="BB31" s="11">
        <v>9.0514905149051458E-2</v>
      </c>
      <c r="BC31" s="11">
        <v>5.7652474108170287E-2</v>
      </c>
      <c r="BD31" s="11">
        <v>0.13360054008742356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129</v>
      </c>
      <c r="C32" s="10">
        <v>9.3320000000000007</v>
      </c>
      <c r="D32" s="10">
        <v>129.38883000000001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18.2</v>
      </c>
      <c r="Q32" s="24">
        <v>0.66</v>
      </c>
      <c r="R32" s="24">
        <v>1.43</v>
      </c>
      <c r="S32" s="24">
        <v>44.18</v>
      </c>
      <c r="T32" s="24">
        <v>99.21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3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5.2016999999999998</v>
      </c>
      <c r="AK32" s="10">
        <v>0.16350000000000001</v>
      </c>
      <c r="AL32" s="11">
        <v>0.17349999999999999</v>
      </c>
      <c r="AM32" s="11">
        <v>5.4999999999999997E-3</v>
      </c>
      <c r="AN32" s="11">
        <v>2.3919999999999999</v>
      </c>
      <c r="AO32" s="11">
        <v>8.8300000000000003E-2</v>
      </c>
      <c r="AP32" s="11">
        <v>0.19189999999999999</v>
      </c>
      <c r="AQ32" s="11">
        <v>7.1000000000000004E-3</v>
      </c>
      <c r="AR32" s="11">
        <v>9.83</v>
      </c>
      <c r="AS32" s="11">
        <v>0.12920000000000001</v>
      </c>
      <c r="AT32" s="11">
        <v>0.17230000000000001</v>
      </c>
      <c r="AU32" s="11">
        <v>2.3E-3</v>
      </c>
      <c r="AV32" s="11">
        <v>16.510999999999999</v>
      </c>
      <c r="AW32" s="11">
        <v>0.65939999999999999</v>
      </c>
      <c r="AX32" s="11">
        <v>0.20799999999999999</v>
      </c>
      <c r="AY32" s="11">
        <v>8.3000000000000001E-3</v>
      </c>
      <c r="AZ32" s="11">
        <v>4.0260065016254072E-2</v>
      </c>
      <c r="BA32" s="11">
        <v>1.2071967498549041</v>
      </c>
      <c r="BB32" s="11">
        <v>9.38732579542466E-2</v>
      </c>
      <c r="BC32" s="11">
        <v>6.0831534704078129E-2</v>
      </c>
      <c r="BD32" s="11">
        <v>0.31992010657843512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129</v>
      </c>
      <c r="C33" s="10">
        <v>9.3249999999999993</v>
      </c>
      <c r="D33" s="10">
        <v>129.38854000000001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18.2</v>
      </c>
      <c r="Q33" s="24">
        <v>0.66</v>
      </c>
      <c r="R33" s="24">
        <v>1.43</v>
      </c>
      <c r="S33" s="24">
        <v>44.27</v>
      </c>
      <c r="T33" s="24">
        <v>99.14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3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4.9208999999999996</v>
      </c>
      <c r="AK33" s="10">
        <v>0.1099</v>
      </c>
      <c r="AL33" s="11">
        <v>0.16439999999999999</v>
      </c>
      <c r="AM33" s="11">
        <v>3.7000000000000002E-3</v>
      </c>
      <c r="AN33" s="11">
        <v>2.3216999999999999</v>
      </c>
      <c r="AO33" s="11">
        <v>3.7699999999999997E-2</v>
      </c>
      <c r="AP33" s="11">
        <v>0.18659999999999999</v>
      </c>
      <c r="AQ33" s="11">
        <v>3.0000000000000001E-3</v>
      </c>
      <c r="AR33" s="11">
        <v>9.1625999999999994</v>
      </c>
      <c r="AS33" s="11">
        <v>0.27179999999999999</v>
      </c>
      <c r="AT33" s="11">
        <v>0.16089999999999999</v>
      </c>
      <c r="AU33" s="11">
        <v>4.7999999999999996E-3</v>
      </c>
      <c r="AV33" s="11">
        <v>16.484000000000002</v>
      </c>
      <c r="AW33" s="11">
        <v>0.33700000000000002</v>
      </c>
      <c r="AX33" s="11">
        <v>0.20799999999999999</v>
      </c>
      <c r="AY33" s="11">
        <v>4.3E-3</v>
      </c>
      <c r="AZ33" s="11">
        <v>5.4232133806386223E-2</v>
      </c>
      <c r="BA33" s="11">
        <v>1.2927284027346178</v>
      </c>
      <c r="BB33" s="11">
        <v>0.1276768772024939</v>
      </c>
      <c r="BC33" s="11">
        <v>8.1309701921970318E-2</v>
      </c>
      <c r="BD33" s="11">
        <v>0.270556166858543</v>
      </c>
      <c r="BE33" s="27"/>
      <c r="BF33" s="5"/>
    </row>
    <row r="34" spans="2:66" ht="13.5" customHeight="1" x14ac:dyDescent="0.2">
      <c r="B34" s="10">
        <v>129</v>
      </c>
      <c r="C34" s="10">
        <v>9.3989999999999991</v>
      </c>
      <c r="D34" s="10">
        <v>129.39161999999999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18.2</v>
      </c>
      <c r="Q34" s="24">
        <v>0.66</v>
      </c>
      <c r="R34" s="24">
        <v>1.43</v>
      </c>
      <c r="S34" s="24">
        <v>43.35</v>
      </c>
      <c r="T34" s="24">
        <v>99.9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3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9.5130999999999997</v>
      </c>
      <c r="AK34" s="10">
        <v>0.5212</v>
      </c>
      <c r="AL34" s="11">
        <v>0.31219999999999998</v>
      </c>
      <c r="AM34" s="11">
        <v>1.7100000000000001E-2</v>
      </c>
      <c r="AN34" s="11">
        <v>4.2927999999999997</v>
      </c>
      <c r="AO34" s="11">
        <v>0.23860000000000001</v>
      </c>
      <c r="AP34" s="11">
        <v>0.33829999999999999</v>
      </c>
      <c r="AQ34" s="11">
        <v>1.8800000000000001E-2</v>
      </c>
      <c r="AR34" s="11">
        <v>17.895600000000002</v>
      </c>
      <c r="AS34" s="11">
        <v>0.97219999999999995</v>
      </c>
      <c r="AT34" s="11">
        <v>0.3085</v>
      </c>
      <c r="AU34" s="11">
        <v>1.6799999999999999E-2</v>
      </c>
      <c r="AV34" s="11">
        <v>30.688300000000002</v>
      </c>
      <c r="AW34" s="11">
        <v>1.5829</v>
      </c>
      <c r="AX34" s="11">
        <v>0.38069999999999998</v>
      </c>
      <c r="AY34" s="11">
        <v>1.9599999999999999E-2</v>
      </c>
      <c r="AZ34" s="11">
        <v>5.8970792767732955E-2</v>
      </c>
      <c r="BA34" s="11">
        <v>1.2340356564019448</v>
      </c>
      <c r="BB34" s="11">
        <v>0.10475914103308182</v>
      </c>
      <c r="BC34" s="11">
        <v>9.1069626639757803E-2</v>
      </c>
      <c r="BD34" s="11">
        <v>0.57116208580898498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129</v>
      </c>
      <c r="C35" s="10">
        <v>9.407</v>
      </c>
      <c r="D35" s="10">
        <v>129.39196000000001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18.2</v>
      </c>
      <c r="Q35" s="24">
        <v>0.66</v>
      </c>
      <c r="R35" s="24">
        <v>1.43</v>
      </c>
      <c r="S35" s="24">
        <v>43.25</v>
      </c>
      <c r="T35" s="24">
        <v>99.99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3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9.7782999999999998</v>
      </c>
      <c r="AK35" s="10">
        <v>0.43140000000000001</v>
      </c>
      <c r="AL35" s="11">
        <v>0.32029999999999997</v>
      </c>
      <c r="AM35" s="11">
        <v>1.41E-2</v>
      </c>
      <c r="AN35" s="11">
        <v>4.4238</v>
      </c>
      <c r="AO35" s="11">
        <v>0.17949999999999999</v>
      </c>
      <c r="AP35" s="11">
        <v>0.34789999999999999</v>
      </c>
      <c r="AQ35" s="11">
        <v>1.41E-2</v>
      </c>
      <c r="AR35" s="11">
        <v>18.416399999999999</v>
      </c>
      <c r="AS35" s="11">
        <v>0.8216</v>
      </c>
      <c r="AT35" s="11">
        <v>0.31690000000000002</v>
      </c>
      <c r="AU35" s="11">
        <v>1.41E-2</v>
      </c>
      <c r="AV35" s="11">
        <v>31.5349</v>
      </c>
      <c r="AW35" s="11">
        <v>1.2770999999999999</v>
      </c>
      <c r="AX35" s="11">
        <v>0.39050000000000001</v>
      </c>
      <c r="AY35" s="11">
        <v>1.5800000000000002E-2</v>
      </c>
      <c r="AZ35" s="11">
        <v>5.769230769230773E-2</v>
      </c>
      <c r="BA35" s="11">
        <v>1.2322499211107605</v>
      </c>
      <c r="BB35" s="11">
        <v>0.10404297427198191</v>
      </c>
      <c r="BC35" s="11">
        <v>9.1436143780023182E-2</v>
      </c>
      <c r="BD35" s="11">
        <v>0.55425234021881642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129</v>
      </c>
      <c r="C36" s="10">
        <v>9.4169999999999998</v>
      </c>
      <c r="D36" s="10">
        <v>129.39238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18.2</v>
      </c>
      <c r="Q36" s="24">
        <v>0.66</v>
      </c>
      <c r="R36" s="24">
        <v>1.43</v>
      </c>
      <c r="S36" s="24">
        <v>43.13</v>
      </c>
      <c r="T36" s="24">
        <v>100.09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3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9.8414000000000001</v>
      </c>
      <c r="AK36" s="10">
        <v>0.13800000000000001</v>
      </c>
      <c r="AL36" s="11">
        <v>0.3216</v>
      </c>
      <c r="AM36" s="11">
        <v>4.4999999999999997E-3</v>
      </c>
      <c r="AN36" s="11">
        <v>4.4720000000000004</v>
      </c>
      <c r="AO36" s="11">
        <v>5.8999999999999997E-2</v>
      </c>
      <c r="AP36" s="11">
        <v>0.35070000000000001</v>
      </c>
      <c r="AQ36" s="11">
        <v>4.5999999999999999E-3</v>
      </c>
      <c r="AR36" s="11">
        <v>18.593</v>
      </c>
      <c r="AS36" s="11">
        <v>0.28739999999999999</v>
      </c>
      <c r="AT36" s="11">
        <v>0.31909999999999999</v>
      </c>
      <c r="AU36" s="11">
        <v>4.8999999999999998E-3</v>
      </c>
      <c r="AV36" s="11">
        <v>31.959199999999999</v>
      </c>
      <c r="AW36" s="11">
        <v>0.40350000000000003</v>
      </c>
      <c r="AX36" s="11">
        <v>0.39479999999999998</v>
      </c>
      <c r="AY36" s="11">
        <v>5.0000000000000001E-3</v>
      </c>
      <c r="AZ36" s="11">
        <v>5.9154929577464745E-2</v>
      </c>
      <c r="BA36" s="11">
        <v>1.2372297085553119</v>
      </c>
      <c r="BB36" s="11">
        <v>0.10603726012046504</v>
      </c>
      <c r="BC36" s="11">
        <v>9.3541477881209312E-2</v>
      </c>
      <c r="BD36" s="11">
        <v>0.56171677298006373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129</v>
      </c>
      <c r="C37" s="10">
        <v>9.4250000000000007</v>
      </c>
      <c r="D37" s="10">
        <v>129.39270999999999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18.2</v>
      </c>
      <c r="Q37" s="24">
        <v>0.66</v>
      </c>
      <c r="R37" s="24">
        <v>1.43</v>
      </c>
      <c r="S37" s="24">
        <v>43.03</v>
      </c>
      <c r="T37" s="24">
        <v>100.18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3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10.2416</v>
      </c>
      <c r="AK37" s="10">
        <v>1.12E-2</v>
      </c>
      <c r="AL37" s="11">
        <v>0.33400000000000002</v>
      </c>
      <c r="AM37" s="11">
        <v>4.0000000000000002E-4</v>
      </c>
      <c r="AN37" s="11">
        <v>4.6224999999999996</v>
      </c>
      <c r="AO37" s="11">
        <v>3.5000000000000001E-3</v>
      </c>
      <c r="AP37" s="11">
        <v>0.36180000000000001</v>
      </c>
      <c r="AQ37" s="11">
        <v>2.9999999999999997E-4</v>
      </c>
      <c r="AR37" s="11">
        <v>19.259399999999999</v>
      </c>
      <c r="AS37" s="11">
        <v>3.49E-2</v>
      </c>
      <c r="AT37" s="11">
        <v>0.32990000000000003</v>
      </c>
      <c r="AU37" s="11">
        <v>5.9999999999999995E-4</v>
      </c>
      <c r="AV37" s="11">
        <v>32.7517</v>
      </c>
      <c r="AW37" s="11">
        <v>1.8700000000000001E-2</v>
      </c>
      <c r="AX37" s="11">
        <v>0.40389999999999998</v>
      </c>
      <c r="AY37" s="11">
        <v>2.0000000000000001E-4</v>
      </c>
      <c r="AZ37" s="11">
        <v>5.4982369074049846E-2</v>
      </c>
      <c r="BA37" s="11">
        <v>1.2243103970900271</v>
      </c>
      <c r="BB37" s="11">
        <v>0.10084491687108198</v>
      </c>
      <c r="BC37" s="11">
        <v>8.9965958826389955E-2</v>
      </c>
      <c r="BD37" s="11">
        <v>0.53512505335282878</v>
      </c>
      <c r="BE37" s="27"/>
      <c r="BF37" s="5"/>
      <c r="BI37" s="22">
        <v>2</v>
      </c>
    </row>
    <row r="38" spans="2:66" ht="13.5" customHeight="1" x14ac:dyDescent="0.2">
      <c r="B38" s="10">
        <v>129</v>
      </c>
      <c r="C38" s="10">
        <v>9.4329999999999998</v>
      </c>
      <c r="D38" s="10">
        <v>129.39304000000001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18.2</v>
      </c>
      <c r="Q38" s="24">
        <v>0.66</v>
      </c>
      <c r="R38" s="24">
        <v>1.43</v>
      </c>
      <c r="S38" s="24">
        <v>42.93</v>
      </c>
      <c r="T38" s="24">
        <v>100.26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3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9.9390000000000001</v>
      </c>
      <c r="AK38" s="10">
        <v>9.9599999999999994E-2</v>
      </c>
      <c r="AL38" s="11">
        <v>0.32350000000000001</v>
      </c>
      <c r="AM38" s="11">
        <v>3.2000000000000002E-3</v>
      </c>
      <c r="AN38" s="11">
        <v>4.5380000000000003</v>
      </c>
      <c r="AO38" s="11">
        <v>4.8000000000000001E-2</v>
      </c>
      <c r="AP38" s="11">
        <v>0.35439999999999999</v>
      </c>
      <c r="AQ38" s="11">
        <v>3.7000000000000002E-3</v>
      </c>
      <c r="AR38" s="11">
        <v>18.622499999999999</v>
      </c>
      <c r="AS38" s="11">
        <v>0.1024</v>
      </c>
      <c r="AT38" s="11">
        <v>0.31840000000000002</v>
      </c>
      <c r="AU38" s="11">
        <v>1.8E-3</v>
      </c>
      <c r="AV38" s="11">
        <v>32.188000000000002</v>
      </c>
      <c r="AW38" s="11">
        <v>2.5000000000000001E-2</v>
      </c>
      <c r="AX38" s="11">
        <v>0.3962</v>
      </c>
      <c r="AY38" s="11">
        <v>2.9999999999999997E-4</v>
      </c>
      <c r="AZ38" s="11">
        <v>5.5688782307487354E-2</v>
      </c>
      <c r="BA38" s="11">
        <v>1.2443467336683416</v>
      </c>
      <c r="BB38" s="11">
        <v>0.1088720962776378</v>
      </c>
      <c r="BC38" s="11">
        <v>9.6081014325703915E-2</v>
      </c>
      <c r="BD38" s="11">
        <v>0.46880476541951621</v>
      </c>
      <c r="BE38" s="27"/>
      <c r="BF38" s="5"/>
      <c r="BI38" s="22">
        <v>3</v>
      </c>
      <c r="BJ38" s="3"/>
    </row>
    <row r="39" spans="2:66" ht="13.5" customHeight="1" x14ac:dyDescent="0.2">
      <c r="B39" s="10">
        <v>129</v>
      </c>
      <c r="C39" s="10">
        <v>9.44</v>
      </c>
      <c r="D39" s="10">
        <v>129.39332999999999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18.2</v>
      </c>
      <c r="Q39" s="24">
        <v>0.66</v>
      </c>
      <c r="R39" s="24">
        <v>1.43</v>
      </c>
      <c r="S39" s="24">
        <v>42.84</v>
      </c>
      <c r="T39" s="24">
        <v>100.34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3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10.411199999999999</v>
      </c>
      <c r="AK39" s="10">
        <v>0.1709</v>
      </c>
      <c r="AL39" s="11">
        <v>0.33829999999999999</v>
      </c>
      <c r="AM39" s="11">
        <v>5.5999999999999999E-3</v>
      </c>
      <c r="AN39" s="11">
        <v>4.7161999999999997</v>
      </c>
      <c r="AO39" s="11">
        <v>7.3700000000000002E-2</v>
      </c>
      <c r="AP39" s="11">
        <v>0.36770000000000003</v>
      </c>
      <c r="AQ39" s="11">
        <v>5.7000000000000002E-3</v>
      </c>
      <c r="AR39" s="11">
        <v>19.4557</v>
      </c>
      <c r="AS39" s="11">
        <v>0.2293</v>
      </c>
      <c r="AT39" s="11">
        <v>0.33210000000000001</v>
      </c>
      <c r="AU39" s="11">
        <v>3.8999999999999998E-3</v>
      </c>
      <c r="AV39" s="11">
        <v>33.223799999999997</v>
      </c>
      <c r="AW39" s="11">
        <v>0.35780000000000001</v>
      </c>
      <c r="AX39" s="11">
        <v>0.4083</v>
      </c>
      <c r="AY39" s="11">
        <v>4.4000000000000003E-3</v>
      </c>
      <c r="AZ39" s="11">
        <v>5.2319587628865939E-2</v>
      </c>
      <c r="BA39" s="11">
        <v>1.2294489611562782</v>
      </c>
      <c r="BB39" s="11">
        <v>0.10291734197730956</v>
      </c>
      <c r="BC39" s="11">
        <v>9.2147694292163809E-2</v>
      </c>
      <c r="BD39" s="11">
        <v>0.46367429623302459</v>
      </c>
      <c r="BE39" s="27"/>
      <c r="BF39" s="5"/>
    </row>
    <row r="40" spans="2:66" ht="13.5" customHeight="1" x14ac:dyDescent="0.2">
      <c r="B40" s="10">
        <v>129</v>
      </c>
      <c r="C40" s="10">
        <v>9.4489999999999998</v>
      </c>
      <c r="D40" s="10">
        <v>129.39371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18.2</v>
      </c>
      <c r="Q40" s="24">
        <v>0.66</v>
      </c>
      <c r="R40" s="24">
        <v>1.43</v>
      </c>
      <c r="S40" s="24">
        <v>42.73</v>
      </c>
      <c r="T40" s="24">
        <v>100.43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3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10.2056</v>
      </c>
      <c r="AK40" s="10">
        <v>0.15790000000000001</v>
      </c>
      <c r="AL40" s="11">
        <v>0.33090000000000003</v>
      </c>
      <c r="AM40" s="11">
        <v>5.1000000000000004E-3</v>
      </c>
      <c r="AN40" s="11">
        <v>4.6124999999999998</v>
      </c>
      <c r="AO40" s="11">
        <v>7.5200000000000003E-2</v>
      </c>
      <c r="AP40" s="11">
        <v>0.35880000000000001</v>
      </c>
      <c r="AQ40" s="11">
        <v>5.7999999999999996E-3</v>
      </c>
      <c r="AR40" s="11">
        <v>19.278700000000001</v>
      </c>
      <c r="AS40" s="11">
        <v>0.1971</v>
      </c>
      <c r="AT40" s="11">
        <v>0.32840000000000003</v>
      </c>
      <c r="AU40" s="11">
        <v>3.3999999999999998E-3</v>
      </c>
      <c r="AV40" s="11">
        <v>32.797400000000003</v>
      </c>
      <c r="AW40" s="11">
        <v>0.28499999999999998</v>
      </c>
      <c r="AX40" s="11">
        <v>0.40229999999999999</v>
      </c>
      <c r="AY40" s="11">
        <v>3.5000000000000001E-3</v>
      </c>
      <c r="AZ40" s="11">
        <v>5.7154119038234114E-2</v>
      </c>
      <c r="BA40" s="11">
        <v>1.2250304506699146</v>
      </c>
      <c r="BB40" s="11">
        <v>0.10113589708498695</v>
      </c>
      <c r="BC40" s="11">
        <v>9.0070691476395487E-2</v>
      </c>
      <c r="BD40" s="11">
        <v>0.57363164999786265</v>
      </c>
      <c r="BE40" s="27"/>
      <c r="BF40" s="5"/>
    </row>
    <row r="41" spans="2:66" ht="13.5" customHeight="1" x14ac:dyDescent="0.2">
      <c r="B41" s="10">
        <v>129</v>
      </c>
      <c r="C41" s="10">
        <v>9.4559999999999995</v>
      </c>
      <c r="D41" s="10">
        <v>129.39400000000001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18.2</v>
      </c>
      <c r="Q41" s="24">
        <v>0.66</v>
      </c>
      <c r="R41" s="24">
        <v>1.43</v>
      </c>
      <c r="S41" s="24">
        <v>42.65</v>
      </c>
      <c r="T41" s="24">
        <v>100.51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3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10.573600000000001</v>
      </c>
      <c r="AK41" s="10">
        <v>9.7000000000000003E-3</v>
      </c>
      <c r="AL41" s="11">
        <v>0.34229999999999999</v>
      </c>
      <c r="AM41" s="11">
        <v>2.9999999999999997E-4</v>
      </c>
      <c r="AN41" s="11">
        <v>4.7773000000000003</v>
      </c>
      <c r="AO41" s="11">
        <v>6.3E-3</v>
      </c>
      <c r="AP41" s="11">
        <v>0.37090000000000001</v>
      </c>
      <c r="AQ41" s="11">
        <v>5.0000000000000001E-4</v>
      </c>
      <c r="AR41" s="11">
        <v>19.658200000000001</v>
      </c>
      <c r="AS41" s="11">
        <v>0.1019</v>
      </c>
      <c r="AT41" s="11">
        <v>0.3342</v>
      </c>
      <c r="AU41" s="11">
        <v>1.6999999999999999E-3</v>
      </c>
      <c r="AV41" s="11">
        <v>33.444299999999998</v>
      </c>
      <c r="AW41" s="11">
        <v>0.14560000000000001</v>
      </c>
      <c r="AX41" s="11">
        <v>0.40960000000000002</v>
      </c>
      <c r="AY41" s="11">
        <v>1.8E-3</v>
      </c>
      <c r="AZ41" s="11">
        <v>4.9583600256246016E-2</v>
      </c>
      <c r="BA41" s="11">
        <v>1.2256134051466188</v>
      </c>
      <c r="BB41" s="11">
        <v>0.10137133638074754</v>
      </c>
      <c r="BC41" s="11">
        <v>9.0931017848528736E-2</v>
      </c>
      <c r="BD41" s="11">
        <v>0.42680696682079272</v>
      </c>
      <c r="BE41" s="27"/>
      <c r="BF41" s="5"/>
    </row>
    <row r="42" spans="2:66" ht="13.5" customHeight="1" x14ac:dyDescent="0.2">
      <c r="B42" s="10">
        <v>129</v>
      </c>
      <c r="C42" s="10">
        <v>9.2430000000000003</v>
      </c>
      <c r="D42" s="10">
        <v>129.38513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18.2</v>
      </c>
      <c r="Q42" s="24">
        <v>0.66</v>
      </c>
      <c r="R42" s="24">
        <v>1.43</v>
      </c>
      <c r="S42" s="24">
        <v>45.29</v>
      </c>
      <c r="T42" s="24">
        <v>98.31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3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5.6440999999999999</v>
      </c>
      <c r="AK42" s="10">
        <v>0.1691</v>
      </c>
      <c r="AL42" s="11">
        <v>0.1925</v>
      </c>
      <c r="AM42" s="11">
        <v>5.7999999999999996E-3</v>
      </c>
      <c r="AN42" s="11">
        <v>2.6168</v>
      </c>
      <c r="AO42" s="11">
        <v>7.9600000000000004E-2</v>
      </c>
      <c r="AP42" s="11">
        <v>0.215</v>
      </c>
      <c r="AQ42" s="11">
        <v>6.4999999999999997E-3</v>
      </c>
      <c r="AR42" s="11">
        <v>10.538500000000001</v>
      </c>
      <c r="AS42" s="11">
        <v>0.32179999999999997</v>
      </c>
      <c r="AT42" s="11">
        <v>0.18890000000000001</v>
      </c>
      <c r="AU42" s="11">
        <v>5.7999999999999996E-3</v>
      </c>
      <c r="AV42" s="11">
        <v>18.905100000000001</v>
      </c>
      <c r="AW42" s="11">
        <v>0.51170000000000004</v>
      </c>
      <c r="AX42" s="11">
        <v>0.2432</v>
      </c>
      <c r="AY42" s="11">
        <v>6.6E-3</v>
      </c>
      <c r="AZ42" s="11">
        <v>6.1545176778699265E-2</v>
      </c>
      <c r="BA42" s="11">
        <v>1.2874536791953413</v>
      </c>
      <c r="BB42" s="11">
        <v>0.12566535524184214</v>
      </c>
      <c r="BC42" s="11">
        <v>8.7383327969102004E-2</v>
      </c>
      <c r="BD42" s="11">
        <v>0.41767145923542998</v>
      </c>
      <c r="BE42" s="27"/>
      <c r="BF42" s="5"/>
    </row>
    <row r="43" spans="2:66" ht="13.5" customHeight="1" x14ac:dyDescent="0.2">
      <c r="B43" s="10">
        <v>129</v>
      </c>
      <c r="C43" s="10">
        <v>9.2539999999999996</v>
      </c>
      <c r="D43" s="10">
        <v>129.38558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18.2</v>
      </c>
      <c r="Q43" s="24">
        <v>0.66</v>
      </c>
      <c r="R43" s="24">
        <v>1.43</v>
      </c>
      <c r="S43" s="24">
        <v>45.15</v>
      </c>
      <c r="T43" s="24">
        <v>98.42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3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6.7356999999999996</v>
      </c>
      <c r="AK43" s="10">
        <v>4.7699999999999999E-2</v>
      </c>
      <c r="AL43" s="11">
        <v>0.2291</v>
      </c>
      <c r="AM43" s="11">
        <v>1.6000000000000001E-3</v>
      </c>
      <c r="AN43" s="11">
        <v>3.0363000000000002</v>
      </c>
      <c r="AO43" s="11">
        <v>1.9599999999999999E-2</v>
      </c>
      <c r="AP43" s="11">
        <v>0.2487</v>
      </c>
      <c r="AQ43" s="11">
        <v>1.6000000000000001E-3</v>
      </c>
      <c r="AR43" s="11">
        <v>12.716699999999999</v>
      </c>
      <c r="AS43" s="11">
        <v>5.7700000000000001E-2</v>
      </c>
      <c r="AT43" s="11">
        <v>0.22739999999999999</v>
      </c>
      <c r="AU43" s="11">
        <v>1E-3</v>
      </c>
      <c r="AV43" s="11">
        <v>20.7958</v>
      </c>
      <c r="AW43" s="11">
        <v>7.2800000000000004E-2</v>
      </c>
      <c r="AX43" s="11">
        <v>0.26679999999999998</v>
      </c>
      <c r="AY43" s="11">
        <v>8.9999999999999998E-4</v>
      </c>
      <c r="AZ43" s="11">
        <v>3.5111542192046513E-2</v>
      </c>
      <c r="BA43" s="11">
        <v>1.1732629727352681</v>
      </c>
      <c r="BB43" s="11">
        <v>7.9724807770133535E-2</v>
      </c>
      <c r="BC43" s="11">
        <v>5.9444779722389846E-2</v>
      </c>
      <c r="BD43" s="11">
        <v>0.35818950981210002</v>
      </c>
      <c r="BE43" s="27"/>
      <c r="BF43" s="5"/>
    </row>
    <row r="44" spans="2:66" ht="13.5" customHeight="1" x14ac:dyDescent="0.2">
      <c r="B44" s="10">
        <v>129</v>
      </c>
      <c r="C44" s="10">
        <v>9.2650000000000006</v>
      </c>
      <c r="D44" s="10">
        <v>129.38604000000001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18.2</v>
      </c>
      <c r="Q44" s="24">
        <v>0.66</v>
      </c>
      <c r="R44" s="24">
        <v>1.43</v>
      </c>
      <c r="S44" s="24">
        <v>45.01</v>
      </c>
      <c r="T44" s="24">
        <v>98.53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3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8.1292000000000009</v>
      </c>
      <c r="AK44" s="10">
        <v>0.1201</v>
      </c>
      <c r="AL44" s="11">
        <v>0.2757</v>
      </c>
      <c r="AM44" s="11">
        <v>4.1000000000000003E-3</v>
      </c>
      <c r="AN44" s="11">
        <v>3.6774</v>
      </c>
      <c r="AO44" s="11">
        <v>5.2200000000000003E-2</v>
      </c>
      <c r="AP44" s="11">
        <v>0.30030000000000001</v>
      </c>
      <c r="AQ44" s="11">
        <v>4.3E-3</v>
      </c>
      <c r="AR44" s="11">
        <v>15.1587</v>
      </c>
      <c r="AS44" s="11">
        <v>0.22889999999999999</v>
      </c>
      <c r="AT44" s="11">
        <v>0.27029999999999998</v>
      </c>
      <c r="AU44" s="11">
        <v>4.1000000000000003E-3</v>
      </c>
      <c r="AV44" s="11">
        <v>26.480499999999999</v>
      </c>
      <c r="AW44" s="11">
        <v>0.3619</v>
      </c>
      <c r="AX44" s="11">
        <v>0.33889999999999998</v>
      </c>
      <c r="AY44" s="11">
        <v>4.5999999999999999E-3</v>
      </c>
      <c r="AZ44" s="11">
        <v>6.0387984981226481E-2</v>
      </c>
      <c r="BA44" s="11">
        <v>1.2537920828708842</v>
      </c>
      <c r="BB44" s="11">
        <v>0.11260669730794484</v>
      </c>
      <c r="BC44" s="11">
        <v>9.2769563649477096E-2</v>
      </c>
      <c r="BD44" s="11">
        <v>0.51959575465638397</v>
      </c>
      <c r="BE44" s="27"/>
      <c r="BF44" s="5"/>
    </row>
    <row r="45" spans="2:66" ht="13.5" customHeight="1" x14ac:dyDescent="0.2">
      <c r="B45" s="10">
        <v>129</v>
      </c>
      <c r="C45" s="10">
        <v>9.2739999999999991</v>
      </c>
      <c r="D45" s="10">
        <v>129.38641999999999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18.2</v>
      </c>
      <c r="Q45" s="24">
        <v>0.66</v>
      </c>
      <c r="R45" s="24">
        <v>1.43</v>
      </c>
      <c r="S45" s="24">
        <v>44.9</v>
      </c>
      <c r="T45" s="24">
        <v>98.62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3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5.2893999999999997</v>
      </c>
      <c r="AK45" s="10">
        <v>0.13070000000000001</v>
      </c>
      <c r="AL45" s="11">
        <v>0.17899999999999999</v>
      </c>
      <c r="AM45" s="11">
        <v>4.4000000000000003E-3</v>
      </c>
      <c r="AN45" s="11">
        <v>2.371</v>
      </c>
      <c r="AO45" s="11">
        <v>5.5399999999999998E-2</v>
      </c>
      <c r="AP45" s="11">
        <v>0.19320000000000001</v>
      </c>
      <c r="AQ45" s="11">
        <v>4.4999999999999997E-3</v>
      </c>
      <c r="AR45" s="11">
        <v>9.9108999999999998</v>
      </c>
      <c r="AS45" s="11">
        <v>0.27889999999999998</v>
      </c>
      <c r="AT45" s="11">
        <v>0.17630000000000001</v>
      </c>
      <c r="AU45" s="11">
        <v>5.0000000000000001E-3</v>
      </c>
      <c r="AV45" s="11">
        <v>15.6416</v>
      </c>
      <c r="AW45" s="11">
        <v>0.49299999999999999</v>
      </c>
      <c r="AX45" s="11">
        <v>0.19969999999999999</v>
      </c>
      <c r="AY45" s="11">
        <v>6.3E-3</v>
      </c>
      <c r="AZ45" s="11">
        <v>1.6543649783659908E-2</v>
      </c>
      <c r="BA45" s="11">
        <v>1.1327283040272262</v>
      </c>
      <c r="BB45" s="11">
        <v>6.2234042553191427E-2</v>
      </c>
      <c r="BC45" s="11">
        <v>4.0068493150684892E-2</v>
      </c>
      <c r="BD45" s="11">
        <v>0.14576737859455752</v>
      </c>
      <c r="BE45" s="27"/>
      <c r="BF45" s="5"/>
    </row>
    <row r="46" spans="2:66" ht="13.5" customHeight="1" x14ac:dyDescent="0.2">
      <c r="B46" s="10">
        <v>129</v>
      </c>
      <c r="C46" s="10">
        <v>9.2810000000000006</v>
      </c>
      <c r="D46" s="10">
        <v>129.38670999999999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18.2</v>
      </c>
      <c r="Q46" s="24">
        <v>0.66</v>
      </c>
      <c r="R46" s="24">
        <v>1.43</v>
      </c>
      <c r="S46" s="24">
        <v>44.82</v>
      </c>
      <c r="T46" s="24">
        <v>98.69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3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5.7350000000000003</v>
      </c>
      <c r="AK46" s="10">
        <v>9.8100000000000007E-2</v>
      </c>
      <c r="AL46" s="11">
        <v>0.1938</v>
      </c>
      <c r="AM46" s="11">
        <v>3.3E-3</v>
      </c>
      <c r="AN46" s="11">
        <v>2.6461999999999999</v>
      </c>
      <c r="AO46" s="11">
        <v>4.24E-2</v>
      </c>
      <c r="AP46" s="11">
        <v>0.2152</v>
      </c>
      <c r="AQ46" s="11">
        <v>3.3999999999999998E-3</v>
      </c>
      <c r="AR46" s="11">
        <v>10.709199999999999</v>
      </c>
      <c r="AS46" s="11">
        <v>0.20469999999999999</v>
      </c>
      <c r="AT46" s="11">
        <v>0.19020000000000001</v>
      </c>
      <c r="AU46" s="11">
        <v>3.5999999999999999E-3</v>
      </c>
      <c r="AV46" s="11">
        <v>19.204599999999999</v>
      </c>
      <c r="AW46" s="11">
        <v>0.28289999999999998</v>
      </c>
      <c r="AX46" s="11">
        <v>0.24479999999999999</v>
      </c>
      <c r="AY46" s="11">
        <v>3.5999999999999999E-3</v>
      </c>
      <c r="AZ46" s="11">
        <v>6.4347826086956494E-2</v>
      </c>
      <c r="BA46" s="11">
        <v>1.2870662460567823</v>
      </c>
      <c r="BB46" s="11">
        <v>0.12551724137931031</v>
      </c>
      <c r="BC46" s="11">
        <v>8.75935828877005E-2</v>
      </c>
      <c r="BD46" s="11">
        <v>0.46874546109429577</v>
      </c>
      <c r="BE46" s="27"/>
      <c r="BF46" s="5"/>
    </row>
    <row r="47" spans="2:66" ht="13.5" customHeight="1" x14ac:dyDescent="0.2">
      <c r="B47" s="10">
        <v>129</v>
      </c>
      <c r="C47" s="10">
        <v>9.2880000000000003</v>
      </c>
      <c r="D47" s="10">
        <v>129.387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18.2</v>
      </c>
      <c r="Q47" s="24">
        <v>0.66</v>
      </c>
      <c r="R47" s="24">
        <v>1.43</v>
      </c>
      <c r="S47" s="24">
        <v>44.73</v>
      </c>
      <c r="T47" s="24">
        <v>98.76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3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4.9523999999999999</v>
      </c>
      <c r="AK47" s="10">
        <v>9.7799999999999998E-2</v>
      </c>
      <c r="AL47" s="11">
        <v>0.16700000000000001</v>
      </c>
      <c r="AM47" s="11">
        <v>3.3E-3</v>
      </c>
      <c r="AN47" s="11">
        <v>2.2355999999999998</v>
      </c>
      <c r="AO47" s="11">
        <v>5.2400000000000002E-2</v>
      </c>
      <c r="AP47" s="11">
        <v>0.18140000000000001</v>
      </c>
      <c r="AQ47" s="11">
        <v>4.3E-3</v>
      </c>
      <c r="AR47" s="11">
        <v>9.3521000000000001</v>
      </c>
      <c r="AS47" s="11">
        <v>0.18859999999999999</v>
      </c>
      <c r="AT47" s="11">
        <v>0.1658</v>
      </c>
      <c r="AU47" s="11">
        <v>3.3E-3</v>
      </c>
      <c r="AV47" s="11">
        <v>14.982200000000001</v>
      </c>
      <c r="AW47" s="11">
        <v>0.50339999999999996</v>
      </c>
      <c r="AX47" s="11">
        <v>0.19070000000000001</v>
      </c>
      <c r="AY47" s="11">
        <v>6.4000000000000003E-3</v>
      </c>
      <c r="AZ47" s="11">
        <v>2.4993281375974209E-2</v>
      </c>
      <c r="BA47" s="11">
        <v>1.1501809408926418</v>
      </c>
      <c r="BB47" s="11">
        <v>6.9845722300140259E-2</v>
      </c>
      <c r="BC47" s="11">
        <v>4.360770577933451E-2</v>
      </c>
      <c r="BD47" s="11">
        <v>0.24916606467530231</v>
      </c>
      <c r="BE47" s="27"/>
      <c r="BF47" s="5"/>
    </row>
    <row r="48" spans="2:66" ht="13.5" customHeight="1" x14ac:dyDescent="0.2">
      <c r="B48" s="10">
        <v>129</v>
      </c>
      <c r="C48" s="10">
        <v>9.2949999999999999</v>
      </c>
      <c r="D48" s="10">
        <v>129.38729000000001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18.2</v>
      </c>
      <c r="Q48" s="24">
        <v>0.66</v>
      </c>
      <c r="R48" s="24">
        <v>1.43</v>
      </c>
      <c r="S48" s="24">
        <v>44.64</v>
      </c>
      <c r="T48" s="24">
        <v>98.83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3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7.8560999999999996</v>
      </c>
      <c r="AK48" s="10">
        <v>1.34E-2</v>
      </c>
      <c r="AL48" s="11">
        <v>0.26450000000000001</v>
      </c>
      <c r="AM48" s="11">
        <v>5.0000000000000001E-4</v>
      </c>
      <c r="AN48" s="11">
        <v>3.5495999999999999</v>
      </c>
      <c r="AO48" s="11">
        <v>6.7000000000000002E-3</v>
      </c>
      <c r="AP48" s="11">
        <v>0.28749999999999998</v>
      </c>
      <c r="AQ48" s="11">
        <v>5.0000000000000001E-4</v>
      </c>
      <c r="AR48" s="11">
        <v>14.700900000000001</v>
      </c>
      <c r="AS48" s="11">
        <v>1.52E-2</v>
      </c>
      <c r="AT48" s="11">
        <v>0.2601</v>
      </c>
      <c r="AU48" s="11">
        <v>2.9999999999999997E-4</v>
      </c>
      <c r="AV48" s="11">
        <v>25.588200000000001</v>
      </c>
      <c r="AW48" s="11">
        <v>5.62E-2</v>
      </c>
      <c r="AX48" s="11">
        <v>0.3251</v>
      </c>
      <c r="AY48" s="11">
        <v>6.9999999999999999E-4</v>
      </c>
      <c r="AZ48" s="11">
        <v>6.1377734247469833E-2</v>
      </c>
      <c r="BA48" s="11">
        <v>1.2499038831218763</v>
      </c>
      <c r="BB48" s="11">
        <v>0.11107313738892688</v>
      </c>
      <c r="BC48" s="11">
        <v>8.9845189826760055E-2</v>
      </c>
      <c r="BD48" s="11">
        <v>0.55293592650031065</v>
      </c>
      <c r="BE48" s="27"/>
      <c r="BF48" s="5"/>
    </row>
    <row r="49" spans="2:57" ht="13.5" customHeight="1" x14ac:dyDescent="0.2">
      <c r="B49" s="10">
        <v>129</v>
      </c>
      <c r="C49" s="10">
        <v>9.3030000000000008</v>
      </c>
      <c r="D49" s="10">
        <v>129.38762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18.2</v>
      </c>
      <c r="Q49" s="24">
        <v>0.66</v>
      </c>
      <c r="R49" s="24">
        <v>1.43</v>
      </c>
      <c r="S49" s="24">
        <v>44.54</v>
      </c>
      <c r="T49" s="24">
        <v>98.91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3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5.0495999999999999</v>
      </c>
      <c r="AK49" s="10">
        <v>0.1186</v>
      </c>
      <c r="AL49" s="11">
        <v>0.16969999999999999</v>
      </c>
      <c r="AM49" s="11">
        <v>4.0000000000000001E-3</v>
      </c>
      <c r="AN49" s="11">
        <v>2.3022999999999998</v>
      </c>
      <c r="AO49" s="11">
        <v>5.1999999999999998E-2</v>
      </c>
      <c r="AP49" s="11">
        <v>0.18609999999999999</v>
      </c>
      <c r="AQ49" s="11">
        <v>4.1999999999999997E-3</v>
      </c>
      <c r="AR49" s="11">
        <v>9.4405999999999999</v>
      </c>
      <c r="AS49" s="11">
        <v>0.19220000000000001</v>
      </c>
      <c r="AT49" s="11">
        <v>0.16669999999999999</v>
      </c>
      <c r="AU49" s="11">
        <v>3.3999999999999998E-3</v>
      </c>
      <c r="AV49" s="11">
        <v>15.537599999999999</v>
      </c>
      <c r="AW49" s="11">
        <v>0.46379999999999999</v>
      </c>
      <c r="AX49" s="11">
        <v>0.1971</v>
      </c>
      <c r="AY49" s="11">
        <v>5.8999999999999999E-3</v>
      </c>
      <c r="AZ49" s="11">
        <v>2.8705636743215059E-2</v>
      </c>
      <c r="BA49" s="11">
        <v>1.1823635272945412</v>
      </c>
      <c r="BB49" s="11">
        <v>8.3562396921385396E-2</v>
      </c>
      <c r="BC49" s="11">
        <v>5.2789997684649245E-2</v>
      </c>
      <c r="BD49" s="11">
        <v>0.18989913459440386</v>
      </c>
      <c r="BE49" s="27"/>
    </row>
    <row r="50" spans="2:57" ht="13.5" customHeight="1" x14ac:dyDescent="0.2">
      <c r="B50" s="10">
        <v>129</v>
      </c>
      <c r="C50" s="10">
        <v>9.1969999999999992</v>
      </c>
      <c r="D50" s="10">
        <v>129.38320999999999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18.2</v>
      </c>
      <c r="Q50" s="24">
        <v>0.66</v>
      </c>
      <c r="R50" s="24">
        <v>1.43</v>
      </c>
      <c r="S50" s="24">
        <v>45.86</v>
      </c>
      <c r="T50" s="24">
        <v>97.86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3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7.3155000000000001</v>
      </c>
      <c r="AK50" s="10">
        <v>5.6800000000000003E-2</v>
      </c>
      <c r="AL50" s="11">
        <v>0.25240000000000001</v>
      </c>
      <c r="AM50" s="11">
        <v>2E-3</v>
      </c>
      <c r="AN50" s="11">
        <v>3.3041999999999998</v>
      </c>
      <c r="AO50" s="11">
        <v>7.0000000000000001E-3</v>
      </c>
      <c r="AP50" s="11">
        <v>0.27489999999999998</v>
      </c>
      <c r="AQ50" s="11">
        <v>5.9999999999999995E-4</v>
      </c>
      <c r="AR50" s="11">
        <v>13.6411</v>
      </c>
      <c r="AS50" s="11">
        <v>0.15240000000000001</v>
      </c>
      <c r="AT50" s="11">
        <v>0.2475</v>
      </c>
      <c r="AU50" s="11">
        <v>2.8E-3</v>
      </c>
      <c r="AV50" s="11">
        <v>24.194600000000001</v>
      </c>
      <c r="AW50" s="11">
        <v>0.1227</v>
      </c>
      <c r="AX50" s="11">
        <v>0.31459999999999999</v>
      </c>
      <c r="AY50" s="11">
        <v>1.6000000000000001E-3</v>
      </c>
      <c r="AZ50" s="11">
        <v>6.7345207803223103E-2</v>
      </c>
      <c r="BA50" s="11">
        <v>1.2711111111111111</v>
      </c>
      <c r="BB50" s="11">
        <v>0.11937377690802346</v>
      </c>
      <c r="BC50" s="11">
        <v>9.4765088033141875E-2</v>
      </c>
      <c r="BD50" s="11">
        <v>0.58064406291902226</v>
      </c>
      <c r="BE50" s="27"/>
    </row>
    <row r="51" spans="2:57" ht="13.5" customHeight="1" x14ac:dyDescent="0.2">
      <c r="B51" s="10">
        <v>129</v>
      </c>
      <c r="C51" s="10">
        <v>8.9740000000000002</v>
      </c>
      <c r="D51" s="10">
        <v>129.37392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18.2</v>
      </c>
      <c r="Q51" s="24">
        <v>0.66</v>
      </c>
      <c r="R51" s="24">
        <v>1.43</v>
      </c>
      <c r="S51" s="24">
        <v>48.65</v>
      </c>
      <c r="T51" s="24">
        <v>95.73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3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19.003699999999998</v>
      </c>
      <c r="AK51" s="26">
        <v>4.1000000000000003E-3</v>
      </c>
      <c r="AL51" s="26">
        <v>0.69599999999999995</v>
      </c>
      <c r="AM51" s="26">
        <v>2.0000000000000001E-4</v>
      </c>
      <c r="AN51" s="26">
        <v>7.7427999999999999</v>
      </c>
      <c r="AO51" s="26">
        <v>2.9999999999999997E-4</v>
      </c>
      <c r="AP51" s="26">
        <v>0.68330000000000002</v>
      </c>
      <c r="AQ51" s="26">
        <v>0</v>
      </c>
      <c r="AR51" s="26">
        <v>36.264200000000002</v>
      </c>
      <c r="AS51" s="26">
        <v>8.0000000000000002E-3</v>
      </c>
      <c r="AT51" s="26">
        <v>0.69930000000000003</v>
      </c>
      <c r="AU51" s="26">
        <v>2.0000000000000001E-4</v>
      </c>
      <c r="AV51" s="26">
        <v>48.127000000000002</v>
      </c>
      <c r="AW51" s="26">
        <v>1.8700000000000001E-2</v>
      </c>
      <c r="AX51" s="26">
        <v>0.66269999999999996</v>
      </c>
      <c r="AY51" s="26">
        <v>2.9999999999999997E-4</v>
      </c>
      <c r="AZ51" s="11">
        <v>-1.5304606240713271E-2</v>
      </c>
      <c r="BA51" s="11">
        <v>0.94766194766194756</v>
      </c>
      <c r="BB51" s="11">
        <v>-2.6872246696035298E-2</v>
      </c>
      <c r="BC51" s="11">
        <v>-1.3104189044038693E-2</v>
      </c>
      <c r="BD51" s="11">
        <v>0.45770152108428991</v>
      </c>
      <c r="BE51" s="27"/>
    </row>
    <row r="52" spans="2:57" ht="13.5" customHeight="1" x14ac:dyDescent="0.2">
      <c r="B52" s="10">
        <v>129</v>
      </c>
      <c r="C52" s="10">
        <v>8.9589999999999996</v>
      </c>
      <c r="D52" s="10">
        <v>129.37329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18.2</v>
      </c>
      <c r="Q52" s="24">
        <v>0.66</v>
      </c>
      <c r="R52" s="24">
        <v>1.43</v>
      </c>
      <c r="S52" s="24">
        <v>48.83</v>
      </c>
      <c r="T52" s="24">
        <v>95.59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3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27.027000000000001</v>
      </c>
      <c r="AK52" s="10">
        <v>1.09E-2</v>
      </c>
      <c r="AL52" s="11">
        <v>0.99399999999999999</v>
      </c>
      <c r="AM52" s="11">
        <v>4.0000000000000002E-4</v>
      </c>
      <c r="AN52" s="11">
        <v>11.213900000000001</v>
      </c>
      <c r="AO52" s="11">
        <v>2.3E-3</v>
      </c>
      <c r="AP52" s="11">
        <v>0.99370000000000003</v>
      </c>
      <c r="AQ52" s="11">
        <v>2.0000000000000001E-4</v>
      </c>
      <c r="AR52" s="11">
        <v>51.329000000000001</v>
      </c>
      <c r="AS52" s="11">
        <v>2.7E-2</v>
      </c>
      <c r="AT52" s="11">
        <v>0.99399999999999999</v>
      </c>
      <c r="AU52" s="11">
        <v>5.0000000000000001E-4</v>
      </c>
      <c r="AV52" s="11">
        <v>71.880600000000001</v>
      </c>
      <c r="AW52" s="11">
        <v>1.0500000000000001E-2</v>
      </c>
      <c r="AX52" s="11">
        <v>0.99370000000000003</v>
      </c>
      <c r="AY52" s="11">
        <v>1E-4</v>
      </c>
      <c r="AZ52" s="25">
        <v>0.73009284609691372</v>
      </c>
      <c r="BA52" s="25">
        <v>1.4003896432815757</v>
      </c>
      <c r="BB52" s="25">
        <v>0.16680193751136277</v>
      </c>
      <c r="BC52" s="25">
        <v>0.24919165529595119</v>
      </c>
      <c r="BD52" s="25">
        <v>10.680718051461394</v>
      </c>
      <c r="BE52" s="27"/>
    </row>
    <row r="53" spans="2:57" ht="13.5" customHeight="1" x14ac:dyDescent="0.2">
      <c r="B53" s="10">
        <v>129</v>
      </c>
      <c r="C53" s="10">
        <v>9.1859999999999999</v>
      </c>
      <c r="D53" s="10">
        <v>129.38274999999999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18.2</v>
      </c>
      <c r="Q53" s="24">
        <v>0.66</v>
      </c>
      <c r="R53" s="24">
        <v>1.43</v>
      </c>
      <c r="S53" s="24">
        <v>46</v>
      </c>
      <c r="T53" s="24">
        <v>97.75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3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28.917000000000002</v>
      </c>
      <c r="AK53" s="10">
        <v>1.0800000000000001E-2</v>
      </c>
      <c r="AL53" s="11">
        <v>1.0006999999999999</v>
      </c>
      <c r="AM53" s="11">
        <v>4.0000000000000002E-4</v>
      </c>
      <c r="AN53" s="11">
        <v>11.9871</v>
      </c>
      <c r="AO53" s="11">
        <v>2.3E-3</v>
      </c>
      <c r="AP53" s="11">
        <v>1.0004999999999999</v>
      </c>
      <c r="AQ53" s="11">
        <v>2.0000000000000001E-4</v>
      </c>
      <c r="AR53" s="11">
        <v>54.998899999999999</v>
      </c>
      <c r="AS53" s="11">
        <v>2.6800000000000001E-2</v>
      </c>
      <c r="AT53" s="11">
        <v>1.0006999999999999</v>
      </c>
      <c r="AU53" s="11">
        <v>5.0000000000000001E-4</v>
      </c>
      <c r="AV53" s="11">
        <v>76.727000000000004</v>
      </c>
      <c r="AW53" s="11">
        <v>2.7E-2</v>
      </c>
      <c r="AX53" s="11">
        <v>1.0004999999999999</v>
      </c>
      <c r="AY53" s="11">
        <v>4.0000000000000002E-4</v>
      </c>
      <c r="AZ53" s="25">
        <v>0.72975885456765055</v>
      </c>
      <c r="BA53" s="25">
        <v>1.3950642649216622</v>
      </c>
      <c r="BB53" s="25">
        <v>0.16494933798136893</v>
      </c>
      <c r="BC53" s="25">
        <v>0.24648839599503583</v>
      </c>
      <c r="BD53" s="25">
        <v>10.739868418829419</v>
      </c>
      <c r="BE53" s="27"/>
    </row>
    <row r="54" spans="2:57" ht="13.5" customHeight="1" x14ac:dyDescent="0.2">
      <c r="B54" s="10">
        <v>129</v>
      </c>
      <c r="C54" s="10">
        <v>9.4849999999999994</v>
      </c>
      <c r="D54" s="10">
        <v>129.39520999999999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18.2</v>
      </c>
      <c r="Q54" s="24">
        <v>0.66</v>
      </c>
      <c r="R54" s="24">
        <v>1.43</v>
      </c>
      <c r="S54" s="24">
        <v>42.29</v>
      </c>
      <c r="T54" s="24">
        <v>100.82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3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31.3794</v>
      </c>
      <c r="AK54" s="10">
        <v>4.2799999999999998E-2</v>
      </c>
      <c r="AL54" s="11">
        <v>1.0088999999999999</v>
      </c>
      <c r="AM54" s="11">
        <v>1.4E-3</v>
      </c>
      <c r="AN54" s="11">
        <v>13.089</v>
      </c>
      <c r="AO54" s="11">
        <v>1.61E-2</v>
      </c>
      <c r="AP54" s="11">
        <v>1.0087999999999999</v>
      </c>
      <c r="AQ54" s="11">
        <v>1.1999999999999999E-3</v>
      </c>
      <c r="AR54" s="11">
        <v>59.752699999999997</v>
      </c>
      <c r="AS54" s="11">
        <v>0.1174</v>
      </c>
      <c r="AT54" s="11">
        <v>1.0088999999999999</v>
      </c>
      <c r="AU54" s="11">
        <v>2E-3</v>
      </c>
      <c r="AV54" s="11">
        <v>82.908799999999999</v>
      </c>
      <c r="AW54" s="11">
        <v>0.1381</v>
      </c>
      <c r="AX54" s="11">
        <v>1.0087999999999999</v>
      </c>
      <c r="AY54" s="11">
        <v>1.6999999999999999E-3</v>
      </c>
      <c r="AZ54" s="25">
        <v>0.72730625076824684</v>
      </c>
      <c r="BA54" s="25">
        <v>1.3875322788761011</v>
      </c>
      <c r="BB54" s="25">
        <v>0.16231499037932451</v>
      </c>
      <c r="BC54" s="25">
        <v>0.24262214352322381</v>
      </c>
      <c r="BD54" s="25">
        <v>10.793249968636074</v>
      </c>
      <c r="BE54" s="27"/>
    </row>
  </sheetData>
  <autoFilter ref="B9:BB54" xr:uid="{8E9177CB-2F5D-45AC-9E4A-1FD6A1B8CD8B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EF14-1C59-485F-AF3A-A5961B9450F5}">
  <sheetPr codeName="Sheet64"/>
  <dimension ref="A1:BZ54"/>
  <sheetViews>
    <sheetView topLeftCell="AP9" workbookViewId="0">
      <selection activeCell="BF44" sqref="BF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132</v>
      </c>
      <c r="C10" s="10">
        <v>9.1180000000000003</v>
      </c>
      <c r="D10" s="10">
        <v>132.37992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23.2</v>
      </c>
      <c r="Q10" s="24">
        <v>0.49</v>
      </c>
      <c r="R10" s="24">
        <v>2.35</v>
      </c>
      <c r="S10" s="24">
        <v>46.45</v>
      </c>
      <c r="T10" s="24">
        <v>96.17</v>
      </c>
      <c r="U10" s="10">
        <v>3</v>
      </c>
      <c r="V10" s="10">
        <v>0</v>
      </c>
      <c r="W10" s="10">
        <v>2</v>
      </c>
      <c r="X10" s="10">
        <v>1</v>
      </c>
      <c r="Y10" s="10">
        <v>0.1</v>
      </c>
      <c r="Z10" s="10">
        <v>1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7.4771000000000001</v>
      </c>
      <c r="AK10" s="10">
        <v>4.36E-2</v>
      </c>
      <c r="AL10" s="11">
        <v>0.25340000000000001</v>
      </c>
      <c r="AM10" s="11">
        <v>1.5E-3</v>
      </c>
      <c r="AN10" s="11">
        <v>3.4944000000000002</v>
      </c>
      <c r="AO10" s="11">
        <v>0.03</v>
      </c>
      <c r="AP10" s="11">
        <v>0.28110000000000002</v>
      </c>
      <c r="AQ10" s="11">
        <v>2.3999999999999998E-3</v>
      </c>
      <c r="AR10" s="11">
        <v>14.0246</v>
      </c>
      <c r="AS10" s="11">
        <v>0.1265</v>
      </c>
      <c r="AT10" s="11">
        <v>0.24809999999999999</v>
      </c>
      <c r="AU10" s="11">
        <v>2.2000000000000001E-3</v>
      </c>
      <c r="AV10" s="11">
        <v>25.311499999999999</v>
      </c>
      <c r="AW10" s="11">
        <v>0.23089999999999999</v>
      </c>
      <c r="AX10" s="11">
        <v>0.31780000000000003</v>
      </c>
      <c r="AY10" s="11">
        <v>2.8999999999999998E-3</v>
      </c>
      <c r="AZ10" s="11">
        <v>6.1279011521122077E-2</v>
      </c>
      <c r="BA10" s="11">
        <v>1.2809351068117696</v>
      </c>
      <c r="BB10" s="11">
        <v>0.12316663721505572</v>
      </c>
      <c r="BC10" s="11">
        <v>9.8086124401913916E-2</v>
      </c>
      <c r="BD10" s="11">
        <v>0.43577522617587905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0.24599062500000007</v>
      </c>
      <c r="BJ10" s="4">
        <f>DSTDEV(PlotSort,"PhxRed",$BI$35:$BI$38)/SQRT($BH10)</f>
        <v>3.1431612893112874E-3</v>
      </c>
      <c r="BK10" s="4">
        <f>DAVERAGE(PlotSort,"PhxRedEdge",$BI$35:$BI$38)</f>
        <v>0.2747437499999999</v>
      </c>
      <c r="BL10" s="4">
        <f>DSTDEV(PlotSort,"PhxRedEdge",$BI$35:$BI$38)/SQRT($BH10)</f>
        <v>3.2823481265384265E-3</v>
      </c>
      <c r="BM10" s="4">
        <f>DAVERAGE(PlotSort,"TMRed",$BI$35:$BI$38)</f>
        <v>0.24186249999999995</v>
      </c>
      <c r="BN10" s="4">
        <f>DSTDEV(PlotSort,"TMRed",$BI$35:$BI$38)/SQRT($BH10)</f>
        <v>3.0416488989022947E-3</v>
      </c>
      <c r="BO10" s="4">
        <f>DAVERAGE(PlotSort,"TMNIR",$BI$35:$BI$38)</f>
        <v>0.31426562499999999</v>
      </c>
      <c r="BP10" s="4">
        <f>DSTDEV(PlotSort,"TMNIR",$BI$35:$BI$38)/SQRT($BH10)</f>
        <v>3.5487179914104878E-3</v>
      </c>
      <c r="BQ10" s="4">
        <f>DAVERAGE(PlotSort,"NDRE",$BI$35:$BI$38)</f>
        <v>6.7203186071580476E-2</v>
      </c>
      <c r="BR10" s="4">
        <f>DSTDEV(PlotSort,"NDRE",$BI$35:$BI$38)/SQRT($BH10)</f>
        <v>7.3042198513690725E-4</v>
      </c>
      <c r="BS10" s="4">
        <f>DAVERAGE(PlotSort,"rvi",$BI$35:$BI$38)</f>
        <v>1.3000171932364037</v>
      </c>
      <c r="BT10" s="4">
        <f>DSTDEV(PlotSort,"rvi",$BI$35:$BI$38)/SQRT($BH10)</f>
        <v>2.7848987593976694E-3</v>
      </c>
      <c r="BU10" s="17">
        <f>DAVERAGE(PlotSort,"ndvi",$BI$35:$BI$38)</f>
        <v>0.13040178264394517</v>
      </c>
      <c r="BV10" s="4">
        <f>DSTDEV(PlotSort,"ndvi",$BI$35:$BI$38)/SQRT($BH10)</f>
        <v>1.0523808910948445E-3</v>
      </c>
      <c r="BW10" s="17">
        <f>DAVERAGE(PlotSort,"SAVI",$BI$35:$BI$38)</f>
        <v>0.10281748374379826</v>
      </c>
      <c r="BX10" s="4">
        <f>DSTDEV(PlotSort,"SAVI",$BI$35:$BI$38)/SQRT($BH10)</f>
        <v>6.9847219093090271E-4</v>
      </c>
      <c r="BY10" s="17">
        <f>DAVERAGE(PlotSort,"CCCI",$BI$35:$BI$38)</f>
        <v>0.47422326941538157</v>
      </c>
      <c r="BZ10" s="4">
        <f>DSTDEV(PlotSort,"CCCI",$BI$35:$BI$38)/SQRT($BH10)</f>
        <v>8.4553530507642371E-3</v>
      </c>
    </row>
    <row r="11" spans="1:78" ht="13.5" customHeight="1" x14ac:dyDescent="0.2">
      <c r="B11" s="10">
        <v>132</v>
      </c>
      <c r="C11" s="10">
        <v>9.11</v>
      </c>
      <c r="D11" s="10">
        <v>132.37958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23.2</v>
      </c>
      <c r="Q11" s="24">
        <v>0.49</v>
      </c>
      <c r="R11" s="24">
        <v>2.35</v>
      </c>
      <c r="S11" s="24">
        <v>46.55</v>
      </c>
      <c r="T11" s="24">
        <v>96.09</v>
      </c>
      <c r="U11" s="10">
        <v>3</v>
      </c>
      <c r="V11" s="10">
        <v>0</v>
      </c>
      <c r="W11" s="10">
        <v>2</v>
      </c>
      <c r="X11" s="10">
        <v>1</v>
      </c>
      <c r="Y11" s="10">
        <v>0.1</v>
      </c>
      <c r="Z11" s="10">
        <v>1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7.4088000000000003</v>
      </c>
      <c r="AK11" s="10">
        <v>1.34E-2</v>
      </c>
      <c r="AL11" s="11">
        <v>0.2515</v>
      </c>
      <c r="AM11" s="11">
        <v>5.0000000000000001E-4</v>
      </c>
      <c r="AN11" s="11">
        <v>3.4458000000000002</v>
      </c>
      <c r="AO11" s="11">
        <v>3.3E-3</v>
      </c>
      <c r="AP11" s="11">
        <v>0.2777</v>
      </c>
      <c r="AQ11" s="11">
        <v>2.9999999999999997E-4</v>
      </c>
      <c r="AR11" s="11">
        <v>13.847200000000001</v>
      </c>
      <c r="AS11" s="11">
        <v>0.13769999999999999</v>
      </c>
      <c r="AT11" s="11">
        <v>0.2455</v>
      </c>
      <c r="AU11" s="11">
        <v>2.3999999999999998E-3</v>
      </c>
      <c r="AV11" s="11">
        <v>24.729099999999999</v>
      </c>
      <c r="AW11" s="11">
        <v>0.31819999999999998</v>
      </c>
      <c r="AX11" s="11">
        <v>0.31119999999999998</v>
      </c>
      <c r="AY11" s="11">
        <v>4.0000000000000001E-3</v>
      </c>
      <c r="AZ11" s="11">
        <v>5.6885719137374724E-2</v>
      </c>
      <c r="BA11" s="11">
        <v>1.2676171079429734</v>
      </c>
      <c r="BB11" s="11">
        <v>0.11801688521645408</v>
      </c>
      <c r="BC11" s="11">
        <v>9.3262042206870427E-2</v>
      </c>
      <c r="BD11" s="11">
        <v>0.40419903558949938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0.24903125000000001</v>
      </c>
      <c r="BJ11" s="4">
        <f>DSTDEV(PlotSort,"PhxRed",$BI$31:$BI$32)/SQRT($BH11)</f>
        <v>4.8125679107762541E-3</v>
      </c>
      <c r="BK11" s="4">
        <f>DAVERAGE(PlotSort,"PhxRedEdge",$BI$31:$BI$32)</f>
        <v>0.27805624999999995</v>
      </c>
      <c r="BL11" s="4">
        <f>DSTDEV(PlotSort,"PhxRedEdge",$BI$31:$BI$32)/SQRT($BH11)</f>
        <v>5.0391630319429033E-3</v>
      </c>
      <c r="BM11" s="4">
        <f>DAVERAGE(PlotSort,"TMRed",$BI$31:$BI$32)</f>
        <v>0.24480625</v>
      </c>
      <c r="BN11" s="4">
        <f>DSTDEV(PlotSort,"TMRed",$BI$31:$BI$32)/SQRT($BH11)</f>
        <v>4.7546684843249934E-3</v>
      </c>
      <c r="BO11" s="4">
        <f>DAVERAGE(PlotSort,"TMNIR",$BI$31:$BI$32)</f>
        <v>0.31781250000000005</v>
      </c>
      <c r="BP11" s="4">
        <f>DSTDEV(PlotSort,"TMNIR",$BI$31:$BI$32)/SQRT($BH11)</f>
        <v>5.5565792459629946E-3</v>
      </c>
      <c r="BQ11" s="4">
        <f>DAVERAGE(PlotSort,"NDRE",$BI$31:$BI$32)</f>
        <v>6.6794620872952376E-2</v>
      </c>
      <c r="BR11" s="4">
        <f>DSTDEV(PlotSort,"NDRE",$BI$31:$BI$32)/SQRT($BH11)</f>
        <v>1.1128139769115107E-3</v>
      </c>
      <c r="BS11" s="4">
        <f>DAVERAGE(PlotSort,"rvi",$BI$31:$BI$32)</f>
        <v>1.298979408574322</v>
      </c>
      <c r="BT11" s="4">
        <f>DSTDEV(PlotSort,"rvi",$BI$31:$BI$32)/SQRT($BH11)</f>
        <v>4.2861653158204217E-3</v>
      </c>
      <c r="BU11" s="17">
        <f>DAVERAGE(PlotSort,"ndvi",$BI$31:$BI$32)</f>
        <v>0.13000340093272358</v>
      </c>
      <c r="BV11" s="4">
        <f>DSTDEV(PlotSort,"ndvi",$BI$31:$BI$32)/SQRT($BH11)</f>
        <v>1.6218146247007541E-3</v>
      </c>
      <c r="BW11" s="17">
        <f>DAVERAGE(PlotSort,"SAVI",$BI$31:$BI$32)</f>
        <v>0.10303784032343238</v>
      </c>
      <c r="BX11" s="4">
        <f>DSTDEV(PlotSort,"SAVI",$BI$31:$BI$32)/SQRT($BH11)</f>
        <v>1.0711050032313112E-3</v>
      </c>
      <c r="BY11" s="17">
        <f>DAVERAGE(PlotSort,"CCCI",$BI$31:$BI$32)</f>
        <v>0.470668462925727</v>
      </c>
      <c r="BZ11" s="4">
        <f>DSTDEV(PlotSort,"CCCI",$BI$31:$BI$32)/SQRT($BH11)</f>
        <v>1.2087356558585649E-2</v>
      </c>
    </row>
    <row r="12" spans="1:78" ht="13.5" customHeight="1" x14ac:dyDescent="0.2">
      <c r="B12" s="10">
        <v>132</v>
      </c>
      <c r="C12" s="10">
        <v>9.1029999999999998</v>
      </c>
      <c r="D12" s="10">
        <v>132.37929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23.2</v>
      </c>
      <c r="Q12" s="24">
        <v>0.49</v>
      </c>
      <c r="R12" s="24">
        <v>2.35</v>
      </c>
      <c r="S12" s="24">
        <v>46.63</v>
      </c>
      <c r="T12" s="24">
        <v>96.03</v>
      </c>
      <c r="U12" s="10">
        <v>3</v>
      </c>
      <c r="V12" s="10">
        <v>0</v>
      </c>
      <c r="W12" s="10">
        <v>2</v>
      </c>
      <c r="X12" s="10">
        <v>1</v>
      </c>
      <c r="Y12" s="10">
        <v>0.1</v>
      </c>
      <c r="Z12" s="10">
        <v>1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7.2698999999999998</v>
      </c>
      <c r="AK12" s="10">
        <v>0.10780000000000001</v>
      </c>
      <c r="AL12" s="11">
        <v>0.24729999999999999</v>
      </c>
      <c r="AM12" s="11">
        <v>3.7000000000000002E-3</v>
      </c>
      <c r="AN12" s="11">
        <v>3.4346000000000001</v>
      </c>
      <c r="AO12" s="11">
        <v>5.4199999999999998E-2</v>
      </c>
      <c r="AP12" s="11">
        <v>0.27729999999999999</v>
      </c>
      <c r="AQ12" s="11">
        <v>4.4000000000000003E-3</v>
      </c>
      <c r="AR12" s="11">
        <v>13.660299999999999</v>
      </c>
      <c r="AS12" s="11">
        <v>2.7699999999999999E-2</v>
      </c>
      <c r="AT12" s="11">
        <v>0.24260000000000001</v>
      </c>
      <c r="AU12" s="11">
        <v>5.0000000000000001E-4</v>
      </c>
      <c r="AV12" s="11">
        <v>24.9434</v>
      </c>
      <c r="AW12" s="11">
        <v>0.14560000000000001</v>
      </c>
      <c r="AX12" s="11">
        <v>0.31459999999999999</v>
      </c>
      <c r="AY12" s="11">
        <v>1.8E-3</v>
      </c>
      <c r="AZ12" s="11">
        <v>6.3017401588106106E-2</v>
      </c>
      <c r="BA12" s="11">
        <v>1.2967848309975267</v>
      </c>
      <c r="BB12" s="11">
        <v>0.12921751615218949</v>
      </c>
      <c r="BC12" s="11">
        <v>0.10215664018161177</v>
      </c>
      <c r="BD12" s="11">
        <v>0.4115838118612129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0.24295000000000003</v>
      </c>
      <c r="BJ12" s="4">
        <f>DSTDEV(PlotSort,"PhxRed",$BJ$31:$BJ$32)/SQRT($BH12)</f>
        <v>4.0548222320261253E-3</v>
      </c>
      <c r="BK12" s="4">
        <f>DAVERAGE(PlotSort,"PhxRedEdge",$BJ$31:$BJ$32)</f>
        <v>0.27143125000000001</v>
      </c>
      <c r="BL12" s="4">
        <f>DSTDEV(PlotSort,"PhxRedEdge",$BJ$31:$BJ$32)/SQRT($BH12)</f>
        <v>4.2042311896271032E-3</v>
      </c>
      <c r="BM12" s="4">
        <f>DAVERAGE(PlotSort,"TMRed",$BJ$31:$BJ$32)</f>
        <v>0.23891874999999999</v>
      </c>
      <c r="BN12" s="4">
        <f>DSTDEV(PlotSort,"TMRed",$BJ$31:$BJ$32)/SQRT($BH12)</f>
        <v>3.8049662586107989E-3</v>
      </c>
      <c r="BO12" s="4">
        <f>DAVERAGE(PlotSort,"TMNIR",$BJ$31:$BJ$32)</f>
        <v>0.31071874999999999</v>
      </c>
      <c r="BP12" s="4">
        <f>DSTDEV(PlotSort,"TMNIR",$BJ$31:$BJ$32)/SQRT($BH12)</f>
        <v>4.4158541902067664E-3</v>
      </c>
      <c r="BQ12" s="4">
        <f>DAVERAGE(PlotSort,"NDRE",$BJ$31:$BJ$32)</f>
        <v>6.7611751270208575E-2</v>
      </c>
      <c r="BR12" s="4">
        <f>DSTDEV(PlotSort,"NDRE",$BJ$31:$BJ$32)/SQRT($BH12)</f>
        <v>9.7189964789988806E-4</v>
      </c>
      <c r="BS12" s="4">
        <f>DAVERAGE(PlotSort,"rvi",$BJ$31:$BJ$32)</f>
        <v>1.301054977898485</v>
      </c>
      <c r="BT12" s="4">
        <f>DSTDEV(PlotSort,"rvi",$BJ$31:$BJ$32)/SQRT($BH12)</f>
        <v>3.6799347591865198E-3</v>
      </c>
      <c r="BU12" s="17">
        <f>DAVERAGE(PlotSort,"ndvi",$BJ$31:$BJ$32)</f>
        <v>0.13080016435516678</v>
      </c>
      <c r="BV12" s="4">
        <f>DSTDEV(PlotSort,"ndvi",$BJ$31:$BJ$32)/SQRT($BH12)</f>
        <v>1.3878925834349845E-3</v>
      </c>
      <c r="BW12" s="17">
        <f>DAVERAGE(PlotSort,"SAVI",$BJ$31:$BJ$32)</f>
        <v>0.10259712716416418</v>
      </c>
      <c r="BX12" s="4">
        <f>DSTDEV(PlotSort,"SAVI",$BJ$31:$BJ$32)/SQRT($BH12)</f>
        <v>9.288497521003522E-4</v>
      </c>
      <c r="BY12" s="17">
        <f>DAVERAGE(PlotSort,"CCCI",$BJ$31:$BJ$32)</f>
        <v>0.47777807590503607</v>
      </c>
      <c r="BZ12" s="4">
        <f>DSTDEV(PlotSort,"CCCI",$BJ$31:$BJ$32)/SQRT($BH12)</f>
        <v>1.215381853914423E-2</v>
      </c>
    </row>
    <row r="13" spans="1:78" ht="13.5" customHeight="1" x14ac:dyDescent="0.2">
      <c r="B13" s="10">
        <v>132</v>
      </c>
      <c r="C13" s="10">
        <v>9.0960000000000001</v>
      </c>
      <c r="D13" s="10">
        <v>132.37899999999999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23.2</v>
      </c>
      <c r="Q13" s="24">
        <v>0.49</v>
      </c>
      <c r="R13" s="24">
        <v>2.35</v>
      </c>
      <c r="S13" s="24">
        <v>46.72</v>
      </c>
      <c r="T13" s="24">
        <v>95.96</v>
      </c>
      <c r="U13" s="10">
        <v>3</v>
      </c>
      <c r="V13" s="10">
        <v>0</v>
      </c>
      <c r="W13" s="10">
        <v>2</v>
      </c>
      <c r="X13" s="10">
        <v>1</v>
      </c>
      <c r="Y13" s="10">
        <v>0.1</v>
      </c>
      <c r="Z13" s="10">
        <v>1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6.7275</v>
      </c>
      <c r="AK13" s="10">
        <v>3.5000000000000001E-3</v>
      </c>
      <c r="AL13" s="11">
        <v>0.22919999999999999</v>
      </c>
      <c r="AM13" s="11">
        <v>1E-4</v>
      </c>
      <c r="AN13" s="11">
        <v>3.1627000000000001</v>
      </c>
      <c r="AO13" s="11">
        <v>5.1999999999999998E-3</v>
      </c>
      <c r="AP13" s="11">
        <v>0.25580000000000003</v>
      </c>
      <c r="AQ13" s="11">
        <v>4.0000000000000002E-4</v>
      </c>
      <c r="AR13" s="11">
        <v>12.705500000000001</v>
      </c>
      <c r="AS13" s="11">
        <v>0.1386</v>
      </c>
      <c r="AT13" s="11">
        <v>0.22600000000000001</v>
      </c>
      <c r="AU13" s="11">
        <v>2.5000000000000001E-3</v>
      </c>
      <c r="AV13" s="11">
        <v>23.0443</v>
      </c>
      <c r="AW13" s="11">
        <v>0.26829999999999998</v>
      </c>
      <c r="AX13" s="11">
        <v>0.2913</v>
      </c>
      <c r="AY13" s="11">
        <v>3.3999999999999998E-3</v>
      </c>
      <c r="AZ13" s="11">
        <v>6.4887589106196256E-2</v>
      </c>
      <c r="BA13" s="11">
        <v>1.2889380530973451</v>
      </c>
      <c r="BB13" s="11">
        <v>0.12623236033249566</v>
      </c>
      <c r="BC13" s="11">
        <v>9.6284281922736636E-2</v>
      </c>
      <c r="BD13" s="11">
        <v>0.47171329782763149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0.24806249999999999</v>
      </c>
      <c r="BJ13" s="4">
        <f>DSTDEV(PlotSort,"PhxRed",$BL$35:$BL$36)/SQRT($BH13)</f>
        <v>3.5607451818404504E-3</v>
      </c>
      <c r="BK13" s="4">
        <f>DAVERAGE(PlotSort,"PhxRedEdge",$BL$35:$BL$36)</f>
        <v>0.27611250000000004</v>
      </c>
      <c r="BL13" s="4">
        <f>DSTDEV(PlotSort,"PhxRedEdge",$BL$35:$BL$36)/SQRT($BH13)</f>
        <v>3.5777805121132225E-3</v>
      </c>
      <c r="BM13" s="4">
        <f>DAVERAGE(PlotSort,"TMRed",$BL$35:$BL$36)</f>
        <v>0.24411249999999998</v>
      </c>
      <c r="BN13" s="4">
        <f>DSTDEV(PlotSort,"TMRed",$BL$35:$BL$36)/SQRT($BH13)</f>
        <v>3.6498257052318857E-3</v>
      </c>
      <c r="BO13" s="4">
        <f>DAVERAGE(PlotSort,"TMNIR",$BL$35:$BL$36)</f>
        <v>0.31632499999999997</v>
      </c>
      <c r="BP13" s="4">
        <f>DSTDEV(PlotSort,"TMNIR",$BL$35:$BL$36)/SQRT($BH13)</f>
        <v>3.8123741197017154E-3</v>
      </c>
      <c r="BQ13" s="4">
        <f>DAVERAGE(PlotSort,"NDRE",$BL$35:$BL$36)</f>
        <v>6.7917721509775042E-2</v>
      </c>
      <c r="BR13" s="4">
        <f>DSTDEV(PlotSort,"NDRE",$BL$35:$BL$36)/SQRT($BH13)</f>
        <v>1.5919818737076901E-3</v>
      </c>
      <c r="BS13" s="4">
        <f>DAVERAGE(PlotSort,"rvi",$BL$35:$BL$36)</f>
        <v>1.2962391827571993</v>
      </c>
      <c r="BT13" s="4">
        <f>DSTDEV(PlotSort,"rvi",$BL$35:$BL$36)/SQRT($BH13)</f>
        <v>4.8175492068407997E-3</v>
      </c>
      <c r="BU13" s="17">
        <f>DAVERAGE(PlotSort,"ndvi",$BL$35:$BL$36)</f>
        <v>0.12898389799694454</v>
      </c>
      <c r="BV13" s="4">
        <f>DSTDEV(PlotSort,"ndvi",$BL$35:$BL$36)/SQRT($BH13)</f>
        <v>1.8178610545250557E-3</v>
      </c>
      <c r="BW13" s="17">
        <f>DAVERAGE(PlotSort,"SAVI",$BL$35:$BL$36)</f>
        <v>0.10216964482511309</v>
      </c>
      <c r="BX13" s="4">
        <f>DSTDEV(PlotSort,"SAVI",$BL$35:$BL$36)/SQRT($BH13)</f>
        <v>9.8788470511530389E-4</v>
      </c>
      <c r="BY13" s="17">
        <f>DAVERAGE(PlotSort,"CCCI",$BL$35:$BL$36)</f>
        <v>0.49967922498448308</v>
      </c>
      <c r="BZ13" s="4">
        <f>DSTDEV(PlotSort,"CCCI",$BL$35:$BL$36)/SQRT($BH13)</f>
        <v>2.0554121437815712E-2</v>
      </c>
    </row>
    <row r="14" spans="1:78" ht="13.5" customHeight="1" x14ac:dyDescent="0.2">
      <c r="B14" s="10">
        <v>132</v>
      </c>
      <c r="C14" s="10">
        <v>9.0879999999999992</v>
      </c>
      <c r="D14" s="10">
        <v>132.37867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23.2</v>
      </c>
      <c r="Q14" s="24">
        <v>0.49</v>
      </c>
      <c r="R14" s="24">
        <v>2.35</v>
      </c>
      <c r="S14" s="24">
        <v>46.82</v>
      </c>
      <c r="T14" s="24">
        <v>95.88</v>
      </c>
      <c r="U14" s="10">
        <v>3</v>
      </c>
      <c r="V14" s="10">
        <v>0</v>
      </c>
      <c r="W14" s="10">
        <v>2</v>
      </c>
      <c r="X14" s="10">
        <v>1</v>
      </c>
      <c r="Y14" s="10">
        <v>0.1</v>
      </c>
      <c r="Z14" s="10">
        <v>1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6.7337999999999996</v>
      </c>
      <c r="AK14" s="10">
        <v>8.5800000000000001E-2</v>
      </c>
      <c r="AL14" s="11">
        <v>0.22989999999999999</v>
      </c>
      <c r="AM14" s="11">
        <v>2.8999999999999998E-3</v>
      </c>
      <c r="AN14" s="11">
        <v>3.1878000000000002</v>
      </c>
      <c r="AO14" s="11">
        <v>3.5400000000000001E-2</v>
      </c>
      <c r="AP14" s="11">
        <v>0.25829999999999997</v>
      </c>
      <c r="AQ14" s="11">
        <v>2.8999999999999998E-3</v>
      </c>
      <c r="AR14" s="11">
        <v>12.700200000000001</v>
      </c>
      <c r="AS14" s="11">
        <v>0.40860000000000002</v>
      </c>
      <c r="AT14" s="11">
        <v>0.22639999999999999</v>
      </c>
      <c r="AU14" s="11">
        <v>7.3000000000000001E-3</v>
      </c>
      <c r="AV14" s="11">
        <v>23.3688</v>
      </c>
      <c r="AW14" s="11">
        <v>0.71760000000000002</v>
      </c>
      <c r="AX14" s="11">
        <v>0.29620000000000002</v>
      </c>
      <c r="AY14" s="11">
        <v>9.1000000000000004E-3</v>
      </c>
      <c r="AZ14" s="11">
        <v>6.8349864743011801E-2</v>
      </c>
      <c r="BA14" s="11">
        <v>1.3083038869257952</v>
      </c>
      <c r="BB14" s="11">
        <v>0.13356295445847691</v>
      </c>
      <c r="BC14" s="11">
        <v>0.1023860747115197</v>
      </c>
      <c r="BD14" s="11">
        <v>0.4655376871991978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0.24282500000000001</v>
      </c>
      <c r="BJ14" s="4">
        <f>DSTDEV(PlotSort,"PhxRed",$BM$35:$BM$36)/SQRT($BH14)</f>
        <v>4.4242654757597902E-3</v>
      </c>
      <c r="BK14" s="4">
        <f>DAVERAGE(PlotSort,"PhxRedEdge",$BM$35:$BM$36)</f>
        <v>0.27078124999999997</v>
      </c>
      <c r="BL14" s="4">
        <f>DSTDEV(PlotSort,"PhxRedEdge",$BM$35:$BM$36)/SQRT($BH14)</f>
        <v>4.563635418081362E-3</v>
      </c>
      <c r="BM14" s="4">
        <f>DAVERAGE(PlotSort,"TMRed",$BM$35:$BM$36)</f>
        <v>0.23856875</v>
      </c>
      <c r="BN14" s="4">
        <f>DSTDEV(PlotSort,"TMRed",$BM$35:$BM$36)/SQRT($BH14)</f>
        <v>4.1758503999185593E-3</v>
      </c>
      <c r="BO14" s="4">
        <f>DAVERAGE(PlotSort,"TMNIR",$BM$35:$BM$36)</f>
        <v>0.30913750000000001</v>
      </c>
      <c r="BP14" s="4">
        <f>DSTDEV(PlotSort,"TMNIR",$BM$35:$BM$36)/SQRT($BH14)</f>
        <v>4.857613225648991E-3</v>
      </c>
      <c r="BQ14" s="4">
        <f>DAVERAGE(PlotSort,"NDRE",$BM$35:$BM$36)</f>
        <v>6.6266379215377022E-2</v>
      </c>
      <c r="BR14" s="4">
        <f>DSTDEV(PlotSort,"NDRE",$BM$35:$BM$36)/SQRT($BH14)</f>
        <v>9.8558362997019358E-4</v>
      </c>
      <c r="BS14" s="4">
        <f>DAVERAGE(PlotSort,"rvi",$BM$35:$BM$36)</f>
        <v>1.2964190662634649</v>
      </c>
      <c r="BT14" s="4">
        <f>DSTDEV(PlotSort,"rvi",$BM$35:$BM$36)/SQRT($BH14)</f>
        <v>3.4185035235659244E-3</v>
      </c>
      <c r="BU14" s="17">
        <f>DAVERAGE(PlotSort,"ndvi",$BM$35:$BM$36)</f>
        <v>0.12904982615756955</v>
      </c>
      <c r="BV14" s="4">
        <f>DSTDEV(PlotSort,"ndvi",$BM$35:$BM$36)/SQRT($BH14)</f>
        <v>1.2985635357455744E-3</v>
      </c>
      <c r="BW14" s="17">
        <f>DAVERAGE(PlotSort,"SAVI",$BM$35:$BM$36)</f>
        <v>0.10102017028936947</v>
      </c>
      <c r="BX14" s="4">
        <f>DSTDEV(PlotSort,"SAVI",$BM$35:$BM$36)/SQRT($BH14)</f>
        <v>7.7722463779644172E-4</v>
      </c>
      <c r="BY14" s="17">
        <f>DAVERAGE(PlotSort,"CCCI",$BM$35:$BM$36)</f>
        <v>0.47005173295351405</v>
      </c>
      <c r="BZ14" s="4">
        <f>DSTDEV(PlotSort,"CCCI",$BM$35:$BM$36)/SQRT($BH14)</f>
        <v>1.0957165674512867E-2</v>
      </c>
    </row>
    <row r="15" spans="1:78" ht="13.5" customHeight="1" x14ac:dyDescent="0.2">
      <c r="B15" s="10">
        <v>132</v>
      </c>
      <c r="C15" s="10">
        <v>9.0809999999999995</v>
      </c>
      <c r="D15" s="10">
        <v>132.37837999999999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23.2</v>
      </c>
      <c r="Q15" s="24">
        <v>0.49</v>
      </c>
      <c r="R15" s="24">
        <v>2.35</v>
      </c>
      <c r="S15" s="24">
        <v>46.91</v>
      </c>
      <c r="T15" s="24">
        <v>95.82</v>
      </c>
      <c r="U15" s="10">
        <v>3</v>
      </c>
      <c r="V15" s="10">
        <v>0</v>
      </c>
      <c r="W15" s="10">
        <v>2</v>
      </c>
      <c r="X15" s="10">
        <v>1</v>
      </c>
      <c r="Y15" s="10">
        <v>0.1</v>
      </c>
      <c r="Z15" s="10">
        <v>1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6.9256000000000002</v>
      </c>
      <c r="AK15" s="10">
        <v>1.1900000000000001E-2</v>
      </c>
      <c r="AL15" s="11">
        <v>0.23680000000000001</v>
      </c>
      <c r="AM15" s="11">
        <v>4.0000000000000002E-4</v>
      </c>
      <c r="AN15" s="11">
        <v>3.2454000000000001</v>
      </c>
      <c r="AO15" s="11">
        <v>1.0800000000000001E-2</v>
      </c>
      <c r="AP15" s="11">
        <v>0.26340000000000002</v>
      </c>
      <c r="AQ15" s="11">
        <v>8.9999999999999998E-4</v>
      </c>
      <c r="AR15" s="11">
        <v>13.010400000000001</v>
      </c>
      <c r="AS15" s="11">
        <v>0.31019999999999998</v>
      </c>
      <c r="AT15" s="11">
        <v>0.23230000000000001</v>
      </c>
      <c r="AU15" s="11">
        <v>5.4999999999999997E-3</v>
      </c>
      <c r="AV15" s="11">
        <v>23.703700000000001</v>
      </c>
      <c r="AW15" s="11">
        <v>0.48670000000000002</v>
      </c>
      <c r="AX15" s="11">
        <v>0.30109999999999998</v>
      </c>
      <c r="AY15" s="11">
        <v>6.1999999999999998E-3</v>
      </c>
      <c r="AZ15" s="11">
        <v>6.6784765279007896E-2</v>
      </c>
      <c r="BA15" s="11">
        <v>1.2961687473095134</v>
      </c>
      <c r="BB15" s="11">
        <v>0.12898387701537303</v>
      </c>
      <c r="BC15" s="11">
        <v>9.986452486936323E-2</v>
      </c>
      <c r="BD15" s="11">
        <v>0.47986342135655236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0.25024999999999997</v>
      </c>
      <c r="BJ15" s="4">
        <f>DSTDEV(PlotSort,"PhxRed",$BN$35:$BN$36)/SQRT($BH15)</f>
        <v>8.5071398584617465E-3</v>
      </c>
      <c r="BK15" s="4">
        <f>DAVERAGE(PlotSort,"PhxRedEdge",$BN$35:$BN$36)</f>
        <v>0.28129999999999999</v>
      </c>
      <c r="BL15" s="4">
        <f>DSTDEV(PlotSort,"PhxRedEdge",$BN$35:$BN$36)/SQRT($BH15)</f>
        <v>8.8259762713740128E-3</v>
      </c>
      <c r="BM15" s="4">
        <f>DAVERAGE(PlotSort,"TMRed",$BN$35:$BN$36)</f>
        <v>0.2462</v>
      </c>
      <c r="BN15" s="4">
        <f>DSTDEV(PlotSort,"TMRed",$BN$35:$BN$36)/SQRT($BH15)</f>
        <v>8.3259276617426471E-3</v>
      </c>
      <c r="BO15" s="4">
        <f>DAVERAGE(PlotSort,"TMNIR",$BN$35:$BN$36)</f>
        <v>0.32246249999999999</v>
      </c>
      <c r="BP15" s="4">
        <f>DSTDEV(PlotSort,"TMNIR",$BN$35:$BN$36)/SQRT($BH15)</f>
        <v>9.4711957590973093E-3</v>
      </c>
      <c r="BQ15" s="4">
        <f>DAVERAGE(PlotSort,"NDRE",$BN$35:$BN$36)</f>
        <v>6.8362264345792817E-2</v>
      </c>
      <c r="BR15" s="4">
        <f>DSTDEV(PlotSort,"NDRE",$BN$35:$BN$36)/SQRT($BH15)</f>
        <v>1.4959318169501289E-3</v>
      </c>
      <c r="BS15" s="4">
        <f>DAVERAGE(PlotSort,"rvi",$BN$35:$BN$36)</f>
        <v>1.3109914576614849</v>
      </c>
      <c r="BT15" s="4">
        <f>DSTDEV(PlotSort,"rvi",$BN$35:$BN$36)/SQRT($BH15)</f>
        <v>6.4148783018305308E-3</v>
      </c>
      <c r="BU15" s="17">
        <f>DAVERAGE(PlotSort,"ndvi",$BN$35:$BN$36)</f>
        <v>0.13452358026369701</v>
      </c>
      <c r="BV15" s="4">
        <f>DSTDEV(PlotSort,"ndvi",$BN$35:$BN$36)/SQRT($BH15)</f>
        <v>2.4188294806226159E-3</v>
      </c>
      <c r="BW15" s="17">
        <f>DAVERAGE(PlotSort,"SAVI",$BN$35:$BN$36)</f>
        <v>0.10705994957134107</v>
      </c>
      <c r="BX15" s="4">
        <f>DSTDEV(PlotSort,"SAVI",$BN$35:$BN$36)/SQRT($BH15)</f>
        <v>1.2341811313556557E-3</v>
      </c>
      <c r="BY15" s="17">
        <f>DAVERAGE(PlotSort,"CCCI",$BN$35:$BN$36)</f>
        <v>0.45711038677001503</v>
      </c>
      <c r="BZ15" s="4">
        <f>DSTDEV(PlotSort,"CCCI",$BN$35:$BN$36)/SQRT($BH15)</f>
        <v>1.3786037460415438E-2</v>
      </c>
    </row>
    <row r="16" spans="1:78" ht="13.5" customHeight="1" x14ac:dyDescent="0.2">
      <c r="B16" s="10">
        <v>132</v>
      </c>
      <c r="C16" s="10">
        <v>9.0730000000000004</v>
      </c>
      <c r="D16" s="10">
        <v>132.37804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23.2</v>
      </c>
      <c r="Q16" s="24">
        <v>0.49</v>
      </c>
      <c r="R16" s="24">
        <v>2.35</v>
      </c>
      <c r="S16" s="24">
        <v>47.01</v>
      </c>
      <c r="T16" s="24">
        <v>95.74</v>
      </c>
      <c r="U16" s="10">
        <v>3</v>
      </c>
      <c r="V16" s="10">
        <v>0</v>
      </c>
      <c r="W16" s="10">
        <v>2</v>
      </c>
      <c r="X16" s="10">
        <v>1</v>
      </c>
      <c r="Y16" s="10">
        <v>0.1</v>
      </c>
      <c r="Z16" s="10">
        <v>1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7.8132000000000001</v>
      </c>
      <c r="AK16" s="10">
        <v>0.28899999999999998</v>
      </c>
      <c r="AL16" s="11">
        <v>0.26769999999999999</v>
      </c>
      <c r="AM16" s="11">
        <v>9.9000000000000008E-3</v>
      </c>
      <c r="AN16" s="11">
        <v>3.6501000000000001</v>
      </c>
      <c r="AO16" s="11">
        <v>0.14080000000000001</v>
      </c>
      <c r="AP16" s="11">
        <v>0.29680000000000001</v>
      </c>
      <c r="AQ16" s="11">
        <v>1.14E-2</v>
      </c>
      <c r="AR16" s="11">
        <v>14.6839</v>
      </c>
      <c r="AS16" s="11">
        <v>0.59540000000000004</v>
      </c>
      <c r="AT16" s="11">
        <v>0.26269999999999999</v>
      </c>
      <c r="AU16" s="11">
        <v>1.0699999999999999E-2</v>
      </c>
      <c r="AV16" s="11">
        <v>26.495000000000001</v>
      </c>
      <c r="AW16" s="11">
        <v>1.1856</v>
      </c>
      <c r="AX16" s="11">
        <v>0.33739999999999998</v>
      </c>
      <c r="AY16" s="11">
        <v>1.5100000000000001E-2</v>
      </c>
      <c r="AZ16" s="11">
        <v>6.4017660044150063E-2</v>
      </c>
      <c r="BA16" s="11">
        <v>1.2843547773125237</v>
      </c>
      <c r="BB16" s="11">
        <v>0.12447925345775702</v>
      </c>
      <c r="BC16" s="11">
        <v>0.10185437687482955</v>
      </c>
      <c r="BD16" s="11">
        <v>0.47248292592531127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0.24426250000000002</v>
      </c>
      <c r="BJ16" s="4">
        <f>DSTDEV(PlotSort,"PhxRed",$BK$31:$BK$32)/SQRT($BH16)</f>
        <v>3.5220954345389329E-3</v>
      </c>
      <c r="BK16" s="4">
        <f>DAVERAGE(PlotSort,"PhxRedEdge",$BK$31:$BK$32)</f>
        <v>0.27303124999999995</v>
      </c>
      <c r="BL16" s="4">
        <f>DSTDEV(PlotSort,"PhxRedEdge",$BK$31:$BK$32)/SQRT($BH16)</f>
        <v>3.6348741237948435E-3</v>
      </c>
      <c r="BM16" s="4">
        <f>DAVERAGE(PlotSort,"TMRed",$BK$31:$BK$32)</f>
        <v>0.24019374999999996</v>
      </c>
      <c r="BN16" s="4">
        <f>DSTDEV(PlotSort,"TMRed",$BK$31:$BK$32)/SQRT($BH16)</f>
        <v>3.4599309813684634E-3</v>
      </c>
      <c r="BO16" s="4">
        <f>DAVERAGE(PlotSort,"TMNIR",$BK$31:$BK$32)</f>
        <v>0.31222500000000003</v>
      </c>
      <c r="BP16" s="4">
        <f>DSTDEV(PlotSort,"TMNIR",$BK$31:$BK$32)/SQRT($BH16)</f>
        <v>4.1861129543607246E-3</v>
      </c>
      <c r="BQ16" s="4">
        <f>DAVERAGE(PlotSort,"NDRE",$BK$31:$BK$32)</f>
        <v>6.6958370453711571E-2</v>
      </c>
      <c r="BR16" s="4">
        <f>DSTDEV(PlotSort,"NDRE",$BK$31:$BK$32)/SQRT($BH16)</f>
        <v>9.7462899284728806E-4</v>
      </c>
      <c r="BS16" s="4">
        <f>DAVERAGE(PlotSort,"rvi",$BK$31:$BK$32)</f>
        <v>1.3002312067158526</v>
      </c>
      <c r="BT16" s="4">
        <f>DSTDEV(PlotSort,"rvi",$BK$31:$BK$32)/SQRT($BH16)</f>
        <v>3.7089867990757982E-3</v>
      </c>
      <c r="BU16" s="17">
        <f>DAVERAGE(PlotSort,"ndvi",$BK$31:$BK$32)</f>
        <v>0.13048823568853332</v>
      </c>
      <c r="BV16" s="4">
        <f>DSTDEV(PlotSort,"ndvi",$BK$31:$BK$32)/SQRT($BH16)</f>
        <v>1.4037649703095682E-3</v>
      </c>
      <c r="BW16" s="17">
        <f>DAVERAGE(PlotSort,"SAVI",$BK$31:$BK$32)</f>
        <v>0.10263297609330321</v>
      </c>
      <c r="BX16" s="4">
        <f>DSTDEV(PlotSort,"SAVI",$BK$31:$BK$32)/SQRT($BH16)</f>
        <v>1.0874310869793474E-3</v>
      </c>
      <c r="BY16" s="17">
        <f>DAVERAGE(PlotSort,"CCCI",$BK$31:$BK$32)</f>
        <v>0.46913020747873702</v>
      </c>
      <c r="BZ16" s="4">
        <f>DSTDEV(PlotSort,"CCCI",$BK$31:$BK$32)/SQRT($BH16)</f>
        <v>1.0903476572756424E-2</v>
      </c>
    </row>
    <row r="17" spans="2:78" ht="13.5" customHeight="1" x14ac:dyDescent="0.2">
      <c r="B17" s="10">
        <v>132</v>
      </c>
      <c r="C17" s="10">
        <v>9.0660000000000007</v>
      </c>
      <c r="D17" s="10">
        <v>132.37774999999999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23.2</v>
      </c>
      <c r="Q17" s="24">
        <v>0.49</v>
      </c>
      <c r="R17" s="24">
        <v>2.35</v>
      </c>
      <c r="S17" s="24">
        <v>47.1</v>
      </c>
      <c r="T17" s="24">
        <v>95.68</v>
      </c>
      <c r="U17" s="10">
        <v>3</v>
      </c>
      <c r="V17" s="10">
        <v>0</v>
      </c>
      <c r="W17" s="10">
        <v>2</v>
      </c>
      <c r="X17" s="10">
        <v>1</v>
      </c>
      <c r="Y17" s="10">
        <v>0.1</v>
      </c>
      <c r="Z17" s="10">
        <v>1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6.8841000000000001</v>
      </c>
      <c r="AK17" s="10">
        <v>3.39E-2</v>
      </c>
      <c r="AL17" s="11">
        <v>0.23630000000000001</v>
      </c>
      <c r="AM17" s="11">
        <v>1.1999999999999999E-3</v>
      </c>
      <c r="AN17" s="11">
        <v>3.2359</v>
      </c>
      <c r="AO17" s="11">
        <v>1.7899999999999999E-2</v>
      </c>
      <c r="AP17" s="11">
        <v>0.2636</v>
      </c>
      <c r="AQ17" s="11">
        <v>1.5E-3</v>
      </c>
      <c r="AR17" s="11">
        <v>12.996499999999999</v>
      </c>
      <c r="AS17" s="11">
        <v>0.12920000000000001</v>
      </c>
      <c r="AT17" s="11">
        <v>0.2329</v>
      </c>
      <c r="AU17" s="11">
        <v>2.3E-3</v>
      </c>
      <c r="AV17" s="11">
        <v>23.703700000000001</v>
      </c>
      <c r="AW17" s="11">
        <v>5.8200000000000002E-2</v>
      </c>
      <c r="AX17" s="11">
        <v>0.30249999999999999</v>
      </c>
      <c r="AY17" s="11">
        <v>6.9999999999999999E-4</v>
      </c>
      <c r="AZ17" s="11">
        <v>6.8715774598127513E-2</v>
      </c>
      <c r="BA17" s="11">
        <v>1.2988407041648775</v>
      </c>
      <c r="BB17" s="11">
        <v>0.12999626447515875</v>
      </c>
      <c r="BC17" s="11">
        <v>0.10083059687077456</v>
      </c>
      <c r="BD17" s="11">
        <v>0.50442705048205971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0.24771874999999999</v>
      </c>
      <c r="BJ17" s="4">
        <f>DSTDEV(PlotSort,"PhxRed",$BL$31:$BL$32)/SQRT($BH17)</f>
        <v>5.2945035866610443E-3</v>
      </c>
      <c r="BK17" s="4">
        <f>DAVERAGE(PlotSort,"PhxRedEdge",$BL$31:$BL$32)</f>
        <v>0.27645625000000001</v>
      </c>
      <c r="BL17" s="4">
        <f>DSTDEV(PlotSort,"PhxRedEdge",$BL$31:$BL$32)/SQRT($BH17)</f>
        <v>5.5613320403029324E-3</v>
      </c>
      <c r="BM17" s="4">
        <f>DAVERAGE(PlotSort,"TMRed",$BL$31:$BL$32)</f>
        <v>0.24353125000000003</v>
      </c>
      <c r="BN17" s="4">
        <f>DSTDEV(PlotSort,"TMRed",$BL$31:$BL$32)/SQRT($BH17)</f>
        <v>5.0889727086285948E-3</v>
      </c>
      <c r="BO17" s="4">
        <f>DAVERAGE(PlotSort,"TMNIR",$BL$31:$BL$32)</f>
        <v>0.31630625000000001</v>
      </c>
      <c r="BP17" s="4">
        <f>DSTDEV(PlotSort,"TMNIR",$BL$31:$BL$32)/SQRT($BH17)</f>
        <v>5.8287181892047813E-3</v>
      </c>
      <c r="BQ17" s="4">
        <f>DAVERAGE(PlotSort,"NDRE",$BL$31:$BL$32)</f>
        <v>6.744800168944938E-2</v>
      </c>
      <c r="BR17" s="4">
        <f>DSTDEV(PlotSort,"NDRE",$BL$31:$BL$32)/SQRT($BH17)</f>
        <v>1.1168292813747392E-3</v>
      </c>
      <c r="BS17" s="4">
        <f>DAVERAGE(PlotSort,"rvi",$BL$31:$BL$32)</f>
        <v>1.2998031797569547</v>
      </c>
      <c r="BT17" s="4">
        <f>DSTDEV(PlotSort,"rvi",$BL$31:$BL$32)/SQRT($BH17)</f>
        <v>4.2771535591739863E-3</v>
      </c>
      <c r="BU17" s="17">
        <f>DAVERAGE(PlotSort,"ndvi",$BL$31:$BL$32)</f>
        <v>0.13031532959935702</v>
      </c>
      <c r="BV17" s="4">
        <f>DSTDEV(PlotSort,"ndvi",$BL$31:$BL$32)/SQRT($BH17)</f>
        <v>1.6143534070026809E-3</v>
      </c>
      <c r="BW17" s="17">
        <f>DAVERAGE(PlotSort,"SAVI",$BL$31:$BL$32)</f>
        <v>0.10300199139429332</v>
      </c>
      <c r="BX17" s="4">
        <f>DSTDEV(PlotSort,"SAVI",$BL$31:$BL$32)/SQRT($BH17)</f>
        <v>9.1074508739155864E-4</v>
      </c>
      <c r="BY17" s="17">
        <f>DAVERAGE(PlotSort,"CCCI",$BL$31:$BL$32)</f>
        <v>0.479316331352026</v>
      </c>
      <c r="BZ17" s="4">
        <f>DSTDEV(PlotSort,"CCCI",$BL$31:$BL$32)/SQRT($BH17)</f>
        <v>1.3159027630843579E-2</v>
      </c>
    </row>
    <row r="18" spans="2:78" ht="13.5" customHeight="1" x14ac:dyDescent="0.2">
      <c r="B18" s="10">
        <v>132</v>
      </c>
      <c r="C18" s="10">
        <v>9.1370000000000005</v>
      </c>
      <c r="D18" s="10">
        <v>132.38070999999999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23.2</v>
      </c>
      <c r="Q18" s="24">
        <v>0.49</v>
      </c>
      <c r="R18" s="24">
        <v>2.35</v>
      </c>
      <c r="S18" s="24">
        <v>46.21</v>
      </c>
      <c r="T18" s="24">
        <v>96.35</v>
      </c>
      <c r="U18" s="10">
        <v>3</v>
      </c>
      <c r="V18" s="10">
        <v>0</v>
      </c>
      <c r="W18" s="10">
        <v>2</v>
      </c>
      <c r="X18" s="10">
        <v>1</v>
      </c>
      <c r="Y18" s="10">
        <v>0.1</v>
      </c>
      <c r="Z18" s="10">
        <v>1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6.9187000000000003</v>
      </c>
      <c r="AK18" s="10">
        <v>7.2400000000000006E-2</v>
      </c>
      <c r="AL18" s="11">
        <v>0.2334</v>
      </c>
      <c r="AM18" s="11">
        <v>2.3999999999999998E-3</v>
      </c>
      <c r="AN18" s="11">
        <v>3.2955000000000001</v>
      </c>
      <c r="AO18" s="11">
        <v>3.5799999999999998E-2</v>
      </c>
      <c r="AP18" s="11">
        <v>0.26390000000000002</v>
      </c>
      <c r="AQ18" s="11">
        <v>2.8999999999999998E-3</v>
      </c>
      <c r="AR18" s="11">
        <v>13.0944</v>
      </c>
      <c r="AS18" s="11">
        <v>0.17879999999999999</v>
      </c>
      <c r="AT18" s="11">
        <v>0.2306</v>
      </c>
      <c r="AU18" s="11">
        <v>3.0999999999999999E-3</v>
      </c>
      <c r="AV18" s="11">
        <v>24.4483</v>
      </c>
      <c r="AW18" s="11">
        <v>0.3619</v>
      </c>
      <c r="AX18" s="11">
        <v>0.30509999999999998</v>
      </c>
      <c r="AY18" s="11">
        <v>4.4999999999999997E-3</v>
      </c>
      <c r="AZ18" s="11">
        <v>7.2407732864674806E-2</v>
      </c>
      <c r="BA18" s="11">
        <v>1.3230702515177797</v>
      </c>
      <c r="BB18" s="11">
        <v>0.13907037521000559</v>
      </c>
      <c r="BC18" s="11">
        <v>0.10789803997296514</v>
      </c>
      <c r="BD18" s="11">
        <v>0.48593527725960967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0.24502500000000005</v>
      </c>
      <c r="BJ18" s="4">
        <f>DSTDEV(PlotSort,"PhxRed",$BJ$35:$BJ$36)/SQRT($BH18)</f>
        <v>3.0212097466633015E-3</v>
      </c>
      <c r="BK18" s="4">
        <f>DAVERAGE(PlotSort,"PhxRedEdge",$BJ$35:$BJ$36)</f>
        <v>0.27305000000000001</v>
      </c>
      <c r="BL18" s="4">
        <f>DSTDEV(PlotSort,"PhxRedEdge",$BJ$35:$BJ$36)/SQRT($BH18)</f>
        <v>3.1057741922640371E-3</v>
      </c>
      <c r="BM18" s="4">
        <f>DAVERAGE(PlotSort,"TMRed",$BJ$35:$BJ$36)</f>
        <v>0.24092499999999997</v>
      </c>
      <c r="BN18" s="4">
        <f>DSTDEV(PlotSort,"TMRed",$BJ$35:$BJ$36)/SQRT($BH18)</f>
        <v>2.9392813747581223E-3</v>
      </c>
      <c r="BO18" s="4">
        <f>DAVERAGE(PlotSort,"TMNIR",$BJ$35:$BJ$36)</f>
        <v>0.31260624999999997</v>
      </c>
      <c r="BP18" s="4">
        <f>DSTDEV(PlotSort,"TMNIR",$BJ$35:$BJ$36)/SQRT($BH18)</f>
        <v>3.4057973705384562E-3</v>
      </c>
      <c r="BQ18" s="4">
        <f>DAVERAGE(PlotSort,"NDRE",$BJ$35:$BJ$36)</f>
        <v>6.7580141042763456E-2</v>
      </c>
      <c r="BR18" s="4">
        <f>DSTDEV(PlotSort,"NDRE",$BJ$35:$BJ$36)/SQRT($BH18)</f>
        <v>1.1655515197211514E-3</v>
      </c>
      <c r="BS18" s="4">
        <f>DAVERAGE(PlotSort,"rvi",$BJ$35:$BJ$36)</f>
        <v>1.2979044429909241</v>
      </c>
      <c r="BT18" s="4">
        <f>DSTDEV(PlotSort,"rvi",$BJ$35:$BJ$36)/SQRT($BH18)</f>
        <v>3.9921635586092526E-3</v>
      </c>
      <c r="BU18" s="17">
        <f>DAVERAGE(PlotSort,"ndvi",$BJ$35:$BJ$36)</f>
        <v>0.12960243938087293</v>
      </c>
      <c r="BV18" s="4">
        <f>DSTDEV(PlotSort,"ndvi",$BJ$35:$BJ$36)/SQRT($BH18)</f>
        <v>1.5100373199404646E-3</v>
      </c>
      <c r="BW18" s="17">
        <f>DAVERAGE(PlotSort,"SAVI",$BJ$35:$BJ$36)</f>
        <v>0.10205325252699671</v>
      </c>
      <c r="BX18" s="4">
        <f>DSTDEV(PlotSort,"SAVI",$BJ$35:$BJ$36)/SQRT($BH18)</f>
        <v>1.0851589850815072E-3</v>
      </c>
      <c r="BY18" s="17">
        <f>DAVERAGE(PlotSort,"CCCI",$BJ$35:$BJ$36)</f>
        <v>0.48790125317890221</v>
      </c>
      <c r="BZ18" s="4">
        <f>DSTDEV(PlotSort,"CCCI",$BJ$35:$BJ$36)/SQRT($BH18)</f>
        <v>1.1175974141621716E-2</v>
      </c>
    </row>
    <row r="19" spans="2:78" ht="13.5" customHeight="1" x14ac:dyDescent="0.2">
      <c r="B19" s="10">
        <v>132</v>
      </c>
      <c r="C19" s="10">
        <v>9.1449999999999996</v>
      </c>
      <c r="D19" s="10">
        <v>132.38104000000001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23.2</v>
      </c>
      <c r="Q19" s="24">
        <v>0.49</v>
      </c>
      <c r="R19" s="24">
        <v>2.35</v>
      </c>
      <c r="S19" s="24">
        <v>46.11</v>
      </c>
      <c r="T19" s="24">
        <v>96.42</v>
      </c>
      <c r="U19" s="10">
        <v>3</v>
      </c>
      <c r="V19" s="10">
        <v>0</v>
      </c>
      <c r="W19" s="10">
        <v>2</v>
      </c>
      <c r="X19" s="10">
        <v>1</v>
      </c>
      <c r="Y19" s="10">
        <v>0.1</v>
      </c>
      <c r="Z19" s="10">
        <v>1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7.1874000000000002</v>
      </c>
      <c r="AK19" s="10">
        <v>0.2296</v>
      </c>
      <c r="AL19" s="11">
        <v>0.2419</v>
      </c>
      <c r="AM19" s="11">
        <v>7.7000000000000002E-3</v>
      </c>
      <c r="AN19" s="11">
        <v>3.3599000000000001</v>
      </c>
      <c r="AO19" s="11">
        <v>0.10829999999999999</v>
      </c>
      <c r="AP19" s="11">
        <v>0.26860000000000001</v>
      </c>
      <c r="AQ19" s="11">
        <v>8.6999999999999994E-3</v>
      </c>
      <c r="AR19" s="11">
        <v>13.593299999999999</v>
      </c>
      <c r="AS19" s="11">
        <v>0.39960000000000001</v>
      </c>
      <c r="AT19" s="11">
        <v>0.2389</v>
      </c>
      <c r="AU19" s="11">
        <v>7.0000000000000001E-3</v>
      </c>
      <c r="AV19" s="11">
        <v>24.803999999999998</v>
      </c>
      <c r="AW19" s="11">
        <v>0.66349999999999998</v>
      </c>
      <c r="AX19" s="11">
        <v>0.30880000000000002</v>
      </c>
      <c r="AY19" s="11">
        <v>8.3000000000000001E-3</v>
      </c>
      <c r="AZ19" s="11">
        <v>6.9622445445098741E-2</v>
      </c>
      <c r="BA19" s="11">
        <v>1.2925910422771034</v>
      </c>
      <c r="BB19" s="11">
        <v>0.12762461201387623</v>
      </c>
      <c r="BC19" s="11">
        <v>0.10007635773599315</v>
      </c>
      <c r="BD19" s="11">
        <v>0.54242667615960438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0.24695625000000002</v>
      </c>
      <c r="BJ19" s="4">
        <f>DSTDEV(PlotSort,"PhxRed",$BK$35:$BK$36)/SQRT($BH19)</f>
        <v>5.6198826259243762E-3</v>
      </c>
      <c r="BK19" s="4">
        <f>DAVERAGE(PlotSort,"PhxRedEdge",$BK$35:$BK$36)</f>
        <v>0.2764375</v>
      </c>
      <c r="BL19" s="4">
        <f>DSTDEV(PlotSort,"PhxRedEdge",$BK$35:$BK$36)/SQRT($BH19)</f>
        <v>5.8739600143344504E-3</v>
      </c>
      <c r="BM19" s="4">
        <f>DAVERAGE(PlotSort,"TMRed",$BK$35:$BK$36)</f>
        <v>0.24279999999999999</v>
      </c>
      <c r="BN19" s="4">
        <f>DSTDEV(PlotSort,"TMRed",$BK$35:$BK$36)/SQRT($BH19)</f>
        <v>5.4298710850258676E-3</v>
      </c>
      <c r="BO19" s="4">
        <f>DAVERAGE(PlotSort,"TMNIR",$BK$35:$BK$36)</f>
        <v>0.31592500000000001</v>
      </c>
      <c r="BP19" s="4">
        <f>DSTDEV(PlotSort,"TMNIR",$BK$35:$BK$36)/SQRT($BH19)</f>
        <v>6.3313604383260329E-3</v>
      </c>
      <c r="BQ19" s="4">
        <f>DAVERAGE(PlotSort,"NDRE",$BK$35:$BK$36)</f>
        <v>6.682623110039751E-2</v>
      </c>
      <c r="BR19" s="4">
        <f>DSTDEV(PlotSort,"NDRE",$BK$35:$BK$36)/SQRT($BH19)</f>
        <v>9.0980451591022909E-4</v>
      </c>
      <c r="BS19" s="4">
        <f>DAVERAGE(PlotSort,"rvi",$BK$35:$BK$36)</f>
        <v>1.3021299434818825</v>
      </c>
      <c r="BT19" s="4">
        <f>DSTDEV(PlotSort,"rvi",$BK$35:$BK$36)/SQRT($BH19)</f>
        <v>3.94007624990523E-3</v>
      </c>
      <c r="BU19" s="17">
        <f>DAVERAGE(PlotSort,"ndvi",$BK$35:$BK$36)</f>
        <v>0.13120112590701744</v>
      </c>
      <c r="BV19" s="4">
        <f>DSTDEV(PlotSort,"ndvi",$BK$35:$BK$36)/SQRT($BH19)</f>
        <v>1.4873747243100335E-3</v>
      </c>
      <c r="BW19" s="17">
        <f>DAVERAGE(PlotSort,"SAVI",$BK$35:$BK$36)</f>
        <v>0.10358171496059983</v>
      </c>
      <c r="BX19" s="4">
        <f>DSTDEV(PlotSort,"SAVI",$BK$35:$BK$36)/SQRT($BH19)</f>
        <v>8.7238683484723491E-4</v>
      </c>
      <c r="BY19" s="17">
        <f>DAVERAGE(PlotSort,"CCCI",$BK$35:$BK$36)</f>
        <v>0.46054528565186093</v>
      </c>
      <c r="BZ19" s="4">
        <f>DSTDEV(PlotSort,"CCCI",$BK$35:$BK$36)/SQRT($BH19)</f>
        <v>1.2068844886254336E-2</v>
      </c>
    </row>
    <row r="20" spans="2:78" ht="13.5" customHeight="1" x14ac:dyDescent="0.2">
      <c r="B20" s="10">
        <v>132</v>
      </c>
      <c r="C20" s="10">
        <v>9.1519999999999992</v>
      </c>
      <c r="D20" s="10">
        <v>132.38132999999999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23.2</v>
      </c>
      <c r="Q20" s="24">
        <v>0.49</v>
      </c>
      <c r="R20" s="24">
        <v>2.35</v>
      </c>
      <c r="S20" s="24">
        <v>46.02</v>
      </c>
      <c r="T20" s="24">
        <v>96.49</v>
      </c>
      <c r="U20" s="10">
        <v>3</v>
      </c>
      <c r="V20" s="10">
        <v>0</v>
      </c>
      <c r="W20" s="10">
        <v>2</v>
      </c>
      <c r="X20" s="10">
        <v>1</v>
      </c>
      <c r="Y20" s="10">
        <v>0.1</v>
      </c>
      <c r="Z20" s="10">
        <v>1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7.3975999999999997</v>
      </c>
      <c r="AK20" s="10">
        <v>4.8800000000000003E-2</v>
      </c>
      <c r="AL20" s="11">
        <v>0.24859999999999999</v>
      </c>
      <c r="AM20" s="11">
        <v>1.6000000000000001E-3</v>
      </c>
      <c r="AN20" s="11">
        <v>3.4451000000000001</v>
      </c>
      <c r="AO20" s="11">
        <v>1.8700000000000001E-2</v>
      </c>
      <c r="AP20" s="11">
        <v>0.27489999999999998</v>
      </c>
      <c r="AQ20" s="11">
        <v>1.5E-3</v>
      </c>
      <c r="AR20" s="11">
        <v>13.8874</v>
      </c>
      <c r="AS20" s="11">
        <v>5.1900000000000002E-2</v>
      </c>
      <c r="AT20" s="11">
        <v>0.2437</v>
      </c>
      <c r="AU20" s="11">
        <v>8.9999999999999998E-4</v>
      </c>
      <c r="AV20" s="11">
        <v>25.373899999999999</v>
      </c>
      <c r="AW20" s="11">
        <v>8.9399999999999993E-2</v>
      </c>
      <c r="AX20" s="11">
        <v>0.31519999999999998</v>
      </c>
      <c r="AY20" s="11">
        <v>1.1000000000000001E-3</v>
      </c>
      <c r="AZ20" s="11">
        <v>6.8293509574648373E-2</v>
      </c>
      <c r="BA20" s="11">
        <v>1.2933935166187935</v>
      </c>
      <c r="BB20" s="11">
        <v>0.1279298622293791</v>
      </c>
      <c r="BC20" s="11">
        <v>0.10128435168571157</v>
      </c>
      <c r="BD20" s="11">
        <v>0.51614670512323646</v>
      </c>
      <c r="BE20" s="27"/>
    </row>
    <row r="21" spans="2:78" ht="13.5" customHeight="1" x14ac:dyDescent="0.2">
      <c r="B21" s="10">
        <v>132</v>
      </c>
      <c r="C21" s="10">
        <v>9.16</v>
      </c>
      <c r="D21" s="10">
        <v>132.38167000000001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23.2</v>
      </c>
      <c r="Q21" s="24">
        <v>0.49</v>
      </c>
      <c r="R21" s="24">
        <v>2.35</v>
      </c>
      <c r="S21" s="24">
        <v>45.92</v>
      </c>
      <c r="T21" s="24">
        <v>96.57</v>
      </c>
      <c r="U21" s="10">
        <v>3</v>
      </c>
      <c r="V21" s="10">
        <v>0</v>
      </c>
      <c r="W21" s="10">
        <v>2</v>
      </c>
      <c r="X21" s="10">
        <v>1</v>
      </c>
      <c r="Y21" s="10">
        <v>0.1</v>
      </c>
      <c r="Z21" s="10">
        <v>1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7.2828999999999997</v>
      </c>
      <c r="AK21" s="10">
        <v>7.1000000000000004E-3</v>
      </c>
      <c r="AL21" s="11">
        <v>0.24429999999999999</v>
      </c>
      <c r="AM21" s="11">
        <v>2.0000000000000001E-4</v>
      </c>
      <c r="AN21" s="11">
        <v>3.4430999999999998</v>
      </c>
      <c r="AO21" s="11">
        <v>1.5599999999999999E-2</v>
      </c>
      <c r="AP21" s="11">
        <v>0.2742</v>
      </c>
      <c r="AQ21" s="11">
        <v>1.1999999999999999E-3</v>
      </c>
      <c r="AR21" s="11">
        <v>13.701000000000001</v>
      </c>
      <c r="AS21" s="11">
        <v>0.1363</v>
      </c>
      <c r="AT21" s="11">
        <v>0.2399</v>
      </c>
      <c r="AU21" s="11">
        <v>2.3999999999999998E-3</v>
      </c>
      <c r="AV21" s="11">
        <v>25.6235</v>
      </c>
      <c r="AW21" s="11">
        <v>0.3266</v>
      </c>
      <c r="AX21" s="11">
        <v>0.3175</v>
      </c>
      <c r="AY21" s="11">
        <v>4.0000000000000001E-3</v>
      </c>
      <c r="AZ21" s="11">
        <v>7.3178975832347476E-2</v>
      </c>
      <c r="BA21" s="11">
        <v>1.3234681117132139</v>
      </c>
      <c r="BB21" s="11">
        <v>0.13921779691424471</v>
      </c>
      <c r="BC21" s="11">
        <v>0.11008133156799699</v>
      </c>
      <c r="BD21" s="11">
        <v>0.49778168803006789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0.25530000000000003</v>
      </c>
      <c r="BJ21" s="4"/>
      <c r="BK21" s="4">
        <f>DAVERAGE(PlotSort2,"PhxRedEdge",$BO$31:$BO$32)</f>
        <v>0.28170000000000001</v>
      </c>
      <c r="BL21" s="4"/>
      <c r="BM21" s="4">
        <f>DAVERAGE(PlotSort2,"TMRed",$BO$31:$BO$32)</f>
        <v>0.24970000000000001</v>
      </c>
      <c r="BN21" s="4"/>
      <c r="BO21" s="4">
        <f>DAVERAGE(PlotSort2,"TMNIR",$BO$31:$BO$32)</f>
        <v>0.31900000000000001</v>
      </c>
      <c r="BP21" s="4"/>
      <c r="BQ21" s="4">
        <f>DAVERAGE(PlotSort2,"NDRE",$BO$31:$BO$32)</f>
        <v>6.20942234060263E-2</v>
      </c>
      <c r="BR21" s="4"/>
      <c r="BS21" s="4">
        <f>DAVERAGE(PlotSort2,"rvi",$BO$31:$BO$32)</f>
        <v>1.277533039647577</v>
      </c>
      <c r="BT21" s="4"/>
      <c r="BU21" s="17">
        <f>DAVERAGE(PlotSort2,"ndvi",$BO$31:$BO$32)</f>
        <v>0.1218568665377176</v>
      </c>
      <c r="BV21" s="4"/>
      <c r="BW21" s="17">
        <f>DAVERAGE(PlotSort2,"SAVI",$BO$31:$BO$32)</f>
        <v>9.726770843080379E-2</v>
      </c>
      <c r="BX21" s="4"/>
      <c r="BY21" s="17">
        <f>DAVERAGE(PlotSort2,"CCCI",$BO$31:$BO$32)</f>
        <v>0.46249175321341812</v>
      </c>
      <c r="BZ21" s="4"/>
    </row>
    <row r="22" spans="2:78" ht="13.5" customHeight="1" x14ac:dyDescent="0.2">
      <c r="B22" s="10">
        <v>132</v>
      </c>
      <c r="C22" s="10">
        <v>9.1669999999999998</v>
      </c>
      <c r="D22" s="10">
        <v>132.38195999999999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23.2</v>
      </c>
      <c r="Q22" s="24">
        <v>0.49</v>
      </c>
      <c r="R22" s="24">
        <v>2.35</v>
      </c>
      <c r="S22" s="24">
        <v>45.83</v>
      </c>
      <c r="T22" s="24">
        <v>96.63</v>
      </c>
      <c r="U22" s="10">
        <v>3</v>
      </c>
      <c r="V22" s="10">
        <v>0</v>
      </c>
      <c r="W22" s="10">
        <v>2</v>
      </c>
      <c r="X22" s="10">
        <v>1</v>
      </c>
      <c r="Y22" s="10">
        <v>0.1</v>
      </c>
      <c r="Z22" s="10">
        <v>1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6.9131</v>
      </c>
      <c r="AK22" s="10">
        <v>0.1285</v>
      </c>
      <c r="AL22" s="11">
        <v>0.23150000000000001</v>
      </c>
      <c r="AM22" s="11">
        <v>4.3E-3</v>
      </c>
      <c r="AN22" s="11">
        <v>3.2587999999999999</v>
      </c>
      <c r="AO22" s="11">
        <v>6.1100000000000002E-2</v>
      </c>
      <c r="AP22" s="11">
        <v>0.2591</v>
      </c>
      <c r="AQ22" s="11">
        <v>4.8999999999999998E-3</v>
      </c>
      <c r="AR22" s="11">
        <v>13.013999999999999</v>
      </c>
      <c r="AS22" s="11">
        <v>0.13769999999999999</v>
      </c>
      <c r="AT22" s="11">
        <v>0.22750000000000001</v>
      </c>
      <c r="AU22" s="11">
        <v>2.3999999999999998E-3</v>
      </c>
      <c r="AV22" s="11">
        <v>24.361000000000001</v>
      </c>
      <c r="AW22" s="11">
        <v>0.33700000000000002</v>
      </c>
      <c r="AX22" s="11">
        <v>0.30120000000000002</v>
      </c>
      <c r="AY22" s="11">
        <v>4.1999999999999997E-3</v>
      </c>
      <c r="AZ22" s="11">
        <v>7.5138318757808367E-2</v>
      </c>
      <c r="BA22" s="11">
        <v>1.323956043956044</v>
      </c>
      <c r="BB22" s="11">
        <v>0.1393985246831852</v>
      </c>
      <c r="BC22" s="11">
        <v>0.10746573344998542</v>
      </c>
      <c r="BD22" s="11">
        <v>0.52958608089692794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0.27780000000000005</v>
      </c>
      <c r="BJ22" s="4">
        <f>DSTDEV(PlotSort2,"PhxRed",$BP$31:$BP$32)/SQRT($BH22)</f>
        <v>5.7999999999999987E-3</v>
      </c>
      <c r="BK22" s="4">
        <f>DAVERAGE(PlotSort2,"PhxRedEdge",$BP$31:$BP$32)</f>
        <v>0.30220000000000002</v>
      </c>
      <c r="BL22" s="4">
        <f>DSTDEV(PlotSort2,"PhxRedEdge",$BP$31:$BP$32)/SQRT($BH22)</f>
        <v>6.6000000000000216E-3</v>
      </c>
      <c r="BM22" s="4">
        <f>DAVERAGE(PlotSort2,"TMRed",$BP$31:$BP$32)</f>
        <v>0.27239999999999998</v>
      </c>
      <c r="BN22" s="4">
        <f>DSTDEV(PlotSort2,"TMRed",$BP$31:$BP$32)/SQRT($BH22)</f>
        <v>5.4999999999999771E-3</v>
      </c>
      <c r="BO22" s="4">
        <f>DAVERAGE(PlotSort2,"TMNIR",$BP$31:$BP$32)</f>
        <v>0.33689999999999998</v>
      </c>
      <c r="BP22" s="4">
        <f>DSTDEV(PlotSort2,"TMNIR",$BP$31:$BP$32)/SQRT($BH22)</f>
        <v>6.2999999999999992E-3</v>
      </c>
      <c r="BQ22" s="4">
        <f>DAVERAGE(PlotSort2,"NDRE",$BP$31:$BP$32)</f>
        <v>5.4326711119558439E-2</v>
      </c>
      <c r="BR22" s="4">
        <f>DSTDEV(PlotSort2,"NDRE",$BP$31:$BP$32)/SQRT($BH22)</f>
        <v>1.565974923239441E-3</v>
      </c>
      <c r="BS22" s="4">
        <f>DAVERAGE(PlotSort2,"rvi",$BP$31:$BP$32)</f>
        <v>1.236821388697628</v>
      </c>
      <c r="BT22" s="4">
        <f>DSTDEV(PlotSort2,"rvi",$BP$31:$BP$32)/SQRT($BH22)</f>
        <v>1.8447784061561556E-3</v>
      </c>
      <c r="BU22" s="17">
        <f>DAVERAGE(PlotSort2,"ndvi",$BP$31:$BP$32)</f>
        <v>0.10587346380325365</v>
      </c>
      <c r="BV22" s="4">
        <f>DSTDEV(PlotSort2,"ndvi",$BP$31:$BP$32)/SQRT($BH22)</f>
        <v>7.3741485783418437E-4</v>
      </c>
      <c r="BW22" s="17">
        <f>DAVERAGE(PlotSort2,"SAVI",$BP$31:$BP$32)</f>
        <v>8.7215525591221921E-2</v>
      </c>
      <c r="BX22" s="4">
        <f>DSTDEV(PlotSort2,"SAVI",$BP$31:$BP$32)/SQRT($BH22)</f>
        <v>1.5402217436547708E-4</v>
      </c>
      <c r="BY22" s="17">
        <f>DAVERAGE(PlotSort2,"CCCI",$BP$31:$BP$32)</f>
        <v>0.47248798834449501</v>
      </c>
      <c r="BZ22" s="4">
        <f>DSTDEV(PlotSort2,"CCCI",$BP$31:$BP$32)/SQRT($BH22)</f>
        <v>2.2231540406696476E-2</v>
      </c>
    </row>
    <row r="23" spans="2:78" ht="13.5" customHeight="1" x14ac:dyDescent="0.2">
      <c r="B23" s="10">
        <v>132</v>
      </c>
      <c r="C23" s="10">
        <v>9.1739999999999995</v>
      </c>
      <c r="D23" s="10">
        <v>132.38225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23.2</v>
      </c>
      <c r="Q23" s="24">
        <v>0.49</v>
      </c>
      <c r="R23" s="24">
        <v>2.35</v>
      </c>
      <c r="S23" s="24">
        <v>45.75</v>
      </c>
      <c r="T23" s="24">
        <v>96.7</v>
      </c>
      <c r="U23" s="10">
        <v>3</v>
      </c>
      <c r="V23" s="10">
        <v>0</v>
      </c>
      <c r="W23" s="10">
        <v>2</v>
      </c>
      <c r="X23" s="10">
        <v>1</v>
      </c>
      <c r="Y23" s="10">
        <v>0.1</v>
      </c>
      <c r="Z23" s="10">
        <v>1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7.3051000000000004</v>
      </c>
      <c r="AK23" s="10">
        <v>7.0000000000000007E-2</v>
      </c>
      <c r="AL23" s="11">
        <v>0.2442</v>
      </c>
      <c r="AM23" s="11">
        <v>2.3E-3</v>
      </c>
      <c r="AN23" s="11">
        <v>3.4277000000000002</v>
      </c>
      <c r="AO23" s="11">
        <v>3.2599999999999997E-2</v>
      </c>
      <c r="AP23" s="11">
        <v>0.27210000000000001</v>
      </c>
      <c r="AQ23" s="11">
        <v>2.5999999999999999E-3</v>
      </c>
      <c r="AR23" s="11">
        <v>13.7515</v>
      </c>
      <c r="AS23" s="11">
        <v>1.34E-2</v>
      </c>
      <c r="AT23" s="11">
        <v>0.24</v>
      </c>
      <c r="AU23" s="11">
        <v>2.0000000000000001E-4</v>
      </c>
      <c r="AV23" s="11">
        <v>25.3781</v>
      </c>
      <c r="AW23" s="11">
        <v>3.5400000000000001E-2</v>
      </c>
      <c r="AX23" s="11">
        <v>0.31309999999999999</v>
      </c>
      <c r="AY23" s="11">
        <v>4.0000000000000002E-4</v>
      </c>
      <c r="AZ23" s="11">
        <v>7.0061517429938464E-2</v>
      </c>
      <c r="BA23" s="11">
        <v>1.3045833333333334</v>
      </c>
      <c r="BB23" s="11">
        <v>0.13216416561200509</v>
      </c>
      <c r="BC23" s="11">
        <v>0.10412116608109392</v>
      </c>
      <c r="BD23" s="11">
        <v>0.50799488758664446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0.34540000000000004</v>
      </c>
      <c r="BJ23" s="4">
        <f>DSTDEV(PlotSort2,"PhxRed",$BQ$31:$BQ$32)/SQRT($BH23)</f>
        <v>1.3800000000000005E-2</v>
      </c>
      <c r="BK23" s="4">
        <f>DAVERAGE(PlotSort2,"PhxRedEdge",$BQ$31:$BQ$32)</f>
        <v>0.37354999999999999</v>
      </c>
      <c r="BL23" s="4">
        <f>DSTDEV(PlotSort2,"PhxRedEdge",$BQ$31:$BQ$32)/SQRT($BH23)</f>
        <v>1.2550000000000006E-2</v>
      </c>
      <c r="BM23" s="4">
        <f>DAVERAGE(PlotSort2,"TMRed",$BQ$31:$BQ$32)</f>
        <v>0.33884999999999998</v>
      </c>
      <c r="BN23" s="4">
        <f>DSTDEV(PlotSort2,"TMRed",$BQ$31:$BQ$32)/SQRT($BH23)</f>
        <v>1.4149999999999994E-2</v>
      </c>
      <c r="BO23" s="4">
        <f>DAVERAGE(PlotSort2,"TMNIR",$BQ$31:$BQ$32)</f>
        <v>0.40959999999999996</v>
      </c>
      <c r="BP23" s="4">
        <f>DSTDEV(PlotSort2,"TMNIR",$BQ$31:$BQ$32)/SQRT($BH23)</f>
        <v>1.4300000000000005E-2</v>
      </c>
      <c r="BQ23" s="4">
        <f>DAVERAGE(PlotSort2,"NDRE",$BQ$31:$BQ$32)</f>
        <v>4.6009520031733434E-2</v>
      </c>
      <c r="BR23" s="4">
        <f>DSTDEV(PlotSort2,"NDRE",$BQ$31:$BQ$32)/SQRT($BH23)</f>
        <v>6.5714663493322487E-4</v>
      </c>
      <c r="BS23" s="4">
        <f>DAVERAGE(PlotSort2,"rvi",$BQ$31:$BQ$32)</f>
        <v>1.2091406667824125</v>
      </c>
      <c r="BT23" s="4">
        <f>DSTDEV(PlotSort2,"rvi",$BQ$31:$BQ$32)/SQRT($BH23)</f>
        <v>8.2908084254719183E-3</v>
      </c>
      <c r="BU23" s="17">
        <f>DAVERAGE(PlotSort2,"ndvi",$BQ$31:$BQ$32)</f>
        <v>9.4657845997625903E-2</v>
      </c>
      <c r="BV23" s="4">
        <f>DSTDEV(PlotSort2,"ndvi",$BQ$31:$BQ$32)/SQRT($BH23)</f>
        <v>3.3977095579296457E-3</v>
      </c>
      <c r="BW23" s="17">
        <f>DAVERAGE(PlotSort2,"SAVI",$BQ$31:$BQ$32)</f>
        <v>8.5045464232663903E-2</v>
      </c>
      <c r="BX23" s="4">
        <f>DSTDEV(PlotSort2,"SAVI",$BQ$31:$BQ$32)/SQRT($BH23)</f>
        <v>1.7578144558606788E-3</v>
      </c>
      <c r="BY23" s="17">
        <f>DAVERAGE(PlotSort2,"CCCI",$BQ$31:$BQ$32)</f>
        <v>0.42485233449108661</v>
      </c>
      <c r="BZ23" s="4">
        <f>DSTDEV(PlotSort2,"CCCI",$BQ$31:$BQ$32)/SQRT($BH23)</f>
        <v>4.6776939353084863E-2</v>
      </c>
    </row>
    <row r="24" spans="2:78" ht="13.5" customHeight="1" x14ac:dyDescent="0.2">
      <c r="B24" s="10">
        <v>132</v>
      </c>
      <c r="C24" s="10">
        <v>9.1820000000000004</v>
      </c>
      <c r="D24" s="10">
        <v>132.38257999999999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23.2</v>
      </c>
      <c r="Q24" s="24">
        <v>0.49</v>
      </c>
      <c r="R24" s="24">
        <v>2.35</v>
      </c>
      <c r="S24" s="24">
        <v>45.65</v>
      </c>
      <c r="T24" s="24">
        <v>96.78</v>
      </c>
      <c r="U24" s="10">
        <v>3</v>
      </c>
      <c r="V24" s="10">
        <v>0</v>
      </c>
      <c r="W24" s="10">
        <v>2</v>
      </c>
      <c r="X24" s="10">
        <v>1</v>
      </c>
      <c r="Y24" s="10">
        <v>0.1</v>
      </c>
      <c r="Z24" s="10">
        <v>1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7.8132000000000001</v>
      </c>
      <c r="AK24" s="10">
        <v>1.77E-2</v>
      </c>
      <c r="AL24" s="11">
        <v>0.26069999999999999</v>
      </c>
      <c r="AM24" s="11">
        <v>5.9999999999999995E-4</v>
      </c>
      <c r="AN24" s="11">
        <v>3.6648999999999998</v>
      </c>
      <c r="AO24" s="11">
        <v>2.8E-3</v>
      </c>
      <c r="AP24" s="11">
        <v>0.29039999999999999</v>
      </c>
      <c r="AQ24" s="11">
        <v>2.0000000000000001E-4</v>
      </c>
      <c r="AR24" s="11">
        <v>14.743399999999999</v>
      </c>
      <c r="AS24" s="11">
        <v>9.8799999999999999E-2</v>
      </c>
      <c r="AT24" s="11">
        <v>0.25679999999999997</v>
      </c>
      <c r="AU24" s="11">
        <v>1.6999999999999999E-3</v>
      </c>
      <c r="AV24" s="11">
        <v>27.108599999999999</v>
      </c>
      <c r="AW24" s="11">
        <v>0.12690000000000001</v>
      </c>
      <c r="AX24" s="11">
        <v>0.33360000000000001</v>
      </c>
      <c r="AY24" s="11">
        <v>1.6000000000000001E-3</v>
      </c>
      <c r="AZ24" s="11">
        <v>6.9230769230769262E-2</v>
      </c>
      <c r="BA24" s="11">
        <v>1.2990654205607479</v>
      </c>
      <c r="BB24" s="11">
        <v>0.13008130081300817</v>
      </c>
      <c r="BC24" s="11">
        <v>0.10564930300807047</v>
      </c>
      <c r="BD24" s="11">
        <v>0.51266207488711313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0.69630000000000003</v>
      </c>
      <c r="BJ24" s="4"/>
      <c r="BK24" s="4">
        <f>DAVERAGE(PlotSort2,"PhxRedEdge",$BR$31:$BR$32)</f>
        <v>0.68479999999999996</v>
      </c>
      <c r="BL24" s="4"/>
      <c r="BM24" s="4">
        <f>DAVERAGE(PlotSort2,"TMRed",$BR$31:$BR$32)</f>
        <v>0.6976</v>
      </c>
      <c r="BN24" s="4"/>
      <c r="BO24" s="4">
        <f>DAVERAGE(PlotSort2,"TMNIR",$BR$31:$BR$32)</f>
        <v>0.6704</v>
      </c>
      <c r="BP24" s="4"/>
      <c r="BQ24" s="4">
        <f>DAVERAGE(PlotSort2,"NDRE",$BR$31:$BR$32)</f>
        <v>-1.0625737898465147E-2</v>
      </c>
      <c r="BR24" s="4"/>
      <c r="BS24" s="4">
        <f>DAVERAGE(PlotSort2,"rvi",$BR$31:$BR$32)</f>
        <v>0.96100917431192656</v>
      </c>
      <c r="BT24" s="4"/>
      <c r="BU24" s="17">
        <f>DAVERAGE(PlotSort2,"ndvi",$BR$31:$BR$32)</f>
        <v>-1.9883040935672516E-2</v>
      </c>
      <c r="BV24" s="4"/>
      <c r="BW24" s="17">
        <f>DAVERAGE(PlotSort2,"SAVI",$BR$31:$BR$32)</f>
        <v>-9.7073518915060681E-3</v>
      </c>
      <c r="BX24" s="4"/>
      <c r="BY24" s="17">
        <f>DAVERAGE(PlotSort2,"CCCI",$BR$31:$BR$32)</f>
        <v>0.48998134534754961</v>
      </c>
      <c r="BZ24" s="4"/>
    </row>
    <row r="25" spans="2:78" ht="13.5" customHeight="1" x14ac:dyDescent="0.2">
      <c r="B25" s="10">
        <v>132</v>
      </c>
      <c r="C25" s="10">
        <v>9.19</v>
      </c>
      <c r="D25" s="10">
        <v>132.38292000000001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23.2</v>
      </c>
      <c r="Q25" s="24">
        <v>0.49</v>
      </c>
      <c r="R25" s="24">
        <v>2.35</v>
      </c>
      <c r="S25" s="24">
        <v>45.55</v>
      </c>
      <c r="T25" s="24">
        <v>96.85</v>
      </c>
      <c r="U25" s="10">
        <v>3</v>
      </c>
      <c r="V25" s="10">
        <v>0</v>
      </c>
      <c r="W25" s="10">
        <v>2</v>
      </c>
      <c r="X25" s="10">
        <v>1</v>
      </c>
      <c r="Y25" s="10">
        <v>0.1</v>
      </c>
      <c r="Z25" s="10">
        <v>1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7.9192</v>
      </c>
      <c r="AK25" s="10">
        <v>0.39510000000000001</v>
      </c>
      <c r="AL25" s="11">
        <v>0.26369999999999999</v>
      </c>
      <c r="AM25" s="11">
        <v>1.32E-2</v>
      </c>
      <c r="AN25" s="11">
        <v>3.6867000000000001</v>
      </c>
      <c r="AO25" s="11">
        <v>0.17249999999999999</v>
      </c>
      <c r="AP25" s="11">
        <v>0.29160000000000003</v>
      </c>
      <c r="AQ25" s="11">
        <v>1.3599999999999999E-2</v>
      </c>
      <c r="AR25" s="11">
        <v>15.009399999999999</v>
      </c>
      <c r="AS25" s="11">
        <v>0.73040000000000005</v>
      </c>
      <c r="AT25" s="11">
        <v>0.26090000000000002</v>
      </c>
      <c r="AU25" s="11">
        <v>1.2699999999999999E-2</v>
      </c>
      <c r="AV25" s="11">
        <v>27.297899999999998</v>
      </c>
      <c r="AW25" s="11">
        <v>1.2355</v>
      </c>
      <c r="AX25" s="11">
        <v>0.33510000000000001</v>
      </c>
      <c r="AY25" s="11">
        <v>1.52E-2</v>
      </c>
      <c r="AZ25" s="11">
        <v>6.9411201531833389E-2</v>
      </c>
      <c r="BA25" s="11">
        <v>1.2844001533154465</v>
      </c>
      <c r="BB25" s="11">
        <v>0.12449664429530198</v>
      </c>
      <c r="BC25" s="11">
        <v>0.10155109489051092</v>
      </c>
      <c r="BD25" s="11">
        <v>0.56830420450188734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1.0033666666666665</v>
      </c>
      <c r="BJ25" s="4">
        <f>DSTDEV(PlotSort2,"PhxRed",$BS$31:$BS$32)/SQRT($BH25)</f>
        <v>4.0481820336760507E-3</v>
      </c>
      <c r="BK25" s="4">
        <f>DAVERAGE(PlotSort2,"PhxRedEdge",$BS$31:$BS$32)</f>
        <v>1.0031333333333332</v>
      </c>
      <c r="BL25" s="4">
        <f>DSTDEV(PlotSort2,"PhxRedEdge",$BS$31:$BS$32)/SQRT($BH25)</f>
        <v>4.076081996776372E-3</v>
      </c>
      <c r="BM25" s="4">
        <f>DAVERAGE(PlotSort2,"TMRed",$BS$31:$BS$32)</f>
        <v>1.0033666666666665</v>
      </c>
      <c r="BN25" s="4">
        <f>DSTDEV(PlotSort2,"TMRed",$BS$31:$BS$32)/SQRT($BH25)</f>
        <v>4.0481820336760507E-3</v>
      </c>
      <c r="BO25" s="4">
        <f>DAVERAGE(PlotSort2,"TMNIR",$BS$31:$BS$32)</f>
        <v>1.0031333333333332</v>
      </c>
      <c r="BP25" s="4">
        <f>DSTDEV(PlotSort2,"TMNIR",$BS$31:$BS$32)/SQRT($BH25)</f>
        <v>4.076081996776372E-3</v>
      </c>
      <c r="BQ25" s="4">
        <f>DAVERAGE(PlotSort2,"NDRE",$BS$31:$BS$32)</f>
        <v>0.73090254368065699</v>
      </c>
      <c r="BR25" s="4">
        <f>DSTDEV(PlotSort2,"NDRE",$BS$31:$BS$32)/SQRT($BH25)</f>
        <v>1.4258222094118663E-3</v>
      </c>
      <c r="BS25" s="4">
        <f>DAVERAGE(PlotSort2,"rvi",$BS$31:$BS$32)</f>
        <v>1.4136990688028679</v>
      </c>
      <c r="BT25" s="4">
        <f>DSTDEV(PlotSort2,"rvi",$BS$31:$BS$32)/SQRT($BH25)</f>
        <v>7.5483583185276771E-3</v>
      </c>
      <c r="BU25" s="17">
        <f>DAVERAGE(PlotSort2,"ndvi",$BS$31:$BS$32)</f>
        <v>0.17138003627575601</v>
      </c>
      <c r="BV25" s="4">
        <f>DSTDEV(PlotSort2,"ndvi",$BS$31:$BS$32)/SQRT($BH25)</f>
        <v>2.5989001215190773E-3</v>
      </c>
      <c r="BW25" s="17">
        <f>DAVERAGE(PlotSort2,"SAVI",$BS$31:$BS$32)</f>
        <v>0.25616245117657277</v>
      </c>
      <c r="BX25" s="4">
        <f>DSTDEV(PlotSort2,"SAVI",$BS$31:$BS$32)/SQRT($BH25)</f>
        <v>3.9184634445961868E-3</v>
      </c>
      <c r="BY25" s="17">
        <f>DAVERAGE(PlotSort2,"CCCI",$BS$31:$BS$32)</f>
        <v>10.5375791387756</v>
      </c>
      <c r="BZ25" s="4">
        <f>DSTDEV(PlotSort2,"CCCI",$BS$31:$BS$32)/SQRT($BH25)</f>
        <v>6.6083007503097702E-2</v>
      </c>
    </row>
    <row r="26" spans="2:78" ht="13.5" customHeight="1" x14ac:dyDescent="0.2">
      <c r="B26" s="10">
        <v>132</v>
      </c>
      <c r="C26" s="10">
        <v>9.41</v>
      </c>
      <c r="D26" s="10">
        <v>132.39207999999999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23.2</v>
      </c>
      <c r="Q26" s="24">
        <v>0.49</v>
      </c>
      <c r="R26" s="24">
        <v>2.35</v>
      </c>
      <c r="S26" s="24">
        <v>42.81</v>
      </c>
      <c r="T26" s="24">
        <v>99.05</v>
      </c>
      <c r="U26" s="10">
        <v>3</v>
      </c>
      <c r="V26" s="10">
        <v>0</v>
      </c>
      <c r="W26" s="10">
        <v>2</v>
      </c>
      <c r="X26" s="10">
        <v>1</v>
      </c>
      <c r="Y26" s="10">
        <v>0.1</v>
      </c>
      <c r="Z26" s="10">
        <v>1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7.5358000000000001</v>
      </c>
      <c r="AK26" s="10">
        <v>0.1011</v>
      </c>
      <c r="AL26" s="11">
        <v>0.23830000000000001</v>
      </c>
      <c r="AM26" s="11">
        <v>3.2000000000000002E-3</v>
      </c>
      <c r="AN26" s="11">
        <v>3.5331999999999999</v>
      </c>
      <c r="AO26" s="11">
        <v>3.8199999999999998E-2</v>
      </c>
      <c r="AP26" s="11">
        <v>0.26569999999999999</v>
      </c>
      <c r="AQ26" s="11">
        <v>2.8999999999999998E-3</v>
      </c>
      <c r="AR26" s="11">
        <v>14.162699999999999</v>
      </c>
      <c r="AS26" s="11">
        <v>0.10100000000000001</v>
      </c>
      <c r="AT26" s="11">
        <v>0.2339</v>
      </c>
      <c r="AU26" s="11">
        <v>1.6999999999999999E-3</v>
      </c>
      <c r="AV26" s="11">
        <v>26.1706</v>
      </c>
      <c r="AW26" s="11">
        <v>0.15809999999999999</v>
      </c>
      <c r="AX26" s="11">
        <v>0.30399999999999999</v>
      </c>
      <c r="AY26" s="11">
        <v>1.8E-3</v>
      </c>
      <c r="AZ26" s="11">
        <v>6.7228365806564869E-2</v>
      </c>
      <c r="BA26" s="11">
        <v>1.2997007268063274</v>
      </c>
      <c r="BB26" s="11">
        <v>0.13032162111916712</v>
      </c>
      <c r="BC26" s="11">
        <v>0.10131033818286925</v>
      </c>
      <c r="BD26" s="11">
        <v>0.47540100704173732</v>
      </c>
      <c r="BE26" s="27"/>
    </row>
    <row r="27" spans="2:78" ht="13.5" customHeight="1" x14ac:dyDescent="0.2">
      <c r="B27" s="10">
        <v>132</v>
      </c>
      <c r="C27" s="10">
        <v>9.3989999999999991</v>
      </c>
      <c r="D27" s="10">
        <v>132.39161999999999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23.2</v>
      </c>
      <c r="Q27" s="24">
        <v>0.49</v>
      </c>
      <c r="R27" s="24">
        <v>2.35</v>
      </c>
      <c r="S27" s="24">
        <v>42.94</v>
      </c>
      <c r="T27" s="24">
        <v>98.93</v>
      </c>
      <c r="U27" s="10">
        <v>3</v>
      </c>
      <c r="V27" s="10">
        <v>0</v>
      </c>
      <c r="W27" s="10">
        <v>2</v>
      </c>
      <c r="X27" s="10">
        <v>1</v>
      </c>
      <c r="Y27" s="10">
        <v>0.1</v>
      </c>
      <c r="Z27" s="10">
        <v>1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7.0670999999999999</v>
      </c>
      <c r="AK27" s="10">
        <v>5.79E-2</v>
      </c>
      <c r="AL27" s="11">
        <v>0.224</v>
      </c>
      <c r="AM27" s="11">
        <v>1.8E-3</v>
      </c>
      <c r="AN27" s="11">
        <v>3.3269000000000002</v>
      </c>
      <c r="AO27" s="11">
        <v>2.24E-2</v>
      </c>
      <c r="AP27" s="11">
        <v>0.25080000000000002</v>
      </c>
      <c r="AQ27" s="11">
        <v>1.6999999999999999E-3</v>
      </c>
      <c r="AR27" s="11">
        <v>13.2415</v>
      </c>
      <c r="AS27" s="11">
        <v>6.3E-2</v>
      </c>
      <c r="AT27" s="11">
        <v>0.21920000000000001</v>
      </c>
      <c r="AU27" s="11">
        <v>1E-3</v>
      </c>
      <c r="AV27" s="11">
        <v>24.604299999999999</v>
      </c>
      <c r="AW27" s="11">
        <v>8.5300000000000001E-2</v>
      </c>
      <c r="AX27" s="11">
        <v>0.28649999999999998</v>
      </c>
      <c r="AY27" s="11">
        <v>1E-3</v>
      </c>
      <c r="AZ27" s="11">
        <v>6.6443327749860323E-2</v>
      </c>
      <c r="BA27" s="11">
        <v>1.3070255474452552</v>
      </c>
      <c r="BB27" s="11">
        <v>0.13308285544789394</v>
      </c>
      <c r="BC27" s="11">
        <v>0.10037784627622545</v>
      </c>
      <c r="BD27" s="11">
        <v>0.43676759223597361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0.2515</v>
      </c>
      <c r="BJ27" s="4">
        <f>DSTDEV(PlotSort2,"PhxRed",$BT$31:$BT$32)/SQRT($BH27)</f>
        <v>1.2099999999999998E-2</v>
      </c>
      <c r="BK27" s="4">
        <f>DAVERAGE(PlotSort2,"PhxRedEdge",$BT$31:$BT$32)</f>
        <v>0.2797</v>
      </c>
      <c r="BL27" s="4">
        <f>DSTDEV(PlotSort2,"PhxRedEdge",$BT$31:$BT$32)/SQRT($BH27)</f>
        <v>1.2500000000000011E-2</v>
      </c>
      <c r="BM27" s="4">
        <f>DAVERAGE(PlotSort2,"TMRed",$BT$31:$BT$32)</f>
        <v>0.24654999999999999</v>
      </c>
      <c r="BN27" s="4">
        <f>DSTDEV(PlotSort2,"TMRed",$BT$31:$BT$32)/SQRT($BH27)</f>
        <v>1.1149999999999993E-2</v>
      </c>
      <c r="BO27" s="4">
        <f>DAVERAGE(PlotSort2,"TMNIR",$BT$31:$BT$32)</f>
        <v>0.31474999999999997</v>
      </c>
      <c r="BP27" s="4">
        <f>DSTDEV(PlotSort2,"TMNIR",$BT$31:$BT$32)/SQRT($BH27)</f>
        <v>1.2250000000000009E-2</v>
      </c>
      <c r="BQ27" s="4">
        <f>DAVERAGE(PlotSort2,"NDRE",$BT$31:$BT$32)</f>
        <v>5.9081993378808102E-2</v>
      </c>
      <c r="BR27" s="4">
        <f>DSTDEV(PlotSort2,"NDRE",$BT$31:$BT$32)/SQRT($BH27)</f>
        <v>2.8804429912112073E-3</v>
      </c>
      <c r="BS27" s="4">
        <f>DAVERAGE(PlotSort2,"rvi",$BT$31:$BT$32)</f>
        <v>1.2769820373614178</v>
      </c>
      <c r="BT27" s="4">
        <f>DSTDEV(PlotSort2,"rvi",$BT$31:$BT$32)/SQRT($BH27)</f>
        <v>8.0646916105445721E-3</v>
      </c>
      <c r="BU27" s="17">
        <f>DAVERAGE(PlotSort2,"ndvi",$BT$31:$BT$32)</f>
        <v>0.12163334770806906</v>
      </c>
      <c r="BV27" s="4">
        <f>DSTDEV(PlotSort2,"ndvi",$BT$31:$BT$32)/SQRT($BH27)</f>
        <v>3.1110285700495233E-3</v>
      </c>
      <c r="BW27" s="17">
        <f>DAVERAGE(PlotSort2,"SAVI",$BT$31:$BT$32)</f>
        <v>9.6403804787224656E-2</v>
      </c>
      <c r="BX27" s="4">
        <f>DSTDEV(PlotSort2,"SAVI",$BT$31:$BT$32)/SQRT($BH27)</f>
        <v>5.7085558468013275E-4</v>
      </c>
      <c r="BY27" s="17">
        <f>DAVERAGE(PlotSort2,"CCCI",$BT$31:$BT$32)</f>
        <v>0.41031011976345305</v>
      </c>
      <c r="BZ27" s="4">
        <f>DSTDEV(PlotSort2,"CCCI",$BT$31:$BT$32)/SQRT($BH27)</f>
        <v>2.316824364854447E-2</v>
      </c>
    </row>
    <row r="28" spans="2:78" ht="13.5" customHeight="1" x14ac:dyDescent="0.2">
      <c r="B28" s="10">
        <v>132</v>
      </c>
      <c r="C28" s="10">
        <v>9.3919999999999995</v>
      </c>
      <c r="D28" s="10">
        <v>132.39133000000001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23.2</v>
      </c>
      <c r="Q28" s="24">
        <v>0.49</v>
      </c>
      <c r="R28" s="24">
        <v>2.35</v>
      </c>
      <c r="S28" s="24">
        <v>43.03</v>
      </c>
      <c r="T28" s="24">
        <v>98.86</v>
      </c>
      <c r="U28" s="10">
        <v>3</v>
      </c>
      <c r="V28" s="10">
        <v>0</v>
      </c>
      <c r="W28" s="10">
        <v>2</v>
      </c>
      <c r="X28" s="10">
        <v>1</v>
      </c>
      <c r="Y28" s="10">
        <v>0.1</v>
      </c>
      <c r="Z28" s="10">
        <v>1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7.6829000000000001</v>
      </c>
      <c r="AK28" s="10">
        <v>0.13930000000000001</v>
      </c>
      <c r="AL28" s="11">
        <v>0.24390000000000001</v>
      </c>
      <c r="AM28" s="11">
        <v>4.4000000000000003E-3</v>
      </c>
      <c r="AN28" s="11">
        <v>3.6042999999999998</v>
      </c>
      <c r="AO28" s="11">
        <v>5.4699999999999999E-2</v>
      </c>
      <c r="AP28" s="11">
        <v>0.27210000000000001</v>
      </c>
      <c r="AQ28" s="11">
        <v>4.1000000000000003E-3</v>
      </c>
      <c r="AR28" s="11">
        <v>14.3469</v>
      </c>
      <c r="AS28" s="11">
        <v>2.7000000000000001E-3</v>
      </c>
      <c r="AT28" s="11">
        <v>0.2379</v>
      </c>
      <c r="AU28" s="11">
        <v>0</v>
      </c>
      <c r="AV28" s="11">
        <v>26.4222</v>
      </c>
      <c r="AW28" s="11">
        <v>1.46E-2</v>
      </c>
      <c r="AX28" s="11">
        <v>0.30819999999999997</v>
      </c>
      <c r="AY28" s="11">
        <v>2.0000000000000001E-4</v>
      </c>
      <c r="AZ28" s="11">
        <v>6.2209202136825716E-2</v>
      </c>
      <c r="BA28" s="11">
        <v>1.2955023118957545</v>
      </c>
      <c r="BB28" s="11">
        <v>0.12873100164804976</v>
      </c>
      <c r="BC28" s="11">
        <v>0.10080298250645249</v>
      </c>
      <c r="BD28" s="11">
        <v>0.40174702160355746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0.25734999999999997</v>
      </c>
      <c r="BJ28" s="4">
        <f>DSTDEV(PlotSort2,"PhxRed",$BU$31:$BU$32)/SQRT($BH28)</f>
        <v>2.9499999999999804E-3</v>
      </c>
      <c r="BK28" s="4">
        <f>DAVERAGE(PlotSort2,"PhxRedEdge",$BU$31:$BU$32)</f>
        <v>0.28675</v>
      </c>
      <c r="BL28" s="4">
        <f>DSTDEV(PlotSort2,"PhxRedEdge",$BU$31:$BU$32)/SQRT($BH28)</f>
        <v>3.0499999999999972E-3</v>
      </c>
      <c r="BM28" s="4">
        <f>DAVERAGE(PlotSort2,"TMRed",$BU$31:$BU$32)</f>
        <v>0.25380000000000003</v>
      </c>
      <c r="BN28" s="4">
        <f>DSTDEV(PlotSort2,"TMRed",$BU$31:$BU$32)/SQRT($BH28)</f>
        <v>2.3999999999999855E-3</v>
      </c>
      <c r="BO28" s="4">
        <f>DAVERAGE(PlotSort2,"TMNIR",$BU$31:$BU$32)</f>
        <v>0.3241</v>
      </c>
      <c r="BP28" s="4">
        <f>DSTDEV(PlotSort2,"TMNIR",$BU$31:$BU$32)/SQRT($BH28)</f>
        <v>1.6999999999999793E-3</v>
      </c>
      <c r="BQ28" s="4">
        <f>DAVERAGE(PlotSort2,"NDRE",$BU$31:$BU$32)</f>
        <v>6.1165190929256257E-2</v>
      </c>
      <c r="BR28" s="4">
        <f>DSTDEV(PlotSort2,"NDRE",$BU$31:$BU$32)/SQRT($BH28)</f>
        <v>2.685658765513597E-3</v>
      </c>
      <c r="BS28" s="4">
        <f>DAVERAGE(PlotSort2,"rvi",$BU$31:$BU$32)</f>
        <v>1.2770406100544212</v>
      </c>
      <c r="BT28" s="4">
        <f>DSTDEV(PlotSort2,"rvi",$BU$31:$BU$32)/SQRT($BH28)</f>
        <v>5.3778465883790316E-3</v>
      </c>
      <c r="BU28" s="17">
        <f>DAVERAGE(PlotSort2,"ndvi",$BU$31:$BU$32)</f>
        <v>0.1216620612088698</v>
      </c>
      <c r="BV28" s="4">
        <f>DSTDEV(PlotSort2,"ndvi",$BU$31:$BU$32)/SQRT($BH28)</f>
        <v>2.0744323428904046E-3</v>
      </c>
      <c r="BW28" s="17">
        <f>DAVERAGE(PlotSort2,"SAVI",$BU$31:$BU$32)</f>
        <v>9.7834232874491028E-2</v>
      </c>
      <c r="BX28" s="4">
        <f>DSTDEV(PlotSort2,"SAVI",$BU$31:$BU$32)/SQRT($BH28)</f>
        <v>1.3462476619217068E-3</v>
      </c>
      <c r="BY28" s="17">
        <f>DAVERAGE(PlotSort2,"CCCI",$BU$31:$BU$32)</f>
        <v>0.44746164655962117</v>
      </c>
      <c r="BZ28" s="4">
        <f>DSTDEV(PlotSort2,"CCCI",$BU$31:$BU$32)/SQRT($BH28)</f>
        <v>2.8948196245456664E-2</v>
      </c>
    </row>
    <row r="29" spans="2:78" ht="13.5" customHeight="1" x14ac:dyDescent="0.2">
      <c r="B29" s="10">
        <v>132</v>
      </c>
      <c r="C29" s="10">
        <v>9.3819999999999997</v>
      </c>
      <c r="D29" s="10">
        <v>132.39091999999999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23.2</v>
      </c>
      <c r="Q29" s="24">
        <v>0.49</v>
      </c>
      <c r="R29" s="24">
        <v>2.35</v>
      </c>
      <c r="S29" s="24">
        <v>43.15</v>
      </c>
      <c r="T29" s="24">
        <v>98.76</v>
      </c>
      <c r="U29" s="10">
        <v>3</v>
      </c>
      <c r="V29" s="10">
        <v>0</v>
      </c>
      <c r="W29" s="10">
        <v>2</v>
      </c>
      <c r="X29" s="10">
        <v>1</v>
      </c>
      <c r="Y29" s="10">
        <v>0.1</v>
      </c>
      <c r="Z29" s="10">
        <v>1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7.9802999999999997</v>
      </c>
      <c r="AK29" s="10">
        <v>1.04E-2</v>
      </c>
      <c r="AL29" s="11">
        <v>0.254</v>
      </c>
      <c r="AM29" s="11">
        <v>2.9999999999999997E-4</v>
      </c>
      <c r="AN29" s="11">
        <v>3.7383999999999999</v>
      </c>
      <c r="AO29" s="11">
        <v>2.9999999999999997E-4</v>
      </c>
      <c r="AP29" s="11">
        <v>0.28289999999999998</v>
      </c>
      <c r="AQ29" s="11">
        <v>0</v>
      </c>
      <c r="AR29" s="11">
        <v>15.0044</v>
      </c>
      <c r="AS29" s="11">
        <v>8.5400000000000004E-2</v>
      </c>
      <c r="AT29" s="11">
        <v>0.24940000000000001</v>
      </c>
      <c r="AU29" s="11">
        <v>1.4E-3</v>
      </c>
      <c r="AV29" s="11">
        <v>27.647400000000001</v>
      </c>
      <c r="AW29" s="11">
        <v>0.15390000000000001</v>
      </c>
      <c r="AX29" s="11">
        <v>0.32319999999999999</v>
      </c>
      <c r="AY29" s="11">
        <v>1.8E-3</v>
      </c>
      <c r="AZ29" s="11">
        <v>6.6490678105923129E-2</v>
      </c>
      <c r="BA29" s="11">
        <v>1.2959101844426624</v>
      </c>
      <c r="BB29" s="11">
        <v>0.12888578414250781</v>
      </c>
      <c r="BC29" s="11">
        <v>0.10320716017154574</v>
      </c>
      <c r="BD29" s="11">
        <v>0.47559583681240913</v>
      </c>
      <c r="BE29" s="27"/>
      <c r="BF29" s="5"/>
    </row>
    <row r="30" spans="2:78" ht="13.5" customHeight="1" x14ac:dyDescent="0.2">
      <c r="B30" s="10">
        <v>132</v>
      </c>
      <c r="C30" s="10">
        <v>9.375</v>
      </c>
      <c r="D30" s="10">
        <v>132.39062000000001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23.2</v>
      </c>
      <c r="Q30" s="24">
        <v>0.49</v>
      </c>
      <c r="R30" s="24">
        <v>2.35</v>
      </c>
      <c r="S30" s="24">
        <v>43.24</v>
      </c>
      <c r="T30" s="24">
        <v>98.69</v>
      </c>
      <c r="U30" s="10">
        <v>3</v>
      </c>
      <c r="V30" s="10">
        <v>0</v>
      </c>
      <c r="W30" s="10">
        <v>2</v>
      </c>
      <c r="X30" s="10">
        <v>1</v>
      </c>
      <c r="Y30" s="10">
        <v>0.1</v>
      </c>
      <c r="Z30" s="10">
        <v>1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7.5423</v>
      </c>
      <c r="AK30" s="10">
        <v>8.2000000000000007E-3</v>
      </c>
      <c r="AL30" s="11">
        <v>0.2404</v>
      </c>
      <c r="AM30" s="11">
        <v>2.9999999999999997E-4</v>
      </c>
      <c r="AN30" s="11">
        <v>3.6067999999999998</v>
      </c>
      <c r="AO30" s="11">
        <v>1.9400000000000001E-2</v>
      </c>
      <c r="AP30" s="11">
        <v>0.27339999999999998</v>
      </c>
      <c r="AQ30" s="11">
        <v>1.5E-3</v>
      </c>
      <c r="AR30" s="11">
        <v>14.167199999999999</v>
      </c>
      <c r="AS30" s="11">
        <v>0.21010000000000001</v>
      </c>
      <c r="AT30" s="11">
        <v>0.23580000000000001</v>
      </c>
      <c r="AU30" s="11">
        <v>3.5000000000000001E-3</v>
      </c>
      <c r="AV30" s="11">
        <v>26.692599999999999</v>
      </c>
      <c r="AW30" s="11">
        <v>0.43890000000000001</v>
      </c>
      <c r="AX30" s="11">
        <v>0.31259999999999999</v>
      </c>
      <c r="AY30" s="11">
        <v>5.1000000000000004E-3</v>
      </c>
      <c r="AZ30" s="11">
        <v>6.6894197952218459E-2</v>
      </c>
      <c r="BA30" s="11">
        <v>1.3256997455470736</v>
      </c>
      <c r="BB30" s="11">
        <v>0.14004376367614876</v>
      </c>
      <c r="BC30" s="11">
        <v>0.1098817245326211</v>
      </c>
      <c r="BD30" s="11">
        <v>0.38337929243520791</v>
      </c>
      <c r="BE30" s="27"/>
      <c r="BF30" s="5"/>
      <c r="BH30" s="19" t="s">
        <v>116</v>
      </c>
    </row>
    <row r="31" spans="2:78" ht="13.5" customHeight="1" x14ac:dyDescent="0.2">
      <c r="B31" s="10">
        <v>132</v>
      </c>
      <c r="C31" s="10">
        <v>9.3670000000000009</v>
      </c>
      <c r="D31" s="10">
        <v>132.39028999999999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23.2</v>
      </c>
      <c r="Q31" s="24">
        <v>0.49</v>
      </c>
      <c r="R31" s="24">
        <v>2.35</v>
      </c>
      <c r="S31" s="24">
        <v>43.34</v>
      </c>
      <c r="T31" s="24">
        <v>98.61</v>
      </c>
      <c r="U31" s="10">
        <v>3</v>
      </c>
      <c r="V31" s="10">
        <v>0</v>
      </c>
      <c r="W31" s="10">
        <v>2</v>
      </c>
      <c r="X31" s="10">
        <v>1</v>
      </c>
      <c r="Y31" s="10">
        <v>0.1</v>
      </c>
      <c r="Z31" s="10">
        <v>1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7.2279999999999998</v>
      </c>
      <c r="AK31" s="10">
        <v>0.1017</v>
      </c>
      <c r="AL31" s="11">
        <v>0.23080000000000001</v>
      </c>
      <c r="AM31" s="11">
        <v>3.2000000000000002E-3</v>
      </c>
      <c r="AN31" s="11">
        <v>3.4523999999999999</v>
      </c>
      <c r="AO31" s="11">
        <v>3.73E-2</v>
      </c>
      <c r="AP31" s="11">
        <v>0.2621</v>
      </c>
      <c r="AQ31" s="11">
        <v>2.8E-3</v>
      </c>
      <c r="AR31" s="11">
        <v>13.666600000000001</v>
      </c>
      <c r="AS31" s="11">
        <v>4.8300000000000003E-2</v>
      </c>
      <c r="AT31" s="11">
        <v>0.22789999999999999</v>
      </c>
      <c r="AU31" s="11">
        <v>8.0000000000000004E-4</v>
      </c>
      <c r="AV31" s="11">
        <v>25.430099999999999</v>
      </c>
      <c r="AW31" s="11">
        <v>4.58E-2</v>
      </c>
      <c r="AX31" s="11">
        <v>0.2984</v>
      </c>
      <c r="AY31" s="11">
        <v>5.0000000000000001E-4</v>
      </c>
      <c r="AZ31" s="11">
        <v>6.4763603925066901E-2</v>
      </c>
      <c r="BA31" s="11">
        <v>1.3093462044756472</v>
      </c>
      <c r="BB31" s="11">
        <v>0.13395401862055864</v>
      </c>
      <c r="BC31" s="11">
        <v>0.10304004676995032</v>
      </c>
      <c r="BD31" s="11">
        <v>0.39989984574184806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132</v>
      </c>
      <c r="C32" s="10">
        <v>9.3580000000000005</v>
      </c>
      <c r="D32" s="10">
        <v>132.38991999999999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23.2</v>
      </c>
      <c r="Q32" s="24">
        <v>0.49</v>
      </c>
      <c r="R32" s="24">
        <v>2.35</v>
      </c>
      <c r="S32" s="24">
        <v>43.45</v>
      </c>
      <c r="T32" s="24">
        <v>98.52</v>
      </c>
      <c r="U32" s="10">
        <v>3</v>
      </c>
      <c r="V32" s="10">
        <v>0</v>
      </c>
      <c r="W32" s="10">
        <v>2</v>
      </c>
      <c r="X32" s="10">
        <v>1</v>
      </c>
      <c r="Y32" s="10">
        <v>0.1</v>
      </c>
      <c r="Z32" s="10">
        <v>1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9.0222999999999995</v>
      </c>
      <c r="AK32" s="10">
        <v>0.51970000000000005</v>
      </c>
      <c r="AL32" s="11">
        <v>0.28870000000000001</v>
      </c>
      <c r="AM32" s="11">
        <v>1.66E-2</v>
      </c>
      <c r="AN32" s="11">
        <v>4.1898999999999997</v>
      </c>
      <c r="AO32" s="11">
        <v>0.2412</v>
      </c>
      <c r="AP32" s="11">
        <v>0.31879999999999997</v>
      </c>
      <c r="AQ32" s="11">
        <v>1.84E-2</v>
      </c>
      <c r="AR32" s="11">
        <v>16.8</v>
      </c>
      <c r="AS32" s="11">
        <v>1.0201</v>
      </c>
      <c r="AT32" s="11">
        <v>0.28079999999999999</v>
      </c>
      <c r="AU32" s="11">
        <v>1.7000000000000001E-2</v>
      </c>
      <c r="AV32" s="11">
        <v>30.4574</v>
      </c>
      <c r="AW32" s="11">
        <v>1.6660999999999999</v>
      </c>
      <c r="AX32" s="11">
        <v>0.35809999999999997</v>
      </c>
      <c r="AY32" s="11">
        <v>1.9599999999999999E-2</v>
      </c>
      <c r="AZ32" s="11">
        <v>5.8058797459004288E-2</v>
      </c>
      <c r="BA32" s="11">
        <v>1.2752849002849003</v>
      </c>
      <c r="BB32" s="11">
        <v>0.12098920018782279</v>
      </c>
      <c r="BC32" s="11">
        <v>0.10180876284133811</v>
      </c>
      <c r="BD32" s="11">
        <v>0.39804205592399045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132</v>
      </c>
      <c r="C33" s="10">
        <v>9.35</v>
      </c>
      <c r="D33" s="10">
        <v>132.38958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23.2</v>
      </c>
      <c r="Q33" s="24">
        <v>0.49</v>
      </c>
      <c r="R33" s="24">
        <v>2.35</v>
      </c>
      <c r="S33" s="24">
        <v>43.55</v>
      </c>
      <c r="T33" s="24">
        <v>98.43</v>
      </c>
      <c r="U33" s="10">
        <v>3</v>
      </c>
      <c r="V33" s="10">
        <v>0</v>
      </c>
      <c r="W33" s="10">
        <v>2</v>
      </c>
      <c r="X33" s="10">
        <v>1</v>
      </c>
      <c r="Y33" s="10">
        <v>0.1</v>
      </c>
      <c r="Z33" s="10">
        <v>1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9.4970999999999997</v>
      </c>
      <c r="AK33" s="10">
        <v>2.2499999999999999E-2</v>
      </c>
      <c r="AL33" s="11">
        <v>0.30449999999999999</v>
      </c>
      <c r="AM33" s="11">
        <v>6.9999999999999999E-4</v>
      </c>
      <c r="AN33" s="11">
        <v>4.4257999999999997</v>
      </c>
      <c r="AO33" s="11">
        <v>6.4000000000000003E-3</v>
      </c>
      <c r="AP33" s="11">
        <v>0.33729999999999999</v>
      </c>
      <c r="AQ33" s="11">
        <v>5.0000000000000001E-4</v>
      </c>
      <c r="AR33" s="11">
        <v>17.886700000000001</v>
      </c>
      <c r="AS33" s="11">
        <v>0.2266</v>
      </c>
      <c r="AT33" s="11">
        <v>0.29949999999999999</v>
      </c>
      <c r="AU33" s="11">
        <v>3.8E-3</v>
      </c>
      <c r="AV33" s="11">
        <v>32.4251</v>
      </c>
      <c r="AW33" s="11">
        <v>0.31409999999999999</v>
      </c>
      <c r="AX33" s="11">
        <v>0.38200000000000001</v>
      </c>
      <c r="AY33" s="11">
        <v>3.7000000000000002E-3</v>
      </c>
      <c r="AZ33" s="11">
        <v>6.2143750868900338E-2</v>
      </c>
      <c r="BA33" s="11">
        <v>1.2754590984974958</v>
      </c>
      <c r="BB33" s="11">
        <v>0.12105649303008073</v>
      </c>
      <c r="BC33" s="11">
        <v>0.10473973762166738</v>
      </c>
      <c r="BD33" s="11">
        <v>0.47085436177904538</v>
      </c>
      <c r="BE33" s="27"/>
      <c r="BF33" s="5"/>
    </row>
    <row r="34" spans="2:66" ht="13.5" customHeight="1" x14ac:dyDescent="0.2">
      <c r="B34" s="10">
        <v>132</v>
      </c>
      <c r="C34" s="10">
        <v>9.4329999999999998</v>
      </c>
      <c r="D34" s="10">
        <v>132.39304000000001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23.2</v>
      </c>
      <c r="Q34" s="24">
        <v>0.49</v>
      </c>
      <c r="R34" s="24">
        <v>2.35</v>
      </c>
      <c r="S34" s="24">
        <v>42.52</v>
      </c>
      <c r="T34" s="24">
        <v>99.28</v>
      </c>
      <c r="U34" s="10">
        <v>3</v>
      </c>
      <c r="V34" s="10">
        <v>0</v>
      </c>
      <c r="W34" s="10">
        <v>2</v>
      </c>
      <c r="X34" s="10">
        <v>1</v>
      </c>
      <c r="Y34" s="10">
        <v>0.1</v>
      </c>
      <c r="Z34" s="10">
        <v>1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8.0648</v>
      </c>
      <c r="AK34" s="10">
        <v>0.24079999999999999</v>
      </c>
      <c r="AL34" s="11">
        <v>0.25369999999999998</v>
      </c>
      <c r="AM34" s="11">
        <v>7.6E-3</v>
      </c>
      <c r="AN34" s="11">
        <v>3.7618</v>
      </c>
      <c r="AO34" s="11">
        <v>0.1069</v>
      </c>
      <c r="AP34" s="11">
        <v>0.28139999999999998</v>
      </c>
      <c r="AQ34" s="11">
        <v>8.0000000000000002E-3</v>
      </c>
      <c r="AR34" s="11">
        <v>15.2883</v>
      </c>
      <c r="AS34" s="11">
        <v>0.39429999999999998</v>
      </c>
      <c r="AT34" s="11">
        <v>0.25119999999999998</v>
      </c>
      <c r="AU34" s="11">
        <v>6.4999999999999997E-3</v>
      </c>
      <c r="AV34" s="11">
        <v>27.984300000000001</v>
      </c>
      <c r="AW34" s="11">
        <v>0.66979999999999995</v>
      </c>
      <c r="AX34" s="11">
        <v>0.32329999999999998</v>
      </c>
      <c r="AY34" s="11">
        <v>7.7000000000000002E-3</v>
      </c>
      <c r="AZ34" s="11">
        <v>6.9290557301141045E-2</v>
      </c>
      <c r="BA34" s="11">
        <v>1.2870222929936306</v>
      </c>
      <c r="BB34" s="11">
        <v>0.12550043516100956</v>
      </c>
      <c r="BC34" s="11">
        <v>0.1006514657980456</v>
      </c>
      <c r="BD34" s="11">
        <v>0.55660526485762296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132</v>
      </c>
      <c r="C35" s="10">
        <v>9.4410000000000007</v>
      </c>
      <c r="D35" s="10">
        <v>132.39337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23.2</v>
      </c>
      <c r="Q35" s="24">
        <v>0.49</v>
      </c>
      <c r="R35" s="24">
        <v>2.35</v>
      </c>
      <c r="S35" s="24">
        <v>42.42</v>
      </c>
      <c r="T35" s="24">
        <v>99.37</v>
      </c>
      <c r="U35" s="10">
        <v>3</v>
      </c>
      <c r="V35" s="10">
        <v>0</v>
      </c>
      <c r="W35" s="10">
        <v>2</v>
      </c>
      <c r="X35" s="10">
        <v>1</v>
      </c>
      <c r="Y35" s="10">
        <v>0.1</v>
      </c>
      <c r="Z35" s="10">
        <v>1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7.0061999999999998</v>
      </c>
      <c r="AK35" s="10">
        <v>0.19220000000000001</v>
      </c>
      <c r="AL35" s="11">
        <v>0.22</v>
      </c>
      <c r="AM35" s="11">
        <v>6.0000000000000001E-3</v>
      </c>
      <c r="AN35" s="11">
        <v>3.3144999999999998</v>
      </c>
      <c r="AO35" s="11">
        <v>8.8300000000000003E-2</v>
      </c>
      <c r="AP35" s="11">
        <v>0.2475</v>
      </c>
      <c r="AQ35" s="11">
        <v>6.6E-3</v>
      </c>
      <c r="AR35" s="11">
        <v>13.253500000000001</v>
      </c>
      <c r="AS35" s="11">
        <v>0.3594</v>
      </c>
      <c r="AT35" s="11">
        <v>0.21729999999999999</v>
      </c>
      <c r="AU35" s="11">
        <v>5.8999999999999999E-3</v>
      </c>
      <c r="AV35" s="11">
        <v>24.758199999999999</v>
      </c>
      <c r="AW35" s="11">
        <v>0.63019999999999998</v>
      </c>
      <c r="AX35" s="11">
        <v>0.28549999999999998</v>
      </c>
      <c r="AY35" s="11">
        <v>7.3000000000000001E-3</v>
      </c>
      <c r="AZ35" s="11">
        <v>7.1294559099437119E-2</v>
      </c>
      <c r="BA35" s="11">
        <v>1.3138518177634606</v>
      </c>
      <c r="BB35" s="11">
        <v>0.1356404136833731</v>
      </c>
      <c r="BC35" s="11">
        <v>0.10201435979258075</v>
      </c>
      <c r="BD35" s="11">
        <v>0.49768178398131135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132</v>
      </c>
      <c r="C36" s="10">
        <v>9.4480000000000004</v>
      </c>
      <c r="D36" s="10">
        <v>132.39366999999999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23.2</v>
      </c>
      <c r="Q36" s="24">
        <v>0.49</v>
      </c>
      <c r="R36" s="24">
        <v>2.35</v>
      </c>
      <c r="S36" s="24">
        <v>42.33</v>
      </c>
      <c r="T36" s="24">
        <v>99.44</v>
      </c>
      <c r="U36" s="10">
        <v>3</v>
      </c>
      <c r="V36" s="10">
        <v>0</v>
      </c>
      <c r="W36" s="10">
        <v>2</v>
      </c>
      <c r="X36" s="10">
        <v>1</v>
      </c>
      <c r="Y36" s="10">
        <v>0.1</v>
      </c>
      <c r="Z36" s="10">
        <v>1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8.3795000000000002</v>
      </c>
      <c r="AK36" s="10">
        <v>0.22289999999999999</v>
      </c>
      <c r="AL36" s="11">
        <v>0.26269999999999999</v>
      </c>
      <c r="AM36" s="11">
        <v>7.0000000000000001E-3</v>
      </c>
      <c r="AN36" s="11">
        <v>3.9485999999999999</v>
      </c>
      <c r="AO36" s="11">
        <v>0.1133</v>
      </c>
      <c r="AP36" s="11">
        <v>0.2944</v>
      </c>
      <c r="AQ36" s="11">
        <v>8.5000000000000006E-3</v>
      </c>
      <c r="AR36" s="11">
        <v>15.779500000000001</v>
      </c>
      <c r="AS36" s="11">
        <v>0.46350000000000002</v>
      </c>
      <c r="AT36" s="11">
        <v>0.25840000000000002</v>
      </c>
      <c r="AU36" s="11">
        <v>7.6E-3</v>
      </c>
      <c r="AV36" s="11">
        <v>29.3384</v>
      </c>
      <c r="AW36" s="11">
        <v>0.84240000000000004</v>
      </c>
      <c r="AX36" s="11">
        <v>0.3377</v>
      </c>
      <c r="AY36" s="11">
        <v>9.7000000000000003E-3</v>
      </c>
      <c r="AZ36" s="11">
        <v>6.8501819332384126E-2</v>
      </c>
      <c r="BA36" s="11">
        <v>1.3068885448916407</v>
      </c>
      <c r="BB36" s="11">
        <v>0.13303137057540676</v>
      </c>
      <c r="BC36" s="11">
        <v>0.10852112033573574</v>
      </c>
      <c r="BD36" s="11">
        <v>0.47297577729329648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132</v>
      </c>
      <c r="C37" s="10">
        <v>9.4559999999999995</v>
      </c>
      <c r="D37" s="10">
        <v>132.39400000000001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23.2</v>
      </c>
      <c r="Q37" s="24">
        <v>0.49</v>
      </c>
      <c r="R37" s="24">
        <v>2.35</v>
      </c>
      <c r="S37" s="24">
        <v>42.24</v>
      </c>
      <c r="T37" s="24">
        <v>99.52</v>
      </c>
      <c r="U37" s="10">
        <v>3</v>
      </c>
      <c r="V37" s="10">
        <v>0</v>
      </c>
      <c r="W37" s="10">
        <v>2</v>
      </c>
      <c r="X37" s="10">
        <v>1</v>
      </c>
      <c r="Y37" s="10">
        <v>0.1</v>
      </c>
      <c r="Z37" s="10">
        <v>1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7.8613</v>
      </c>
      <c r="AK37" s="10">
        <v>9.7000000000000003E-3</v>
      </c>
      <c r="AL37" s="11">
        <v>0.246</v>
      </c>
      <c r="AM37" s="11">
        <v>2.9999999999999997E-4</v>
      </c>
      <c r="AN37" s="11">
        <v>3.6778</v>
      </c>
      <c r="AO37" s="11">
        <v>1.34E-2</v>
      </c>
      <c r="AP37" s="11">
        <v>0.2737</v>
      </c>
      <c r="AQ37" s="11">
        <v>1E-3</v>
      </c>
      <c r="AR37" s="11">
        <v>14.8033</v>
      </c>
      <c r="AS37" s="11">
        <v>7.7299999999999994E-2</v>
      </c>
      <c r="AT37" s="11">
        <v>0.2419</v>
      </c>
      <c r="AU37" s="11">
        <v>1.2999999999999999E-3</v>
      </c>
      <c r="AV37" s="11">
        <v>27.2334</v>
      </c>
      <c r="AW37" s="11">
        <v>0.18509999999999999</v>
      </c>
      <c r="AX37" s="11">
        <v>0.31290000000000001</v>
      </c>
      <c r="AY37" s="11">
        <v>2.0999999999999999E-3</v>
      </c>
      <c r="AZ37" s="11">
        <v>6.6825775656324596E-2</v>
      </c>
      <c r="BA37" s="11">
        <v>1.2935097147581645</v>
      </c>
      <c r="BB37" s="11">
        <v>0.1279740447007931</v>
      </c>
      <c r="BC37" s="11">
        <v>0.10096700796359501</v>
      </c>
      <c r="BD37" s="11">
        <v>0.48987689976249454</v>
      </c>
      <c r="BE37" s="27"/>
      <c r="BF37" s="5"/>
      <c r="BI37" s="22">
        <v>2</v>
      </c>
    </row>
    <row r="38" spans="2:66" ht="13.5" customHeight="1" x14ac:dyDescent="0.2">
      <c r="B38" s="10">
        <v>132</v>
      </c>
      <c r="C38" s="10">
        <v>9.4640000000000004</v>
      </c>
      <c r="D38" s="10">
        <v>132.39433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23.2</v>
      </c>
      <c r="Q38" s="24">
        <v>0.49</v>
      </c>
      <c r="R38" s="24">
        <v>2.35</v>
      </c>
      <c r="S38" s="24">
        <v>42.14</v>
      </c>
      <c r="T38" s="24">
        <v>99.61</v>
      </c>
      <c r="U38" s="10">
        <v>3</v>
      </c>
      <c r="V38" s="10">
        <v>0</v>
      </c>
      <c r="W38" s="10">
        <v>2</v>
      </c>
      <c r="X38" s="10">
        <v>1</v>
      </c>
      <c r="Y38" s="10">
        <v>0.1</v>
      </c>
      <c r="Z38" s="10">
        <v>1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7.6666999999999996</v>
      </c>
      <c r="AK38" s="10">
        <v>0.42120000000000002</v>
      </c>
      <c r="AL38" s="11">
        <v>0.23949999999999999</v>
      </c>
      <c r="AM38" s="11">
        <v>1.32E-2</v>
      </c>
      <c r="AN38" s="11">
        <v>3.6553</v>
      </c>
      <c r="AO38" s="11">
        <v>0.1772</v>
      </c>
      <c r="AP38" s="11">
        <v>0.27160000000000001</v>
      </c>
      <c r="AQ38" s="11">
        <v>1.32E-2</v>
      </c>
      <c r="AR38" s="11">
        <v>14.4877</v>
      </c>
      <c r="AS38" s="11">
        <v>0.82020000000000004</v>
      </c>
      <c r="AT38" s="11">
        <v>0.2364</v>
      </c>
      <c r="AU38" s="11">
        <v>1.34E-2</v>
      </c>
      <c r="AV38" s="11">
        <v>27.379000000000001</v>
      </c>
      <c r="AW38" s="11">
        <v>1.4123000000000001</v>
      </c>
      <c r="AX38" s="11">
        <v>0.314</v>
      </c>
      <c r="AY38" s="11">
        <v>1.6199999999999999E-2</v>
      </c>
      <c r="AZ38" s="11">
        <v>7.2404371584699437E-2</v>
      </c>
      <c r="BA38" s="11">
        <v>1.3282571912013537</v>
      </c>
      <c r="BB38" s="11">
        <v>0.14098837209302326</v>
      </c>
      <c r="BC38" s="11">
        <v>0.11081492764661081</v>
      </c>
      <c r="BD38" s="11">
        <v>0.4688351983024821</v>
      </c>
      <c r="BE38" s="27"/>
      <c r="BF38" s="5"/>
      <c r="BI38" s="22">
        <v>3</v>
      </c>
      <c r="BJ38" s="3"/>
    </row>
    <row r="39" spans="2:66" ht="13.5" customHeight="1" x14ac:dyDescent="0.2">
      <c r="B39" s="10">
        <v>132</v>
      </c>
      <c r="C39" s="10">
        <v>9.4710000000000001</v>
      </c>
      <c r="D39" s="10">
        <v>132.39462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23.2</v>
      </c>
      <c r="Q39" s="24">
        <v>0.49</v>
      </c>
      <c r="R39" s="24">
        <v>2.35</v>
      </c>
      <c r="S39" s="24">
        <v>42.05</v>
      </c>
      <c r="T39" s="24">
        <v>99.68</v>
      </c>
      <c r="U39" s="10">
        <v>3</v>
      </c>
      <c r="V39" s="10">
        <v>0</v>
      </c>
      <c r="W39" s="10">
        <v>2</v>
      </c>
      <c r="X39" s="10">
        <v>1</v>
      </c>
      <c r="Y39" s="10">
        <v>0.1</v>
      </c>
      <c r="Z39" s="10">
        <v>1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7.3750999999999998</v>
      </c>
      <c r="AK39" s="10">
        <v>8.0799999999999997E-2</v>
      </c>
      <c r="AL39" s="11">
        <v>0.23</v>
      </c>
      <c r="AM39" s="11">
        <v>2.5000000000000001E-3</v>
      </c>
      <c r="AN39" s="11">
        <v>3.5099</v>
      </c>
      <c r="AO39" s="11">
        <v>4.2000000000000003E-2</v>
      </c>
      <c r="AP39" s="11">
        <v>0.26040000000000002</v>
      </c>
      <c r="AQ39" s="11">
        <v>3.0999999999999999E-3</v>
      </c>
      <c r="AR39" s="11">
        <v>13.8834</v>
      </c>
      <c r="AS39" s="11">
        <v>0.1104</v>
      </c>
      <c r="AT39" s="11">
        <v>0.22620000000000001</v>
      </c>
      <c r="AU39" s="11">
        <v>1.8E-3</v>
      </c>
      <c r="AV39" s="11">
        <v>26.118600000000001</v>
      </c>
      <c r="AW39" s="11">
        <v>0.25580000000000003</v>
      </c>
      <c r="AX39" s="11">
        <v>0.29909999999999998</v>
      </c>
      <c r="AY39" s="11">
        <v>2.8999999999999998E-3</v>
      </c>
      <c r="AZ39" s="11">
        <v>6.9168900804289474E-2</v>
      </c>
      <c r="BA39" s="11">
        <v>1.3222811671087531</v>
      </c>
      <c r="BB39" s="11">
        <v>0.13877784123358075</v>
      </c>
      <c r="BC39" s="11">
        <v>0.10665171169413823</v>
      </c>
      <c r="BD39" s="11">
        <v>0.43320570536626773</v>
      </c>
      <c r="BE39" s="27"/>
      <c r="BF39" s="5"/>
    </row>
    <row r="40" spans="2:66" ht="13.5" customHeight="1" x14ac:dyDescent="0.2">
      <c r="B40" s="10">
        <v>132</v>
      </c>
      <c r="C40" s="10">
        <v>9.4789999999999992</v>
      </c>
      <c r="D40" s="10">
        <v>132.39496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23.2</v>
      </c>
      <c r="Q40" s="24">
        <v>0.49</v>
      </c>
      <c r="R40" s="24">
        <v>2.35</v>
      </c>
      <c r="S40" s="24">
        <v>41.95</v>
      </c>
      <c r="T40" s="24">
        <v>99.77</v>
      </c>
      <c r="U40" s="10">
        <v>3</v>
      </c>
      <c r="V40" s="10">
        <v>0</v>
      </c>
      <c r="W40" s="10">
        <v>2</v>
      </c>
      <c r="X40" s="10">
        <v>1</v>
      </c>
      <c r="Y40" s="10">
        <v>0.1</v>
      </c>
      <c r="Z40" s="10">
        <v>1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7.7114000000000003</v>
      </c>
      <c r="AK40" s="10">
        <v>9.9599999999999994E-2</v>
      </c>
      <c r="AL40" s="11">
        <v>0.24010000000000001</v>
      </c>
      <c r="AM40" s="11">
        <v>3.0999999999999999E-3</v>
      </c>
      <c r="AN40" s="11">
        <v>3.6269999999999998</v>
      </c>
      <c r="AO40" s="11">
        <v>5.1799999999999999E-2</v>
      </c>
      <c r="AP40" s="11">
        <v>0.26860000000000001</v>
      </c>
      <c r="AQ40" s="11">
        <v>3.8E-3</v>
      </c>
      <c r="AR40" s="11">
        <v>14.627599999999999</v>
      </c>
      <c r="AS40" s="11">
        <v>0.253</v>
      </c>
      <c r="AT40" s="11">
        <v>0.2379</v>
      </c>
      <c r="AU40" s="11">
        <v>4.1000000000000003E-3</v>
      </c>
      <c r="AV40" s="11">
        <v>27.010899999999999</v>
      </c>
      <c r="AW40" s="11">
        <v>0.54500000000000004</v>
      </c>
      <c r="AX40" s="11">
        <v>0.30869999999999997</v>
      </c>
      <c r="AY40" s="11">
        <v>6.1999999999999998E-3</v>
      </c>
      <c r="AZ40" s="11">
        <v>6.9461285293608135E-2</v>
      </c>
      <c r="BA40" s="11">
        <v>1.2976040353089533</v>
      </c>
      <c r="BB40" s="11">
        <v>0.12952799121844122</v>
      </c>
      <c r="BC40" s="11">
        <v>0.10147143130135675</v>
      </c>
      <c r="BD40" s="11">
        <v>0.5218252774409361</v>
      </c>
      <c r="BE40" s="27"/>
      <c r="BF40" s="5"/>
    </row>
    <row r="41" spans="2:66" ht="13.5" customHeight="1" x14ac:dyDescent="0.2">
      <c r="B41" s="10">
        <v>132</v>
      </c>
      <c r="C41" s="10">
        <v>9.4870000000000001</v>
      </c>
      <c r="D41" s="10">
        <v>132.39528999999999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23.2</v>
      </c>
      <c r="Q41" s="24">
        <v>0.49</v>
      </c>
      <c r="R41" s="24">
        <v>2.35</v>
      </c>
      <c r="S41" s="24">
        <v>41.85</v>
      </c>
      <c r="T41" s="24">
        <v>99.85</v>
      </c>
      <c r="U41" s="10">
        <v>3</v>
      </c>
      <c r="V41" s="10">
        <v>0</v>
      </c>
      <c r="W41" s="10">
        <v>2</v>
      </c>
      <c r="X41" s="10">
        <v>1</v>
      </c>
      <c r="Y41" s="10">
        <v>0.1</v>
      </c>
      <c r="Z41" s="10">
        <v>1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7.5530999999999997</v>
      </c>
      <c r="AK41" s="10">
        <v>4.3E-3</v>
      </c>
      <c r="AL41" s="11">
        <v>0.23469999999999999</v>
      </c>
      <c r="AM41" s="11">
        <v>1E-4</v>
      </c>
      <c r="AN41" s="11">
        <v>3.5480999999999998</v>
      </c>
      <c r="AO41" s="11">
        <v>1.11E-2</v>
      </c>
      <c r="AP41" s="11">
        <v>0.26229999999999998</v>
      </c>
      <c r="AQ41" s="11">
        <v>8.0000000000000004E-4</v>
      </c>
      <c r="AR41" s="11">
        <v>14.2356</v>
      </c>
      <c r="AS41" s="11">
        <v>2.01E-2</v>
      </c>
      <c r="AT41" s="11">
        <v>0.2311</v>
      </c>
      <c r="AU41" s="11">
        <v>2.9999999999999997E-4</v>
      </c>
      <c r="AV41" s="11">
        <v>26.345300000000002</v>
      </c>
      <c r="AW41" s="11">
        <v>5.8200000000000002E-2</v>
      </c>
      <c r="AX41" s="11">
        <v>0.30059999999999998</v>
      </c>
      <c r="AY41" s="11">
        <v>6.9999999999999999E-4</v>
      </c>
      <c r="AZ41" s="11">
        <v>6.8040504530111928E-2</v>
      </c>
      <c r="BA41" s="11">
        <v>1.3007356122890523</v>
      </c>
      <c r="BB41" s="11">
        <v>0.13071280797442164</v>
      </c>
      <c r="BC41" s="11">
        <v>0.10104681593486477</v>
      </c>
      <c r="BD41" s="11">
        <v>0.48603164985159436</v>
      </c>
      <c r="BE41" s="27"/>
      <c r="BF41" s="5"/>
    </row>
    <row r="42" spans="2:66" ht="13.5" customHeight="1" x14ac:dyDescent="0.2">
      <c r="B42" s="10">
        <v>132</v>
      </c>
      <c r="C42" s="10">
        <v>9.2810000000000006</v>
      </c>
      <c r="D42" s="10">
        <v>132.38670999999999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23.2</v>
      </c>
      <c r="Q42" s="24">
        <v>0.49</v>
      </c>
      <c r="R42" s="24">
        <v>2.35</v>
      </c>
      <c r="S42" s="24">
        <v>44.41</v>
      </c>
      <c r="T42" s="24">
        <v>97.74</v>
      </c>
      <c r="U42" s="10">
        <v>3</v>
      </c>
      <c r="V42" s="10">
        <v>0</v>
      </c>
      <c r="W42" s="10">
        <v>2</v>
      </c>
      <c r="X42" s="10">
        <v>1</v>
      </c>
      <c r="Y42" s="10">
        <v>0.1</v>
      </c>
      <c r="Z42" s="10">
        <v>1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10.176</v>
      </c>
      <c r="AK42" s="10">
        <v>0.44040000000000001</v>
      </c>
      <c r="AL42" s="11">
        <v>0.33160000000000001</v>
      </c>
      <c r="AM42" s="11">
        <v>1.44E-2</v>
      </c>
      <c r="AN42" s="11">
        <v>4.6614000000000004</v>
      </c>
      <c r="AO42" s="11">
        <v>0.1633</v>
      </c>
      <c r="AP42" s="11">
        <v>0.36099999999999999</v>
      </c>
      <c r="AQ42" s="11">
        <v>1.26E-2</v>
      </c>
      <c r="AR42" s="11">
        <v>19.088200000000001</v>
      </c>
      <c r="AS42" s="11">
        <v>0.84889999999999999</v>
      </c>
      <c r="AT42" s="11">
        <v>0.32469999999999999</v>
      </c>
      <c r="AU42" s="11">
        <v>1.44E-2</v>
      </c>
      <c r="AV42" s="11">
        <v>33.003399999999999</v>
      </c>
      <c r="AW42" s="11">
        <v>1.1128</v>
      </c>
      <c r="AX42" s="11">
        <v>0.39529999999999998</v>
      </c>
      <c r="AY42" s="11">
        <v>1.3299999999999999E-2</v>
      </c>
      <c r="AZ42" s="11">
        <v>4.5352373396800212E-2</v>
      </c>
      <c r="BA42" s="11">
        <v>1.2174314752078843</v>
      </c>
      <c r="BB42" s="11">
        <v>9.8055555555555549E-2</v>
      </c>
      <c r="BC42" s="11">
        <v>8.6803278688524582E-2</v>
      </c>
      <c r="BD42" s="11">
        <v>0.37807539513800148</v>
      </c>
      <c r="BE42" s="27"/>
      <c r="BF42" s="5"/>
    </row>
    <row r="43" spans="2:66" ht="13.5" customHeight="1" x14ac:dyDescent="0.2">
      <c r="B43" s="10">
        <v>132</v>
      </c>
      <c r="C43" s="10">
        <v>9.2880000000000003</v>
      </c>
      <c r="D43" s="10">
        <v>132.387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23.2</v>
      </c>
      <c r="Q43" s="24">
        <v>0.49</v>
      </c>
      <c r="R43" s="24">
        <v>2.35</v>
      </c>
      <c r="S43" s="24">
        <v>44.32</v>
      </c>
      <c r="T43" s="24">
        <v>97.81</v>
      </c>
      <c r="U43" s="10">
        <v>3</v>
      </c>
      <c r="V43" s="10">
        <v>0</v>
      </c>
      <c r="W43" s="10">
        <v>2</v>
      </c>
      <c r="X43" s="10">
        <v>1</v>
      </c>
      <c r="Y43" s="10">
        <v>0.1</v>
      </c>
      <c r="Z43" s="10">
        <v>1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8.0033999999999992</v>
      </c>
      <c r="AK43" s="10">
        <v>0.32029999999999997</v>
      </c>
      <c r="AL43" s="11">
        <v>0.26029999999999998</v>
      </c>
      <c r="AM43" s="11">
        <v>1.04E-2</v>
      </c>
      <c r="AN43" s="11">
        <v>3.7480000000000002</v>
      </c>
      <c r="AO43" s="11">
        <v>0.1464</v>
      </c>
      <c r="AP43" s="11">
        <v>0.2898</v>
      </c>
      <c r="AQ43" s="11">
        <v>1.1299999999999999E-2</v>
      </c>
      <c r="AR43" s="11">
        <v>15.0822</v>
      </c>
      <c r="AS43" s="11">
        <v>0.69240000000000002</v>
      </c>
      <c r="AT43" s="11">
        <v>0.25619999999999998</v>
      </c>
      <c r="AU43" s="11">
        <v>1.18E-2</v>
      </c>
      <c r="AV43" s="11">
        <v>27.248000000000001</v>
      </c>
      <c r="AW43" s="11">
        <v>1.0899000000000001</v>
      </c>
      <c r="AX43" s="11">
        <v>0.32579999999999998</v>
      </c>
      <c r="AY43" s="11">
        <v>1.2999999999999999E-2</v>
      </c>
      <c r="AZ43" s="11">
        <v>5.8479532163742659E-2</v>
      </c>
      <c r="BA43" s="11">
        <v>1.2716627634660422</v>
      </c>
      <c r="BB43" s="11">
        <v>0.11958762886597939</v>
      </c>
      <c r="BC43" s="11">
        <v>9.6487985212569322E-2</v>
      </c>
      <c r="BD43" s="11">
        <v>0.41851345031416448</v>
      </c>
      <c r="BE43" s="27"/>
      <c r="BF43" s="5"/>
    </row>
    <row r="44" spans="2:66" ht="13.5" customHeight="1" x14ac:dyDescent="0.2">
      <c r="B44" s="10">
        <v>132</v>
      </c>
      <c r="C44" s="10">
        <v>9.2949999999999999</v>
      </c>
      <c r="D44" s="10">
        <v>132.38729000000001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23.2</v>
      </c>
      <c r="Q44" s="24">
        <v>0.49</v>
      </c>
      <c r="R44" s="24">
        <v>2.35</v>
      </c>
      <c r="S44" s="24">
        <v>44.24</v>
      </c>
      <c r="T44" s="24">
        <v>97.88</v>
      </c>
      <c r="U44" s="10">
        <v>3</v>
      </c>
      <c r="V44" s="10">
        <v>0</v>
      </c>
      <c r="W44" s="10">
        <v>2</v>
      </c>
      <c r="X44" s="10">
        <v>1</v>
      </c>
      <c r="Y44" s="10">
        <v>0.1</v>
      </c>
      <c r="Z44" s="10">
        <v>1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8.7311999999999994</v>
      </c>
      <c r="AK44" s="10">
        <v>0.12609999999999999</v>
      </c>
      <c r="AL44" s="11">
        <v>0.28360000000000002</v>
      </c>
      <c r="AM44" s="11">
        <v>4.1000000000000003E-3</v>
      </c>
      <c r="AN44" s="11">
        <v>4.0008999999999997</v>
      </c>
      <c r="AO44" s="11">
        <v>5.4300000000000001E-2</v>
      </c>
      <c r="AP44" s="11">
        <v>0.30880000000000002</v>
      </c>
      <c r="AQ44" s="11">
        <v>4.1999999999999997E-3</v>
      </c>
      <c r="AR44" s="11">
        <v>16.388400000000001</v>
      </c>
      <c r="AS44" s="11">
        <v>0.2248</v>
      </c>
      <c r="AT44" s="11">
        <v>0.27789999999999998</v>
      </c>
      <c r="AU44" s="11">
        <v>3.8E-3</v>
      </c>
      <c r="AV44" s="11">
        <v>28.756</v>
      </c>
      <c r="AW44" s="11">
        <v>0.35570000000000002</v>
      </c>
      <c r="AX44" s="11">
        <v>0.34320000000000001</v>
      </c>
      <c r="AY44" s="11">
        <v>4.1999999999999997E-3</v>
      </c>
      <c r="AZ44" s="11">
        <v>5.2760736196318998E-2</v>
      </c>
      <c r="BA44" s="11">
        <v>1.2349766102914719</v>
      </c>
      <c r="BB44" s="11">
        <v>0.10513604894541946</v>
      </c>
      <c r="BC44" s="11">
        <v>8.7369547765587405E-2</v>
      </c>
      <c r="BD44" s="11">
        <v>0.45025644793779857</v>
      </c>
      <c r="BE44" s="27"/>
      <c r="BF44" s="5"/>
    </row>
    <row r="45" spans="2:66" ht="13.5" customHeight="1" x14ac:dyDescent="0.2">
      <c r="B45" s="10">
        <v>132</v>
      </c>
      <c r="C45" s="10">
        <v>9.3030000000000008</v>
      </c>
      <c r="D45" s="10">
        <v>132.38763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23.2</v>
      </c>
      <c r="Q45" s="24">
        <v>0.49</v>
      </c>
      <c r="R45" s="24">
        <v>2.35</v>
      </c>
      <c r="S45" s="24">
        <v>44.14</v>
      </c>
      <c r="T45" s="24">
        <v>97.96</v>
      </c>
      <c r="U45" s="10">
        <v>3</v>
      </c>
      <c r="V45" s="10">
        <v>0</v>
      </c>
      <c r="W45" s="10">
        <v>2</v>
      </c>
      <c r="X45" s="10">
        <v>1</v>
      </c>
      <c r="Y45" s="10">
        <v>0.1</v>
      </c>
      <c r="Z45" s="10">
        <v>1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8.1326000000000001</v>
      </c>
      <c r="AK45" s="10">
        <v>1.7500000000000002E-2</v>
      </c>
      <c r="AL45" s="11">
        <v>0.2636</v>
      </c>
      <c r="AM45" s="11">
        <v>5.9999999999999995E-4</v>
      </c>
      <c r="AN45" s="11">
        <v>3.7921</v>
      </c>
      <c r="AO45" s="11">
        <v>2.8999999999999998E-3</v>
      </c>
      <c r="AP45" s="11">
        <v>0.29220000000000002</v>
      </c>
      <c r="AQ45" s="11">
        <v>2.0000000000000001E-4</v>
      </c>
      <c r="AR45" s="11">
        <v>15.2279</v>
      </c>
      <c r="AS45" s="11">
        <v>0.1328</v>
      </c>
      <c r="AT45" s="11">
        <v>0.25769999999999998</v>
      </c>
      <c r="AU45" s="11">
        <v>2.2000000000000001E-3</v>
      </c>
      <c r="AV45" s="11">
        <v>27.445599999999999</v>
      </c>
      <c r="AW45" s="11">
        <v>0.1061</v>
      </c>
      <c r="AX45" s="11">
        <v>0.32700000000000001</v>
      </c>
      <c r="AY45" s="11">
        <v>1.2999999999999999E-3</v>
      </c>
      <c r="AZ45" s="11">
        <v>5.6201550387596895E-2</v>
      </c>
      <c r="BA45" s="11">
        <v>1.2689173457508733</v>
      </c>
      <c r="BB45" s="11">
        <v>0.11852231913801954</v>
      </c>
      <c r="BC45" s="11">
        <v>9.5832949202544523E-2</v>
      </c>
      <c r="BD45" s="11">
        <v>0.38714187611490858</v>
      </c>
      <c r="BE45" s="27"/>
      <c r="BF45" s="5"/>
    </row>
    <row r="46" spans="2:66" ht="13.5" customHeight="1" x14ac:dyDescent="0.2">
      <c r="B46" s="10">
        <v>132</v>
      </c>
      <c r="C46" s="10">
        <v>9.31</v>
      </c>
      <c r="D46" s="10">
        <v>132.38792000000001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23.2</v>
      </c>
      <c r="Q46" s="24">
        <v>0.49</v>
      </c>
      <c r="R46" s="24">
        <v>2.35</v>
      </c>
      <c r="S46" s="24">
        <v>44.05</v>
      </c>
      <c r="T46" s="24">
        <v>98.03</v>
      </c>
      <c r="U46" s="10">
        <v>3</v>
      </c>
      <c r="V46" s="10">
        <v>0</v>
      </c>
      <c r="W46" s="10">
        <v>2</v>
      </c>
      <c r="X46" s="10">
        <v>1</v>
      </c>
      <c r="Y46" s="10">
        <v>0.1</v>
      </c>
      <c r="Z46" s="10">
        <v>1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11.1005</v>
      </c>
      <c r="AK46" s="10">
        <v>5.8099999999999999E-2</v>
      </c>
      <c r="AL46" s="11">
        <v>0.35920000000000002</v>
      </c>
      <c r="AM46" s="11">
        <v>1.9E-3</v>
      </c>
      <c r="AN46" s="11">
        <v>5.0197000000000003</v>
      </c>
      <c r="AO46" s="11">
        <v>1.4800000000000001E-2</v>
      </c>
      <c r="AP46" s="11">
        <v>0.3861</v>
      </c>
      <c r="AQ46" s="11">
        <v>1.1000000000000001E-3</v>
      </c>
      <c r="AR46" s="11">
        <v>20.8919</v>
      </c>
      <c r="AS46" s="11">
        <v>6.6199999999999995E-2</v>
      </c>
      <c r="AT46" s="11">
        <v>0.35299999999999998</v>
      </c>
      <c r="AU46" s="11">
        <v>1.1000000000000001E-3</v>
      </c>
      <c r="AV46" s="11">
        <v>35.642899999999997</v>
      </c>
      <c r="AW46" s="11">
        <v>3.7400000000000003E-2</v>
      </c>
      <c r="AX46" s="11">
        <v>0.4239</v>
      </c>
      <c r="AY46" s="11">
        <v>4.0000000000000002E-4</v>
      </c>
      <c r="AZ46" s="11">
        <v>4.6666666666666662E-2</v>
      </c>
      <c r="BA46" s="11">
        <v>1.2008498583569405</v>
      </c>
      <c r="BB46" s="11">
        <v>9.1260136439696257E-2</v>
      </c>
      <c r="BC46" s="11">
        <v>8.3287649776803224E-2</v>
      </c>
      <c r="BD46" s="11">
        <v>0.47162927384417169</v>
      </c>
      <c r="BE46" s="27"/>
      <c r="BF46" s="5"/>
    </row>
    <row r="47" spans="2:66" ht="13.5" customHeight="1" x14ac:dyDescent="0.2">
      <c r="B47" s="10">
        <v>132</v>
      </c>
      <c r="C47" s="10">
        <v>9.3170000000000002</v>
      </c>
      <c r="D47" s="10">
        <v>132.38820999999999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23.2</v>
      </c>
      <c r="Q47" s="24">
        <v>0.49</v>
      </c>
      <c r="R47" s="24">
        <v>2.35</v>
      </c>
      <c r="S47" s="24">
        <v>43.96</v>
      </c>
      <c r="T47" s="24">
        <v>98.1</v>
      </c>
      <c r="U47" s="10">
        <v>3</v>
      </c>
      <c r="V47" s="10">
        <v>0</v>
      </c>
      <c r="W47" s="10">
        <v>2</v>
      </c>
      <c r="X47" s="10">
        <v>1</v>
      </c>
      <c r="Y47" s="10">
        <v>0.1</v>
      </c>
      <c r="Z47" s="10">
        <v>1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7.8745000000000003</v>
      </c>
      <c r="AK47" s="10">
        <v>9.4999999999999998E-3</v>
      </c>
      <c r="AL47" s="11">
        <v>0.25440000000000002</v>
      </c>
      <c r="AM47" s="11">
        <v>2.9999999999999997E-4</v>
      </c>
      <c r="AN47" s="11">
        <v>3.6945000000000001</v>
      </c>
      <c r="AO47" s="11">
        <v>7.1000000000000004E-3</v>
      </c>
      <c r="AP47" s="11">
        <v>0.28370000000000001</v>
      </c>
      <c r="AQ47" s="11">
        <v>5.0000000000000001E-4</v>
      </c>
      <c r="AR47" s="11">
        <v>14.9025</v>
      </c>
      <c r="AS47" s="11">
        <v>0.1095</v>
      </c>
      <c r="AT47" s="11">
        <v>0.25140000000000001</v>
      </c>
      <c r="AU47" s="11">
        <v>1.8E-3</v>
      </c>
      <c r="AV47" s="11">
        <v>27.1523</v>
      </c>
      <c r="AW47" s="11">
        <v>0.15809999999999999</v>
      </c>
      <c r="AX47" s="11">
        <v>0.32240000000000002</v>
      </c>
      <c r="AY47" s="11">
        <v>1.9E-3</v>
      </c>
      <c r="AZ47" s="11">
        <v>6.3850849694769854E-2</v>
      </c>
      <c r="BA47" s="11">
        <v>1.2824184566428003</v>
      </c>
      <c r="BB47" s="11">
        <v>0.1237364935517602</v>
      </c>
      <c r="BC47" s="11">
        <v>9.9180480536412735E-2</v>
      </c>
      <c r="BD47" s="11">
        <v>0.47640984280507781</v>
      </c>
      <c r="BE47" s="27"/>
      <c r="BF47" s="5"/>
    </row>
    <row r="48" spans="2:66" ht="13.5" customHeight="1" x14ac:dyDescent="0.2">
      <c r="B48" s="10">
        <v>132</v>
      </c>
      <c r="C48" s="10">
        <v>9.3239999999999998</v>
      </c>
      <c r="D48" s="10">
        <v>132.38849999999999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23.2</v>
      </c>
      <c r="Q48" s="24">
        <v>0.49</v>
      </c>
      <c r="R48" s="24">
        <v>2.35</v>
      </c>
      <c r="S48" s="24">
        <v>43.88</v>
      </c>
      <c r="T48" s="24">
        <v>98.17</v>
      </c>
      <c r="U48" s="10">
        <v>3</v>
      </c>
      <c r="V48" s="10">
        <v>0</v>
      </c>
      <c r="W48" s="10">
        <v>2</v>
      </c>
      <c r="X48" s="10">
        <v>1</v>
      </c>
      <c r="Y48" s="10">
        <v>0.1</v>
      </c>
      <c r="Z48" s="10">
        <v>1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8.4338999999999995</v>
      </c>
      <c r="AK48" s="10">
        <v>4.7100000000000003E-2</v>
      </c>
      <c r="AL48" s="11">
        <v>0.27200000000000002</v>
      </c>
      <c r="AM48" s="11">
        <v>1.5E-3</v>
      </c>
      <c r="AN48" s="11">
        <v>3.8557000000000001</v>
      </c>
      <c r="AO48" s="11">
        <v>2.24E-2</v>
      </c>
      <c r="AP48" s="11">
        <v>0.29559999999999997</v>
      </c>
      <c r="AQ48" s="11">
        <v>1.6999999999999999E-3</v>
      </c>
      <c r="AR48" s="11">
        <v>15.8439</v>
      </c>
      <c r="AS48" s="11">
        <v>0.1086</v>
      </c>
      <c r="AT48" s="11">
        <v>0.26690000000000003</v>
      </c>
      <c r="AU48" s="11">
        <v>1.8E-3</v>
      </c>
      <c r="AV48" s="11">
        <v>27.8886</v>
      </c>
      <c r="AW48" s="11">
        <v>0.13730000000000001</v>
      </c>
      <c r="AX48" s="11">
        <v>0.3306</v>
      </c>
      <c r="AY48" s="11">
        <v>1.6000000000000001E-3</v>
      </c>
      <c r="AZ48" s="11">
        <v>5.589268604279788E-2</v>
      </c>
      <c r="BA48" s="11">
        <v>1.2386661671037842</v>
      </c>
      <c r="BB48" s="11">
        <v>0.10661087866108783</v>
      </c>
      <c r="BC48" s="11">
        <v>8.7061503416856451E-2</v>
      </c>
      <c r="BD48" s="11">
        <v>0.49471952875119152</v>
      </c>
      <c r="BE48" s="27"/>
      <c r="BF48" s="5"/>
    </row>
    <row r="49" spans="2:57" ht="13.5" customHeight="1" x14ac:dyDescent="0.2">
      <c r="B49" s="10">
        <v>132</v>
      </c>
      <c r="C49" s="10">
        <v>9.3320000000000007</v>
      </c>
      <c r="D49" s="10">
        <v>132.38883000000001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23.2</v>
      </c>
      <c r="Q49" s="24">
        <v>0.49</v>
      </c>
      <c r="R49" s="24">
        <v>2.35</v>
      </c>
      <c r="S49" s="24">
        <v>43.78</v>
      </c>
      <c r="T49" s="24">
        <v>98.25</v>
      </c>
      <c r="U49" s="10">
        <v>3</v>
      </c>
      <c r="V49" s="10">
        <v>0</v>
      </c>
      <c r="W49" s="10">
        <v>2</v>
      </c>
      <c r="X49" s="10">
        <v>1</v>
      </c>
      <c r="Y49" s="10">
        <v>0.1</v>
      </c>
      <c r="Z49" s="10">
        <v>1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7.4358000000000004</v>
      </c>
      <c r="AK49" s="10">
        <v>7.2800000000000004E-2</v>
      </c>
      <c r="AL49" s="11">
        <v>0.2394</v>
      </c>
      <c r="AM49" s="11">
        <v>2.3E-3</v>
      </c>
      <c r="AN49" s="11">
        <v>3.4914000000000001</v>
      </c>
      <c r="AO49" s="11">
        <v>3.3700000000000001E-2</v>
      </c>
      <c r="AP49" s="11">
        <v>0.26719999999999999</v>
      </c>
      <c r="AQ49" s="11">
        <v>2.5999999999999999E-3</v>
      </c>
      <c r="AR49" s="11">
        <v>14.004099999999999</v>
      </c>
      <c r="AS49" s="11">
        <v>0.12740000000000001</v>
      </c>
      <c r="AT49" s="11">
        <v>0.2354</v>
      </c>
      <c r="AU49" s="11">
        <v>2.0999999999999999E-3</v>
      </c>
      <c r="AV49" s="11">
        <v>25.5715</v>
      </c>
      <c r="AW49" s="11">
        <v>0.19139999999999999</v>
      </c>
      <c r="AX49" s="11">
        <v>0.30249999999999999</v>
      </c>
      <c r="AY49" s="11">
        <v>2.3E-3</v>
      </c>
      <c r="AZ49" s="11">
        <v>6.196243637001931E-2</v>
      </c>
      <c r="BA49" s="11">
        <v>1.2850467289719625</v>
      </c>
      <c r="BB49" s="11">
        <v>0.12474437627811859</v>
      </c>
      <c r="BC49" s="11">
        <v>9.6974660371904789E-2</v>
      </c>
      <c r="BD49" s="11">
        <v>0.43347836341199752</v>
      </c>
      <c r="BE49" s="27"/>
    </row>
    <row r="50" spans="2:57" ht="13.5" customHeight="1" x14ac:dyDescent="0.2">
      <c r="B50" s="10">
        <v>132</v>
      </c>
      <c r="C50" s="10">
        <v>9.24</v>
      </c>
      <c r="D50" s="10">
        <v>132.38499999999999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23.2</v>
      </c>
      <c r="Q50" s="24">
        <v>0.49</v>
      </c>
      <c r="R50" s="24">
        <v>2.35</v>
      </c>
      <c r="S50" s="24">
        <v>44.92</v>
      </c>
      <c r="T50" s="24">
        <v>97.34</v>
      </c>
      <c r="U50" s="10">
        <v>3</v>
      </c>
      <c r="V50" s="10">
        <v>0</v>
      </c>
      <c r="W50" s="10">
        <v>2</v>
      </c>
      <c r="X50" s="10">
        <v>1</v>
      </c>
      <c r="Y50" s="10">
        <v>0.1</v>
      </c>
      <c r="Z50" s="10">
        <v>1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7.7591999999999999</v>
      </c>
      <c r="AK50" s="10">
        <v>1.17E-2</v>
      </c>
      <c r="AL50" s="11">
        <v>0.25530000000000003</v>
      </c>
      <c r="AM50" s="11">
        <v>4.0000000000000002E-4</v>
      </c>
      <c r="AN50" s="11">
        <v>3.6027999999999998</v>
      </c>
      <c r="AO50" s="11">
        <v>5.3E-3</v>
      </c>
      <c r="AP50" s="11">
        <v>0.28170000000000001</v>
      </c>
      <c r="AQ50" s="11">
        <v>4.0000000000000002E-4</v>
      </c>
      <c r="AR50" s="11">
        <v>14.537800000000001</v>
      </c>
      <c r="AS50" s="11">
        <v>3.6200000000000003E-2</v>
      </c>
      <c r="AT50" s="11">
        <v>0.24970000000000001</v>
      </c>
      <c r="AU50" s="11">
        <v>5.9999999999999995E-4</v>
      </c>
      <c r="AV50" s="11">
        <v>26.368200000000002</v>
      </c>
      <c r="AW50" s="11">
        <v>6.0299999999999999E-2</v>
      </c>
      <c r="AX50" s="11">
        <v>0.31900000000000001</v>
      </c>
      <c r="AY50" s="11">
        <v>6.9999999999999999E-4</v>
      </c>
      <c r="AZ50" s="11">
        <v>6.20942234060263E-2</v>
      </c>
      <c r="BA50" s="11">
        <v>1.277533039647577</v>
      </c>
      <c r="BB50" s="11">
        <v>0.1218568665377176</v>
      </c>
      <c r="BC50" s="11">
        <v>9.726770843080379E-2</v>
      </c>
      <c r="BD50" s="11">
        <v>0.46249175321341812</v>
      </c>
      <c r="BE50" s="27"/>
    </row>
    <row r="51" spans="2:57" ht="13.5" customHeight="1" x14ac:dyDescent="0.2">
      <c r="B51" s="10">
        <v>132</v>
      </c>
      <c r="C51" s="10">
        <v>9.0250000000000004</v>
      </c>
      <c r="D51" s="10">
        <v>132.37603999999999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23.2</v>
      </c>
      <c r="Q51" s="24">
        <v>0.49</v>
      </c>
      <c r="R51" s="24">
        <v>2.35</v>
      </c>
      <c r="S51" s="24">
        <v>47.61</v>
      </c>
      <c r="T51" s="24">
        <v>95.3</v>
      </c>
      <c r="U51" s="10">
        <v>3</v>
      </c>
      <c r="V51" s="10">
        <v>0</v>
      </c>
      <c r="W51" s="10">
        <v>2</v>
      </c>
      <c r="X51" s="10">
        <v>1</v>
      </c>
      <c r="Y51" s="10">
        <v>0.1</v>
      </c>
      <c r="Z51" s="10">
        <v>1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20.0794</v>
      </c>
      <c r="AK51" s="26">
        <v>1.0800000000000001E-2</v>
      </c>
      <c r="AL51" s="26">
        <v>0.69630000000000003</v>
      </c>
      <c r="AM51" s="26">
        <v>4.0000000000000002E-4</v>
      </c>
      <c r="AN51" s="26">
        <v>8.3237000000000005</v>
      </c>
      <c r="AO51" s="26">
        <v>4.8999999999999998E-3</v>
      </c>
      <c r="AP51" s="26">
        <v>0.68479999999999996</v>
      </c>
      <c r="AQ51" s="26">
        <v>4.0000000000000002E-4</v>
      </c>
      <c r="AR51" s="26">
        <v>38.519300000000001</v>
      </c>
      <c r="AS51" s="26">
        <v>1.5599999999999999E-2</v>
      </c>
      <c r="AT51" s="26">
        <v>0.6976</v>
      </c>
      <c r="AU51" s="26">
        <v>2.9999999999999997E-4</v>
      </c>
      <c r="AV51" s="26">
        <v>51.835700000000003</v>
      </c>
      <c r="AW51" s="26">
        <v>6.1999999999999998E-3</v>
      </c>
      <c r="AX51" s="26">
        <v>0.6704</v>
      </c>
      <c r="AY51" s="26">
        <v>1E-4</v>
      </c>
      <c r="AZ51" s="11">
        <v>-1.0625737898465147E-2</v>
      </c>
      <c r="BA51" s="11">
        <v>0.96100917431192656</v>
      </c>
      <c r="BB51" s="11">
        <v>-1.9883040935672516E-2</v>
      </c>
      <c r="BC51" s="11">
        <v>-9.7073518915060681E-3</v>
      </c>
      <c r="BD51" s="11">
        <v>0.48998134534754961</v>
      </c>
      <c r="BE51" s="27"/>
    </row>
    <row r="52" spans="2:57" ht="13.5" customHeight="1" x14ac:dyDescent="0.2">
      <c r="B52" s="10">
        <v>132</v>
      </c>
      <c r="C52" s="10">
        <v>9.0129999999999999</v>
      </c>
      <c r="D52" s="10">
        <v>132.37554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23.2</v>
      </c>
      <c r="Q52" s="24">
        <v>0.49</v>
      </c>
      <c r="R52" s="24">
        <v>2.35</v>
      </c>
      <c r="S52" s="24">
        <v>47.76</v>
      </c>
      <c r="T52" s="24">
        <v>95.19</v>
      </c>
      <c r="U52" s="10">
        <v>3</v>
      </c>
      <c r="V52" s="10">
        <v>0</v>
      </c>
      <c r="W52" s="10">
        <v>2</v>
      </c>
      <c r="X52" s="10">
        <v>1</v>
      </c>
      <c r="Y52" s="10">
        <v>0.1</v>
      </c>
      <c r="Z52" s="10">
        <v>1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28.6524</v>
      </c>
      <c r="AK52" s="10">
        <v>1.0800000000000001E-2</v>
      </c>
      <c r="AL52" s="11">
        <v>0.99660000000000004</v>
      </c>
      <c r="AM52" s="11">
        <v>4.0000000000000002E-4</v>
      </c>
      <c r="AN52" s="11">
        <v>12.074999999999999</v>
      </c>
      <c r="AO52" s="11">
        <v>0</v>
      </c>
      <c r="AP52" s="11">
        <v>0.99629999999999996</v>
      </c>
      <c r="AQ52" s="11">
        <v>0</v>
      </c>
      <c r="AR52" s="11">
        <v>54.862499999999997</v>
      </c>
      <c r="AS52" s="11">
        <v>1.12E-2</v>
      </c>
      <c r="AT52" s="11">
        <v>0.99660000000000004</v>
      </c>
      <c r="AU52" s="11">
        <v>2.0000000000000001E-4</v>
      </c>
      <c r="AV52" s="11">
        <v>76.737399999999994</v>
      </c>
      <c r="AW52" s="11">
        <v>1.04E-2</v>
      </c>
      <c r="AX52" s="11">
        <v>0.99629999999999996</v>
      </c>
      <c r="AY52" s="11">
        <v>1E-4</v>
      </c>
      <c r="AZ52" s="25">
        <v>0.72807851155919656</v>
      </c>
      <c r="BA52" s="25">
        <v>1.3987222601959444</v>
      </c>
      <c r="BB52" s="25">
        <v>0.16622277068599595</v>
      </c>
      <c r="BC52" s="25">
        <v>0.24839042270281805</v>
      </c>
      <c r="BD52" s="25">
        <v>10.668829995466586</v>
      </c>
      <c r="BE52" s="27"/>
    </row>
    <row r="53" spans="2:57" ht="13.5" customHeight="1" x14ac:dyDescent="0.2">
      <c r="B53" s="10">
        <v>132</v>
      </c>
      <c r="C53" s="10">
        <v>9.23</v>
      </c>
      <c r="D53" s="10">
        <v>132.38458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23.2</v>
      </c>
      <c r="Q53" s="24">
        <v>0.49</v>
      </c>
      <c r="R53" s="24">
        <v>2.35</v>
      </c>
      <c r="S53" s="24">
        <v>45.05</v>
      </c>
      <c r="T53" s="24">
        <v>97.24</v>
      </c>
      <c r="U53" s="10">
        <v>3</v>
      </c>
      <c r="V53" s="10">
        <v>0</v>
      </c>
      <c r="W53" s="10">
        <v>2</v>
      </c>
      <c r="X53" s="10">
        <v>1</v>
      </c>
      <c r="Y53" s="10">
        <v>0.1</v>
      </c>
      <c r="Z53" s="10">
        <v>1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30.407399999999999</v>
      </c>
      <c r="AK53" s="10">
        <v>2.69E-2</v>
      </c>
      <c r="AL53" s="11">
        <v>1.0028999999999999</v>
      </c>
      <c r="AM53" s="11">
        <v>8.9999999999999998E-4</v>
      </c>
      <c r="AN53" s="11">
        <v>12.795</v>
      </c>
      <c r="AO53" s="11">
        <v>1.15E-2</v>
      </c>
      <c r="AP53" s="11">
        <v>1.0026999999999999</v>
      </c>
      <c r="AQ53" s="11">
        <v>8.9999999999999998E-4</v>
      </c>
      <c r="AR53" s="11">
        <v>58.244100000000003</v>
      </c>
      <c r="AS53" s="11">
        <v>8.0199999999999994E-2</v>
      </c>
      <c r="AT53" s="11">
        <v>1.0028999999999999</v>
      </c>
      <c r="AU53" s="11">
        <v>1.4E-3</v>
      </c>
      <c r="AV53" s="11">
        <v>82.68</v>
      </c>
      <c r="AW53" s="11">
        <v>5.8099999999999999E-2</v>
      </c>
      <c r="AX53" s="11">
        <v>1.0026999999999999</v>
      </c>
      <c r="AY53" s="11">
        <v>6.9999999999999999E-4</v>
      </c>
      <c r="AZ53" s="25">
        <v>0.73197172034564018</v>
      </c>
      <c r="BA53" s="25">
        <v>1.4195429236609374</v>
      </c>
      <c r="BB53" s="25">
        <v>0.17339759487553941</v>
      </c>
      <c r="BC53" s="25">
        <v>0.25917683054019791</v>
      </c>
      <c r="BD53" s="25">
        <v>10.485399940584882</v>
      </c>
      <c r="BE53" s="27"/>
    </row>
    <row r="54" spans="2:57" ht="13.5" customHeight="1" x14ac:dyDescent="0.2">
      <c r="B54" s="10">
        <v>132</v>
      </c>
      <c r="C54" s="10">
        <v>9.5150000000000006</v>
      </c>
      <c r="D54" s="10">
        <v>132.39645999999999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23.2</v>
      </c>
      <c r="Q54" s="24">
        <v>0.49</v>
      </c>
      <c r="R54" s="24">
        <v>2.35</v>
      </c>
      <c r="S54" s="24">
        <v>41.5</v>
      </c>
      <c r="T54" s="24">
        <v>100.15</v>
      </c>
      <c r="U54" s="10">
        <v>3</v>
      </c>
      <c r="V54" s="10">
        <v>0</v>
      </c>
      <c r="W54" s="10">
        <v>2</v>
      </c>
      <c r="X54" s="10">
        <v>1</v>
      </c>
      <c r="Y54" s="10">
        <v>0.1</v>
      </c>
      <c r="Z54" s="10">
        <v>1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32.723999999999997</v>
      </c>
      <c r="AK54" s="10">
        <v>6.4100000000000004E-2</v>
      </c>
      <c r="AL54" s="11">
        <v>1.0105999999999999</v>
      </c>
      <c r="AM54" s="11">
        <v>2E-3</v>
      </c>
      <c r="AN54" s="11">
        <v>13.753399999999999</v>
      </c>
      <c r="AO54" s="11">
        <v>2.06E-2</v>
      </c>
      <c r="AP54" s="11">
        <v>1.0104</v>
      </c>
      <c r="AQ54" s="11">
        <v>1.5E-3</v>
      </c>
      <c r="AR54" s="11">
        <v>62.647100000000002</v>
      </c>
      <c r="AS54" s="11">
        <v>0.11940000000000001</v>
      </c>
      <c r="AT54" s="11">
        <v>1.0105999999999999</v>
      </c>
      <c r="AU54" s="11">
        <v>1.9E-3</v>
      </c>
      <c r="AV54" s="11">
        <v>89.136300000000006</v>
      </c>
      <c r="AW54" s="11">
        <v>6.1800000000000001E-2</v>
      </c>
      <c r="AX54" s="11">
        <v>1.0104</v>
      </c>
      <c r="AY54" s="11">
        <v>6.9999999999999999E-4</v>
      </c>
      <c r="AZ54" s="25">
        <v>0.73265739913713424</v>
      </c>
      <c r="BA54" s="25">
        <v>1.4228320225517224</v>
      </c>
      <c r="BB54" s="25">
        <v>0.17451974326573264</v>
      </c>
      <c r="BC54" s="25">
        <v>0.26092010028670232</v>
      </c>
      <c r="BD54" s="25">
        <v>10.458507480275333</v>
      </c>
      <c r="BE54" s="27"/>
    </row>
  </sheetData>
  <autoFilter ref="B9:BB54" xr:uid="{3191C6F9-970B-4BE4-B67F-2646FDC6BB24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A365-8414-47AD-B6CD-1B3AE115FDE3}">
  <sheetPr codeName="Sheet63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134</v>
      </c>
      <c r="C10" s="10">
        <v>9.048</v>
      </c>
      <c r="D10" s="10">
        <v>134.37700000000001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26.5</v>
      </c>
      <c r="Q10" s="24">
        <v>0.92</v>
      </c>
      <c r="R10" s="24">
        <v>2.54</v>
      </c>
      <c r="S10" s="24">
        <v>47.08</v>
      </c>
      <c r="T10" s="24">
        <v>94.92</v>
      </c>
      <c r="U10" s="10">
        <v>3</v>
      </c>
      <c r="V10" s="10">
        <v>4</v>
      </c>
      <c r="W10" s="10">
        <v>3</v>
      </c>
      <c r="X10" s="10">
        <v>4</v>
      </c>
      <c r="Y10" s="10">
        <v>10</v>
      </c>
      <c r="Z10" s="10">
        <v>0</v>
      </c>
      <c r="AA10" s="10">
        <v>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3.7008999999999999</v>
      </c>
      <c r="AK10" s="10">
        <v>1.34E-2</v>
      </c>
      <c r="AL10" s="11">
        <v>0.26800000000000002</v>
      </c>
      <c r="AM10" s="11">
        <v>1E-3</v>
      </c>
      <c r="AN10" s="11">
        <v>1.6357999999999999</v>
      </c>
      <c r="AO10" s="11">
        <v>3.5999999999999999E-3</v>
      </c>
      <c r="AP10" s="11">
        <v>0.29370000000000002</v>
      </c>
      <c r="AQ10" s="11">
        <v>5.9999999999999995E-4</v>
      </c>
      <c r="AR10" s="11">
        <v>6.8695000000000004</v>
      </c>
      <c r="AS10" s="11">
        <v>1.43E-2</v>
      </c>
      <c r="AT10" s="11">
        <v>0.26350000000000001</v>
      </c>
      <c r="AU10" s="11">
        <v>5.0000000000000001E-4</v>
      </c>
      <c r="AV10" s="11">
        <v>12.457100000000001</v>
      </c>
      <c r="AW10" s="11">
        <v>2.0999999999999999E-3</v>
      </c>
      <c r="AX10" s="11">
        <v>0.33510000000000001</v>
      </c>
      <c r="AY10" s="11">
        <v>1E-4</v>
      </c>
      <c r="AZ10" s="11">
        <v>6.5839694656488534E-2</v>
      </c>
      <c r="BA10" s="11">
        <v>1.2717267552182163</v>
      </c>
      <c r="BB10" s="11">
        <v>0.11961242900100233</v>
      </c>
      <c r="BC10" s="11">
        <v>9.7760786455488802E-2</v>
      </c>
      <c r="BD10" s="11">
        <v>0.551146670753071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0.28127812499999999</v>
      </c>
      <c r="BJ10" s="4">
        <f>DSTDEV(PlotSort,"PhxRed",$BI$35:$BI$38)/SQRT($BH10)</f>
        <v>2.7752787362735473E-3</v>
      </c>
      <c r="BK10" s="4">
        <f>DAVERAGE(PlotSort,"PhxRedEdge",$BI$35:$BI$38)</f>
        <v>0.31027812500000002</v>
      </c>
      <c r="BL10" s="4">
        <f>DSTDEV(PlotSort,"PhxRedEdge",$BI$35:$BI$38)/SQRT($BH10)</f>
        <v>3.1119201570753859E-3</v>
      </c>
      <c r="BM10" s="4">
        <f>DAVERAGE(PlotSort,"TMRed",$BI$35:$BI$38)</f>
        <v>0.27674375000000001</v>
      </c>
      <c r="BN10" s="4">
        <f>DSTDEV(PlotSort,"TMRed",$BI$35:$BI$38)/SQRT($BH10)</f>
        <v>2.7596200412697064E-3</v>
      </c>
      <c r="BO10" s="4">
        <f>DAVERAGE(PlotSort,"TMNIR",$BI$35:$BI$38)</f>
        <v>0.35124062499999992</v>
      </c>
      <c r="BP10" s="4">
        <f>DSTDEV(PlotSort,"TMNIR",$BI$35:$BI$38)/SQRT($BH10)</f>
        <v>3.1103523143941841E-3</v>
      </c>
      <c r="BQ10" s="4">
        <f>DAVERAGE(PlotSort,"NDRE",$BI$35:$BI$38)</f>
        <v>6.2092358724852019E-2</v>
      </c>
      <c r="BR10" s="4">
        <f>DSTDEV(PlotSort,"NDRE",$BI$35:$BI$38)/SQRT($BH10)</f>
        <v>6.6480739191916336E-4</v>
      </c>
      <c r="BS10" s="4">
        <f>DAVERAGE(PlotSort,"rvi",$BI$35:$BI$38)</f>
        <v>1.2696940521967783</v>
      </c>
      <c r="BT10" s="4">
        <f>DSTDEV(PlotSort,"rvi",$BI$35:$BI$38)/SQRT($BH10)</f>
        <v>2.5621767290542508E-3</v>
      </c>
      <c r="BU10" s="17">
        <f>DAVERAGE(PlotSort,"ndvi",$BI$35:$BI$38)</f>
        <v>0.11878937402089161</v>
      </c>
      <c r="BV10" s="4">
        <f>DSTDEV(PlotSort,"ndvi",$BI$35:$BI$38)/SQRT($BH10)</f>
        <v>9.8855334500825144E-4</v>
      </c>
      <c r="BW10" s="17">
        <f>DAVERAGE(PlotSort,"SAVI",$BI$35:$BI$38)</f>
        <v>9.9075092125443451E-2</v>
      </c>
      <c r="BX10" s="4">
        <f>DSTDEV(PlotSort,"SAVI",$BI$35:$BI$38)/SQRT($BH10)</f>
        <v>6.7050564377918107E-4</v>
      </c>
      <c r="BY10" s="17">
        <f>DAVERAGE(PlotSort,"CCCI",$BI$35:$BI$38)</f>
        <v>0.49126757812392097</v>
      </c>
      <c r="BZ10" s="4">
        <f>DSTDEV(PlotSort,"CCCI",$BI$35:$BI$38)/SQRT($BH10)</f>
        <v>7.2582861859029242E-3</v>
      </c>
    </row>
    <row r="11" spans="1:78" ht="13.5" customHeight="1" x14ac:dyDescent="0.2">
      <c r="B11" s="10">
        <v>134</v>
      </c>
      <c r="C11" s="10">
        <v>9.0399999999999991</v>
      </c>
      <c r="D11" s="10">
        <v>134.37666999999999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26.5</v>
      </c>
      <c r="Q11" s="24">
        <v>0.92</v>
      </c>
      <c r="R11" s="24">
        <v>2.54</v>
      </c>
      <c r="S11" s="24">
        <v>47.18</v>
      </c>
      <c r="T11" s="24">
        <v>94.85</v>
      </c>
      <c r="U11" s="10">
        <v>3</v>
      </c>
      <c r="V11" s="10">
        <v>4</v>
      </c>
      <c r="W11" s="10">
        <v>3</v>
      </c>
      <c r="X11" s="10">
        <v>4</v>
      </c>
      <c r="Y11" s="10">
        <v>10</v>
      </c>
      <c r="Z11" s="10">
        <v>0</v>
      </c>
      <c r="AA11" s="10">
        <v>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3.7355</v>
      </c>
      <c r="AK11" s="10">
        <v>4.0599999999999997E-2</v>
      </c>
      <c r="AL11" s="11">
        <v>0.26929999999999998</v>
      </c>
      <c r="AM11" s="11">
        <v>2.8999999999999998E-3</v>
      </c>
      <c r="AN11" s="11">
        <v>1.6419999999999999</v>
      </c>
      <c r="AO11" s="11">
        <v>1.78E-2</v>
      </c>
      <c r="AP11" s="11">
        <v>0.29349999999999998</v>
      </c>
      <c r="AQ11" s="11">
        <v>3.2000000000000002E-3</v>
      </c>
      <c r="AR11" s="11">
        <v>6.92</v>
      </c>
      <c r="AS11" s="11">
        <v>6.6600000000000006E-2</v>
      </c>
      <c r="AT11" s="11">
        <v>0.26429999999999998</v>
      </c>
      <c r="AU11" s="11">
        <v>2.5000000000000001E-3</v>
      </c>
      <c r="AV11" s="11">
        <v>12.4946</v>
      </c>
      <c r="AW11" s="11">
        <v>0.1227</v>
      </c>
      <c r="AX11" s="11">
        <v>0.33479999999999999</v>
      </c>
      <c r="AY11" s="11">
        <v>3.3E-3</v>
      </c>
      <c r="AZ11" s="11">
        <v>6.5732930128919315E-2</v>
      </c>
      <c r="BA11" s="11">
        <v>1.2667423382519865</v>
      </c>
      <c r="BB11" s="11">
        <v>0.11767651477215825</v>
      </c>
      <c r="BC11" s="11">
        <v>9.6215085069602413E-2</v>
      </c>
      <c r="BD11" s="11">
        <v>0.56797086353439452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0.28358124999999995</v>
      </c>
      <c r="BJ11" s="4">
        <f>DSTDEV(PlotSort,"PhxRed",$BI$31:$BI$32)/SQRT($BH11)</f>
        <v>3.531491879621605E-3</v>
      </c>
      <c r="BK11" s="4">
        <f>DAVERAGE(PlotSort,"PhxRedEdge",$BI$31:$BI$32)</f>
        <v>0.31271874999999993</v>
      </c>
      <c r="BL11" s="4">
        <f>DSTDEV(PlotSort,"PhxRedEdge",$BI$31:$BI$32)/SQRT($BH11)</f>
        <v>4.1294493049921317E-3</v>
      </c>
      <c r="BM11" s="4">
        <f>DAVERAGE(PlotSort,"TMRed",$BI$31:$BI$32)</f>
        <v>0.27884999999999999</v>
      </c>
      <c r="BN11" s="4">
        <f>DSTDEV(PlotSort,"TMRed",$BI$31:$BI$32)/SQRT($BH11)</f>
        <v>3.5253250441153179E-3</v>
      </c>
      <c r="BO11" s="4">
        <f>DAVERAGE(PlotSort,"TMNIR",$BI$31:$BI$32)</f>
        <v>0.35375000000000001</v>
      </c>
      <c r="BP11" s="4">
        <f>DSTDEV(PlotSort,"TMNIR",$BI$31:$BI$32)/SQRT($BH11)</f>
        <v>4.1660932938825702E-3</v>
      </c>
      <c r="BQ11" s="4">
        <f>DAVERAGE(PlotSort,"NDRE",$BI$31:$BI$32)</f>
        <v>6.1699885418779632E-2</v>
      </c>
      <c r="BR11" s="4">
        <f>DSTDEV(PlotSort,"NDRE",$BI$31:$BI$32)/SQRT($BH11)</f>
        <v>8.4122615004779628E-4</v>
      </c>
      <c r="BS11" s="4">
        <f>DAVERAGE(PlotSort,"rvi",$BI$31:$BI$32)</f>
        <v>1.2688737804357508</v>
      </c>
      <c r="BT11" s="4">
        <f>DSTDEV(PlotSort,"rvi",$BI$31:$BI$32)/SQRT($BH11)</f>
        <v>2.9510936502844323E-3</v>
      </c>
      <c r="BU11" s="17">
        <f>DAVERAGE(PlotSort,"ndvi",$BI$31:$BI$32)</f>
        <v>0.11848318338650238</v>
      </c>
      <c r="BV11" s="4">
        <f>DSTDEV(PlotSort,"ndvi",$BI$31:$BI$32)/SQRT($BH11)</f>
        <v>1.1384221564988827E-3</v>
      </c>
      <c r="BW11" s="17">
        <f>DAVERAGE(PlotSort,"SAVI",$BI$31:$BI$32)</f>
        <v>9.9180181468664572E-2</v>
      </c>
      <c r="BX11" s="4">
        <f>DSTDEV(PlotSort,"SAVI",$BI$31:$BI$32)/SQRT($BH11)</f>
        <v>8.6422941809628426E-4</v>
      </c>
      <c r="BY11" s="17">
        <f>DAVERAGE(PlotSort,"CCCI",$BI$31:$BI$32)</f>
        <v>0.48708740327265637</v>
      </c>
      <c r="BZ11" s="4">
        <f>DSTDEV(PlotSort,"CCCI",$BI$31:$BI$32)/SQRT($BH11)</f>
        <v>1.0747180160530265E-2</v>
      </c>
    </row>
    <row r="12" spans="1:78" ht="13.5" customHeight="1" x14ac:dyDescent="0.2">
      <c r="B12" s="10">
        <v>134</v>
      </c>
      <c r="C12" s="10">
        <v>9.0329999999999995</v>
      </c>
      <c r="D12" s="10">
        <v>134.37637000000001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26.5</v>
      </c>
      <c r="Q12" s="24">
        <v>0.92</v>
      </c>
      <c r="R12" s="24">
        <v>2.54</v>
      </c>
      <c r="S12" s="24">
        <v>47.27</v>
      </c>
      <c r="T12" s="24">
        <v>94.78</v>
      </c>
      <c r="U12" s="10">
        <v>3</v>
      </c>
      <c r="V12" s="10">
        <v>4</v>
      </c>
      <c r="W12" s="10">
        <v>3</v>
      </c>
      <c r="X12" s="10">
        <v>4</v>
      </c>
      <c r="Y12" s="10">
        <v>10</v>
      </c>
      <c r="Z12" s="10">
        <v>0</v>
      </c>
      <c r="AA12" s="10">
        <v>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3.5609999999999999</v>
      </c>
      <c r="AK12" s="10">
        <v>4.7500000000000001E-2</v>
      </c>
      <c r="AL12" s="11">
        <v>0.25580000000000003</v>
      </c>
      <c r="AM12" s="11">
        <v>3.3999999999999998E-3</v>
      </c>
      <c r="AN12" s="11">
        <v>1.5918000000000001</v>
      </c>
      <c r="AO12" s="11">
        <v>1.5599999999999999E-2</v>
      </c>
      <c r="AP12" s="11">
        <v>0.28339999999999999</v>
      </c>
      <c r="AQ12" s="11">
        <v>2.8E-3</v>
      </c>
      <c r="AR12" s="11">
        <v>6.5721999999999996</v>
      </c>
      <c r="AS12" s="11">
        <v>7.1999999999999995E-2</v>
      </c>
      <c r="AT12" s="11">
        <v>0.25009999999999999</v>
      </c>
      <c r="AU12" s="11">
        <v>2.7000000000000001E-3</v>
      </c>
      <c r="AV12" s="11">
        <v>12.2034</v>
      </c>
      <c r="AW12" s="11">
        <v>5.1999999999999998E-2</v>
      </c>
      <c r="AX12" s="11">
        <v>0.32590000000000002</v>
      </c>
      <c r="AY12" s="11">
        <v>1.4E-3</v>
      </c>
      <c r="AZ12" s="11">
        <v>6.9752174626620783E-2</v>
      </c>
      <c r="BA12" s="11">
        <v>1.3030787684926031</v>
      </c>
      <c r="BB12" s="11">
        <v>0.13159722222222225</v>
      </c>
      <c r="BC12" s="11">
        <v>0.10566914498141268</v>
      </c>
      <c r="BD12" s="11">
        <v>0.5078087469480822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0.27897500000000003</v>
      </c>
      <c r="BJ12" s="4">
        <f>DSTDEV(PlotSort,"PhxRed",$BJ$31:$BJ$32)/SQRT($BH12)</f>
        <v>4.3193701315508183E-3</v>
      </c>
      <c r="BK12" s="4">
        <f>DAVERAGE(PlotSort,"PhxRedEdge",$BJ$31:$BJ$32)</f>
        <v>0.30783750000000004</v>
      </c>
      <c r="BL12" s="4">
        <f>DSTDEV(PlotSort,"PhxRedEdge",$BJ$31:$BJ$32)/SQRT($BH12)</f>
        <v>4.7096521014472672E-3</v>
      </c>
      <c r="BM12" s="4">
        <f>DAVERAGE(PlotSort,"TMRed",$BJ$31:$BJ$32)</f>
        <v>0.27463750000000003</v>
      </c>
      <c r="BN12" s="4">
        <f>DSTDEV(PlotSort,"TMRed",$BJ$31:$BJ$32)/SQRT($BH12)</f>
        <v>4.2962762461617073E-3</v>
      </c>
      <c r="BO12" s="4">
        <f>DAVERAGE(PlotSort,"TMNIR",$BJ$31:$BJ$32)</f>
        <v>0.34873125000000005</v>
      </c>
      <c r="BP12" s="4">
        <f>DSTDEV(PlotSort,"TMNIR",$BJ$31:$BJ$32)/SQRT($BH12)</f>
        <v>4.6680984596692773E-3</v>
      </c>
      <c r="BQ12" s="4">
        <f>DAVERAGE(PlotSort,"NDRE",$BJ$31:$BJ$32)</f>
        <v>6.2484832030924413E-2</v>
      </c>
      <c r="BR12" s="4">
        <f>DSTDEV(PlotSort,"NDRE",$BJ$31:$BJ$32)/SQRT($BH12)</f>
        <v>1.0481436833087341E-3</v>
      </c>
      <c r="BS12" s="4">
        <f>DAVERAGE(PlotSort,"rvi",$BJ$31:$BJ$32)</f>
        <v>1.2705143239578063</v>
      </c>
      <c r="BT12" s="4">
        <f>DSTDEV(PlotSort,"rvi",$BJ$31:$BJ$32)/SQRT($BH12)</f>
        <v>4.2820125885003101E-3</v>
      </c>
      <c r="BU12" s="17">
        <f>DAVERAGE(PlotSort,"ndvi",$BJ$31:$BJ$32)</f>
        <v>0.11909556465528084</v>
      </c>
      <c r="BV12" s="4">
        <f>DSTDEV(PlotSort,"ndvi",$BJ$31:$BJ$32)/SQRT($BH12)</f>
        <v>1.6524962507710435E-3</v>
      </c>
      <c r="BW12" s="17">
        <f>DAVERAGE(PlotSort,"SAVI",$BJ$31:$BJ$32)</f>
        <v>9.897000278222233E-2</v>
      </c>
      <c r="BX12" s="4">
        <f>DSTDEV(PlotSort,"SAVI",$BJ$31:$BJ$32)/SQRT($BH12)</f>
        <v>1.0535131668343654E-3</v>
      </c>
      <c r="BY12" s="17">
        <f>DAVERAGE(PlotSort,"CCCI",$BJ$31:$BJ$32)</f>
        <v>0.49544775297518573</v>
      </c>
      <c r="BZ12" s="4">
        <f>DSTDEV(PlotSort,"CCCI",$BJ$31:$BJ$32)/SQRT($BH12)</f>
        <v>9.9961745799193036E-3</v>
      </c>
    </row>
    <row r="13" spans="1:78" ht="13.5" customHeight="1" x14ac:dyDescent="0.2">
      <c r="B13" s="10">
        <v>134</v>
      </c>
      <c r="C13" s="10">
        <v>9.0250000000000004</v>
      </c>
      <c r="D13" s="10">
        <v>134.37603999999999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26.5</v>
      </c>
      <c r="Q13" s="24">
        <v>0.92</v>
      </c>
      <c r="R13" s="24">
        <v>2.54</v>
      </c>
      <c r="S13" s="24">
        <v>47.37</v>
      </c>
      <c r="T13" s="24">
        <v>94.71</v>
      </c>
      <c r="U13" s="10">
        <v>3</v>
      </c>
      <c r="V13" s="10">
        <v>4</v>
      </c>
      <c r="W13" s="10">
        <v>3</v>
      </c>
      <c r="X13" s="10">
        <v>4</v>
      </c>
      <c r="Y13" s="10">
        <v>10</v>
      </c>
      <c r="Z13" s="10">
        <v>0</v>
      </c>
      <c r="AA13" s="10">
        <v>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3.6113</v>
      </c>
      <c r="AK13" s="10">
        <v>2.53E-2</v>
      </c>
      <c r="AL13" s="11">
        <v>0.25829999999999997</v>
      </c>
      <c r="AM13" s="11">
        <v>1.8E-3</v>
      </c>
      <c r="AN13" s="11">
        <v>1.6017999999999999</v>
      </c>
      <c r="AO13" s="11">
        <v>8.5000000000000006E-3</v>
      </c>
      <c r="AP13" s="11">
        <v>0.28399999999999997</v>
      </c>
      <c r="AQ13" s="11">
        <v>1.5E-3</v>
      </c>
      <c r="AR13" s="11">
        <v>6.7233000000000001</v>
      </c>
      <c r="AS13" s="11">
        <v>5.1400000000000001E-2</v>
      </c>
      <c r="AT13" s="11">
        <v>0.25480000000000003</v>
      </c>
      <c r="AU13" s="11">
        <v>1.9E-3</v>
      </c>
      <c r="AV13" s="11">
        <v>12.2262</v>
      </c>
      <c r="AW13" s="11">
        <v>4.1599999999999998E-2</v>
      </c>
      <c r="AX13" s="11">
        <v>0.32519999999999999</v>
      </c>
      <c r="AY13" s="11">
        <v>1.1000000000000001E-3</v>
      </c>
      <c r="AZ13" s="11">
        <v>6.7629678266579146E-2</v>
      </c>
      <c r="BA13" s="11">
        <v>1.2762951334379904</v>
      </c>
      <c r="BB13" s="11">
        <v>0.1213793103448275</v>
      </c>
      <c r="BC13" s="11">
        <v>9.7777777777777727E-2</v>
      </c>
      <c r="BD13" s="11">
        <v>0.56635291587555359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0.28412500000000002</v>
      </c>
      <c r="BJ13" s="4">
        <f>DSTDEV(PlotSort,"PhxRed",$BL$35:$BL$36)/SQRT($BH13)</f>
        <v>3.9139745053553207E-3</v>
      </c>
      <c r="BK13" s="4">
        <f>DAVERAGE(PlotSort,"PhxRedEdge",$BL$35:$BL$36)</f>
        <v>0.3122625</v>
      </c>
      <c r="BL13" s="4">
        <f>DSTDEV(PlotSort,"PhxRedEdge",$BL$35:$BL$36)/SQRT($BH13)</f>
        <v>4.3224471202251676E-3</v>
      </c>
      <c r="BM13" s="4">
        <f>DAVERAGE(PlotSort,"TMRed",$BL$35:$BL$36)</f>
        <v>0.27954999999999997</v>
      </c>
      <c r="BN13" s="4">
        <f>DSTDEV(PlotSort,"TMRed",$BL$35:$BL$36)/SQRT($BH13)</f>
        <v>3.9129364202056E-3</v>
      </c>
      <c r="BO13" s="4">
        <f>DAVERAGE(PlotSort,"TMNIR",$BL$35:$BL$36)</f>
        <v>0.35247499999999998</v>
      </c>
      <c r="BP13" s="4">
        <f>DSTDEV(PlotSort,"TMNIR",$BL$35:$BL$36)/SQRT($BH13)</f>
        <v>4.3184715384695354E-3</v>
      </c>
      <c r="BQ13" s="4">
        <f>DAVERAGE(PlotSort,"NDRE",$BL$35:$BL$36)</f>
        <v>6.0566596961568464E-2</v>
      </c>
      <c r="BR13" s="4">
        <f>DSTDEV(PlotSort,"NDRE",$BL$35:$BL$36)/SQRT($BH13)</f>
        <v>9.324657569687411E-4</v>
      </c>
      <c r="BS13" s="4">
        <f>DAVERAGE(PlotSort,"rvi",$BL$35:$BL$36)</f>
        <v>1.2610872239784889</v>
      </c>
      <c r="BT13" s="4">
        <f>DSTDEV(PlotSort,"rvi",$BL$35:$BL$36)/SQRT($BH13)</f>
        <v>2.6733253274490144E-3</v>
      </c>
      <c r="BU13" s="17">
        <f>DAVERAGE(PlotSort,"ndvi",$BL$35:$BL$36)</f>
        <v>0.11546111997441678</v>
      </c>
      <c r="BV13" s="4">
        <f>DSTDEV(PlotSort,"ndvi",$BL$35:$BL$36)/SQRT($BH13)</f>
        <v>1.045289749264816E-3</v>
      </c>
      <c r="BW13" s="17">
        <f>DAVERAGE(PlotSort,"SAVI",$BL$35:$BL$36)</f>
        <v>9.6638304194173311E-2</v>
      </c>
      <c r="BX13" s="4">
        <f>DSTDEV(PlotSort,"SAVI",$BL$35:$BL$36)/SQRT($BH13)</f>
        <v>5.2287802801936401E-4</v>
      </c>
      <c r="BY13" s="17">
        <f>DAVERAGE(PlotSort,"CCCI",$BL$35:$BL$36)</f>
        <v>0.49517896829452507</v>
      </c>
      <c r="BZ13" s="4">
        <f>DSTDEV(PlotSort,"CCCI",$BL$35:$BL$36)/SQRT($BH13)</f>
        <v>9.6991776450014965E-3</v>
      </c>
    </row>
    <row r="14" spans="1:78" ht="13.5" customHeight="1" x14ac:dyDescent="0.2">
      <c r="B14" s="10">
        <v>134</v>
      </c>
      <c r="C14" s="10">
        <v>9.0180000000000007</v>
      </c>
      <c r="D14" s="10">
        <v>134.37575000000001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26.5</v>
      </c>
      <c r="Q14" s="24">
        <v>0.92</v>
      </c>
      <c r="R14" s="24">
        <v>2.54</v>
      </c>
      <c r="S14" s="24">
        <v>47.46</v>
      </c>
      <c r="T14" s="24">
        <v>94.65</v>
      </c>
      <c r="U14" s="10">
        <v>3</v>
      </c>
      <c r="V14" s="10">
        <v>4</v>
      </c>
      <c r="W14" s="10">
        <v>3</v>
      </c>
      <c r="X14" s="10">
        <v>4</v>
      </c>
      <c r="Y14" s="10">
        <v>10</v>
      </c>
      <c r="Z14" s="10">
        <v>0</v>
      </c>
      <c r="AA14" s="10">
        <v>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3.6318000000000001</v>
      </c>
      <c r="AK14" s="10">
        <v>4.9200000000000001E-2</v>
      </c>
      <c r="AL14" s="11">
        <v>0.25879999999999997</v>
      </c>
      <c r="AM14" s="11">
        <v>3.5000000000000001E-3</v>
      </c>
      <c r="AN14" s="11">
        <v>1.6319999999999999</v>
      </c>
      <c r="AO14" s="11">
        <v>9.5999999999999992E-3</v>
      </c>
      <c r="AP14" s="11">
        <v>0.28820000000000001</v>
      </c>
      <c r="AQ14" s="11">
        <v>1.6999999999999999E-3</v>
      </c>
      <c r="AR14" s="11">
        <v>6.7220000000000004</v>
      </c>
      <c r="AS14" s="11">
        <v>5.45E-2</v>
      </c>
      <c r="AT14" s="11">
        <v>0.25380000000000003</v>
      </c>
      <c r="AU14" s="11">
        <v>2.0999999999999999E-3</v>
      </c>
      <c r="AV14" s="11">
        <v>12.48</v>
      </c>
      <c r="AW14" s="11">
        <v>4.1999999999999997E-3</v>
      </c>
      <c r="AX14" s="11">
        <v>0.33090000000000003</v>
      </c>
      <c r="AY14" s="11">
        <v>1E-4</v>
      </c>
      <c r="AZ14" s="11">
        <v>6.8971087061864028E-2</v>
      </c>
      <c r="BA14" s="11">
        <v>1.3037825059101655</v>
      </c>
      <c r="BB14" s="11">
        <v>0.1318624935864546</v>
      </c>
      <c r="BC14" s="11">
        <v>0.10661934175348023</v>
      </c>
      <c r="BD14" s="11">
        <v>0.49176470147597739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0.28273749999999997</v>
      </c>
      <c r="BJ14" s="4">
        <f>DSTDEV(PlotSort,"PhxRed",$BM$35:$BM$36)/SQRT($BH14)</f>
        <v>3.7641054160760883E-3</v>
      </c>
      <c r="BK14" s="4">
        <f>DAVERAGE(PlotSort,"PhxRedEdge",$BM$35:$BM$36)</f>
        <v>0.31106874999999995</v>
      </c>
      <c r="BL14" s="4">
        <f>DSTDEV(PlotSort,"PhxRedEdge",$BM$35:$BM$36)/SQRT($BH14)</f>
        <v>4.3887993683732387E-3</v>
      </c>
      <c r="BM14" s="4">
        <f>DAVERAGE(PlotSort,"TMRed",$BM$35:$BM$36)</f>
        <v>0.27824375000000001</v>
      </c>
      <c r="BN14" s="4">
        <f>DSTDEV(PlotSort,"TMRed",$BM$35:$BM$36)/SQRT($BH14)</f>
        <v>3.7365979262559148E-3</v>
      </c>
      <c r="BO14" s="4">
        <f>DAVERAGE(PlotSort,"TMNIR",$BM$35:$BM$36)</f>
        <v>0.35164374999999998</v>
      </c>
      <c r="BP14" s="4">
        <f>DSTDEV(PlotSort,"TMNIR",$BM$35:$BM$36)/SQRT($BH14)</f>
        <v>4.3916869267401114E-3</v>
      </c>
      <c r="BQ14" s="4">
        <f>DAVERAGE(PlotSort,"NDRE",$BM$35:$BM$36)</f>
        <v>6.1385024390227645E-2</v>
      </c>
      <c r="BR14" s="4">
        <f>DSTDEV(PlotSort,"NDRE",$BM$35:$BM$36)/SQRT($BH14)</f>
        <v>8.4598518288411969E-4</v>
      </c>
      <c r="BS14" s="4">
        <f>DAVERAGE(PlotSort,"rvi",$BM$35:$BM$36)</f>
        <v>1.2640450252671529</v>
      </c>
      <c r="BT14" s="4">
        <f>DSTDEV(PlotSort,"rvi",$BM$35:$BM$36)/SQRT($BH14)</f>
        <v>1.7380473175532716E-3</v>
      </c>
      <c r="BU14" s="17">
        <f>DAVERAGE(PlotSort,"ndvi",$BM$35:$BM$36)</f>
        <v>0.11661753250251355</v>
      </c>
      <c r="BV14" s="4">
        <f>DSTDEV(PlotSort,"ndvi",$BM$35:$BM$36)/SQRT($BH14)</f>
        <v>6.7819559963746623E-4</v>
      </c>
      <c r="BW14" s="17">
        <f>DAVERAGE(PlotSort,"SAVI",$BM$35:$BM$36)</f>
        <v>9.7425364052790286E-2</v>
      </c>
      <c r="BX14" s="4">
        <f>DSTDEV(PlotSort,"SAVI",$BM$35:$BM$36)/SQRT($BH14)</f>
        <v>4.48676413427873E-4</v>
      </c>
      <c r="BY14" s="17">
        <f>DAVERAGE(PlotSort,"CCCI",$BM$35:$BM$36)</f>
        <v>0.49900413582312347</v>
      </c>
      <c r="BZ14" s="4">
        <f>DSTDEV(PlotSort,"CCCI",$BM$35:$BM$36)/SQRT($BH14)</f>
        <v>1.1756033418112953E-2</v>
      </c>
    </row>
    <row r="15" spans="1:78" ht="13.5" customHeight="1" x14ac:dyDescent="0.2">
      <c r="B15" s="10">
        <v>134</v>
      </c>
      <c r="C15" s="10">
        <v>9.01</v>
      </c>
      <c r="D15" s="10">
        <v>134.37541999999999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26.5</v>
      </c>
      <c r="Q15" s="24">
        <v>0.92</v>
      </c>
      <c r="R15" s="24">
        <v>2.54</v>
      </c>
      <c r="S15" s="24">
        <v>47.56</v>
      </c>
      <c r="T15" s="24">
        <v>94.57</v>
      </c>
      <c r="U15" s="10">
        <v>3</v>
      </c>
      <c r="V15" s="10">
        <v>4</v>
      </c>
      <c r="W15" s="10">
        <v>3</v>
      </c>
      <c r="X15" s="10">
        <v>4</v>
      </c>
      <c r="Y15" s="10">
        <v>10</v>
      </c>
      <c r="Z15" s="10">
        <v>0</v>
      </c>
      <c r="AA15" s="10">
        <v>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3.7480000000000002</v>
      </c>
      <c r="AK15" s="10">
        <v>6.0499999999999998E-2</v>
      </c>
      <c r="AL15" s="11">
        <v>0.26600000000000001</v>
      </c>
      <c r="AM15" s="11">
        <v>4.3E-3</v>
      </c>
      <c r="AN15" s="11">
        <v>1.6604000000000001</v>
      </c>
      <c r="AO15" s="11">
        <v>1.6E-2</v>
      </c>
      <c r="AP15" s="11">
        <v>0.29199999999999998</v>
      </c>
      <c r="AQ15" s="11">
        <v>2.8E-3</v>
      </c>
      <c r="AR15" s="11">
        <v>6.9566999999999997</v>
      </c>
      <c r="AS15" s="11">
        <v>9.4299999999999995E-2</v>
      </c>
      <c r="AT15" s="11">
        <v>0.2616</v>
      </c>
      <c r="AU15" s="11">
        <v>3.5000000000000001E-3</v>
      </c>
      <c r="AV15" s="11">
        <v>12.5694</v>
      </c>
      <c r="AW15" s="11">
        <v>6.8599999999999994E-2</v>
      </c>
      <c r="AX15" s="11">
        <v>0.33200000000000002</v>
      </c>
      <c r="AY15" s="11">
        <v>1.8E-3</v>
      </c>
      <c r="AZ15" s="11">
        <v>6.4102564102564166E-2</v>
      </c>
      <c r="BA15" s="11">
        <v>1.2691131498470949</v>
      </c>
      <c r="BB15" s="11">
        <v>0.11859838274932617</v>
      </c>
      <c r="BC15" s="11">
        <v>9.6561814191660614E-2</v>
      </c>
      <c r="BD15" s="11">
        <v>0.52949608275143101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0.27551249999999999</v>
      </c>
      <c r="BJ15" s="4">
        <f>DSTDEV(PlotSort,"PhxRed",$BN$35:$BN$36)/SQRT($BH15)</f>
        <v>7.3404320012030438E-3</v>
      </c>
      <c r="BK15" s="4">
        <f>DAVERAGE(PlotSort,"PhxRedEdge",$BN$35:$BN$36)</f>
        <v>0.30671249999999994</v>
      </c>
      <c r="BL15" s="4">
        <f>DSTDEV(PlotSort,"PhxRedEdge",$BN$35:$BN$36)/SQRT($BH15)</f>
        <v>8.2313737245284339E-3</v>
      </c>
      <c r="BM15" s="4">
        <f>DAVERAGE(PlotSort,"TMRed",$BN$35:$BN$36)</f>
        <v>0.2709375</v>
      </c>
      <c r="BN15" s="4">
        <f>DSTDEV(PlotSort,"TMRed",$BN$35:$BN$36)/SQRT($BH15)</f>
        <v>7.2917991484563347E-3</v>
      </c>
      <c r="BO15" s="4">
        <f>DAVERAGE(PlotSort,"TMNIR",$BN$35:$BN$36)</f>
        <v>0.34920000000000001</v>
      </c>
      <c r="BP15" s="4">
        <f>DSTDEV(PlotSort,"TMNIR",$BN$35:$BN$36)/SQRT($BH15)</f>
        <v>8.3190615885618772E-3</v>
      </c>
      <c r="BQ15" s="4">
        <f>DAVERAGE(PlotSort,"NDRE",$BN$35:$BN$36)</f>
        <v>6.5032789157384321E-2</v>
      </c>
      <c r="BR15" s="4">
        <f>DSTDEV(PlotSort,"NDRE",$BN$35:$BN$36)/SQRT($BH15)</f>
        <v>1.4770743893389943E-3</v>
      </c>
      <c r="BS15" s="4">
        <f>DAVERAGE(PlotSort,"rvi",$BN$35:$BN$36)</f>
        <v>1.2895989342743195</v>
      </c>
      <c r="BT15" s="4">
        <f>DSTDEV(PlotSort,"rvi",$BN$35:$BN$36)/SQRT($BH15)</f>
        <v>4.4605122028589083E-3</v>
      </c>
      <c r="BU15" s="17">
        <f>DAVERAGE(PlotSort,"ndvi",$BN$35:$BN$36)</f>
        <v>0.12646131110412251</v>
      </c>
      <c r="BV15" s="4">
        <f>DSTDEV(PlotSort,"ndvi",$BN$35:$BN$36)/SQRT($BH15)</f>
        <v>1.7054911000170727E-3</v>
      </c>
      <c r="BW15" s="17">
        <f>DAVERAGE(PlotSort,"SAVI",$BN$35:$BN$36)</f>
        <v>0.10481133620201993</v>
      </c>
      <c r="BX15" s="4">
        <f>DSTDEV(PlotSort,"SAVI",$BN$35:$BN$36)/SQRT($BH15)</f>
        <v>7.0800391185278319E-4</v>
      </c>
      <c r="BY15" s="17">
        <f>DAVERAGE(PlotSort,"CCCI",$BN$35:$BN$36)</f>
        <v>0.47188307255491202</v>
      </c>
      <c r="BZ15" s="4">
        <f>DSTDEV(PlotSort,"CCCI",$BN$35:$BN$36)/SQRT($BH15)</f>
        <v>1.3186803014245711E-2</v>
      </c>
    </row>
    <row r="16" spans="1:78" ht="13.5" customHeight="1" x14ac:dyDescent="0.2">
      <c r="B16" s="10">
        <v>134</v>
      </c>
      <c r="C16" s="10">
        <v>9.0030000000000001</v>
      </c>
      <c r="D16" s="10">
        <v>134.37513000000001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26.5</v>
      </c>
      <c r="Q16" s="24">
        <v>0.92</v>
      </c>
      <c r="R16" s="24">
        <v>2.54</v>
      </c>
      <c r="S16" s="24">
        <v>47.65</v>
      </c>
      <c r="T16" s="24">
        <v>94.51</v>
      </c>
      <c r="U16" s="10">
        <v>3</v>
      </c>
      <c r="V16" s="10">
        <v>4</v>
      </c>
      <c r="W16" s="10">
        <v>3</v>
      </c>
      <c r="X16" s="10">
        <v>4</v>
      </c>
      <c r="Y16" s="10">
        <v>10</v>
      </c>
      <c r="Z16" s="10">
        <v>0</v>
      </c>
      <c r="AA16" s="10">
        <v>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3.8267000000000002</v>
      </c>
      <c r="AK16" s="10">
        <v>6.7000000000000004E-2</v>
      </c>
      <c r="AL16" s="11">
        <v>0.27060000000000001</v>
      </c>
      <c r="AM16" s="11">
        <v>4.7000000000000002E-3</v>
      </c>
      <c r="AN16" s="11">
        <v>1.6919999999999999</v>
      </c>
      <c r="AO16" s="11">
        <v>2.98E-2</v>
      </c>
      <c r="AP16" s="11">
        <v>0.2964</v>
      </c>
      <c r="AQ16" s="11">
        <v>5.1999999999999998E-3</v>
      </c>
      <c r="AR16" s="11">
        <v>7.1314000000000002</v>
      </c>
      <c r="AS16" s="11">
        <v>0.10730000000000001</v>
      </c>
      <c r="AT16" s="11">
        <v>0.26719999999999999</v>
      </c>
      <c r="AU16" s="11">
        <v>4.0000000000000001E-3</v>
      </c>
      <c r="AV16" s="11">
        <v>12.821099999999999</v>
      </c>
      <c r="AW16" s="11">
        <v>0.20380000000000001</v>
      </c>
      <c r="AX16" s="11">
        <v>0.33750000000000002</v>
      </c>
      <c r="AY16" s="11">
        <v>5.4000000000000003E-3</v>
      </c>
      <c r="AZ16" s="11">
        <v>6.4836725035494591E-2</v>
      </c>
      <c r="BA16" s="11">
        <v>1.2630988023952097</v>
      </c>
      <c r="BB16" s="11">
        <v>0.11625599470811977</v>
      </c>
      <c r="BC16" s="11">
        <v>9.5455779849732997E-2</v>
      </c>
      <c r="BD16" s="11">
        <v>0.56552812573474698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0.28139999999999998</v>
      </c>
      <c r="BJ16" s="4">
        <f>DSTDEV(PlotSort,"PhxRed",$BK$31:$BK$32)/SQRT($BH16)</f>
        <v>3.6826733948767897E-3</v>
      </c>
      <c r="BK16" s="4">
        <f>DAVERAGE(PlotSort,"PhxRedEdge",$BK$31:$BK$32)</f>
        <v>0.31032500000000002</v>
      </c>
      <c r="BL16" s="4">
        <f>DSTDEV(PlotSort,"PhxRedEdge",$BK$31:$BK$32)/SQRT($BH16)</f>
        <v>4.041611683474799E-3</v>
      </c>
      <c r="BM16" s="4">
        <f>DAVERAGE(PlotSort,"TMRed",$BK$31:$BK$32)</f>
        <v>0.27690625000000002</v>
      </c>
      <c r="BN16" s="4">
        <f>DSTDEV(PlotSort,"TMRed",$BK$31:$BK$32)/SQRT($BH16)</f>
        <v>3.6364413551117055E-3</v>
      </c>
      <c r="BO16" s="4">
        <f>DAVERAGE(PlotSort,"TMNIR",$BK$31:$BK$32)</f>
        <v>0.35120625000000005</v>
      </c>
      <c r="BP16" s="4">
        <f>DSTDEV(PlotSort,"TMNIR",$BK$31:$BK$32)/SQRT($BH16)</f>
        <v>3.9564027090064199E-3</v>
      </c>
      <c r="BQ16" s="4">
        <f>DAVERAGE(PlotSort,"NDRE",$BK$31:$BK$32)</f>
        <v>6.1960167467639465E-2</v>
      </c>
      <c r="BR16" s="4">
        <f>DSTDEV(PlotSort,"NDRE",$BK$31:$BK$32)/SQRT($BH16)</f>
        <v>9.8155079322676865E-4</v>
      </c>
      <c r="BS16" s="4">
        <f>DAVERAGE(PlotSort,"rvi",$BK$31:$BK$32)</f>
        <v>1.2688437976808207</v>
      </c>
      <c r="BT16" s="4">
        <f>DSTDEV(PlotSort,"rvi",$BK$31:$BK$32)/SQRT($BH16)</f>
        <v>3.6460768027128266E-3</v>
      </c>
      <c r="BU16" s="17">
        <f>DAVERAGE(PlotSort,"ndvi",$BK$31:$BK$32)</f>
        <v>0.11845981899438431</v>
      </c>
      <c r="BV16" s="4">
        <f>DSTDEV(PlotSort,"ndvi",$BK$31:$BK$32)/SQRT($BH16)</f>
        <v>1.4074296915954885E-3</v>
      </c>
      <c r="BW16" s="17">
        <f>DAVERAGE(PlotSort,"SAVI",$BK$31:$BK$32)</f>
        <v>9.8817616303652989E-2</v>
      </c>
      <c r="BX16" s="4">
        <f>DSTDEV(PlotSort,"SAVI",$BK$31:$BK$32)/SQRT($BH16)</f>
        <v>8.9679125957649265E-4</v>
      </c>
      <c r="BY16" s="17">
        <f>DAVERAGE(PlotSort,"CCCI",$BK$31:$BK$32)</f>
        <v>0.4919730233878189</v>
      </c>
      <c r="BZ16" s="4">
        <f>DSTDEV(PlotSort,"CCCI",$BK$31:$BK$32)/SQRT($BH16)</f>
        <v>1.0788419133115023E-2</v>
      </c>
    </row>
    <row r="17" spans="2:78" ht="13.5" customHeight="1" x14ac:dyDescent="0.2">
      <c r="B17" s="10">
        <v>134</v>
      </c>
      <c r="C17" s="10">
        <v>8.9960000000000004</v>
      </c>
      <c r="D17" s="10">
        <v>134.37483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26.5</v>
      </c>
      <c r="Q17" s="24">
        <v>0.92</v>
      </c>
      <c r="R17" s="24">
        <v>2.54</v>
      </c>
      <c r="S17" s="24">
        <v>47.73</v>
      </c>
      <c r="T17" s="24">
        <v>94.45</v>
      </c>
      <c r="U17" s="10">
        <v>3</v>
      </c>
      <c r="V17" s="10">
        <v>4</v>
      </c>
      <c r="W17" s="10">
        <v>3</v>
      </c>
      <c r="X17" s="10">
        <v>4</v>
      </c>
      <c r="Y17" s="10">
        <v>10</v>
      </c>
      <c r="Z17" s="10">
        <v>0</v>
      </c>
      <c r="AA17" s="10">
        <v>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3.9167000000000001</v>
      </c>
      <c r="AK17" s="10">
        <v>3.09E-2</v>
      </c>
      <c r="AL17" s="11">
        <v>0.27589999999999998</v>
      </c>
      <c r="AM17" s="11">
        <v>2.2000000000000001E-3</v>
      </c>
      <c r="AN17" s="11">
        <v>1.7350000000000001</v>
      </c>
      <c r="AO17" s="11">
        <v>1.3299999999999999E-2</v>
      </c>
      <c r="AP17" s="11">
        <v>0.30280000000000001</v>
      </c>
      <c r="AQ17" s="11">
        <v>2.3E-3</v>
      </c>
      <c r="AR17" s="11">
        <v>7.2637999999999998</v>
      </c>
      <c r="AS17" s="11">
        <v>6.3500000000000001E-2</v>
      </c>
      <c r="AT17" s="11">
        <v>0.2712</v>
      </c>
      <c r="AU17" s="11">
        <v>2.3999999999999998E-3</v>
      </c>
      <c r="AV17" s="11">
        <v>13.095700000000001</v>
      </c>
      <c r="AW17" s="11">
        <v>9.98E-2</v>
      </c>
      <c r="AX17" s="11">
        <v>0.34350000000000003</v>
      </c>
      <c r="AY17" s="11">
        <v>2.5999999999999999E-3</v>
      </c>
      <c r="AZ17" s="11">
        <v>6.2973851152715463E-2</v>
      </c>
      <c r="BA17" s="11">
        <v>1.2665929203539825</v>
      </c>
      <c r="BB17" s="11">
        <v>0.11761835041483655</v>
      </c>
      <c r="BC17" s="11">
        <v>9.7290750874674842E-2</v>
      </c>
      <c r="BD17" s="11">
        <v>0.51843789695436304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0.28115625000000005</v>
      </c>
      <c r="BJ17" s="4">
        <f>DSTDEV(PlotSort,"PhxRed",$BL$31:$BL$32)/SQRT($BH17)</f>
        <v>4.2745269596958521E-3</v>
      </c>
      <c r="BK17" s="4">
        <f>DAVERAGE(PlotSort,"PhxRedEdge",$BL$31:$BL$32)</f>
        <v>0.31023125000000001</v>
      </c>
      <c r="BL17" s="4">
        <f>DSTDEV(PlotSort,"PhxRedEdge",$BL$31:$BL$32)/SQRT($BH17)</f>
        <v>4.8674918143228546E-3</v>
      </c>
      <c r="BM17" s="4">
        <f>DAVERAGE(PlotSort,"TMRed",$BL$31:$BL$32)</f>
        <v>0.27658125000000006</v>
      </c>
      <c r="BN17" s="4">
        <f>DSTDEV(PlotSort,"TMRed",$BL$31:$BL$32)/SQRT($BH17)</f>
        <v>4.2720235130244005E-3</v>
      </c>
      <c r="BO17" s="4">
        <f>DAVERAGE(PlotSort,"TMNIR",$BL$31:$BL$32)</f>
        <v>0.351275</v>
      </c>
      <c r="BP17" s="4">
        <f>DSTDEV(PlotSort,"TMNIR",$BL$31:$BL$32)/SQRT($BH17)</f>
        <v>4.9329293190422526E-3</v>
      </c>
      <c r="BQ17" s="4">
        <f>DAVERAGE(PlotSort,"NDRE",$BL$31:$BL$32)</f>
        <v>6.2224549982064579E-2</v>
      </c>
      <c r="BR17" s="4">
        <f>DSTDEV(PlotSort,"NDRE",$BL$31:$BL$32)/SQRT($BH17)</f>
        <v>9.2791850883196226E-4</v>
      </c>
      <c r="BS17" s="4">
        <f>DAVERAGE(PlotSort,"rvi",$BL$31:$BL$32)</f>
        <v>1.2705443067127362</v>
      </c>
      <c r="BT17" s="4">
        <f>DSTDEV(PlotSort,"rvi",$BL$31:$BL$32)/SQRT($BH17)</f>
        <v>3.7072943268033173E-3</v>
      </c>
      <c r="BU17" s="17">
        <f>DAVERAGE(PlotSort,"ndvi",$BL$31:$BL$32)</f>
        <v>0.11911892904739892</v>
      </c>
      <c r="BV17" s="4">
        <f>DSTDEV(PlotSort,"ndvi",$BL$31:$BL$32)/SQRT($BH17)</f>
        <v>1.4296538113523188E-3</v>
      </c>
      <c r="BW17" s="17">
        <f>DAVERAGE(PlotSort,"SAVI",$BL$31:$BL$32)</f>
        <v>9.9332567947233899E-2</v>
      </c>
      <c r="BX17" s="4">
        <f>DSTDEV(PlotSort,"SAVI",$BL$31:$BL$32)/SQRT($BH17)</f>
        <v>1.022341061507307E-3</v>
      </c>
      <c r="BY17" s="17">
        <f>DAVERAGE(PlotSort,"CCCI",$BL$31:$BL$32)</f>
        <v>0.4905621328600232</v>
      </c>
      <c r="BZ17" s="4">
        <f>DSTDEV(PlotSort,"CCCI",$BL$31:$BL$32)/SQRT($BH17)</f>
        <v>1.0064735204941876E-2</v>
      </c>
    </row>
    <row r="18" spans="2:78" ht="13.5" customHeight="1" x14ac:dyDescent="0.2">
      <c r="B18" s="10">
        <v>134</v>
      </c>
      <c r="C18" s="10">
        <v>9.0619999999999994</v>
      </c>
      <c r="D18" s="10">
        <v>134.37757999999999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26.5</v>
      </c>
      <c r="Q18" s="24">
        <v>0.92</v>
      </c>
      <c r="R18" s="24">
        <v>2.54</v>
      </c>
      <c r="S18" s="24">
        <v>46.91</v>
      </c>
      <c r="T18" s="24">
        <v>95.05</v>
      </c>
      <c r="U18" s="10">
        <v>3</v>
      </c>
      <c r="V18" s="10">
        <v>4</v>
      </c>
      <c r="W18" s="10">
        <v>3</v>
      </c>
      <c r="X18" s="10">
        <v>4</v>
      </c>
      <c r="Y18" s="10">
        <v>10</v>
      </c>
      <c r="Z18" s="10">
        <v>0</v>
      </c>
      <c r="AA18" s="10">
        <v>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3.5312000000000001</v>
      </c>
      <c r="AK18" s="10">
        <v>3.2399999999999998E-2</v>
      </c>
      <c r="AL18" s="11">
        <v>0.2576</v>
      </c>
      <c r="AM18" s="11">
        <v>2.3999999999999998E-3</v>
      </c>
      <c r="AN18" s="11">
        <v>1.5846</v>
      </c>
      <c r="AO18" s="11">
        <v>1.15E-2</v>
      </c>
      <c r="AP18" s="11">
        <v>0.28670000000000001</v>
      </c>
      <c r="AQ18" s="11">
        <v>2.0999999999999999E-3</v>
      </c>
      <c r="AR18" s="11">
        <v>6.5731000000000002</v>
      </c>
      <c r="AS18" s="11">
        <v>4.9599999999999998E-2</v>
      </c>
      <c r="AT18" s="11">
        <v>0.254</v>
      </c>
      <c r="AU18" s="11">
        <v>1.9E-3</v>
      </c>
      <c r="AV18" s="11">
        <v>12.1326</v>
      </c>
      <c r="AW18" s="11">
        <v>6.0299999999999999E-2</v>
      </c>
      <c r="AX18" s="11">
        <v>0.32869999999999999</v>
      </c>
      <c r="AY18" s="11">
        <v>1.6000000000000001E-3</v>
      </c>
      <c r="AZ18" s="11">
        <v>6.8248293792655165E-2</v>
      </c>
      <c r="BA18" s="11">
        <v>1.2940944881889764</v>
      </c>
      <c r="BB18" s="11">
        <v>0.12819632744122189</v>
      </c>
      <c r="BC18" s="11">
        <v>0.10349127182044886</v>
      </c>
      <c r="BD18" s="11">
        <v>0.51287280274349856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0.27041874999999999</v>
      </c>
      <c r="BJ18" s="4">
        <f>DSTDEV(PlotSort,"PhxRed",$BJ$35:$BJ$36)/SQRT($BH18)</f>
        <v>2.9323798462170618E-3</v>
      </c>
      <c r="BK18" s="4">
        <f>DAVERAGE(PlotSort,"PhxRedEdge",$BJ$35:$BJ$36)</f>
        <v>0.29765000000000003</v>
      </c>
      <c r="BL18" s="4">
        <f>DSTDEV(PlotSort,"PhxRedEdge",$BJ$35:$BJ$36)/SQRT($BH18)</f>
        <v>2.9950097384371451E-3</v>
      </c>
      <c r="BM18" s="4">
        <f>DAVERAGE(PlotSort,"TMRed",$BJ$35:$BJ$36)</f>
        <v>0.26585000000000003</v>
      </c>
      <c r="BN18" s="4">
        <f>DSTDEV(PlotSort,"TMRed",$BJ$35:$BJ$36)/SQRT($BH18)</f>
        <v>2.8866070047722119E-3</v>
      </c>
      <c r="BO18" s="4">
        <f>DAVERAGE(PlotSort,"TMNIR",$BJ$35:$BJ$36)</f>
        <v>0.33859999999999996</v>
      </c>
      <c r="BP18" s="4">
        <f>DSTDEV(PlotSort,"TMNIR",$BJ$35:$BJ$36)/SQRT($BH18)</f>
        <v>2.7988390450327779E-3</v>
      </c>
      <c r="BQ18" s="4">
        <f>DAVERAGE(PlotSort,"NDRE",$BJ$35:$BJ$36)</f>
        <v>6.4479967637425278E-2</v>
      </c>
      <c r="BR18" s="4">
        <f>DSTDEV(PlotSort,"NDRE",$BJ$35:$BJ$36)/SQRT($BH18)</f>
        <v>9.1439522770796113E-4</v>
      </c>
      <c r="BS18" s="4">
        <f>DAVERAGE(PlotSort,"rvi",$BJ$35:$BJ$36)</f>
        <v>1.2742143760860682</v>
      </c>
      <c r="BT18" s="4">
        <f>DSTDEV(PlotSort,"rvi",$BJ$35:$BJ$36)/SQRT($BH18)</f>
        <v>4.0831120532458052E-3</v>
      </c>
      <c r="BU18" s="17">
        <f>DAVERAGE(PlotSort,"ndvi",$BJ$35:$BJ$36)</f>
        <v>0.12053311742122828</v>
      </c>
      <c r="BV18" s="4">
        <f>DSTDEV(PlotSort,"ndvi",$BJ$35:$BJ$36)/SQRT($BH18)</f>
        <v>1.5711772050309475E-3</v>
      </c>
      <c r="BW18" s="17">
        <f>DAVERAGE(PlotSort,"SAVI",$BJ$35:$BJ$36)</f>
        <v>9.8852729712880755E-2</v>
      </c>
      <c r="BX18" s="4">
        <f>DSTDEV(PlotSort,"SAVI",$BJ$35:$BJ$36)/SQRT($BH18)</f>
        <v>9.8184162247322293E-4</v>
      </c>
      <c r="BY18" s="17">
        <f>DAVERAGE(PlotSort,"CCCI",$BJ$35:$BJ$36)</f>
        <v>0.51784687354213177</v>
      </c>
      <c r="BZ18" s="4">
        <f>DSTDEV(PlotSort,"CCCI",$BJ$35:$BJ$36)/SQRT($BH18)</f>
        <v>7.9440039287530968E-3</v>
      </c>
    </row>
    <row r="19" spans="2:78" ht="13.5" customHeight="1" x14ac:dyDescent="0.2">
      <c r="B19" s="10">
        <v>134</v>
      </c>
      <c r="C19" s="10">
        <v>9.0690000000000008</v>
      </c>
      <c r="D19" s="10">
        <v>134.37788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26.5</v>
      </c>
      <c r="Q19" s="24">
        <v>0.92</v>
      </c>
      <c r="R19" s="24">
        <v>2.54</v>
      </c>
      <c r="S19" s="24">
        <v>46.82</v>
      </c>
      <c r="T19" s="24">
        <v>95.12</v>
      </c>
      <c r="U19" s="10">
        <v>3</v>
      </c>
      <c r="V19" s="10">
        <v>4</v>
      </c>
      <c r="W19" s="10">
        <v>3</v>
      </c>
      <c r="X19" s="10">
        <v>4</v>
      </c>
      <c r="Y19" s="10">
        <v>10</v>
      </c>
      <c r="Z19" s="10">
        <v>0</v>
      </c>
      <c r="AA19" s="10">
        <v>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3.6825999999999999</v>
      </c>
      <c r="AK19" s="10">
        <v>5.3400000000000003E-2</v>
      </c>
      <c r="AL19" s="11">
        <v>0.2697</v>
      </c>
      <c r="AM19" s="11">
        <v>3.8999999999999998E-3</v>
      </c>
      <c r="AN19" s="11">
        <v>1.6322000000000001</v>
      </c>
      <c r="AO19" s="11">
        <v>2.1499999999999998E-2</v>
      </c>
      <c r="AP19" s="11">
        <v>0.2964</v>
      </c>
      <c r="AQ19" s="11">
        <v>3.8999999999999998E-3</v>
      </c>
      <c r="AR19" s="11">
        <v>6.8284000000000002</v>
      </c>
      <c r="AS19" s="11">
        <v>9.6600000000000005E-2</v>
      </c>
      <c r="AT19" s="11">
        <v>0.26479999999999998</v>
      </c>
      <c r="AU19" s="11">
        <v>3.7000000000000002E-3</v>
      </c>
      <c r="AV19" s="11">
        <v>12.4072</v>
      </c>
      <c r="AW19" s="11">
        <v>0.14349999999999999</v>
      </c>
      <c r="AX19" s="11">
        <v>0.33729999999999999</v>
      </c>
      <c r="AY19" s="11">
        <v>3.8999999999999998E-3</v>
      </c>
      <c r="AZ19" s="11">
        <v>6.4541581189837452E-2</v>
      </c>
      <c r="BA19" s="11">
        <v>1.2737915407854985</v>
      </c>
      <c r="BB19" s="11">
        <v>0.12041189171234017</v>
      </c>
      <c r="BC19" s="11">
        <v>9.8675256328826788E-2</v>
      </c>
      <c r="BD19" s="11">
        <v>0.52008265018073896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0.29213749999999999</v>
      </c>
      <c r="BJ19" s="4">
        <f>DSTDEV(PlotSort,"PhxRed",$BK$35:$BK$36)/SQRT($BH19)</f>
        <v>2.7410441289163288E-3</v>
      </c>
      <c r="BK19" s="4">
        <f>DAVERAGE(PlotSort,"PhxRedEdge",$BK$35:$BK$36)</f>
        <v>0.32290625000000001</v>
      </c>
      <c r="BL19" s="4">
        <f>DSTDEV(PlotSort,"PhxRedEdge",$BK$35:$BK$36)/SQRT($BH19)</f>
        <v>3.1296494578733026E-3</v>
      </c>
      <c r="BM19" s="4">
        <f>DAVERAGE(PlotSort,"TMRed",$BK$35:$BK$36)</f>
        <v>0.28763750000000005</v>
      </c>
      <c r="BN19" s="4">
        <f>DSTDEV(PlotSort,"TMRed",$BK$35:$BK$36)/SQRT($BH19)</f>
        <v>2.7058713168466326E-3</v>
      </c>
      <c r="BO19" s="4">
        <f>DAVERAGE(PlotSort,"TMNIR",$BK$35:$BK$36)</f>
        <v>0.36388125000000004</v>
      </c>
      <c r="BP19" s="4">
        <f>DSTDEV(PlotSort,"TMNIR",$BK$35:$BK$36)/SQRT($BH19)</f>
        <v>3.2937594876523701E-3</v>
      </c>
      <c r="BQ19" s="4">
        <f>DAVERAGE(PlotSort,"NDRE",$BK$35:$BK$36)</f>
        <v>5.970474981227878E-2</v>
      </c>
      <c r="BR19" s="4">
        <f>DSTDEV(PlotSort,"NDRE",$BK$35:$BK$36)/SQRT($BH19)</f>
        <v>4.8020396444965654E-4</v>
      </c>
      <c r="BS19" s="4">
        <f>DAVERAGE(PlotSort,"rvi",$BK$35:$BK$36)</f>
        <v>1.2651737283074889</v>
      </c>
      <c r="BT19" s="4">
        <f>DSTDEV(PlotSort,"rvi",$BK$35:$BK$36)/SQRT($BH19)</f>
        <v>2.7817351649364378E-3</v>
      </c>
      <c r="BU19" s="17">
        <f>DAVERAGE(PlotSort,"ndvi",$BK$35:$BK$36)</f>
        <v>0.11704563062055494</v>
      </c>
      <c r="BV19" s="4">
        <f>DSTDEV(PlotSort,"ndvi",$BK$35:$BK$36)/SQRT($BH19)</f>
        <v>1.0794594063976621E-3</v>
      </c>
      <c r="BW19" s="17">
        <f>DAVERAGE(PlotSort,"SAVI",$BK$35:$BK$36)</f>
        <v>9.9297454538006147E-2</v>
      </c>
      <c r="BX19" s="4">
        <f>DSTDEV(PlotSort,"SAVI",$BK$35:$BK$36)/SQRT($BH19)</f>
        <v>9.4215144139037283E-4</v>
      </c>
      <c r="BY19" s="17">
        <f>DAVERAGE(PlotSort,"CCCI",$BK$35:$BK$36)</f>
        <v>0.46468828270571028</v>
      </c>
      <c r="BZ19" s="4">
        <f>DSTDEV(PlotSort,"CCCI",$BK$35:$BK$36)/SQRT($BH19)</f>
        <v>7.7751856224075192E-3</v>
      </c>
    </row>
    <row r="20" spans="2:78" ht="13.5" customHeight="1" x14ac:dyDescent="0.2">
      <c r="B20" s="10">
        <v>134</v>
      </c>
      <c r="C20" s="10">
        <v>9.077</v>
      </c>
      <c r="D20" s="10">
        <v>134.37821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26.5</v>
      </c>
      <c r="Q20" s="24">
        <v>0.92</v>
      </c>
      <c r="R20" s="24">
        <v>2.54</v>
      </c>
      <c r="S20" s="24">
        <v>46.72</v>
      </c>
      <c r="T20" s="24">
        <v>95.19</v>
      </c>
      <c r="U20" s="10">
        <v>3</v>
      </c>
      <c r="V20" s="10">
        <v>4</v>
      </c>
      <c r="W20" s="10">
        <v>3</v>
      </c>
      <c r="X20" s="10">
        <v>4</v>
      </c>
      <c r="Y20" s="10">
        <v>10</v>
      </c>
      <c r="Z20" s="10">
        <v>0</v>
      </c>
      <c r="AA20" s="10">
        <v>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3.6949000000000001</v>
      </c>
      <c r="AK20" s="10">
        <v>1.9400000000000001E-2</v>
      </c>
      <c r="AL20" s="11">
        <v>0.27179999999999999</v>
      </c>
      <c r="AM20" s="11">
        <v>1.4E-3</v>
      </c>
      <c r="AN20" s="11">
        <v>1.6331</v>
      </c>
      <c r="AO20" s="11">
        <v>1.1900000000000001E-2</v>
      </c>
      <c r="AP20" s="11">
        <v>0.2979</v>
      </c>
      <c r="AQ20" s="11">
        <v>2.2000000000000001E-3</v>
      </c>
      <c r="AR20" s="11">
        <v>6.8623000000000003</v>
      </c>
      <c r="AS20" s="11">
        <v>3.7499999999999999E-2</v>
      </c>
      <c r="AT20" s="11">
        <v>0.26719999999999999</v>
      </c>
      <c r="AU20" s="11">
        <v>1.5E-3</v>
      </c>
      <c r="AV20" s="11">
        <v>12.388500000000001</v>
      </c>
      <c r="AW20" s="11">
        <v>0.1123</v>
      </c>
      <c r="AX20" s="11">
        <v>0.33810000000000001</v>
      </c>
      <c r="AY20" s="11">
        <v>3.0999999999999999E-3</v>
      </c>
      <c r="AZ20" s="11">
        <v>6.3207547169811334E-2</v>
      </c>
      <c r="BA20" s="11">
        <v>1.2653443113772456</v>
      </c>
      <c r="BB20" s="11">
        <v>0.11713200066082938</v>
      </c>
      <c r="BC20" s="11">
        <v>9.6218221297385359E-2</v>
      </c>
      <c r="BD20" s="11">
        <v>0.5273615562451851</v>
      </c>
      <c r="BE20" s="27"/>
    </row>
    <row r="21" spans="2:78" ht="13.5" customHeight="1" x14ac:dyDescent="0.2">
      <c r="B21" s="10">
        <v>134</v>
      </c>
      <c r="C21" s="10">
        <v>9.0839999999999996</v>
      </c>
      <c r="D21" s="10">
        <v>134.3785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26.5</v>
      </c>
      <c r="Q21" s="24">
        <v>0.92</v>
      </c>
      <c r="R21" s="24">
        <v>2.54</v>
      </c>
      <c r="S21" s="24">
        <v>46.63</v>
      </c>
      <c r="T21" s="24">
        <v>95.25</v>
      </c>
      <c r="U21" s="10">
        <v>3</v>
      </c>
      <c r="V21" s="10">
        <v>4</v>
      </c>
      <c r="W21" s="10">
        <v>3</v>
      </c>
      <c r="X21" s="10">
        <v>4</v>
      </c>
      <c r="Y21" s="10">
        <v>10</v>
      </c>
      <c r="Z21" s="10">
        <v>0</v>
      </c>
      <c r="AA21" s="10">
        <v>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3.5402</v>
      </c>
      <c r="AK21" s="10">
        <v>2.29E-2</v>
      </c>
      <c r="AL21" s="11">
        <v>0.26140000000000002</v>
      </c>
      <c r="AM21" s="11">
        <v>1.6999999999999999E-3</v>
      </c>
      <c r="AN21" s="11">
        <v>1.5895999999999999</v>
      </c>
      <c r="AO21" s="11">
        <v>5.4000000000000003E-3</v>
      </c>
      <c r="AP21" s="11">
        <v>0.29110000000000003</v>
      </c>
      <c r="AQ21" s="11">
        <v>1E-3</v>
      </c>
      <c r="AR21" s="11">
        <v>6.5785</v>
      </c>
      <c r="AS21" s="11">
        <v>5.8599999999999999E-2</v>
      </c>
      <c r="AT21" s="11">
        <v>0.2571</v>
      </c>
      <c r="AU21" s="11">
        <v>2.3E-3</v>
      </c>
      <c r="AV21" s="11">
        <v>12.1722</v>
      </c>
      <c r="AW21" s="11">
        <v>4.99E-2</v>
      </c>
      <c r="AX21" s="11">
        <v>0.33329999999999999</v>
      </c>
      <c r="AY21" s="11">
        <v>1.4E-3</v>
      </c>
      <c r="AZ21" s="11">
        <v>6.7584881486226711E-2</v>
      </c>
      <c r="BA21" s="11">
        <v>1.2963827304550759</v>
      </c>
      <c r="BB21" s="11">
        <v>0.12906504065040647</v>
      </c>
      <c r="BC21" s="11">
        <v>0.10482391782831987</v>
      </c>
      <c r="BD21" s="11">
        <v>0.49317151821540306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0.2611</v>
      </c>
      <c r="BJ21" s="4"/>
      <c r="BK21" s="4">
        <f>DAVERAGE(PlotSort2,"PhxRedEdge",$BO$31:$BO$32)</f>
        <v>0.28870000000000001</v>
      </c>
      <c r="BL21" s="4"/>
      <c r="BM21" s="4">
        <f>DAVERAGE(PlotSort2,"TMRed",$BO$31:$BO$32)</f>
        <v>0.25779999999999997</v>
      </c>
      <c r="BN21" s="4"/>
      <c r="BO21" s="4">
        <f>DAVERAGE(PlotSort2,"TMNIR",$BO$31:$BO$32)</f>
        <v>0.3266</v>
      </c>
      <c r="BP21" s="4"/>
      <c r="BQ21" s="4">
        <f>DAVERAGE(PlotSort2,"NDRE",$BO$31:$BO$32)</f>
        <v>6.1595969445798787E-2</v>
      </c>
      <c r="BR21" s="4"/>
      <c r="BS21" s="4">
        <f>DAVERAGE(PlotSort2,"rvi",$BO$31:$BO$32)</f>
        <v>1.2668735453840188</v>
      </c>
      <c r="BT21" s="4"/>
      <c r="BU21" s="17">
        <f>DAVERAGE(PlotSort2,"ndvi",$BO$31:$BO$32)</f>
        <v>0.1177275838466804</v>
      </c>
      <c r="BV21" s="4"/>
      <c r="BW21" s="17">
        <f>DAVERAGE(PlotSort2,"SAVI",$BO$31:$BO$32)</f>
        <v>9.5167834747325736E-2</v>
      </c>
      <c r="BX21" s="4"/>
      <c r="BY21" s="17">
        <f>DAVERAGE(PlotSort2,"CCCI",$BO$31:$BO$32)</f>
        <v>0.49237830924810416</v>
      </c>
      <c r="BZ21" s="4"/>
    </row>
    <row r="22" spans="2:78" ht="13.5" customHeight="1" x14ac:dyDescent="0.2">
      <c r="B22" s="10">
        <v>134</v>
      </c>
      <c r="C22" s="10">
        <v>9.0920000000000005</v>
      </c>
      <c r="D22" s="10">
        <v>134.37882999999999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26.5</v>
      </c>
      <c r="Q22" s="24">
        <v>0.92</v>
      </c>
      <c r="R22" s="24">
        <v>2.54</v>
      </c>
      <c r="S22" s="24">
        <v>46.53</v>
      </c>
      <c r="T22" s="24">
        <v>95.33</v>
      </c>
      <c r="U22" s="10">
        <v>3</v>
      </c>
      <c r="V22" s="10">
        <v>4</v>
      </c>
      <c r="W22" s="10">
        <v>3</v>
      </c>
      <c r="X22" s="10">
        <v>4</v>
      </c>
      <c r="Y22" s="10">
        <v>10</v>
      </c>
      <c r="Z22" s="10">
        <v>0</v>
      </c>
      <c r="AA22" s="10">
        <v>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3.6888000000000001</v>
      </c>
      <c r="AK22" s="10">
        <v>2.7199999999999998E-2</v>
      </c>
      <c r="AL22" s="11">
        <v>0.27360000000000001</v>
      </c>
      <c r="AM22" s="11">
        <v>2E-3</v>
      </c>
      <c r="AN22" s="11">
        <v>1.6393</v>
      </c>
      <c r="AO22" s="11">
        <v>6.7999999999999996E-3</v>
      </c>
      <c r="AP22" s="11">
        <v>0.30159999999999998</v>
      </c>
      <c r="AQ22" s="11">
        <v>1.1999999999999999E-3</v>
      </c>
      <c r="AR22" s="11">
        <v>6.8582999999999998</v>
      </c>
      <c r="AS22" s="11">
        <v>3.44E-2</v>
      </c>
      <c r="AT22" s="11">
        <v>0.26919999999999999</v>
      </c>
      <c r="AU22" s="11">
        <v>1.4E-3</v>
      </c>
      <c r="AV22" s="11">
        <v>12.434200000000001</v>
      </c>
      <c r="AW22" s="11">
        <v>2.9100000000000001E-2</v>
      </c>
      <c r="AX22" s="11">
        <v>0.34189999999999998</v>
      </c>
      <c r="AY22" s="11">
        <v>8.0000000000000004E-4</v>
      </c>
      <c r="AZ22" s="11">
        <v>6.2626262626262627E-2</v>
      </c>
      <c r="BA22" s="11">
        <v>1.2700594353640415</v>
      </c>
      <c r="BB22" s="11">
        <v>0.11896579937817049</v>
      </c>
      <c r="BC22" s="11">
        <v>9.8145981459814596E-2</v>
      </c>
      <c r="BD22" s="11">
        <v>0.49927176869200807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0.28305000000000002</v>
      </c>
      <c r="BJ22" s="4">
        <f>DSTDEV(PlotSort2,"PhxRed",$BP$31:$BP$32)/SQRT($BH22)</f>
        <v>1.1150000000000021E-2</v>
      </c>
      <c r="BK22" s="4">
        <f>DAVERAGE(PlotSort2,"PhxRedEdge",$BP$31:$BP$32)</f>
        <v>0.31025000000000003</v>
      </c>
      <c r="BL22" s="4">
        <f>DSTDEV(PlotSort2,"PhxRedEdge",$BP$31:$BP$32)/SQRT($BH22)</f>
        <v>1.2250000000000009E-2</v>
      </c>
      <c r="BM22" s="4">
        <f>DAVERAGE(PlotSort2,"TMRed",$BP$31:$BP$32)</f>
        <v>0.27825</v>
      </c>
      <c r="BN22" s="4">
        <f>DSTDEV(PlotSort2,"TMRed",$BP$31:$BP$32)/SQRT($BH22)</f>
        <v>1.1149999999999993E-2</v>
      </c>
      <c r="BO22" s="4">
        <f>DAVERAGE(PlotSort2,"TMNIR",$BP$31:$BP$32)</f>
        <v>0.34465000000000001</v>
      </c>
      <c r="BP22" s="4">
        <f>DSTDEV(PlotSort2,"TMNIR",$BP$31:$BP$32)/SQRT($BH22)</f>
        <v>1.2849999999999999E-2</v>
      </c>
      <c r="BQ22" s="4">
        <f>DAVERAGE(PlotSort2,"NDRE",$BP$31:$BP$32)</f>
        <v>5.2569209646386325E-2</v>
      </c>
      <c r="BR22" s="4">
        <f>DSTDEV(PlotSort2,"NDRE",$BP$31:$BP$32)/SQRT($BH22)</f>
        <v>1.0986214110922409E-3</v>
      </c>
      <c r="BS22" s="4">
        <f>DAVERAGE(PlotSort2,"rvi",$BP$31:$BP$32)</f>
        <v>1.2387729088468971</v>
      </c>
      <c r="BT22" s="4">
        <f>DSTDEV(PlotSort2,"rvi",$BP$31:$BP$32)/SQRT($BH22)</f>
        <v>3.4584651703248865E-3</v>
      </c>
      <c r="BU22" s="17">
        <f>DAVERAGE(PlotSort2,"ndvi",$BP$31:$BP$32)</f>
        <v>0.10665134237316254</v>
      </c>
      <c r="BV22" s="4">
        <f>DSTDEV(PlotSort2,"ndvi",$BP$31:$BP$32)/SQRT($BH22)</f>
        <v>1.380048510123445E-3</v>
      </c>
      <c r="BW22" s="17">
        <f>DAVERAGE(PlotSort2,"SAVI",$BP$31:$BP$32)</f>
        <v>8.8690883354759872E-2</v>
      </c>
      <c r="BX22" s="4">
        <f>DSTDEV(PlotSort2,"SAVI",$BP$31:$BP$32)/SQRT($BH22)</f>
        <v>3.7529503917158036E-4</v>
      </c>
      <c r="BY22" s="17">
        <f>DAVERAGE(PlotSort2,"CCCI",$BP$31:$BP$32)</f>
        <v>0.4319176426816741</v>
      </c>
      <c r="BZ22" s="4">
        <f>DSTDEV(PlotSort2,"CCCI",$BP$31:$BP$32)/SQRT($BH22)</f>
        <v>7.2952419361973766E-3</v>
      </c>
    </row>
    <row r="23" spans="2:78" ht="13.5" customHeight="1" x14ac:dyDescent="0.2">
      <c r="B23" s="10">
        <v>134</v>
      </c>
      <c r="C23" s="10">
        <v>9.0990000000000002</v>
      </c>
      <c r="D23" s="10">
        <v>134.37912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26.5</v>
      </c>
      <c r="Q23" s="24">
        <v>0.92</v>
      </c>
      <c r="R23" s="24">
        <v>2.54</v>
      </c>
      <c r="S23" s="24">
        <v>46.44</v>
      </c>
      <c r="T23" s="24">
        <v>95.39</v>
      </c>
      <c r="U23" s="10">
        <v>3</v>
      </c>
      <c r="V23" s="10">
        <v>4</v>
      </c>
      <c r="W23" s="10">
        <v>3</v>
      </c>
      <c r="X23" s="10">
        <v>4</v>
      </c>
      <c r="Y23" s="10">
        <v>10</v>
      </c>
      <c r="Z23" s="10">
        <v>0</v>
      </c>
      <c r="AA23" s="10">
        <v>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3.7854000000000001</v>
      </c>
      <c r="AK23" s="10">
        <v>3.7000000000000002E-3</v>
      </c>
      <c r="AL23" s="11">
        <v>0.28179999999999999</v>
      </c>
      <c r="AM23" s="11">
        <v>2.9999999999999997E-4</v>
      </c>
      <c r="AN23" s="11">
        <v>1.6734</v>
      </c>
      <c r="AO23" s="11">
        <v>5.0000000000000001E-4</v>
      </c>
      <c r="AP23" s="11">
        <v>0.30909999999999999</v>
      </c>
      <c r="AQ23" s="11">
        <v>1E-4</v>
      </c>
      <c r="AR23" s="11">
        <v>7.0246000000000004</v>
      </c>
      <c r="AS23" s="11">
        <v>4.8999999999999998E-3</v>
      </c>
      <c r="AT23" s="11">
        <v>0.27679999999999999</v>
      </c>
      <c r="AU23" s="11">
        <v>2.0000000000000001E-4</v>
      </c>
      <c r="AV23" s="11">
        <v>12.6235</v>
      </c>
      <c r="AW23" s="11">
        <v>1.8700000000000001E-2</v>
      </c>
      <c r="AX23" s="11">
        <v>0.3483</v>
      </c>
      <c r="AY23" s="11">
        <v>5.0000000000000001E-4</v>
      </c>
      <c r="AZ23" s="11">
        <v>5.9628840888348057E-2</v>
      </c>
      <c r="BA23" s="11">
        <v>1.2583092485549134</v>
      </c>
      <c r="BB23" s="11">
        <v>0.1143816989281715</v>
      </c>
      <c r="BC23" s="11">
        <v>9.5324860012443335E-2</v>
      </c>
      <c r="BD23" s="11">
        <v>0.48847280364722734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0.20050000000000001</v>
      </c>
      <c r="BJ23" s="4">
        <f>DSTDEV(PlotSort2,"PhxRed",$BQ$31:$BQ$32)/SQRT($BH23)</f>
        <v>1.3000000000000093E-3</v>
      </c>
      <c r="BK23" s="4">
        <f>DAVERAGE(PlotSort2,"PhxRedEdge",$BQ$31:$BQ$32)</f>
        <v>0.22700000000000001</v>
      </c>
      <c r="BL23" s="4">
        <f>DSTDEV(PlotSort2,"PhxRedEdge",$BQ$31:$BQ$32)/SQRT($BH23)</f>
        <v>0</v>
      </c>
      <c r="BM23" s="4">
        <f>DAVERAGE(PlotSort2,"TMRed",$BQ$31:$BQ$32)</f>
        <v>0.19705</v>
      </c>
      <c r="BN23" s="4">
        <f>DSTDEV(PlotSort2,"TMRed",$BQ$31:$BQ$32)/SQRT($BH23)</f>
        <v>9.5000000000000629E-4</v>
      </c>
      <c r="BO23" s="4">
        <f>DAVERAGE(PlotSort2,"TMNIR",$BQ$31:$BQ$32)</f>
        <v>0.25629999999999997</v>
      </c>
      <c r="BP23" s="4">
        <f>DSTDEV(PlotSort2,"TMNIR",$BQ$31:$BQ$32)/SQRT($BH23)</f>
        <v>2.000000000000057E-4</v>
      </c>
      <c r="BQ23" s="4">
        <f>DAVERAGE(PlotSort2,"NDRE",$BQ$31:$BQ$32)</f>
        <v>6.0624709814266126E-2</v>
      </c>
      <c r="BR23" s="4">
        <f>DSTDEV(PlotSort2,"NDRE",$BQ$31:$BQ$32)/SQRT($BH23)</f>
        <v>3.887338258579571E-4</v>
      </c>
      <c r="BS23" s="4">
        <f>DAVERAGE(PlotSort2,"rvi",$BQ$31:$BQ$32)</f>
        <v>1.300710444578369</v>
      </c>
      <c r="BT23" s="4">
        <f>DSTDEV(PlotSort2,"rvi",$BQ$31:$BQ$32)/SQRT($BH23)</f>
        <v>5.2558991238236255E-3</v>
      </c>
      <c r="BU23" s="17">
        <f>DAVERAGE(PlotSort2,"ndvi",$BQ$31:$BQ$32)</f>
        <v>0.13069876204781025</v>
      </c>
      <c r="BV23" s="4">
        <f>DSTDEV(PlotSort2,"ndvi",$BQ$31:$BQ$32)/SQRT($BH23)</f>
        <v>1.9858907606815634E-3</v>
      </c>
      <c r="BW23" s="17">
        <f>DAVERAGE(PlotSort2,"SAVI",$BQ$31:$BQ$32)</f>
        <v>9.3225453800077421E-2</v>
      </c>
      <c r="BX23" s="4">
        <f>DSTDEV(PlotSort2,"SAVI",$BQ$31:$BQ$32)/SQRT($BH23)</f>
        <v>1.2925046120208644E-3</v>
      </c>
      <c r="BY23" s="17">
        <f>DAVERAGE(PlotSort2,"CCCI",$BQ$31:$BQ$32)</f>
        <v>0.3566592945523453</v>
      </c>
      <c r="BZ23" s="4">
        <f>DSTDEV(PlotSort2,"CCCI",$BQ$31:$BQ$32)/SQRT($BH23)</f>
        <v>2.422771960848152E-2</v>
      </c>
    </row>
    <row r="24" spans="2:78" ht="13.5" customHeight="1" x14ac:dyDescent="0.2">
      <c r="B24" s="10">
        <v>134</v>
      </c>
      <c r="C24" s="10">
        <v>9.1069999999999993</v>
      </c>
      <c r="D24" s="10">
        <v>134.37945999999999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26.5</v>
      </c>
      <c r="Q24" s="24">
        <v>0.92</v>
      </c>
      <c r="R24" s="24">
        <v>2.54</v>
      </c>
      <c r="S24" s="24">
        <v>46.34</v>
      </c>
      <c r="T24" s="24">
        <v>95.47</v>
      </c>
      <c r="U24" s="10">
        <v>3</v>
      </c>
      <c r="V24" s="10">
        <v>4</v>
      </c>
      <c r="W24" s="10">
        <v>3</v>
      </c>
      <c r="X24" s="10">
        <v>4</v>
      </c>
      <c r="Y24" s="10">
        <v>10</v>
      </c>
      <c r="Z24" s="10">
        <v>0</v>
      </c>
      <c r="AA24" s="10">
        <v>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3.907</v>
      </c>
      <c r="AK24" s="10">
        <v>1.12E-2</v>
      </c>
      <c r="AL24" s="11">
        <v>0.29220000000000002</v>
      </c>
      <c r="AM24" s="11">
        <v>8.0000000000000004E-4</v>
      </c>
      <c r="AN24" s="11">
        <v>1.7310000000000001</v>
      </c>
      <c r="AO24" s="11">
        <v>7.4999999999999997E-3</v>
      </c>
      <c r="AP24" s="11">
        <v>0.32119999999999999</v>
      </c>
      <c r="AQ24" s="11">
        <v>1.4E-3</v>
      </c>
      <c r="AR24" s="11">
        <v>7.2619999999999996</v>
      </c>
      <c r="AS24" s="11">
        <v>2.7000000000000001E-3</v>
      </c>
      <c r="AT24" s="11">
        <v>0.28739999999999999</v>
      </c>
      <c r="AU24" s="11">
        <v>1E-4</v>
      </c>
      <c r="AV24" s="11">
        <v>13.035399999999999</v>
      </c>
      <c r="AW24" s="11">
        <v>3.1199999999999999E-2</v>
      </c>
      <c r="AX24" s="11">
        <v>0.36109999999999998</v>
      </c>
      <c r="AY24" s="11">
        <v>8.9999999999999998E-4</v>
      </c>
      <c r="AZ24" s="11">
        <v>5.8478675069617465E-2</v>
      </c>
      <c r="BA24" s="11">
        <v>1.256437021572721</v>
      </c>
      <c r="BB24" s="11">
        <v>0.11364687740940631</v>
      </c>
      <c r="BC24" s="11">
        <v>9.6255986068785354E-2</v>
      </c>
      <c r="BD24" s="11">
        <v>0.47440930980675122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0.65810000000000002</v>
      </c>
      <c r="BJ24" s="4"/>
      <c r="BK24" s="4">
        <f>DAVERAGE(PlotSort2,"PhxRedEdge",$BR$31:$BR$32)</f>
        <v>0.64800000000000002</v>
      </c>
      <c r="BL24" s="4"/>
      <c r="BM24" s="4">
        <f>DAVERAGE(PlotSort2,"TMRed",$BR$31:$BR$32)</f>
        <v>0.66310000000000002</v>
      </c>
      <c r="BN24" s="4"/>
      <c r="BO24" s="4">
        <f>DAVERAGE(PlotSort2,"TMNIR",$BR$31:$BR$32)</f>
        <v>0.6411</v>
      </c>
      <c r="BP24" s="4"/>
      <c r="BQ24" s="4">
        <f>DAVERAGE(PlotSort2,"NDRE",$BR$31:$BR$32)</f>
        <v>-5.3525715615545871E-3</v>
      </c>
      <c r="BR24" s="4"/>
      <c r="BS24" s="4">
        <f>DAVERAGE(PlotSort2,"rvi",$BR$31:$BR$32)</f>
        <v>0.966822500377017</v>
      </c>
      <c r="BT24" s="4"/>
      <c r="BU24" s="17">
        <f>DAVERAGE(PlotSort2,"ndvi",$BR$31:$BR$32)</f>
        <v>-1.6868578438889757E-2</v>
      </c>
      <c r="BV24" s="4"/>
      <c r="BW24" s="17">
        <f>DAVERAGE(PlotSort2,"SAVI",$BR$31:$BR$32)</f>
        <v>-8.1291800613383664E-3</v>
      </c>
      <c r="BX24" s="4"/>
      <c r="BY24" s="17">
        <f>DAVERAGE(PlotSort2,"CCCI",$BR$31:$BR$32)</f>
        <v>0.60141247785742213</v>
      </c>
      <c r="BZ24" s="4"/>
    </row>
    <row r="25" spans="2:78" ht="13.5" customHeight="1" x14ac:dyDescent="0.2">
      <c r="B25" s="10">
        <v>134</v>
      </c>
      <c r="C25" s="10">
        <v>9.1150000000000002</v>
      </c>
      <c r="D25" s="10">
        <v>134.37979000000001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26.5</v>
      </c>
      <c r="Q25" s="24">
        <v>0.92</v>
      </c>
      <c r="R25" s="24">
        <v>2.54</v>
      </c>
      <c r="S25" s="24">
        <v>46.24</v>
      </c>
      <c r="T25" s="24">
        <v>95.54</v>
      </c>
      <c r="U25" s="10">
        <v>3</v>
      </c>
      <c r="V25" s="10">
        <v>4</v>
      </c>
      <c r="W25" s="10">
        <v>3</v>
      </c>
      <c r="X25" s="10">
        <v>4</v>
      </c>
      <c r="Y25" s="10">
        <v>10</v>
      </c>
      <c r="Z25" s="10">
        <v>0</v>
      </c>
      <c r="AA25" s="10">
        <v>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3.9401000000000002</v>
      </c>
      <c r="AK25" s="10">
        <v>1.1000000000000001E-3</v>
      </c>
      <c r="AL25" s="11">
        <v>0.2959</v>
      </c>
      <c r="AM25" s="11">
        <v>1E-4</v>
      </c>
      <c r="AN25" s="11">
        <v>1.7405999999999999</v>
      </c>
      <c r="AO25" s="11">
        <v>2.8999999999999998E-3</v>
      </c>
      <c r="AP25" s="11">
        <v>0.32440000000000002</v>
      </c>
      <c r="AQ25" s="11">
        <v>5.0000000000000001E-4</v>
      </c>
      <c r="AR25" s="11">
        <v>7.3116000000000003</v>
      </c>
      <c r="AS25" s="11">
        <v>1.03E-2</v>
      </c>
      <c r="AT25" s="11">
        <v>0.29060000000000002</v>
      </c>
      <c r="AU25" s="11">
        <v>4.0000000000000002E-4</v>
      </c>
      <c r="AV25" s="11">
        <v>13.0853</v>
      </c>
      <c r="AW25" s="11">
        <v>4.7800000000000002E-2</v>
      </c>
      <c r="AX25" s="11">
        <v>0.36399999999999999</v>
      </c>
      <c r="AY25" s="11">
        <v>1.2999999999999999E-3</v>
      </c>
      <c r="AZ25" s="11">
        <v>5.752469494479949E-2</v>
      </c>
      <c r="BA25" s="11">
        <v>1.2525808671713694</v>
      </c>
      <c r="BB25" s="11">
        <v>0.11212954476015881</v>
      </c>
      <c r="BC25" s="11">
        <v>9.5357699636237608E-2</v>
      </c>
      <c r="BD25" s="11">
        <v>0.47140156311567538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1.0016666666666667</v>
      </c>
      <c r="BJ25" s="4">
        <f>DSTDEV(PlotSort2,"PhxRed",$BS$31:$BS$32)/SQRT($BH25)</f>
        <v>3.9329095816936386E-3</v>
      </c>
      <c r="BK25" s="4">
        <f>DAVERAGE(PlotSort2,"PhxRedEdge",$BS$31:$BS$32)</f>
        <v>1.0014333333333332</v>
      </c>
      <c r="BL25" s="4">
        <f>DSTDEV(PlotSort2,"PhxRedEdge",$BS$31:$BS$32)/SQRT($BH25)</f>
        <v>3.9607799456391974E-3</v>
      </c>
      <c r="BM25" s="4">
        <f>DAVERAGE(PlotSort2,"TMRed",$BS$31:$BS$32)</f>
        <v>1.0016666666666667</v>
      </c>
      <c r="BN25" s="4">
        <f>DSTDEV(PlotSort2,"TMRed",$BS$31:$BS$32)/SQRT($BH25)</f>
        <v>3.9329095816936386E-3</v>
      </c>
      <c r="BO25" s="4">
        <f>DAVERAGE(PlotSort2,"TMNIR",$BS$31:$BS$32)</f>
        <v>1.0014333333333332</v>
      </c>
      <c r="BP25" s="4">
        <f>DSTDEV(PlotSort2,"TMNIR",$BS$31:$BS$32)/SQRT($BH25)</f>
        <v>3.9607799456391974E-3</v>
      </c>
      <c r="BQ25" s="4">
        <f>DAVERAGE(PlotSort2,"NDRE",$BS$31:$BS$32)</f>
        <v>0.73941827906071744</v>
      </c>
      <c r="BR25" s="4">
        <f>DSTDEV(PlotSort2,"NDRE",$BS$31:$BS$32)/SQRT($BH25)</f>
        <v>8.1938790232014447E-4</v>
      </c>
      <c r="BS25" s="4">
        <f>DAVERAGE(PlotSort2,"rvi",$BS$31:$BS$32)</f>
        <v>1.4252261908916026</v>
      </c>
      <c r="BT25" s="4">
        <f>DSTDEV(PlotSort2,"rvi",$BS$31:$BS$32)/SQRT($BH25)</f>
        <v>2.8261866907222872E-3</v>
      </c>
      <c r="BU25" s="17">
        <f>DAVERAGE(PlotSort2,"ndvi",$BS$31:$BS$32)</f>
        <v>0.1753324133008235</v>
      </c>
      <c r="BV25" s="4">
        <f>DSTDEV(PlotSort2,"ndvi",$BS$31:$BS$32)/SQRT($BH25)</f>
        <v>9.6066646489870395E-4</v>
      </c>
      <c r="BW25" s="17">
        <f>DAVERAGE(PlotSort2,"SAVI",$BS$31:$BS$32)</f>
        <v>0.26103734152740293</v>
      </c>
      <c r="BX25" s="4">
        <f>DSTDEV(PlotSort2,"SAVI",$BS$31:$BS$32)/SQRT($BH25)</f>
        <v>1.36417438447634E-3</v>
      </c>
      <c r="BY25" s="17">
        <f>DAVERAGE(PlotSort2,"CCCI",$BS$31:$BS$32)</f>
        <v>10.536374203382763</v>
      </c>
      <c r="BZ25" s="4">
        <f>DSTDEV(PlotSort2,"CCCI",$BS$31:$BS$32)/SQRT($BH25)</f>
        <v>1.9563177030995617E-2</v>
      </c>
    </row>
    <row r="26" spans="2:78" ht="13.5" customHeight="1" x14ac:dyDescent="0.2">
      <c r="B26" s="10">
        <v>134</v>
      </c>
      <c r="C26" s="10">
        <v>9.3260000000000005</v>
      </c>
      <c r="D26" s="10">
        <v>134.38857999999999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26.5</v>
      </c>
      <c r="Q26" s="24">
        <v>0.92</v>
      </c>
      <c r="R26" s="24">
        <v>2.54</v>
      </c>
      <c r="S26" s="24">
        <v>43.61</v>
      </c>
      <c r="T26" s="24">
        <v>97.57</v>
      </c>
      <c r="U26" s="10">
        <v>3</v>
      </c>
      <c r="V26" s="10">
        <v>4</v>
      </c>
      <c r="W26" s="10">
        <v>3</v>
      </c>
      <c r="X26" s="10">
        <v>4</v>
      </c>
      <c r="Y26" s="10">
        <v>10</v>
      </c>
      <c r="Z26" s="10">
        <v>0</v>
      </c>
      <c r="AA26" s="10">
        <v>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4.3470000000000004</v>
      </c>
      <c r="AK26" s="10">
        <v>1.23E-2</v>
      </c>
      <c r="AL26" s="11">
        <v>0.28699999999999998</v>
      </c>
      <c r="AM26" s="11">
        <v>8.0000000000000004E-4</v>
      </c>
      <c r="AN26" s="11">
        <v>1.9222999999999999</v>
      </c>
      <c r="AO26" s="11">
        <v>1.6000000000000001E-3</v>
      </c>
      <c r="AP26" s="11">
        <v>0.31530000000000002</v>
      </c>
      <c r="AQ26" s="11">
        <v>2.9999999999999997E-4</v>
      </c>
      <c r="AR26" s="11">
        <v>8.0678999999999998</v>
      </c>
      <c r="AS26" s="11">
        <v>4.4299999999999999E-2</v>
      </c>
      <c r="AT26" s="11">
        <v>0.2823</v>
      </c>
      <c r="AU26" s="11">
        <v>1.5E-3</v>
      </c>
      <c r="AV26" s="11">
        <v>14.4893</v>
      </c>
      <c r="AW26" s="11">
        <v>1.2500000000000001E-2</v>
      </c>
      <c r="AX26" s="11">
        <v>0.3553</v>
      </c>
      <c r="AY26" s="11">
        <v>2.9999999999999997E-4</v>
      </c>
      <c r="AZ26" s="11">
        <v>5.9648076349537692E-2</v>
      </c>
      <c r="BA26" s="11">
        <v>1.2585901523202268</v>
      </c>
      <c r="BB26" s="11">
        <v>0.11449184441656213</v>
      </c>
      <c r="BC26" s="11">
        <v>9.6255274261603394E-2</v>
      </c>
      <c r="BD26" s="11">
        <v>0.48776830387173659</v>
      </c>
      <c r="BE26" s="27"/>
    </row>
    <row r="27" spans="2:78" ht="13.5" customHeight="1" x14ac:dyDescent="0.2">
      <c r="B27" s="10">
        <v>134</v>
      </c>
      <c r="C27" s="10">
        <v>9.3190000000000008</v>
      </c>
      <c r="D27" s="10">
        <v>134.38829000000001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26.5</v>
      </c>
      <c r="Q27" s="24">
        <v>0.92</v>
      </c>
      <c r="R27" s="24">
        <v>2.54</v>
      </c>
      <c r="S27" s="24">
        <v>43.69</v>
      </c>
      <c r="T27" s="24">
        <v>97.5</v>
      </c>
      <c r="U27" s="10">
        <v>3</v>
      </c>
      <c r="V27" s="10">
        <v>4</v>
      </c>
      <c r="W27" s="10">
        <v>3</v>
      </c>
      <c r="X27" s="10">
        <v>4</v>
      </c>
      <c r="Y27" s="10">
        <v>10</v>
      </c>
      <c r="Z27" s="10">
        <v>0</v>
      </c>
      <c r="AA27" s="10">
        <v>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4.2717999999999998</v>
      </c>
      <c r="AK27" s="10">
        <v>2.35E-2</v>
      </c>
      <c r="AL27" s="11">
        <v>0.28360000000000002</v>
      </c>
      <c r="AM27" s="11">
        <v>1.6000000000000001E-3</v>
      </c>
      <c r="AN27" s="11">
        <v>1.8927</v>
      </c>
      <c r="AO27" s="11">
        <v>9.2999999999999992E-3</v>
      </c>
      <c r="AP27" s="11">
        <v>0.31219999999999998</v>
      </c>
      <c r="AQ27" s="11">
        <v>1.5E-3</v>
      </c>
      <c r="AR27" s="11">
        <v>7.9173</v>
      </c>
      <c r="AS27" s="11">
        <v>4.3799999999999999E-2</v>
      </c>
      <c r="AT27" s="11">
        <v>0.27850000000000003</v>
      </c>
      <c r="AU27" s="11">
        <v>1.5E-3</v>
      </c>
      <c r="AV27" s="11">
        <v>14.291700000000001</v>
      </c>
      <c r="AW27" s="11">
        <v>8.1100000000000005E-2</v>
      </c>
      <c r="AX27" s="11">
        <v>0.35239999999999999</v>
      </c>
      <c r="AY27" s="11">
        <v>2E-3</v>
      </c>
      <c r="AZ27" s="11">
        <v>6.0487511284983475E-2</v>
      </c>
      <c r="BA27" s="11">
        <v>1.2653500897666066</v>
      </c>
      <c r="BB27" s="11">
        <v>0.11713425265493733</v>
      </c>
      <c r="BC27" s="11">
        <v>9.8019276682288395E-2</v>
      </c>
      <c r="BD27" s="11">
        <v>0.47787825597099098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0.33040000000000003</v>
      </c>
      <c r="BJ27" s="4">
        <f>DSTDEV(PlotSort2,"PhxRed",$BT$31:$BT$32)/SQRT($BH27)</f>
        <v>1.3499999999999983E-2</v>
      </c>
      <c r="BK27" s="4">
        <f>DAVERAGE(PlotSort2,"PhxRedEdge",$BT$31:$BT$32)</f>
        <v>0.36555000000000004</v>
      </c>
      <c r="BL27" s="4">
        <f>DSTDEV(PlotSort2,"PhxRedEdge",$BT$31:$BT$32)/SQRT($BH27)</f>
        <v>1.4250000000000013E-2</v>
      </c>
      <c r="BM27" s="4">
        <f>DAVERAGE(PlotSort2,"TMRed",$BT$31:$BT$32)</f>
        <v>0.32540000000000002</v>
      </c>
      <c r="BN27" s="4">
        <f>DSTDEV(PlotSort2,"TMRed",$BT$31:$BT$32)/SQRT($BH27)</f>
        <v>1.3200000000000017E-2</v>
      </c>
      <c r="BO27" s="4">
        <f>DAVERAGE(PlotSort2,"TMNIR",$BT$31:$BT$32)</f>
        <v>0.40679999999999999</v>
      </c>
      <c r="BP27" s="4">
        <f>DSTDEV(PlotSort2,"TMNIR",$BT$31:$BT$32)/SQRT($BH27)</f>
        <v>1.4100000000000001E-2</v>
      </c>
      <c r="BQ27" s="4">
        <f>DAVERAGE(PlotSort2,"NDRE",$BT$31:$BT$32)</f>
        <v>5.3487623732459882E-2</v>
      </c>
      <c r="BR27" s="4">
        <f>DSTDEV(PlotSort2,"NDRE",$BT$31:$BT$32)/SQRT($BH27)</f>
        <v>2.1575375578626876E-3</v>
      </c>
      <c r="BS27" s="4">
        <f>DAVERAGE(PlotSort2,"rvi",$BT$31:$BT$32)</f>
        <v>1.2504535955225817</v>
      </c>
      <c r="BT27" s="4">
        <f>DSTDEV(PlotSort2,"rvi",$BT$31:$BT$32)/SQRT($BH27)</f>
        <v>7.3939381097052328E-3</v>
      </c>
      <c r="BU27" s="17">
        <f>DAVERAGE(PlotSort2,"ndvi",$BT$31:$BT$32)</f>
        <v>0.11128067974474923</v>
      </c>
      <c r="BV27" s="4">
        <f>DSTDEV(PlotSort2,"ndvi",$BT$31:$BT$32)/SQRT($BH27)</f>
        <v>2.9199160844464301E-3</v>
      </c>
      <c r="BW27" s="17">
        <f>DAVERAGE(PlotSort2,"SAVI",$BT$31:$BT$32)</f>
        <v>9.9115435446849268E-2</v>
      </c>
      <c r="BX27" s="4">
        <f>DSTDEV(PlotSort2,"SAVI",$BT$31:$BT$32)/SQRT($BH27)</f>
        <v>1.1003500955194115E-3</v>
      </c>
      <c r="BY27" s="17">
        <f>DAVERAGE(PlotSort2,"CCCI",$BT$31:$BT$32)</f>
        <v>0.40476721338473298</v>
      </c>
      <c r="BZ27" s="4">
        <f>DSTDEV(PlotSort2,"CCCI",$BT$31:$BT$32)/SQRT($BH27)</f>
        <v>1.2369777985446971E-2</v>
      </c>
    </row>
    <row r="28" spans="2:78" ht="13.5" customHeight="1" x14ac:dyDescent="0.2">
      <c r="B28" s="10">
        <v>134</v>
      </c>
      <c r="C28" s="10">
        <v>9.3109999999999999</v>
      </c>
      <c r="D28" s="10">
        <v>134.38795999999999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26.5</v>
      </c>
      <c r="Q28" s="24">
        <v>0.92</v>
      </c>
      <c r="R28" s="24">
        <v>2.54</v>
      </c>
      <c r="S28" s="24">
        <v>43.79</v>
      </c>
      <c r="T28" s="24">
        <v>97.42</v>
      </c>
      <c r="U28" s="10">
        <v>3</v>
      </c>
      <c r="V28" s="10">
        <v>4</v>
      </c>
      <c r="W28" s="10">
        <v>3</v>
      </c>
      <c r="X28" s="10">
        <v>4</v>
      </c>
      <c r="Y28" s="10">
        <v>10</v>
      </c>
      <c r="Z28" s="10">
        <v>0</v>
      </c>
      <c r="AA28" s="10">
        <v>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4.2496</v>
      </c>
      <c r="AK28" s="10">
        <v>5.5999999999999999E-3</v>
      </c>
      <c r="AL28" s="11">
        <v>0.28399999999999997</v>
      </c>
      <c r="AM28" s="11">
        <v>4.0000000000000002E-4</v>
      </c>
      <c r="AN28" s="11">
        <v>1.8858999999999999</v>
      </c>
      <c r="AO28" s="11">
        <v>3.8999999999999998E-3</v>
      </c>
      <c r="AP28" s="11">
        <v>0.313</v>
      </c>
      <c r="AQ28" s="11">
        <v>5.9999999999999995E-4</v>
      </c>
      <c r="AR28" s="11">
        <v>7.8708</v>
      </c>
      <c r="AS28" s="11">
        <v>3.5999999999999999E-3</v>
      </c>
      <c r="AT28" s="11">
        <v>0.2787</v>
      </c>
      <c r="AU28" s="11">
        <v>1E-4</v>
      </c>
      <c r="AV28" s="11">
        <v>14.210599999999999</v>
      </c>
      <c r="AW28" s="11">
        <v>2.5000000000000001E-2</v>
      </c>
      <c r="AX28" s="11">
        <v>0.35260000000000002</v>
      </c>
      <c r="AY28" s="11">
        <v>5.9999999999999995E-4</v>
      </c>
      <c r="AZ28" s="11">
        <v>5.9495192307692346E-2</v>
      </c>
      <c r="BA28" s="11">
        <v>1.2651596698959455</v>
      </c>
      <c r="BB28" s="11">
        <v>0.11706003484872489</v>
      </c>
      <c r="BC28" s="11">
        <v>9.7984619464333095E-2</v>
      </c>
      <c r="BD28" s="11">
        <v>0.46053428523324286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0.32594999999999996</v>
      </c>
      <c r="BJ28" s="4">
        <f>DSTDEV(PlotSort2,"PhxRed",$BU$31:$BU$32)/SQRT($BH28)</f>
        <v>3.3499999999999914E-3</v>
      </c>
      <c r="BK28" s="4">
        <f>DAVERAGE(PlotSort2,"PhxRedEdge",$BU$31:$BU$32)</f>
        <v>0.36070000000000002</v>
      </c>
      <c r="BL28" s="4">
        <f>DSTDEV(PlotSort2,"PhxRedEdge",$BU$31:$BU$32)/SQRT($BH28)</f>
        <v>3.8999999999999868E-3</v>
      </c>
      <c r="BM28" s="4">
        <f>DAVERAGE(PlotSort2,"TMRed",$BU$31:$BU$32)</f>
        <v>0.32074999999999998</v>
      </c>
      <c r="BN28" s="4">
        <f>DSTDEV(PlotSort2,"TMRed",$BU$31:$BU$32)/SQRT($BH28)</f>
        <v>3.3499999999999914E-3</v>
      </c>
      <c r="BO28" s="4">
        <f>DAVERAGE(PlotSort2,"TMNIR",$BU$31:$BU$32)</f>
        <v>0.40049999999999997</v>
      </c>
      <c r="BP28" s="4">
        <f>DSTDEV(PlotSort2,"TMNIR",$BU$31:$BU$32)/SQRT($BH28)</f>
        <v>3.8999999999999868E-3</v>
      </c>
      <c r="BQ28" s="4">
        <f>DAVERAGE(PlotSort2,"NDRE",$BU$31:$BU$32)</f>
        <v>5.229135504654582E-2</v>
      </c>
      <c r="BR28" s="4">
        <f>DSTDEV(PlotSort2,"NDRE",$BU$31:$BU$32)/SQRT($BH28)</f>
        <v>5.3582838854841428E-4</v>
      </c>
      <c r="BS28" s="4">
        <f>DAVERAGE(PlotSort2,"rvi",$BU$31:$BU$32)</f>
        <v>1.2486452231539542</v>
      </c>
      <c r="BT28" s="4">
        <f>DSTDEV(PlotSort2,"rvi",$BU$31:$BU$32)/SQRT($BH28)</f>
        <v>8.8218705398512842E-4</v>
      </c>
      <c r="BU28" s="17">
        <f>DAVERAGE(PlotSort2,"ndvi",$BU$31:$BU$32)</f>
        <v>0.11057543127065514</v>
      </c>
      <c r="BV28" s="4">
        <f>DSTDEV(PlotSort2,"ndvi",$BU$31:$BU$32)/SQRT($BH28)</f>
        <v>3.489384772440221E-4</v>
      </c>
      <c r="BW28" s="17">
        <f>DAVERAGE(PlotSort2,"SAVI",$BU$31:$BU$32)</f>
        <v>9.7952358825505431E-2</v>
      </c>
      <c r="BX28" s="4">
        <f>DSTDEV(PlotSort2,"SAVI",$BU$31:$BU$32)/SQRT($BH28)</f>
        <v>9.4039220892599959E-5</v>
      </c>
      <c r="BY28" s="17">
        <f>DAVERAGE(PlotSort2,"CCCI",$BU$31:$BU$32)</f>
        <v>0.38935473745599392</v>
      </c>
      <c r="BZ28" s="4">
        <f>DSTDEV(PlotSort2,"CCCI",$BU$31:$BU$32)/SQRT($BH28)</f>
        <v>6.6529884303667122E-3</v>
      </c>
    </row>
    <row r="29" spans="2:78" ht="13.5" customHeight="1" x14ac:dyDescent="0.2">
      <c r="B29" s="10">
        <v>134</v>
      </c>
      <c r="C29" s="10">
        <v>9.3030000000000008</v>
      </c>
      <c r="D29" s="10">
        <v>134.38762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26.5</v>
      </c>
      <c r="Q29" s="24">
        <v>0.92</v>
      </c>
      <c r="R29" s="24">
        <v>2.54</v>
      </c>
      <c r="S29" s="24">
        <v>43.89</v>
      </c>
      <c r="T29" s="24">
        <v>97.34</v>
      </c>
      <c r="U29" s="10">
        <v>3</v>
      </c>
      <c r="V29" s="10">
        <v>4</v>
      </c>
      <c r="W29" s="10">
        <v>3</v>
      </c>
      <c r="X29" s="10">
        <v>4</v>
      </c>
      <c r="Y29" s="10">
        <v>10</v>
      </c>
      <c r="Z29" s="10">
        <v>0</v>
      </c>
      <c r="AA29" s="10">
        <v>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4.2984</v>
      </c>
      <c r="AK29" s="10">
        <v>1.21E-2</v>
      </c>
      <c r="AL29" s="11">
        <v>0.28910000000000002</v>
      </c>
      <c r="AM29" s="11">
        <v>8.0000000000000004E-4</v>
      </c>
      <c r="AN29" s="11">
        <v>1.9043000000000001</v>
      </c>
      <c r="AO29" s="11">
        <v>4.7000000000000002E-3</v>
      </c>
      <c r="AP29" s="11">
        <v>0.31809999999999999</v>
      </c>
      <c r="AQ29" s="11">
        <v>8.0000000000000004E-4</v>
      </c>
      <c r="AR29" s="11">
        <v>7.9829999999999997</v>
      </c>
      <c r="AS29" s="11">
        <v>6.7000000000000002E-3</v>
      </c>
      <c r="AT29" s="11">
        <v>0.28449999999999998</v>
      </c>
      <c r="AU29" s="11">
        <v>2.0000000000000001E-4</v>
      </c>
      <c r="AV29" s="11">
        <v>14.385300000000001</v>
      </c>
      <c r="AW29" s="11">
        <v>0</v>
      </c>
      <c r="AX29" s="11">
        <v>0.35920000000000002</v>
      </c>
      <c r="AY29" s="11">
        <v>0</v>
      </c>
      <c r="AZ29" s="11">
        <v>6.0682120183079911E-2</v>
      </c>
      <c r="BA29" s="11">
        <v>1.2625659050966609</v>
      </c>
      <c r="BB29" s="11">
        <v>0.11604784837657302</v>
      </c>
      <c r="BC29" s="11">
        <v>9.7971496021684076E-2</v>
      </c>
      <c r="BD29" s="11">
        <v>0.49177200470139837</v>
      </c>
      <c r="BE29" s="27"/>
      <c r="BF29" s="5"/>
    </row>
    <row r="30" spans="2:78" ht="13.5" customHeight="1" x14ac:dyDescent="0.2">
      <c r="B30" s="10">
        <v>134</v>
      </c>
      <c r="C30" s="10">
        <v>9.2949999999999999</v>
      </c>
      <c r="D30" s="10">
        <v>134.38729000000001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26.5</v>
      </c>
      <c r="Q30" s="24">
        <v>0.92</v>
      </c>
      <c r="R30" s="24">
        <v>2.54</v>
      </c>
      <c r="S30" s="24">
        <v>43.99</v>
      </c>
      <c r="T30" s="24">
        <v>97.26</v>
      </c>
      <c r="U30" s="10">
        <v>3</v>
      </c>
      <c r="V30" s="10">
        <v>4</v>
      </c>
      <c r="W30" s="10">
        <v>3</v>
      </c>
      <c r="X30" s="10">
        <v>4</v>
      </c>
      <c r="Y30" s="10">
        <v>10</v>
      </c>
      <c r="Z30" s="10">
        <v>0</v>
      </c>
      <c r="AA30" s="10">
        <v>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4.2065999999999999</v>
      </c>
      <c r="AK30" s="10">
        <v>1.49E-2</v>
      </c>
      <c r="AL30" s="11">
        <v>0.2848</v>
      </c>
      <c r="AM30" s="11">
        <v>1E-3</v>
      </c>
      <c r="AN30" s="11">
        <v>1.8967000000000001</v>
      </c>
      <c r="AO30" s="11">
        <v>1.9E-3</v>
      </c>
      <c r="AP30" s="11">
        <v>0.31890000000000002</v>
      </c>
      <c r="AQ30" s="11">
        <v>2.9999999999999997E-4</v>
      </c>
      <c r="AR30" s="11">
        <v>7.81</v>
      </c>
      <c r="AS30" s="11">
        <v>4.4999999999999997E-3</v>
      </c>
      <c r="AT30" s="11">
        <v>0.28010000000000002</v>
      </c>
      <c r="AU30" s="11">
        <v>2.0000000000000001E-4</v>
      </c>
      <c r="AV30" s="11">
        <v>14.404</v>
      </c>
      <c r="AW30" s="11">
        <v>2.29E-2</v>
      </c>
      <c r="AX30" s="11">
        <v>0.3619</v>
      </c>
      <c r="AY30" s="11">
        <v>5.9999999999999995E-4</v>
      </c>
      <c r="AZ30" s="11">
        <v>6.316098707403052E-2</v>
      </c>
      <c r="BA30" s="11">
        <v>1.2920385576579791</v>
      </c>
      <c r="BB30" s="11">
        <v>0.1274143302180685</v>
      </c>
      <c r="BC30" s="11">
        <v>0.1074430823117338</v>
      </c>
      <c r="BD30" s="11">
        <v>0.43038035308147071</v>
      </c>
      <c r="BE30" s="27"/>
      <c r="BF30" s="5"/>
      <c r="BH30" s="19" t="s">
        <v>116</v>
      </c>
    </row>
    <row r="31" spans="2:78" ht="13.5" customHeight="1" x14ac:dyDescent="0.2">
      <c r="B31" s="10">
        <v>134</v>
      </c>
      <c r="C31" s="10">
        <v>9.2880000000000003</v>
      </c>
      <c r="D31" s="10">
        <v>134.387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26.5</v>
      </c>
      <c r="Q31" s="24">
        <v>0.92</v>
      </c>
      <c r="R31" s="24">
        <v>2.54</v>
      </c>
      <c r="S31" s="24">
        <v>44.08</v>
      </c>
      <c r="T31" s="24">
        <v>97.2</v>
      </c>
      <c r="U31" s="10">
        <v>3</v>
      </c>
      <c r="V31" s="10">
        <v>4</v>
      </c>
      <c r="W31" s="10">
        <v>3</v>
      </c>
      <c r="X31" s="10">
        <v>4</v>
      </c>
      <c r="Y31" s="10">
        <v>10</v>
      </c>
      <c r="Z31" s="10">
        <v>0</v>
      </c>
      <c r="AA31" s="10">
        <v>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4.3281999999999998</v>
      </c>
      <c r="AK31" s="10">
        <v>5.3100000000000001E-2</v>
      </c>
      <c r="AL31" s="11">
        <v>0.29470000000000002</v>
      </c>
      <c r="AM31" s="11">
        <v>3.5999999999999999E-3</v>
      </c>
      <c r="AN31" s="11">
        <v>1.9379999999999999</v>
      </c>
      <c r="AO31" s="11">
        <v>2.2499999999999999E-2</v>
      </c>
      <c r="AP31" s="11">
        <v>0.32779999999999998</v>
      </c>
      <c r="AQ31" s="11">
        <v>3.8E-3</v>
      </c>
      <c r="AR31" s="11">
        <v>8.0281000000000002</v>
      </c>
      <c r="AS31" s="11">
        <v>7.9600000000000004E-2</v>
      </c>
      <c r="AT31" s="11">
        <v>0.28949999999999998</v>
      </c>
      <c r="AU31" s="11">
        <v>2.8999999999999998E-3</v>
      </c>
      <c r="AV31" s="11">
        <v>14.5746</v>
      </c>
      <c r="AW31" s="11">
        <v>0.13100000000000001</v>
      </c>
      <c r="AX31" s="11">
        <v>0.36820000000000003</v>
      </c>
      <c r="AY31" s="11">
        <v>3.3E-3</v>
      </c>
      <c r="AZ31" s="11">
        <v>5.8045977011494325E-2</v>
      </c>
      <c r="BA31" s="11">
        <v>1.2718480138169259</v>
      </c>
      <c r="BB31" s="11">
        <v>0.11965941918807975</v>
      </c>
      <c r="BC31" s="11">
        <v>0.10196942213008559</v>
      </c>
      <c r="BD31" s="11">
        <v>0.41002447288589594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134</v>
      </c>
      <c r="C32" s="10">
        <v>9.2799999999999994</v>
      </c>
      <c r="D32" s="10">
        <v>134.38667000000001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26.5</v>
      </c>
      <c r="Q32" s="24">
        <v>0.92</v>
      </c>
      <c r="R32" s="24">
        <v>2.54</v>
      </c>
      <c r="S32" s="24">
        <v>44.18</v>
      </c>
      <c r="T32" s="24">
        <v>97.12</v>
      </c>
      <c r="U32" s="10">
        <v>3</v>
      </c>
      <c r="V32" s="10">
        <v>4</v>
      </c>
      <c r="W32" s="10">
        <v>3</v>
      </c>
      <c r="X32" s="10">
        <v>4</v>
      </c>
      <c r="Y32" s="10">
        <v>10</v>
      </c>
      <c r="Z32" s="10">
        <v>0</v>
      </c>
      <c r="AA32" s="10">
        <v>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4.5374999999999996</v>
      </c>
      <c r="AK32" s="10">
        <v>6.1600000000000002E-2</v>
      </c>
      <c r="AL32" s="11">
        <v>0.311</v>
      </c>
      <c r="AM32" s="11">
        <v>4.1999999999999997E-3</v>
      </c>
      <c r="AN32" s="11">
        <v>2.0217000000000001</v>
      </c>
      <c r="AO32" s="11">
        <v>2.53E-2</v>
      </c>
      <c r="AP32" s="11">
        <v>0.34420000000000001</v>
      </c>
      <c r="AQ32" s="11">
        <v>4.3E-3</v>
      </c>
      <c r="AR32" s="11">
        <v>8.4295000000000009</v>
      </c>
      <c r="AS32" s="11">
        <v>7.5999999999999998E-2</v>
      </c>
      <c r="AT32" s="11">
        <v>0.30599999999999999</v>
      </c>
      <c r="AU32" s="11">
        <v>2.8E-3</v>
      </c>
      <c r="AV32" s="11">
        <v>15.138199999999999</v>
      </c>
      <c r="AW32" s="11">
        <v>0.16220000000000001</v>
      </c>
      <c r="AX32" s="11">
        <v>0.38490000000000002</v>
      </c>
      <c r="AY32" s="11">
        <v>4.1000000000000003E-3</v>
      </c>
      <c r="AZ32" s="11">
        <v>5.5822246605403934E-2</v>
      </c>
      <c r="BA32" s="11">
        <v>1.2578431372549022</v>
      </c>
      <c r="BB32" s="11">
        <v>0.11419887103777684</v>
      </c>
      <c r="BC32" s="11">
        <v>9.937862121084895E-2</v>
      </c>
      <c r="BD32" s="11">
        <v>0.42040160300705015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134</v>
      </c>
      <c r="C33" s="10">
        <v>9.2729999999999997</v>
      </c>
      <c r="D33" s="10">
        <v>134.38638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26.5</v>
      </c>
      <c r="Q33" s="24">
        <v>0.92</v>
      </c>
      <c r="R33" s="24">
        <v>2.54</v>
      </c>
      <c r="S33" s="24">
        <v>44.27</v>
      </c>
      <c r="T33" s="24">
        <v>97.05</v>
      </c>
      <c r="U33" s="10">
        <v>3</v>
      </c>
      <c r="V33" s="10">
        <v>4</v>
      </c>
      <c r="W33" s="10">
        <v>3</v>
      </c>
      <c r="X33" s="10">
        <v>4</v>
      </c>
      <c r="Y33" s="10">
        <v>10</v>
      </c>
      <c r="Z33" s="10">
        <v>0</v>
      </c>
      <c r="AA33" s="10">
        <v>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4.5673000000000004</v>
      </c>
      <c r="AK33" s="10">
        <v>9.0899999999999995E-2</v>
      </c>
      <c r="AL33" s="11">
        <v>0.31480000000000002</v>
      </c>
      <c r="AM33" s="11">
        <v>6.3E-3</v>
      </c>
      <c r="AN33" s="11">
        <v>2.0438999999999998</v>
      </c>
      <c r="AO33" s="11">
        <v>2.3E-2</v>
      </c>
      <c r="AP33" s="11">
        <v>0.35</v>
      </c>
      <c r="AQ33" s="11">
        <v>3.8999999999999998E-3</v>
      </c>
      <c r="AR33" s="11">
        <v>8.4665999999999997</v>
      </c>
      <c r="AS33" s="11">
        <v>0.1489</v>
      </c>
      <c r="AT33" s="11">
        <v>0.30909999999999999</v>
      </c>
      <c r="AU33" s="11">
        <v>5.4000000000000003E-3</v>
      </c>
      <c r="AV33" s="11">
        <v>15.375400000000001</v>
      </c>
      <c r="AW33" s="11">
        <v>7.4899999999999994E-2</v>
      </c>
      <c r="AX33" s="11">
        <v>0.39319999999999999</v>
      </c>
      <c r="AY33" s="11">
        <v>1.9E-3</v>
      </c>
      <c r="AZ33" s="11">
        <v>5.8127018299246526E-2</v>
      </c>
      <c r="BA33" s="11">
        <v>1.2720802329343255</v>
      </c>
      <c r="BB33" s="11">
        <v>0.11974939484550765</v>
      </c>
      <c r="BC33" s="11">
        <v>0.10492389586625636</v>
      </c>
      <c r="BD33" s="11">
        <v>0.41065744294926654</v>
      </c>
      <c r="BE33" s="27"/>
      <c r="BF33" s="5"/>
    </row>
    <row r="34" spans="2:66" ht="13.5" customHeight="1" x14ac:dyDescent="0.2">
      <c r="B34" s="10">
        <v>134</v>
      </c>
      <c r="C34" s="10">
        <v>9.3420000000000005</v>
      </c>
      <c r="D34" s="10">
        <v>134.38925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26.5</v>
      </c>
      <c r="Q34" s="24">
        <v>0.92</v>
      </c>
      <c r="R34" s="24">
        <v>2.54</v>
      </c>
      <c r="S34" s="24">
        <v>43.41</v>
      </c>
      <c r="T34" s="24">
        <v>97.73</v>
      </c>
      <c r="U34" s="10">
        <v>3</v>
      </c>
      <c r="V34" s="10">
        <v>4</v>
      </c>
      <c r="W34" s="10">
        <v>3</v>
      </c>
      <c r="X34" s="10">
        <v>4</v>
      </c>
      <c r="Y34" s="10">
        <v>10</v>
      </c>
      <c r="Z34" s="10">
        <v>0</v>
      </c>
      <c r="AA34" s="10">
        <v>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4.2836999999999996</v>
      </c>
      <c r="AK34" s="10">
        <v>4.4900000000000002E-2</v>
      </c>
      <c r="AL34" s="11">
        <v>0.27929999999999999</v>
      </c>
      <c r="AM34" s="11">
        <v>2.8999999999999998E-3</v>
      </c>
      <c r="AN34" s="11">
        <v>1.8939999999999999</v>
      </c>
      <c r="AO34" s="11">
        <v>2.0199999999999999E-2</v>
      </c>
      <c r="AP34" s="11">
        <v>0.30680000000000002</v>
      </c>
      <c r="AQ34" s="11">
        <v>3.3E-3</v>
      </c>
      <c r="AR34" s="11">
        <v>7.9763000000000002</v>
      </c>
      <c r="AS34" s="11">
        <v>5.3600000000000002E-2</v>
      </c>
      <c r="AT34" s="11">
        <v>0.27560000000000001</v>
      </c>
      <c r="AU34" s="11">
        <v>1.9E-3</v>
      </c>
      <c r="AV34" s="11">
        <v>14.2958</v>
      </c>
      <c r="AW34" s="11">
        <v>0.1019</v>
      </c>
      <c r="AX34" s="11">
        <v>0.3463</v>
      </c>
      <c r="AY34" s="11">
        <v>2.5000000000000001E-3</v>
      </c>
      <c r="AZ34" s="11">
        <v>6.048078395345273E-2</v>
      </c>
      <c r="BA34" s="11">
        <v>1.2565312046444121</v>
      </c>
      <c r="BB34" s="11">
        <v>0.1136838720051455</v>
      </c>
      <c r="BC34" s="11">
        <v>9.4527141456457769E-2</v>
      </c>
      <c r="BD34" s="11">
        <v>0.5108378487716142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134</v>
      </c>
      <c r="C35" s="10">
        <v>9.35</v>
      </c>
      <c r="D35" s="10">
        <v>134.38958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26.5</v>
      </c>
      <c r="Q35" s="24">
        <v>0.92</v>
      </c>
      <c r="R35" s="24">
        <v>2.54</v>
      </c>
      <c r="S35" s="24">
        <v>43.31</v>
      </c>
      <c r="T35" s="24">
        <v>97.81</v>
      </c>
      <c r="U35" s="10">
        <v>3</v>
      </c>
      <c r="V35" s="10">
        <v>4</v>
      </c>
      <c r="W35" s="10">
        <v>3</v>
      </c>
      <c r="X35" s="10">
        <v>4</v>
      </c>
      <c r="Y35" s="10">
        <v>10</v>
      </c>
      <c r="Z35" s="10">
        <v>0</v>
      </c>
      <c r="AA35" s="10">
        <v>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4.3738000000000001</v>
      </c>
      <c r="AK35" s="10">
        <v>0.1216</v>
      </c>
      <c r="AL35" s="11">
        <v>0.28339999999999999</v>
      </c>
      <c r="AM35" s="11">
        <v>7.9000000000000008E-3</v>
      </c>
      <c r="AN35" s="11">
        <v>1.9387000000000001</v>
      </c>
      <c r="AO35" s="11">
        <v>4.7E-2</v>
      </c>
      <c r="AP35" s="11">
        <v>0.312</v>
      </c>
      <c r="AQ35" s="11">
        <v>7.6E-3</v>
      </c>
      <c r="AR35" s="11">
        <v>8.1278000000000006</v>
      </c>
      <c r="AS35" s="11">
        <v>0.2177</v>
      </c>
      <c r="AT35" s="11">
        <v>0.27910000000000001</v>
      </c>
      <c r="AU35" s="11">
        <v>7.4999999999999997E-3</v>
      </c>
      <c r="AV35" s="11">
        <v>14.6058</v>
      </c>
      <c r="AW35" s="11">
        <v>0.312</v>
      </c>
      <c r="AX35" s="11">
        <v>0.35170000000000001</v>
      </c>
      <c r="AY35" s="11">
        <v>7.4999999999999997E-3</v>
      </c>
      <c r="AZ35" s="11">
        <v>5.9816182009944277E-2</v>
      </c>
      <c r="BA35" s="11">
        <v>1.2601218201361519</v>
      </c>
      <c r="BB35" s="11">
        <v>0.11509194673430563</v>
      </c>
      <c r="BC35" s="11">
        <v>9.6303501945525283E-2</v>
      </c>
      <c r="BD35" s="11">
        <v>0.48509630098890161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134</v>
      </c>
      <c r="C36" s="10">
        <v>9.3580000000000005</v>
      </c>
      <c r="D36" s="10">
        <v>134.38991999999999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26.5</v>
      </c>
      <c r="Q36" s="24">
        <v>0.92</v>
      </c>
      <c r="R36" s="24">
        <v>2.54</v>
      </c>
      <c r="S36" s="24">
        <v>43.21</v>
      </c>
      <c r="T36" s="24">
        <v>97.89</v>
      </c>
      <c r="U36" s="10">
        <v>3</v>
      </c>
      <c r="V36" s="10">
        <v>4</v>
      </c>
      <c r="W36" s="10">
        <v>3</v>
      </c>
      <c r="X36" s="10">
        <v>4</v>
      </c>
      <c r="Y36" s="10">
        <v>10</v>
      </c>
      <c r="Z36" s="10">
        <v>0</v>
      </c>
      <c r="AA36" s="10">
        <v>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4.4492000000000003</v>
      </c>
      <c r="AK36" s="10">
        <v>6.6100000000000006E-2</v>
      </c>
      <c r="AL36" s="11">
        <v>0.28649999999999998</v>
      </c>
      <c r="AM36" s="11">
        <v>4.3E-3</v>
      </c>
      <c r="AN36" s="11">
        <v>1.9846999999999999</v>
      </c>
      <c r="AO36" s="11">
        <v>2.4199999999999999E-2</v>
      </c>
      <c r="AP36" s="11">
        <v>0.3175</v>
      </c>
      <c r="AQ36" s="11">
        <v>3.8999999999999998E-3</v>
      </c>
      <c r="AR36" s="11">
        <v>8.2774999999999999</v>
      </c>
      <c r="AS36" s="11">
        <v>0.1109</v>
      </c>
      <c r="AT36" s="11">
        <v>0.28249999999999997</v>
      </c>
      <c r="AU36" s="11">
        <v>3.8E-3</v>
      </c>
      <c r="AV36" s="11">
        <v>15.013400000000001</v>
      </c>
      <c r="AW36" s="11">
        <v>0.1414</v>
      </c>
      <c r="AX36" s="11">
        <v>0.35930000000000001</v>
      </c>
      <c r="AY36" s="11">
        <v>3.3999999999999998E-3</v>
      </c>
      <c r="AZ36" s="11">
        <v>6.1761229314420803E-2</v>
      </c>
      <c r="BA36" s="11">
        <v>1.2718584070796461</v>
      </c>
      <c r="BB36" s="11">
        <v>0.11966344655655975</v>
      </c>
      <c r="BC36" s="11">
        <v>0.1008933263268524</v>
      </c>
      <c r="BD36" s="11">
        <v>0.47704343297411583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134</v>
      </c>
      <c r="C37" s="10">
        <v>9.3659999999999997</v>
      </c>
      <c r="D37" s="10">
        <v>134.39025000000001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26.5</v>
      </c>
      <c r="Q37" s="24">
        <v>0.92</v>
      </c>
      <c r="R37" s="24">
        <v>2.54</v>
      </c>
      <c r="S37" s="24">
        <v>43.11</v>
      </c>
      <c r="T37" s="24">
        <v>97.97</v>
      </c>
      <c r="U37" s="10">
        <v>3</v>
      </c>
      <c r="V37" s="10">
        <v>4</v>
      </c>
      <c r="W37" s="10">
        <v>3</v>
      </c>
      <c r="X37" s="10">
        <v>4</v>
      </c>
      <c r="Y37" s="10">
        <v>10</v>
      </c>
      <c r="Z37" s="10">
        <v>0</v>
      </c>
      <c r="AA37" s="10">
        <v>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4.5144000000000002</v>
      </c>
      <c r="AK37" s="10">
        <v>3.8999999999999998E-3</v>
      </c>
      <c r="AL37" s="11">
        <v>0.28889999999999999</v>
      </c>
      <c r="AM37" s="11">
        <v>2.0000000000000001E-4</v>
      </c>
      <c r="AN37" s="11">
        <v>1.9944999999999999</v>
      </c>
      <c r="AO37" s="11">
        <v>3.8E-3</v>
      </c>
      <c r="AP37" s="11">
        <v>0.31709999999999999</v>
      </c>
      <c r="AQ37" s="11">
        <v>5.9999999999999995E-4</v>
      </c>
      <c r="AR37" s="11">
        <v>8.375</v>
      </c>
      <c r="AS37" s="11">
        <v>1.8E-3</v>
      </c>
      <c r="AT37" s="11">
        <v>0.28410000000000002</v>
      </c>
      <c r="AU37" s="11">
        <v>1E-4</v>
      </c>
      <c r="AV37" s="11">
        <v>14.9968</v>
      </c>
      <c r="AW37" s="11">
        <v>2.5000000000000001E-2</v>
      </c>
      <c r="AX37" s="11">
        <v>0.35680000000000001</v>
      </c>
      <c r="AY37" s="11">
        <v>5.9999999999999995E-4</v>
      </c>
      <c r="AZ37" s="11">
        <v>5.8910817628728324E-2</v>
      </c>
      <c r="BA37" s="11">
        <v>1.2558958113340373</v>
      </c>
      <c r="BB37" s="11">
        <v>0.11343423310968948</v>
      </c>
      <c r="BC37" s="11">
        <v>9.5582434919800147E-2</v>
      </c>
      <c r="BD37" s="11">
        <v>0.484392805588436</v>
      </c>
      <c r="BE37" s="27"/>
      <c r="BF37" s="5"/>
      <c r="BI37" s="22">
        <v>2</v>
      </c>
    </row>
    <row r="38" spans="2:66" ht="13.5" customHeight="1" x14ac:dyDescent="0.2">
      <c r="B38" s="10">
        <v>134</v>
      </c>
      <c r="C38" s="10">
        <v>9.3729999999999993</v>
      </c>
      <c r="D38" s="10">
        <v>134.39053999999999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26.5</v>
      </c>
      <c r="Q38" s="24">
        <v>0.92</v>
      </c>
      <c r="R38" s="24">
        <v>2.54</v>
      </c>
      <c r="S38" s="24">
        <v>43.02</v>
      </c>
      <c r="T38" s="24">
        <v>98.04</v>
      </c>
      <c r="U38" s="10">
        <v>3</v>
      </c>
      <c r="V38" s="10">
        <v>4</v>
      </c>
      <c r="W38" s="10">
        <v>3</v>
      </c>
      <c r="X38" s="10">
        <v>4</v>
      </c>
      <c r="Y38" s="10">
        <v>10</v>
      </c>
      <c r="Z38" s="10">
        <v>0</v>
      </c>
      <c r="AA38" s="10">
        <v>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4.4682000000000004</v>
      </c>
      <c r="AK38" s="10">
        <v>6.7799999999999999E-2</v>
      </c>
      <c r="AL38" s="11">
        <v>0.28439999999999999</v>
      </c>
      <c r="AM38" s="11">
        <v>4.3E-3</v>
      </c>
      <c r="AN38" s="11">
        <v>2.0106999999999999</v>
      </c>
      <c r="AO38" s="11">
        <v>1.4800000000000001E-2</v>
      </c>
      <c r="AP38" s="11">
        <v>0.31790000000000002</v>
      </c>
      <c r="AQ38" s="11">
        <v>2.3E-3</v>
      </c>
      <c r="AR38" s="11">
        <v>8.3226999999999993</v>
      </c>
      <c r="AS38" s="11">
        <v>6.5699999999999995E-2</v>
      </c>
      <c r="AT38" s="11">
        <v>0.28079999999999999</v>
      </c>
      <c r="AU38" s="11">
        <v>2.2000000000000001E-3</v>
      </c>
      <c r="AV38" s="11">
        <v>15.2256</v>
      </c>
      <c r="AW38" s="11">
        <v>5.4100000000000002E-2</v>
      </c>
      <c r="AX38" s="11">
        <v>0.3604</v>
      </c>
      <c r="AY38" s="11">
        <v>1.2999999999999999E-3</v>
      </c>
      <c r="AZ38" s="11">
        <v>6.2656641604009994E-2</v>
      </c>
      <c r="BA38" s="11">
        <v>1.2834757834757835</v>
      </c>
      <c r="BB38" s="11">
        <v>0.124142233312539</v>
      </c>
      <c r="BC38" s="11">
        <v>0.10462670872765512</v>
      </c>
      <c r="BD38" s="11">
        <v>0.45136558205148214</v>
      </c>
      <c r="BE38" s="27"/>
      <c r="BF38" s="5"/>
      <c r="BI38" s="22">
        <v>3</v>
      </c>
      <c r="BJ38" s="3"/>
    </row>
    <row r="39" spans="2:66" ht="13.5" customHeight="1" x14ac:dyDescent="0.2">
      <c r="B39" s="10">
        <v>134</v>
      </c>
      <c r="C39" s="10">
        <v>9.3810000000000002</v>
      </c>
      <c r="D39" s="10">
        <v>134.39088000000001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26.5</v>
      </c>
      <c r="Q39" s="24">
        <v>0.92</v>
      </c>
      <c r="R39" s="24">
        <v>2.54</v>
      </c>
      <c r="S39" s="24">
        <v>42.92</v>
      </c>
      <c r="T39" s="24">
        <v>98.12</v>
      </c>
      <c r="U39" s="10">
        <v>3</v>
      </c>
      <c r="V39" s="10">
        <v>4</v>
      </c>
      <c r="W39" s="10">
        <v>3</v>
      </c>
      <c r="X39" s="10">
        <v>4</v>
      </c>
      <c r="Y39" s="10">
        <v>10</v>
      </c>
      <c r="Z39" s="10">
        <v>0</v>
      </c>
      <c r="AA39" s="10">
        <v>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4.6284000000000001</v>
      </c>
      <c r="AK39" s="10">
        <v>3.5400000000000001E-2</v>
      </c>
      <c r="AL39" s="11">
        <v>0.2928</v>
      </c>
      <c r="AM39" s="11">
        <v>2.2000000000000001E-3</v>
      </c>
      <c r="AN39" s="11">
        <v>2.0642999999999998</v>
      </c>
      <c r="AO39" s="11">
        <v>1.03E-2</v>
      </c>
      <c r="AP39" s="11">
        <v>0.32440000000000002</v>
      </c>
      <c r="AQ39" s="11">
        <v>1.6000000000000001E-3</v>
      </c>
      <c r="AR39" s="11">
        <v>8.6204000000000001</v>
      </c>
      <c r="AS39" s="11">
        <v>4.6899999999999997E-2</v>
      </c>
      <c r="AT39" s="11">
        <v>0.28910000000000002</v>
      </c>
      <c r="AU39" s="11">
        <v>1.6000000000000001E-3</v>
      </c>
      <c r="AV39" s="11">
        <v>15.560499999999999</v>
      </c>
      <c r="AW39" s="11">
        <v>5.62E-2</v>
      </c>
      <c r="AX39" s="11">
        <v>0.36609999999999998</v>
      </c>
      <c r="AY39" s="11">
        <v>1.2999999999999999E-3</v>
      </c>
      <c r="AZ39" s="11">
        <v>6.0391020999275825E-2</v>
      </c>
      <c r="BA39" s="11">
        <v>1.2663438256658595</v>
      </c>
      <c r="BB39" s="11">
        <v>0.11752136752136745</v>
      </c>
      <c r="BC39" s="11">
        <v>9.9982686980609359E-2</v>
      </c>
      <c r="BD39" s="11">
        <v>0.47245607919138644</v>
      </c>
      <c r="BE39" s="27"/>
      <c r="BF39" s="5"/>
    </row>
    <row r="40" spans="2:66" ht="13.5" customHeight="1" x14ac:dyDescent="0.2">
      <c r="B40" s="10">
        <v>134</v>
      </c>
      <c r="C40" s="10">
        <v>9.3889999999999993</v>
      </c>
      <c r="D40" s="10">
        <v>134.39121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26.5</v>
      </c>
      <c r="Q40" s="24">
        <v>0.92</v>
      </c>
      <c r="R40" s="24">
        <v>2.54</v>
      </c>
      <c r="S40" s="24">
        <v>42.82</v>
      </c>
      <c r="T40" s="24">
        <v>98.2</v>
      </c>
      <c r="U40" s="10">
        <v>3</v>
      </c>
      <c r="V40" s="10">
        <v>4</v>
      </c>
      <c r="W40" s="10">
        <v>3</v>
      </c>
      <c r="X40" s="10">
        <v>4</v>
      </c>
      <c r="Y40" s="10">
        <v>10</v>
      </c>
      <c r="Z40" s="10">
        <v>0</v>
      </c>
      <c r="AA40" s="10">
        <v>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4.7926000000000002</v>
      </c>
      <c r="AK40" s="10">
        <v>3.9699999999999999E-2</v>
      </c>
      <c r="AL40" s="11">
        <v>0.30130000000000001</v>
      </c>
      <c r="AM40" s="11">
        <v>2.5000000000000001E-3</v>
      </c>
      <c r="AN40" s="11">
        <v>2.1215000000000002</v>
      </c>
      <c r="AO40" s="11">
        <v>1.6899999999999998E-2</v>
      </c>
      <c r="AP40" s="11">
        <v>0.33139999999999997</v>
      </c>
      <c r="AQ40" s="11">
        <v>2.5999999999999999E-3</v>
      </c>
      <c r="AR40" s="11">
        <v>8.9216999999999995</v>
      </c>
      <c r="AS40" s="11">
        <v>9.0700000000000003E-2</v>
      </c>
      <c r="AT40" s="11">
        <v>0.29749999999999999</v>
      </c>
      <c r="AU40" s="11">
        <v>3.0000000000000001E-3</v>
      </c>
      <c r="AV40" s="11">
        <v>15.920299999999999</v>
      </c>
      <c r="AW40" s="11">
        <v>0.16639999999999999</v>
      </c>
      <c r="AX40" s="11">
        <v>0.37240000000000001</v>
      </c>
      <c r="AY40" s="11">
        <v>3.8999999999999998E-3</v>
      </c>
      <c r="AZ40" s="11">
        <v>5.8255186132424037E-2</v>
      </c>
      <c r="BA40" s="11">
        <v>1.2517647058823531</v>
      </c>
      <c r="BB40" s="11">
        <v>0.11180773249738771</v>
      </c>
      <c r="BC40" s="11">
        <v>9.6033849046927106E-2</v>
      </c>
      <c r="BD40" s="11">
        <v>0.48799480144196289</v>
      </c>
      <c r="BE40" s="27"/>
      <c r="BF40" s="5"/>
    </row>
    <row r="41" spans="2:66" ht="13.5" customHeight="1" x14ac:dyDescent="0.2">
      <c r="B41" s="10">
        <v>134</v>
      </c>
      <c r="C41" s="10">
        <v>9.3960000000000008</v>
      </c>
      <c r="D41" s="10">
        <v>134.39150000000001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26.5</v>
      </c>
      <c r="Q41" s="24">
        <v>0.92</v>
      </c>
      <c r="R41" s="24">
        <v>2.54</v>
      </c>
      <c r="S41" s="24">
        <v>42.73</v>
      </c>
      <c r="T41" s="24">
        <v>98.27</v>
      </c>
      <c r="U41" s="10">
        <v>3</v>
      </c>
      <c r="V41" s="10">
        <v>4</v>
      </c>
      <c r="W41" s="10">
        <v>3</v>
      </c>
      <c r="X41" s="10">
        <v>4</v>
      </c>
      <c r="Y41" s="10">
        <v>10</v>
      </c>
      <c r="Z41" s="10">
        <v>0</v>
      </c>
      <c r="AA41" s="10">
        <v>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4.9332000000000003</v>
      </c>
      <c r="AK41" s="10">
        <v>8.5300000000000001E-2</v>
      </c>
      <c r="AL41" s="11">
        <v>0.30859999999999999</v>
      </c>
      <c r="AM41" s="11">
        <v>5.3E-3</v>
      </c>
      <c r="AN41" s="11">
        <v>2.1873</v>
      </c>
      <c r="AO41" s="11">
        <v>2.7699999999999999E-2</v>
      </c>
      <c r="AP41" s="11">
        <v>0.33989999999999998</v>
      </c>
      <c r="AQ41" s="11">
        <v>4.3E-3</v>
      </c>
      <c r="AR41" s="11">
        <v>9.1903000000000006</v>
      </c>
      <c r="AS41" s="11">
        <v>0.14749999999999999</v>
      </c>
      <c r="AT41" s="11">
        <v>0.30480000000000002</v>
      </c>
      <c r="AU41" s="11">
        <v>4.8999999999999998E-3</v>
      </c>
      <c r="AV41" s="11">
        <v>16.3904</v>
      </c>
      <c r="AW41" s="11">
        <v>0.17469999999999999</v>
      </c>
      <c r="AX41" s="11">
        <v>0.38140000000000002</v>
      </c>
      <c r="AY41" s="11">
        <v>4.1000000000000003E-3</v>
      </c>
      <c r="AZ41" s="11">
        <v>5.7535006238735663E-2</v>
      </c>
      <c r="BA41" s="11">
        <v>1.2513123359580052</v>
      </c>
      <c r="BB41" s="11">
        <v>0.11162926260565433</v>
      </c>
      <c r="BC41" s="11">
        <v>9.686393525543753E-2</v>
      </c>
      <c r="BD41" s="11">
        <v>0.4764089505824135</v>
      </c>
      <c r="BE41" s="27"/>
      <c r="BF41" s="5"/>
    </row>
    <row r="42" spans="2:66" ht="13.5" customHeight="1" x14ac:dyDescent="0.2">
      <c r="B42" s="10">
        <v>134</v>
      </c>
      <c r="C42" s="10">
        <v>9.2059999999999995</v>
      </c>
      <c r="D42" s="10">
        <v>134.38357999999999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26.5</v>
      </c>
      <c r="Q42" s="24">
        <v>0.92</v>
      </c>
      <c r="R42" s="24">
        <v>2.54</v>
      </c>
      <c r="S42" s="24">
        <v>45.1</v>
      </c>
      <c r="T42" s="24">
        <v>96.4</v>
      </c>
      <c r="U42" s="10">
        <v>3</v>
      </c>
      <c r="V42" s="10">
        <v>4</v>
      </c>
      <c r="W42" s="10">
        <v>3</v>
      </c>
      <c r="X42" s="10">
        <v>4</v>
      </c>
      <c r="Y42" s="10">
        <v>10</v>
      </c>
      <c r="Z42" s="10">
        <v>0</v>
      </c>
      <c r="AA42" s="10">
        <v>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2.7279</v>
      </c>
      <c r="AK42" s="10">
        <v>1.23E-2</v>
      </c>
      <c r="AL42" s="11">
        <v>0.19919999999999999</v>
      </c>
      <c r="AM42" s="11">
        <v>8.9999999999999998E-4</v>
      </c>
      <c r="AN42" s="11">
        <v>1.252</v>
      </c>
      <c r="AO42" s="11">
        <v>9.7000000000000003E-3</v>
      </c>
      <c r="AP42" s="11">
        <v>0.22700000000000001</v>
      </c>
      <c r="AQ42" s="11">
        <v>1.8E-3</v>
      </c>
      <c r="AR42" s="11">
        <v>5.0743</v>
      </c>
      <c r="AS42" s="11">
        <v>2.06E-2</v>
      </c>
      <c r="AT42" s="11">
        <v>0.1961</v>
      </c>
      <c r="AU42" s="11">
        <v>8.0000000000000004E-4</v>
      </c>
      <c r="AV42" s="11">
        <v>9.4723000000000006</v>
      </c>
      <c r="AW42" s="11">
        <v>7.4899999999999994E-2</v>
      </c>
      <c r="AX42" s="11">
        <v>0.25609999999999999</v>
      </c>
      <c r="AY42" s="11">
        <v>2E-3</v>
      </c>
      <c r="AZ42" s="11">
        <v>6.0235975988408172E-2</v>
      </c>
      <c r="BA42" s="11">
        <v>1.3059663437021927</v>
      </c>
      <c r="BB42" s="11">
        <v>0.13268465280849182</v>
      </c>
      <c r="BC42" s="11">
        <v>9.4517958412098285E-2</v>
      </c>
      <c r="BD42" s="11">
        <v>0.33243157494386377</v>
      </c>
      <c r="BE42" s="27"/>
      <c r="BF42" s="5"/>
    </row>
    <row r="43" spans="2:66" ht="13.5" customHeight="1" x14ac:dyDescent="0.2">
      <c r="B43" s="10">
        <v>134</v>
      </c>
      <c r="C43" s="10">
        <v>9.2140000000000004</v>
      </c>
      <c r="D43" s="10">
        <v>134.38391999999999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26.5</v>
      </c>
      <c r="Q43" s="24">
        <v>0.92</v>
      </c>
      <c r="R43" s="24">
        <v>2.54</v>
      </c>
      <c r="S43" s="24">
        <v>45</v>
      </c>
      <c r="T43" s="24">
        <v>96.48</v>
      </c>
      <c r="U43" s="10">
        <v>3</v>
      </c>
      <c r="V43" s="10">
        <v>4</v>
      </c>
      <c r="W43" s="10">
        <v>3</v>
      </c>
      <c r="X43" s="10">
        <v>4</v>
      </c>
      <c r="Y43" s="10">
        <v>10</v>
      </c>
      <c r="Z43" s="10">
        <v>0</v>
      </c>
      <c r="AA43" s="10">
        <v>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4.5425000000000004</v>
      </c>
      <c r="AK43" s="10">
        <v>9.6299999999999997E-2</v>
      </c>
      <c r="AL43" s="11">
        <v>0.32929999999999998</v>
      </c>
      <c r="AM43" s="11">
        <v>7.0000000000000001E-3</v>
      </c>
      <c r="AN43" s="11">
        <v>2.0251999999999999</v>
      </c>
      <c r="AO43" s="11">
        <v>3.9600000000000003E-2</v>
      </c>
      <c r="AP43" s="11">
        <v>0.36459999999999998</v>
      </c>
      <c r="AQ43" s="11">
        <v>7.1000000000000004E-3</v>
      </c>
      <c r="AR43" s="11">
        <v>8.4460999999999995</v>
      </c>
      <c r="AS43" s="11">
        <v>0.17660000000000001</v>
      </c>
      <c r="AT43" s="11">
        <v>0.3241</v>
      </c>
      <c r="AU43" s="11">
        <v>6.7999999999999996E-3</v>
      </c>
      <c r="AV43" s="11">
        <v>15.061299999999999</v>
      </c>
      <c r="AW43" s="11">
        <v>0.25580000000000003</v>
      </c>
      <c r="AX43" s="11">
        <v>0.40439999999999998</v>
      </c>
      <c r="AY43" s="11">
        <v>6.8999999999999999E-3</v>
      </c>
      <c r="AZ43" s="11">
        <v>5.175552665799741E-2</v>
      </c>
      <c r="BA43" s="11">
        <v>1.2477630360999692</v>
      </c>
      <c r="BB43" s="11">
        <v>0.11022649279341111</v>
      </c>
      <c r="BC43" s="11">
        <v>9.8046398046398031E-2</v>
      </c>
      <c r="BD43" s="11">
        <v>0.3827017490256272</v>
      </c>
      <c r="BE43" s="27"/>
      <c r="BF43" s="5"/>
    </row>
    <row r="44" spans="2:66" ht="13.5" customHeight="1" x14ac:dyDescent="0.2">
      <c r="B44" s="10">
        <v>134</v>
      </c>
      <c r="C44" s="10">
        <v>9.2210000000000001</v>
      </c>
      <c r="D44" s="10">
        <v>134.38421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26.5</v>
      </c>
      <c r="Q44" s="24">
        <v>0.92</v>
      </c>
      <c r="R44" s="24">
        <v>2.54</v>
      </c>
      <c r="S44" s="24">
        <v>44.92</v>
      </c>
      <c r="T44" s="24">
        <v>96.55</v>
      </c>
      <c r="U44" s="10">
        <v>3</v>
      </c>
      <c r="V44" s="10">
        <v>4</v>
      </c>
      <c r="W44" s="10">
        <v>3</v>
      </c>
      <c r="X44" s="10">
        <v>4</v>
      </c>
      <c r="Y44" s="10">
        <v>10</v>
      </c>
      <c r="Z44" s="10">
        <v>0</v>
      </c>
      <c r="AA44" s="10">
        <v>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4.0827999999999998</v>
      </c>
      <c r="AK44" s="10">
        <v>7.17E-2</v>
      </c>
      <c r="AL44" s="11">
        <v>0.29420000000000002</v>
      </c>
      <c r="AM44" s="11">
        <v>5.1999999999999998E-3</v>
      </c>
      <c r="AN44" s="11">
        <v>1.8021</v>
      </c>
      <c r="AO44" s="11">
        <v>2.92E-2</v>
      </c>
      <c r="AP44" s="11">
        <v>0.32250000000000001</v>
      </c>
      <c r="AQ44" s="11">
        <v>5.1999999999999998E-3</v>
      </c>
      <c r="AR44" s="11">
        <v>7.5873999999999997</v>
      </c>
      <c r="AS44" s="11">
        <v>0.13769999999999999</v>
      </c>
      <c r="AT44" s="11">
        <v>0.28939999999999999</v>
      </c>
      <c r="AU44" s="11">
        <v>5.3E-3</v>
      </c>
      <c r="AV44" s="11">
        <v>13.395200000000001</v>
      </c>
      <c r="AW44" s="11">
        <v>0.19550000000000001</v>
      </c>
      <c r="AX44" s="11">
        <v>0.35749999999999998</v>
      </c>
      <c r="AY44" s="11">
        <v>5.1999999999999998E-3</v>
      </c>
      <c r="AZ44" s="11">
        <v>5.1470588235294087E-2</v>
      </c>
      <c r="BA44" s="11">
        <v>1.2353144436765722</v>
      </c>
      <c r="BB44" s="11">
        <v>0.1052712938630391</v>
      </c>
      <c r="BC44" s="11">
        <v>8.9066178393931453E-2</v>
      </c>
      <c r="BD44" s="11">
        <v>0.42462240074547669</v>
      </c>
      <c r="BE44" s="27"/>
      <c r="BF44" s="5"/>
    </row>
    <row r="45" spans="2:66" ht="13.5" customHeight="1" x14ac:dyDescent="0.2">
      <c r="B45" s="10">
        <v>134</v>
      </c>
      <c r="C45" s="10">
        <v>9.2279999999999998</v>
      </c>
      <c r="D45" s="10">
        <v>134.3845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26.5</v>
      </c>
      <c r="Q45" s="24">
        <v>0.92</v>
      </c>
      <c r="R45" s="24">
        <v>2.54</v>
      </c>
      <c r="S45" s="24">
        <v>44.83</v>
      </c>
      <c r="T45" s="24">
        <v>96.61</v>
      </c>
      <c r="U45" s="10">
        <v>3</v>
      </c>
      <c r="V45" s="10">
        <v>4</v>
      </c>
      <c r="W45" s="10">
        <v>3</v>
      </c>
      <c r="X45" s="10">
        <v>4</v>
      </c>
      <c r="Y45" s="10">
        <v>10</v>
      </c>
      <c r="Z45" s="10">
        <v>0</v>
      </c>
      <c r="AA45" s="10">
        <v>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4.8018999999999998</v>
      </c>
      <c r="AK45" s="10">
        <v>6.3700000000000007E-2</v>
      </c>
      <c r="AL45" s="11">
        <v>0.34389999999999998</v>
      </c>
      <c r="AM45" s="11">
        <v>4.5999999999999999E-3</v>
      </c>
      <c r="AN45" s="11">
        <v>2.1354000000000002</v>
      </c>
      <c r="AO45" s="11">
        <v>2.8400000000000002E-2</v>
      </c>
      <c r="AP45" s="11">
        <v>0.37980000000000003</v>
      </c>
      <c r="AQ45" s="11">
        <v>5.1000000000000004E-3</v>
      </c>
      <c r="AR45" s="11">
        <v>8.9311000000000007</v>
      </c>
      <c r="AS45" s="11">
        <v>0.1225</v>
      </c>
      <c r="AT45" s="11">
        <v>0.33860000000000001</v>
      </c>
      <c r="AU45" s="11">
        <v>4.5999999999999999E-3</v>
      </c>
      <c r="AV45" s="11">
        <v>15.8642</v>
      </c>
      <c r="AW45" s="11">
        <v>0.156</v>
      </c>
      <c r="AX45" s="11">
        <v>0.4209</v>
      </c>
      <c r="AY45" s="11">
        <v>4.1000000000000003E-3</v>
      </c>
      <c r="AZ45" s="11">
        <v>5.1330086174597195E-2</v>
      </c>
      <c r="BA45" s="11">
        <v>1.2430596574128765</v>
      </c>
      <c r="BB45" s="11">
        <v>0.1083607636603028</v>
      </c>
      <c r="BC45" s="11">
        <v>9.8015085351329856E-2</v>
      </c>
      <c r="BD45" s="11">
        <v>0.39239743539928601</v>
      </c>
      <c r="BE45" s="27"/>
      <c r="BF45" s="5"/>
    </row>
    <row r="46" spans="2:66" ht="13.5" customHeight="1" x14ac:dyDescent="0.2">
      <c r="B46" s="10">
        <v>134</v>
      </c>
      <c r="C46" s="10">
        <v>9.2349999999999994</v>
      </c>
      <c r="D46" s="10">
        <v>134.38479000000001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26.5</v>
      </c>
      <c r="Q46" s="24">
        <v>0.92</v>
      </c>
      <c r="R46" s="24">
        <v>2.54</v>
      </c>
      <c r="S46" s="24">
        <v>44.74</v>
      </c>
      <c r="T46" s="24">
        <v>96.68</v>
      </c>
      <c r="U46" s="10">
        <v>3</v>
      </c>
      <c r="V46" s="10">
        <v>4</v>
      </c>
      <c r="W46" s="10">
        <v>3</v>
      </c>
      <c r="X46" s="10">
        <v>4</v>
      </c>
      <c r="Y46" s="10">
        <v>10</v>
      </c>
      <c r="Z46" s="10">
        <v>0</v>
      </c>
      <c r="AA46" s="10">
        <v>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2.8348</v>
      </c>
      <c r="AK46" s="10">
        <v>4.7500000000000001E-2</v>
      </c>
      <c r="AL46" s="11">
        <v>0.20180000000000001</v>
      </c>
      <c r="AM46" s="11">
        <v>3.3999999999999998E-3</v>
      </c>
      <c r="AN46" s="11">
        <v>1.2837000000000001</v>
      </c>
      <c r="AO46" s="11">
        <v>2.01E-2</v>
      </c>
      <c r="AP46" s="11">
        <v>0.22700000000000001</v>
      </c>
      <c r="AQ46" s="11">
        <v>3.5999999999999999E-3</v>
      </c>
      <c r="AR46" s="11">
        <v>5.2539999999999996</v>
      </c>
      <c r="AS46" s="11">
        <v>9.2999999999999999E-2</v>
      </c>
      <c r="AT46" s="11">
        <v>0.19800000000000001</v>
      </c>
      <c r="AU46" s="11">
        <v>3.5000000000000001E-3</v>
      </c>
      <c r="AV46" s="11">
        <v>9.7240000000000002</v>
      </c>
      <c r="AW46" s="11">
        <v>0.1394</v>
      </c>
      <c r="AX46" s="11">
        <v>0.25650000000000001</v>
      </c>
      <c r="AY46" s="11">
        <v>3.7000000000000002E-3</v>
      </c>
      <c r="AZ46" s="11">
        <v>6.1013443640124086E-2</v>
      </c>
      <c r="BA46" s="11">
        <v>1.2954545454545454</v>
      </c>
      <c r="BB46" s="11">
        <v>0.12871287128712869</v>
      </c>
      <c r="BC46" s="11">
        <v>9.1932949188056556E-2</v>
      </c>
      <c r="BD46" s="11">
        <v>0.38088701416082682</v>
      </c>
      <c r="BE46" s="27"/>
      <c r="BF46" s="5"/>
    </row>
    <row r="47" spans="2:66" ht="13.5" customHeight="1" x14ac:dyDescent="0.2">
      <c r="B47" s="10">
        <v>134</v>
      </c>
      <c r="C47" s="10">
        <v>9.2420000000000009</v>
      </c>
      <c r="D47" s="10">
        <v>134.38507999999999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26.5</v>
      </c>
      <c r="Q47" s="24">
        <v>0.92</v>
      </c>
      <c r="R47" s="24">
        <v>2.54</v>
      </c>
      <c r="S47" s="24">
        <v>44.65</v>
      </c>
      <c r="T47" s="24">
        <v>96.75</v>
      </c>
      <c r="U47" s="10">
        <v>3</v>
      </c>
      <c r="V47" s="10">
        <v>4</v>
      </c>
      <c r="W47" s="10">
        <v>3</v>
      </c>
      <c r="X47" s="10">
        <v>4</v>
      </c>
      <c r="Y47" s="10">
        <v>10</v>
      </c>
      <c r="Z47" s="10">
        <v>0</v>
      </c>
      <c r="AA47" s="10">
        <v>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4.5594999999999999</v>
      </c>
      <c r="AK47" s="10">
        <v>3.5200000000000002E-2</v>
      </c>
      <c r="AL47" s="11">
        <v>0.3226</v>
      </c>
      <c r="AM47" s="11">
        <v>2.5000000000000001E-3</v>
      </c>
      <c r="AN47" s="11">
        <v>2.0303</v>
      </c>
      <c r="AO47" s="11">
        <v>1.0699999999999999E-2</v>
      </c>
      <c r="AP47" s="11">
        <v>0.35680000000000001</v>
      </c>
      <c r="AQ47" s="11">
        <v>1.9E-3</v>
      </c>
      <c r="AR47" s="11">
        <v>8.4724000000000004</v>
      </c>
      <c r="AS47" s="11">
        <v>4.5600000000000002E-2</v>
      </c>
      <c r="AT47" s="11">
        <v>0.31740000000000002</v>
      </c>
      <c r="AU47" s="11">
        <v>1.6999999999999999E-3</v>
      </c>
      <c r="AV47" s="11">
        <v>15.121600000000001</v>
      </c>
      <c r="AW47" s="11">
        <v>3.7400000000000003E-2</v>
      </c>
      <c r="AX47" s="11">
        <v>0.39660000000000001</v>
      </c>
      <c r="AY47" s="11">
        <v>1E-3</v>
      </c>
      <c r="AZ47" s="11">
        <v>5.2827183435094238E-2</v>
      </c>
      <c r="BA47" s="11">
        <v>1.2495274102079394</v>
      </c>
      <c r="BB47" s="11">
        <v>0.11092436974789915</v>
      </c>
      <c r="BC47" s="11">
        <v>9.7858319604612831E-2</v>
      </c>
      <c r="BD47" s="11">
        <v>0.39600772588636063</v>
      </c>
      <c r="BE47" s="27"/>
      <c r="BF47" s="5"/>
    </row>
    <row r="48" spans="2:66" ht="13.5" customHeight="1" x14ac:dyDescent="0.2">
      <c r="B48" s="10">
        <v>134</v>
      </c>
      <c r="C48" s="10">
        <v>9.2490000000000006</v>
      </c>
      <c r="D48" s="10">
        <v>134.38538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26.5</v>
      </c>
      <c r="Q48" s="24">
        <v>0.92</v>
      </c>
      <c r="R48" s="24">
        <v>2.54</v>
      </c>
      <c r="S48" s="24">
        <v>44.57</v>
      </c>
      <c r="T48" s="24">
        <v>96.82</v>
      </c>
      <c r="U48" s="10">
        <v>3</v>
      </c>
      <c r="V48" s="10">
        <v>4</v>
      </c>
      <c r="W48" s="10">
        <v>3</v>
      </c>
      <c r="X48" s="10">
        <v>4</v>
      </c>
      <c r="Y48" s="10">
        <v>10</v>
      </c>
      <c r="Z48" s="10">
        <v>0</v>
      </c>
      <c r="AA48" s="10">
        <v>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3.8662000000000001</v>
      </c>
      <c r="AK48" s="10">
        <v>1.3599999999999999E-2</v>
      </c>
      <c r="AL48" s="11">
        <v>0.27189999999999998</v>
      </c>
      <c r="AM48" s="11">
        <v>1E-3</v>
      </c>
      <c r="AN48" s="11">
        <v>1.7056</v>
      </c>
      <c r="AO48" s="11">
        <v>3.5999999999999999E-3</v>
      </c>
      <c r="AP48" s="11">
        <v>0.29799999999999999</v>
      </c>
      <c r="AQ48" s="11">
        <v>5.9999999999999995E-4</v>
      </c>
      <c r="AR48" s="11">
        <v>7.1717000000000004</v>
      </c>
      <c r="AS48" s="11">
        <v>2.5899999999999999E-2</v>
      </c>
      <c r="AT48" s="11">
        <v>0.2671</v>
      </c>
      <c r="AU48" s="11">
        <v>1E-3</v>
      </c>
      <c r="AV48" s="11">
        <v>12.7234</v>
      </c>
      <c r="AW48" s="11">
        <v>2.29E-2</v>
      </c>
      <c r="AX48" s="11">
        <v>0.33179999999999998</v>
      </c>
      <c r="AY48" s="11">
        <v>5.9999999999999995E-4</v>
      </c>
      <c r="AZ48" s="11">
        <v>5.366783105747857E-2</v>
      </c>
      <c r="BA48" s="11">
        <v>1.2422313740172219</v>
      </c>
      <c r="BB48" s="11">
        <v>0.10803139088328599</v>
      </c>
      <c r="BC48" s="11">
        <v>8.8315588315588292E-2</v>
      </c>
      <c r="BD48" s="11">
        <v>0.43921288461787145</v>
      </c>
      <c r="BE48" s="27"/>
      <c r="BF48" s="5"/>
    </row>
    <row r="49" spans="2:57" ht="13.5" customHeight="1" x14ac:dyDescent="0.2">
      <c r="B49" s="10">
        <v>134</v>
      </c>
      <c r="C49" s="10">
        <v>9.2569999999999997</v>
      </c>
      <c r="D49" s="10">
        <v>134.38570999999999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26.5</v>
      </c>
      <c r="Q49" s="24">
        <v>0.92</v>
      </c>
      <c r="R49" s="24">
        <v>2.54</v>
      </c>
      <c r="S49" s="24">
        <v>44.47</v>
      </c>
      <c r="T49" s="24">
        <v>96.89</v>
      </c>
      <c r="U49" s="10">
        <v>3</v>
      </c>
      <c r="V49" s="10">
        <v>4</v>
      </c>
      <c r="W49" s="10">
        <v>3</v>
      </c>
      <c r="X49" s="10">
        <v>4</v>
      </c>
      <c r="Y49" s="10">
        <v>10</v>
      </c>
      <c r="Z49" s="10">
        <v>0</v>
      </c>
      <c r="AA49" s="10">
        <v>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4.5355999999999996</v>
      </c>
      <c r="AK49" s="10">
        <v>2.29E-2</v>
      </c>
      <c r="AL49" s="11">
        <v>0.31690000000000002</v>
      </c>
      <c r="AM49" s="11">
        <v>1.6000000000000001E-3</v>
      </c>
      <c r="AN49" s="11">
        <v>2.0243000000000002</v>
      </c>
      <c r="AO49" s="11">
        <v>5.3E-3</v>
      </c>
      <c r="AP49" s="11">
        <v>0.3513</v>
      </c>
      <c r="AQ49" s="11">
        <v>8.9999999999999998E-4</v>
      </c>
      <c r="AR49" s="11">
        <v>8.4384999999999994</v>
      </c>
      <c r="AS49" s="11">
        <v>3.2199999999999999E-2</v>
      </c>
      <c r="AT49" s="11">
        <v>0.31219999999999998</v>
      </c>
      <c r="AU49" s="11">
        <v>1.1999999999999999E-3</v>
      </c>
      <c r="AV49" s="11">
        <v>15.159000000000001</v>
      </c>
      <c r="AW49" s="11">
        <v>4.1999999999999997E-3</v>
      </c>
      <c r="AX49" s="11">
        <v>0.39269999999999999</v>
      </c>
      <c r="AY49" s="11">
        <v>1E-4</v>
      </c>
      <c r="AZ49" s="11">
        <v>5.564516129032257E-2</v>
      </c>
      <c r="BA49" s="11">
        <v>1.257847533632287</v>
      </c>
      <c r="BB49" s="11">
        <v>0.11420059582919566</v>
      </c>
      <c r="BC49" s="11">
        <v>0.10021578554236868</v>
      </c>
      <c r="BD49" s="11">
        <v>0.41713699137017995</v>
      </c>
      <c r="BE49" s="27"/>
    </row>
    <row r="50" spans="2:57" ht="13.5" customHeight="1" x14ac:dyDescent="0.2">
      <c r="B50" s="10">
        <v>134</v>
      </c>
      <c r="C50" s="10">
        <v>9.1639999999999997</v>
      </c>
      <c r="D50" s="10">
        <v>134.38183000000001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26.5</v>
      </c>
      <c r="Q50" s="24">
        <v>0.92</v>
      </c>
      <c r="R50" s="24">
        <v>2.54</v>
      </c>
      <c r="S50" s="24">
        <v>45.63</v>
      </c>
      <c r="T50" s="24">
        <v>96</v>
      </c>
      <c r="U50" s="10">
        <v>3</v>
      </c>
      <c r="V50" s="10">
        <v>4</v>
      </c>
      <c r="W50" s="10">
        <v>3</v>
      </c>
      <c r="X50" s="10">
        <v>4</v>
      </c>
      <c r="Y50" s="10">
        <v>10</v>
      </c>
      <c r="Z50" s="10">
        <v>0</v>
      </c>
      <c r="AA50" s="10">
        <v>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3.4432999999999998</v>
      </c>
      <c r="AK50" s="10">
        <v>1.7100000000000001E-2</v>
      </c>
      <c r="AL50" s="11">
        <v>0.2611</v>
      </c>
      <c r="AM50" s="11">
        <v>1.2999999999999999E-3</v>
      </c>
      <c r="AN50" s="11">
        <v>1.5331999999999999</v>
      </c>
      <c r="AO50" s="11">
        <v>4.1999999999999997E-3</v>
      </c>
      <c r="AP50" s="11">
        <v>0.28870000000000001</v>
      </c>
      <c r="AQ50" s="11">
        <v>8.0000000000000004E-4</v>
      </c>
      <c r="AR50" s="11">
        <v>6.4283000000000001</v>
      </c>
      <c r="AS50" s="11">
        <v>3.7100000000000001E-2</v>
      </c>
      <c r="AT50" s="11">
        <v>0.25779999999999997</v>
      </c>
      <c r="AU50" s="11">
        <v>1.5E-3</v>
      </c>
      <c r="AV50" s="11">
        <v>11.645899999999999</v>
      </c>
      <c r="AW50" s="11">
        <v>1.46E-2</v>
      </c>
      <c r="AX50" s="11">
        <v>0.3266</v>
      </c>
      <c r="AY50" s="11">
        <v>4.0000000000000002E-4</v>
      </c>
      <c r="AZ50" s="11">
        <v>6.1595969445798787E-2</v>
      </c>
      <c r="BA50" s="11">
        <v>1.2668735453840188</v>
      </c>
      <c r="BB50" s="11">
        <v>0.1177275838466804</v>
      </c>
      <c r="BC50" s="11">
        <v>9.5167834747325736E-2</v>
      </c>
      <c r="BD50" s="11">
        <v>0.49237830924810416</v>
      </c>
      <c r="BE50" s="27"/>
    </row>
    <row r="51" spans="2:57" ht="13.5" customHeight="1" x14ac:dyDescent="0.2">
      <c r="B51" s="10">
        <v>134</v>
      </c>
      <c r="C51" s="10">
        <v>8.9570000000000007</v>
      </c>
      <c r="D51" s="10">
        <v>134.37321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26.5</v>
      </c>
      <c r="Q51" s="24">
        <v>0.92</v>
      </c>
      <c r="R51" s="24">
        <v>2.54</v>
      </c>
      <c r="S51" s="24">
        <v>48.22</v>
      </c>
      <c r="T51" s="24">
        <v>94.1</v>
      </c>
      <c r="U51" s="10">
        <v>3</v>
      </c>
      <c r="V51" s="10">
        <v>4</v>
      </c>
      <c r="W51" s="10">
        <v>3</v>
      </c>
      <c r="X51" s="10">
        <v>4</v>
      </c>
      <c r="Y51" s="10">
        <v>10</v>
      </c>
      <c r="Z51" s="10">
        <v>0</v>
      </c>
      <c r="AA51" s="10">
        <v>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9.5332000000000008</v>
      </c>
      <c r="AK51" s="26">
        <v>3.6499999999999998E-2</v>
      </c>
      <c r="AL51" s="26">
        <v>0.65810000000000002</v>
      </c>
      <c r="AM51" s="26">
        <v>2.5000000000000001E-3</v>
      </c>
      <c r="AN51" s="26">
        <v>3.7909999999999999</v>
      </c>
      <c r="AO51" s="26">
        <v>1.38E-2</v>
      </c>
      <c r="AP51" s="26">
        <v>0.64800000000000002</v>
      </c>
      <c r="AQ51" s="26">
        <v>2.3999999999999998E-3</v>
      </c>
      <c r="AR51" s="26">
        <v>18.114699999999999</v>
      </c>
      <c r="AS51" s="26">
        <v>6.93E-2</v>
      </c>
      <c r="AT51" s="26">
        <v>0.66310000000000002</v>
      </c>
      <c r="AU51" s="26">
        <v>2.5000000000000001E-3</v>
      </c>
      <c r="AV51" s="26">
        <v>24.899699999999999</v>
      </c>
      <c r="AW51" s="26">
        <v>8.9399999999999993E-2</v>
      </c>
      <c r="AX51" s="26">
        <v>0.6411</v>
      </c>
      <c r="AY51" s="26">
        <v>2.3E-3</v>
      </c>
      <c r="AZ51" s="11">
        <v>-5.3525715615545871E-3</v>
      </c>
      <c r="BA51" s="11">
        <v>0.966822500377017</v>
      </c>
      <c r="BB51" s="11">
        <v>-1.6868578438889757E-2</v>
      </c>
      <c r="BC51" s="11">
        <v>-8.1291800613383664E-3</v>
      </c>
      <c r="BD51" s="11">
        <v>0.60141247785742213</v>
      </c>
      <c r="BE51" s="27"/>
    </row>
    <row r="52" spans="2:57" ht="13.5" customHeight="1" x14ac:dyDescent="0.2">
      <c r="B52" s="10">
        <v>134</v>
      </c>
      <c r="C52" s="10">
        <v>8.9450000000000003</v>
      </c>
      <c r="D52" s="10">
        <v>134.37271000000001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26.5</v>
      </c>
      <c r="Q52" s="24">
        <v>0.92</v>
      </c>
      <c r="R52" s="24">
        <v>2.54</v>
      </c>
      <c r="S52" s="24">
        <v>48.37</v>
      </c>
      <c r="T52" s="24">
        <v>93.99</v>
      </c>
      <c r="U52" s="10">
        <v>3</v>
      </c>
      <c r="V52" s="10">
        <v>4</v>
      </c>
      <c r="W52" s="10">
        <v>3</v>
      </c>
      <c r="X52" s="10">
        <v>4</v>
      </c>
      <c r="Y52" s="10">
        <v>10</v>
      </c>
      <c r="Z52" s="10">
        <v>0</v>
      </c>
      <c r="AA52" s="10">
        <v>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14.5044</v>
      </c>
      <c r="AK52" s="10">
        <v>9.7699999999999995E-2</v>
      </c>
      <c r="AL52" s="11">
        <v>0.99509999999999998</v>
      </c>
      <c r="AM52" s="11">
        <v>6.7000000000000002E-3</v>
      </c>
      <c r="AN52" s="11">
        <v>5.8570000000000002</v>
      </c>
      <c r="AO52" s="11">
        <v>3.7199999999999997E-2</v>
      </c>
      <c r="AP52" s="11">
        <v>0.99480000000000002</v>
      </c>
      <c r="AQ52" s="11">
        <v>6.3E-3</v>
      </c>
      <c r="AR52" s="11">
        <v>27.349699999999999</v>
      </c>
      <c r="AS52" s="11">
        <v>0.16850000000000001</v>
      </c>
      <c r="AT52" s="11">
        <v>0.99509999999999998</v>
      </c>
      <c r="AU52" s="11">
        <v>6.1000000000000004E-3</v>
      </c>
      <c r="AV52" s="11">
        <v>38.854399999999998</v>
      </c>
      <c r="AW52" s="11">
        <v>0.21740000000000001</v>
      </c>
      <c r="AX52" s="11">
        <v>0.99480000000000002</v>
      </c>
      <c r="AY52" s="11">
        <v>5.4999999999999997E-3</v>
      </c>
      <c r="AZ52" s="25">
        <v>0.73800865103754298</v>
      </c>
      <c r="BA52" s="25">
        <v>1.4206517804582866</v>
      </c>
      <c r="BB52" s="25">
        <v>0.17377624648624482</v>
      </c>
      <c r="BC52" s="25">
        <v>0.25871048406319852</v>
      </c>
      <c r="BD52" s="25">
        <v>10.566701697253759</v>
      </c>
      <c r="BE52" s="27"/>
    </row>
    <row r="53" spans="2:57" ht="13.5" customHeight="1" x14ac:dyDescent="0.2">
      <c r="B53" s="10">
        <v>134</v>
      </c>
      <c r="C53" s="10">
        <v>9.1519999999999992</v>
      </c>
      <c r="D53" s="10">
        <v>134.38132999999999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26.5</v>
      </c>
      <c r="Q53" s="24">
        <v>0.92</v>
      </c>
      <c r="R53" s="24">
        <v>2.54</v>
      </c>
      <c r="S53" s="24">
        <v>45.78</v>
      </c>
      <c r="T53" s="24">
        <v>95.89</v>
      </c>
      <c r="U53" s="10">
        <v>3</v>
      </c>
      <c r="V53" s="10">
        <v>4</v>
      </c>
      <c r="W53" s="10">
        <v>3</v>
      </c>
      <c r="X53" s="10">
        <v>4</v>
      </c>
      <c r="Y53" s="10">
        <v>10</v>
      </c>
      <c r="Z53" s="10">
        <v>0</v>
      </c>
      <c r="AA53" s="10">
        <v>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13.0572</v>
      </c>
      <c r="AK53" s="10">
        <v>3.2399999999999998E-2</v>
      </c>
      <c r="AL53" s="11">
        <v>1.0012000000000001</v>
      </c>
      <c r="AM53" s="11">
        <v>2.5000000000000001E-3</v>
      </c>
      <c r="AN53" s="11">
        <v>5.2573999999999996</v>
      </c>
      <c r="AO53" s="11">
        <v>1.1599999999999999E-2</v>
      </c>
      <c r="AP53" s="11">
        <v>1.0009999999999999</v>
      </c>
      <c r="AQ53" s="11">
        <v>2.2000000000000001E-3</v>
      </c>
      <c r="AR53" s="11">
        <v>24.69</v>
      </c>
      <c r="AS53" s="11">
        <v>6.9199999999999998E-2</v>
      </c>
      <c r="AT53" s="11">
        <v>1.0012000000000001</v>
      </c>
      <c r="AU53" s="11">
        <v>2.8E-3</v>
      </c>
      <c r="AV53" s="11">
        <v>35.316299999999998</v>
      </c>
      <c r="AW53" s="11">
        <v>8.9399999999999993E-2</v>
      </c>
      <c r="AX53" s="11">
        <v>1.0009999999999999</v>
      </c>
      <c r="AY53" s="11">
        <v>2.5000000000000001E-3</v>
      </c>
      <c r="AZ53" s="25">
        <v>0.74084690328956937</v>
      </c>
      <c r="BA53" s="25">
        <v>1.4303888213851761</v>
      </c>
      <c r="BB53" s="25">
        <v>0.17708640592737759</v>
      </c>
      <c r="BC53" s="25">
        <v>0.26343455144340339</v>
      </c>
      <c r="BD53" s="25">
        <v>10.499801672659606</v>
      </c>
      <c r="BE53" s="27"/>
    </row>
    <row r="54" spans="2:57" ht="13.5" customHeight="1" x14ac:dyDescent="0.2">
      <c r="B54" s="10">
        <v>134</v>
      </c>
      <c r="C54" s="10">
        <v>9.423</v>
      </c>
      <c r="D54" s="10">
        <v>134.39263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26.5</v>
      </c>
      <c r="Q54" s="24">
        <v>0.92</v>
      </c>
      <c r="R54" s="24">
        <v>2.54</v>
      </c>
      <c r="S54" s="24">
        <v>42.4</v>
      </c>
      <c r="T54" s="24">
        <v>98.55</v>
      </c>
      <c r="U54" s="10">
        <v>3</v>
      </c>
      <c r="V54" s="10">
        <v>4</v>
      </c>
      <c r="W54" s="10">
        <v>3</v>
      </c>
      <c r="X54" s="10">
        <v>4</v>
      </c>
      <c r="Y54" s="10">
        <v>10</v>
      </c>
      <c r="Z54" s="10">
        <v>0</v>
      </c>
      <c r="AA54" s="10">
        <v>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16.453800000000001</v>
      </c>
      <c r="AK54" s="10">
        <v>4.82E-2</v>
      </c>
      <c r="AL54" s="11">
        <v>1.0086999999999999</v>
      </c>
      <c r="AM54" s="11">
        <v>3.0000000000000001E-3</v>
      </c>
      <c r="AN54" s="11">
        <v>6.6208999999999998</v>
      </c>
      <c r="AO54" s="11">
        <v>2.3E-2</v>
      </c>
      <c r="AP54" s="11">
        <v>1.0085</v>
      </c>
      <c r="AQ54" s="11">
        <v>3.5000000000000001E-3</v>
      </c>
      <c r="AR54" s="11">
        <v>31.019600000000001</v>
      </c>
      <c r="AS54" s="11">
        <v>0.1041</v>
      </c>
      <c r="AT54" s="11">
        <v>1.0086999999999999</v>
      </c>
      <c r="AU54" s="11">
        <v>3.3999999999999998E-3</v>
      </c>
      <c r="AV54" s="11">
        <v>44.191699999999997</v>
      </c>
      <c r="AW54" s="11">
        <v>0.14849999999999999</v>
      </c>
      <c r="AX54" s="11">
        <v>1.0085</v>
      </c>
      <c r="AY54" s="11">
        <v>3.3999999999999998E-3</v>
      </c>
      <c r="AZ54" s="25">
        <v>0.73939928285503986</v>
      </c>
      <c r="BA54" s="25">
        <v>1.4246379708313452</v>
      </c>
      <c r="BB54" s="25">
        <v>0.17513458748884805</v>
      </c>
      <c r="BC54" s="25">
        <v>0.26096698907560689</v>
      </c>
      <c r="BD54" s="25">
        <v>10.542619240234927</v>
      </c>
      <c r="BE54" s="27"/>
    </row>
  </sheetData>
  <autoFilter ref="B9:BB54" xr:uid="{2FD0484A-9EB5-4ACB-883F-548CFA5B55AF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9CED-14FC-49B7-91FA-5F3694994980}">
  <sheetPr codeName="Sheet62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135</v>
      </c>
      <c r="C10" s="10">
        <v>9.0289999999999999</v>
      </c>
      <c r="D10" s="10">
        <v>135.37620999999999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21.5</v>
      </c>
      <c r="Q10" s="24">
        <v>0.64</v>
      </c>
      <c r="R10" s="24">
        <v>1.92</v>
      </c>
      <c r="S10" s="24">
        <v>47.21</v>
      </c>
      <c r="T10" s="24">
        <v>94.46</v>
      </c>
      <c r="U10" s="10">
        <v>2</v>
      </c>
      <c r="V10" s="10">
        <v>0</v>
      </c>
      <c r="W10" s="10">
        <v>2</v>
      </c>
      <c r="X10" s="10">
        <v>0</v>
      </c>
      <c r="Y10" s="10">
        <v>0</v>
      </c>
      <c r="Z10" s="10">
        <v>3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8.9071999999999996</v>
      </c>
      <c r="AK10" s="10">
        <v>8.2299999999999998E-2</v>
      </c>
      <c r="AL10" s="11">
        <v>0.31069999999999998</v>
      </c>
      <c r="AM10" s="11">
        <v>2.8999999999999998E-3</v>
      </c>
      <c r="AN10" s="11">
        <v>4.0933999999999999</v>
      </c>
      <c r="AO10" s="11">
        <v>3.27E-2</v>
      </c>
      <c r="AP10" s="11">
        <v>0.34160000000000001</v>
      </c>
      <c r="AQ10" s="11">
        <v>2.7000000000000001E-3</v>
      </c>
      <c r="AR10" s="11">
        <v>16.755299999999998</v>
      </c>
      <c r="AS10" s="11">
        <v>0.28649999999999998</v>
      </c>
      <c r="AT10" s="11">
        <v>0.30680000000000002</v>
      </c>
      <c r="AU10" s="11">
        <v>5.1999999999999998E-3</v>
      </c>
      <c r="AV10" s="11">
        <v>28.658200000000001</v>
      </c>
      <c r="AW10" s="11">
        <v>0.35570000000000002</v>
      </c>
      <c r="AX10" s="11">
        <v>0.38629999999999998</v>
      </c>
      <c r="AY10" s="11">
        <v>4.7999999999999996E-3</v>
      </c>
      <c r="AZ10" s="11">
        <v>6.1409534276686308E-2</v>
      </c>
      <c r="BA10" s="11">
        <v>1.2591264667535853</v>
      </c>
      <c r="BB10" s="11">
        <v>0.11470206319434419</v>
      </c>
      <c r="BC10" s="11">
        <v>9.9949710837314493E-2</v>
      </c>
      <c r="BD10" s="11">
        <v>0.51801582914022937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0.31331875000000003</v>
      </c>
      <c r="BJ10" s="4">
        <f>DSTDEV(PlotSort,"PhxRed",$BI$35:$BI$38)/SQRT($BH10)</f>
        <v>1.9064588727448969E-3</v>
      </c>
      <c r="BK10" s="4">
        <f>DAVERAGE(PlotSort,"PhxRedEdge",$BI$35:$BI$38)</f>
        <v>0.34524062499999997</v>
      </c>
      <c r="BL10" s="4">
        <f>DSTDEV(PlotSort,"PhxRedEdge",$BI$35:$BI$38)/SQRT($BH10)</f>
        <v>1.9181794721556146E-3</v>
      </c>
      <c r="BM10" s="4">
        <f>DAVERAGE(PlotSort,"TMRed",$BI$35:$BI$38)</f>
        <v>0.30910312499999987</v>
      </c>
      <c r="BN10" s="4">
        <f>DSTDEV(PlotSort,"TMRed",$BI$35:$BI$38)/SQRT($BH10)</f>
        <v>1.8409460465397029E-3</v>
      </c>
      <c r="BO10" s="4">
        <f>DAVERAGE(PlotSort,"TMNIR",$BI$35:$BI$38)</f>
        <v>0.38856562500000003</v>
      </c>
      <c r="BP10" s="4">
        <f>DSTDEV(PlotSort,"TMNIR",$BI$35:$BI$38)/SQRT($BH10)</f>
        <v>1.8174590633839901E-3</v>
      </c>
      <c r="BQ10" s="4">
        <f>DAVERAGE(PlotSort,"NDRE",$BI$35:$BI$38)</f>
        <v>5.9110930976507894E-2</v>
      </c>
      <c r="BR10" s="4">
        <f>DSTDEV(PlotSort,"NDRE",$BI$35:$BI$38)/SQRT($BH10)</f>
        <v>5.9237228286716814E-4</v>
      </c>
      <c r="BS10" s="4">
        <f>DAVERAGE(PlotSort,"rvi",$BI$35:$BI$38)</f>
        <v>1.2574446177265257</v>
      </c>
      <c r="BT10" s="4">
        <f>DSTDEV(PlotSort,"rvi",$BI$35:$BI$38)/SQRT($BH10)</f>
        <v>2.89812257244849E-3</v>
      </c>
      <c r="BU10" s="17">
        <f>DAVERAGE(PlotSort,"ndvi",$BI$35:$BI$38)</f>
        <v>0.11399751779762617</v>
      </c>
      <c r="BV10" s="4">
        <f>DSTDEV(PlotSort,"ndvi",$BI$35:$BI$38)/SQRT($BH10)</f>
        <v>1.1301813843804399E-3</v>
      </c>
      <c r="BW10" s="17">
        <f>DAVERAGE(PlotSort,"SAVI",$BI$35:$BI$38)</f>
        <v>9.9552267220269483E-2</v>
      </c>
      <c r="BX10" s="4">
        <f>DSTDEV(PlotSort,"SAVI",$BI$35:$BI$38)/SQRT($BH10)</f>
        <v>8.8205781318623265E-4</v>
      </c>
      <c r="BY10" s="17">
        <f>DAVERAGE(PlotSort,"CCCI",$BI$35:$BI$38)</f>
        <v>0.4830780741357012</v>
      </c>
      <c r="BZ10" s="4">
        <f>DSTDEV(PlotSort,"CCCI",$BI$35:$BI$38)/SQRT($BH10)</f>
        <v>9.3461925177751315E-3</v>
      </c>
    </row>
    <row r="11" spans="1:78" ht="13.5" customHeight="1" x14ac:dyDescent="0.2">
      <c r="B11" s="10">
        <v>135</v>
      </c>
      <c r="C11" s="10">
        <v>9.0210000000000008</v>
      </c>
      <c r="D11" s="10">
        <v>135.37586999999999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21.5</v>
      </c>
      <c r="Q11" s="24">
        <v>0.64</v>
      </c>
      <c r="R11" s="24">
        <v>1.92</v>
      </c>
      <c r="S11" s="24">
        <v>47.31</v>
      </c>
      <c r="T11" s="24">
        <v>94.39</v>
      </c>
      <c r="U11" s="10">
        <v>2</v>
      </c>
      <c r="V11" s="10">
        <v>0</v>
      </c>
      <c r="W11" s="10">
        <v>2</v>
      </c>
      <c r="X11" s="10">
        <v>0</v>
      </c>
      <c r="Y11" s="10">
        <v>0</v>
      </c>
      <c r="Z11" s="10">
        <v>3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8.9436999999999998</v>
      </c>
      <c r="AK11" s="10">
        <v>0.4234</v>
      </c>
      <c r="AL11" s="11">
        <v>0.31259999999999999</v>
      </c>
      <c r="AM11" s="11">
        <v>1.4800000000000001E-2</v>
      </c>
      <c r="AN11" s="11">
        <v>4.0884</v>
      </c>
      <c r="AO11" s="11">
        <v>0.1749</v>
      </c>
      <c r="AP11" s="11">
        <v>0.34179999999999999</v>
      </c>
      <c r="AQ11" s="11">
        <v>1.46E-2</v>
      </c>
      <c r="AR11" s="11">
        <v>16.721399999999999</v>
      </c>
      <c r="AS11" s="11">
        <v>0.89890000000000003</v>
      </c>
      <c r="AT11" s="11">
        <v>0.30680000000000002</v>
      </c>
      <c r="AU11" s="11">
        <v>1.6500000000000001E-2</v>
      </c>
      <c r="AV11" s="11">
        <v>28.389900000000001</v>
      </c>
      <c r="AW11" s="11">
        <v>1.327</v>
      </c>
      <c r="AX11" s="11">
        <v>0.38350000000000001</v>
      </c>
      <c r="AY11" s="11">
        <v>1.7899999999999999E-2</v>
      </c>
      <c r="AZ11" s="11">
        <v>5.7493450985798993E-2</v>
      </c>
      <c r="BA11" s="11">
        <v>1.25</v>
      </c>
      <c r="BB11" s="11">
        <v>0.11111111111111109</v>
      </c>
      <c r="BC11" s="11">
        <v>9.6656305133159676E-2</v>
      </c>
      <c r="BD11" s="11">
        <v>0.48064402154328528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0.31349375000000002</v>
      </c>
      <c r="BJ11" s="4">
        <f>DSTDEV(PlotSort,"PhxRed",$BI$31:$BI$32)/SQRT($BH11)</f>
        <v>2.0230436795004381E-3</v>
      </c>
      <c r="BK11" s="4">
        <f>DAVERAGE(PlotSort,"PhxRedEdge",$BI$31:$BI$32)</f>
        <v>0.34531874999999995</v>
      </c>
      <c r="BL11" s="4">
        <f>DSTDEV(PlotSort,"PhxRedEdge",$BI$31:$BI$32)/SQRT($BH11)</f>
        <v>2.1886491029475992E-3</v>
      </c>
      <c r="BM11" s="4">
        <f>DAVERAGE(PlotSort,"TMRed",$BI$31:$BI$32)</f>
        <v>0.30946250000000003</v>
      </c>
      <c r="BN11" s="4">
        <f>DSTDEV(PlotSort,"TMRed",$BI$31:$BI$32)/SQRT($BH11)</f>
        <v>1.9838908530125012E-3</v>
      </c>
      <c r="BO11" s="4">
        <f>DAVERAGE(PlotSort,"TMNIR",$BI$31:$BI$32)</f>
        <v>0.38872499999999999</v>
      </c>
      <c r="BP11" s="4">
        <f>DSTDEV(PlotSort,"TMNIR",$BI$31:$BI$32)/SQRT($BH11)</f>
        <v>2.1600250770149251E-3</v>
      </c>
      <c r="BQ11" s="4">
        <f>DAVERAGE(PlotSort,"NDRE",$BI$31:$BI$32)</f>
        <v>5.9167090103275394E-2</v>
      </c>
      <c r="BR11" s="4">
        <f>DSTDEV(PlotSort,"NDRE",$BI$31:$BI$32)/SQRT($BH11)</f>
        <v>6.680069569862066E-4</v>
      </c>
      <c r="BS11" s="4">
        <f>DAVERAGE(PlotSort,"rvi",$BI$31:$BI$32)</f>
        <v>1.256302121499268</v>
      </c>
      <c r="BT11" s="4">
        <f>DSTDEV(PlotSort,"rvi",$BI$31:$BI$32)/SQRT($BH11)</f>
        <v>3.5626646797310381E-3</v>
      </c>
      <c r="BU11" s="17">
        <f>DAVERAGE(PlotSort,"ndvi",$BI$31:$BI$32)</f>
        <v>0.11356097133396358</v>
      </c>
      <c r="BV11" s="4">
        <f>DSTDEV(PlotSort,"ndvi",$BI$31:$BI$32)/SQRT($BH11)</f>
        <v>1.3896627964461652E-3</v>
      </c>
      <c r="BW11" s="17">
        <f>DAVERAGE(PlotSort,"SAVI",$BI$31:$BI$32)</f>
        <v>9.9233515624725627E-2</v>
      </c>
      <c r="BX11" s="4">
        <f>DSTDEV(PlotSort,"SAVI",$BI$31:$BI$32)/SQRT($BH11)</f>
        <v>1.1624634254532324E-3</v>
      </c>
      <c r="BY11" s="17">
        <f>DAVERAGE(PlotSort,"CCCI",$BI$31:$BI$32)</f>
        <v>0.48833491658448719</v>
      </c>
      <c r="BZ11" s="4">
        <f>DSTDEV(PlotSort,"CCCI",$BI$31:$BI$32)/SQRT($BH11)</f>
        <v>1.2871696253675473E-2</v>
      </c>
    </row>
    <row r="12" spans="1:78" ht="13.5" customHeight="1" x14ac:dyDescent="0.2">
      <c r="B12" s="10">
        <v>135</v>
      </c>
      <c r="C12" s="10">
        <v>9.0129999999999999</v>
      </c>
      <c r="D12" s="10">
        <v>135.37554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21.5</v>
      </c>
      <c r="Q12" s="24">
        <v>0.64</v>
      </c>
      <c r="R12" s="24">
        <v>1.92</v>
      </c>
      <c r="S12" s="24">
        <v>47.41</v>
      </c>
      <c r="T12" s="24">
        <v>94.32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3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8.5655000000000001</v>
      </c>
      <c r="AK12" s="10">
        <v>0.14149999999999999</v>
      </c>
      <c r="AL12" s="11">
        <v>0.30009999999999998</v>
      </c>
      <c r="AM12" s="11">
        <v>5.0000000000000001E-3</v>
      </c>
      <c r="AN12" s="11">
        <v>3.9821</v>
      </c>
      <c r="AO12" s="11">
        <v>5.1400000000000001E-2</v>
      </c>
      <c r="AP12" s="11">
        <v>0.33360000000000001</v>
      </c>
      <c r="AQ12" s="11">
        <v>4.3E-3</v>
      </c>
      <c r="AR12" s="11">
        <v>15.9878</v>
      </c>
      <c r="AS12" s="11">
        <v>0.56769999999999998</v>
      </c>
      <c r="AT12" s="11">
        <v>0.29399999999999998</v>
      </c>
      <c r="AU12" s="11">
        <v>1.04E-2</v>
      </c>
      <c r="AV12" s="11">
        <v>28.106999999999999</v>
      </c>
      <c r="AW12" s="11">
        <v>0.77790000000000004</v>
      </c>
      <c r="AX12" s="11">
        <v>0.3805</v>
      </c>
      <c r="AY12" s="11">
        <v>1.0500000000000001E-2</v>
      </c>
      <c r="AZ12" s="11">
        <v>6.5677076039770341E-2</v>
      </c>
      <c r="BA12" s="11">
        <v>1.2942176870748301</v>
      </c>
      <c r="BB12" s="11">
        <v>0.12824314306894</v>
      </c>
      <c r="BC12" s="11">
        <v>0.11047254150702429</v>
      </c>
      <c r="BD12" s="11">
        <v>0.46717295062320685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0.31314374999999994</v>
      </c>
      <c r="BJ12" s="4">
        <f>DSTDEV(PlotSort,"PhxRed",$BJ$31:$BJ$32)/SQRT($BH12)</f>
        <v>3.3054748618768837E-3</v>
      </c>
      <c r="BK12" s="4">
        <f>DAVERAGE(PlotSort,"PhxRedEdge",$BJ$31:$BJ$32)</f>
        <v>0.34516250000000004</v>
      </c>
      <c r="BL12" s="4">
        <f>DSTDEV(PlotSort,"PhxRedEdge",$BJ$31:$BJ$32)/SQRT($BH12)</f>
        <v>3.2275748764875058E-3</v>
      </c>
      <c r="BM12" s="4">
        <f>DAVERAGE(PlotSort,"TMRed",$BJ$31:$BJ$32)</f>
        <v>0.30874374999999998</v>
      </c>
      <c r="BN12" s="4">
        <f>DSTDEV(PlotSort,"TMRed",$BJ$31:$BJ$32)/SQRT($BH12)</f>
        <v>3.1709878685513763E-3</v>
      </c>
      <c r="BO12" s="4">
        <f>DAVERAGE(PlotSort,"TMNIR",$BJ$31:$BJ$32)</f>
        <v>0.38840625000000006</v>
      </c>
      <c r="BP12" s="4">
        <f>DSTDEV(PlotSort,"TMNIR",$BJ$31:$BJ$32)/SQRT($BH12)</f>
        <v>2.997324762044758E-3</v>
      </c>
      <c r="BQ12" s="4">
        <f>DAVERAGE(PlotSort,"NDRE",$BJ$31:$BJ$32)</f>
        <v>5.9054771849740381E-2</v>
      </c>
      <c r="BR12" s="4">
        <f>DSTDEV(PlotSort,"NDRE",$BJ$31:$BJ$32)/SQRT($BH12)</f>
        <v>1.0018748431417964E-3</v>
      </c>
      <c r="BS12" s="4">
        <f>DAVERAGE(PlotSort,"rvi",$BJ$31:$BJ$32)</f>
        <v>1.2585871139537832</v>
      </c>
      <c r="BT12" s="4">
        <f>DSTDEV(PlotSort,"rvi",$BJ$31:$BJ$32)/SQRT($BH12)</f>
        <v>4.67436844949387E-3</v>
      </c>
      <c r="BU12" s="17">
        <f>DAVERAGE(PlotSort,"ndvi",$BJ$31:$BJ$32)</f>
        <v>0.11443406426128877</v>
      </c>
      <c r="BV12" s="4">
        <f>DSTDEV(PlotSort,"ndvi",$BJ$31:$BJ$32)/SQRT($BH12)</f>
        <v>1.8229030267119567E-3</v>
      </c>
      <c r="BW12" s="17">
        <f>DAVERAGE(PlotSort,"SAVI",$BJ$31:$BJ$32)</f>
        <v>9.987101881581327E-2</v>
      </c>
      <c r="BX12" s="4">
        <f>DSTDEV(PlotSort,"SAVI",$BJ$31:$BJ$32)/SQRT($BH12)</f>
        <v>1.3605045075928775E-3</v>
      </c>
      <c r="BY12" s="17">
        <f>DAVERAGE(PlotSort,"CCCI",$BJ$31:$BJ$32)</f>
        <v>0.47782123168691509</v>
      </c>
      <c r="BZ12" s="4">
        <f>DSTDEV(PlotSort,"CCCI",$BJ$31:$BJ$32)/SQRT($BH12)</f>
        <v>1.3845105638580546E-2</v>
      </c>
    </row>
    <row r="13" spans="1:78" ht="13.5" customHeight="1" x14ac:dyDescent="0.2">
      <c r="B13" s="10">
        <v>135</v>
      </c>
      <c r="C13" s="10">
        <v>9.0060000000000002</v>
      </c>
      <c r="D13" s="10">
        <v>135.37524999999999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21.5</v>
      </c>
      <c r="Q13" s="24">
        <v>0.64</v>
      </c>
      <c r="R13" s="24">
        <v>1.92</v>
      </c>
      <c r="S13" s="24">
        <v>47.5</v>
      </c>
      <c r="T13" s="24">
        <v>94.25</v>
      </c>
      <c r="U13" s="10">
        <v>2</v>
      </c>
      <c r="V13" s="10">
        <v>0</v>
      </c>
      <c r="W13" s="10">
        <v>2</v>
      </c>
      <c r="X13" s="10">
        <v>0</v>
      </c>
      <c r="Y13" s="10">
        <v>0</v>
      </c>
      <c r="Z13" s="10">
        <v>3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8.6768999999999998</v>
      </c>
      <c r="AK13" s="10">
        <v>0.3039</v>
      </c>
      <c r="AL13" s="11">
        <v>0.30459999999999998</v>
      </c>
      <c r="AM13" s="11">
        <v>1.0699999999999999E-2</v>
      </c>
      <c r="AN13" s="11">
        <v>3.9923999999999999</v>
      </c>
      <c r="AO13" s="11">
        <v>0.12330000000000001</v>
      </c>
      <c r="AP13" s="11">
        <v>0.33510000000000001</v>
      </c>
      <c r="AQ13" s="11">
        <v>1.03E-2</v>
      </c>
      <c r="AR13" s="11">
        <v>16.3003</v>
      </c>
      <c r="AS13" s="11">
        <v>0.61460000000000004</v>
      </c>
      <c r="AT13" s="11">
        <v>0.3004</v>
      </c>
      <c r="AU13" s="11">
        <v>1.1299999999999999E-2</v>
      </c>
      <c r="AV13" s="11">
        <v>27.942699999999999</v>
      </c>
      <c r="AW13" s="11">
        <v>0.90480000000000005</v>
      </c>
      <c r="AX13" s="11">
        <v>0.379</v>
      </c>
      <c r="AY13" s="11">
        <v>1.23E-2</v>
      </c>
      <c r="AZ13" s="11">
        <v>6.1475983755776495E-2</v>
      </c>
      <c r="BA13" s="11">
        <v>1.2616511318242343</v>
      </c>
      <c r="BB13" s="11">
        <v>0.11569031498380924</v>
      </c>
      <c r="BC13" s="11">
        <v>9.9966084449720216E-2</v>
      </c>
      <c r="BD13" s="11">
        <v>0.50969224352699405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0.31571249999999995</v>
      </c>
      <c r="BJ13" s="4">
        <f>DSTDEV(PlotSort,"PhxRed",$BL$35:$BL$36)/SQRT($BH13)</f>
        <v>4.2870001791129294E-3</v>
      </c>
      <c r="BK13" s="4">
        <f>DAVERAGE(PlotSort,"PhxRedEdge",$BL$35:$BL$36)</f>
        <v>0.34647499999999998</v>
      </c>
      <c r="BL13" s="4">
        <f>DSTDEV(PlotSort,"PhxRedEdge",$BL$35:$BL$36)/SQRT($BH13)</f>
        <v>4.4627726007174361E-3</v>
      </c>
      <c r="BM13" s="4">
        <f>DAVERAGE(PlotSort,"TMRed",$BL$35:$BL$36)</f>
        <v>0.31213750000000001</v>
      </c>
      <c r="BN13" s="4">
        <f>DSTDEV(PlotSort,"TMRed",$BL$35:$BL$36)/SQRT($BH13)</f>
        <v>4.0677274060585706E-3</v>
      </c>
      <c r="BO13" s="4">
        <f>DAVERAGE(PlotSort,"TMNIR",$BL$35:$BL$36)</f>
        <v>0.38963750000000003</v>
      </c>
      <c r="BP13" s="4">
        <f>DSTDEV(PlotSort,"TMNIR",$BL$35:$BL$36)/SQRT($BH13)</f>
        <v>4.4992037986102164E-3</v>
      </c>
      <c r="BQ13" s="4">
        <f>DAVERAGE(PlotSort,"NDRE",$BL$35:$BL$36)</f>
        <v>5.8692302385652359E-2</v>
      </c>
      <c r="BR13" s="4">
        <f>DSTDEV(PlotSort,"NDRE",$BL$35:$BL$36)/SQRT($BH13)</f>
        <v>1.0836866952889824E-3</v>
      </c>
      <c r="BS13" s="4">
        <f>DAVERAGE(PlotSort,"rvi",$BL$35:$BL$36)</f>
        <v>1.2484675988823177</v>
      </c>
      <c r="BT13" s="4">
        <f>DSTDEV(PlotSort,"rvi",$BL$35:$BL$36)/SQRT($BH13)</f>
        <v>2.6293530452294279E-3</v>
      </c>
      <c r="BU13" s="17">
        <f>DAVERAGE(PlotSort,"ndvi",$BL$35:$BL$36)</f>
        <v>0.11049678415604969</v>
      </c>
      <c r="BV13" s="4">
        <f>DSTDEV(PlotSort,"ndvi",$BL$35:$BL$36)/SQRT($BH13)</f>
        <v>1.0409971945925306E-3</v>
      </c>
      <c r="BW13" s="17">
        <f>DAVERAGE(PlotSort,"SAVI",$BL$35:$BL$36)</f>
        <v>9.6739173776525689E-2</v>
      </c>
      <c r="BX13" s="4">
        <f>DSTDEV(PlotSort,"SAVI",$BL$35:$BL$36)/SQRT($BH13)</f>
        <v>6.7145445380047055E-4</v>
      </c>
      <c r="BY13" s="17">
        <f>DAVERAGE(PlotSort,"CCCI",$BL$35:$BL$36)</f>
        <v>0.5089002017556149</v>
      </c>
      <c r="BZ13" s="4">
        <f>DSTDEV(PlotSort,"CCCI",$BL$35:$BL$36)/SQRT($BH13)</f>
        <v>1.9046013615994537E-2</v>
      </c>
    </row>
    <row r="14" spans="1:78" ht="13.5" customHeight="1" x14ac:dyDescent="0.2">
      <c r="B14" s="10">
        <v>135</v>
      </c>
      <c r="C14" s="10">
        <v>8.9979999999999993</v>
      </c>
      <c r="D14" s="10">
        <v>135.37492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21.5</v>
      </c>
      <c r="Q14" s="24">
        <v>0.64</v>
      </c>
      <c r="R14" s="24">
        <v>1.92</v>
      </c>
      <c r="S14" s="24">
        <v>47.6</v>
      </c>
      <c r="T14" s="24">
        <v>94.18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3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8.5028000000000006</v>
      </c>
      <c r="AK14" s="10">
        <v>9.01E-2</v>
      </c>
      <c r="AL14" s="11">
        <v>0.29909999999999998</v>
      </c>
      <c r="AM14" s="11">
        <v>3.2000000000000002E-3</v>
      </c>
      <c r="AN14" s="11">
        <v>3.9746000000000001</v>
      </c>
      <c r="AO14" s="11">
        <v>2.4400000000000002E-2</v>
      </c>
      <c r="AP14" s="11">
        <v>0.33429999999999999</v>
      </c>
      <c r="AQ14" s="11">
        <v>2.0999999999999999E-3</v>
      </c>
      <c r="AR14" s="11">
        <v>15.8095</v>
      </c>
      <c r="AS14" s="11">
        <v>0.37319999999999998</v>
      </c>
      <c r="AT14" s="11">
        <v>0.29199999999999998</v>
      </c>
      <c r="AU14" s="11">
        <v>6.8999999999999999E-3</v>
      </c>
      <c r="AV14" s="11">
        <v>27.7867</v>
      </c>
      <c r="AW14" s="11">
        <v>0.33700000000000002</v>
      </c>
      <c r="AX14" s="11">
        <v>0.37769999999999998</v>
      </c>
      <c r="AY14" s="11">
        <v>4.5999999999999999E-3</v>
      </c>
      <c r="AZ14" s="11">
        <v>6.0955056179775279E-2</v>
      </c>
      <c r="BA14" s="11">
        <v>1.2934931506849314</v>
      </c>
      <c r="BB14" s="11">
        <v>0.12796774675227715</v>
      </c>
      <c r="BC14" s="11">
        <v>0.10989997435239805</v>
      </c>
      <c r="BD14" s="11">
        <v>0.38650215931922144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0.31561875</v>
      </c>
      <c r="BJ14" s="4">
        <f>DSTDEV(PlotSort,"PhxRed",$BM$35:$BM$36)/SQRT($BH14)</f>
        <v>2.0273385416599765E-3</v>
      </c>
      <c r="BK14" s="4">
        <f>DAVERAGE(PlotSort,"PhxRedEdge",$BM$35:$BM$36)</f>
        <v>0.34656874999999998</v>
      </c>
      <c r="BL14" s="4">
        <f>DSTDEV(PlotSort,"PhxRedEdge",$BM$35:$BM$36)/SQRT($BH14)</f>
        <v>2.2268198316208691E-3</v>
      </c>
      <c r="BM14" s="4">
        <f>DAVERAGE(PlotSort,"TMRed",$BM$35:$BM$36)</f>
        <v>0.311475</v>
      </c>
      <c r="BN14" s="4">
        <f>DSTDEV(PlotSort,"TMRed",$BM$35:$BM$36)/SQRT($BH14)</f>
        <v>1.9833578429858129E-3</v>
      </c>
      <c r="BO14" s="4">
        <f>DAVERAGE(PlotSort,"TMNIR",$BM$35:$BM$36)</f>
        <v>0.3892937500000001</v>
      </c>
      <c r="BP14" s="4">
        <f>DSTDEV(PlotSort,"TMNIR",$BM$35:$BM$36)/SQRT($BH14)</f>
        <v>2.1485163243115772E-3</v>
      </c>
      <c r="BQ14" s="4">
        <f>DAVERAGE(PlotSort,"NDRE",$BM$35:$BM$36)</f>
        <v>5.8101118025958513E-2</v>
      </c>
      <c r="BR14" s="4">
        <f>DSTDEV(PlotSort,"NDRE",$BM$35:$BM$36)/SQRT($BH14)</f>
        <v>5.8868186510139696E-4</v>
      </c>
      <c r="BS14" s="4">
        <f>DAVERAGE(PlotSort,"rvi",$BM$35:$BM$36)</f>
        <v>1.2499563590595701</v>
      </c>
      <c r="BT14" s="4">
        <f>DSTDEV(PlotSort,"rvi",$BM$35:$BM$36)/SQRT($BH14)</f>
        <v>1.9949808140157094E-3</v>
      </c>
      <c r="BU14" s="17">
        <f>DAVERAGE(PlotSort,"ndvi",$BM$35:$BM$36)</f>
        <v>0.11108338252862515</v>
      </c>
      <c r="BV14" s="4">
        <f>DSTDEV(PlotSort,"ndvi",$BM$35:$BM$36)/SQRT($BH14)</f>
        <v>7.8852424049327967E-4</v>
      </c>
      <c r="BW14" s="17">
        <f>DAVERAGE(PlotSort,"SAVI",$BM$35:$BM$36)</f>
        <v>9.7217383086250928E-2</v>
      </c>
      <c r="BX14" s="4">
        <f>DSTDEV(PlotSort,"SAVI",$BM$35:$BM$36)/SQRT($BH14)</f>
        <v>6.0746767273300449E-4</v>
      </c>
      <c r="BY14" s="17">
        <f>DAVERAGE(PlotSort,"CCCI",$BM$35:$BM$36)</f>
        <v>0.49222761123440445</v>
      </c>
      <c r="BZ14" s="4">
        <f>DSTDEV(PlotSort,"CCCI",$BM$35:$BM$36)/SQRT($BH14)</f>
        <v>9.3439387055324914E-3</v>
      </c>
    </row>
    <row r="15" spans="1:78" ht="13.5" customHeight="1" x14ac:dyDescent="0.2">
      <c r="B15" s="10">
        <v>135</v>
      </c>
      <c r="C15" s="10">
        <v>8.99</v>
      </c>
      <c r="D15" s="10">
        <v>135.37458000000001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21.5</v>
      </c>
      <c r="Q15" s="24">
        <v>0.64</v>
      </c>
      <c r="R15" s="24">
        <v>1.92</v>
      </c>
      <c r="S15" s="24">
        <v>47.7</v>
      </c>
      <c r="T15" s="24">
        <v>94.11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3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8.5945999999999998</v>
      </c>
      <c r="AK15" s="10">
        <v>0.24540000000000001</v>
      </c>
      <c r="AL15" s="11">
        <v>0.30299999999999999</v>
      </c>
      <c r="AM15" s="11">
        <v>8.6999999999999994E-3</v>
      </c>
      <c r="AN15" s="11">
        <v>3.9331999999999998</v>
      </c>
      <c r="AO15" s="11">
        <v>9.4E-2</v>
      </c>
      <c r="AP15" s="11">
        <v>0.33150000000000002</v>
      </c>
      <c r="AQ15" s="11">
        <v>7.9000000000000008E-3</v>
      </c>
      <c r="AR15" s="11">
        <v>16.144300000000001</v>
      </c>
      <c r="AS15" s="11">
        <v>0.5534</v>
      </c>
      <c r="AT15" s="11">
        <v>0.29880000000000001</v>
      </c>
      <c r="AU15" s="11">
        <v>1.0200000000000001E-2</v>
      </c>
      <c r="AV15" s="11">
        <v>27.468499999999999</v>
      </c>
      <c r="AW15" s="11">
        <v>0.72589999999999999</v>
      </c>
      <c r="AX15" s="11">
        <v>0.37419999999999998</v>
      </c>
      <c r="AY15" s="11">
        <v>9.9000000000000008E-3</v>
      </c>
      <c r="AZ15" s="11">
        <v>6.0507297718577241E-2</v>
      </c>
      <c r="BA15" s="11">
        <v>1.2523427041499329</v>
      </c>
      <c r="BB15" s="11">
        <v>0.11203566121842491</v>
      </c>
      <c r="BC15" s="11">
        <v>9.6419437340153416E-2</v>
      </c>
      <c r="BD15" s="11">
        <v>0.52737274977030746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0.30632499999999996</v>
      </c>
      <c r="BJ15" s="4">
        <f>DSTDEV(PlotSort,"PhxRed",$BN$35:$BN$36)/SQRT($BH15)</f>
        <v>4.367319789396828E-3</v>
      </c>
      <c r="BK15" s="4">
        <f>DAVERAGE(PlotSort,"PhxRedEdge",$BN$35:$BN$36)</f>
        <v>0.34134999999999999</v>
      </c>
      <c r="BL15" s="4">
        <f>DSTDEV(PlotSort,"PhxRedEdge",$BN$35:$BN$36)/SQRT($BH15)</f>
        <v>4.5963106322975452E-3</v>
      </c>
      <c r="BM15" s="4">
        <f>DAVERAGE(PlotSort,"TMRed",$BN$35:$BN$36)</f>
        <v>0.30132500000000007</v>
      </c>
      <c r="BN15" s="4">
        <f>DSTDEV(PlotSort,"TMRed",$BN$35:$BN$36)/SQRT($BH15)</f>
        <v>3.8813082293768656E-3</v>
      </c>
      <c r="BO15" s="4">
        <f>DAVERAGE(PlotSort,"TMNIR",$BN$35:$BN$36)</f>
        <v>0.38603750000000003</v>
      </c>
      <c r="BP15" s="4">
        <f>DSTDEV(PlotSort,"TMNIR",$BN$35:$BN$36)/SQRT($BH15)</f>
        <v>4.1542980110104866E-3</v>
      </c>
      <c r="BQ15" s="4">
        <f>DAVERAGE(PlotSort,"NDRE",$BN$35:$BN$36)</f>
        <v>6.1549185468462185E-2</v>
      </c>
      <c r="BR15" s="4">
        <f>DSTDEV(PlotSort,"NDRE",$BN$35:$BN$36)/SQRT($BH15)</f>
        <v>1.5462120945133064E-3</v>
      </c>
      <c r="BS15" s="4">
        <f>DAVERAGE(PlotSort,"rvi",$BN$35:$BN$36)</f>
        <v>1.2813981539046446</v>
      </c>
      <c r="BT15" s="4">
        <f>DSTDEV(PlotSort,"rvi",$BN$35:$BN$36)/SQRT($BH15)</f>
        <v>3.9131729394059006E-3</v>
      </c>
      <c r="BU15" s="17">
        <f>DAVERAGE(PlotSort,"ndvi",$BN$35:$BN$36)</f>
        <v>0.12332652197720473</v>
      </c>
      <c r="BV15" s="4">
        <f>DSTDEV(PlotSort,"ndvi",$BN$35:$BN$36)/SQRT($BH15)</f>
        <v>1.5060720455669881E-3</v>
      </c>
      <c r="BW15" s="17">
        <f>DAVERAGE(PlotSort,"SAVI",$BN$35:$BN$36)</f>
        <v>0.10703512893205022</v>
      </c>
      <c r="BX15" s="4">
        <f>DSTDEV(PlotSort,"SAVI",$BN$35:$BN$36)/SQRT($BH15)</f>
        <v>1.0308577214378401E-3</v>
      </c>
      <c r="BY15" s="17">
        <f>DAVERAGE(PlotSort,"CCCI",$BN$35:$BN$36)</f>
        <v>0.43895687231838049</v>
      </c>
      <c r="BZ15" s="4">
        <f>DSTDEV(PlotSort,"CCCI",$BN$35:$BN$36)/SQRT($BH15)</f>
        <v>2.0326415137394301E-2</v>
      </c>
    </row>
    <row r="16" spans="1:78" ht="13.5" customHeight="1" x14ac:dyDescent="0.2">
      <c r="B16" s="10">
        <v>135</v>
      </c>
      <c r="C16" s="10">
        <v>8.9819999999999993</v>
      </c>
      <c r="D16" s="10">
        <v>135.37424999999999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21.5</v>
      </c>
      <c r="Q16" s="24">
        <v>0.64</v>
      </c>
      <c r="R16" s="24">
        <v>1.92</v>
      </c>
      <c r="S16" s="24">
        <v>47.8</v>
      </c>
      <c r="T16" s="24">
        <v>94.04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3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9.0502000000000002</v>
      </c>
      <c r="AK16" s="10">
        <v>0.11990000000000001</v>
      </c>
      <c r="AL16" s="11">
        <v>0.31979999999999997</v>
      </c>
      <c r="AM16" s="11">
        <v>4.1999999999999997E-3</v>
      </c>
      <c r="AN16" s="11">
        <v>4.1300999999999997</v>
      </c>
      <c r="AO16" s="11">
        <v>7.1300000000000002E-2</v>
      </c>
      <c r="AP16" s="11">
        <v>0.3488</v>
      </c>
      <c r="AQ16" s="11">
        <v>6.0000000000000001E-3</v>
      </c>
      <c r="AR16" s="11">
        <v>16.8689</v>
      </c>
      <c r="AS16" s="11">
        <v>0.36249999999999999</v>
      </c>
      <c r="AT16" s="11">
        <v>0.313</v>
      </c>
      <c r="AU16" s="11">
        <v>6.7000000000000002E-3</v>
      </c>
      <c r="AV16" s="11">
        <v>28.6</v>
      </c>
      <c r="AW16" s="11">
        <v>0.74260000000000004</v>
      </c>
      <c r="AX16" s="11">
        <v>0.39050000000000001</v>
      </c>
      <c r="AY16" s="11">
        <v>1.01E-2</v>
      </c>
      <c r="AZ16" s="11">
        <v>5.6404707155417302E-2</v>
      </c>
      <c r="BA16" s="11">
        <v>1.2476038338658146</v>
      </c>
      <c r="BB16" s="11">
        <v>0.11016346837242361</v>
      </c>
      <c r="BC16" s="11">
        <v>9.6593269630245129E-2</v>
      </c>
      <c r="BD16" s="11">
        <v>0.46961943203445056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0.31403750000000002</v>
      </c>
      <c r="BJ16" s="4">
        <f>DSTDEV(PlotSort,"PhxRed",$BK$31:$BK$32)/SQRT($BH16)</f>
        <v>2.7330824325902323E-3</v>
      </c>
      <c r="BK16" s="4">
        <f>DAVERAGE(PlotSort,"PhxRedEdge",$BK$31:$BK$32)</f>
        <v>0.34605000000000008</v>
      </c>
      <c r="BL16" s="4">
        <f>DSTDEV(PlotSort,"PhxRedEdge",$BK$31:$BK$32)/SQRT($BH16)</f>
        <v>2.6068819177963039E-3</v>
      </c>
      <c r="BM16" s="4">
        <f>DAVERAGE(PlotSort,"TMRed",$BK$31:$BK$32)</f>
        <v>0.30961250000000001</v>
      </c>
      <c r="BN16" s="4">
        <f>DSTDEV(PlotSort,"TMRed",$BK$31:$BK$32)/SQRT($BH16)</f>
        <v>2.5570307487396394E-3</v>
      </c>
      <c r="BO16" s="4">
        <f>DAVERAGE(PlotSort,"TMNIR",$BK$31:$BK$32)</f>
        <v>0.38924999999999998</v>
      </c>
      <c r="BP16" s="4">
        <f>DSTDEV(PlotSort,"TMNIR",$BK$31:$BK$32)/SQRT($BH16)</f>
        <v>2.3528528782451878E-3</v>
      </c>
      <c r="BQ16" s="4">
        <f>DAVERAGE(PlotSort,"NDRE",$BK$31:$BK$32)</f>
        <v>5.8826589097901234E-2</v>
      </c>
      <c r="BR16" s="4">
        <f>DSTDEV(PlotSort,"NDRE",$BK$31:$BK$32)/SQRT($BH16)</f>
        <v>9.0669279810199179E-4</v>
      </c>
      <c r="BS16" s="4">
        <f>DAVERAGE(PlotSort,"rvi",$BK$31:$BK$32)</f>
        <v>1.2576139242872211</v>
      </c>
      <c r="BT16" s="4">
        <f>DSTDEV(PlotSort,"rvi",$BK$31:$BK$32)/SQRT($BH16)</f>
        <v>4.0143969556056354E-3</v>
      </c>
      <c r="BU16" s="17">
        <f>DAVERAGE(PlotSort,"ndvi",$BK$31:$BK$32)</f>
        <v>0.11406723008392834</v>
      </c>
      <c r="BV16" s="4">
        <f>DSTDEV(PlotSort,"ndvi",$BK$31:$BK$32)/SQRT($BH16)</f>
        <v>1.5636981795645816E-3</v>
      </c>
      <c r="BW16" s="17">
        <f>DAVERAGE(PlotSort,"SAVI",$BK$31:$BK$32)</f>
        <v>9.9681749397559138E-2</v>
      </c>
      <c r="BX16" s="4">
        <f>DSTDEV(PlotSort,"SAVI",$BK$31:$BK$32)/SQRT($BH16)</f>
        <v>1.1712303334849544E-3</v>
      </c>
      <c r="BY16" s="17">
        <f>DAVERAGE(PlotSort,"CCCI",$BK$31:$BK$32)</f>
        <v>0.47707883521855843</v>
      </c>
      <c r="BZ16" s="4">
        <f>DSTDEV(PlotSort,"CCCI",$BK$31:$BK$32)/SQRT($BH16)</f>
        <v>1.3572254512766816E-2</v>
      </c>
    </row>
    <row r="17" spans="2:78" ht="13.5" customHeight="1" x14ac:dyDescent="0.2">
      <c r="B17" s="10">
        <v>135</v>
      </c>
      <c r="C17" s="10">
        <v>8.9740000000000002</v>
      </c>
      <c r="D17" s="10">
        <v>135.37392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21.5</v>
      </c>
      <c r="Q17" s="24">
        <v>0.64</v>
      </c>
      <c r="R17" s="24">
        <v>1.92</v>
      </c>
      <c r="S17" s="24">
        <v>47.9</v>
      </c>
      <c r="T17" s="24">
        <v>93.96</v>
      </c>
      <c r="U17" s="10">
        <v>2</v>
      </c>
      <c r="V17" s="10">
        <v>0</v>
      </c>
      <c r="W17" s="10">
        <v>2</v>
      </c>
      <c r="X17" s="10">
        <v>0</v>
      </c>
      <c r="Y17" s="10">
        <v>0</v>
      </c>
      <c r="Z17" s="10">
        <v>3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8.7385000000000002</v>
      </c>
      <c r="AK17" s="10">
        <v>0.28939999999999999</v>
      </c>
      <c r="AL17" s="11">
        <v>0.3095</v>
      </c>
      <c r="AM17" s="11">
        <v>1.03E-2</v>
      </c>
      <c r="AN17" s="11">
        <v>3.9956</v>
      </c>
      <c r="AO17" s="11">
        <v>0.13139999999999999</v>
      </c>
      <c r="AP17" s="11">
        <v>0.3382</v>
      </c>
      <c r="AQ17" s="11">
        <v>1.11E-2</v>
      </c>
      <c r="AR17" s="11">
        <v>16.3964</v>
      </c>
      <c r="AS17" s="11">
        <v>0.69820000000000004</v>
      </c>
      <c r="AT17" s="11">
        <v>0.3049</v>
      </c>
      <c r="AU17" s="11">
        <v>1.2999999999999999E-2</v>
      </c>
      <c r="AV17" s="11">
        <v>27.788799999999998</v>
      </c>
      <c r="AW17" s="11">
        <v>1.1377999999999999</v>
      </c>
      <c r="AX17" s="11">
        <v>0.38019999999999998</v>
      </c>
      <c r="AY17" s="11">
        <v>1.5599999999999999E-2</v>
      </c>
      <c r="AZ17" s="11">
        <v>5.8463251670378601E-2</v>
      </c>
      <c r="BA17" s="11">
        <v>1.2469662184322727</v>
      </c>
      <c r="BB17" s="11">
        <v>0.10991096190337173</v>
      </c>
      <c r="BC17" s="11">
        <v>9.5308412792169422E-2</v>
      </c>
      <c r="BD17" s="11">
        <v>0.5103137818360739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0.31259999999999999</v>
      </c>
      <c r="BJ17" s="4">
        <f>DSTDEV(PlotSort,"PhxRed",$BL$31:$BL$32)/SQRT($BH17)</f>
        <v>2.7357509633249397E-3</v>
      </c>
      <c r="BK17" s="4">
        <f>DAVERAGE(PlotSort,"PhxRedEdge",$BL$31:$BL$32)</f>
        <v>0.34443125000000002</v>
      </c>
      <c r="BL17" s="4">
        <f>DSTDEV(PlotSort,"PhxRedEdge",$BL$31:$BL$32)/SQRT($BH17)</f>
        <v>2.8853179886857063E-3</v>
      </c>
      <c r="BM17" s="4">
        <f>DAVERAGE(PlotSort,"TMRed",$BL$31:$BL$32)</f>
        <v>0.30859375</v>
      </c>
      <c r="BN17" s="4">
        <f>DSTDEV(PlotSort,"TMRed",$BL$31:$BL$32)/SQRT($BH17)</f>
        <v>2.7267573652906248E-3</v>
      </c>
      <c r="BO17" s="4">
        <f>DAVERAGE(PlotSort,"TMNIR",$BL$31:$BL$32)</f>
        <v>0.38788125000000007</v>
      </c>
      <c r="BP17" s="4">
        <f>DSTDEV(PlotSort,"TMNIR",$BL$31:$BL$32)/SQRT($BH17)</f>
        <v>2.8380776761451278E-3</v>
      </c>
      <c r="BQ17" s="4">
        <f>DAVERAGE(PlotSort,"NDRE",$BL$31:$BL$32)</f>
        <v>5.9395272855114548E-2</v>
      </c>
      <c r="BR17" s="4">
        <f>DSTDEV(PlotSort,"NDRE",$BL$31:$BL$32)/SQRT($BH17)</f>
        <v>7.8583403989072778E-4</v>
      </c>
      <c r="BS17" s="4">
        <f>DAVERAGE(PlotSort,"rvi",$BL$31:$BL$32)</f>
        <v>1.2572753111658304</v>
      </c>
      <c r="BT17" s="4">
        <f>DSTDEV(PlotSort,"rvi",$BL$31:$BL$32)/SQRT($BH17)</f>
        <v>4.3124395447385472E-3</v>
      </c>
      <c r="BU17" s="17">
        <f>DAVERAGE(PlotSort,"ndvi",$BL$31:$BL$32)</f>
        <v>0.11392780551132402</v>
      </c>
      <c r="BV17" s="4">
        <f>DSTDEV(PlotSort,"ndvi",$BL$31:$BL$32)/SQRT($BH17)</f>
        <v>1.6833739545305774E-3</v>
      </c>
      <c r="BW17" s="17">
        <f>DAVERAGE(PlotSort,"SAVI",$BL$31:$BL$32)</f>
        <v>9.9422785042979758E-2</v>
      </c>
      <c r="BX17" s="4">
        <f>DSTDEV(PlotSort,"SAVI",$BL$31:$BL$32)/SQRT($BH17)</f>
        <v>1.3571384709546762E-3</v>
      </c>
      <c r="BY17" s="17">
        <f>DAVERAGE(PlotSort,"CCCI",$BL$31:$BL$32)</f>
        <v>0.48907731305284385</v>
      </c>
      <c r="BZ17" s="4">
        <f>DSTDEV(PlotSort,"CCCI",$BL$31:$BL$32)/SQRT($BH17)</f>
        <v>1.3116677374899579E-2</v>
      </c>
    </row>
    <row r="18" spans="2:78" ht="13.5" customHeight="1" x14ac:dyDescent="0.2">
      <c r="B18" s="10">
        <v>135</v>
      </c>
      <c r="C18" s="10">
        <v>9.0429999999999993</v>
      </c>
      <c r="D18" s="10">
        <v>135.37679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21.5</v>
      </c>
      <c r="Q18" s="24">
        <v>0.64</v>
      </c>
      <c r="R18" s="24">
        <v>1.92</v>
      </c>
      <c r="S18" s="24">
        <v>47.03</v>
      </c>
      <c r="T18" s="24">
        <v>94.59</v>
      </c>
      <c r="U18" s="10">
        <v>2</v>
      </c>
      <c r="V18" s="10">
        <v>0</v>
      </c>
      <c r="W18" s="10">
        <v>2</v>
      </c>
      <c r="X18" s="10">
        <v>0</v>
      </c>
      <c r="Y18" s="10">
        <v>0</v>
      </c>
      <c r="Z18" s="10">
        <v>3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8.4741</v>
      </c>
      <c r="AK18" s="10">
        <v>3.15E-2</v>
      </c>
      <c r="AL18" s="11">
        <v>0.2944</v>
      </c>
      <c r="AM18" s="11">
        <v>1.1000000000000001E-3</v>
      </c>
      <c r="AN18" s="11">
        <v>3.9662000000000002</v>
      </c>
      <c r="AO18" s="11">
        <v>5.3E-3</v>
      </c>
      <c r="AP18" s="11">
        <v>0.32969999999999999</v>
      </c>
      <c r="AQ18" s="11">
        <v>4.0000000000000002E-4</v>
      </c>
      <c r="AR18" s="11">
        <v>16.063400000000001</v>
      </c>
      <c r="AS18" s="11">
        <v>0.20430000000000001</v>
      </c>
      <c r="AT18" s="11">
        <v>0.29289999999999999</v>
      </c>
      <c r="AU18" s="11">
        <v>3.7000000000000002E-3</v>
      </c>
      <c r="AV18" s="11">
        <v>28.106999999999999</v>
      </c>
      <c r="AW18" s="11">
        <v>0.14560000000000001</v>
      </c>
      <c r="AX18" s="11">
        <v>0.3775</v>
      </c>
      <c r="AY18" s="11">
        <v>2E-3</v>
      </c>
      <c r="AZ18" s="11">
        <v>6.7590497737556571E-2</v>
      </c>
      <c r="BA18" s="11">
        <v>1.2888357801297372</v>
      </c>
      <c r="BB18" s="11">
        <v>0.12619331742243439</v>
      </c>
      <c r="BC18" s="11">
        <v>0.10842447026657555</v>
      </c>
      <c r="BD18" s="11">
        <v>0.51993835996302717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0.30518125000000002</v>
      </c>
      <c r="BJ18" s="4">
        <f>DSTDEV(PlotSort,"PhxRed",$BJ$35:$BJ$36)/SQRT($BH18)</f>
        <v>2.0106221829324367E-3</v>
      </c>
      <c r="BK18" s="4">
        <f>DAVERAGE(PlotSort,"PhxRedEdge",$BJ$35:$BJ$36)</f>
        <v>0.33630625000000003</v>
      </c>
      <c r="BL18" s="4">
        <f>DSTDEV(PlotSort,"PhxRedEdge",$BJ$35:$BJ$36)/SQRT($BH18)</f>
        <v>1.7475809172968226E-3</v>
      </c>
      <c r="BM18" s="4">
        <f>DAVERAGE(PlotSort,"TMRed",$BJ$35:$BJ$36)</f>
        <v>0.30138749999999992</v>
      </c>
      <c r="BN18" s="4">
        <f>DSTDEV(PlotSort,"TMRed",$BJ$35:$BJ$36)/SQRT($BH18)</f>
        <v>1.9444766862406284E-3</v>
      </c>
      <c r="BO18" s="4">
        <f>DAVERAGE(PlotSort,"TMNIR",$BJ$35:$BJ$36)</f>
        <v>0.38023125000000002</v>
      </c>
      <c r="BP18" s="4">
        <f>DSTDEV(PlotSort,"TMNIR",$BJ$35:$BJ$36)/SQRT($BH18)</f>
        <v>1.6885081864869162E-3</v>
      </c>
      <c r="BQ18" s="4">
        <f>DAVERAGE(PlotSort,"NDRE",$BJ$35:$BJ$36)</f>
        <v>6.13284413329779E-2</v>
      </c>
      <c r="BR18" s="4">
        <f>DSTDEV(PlotSort,"NDRE",$BJ$35:$BJ$36)/SQRT($BH18)</f>
        <v>7.7233119027394245E-4</v>
      </c>
      <c r="BS18" s="4">
        <f>DAVERAGE(PlotSort,"rvi",$BJ$35:$BJ$36)</f>
        <v>1.2619202745243427</v>
      </c>
      <c r="BT18" s="4">
        <f>DSTDEV(PlotSort,"rvi",$BJ$35:$BJ$36)/SQRT($BH18)</f>
        <v>4.3177807488255261E-3</v>
      </c>
      <c r="BU18" s="17">
        <f>DAVERAGE(PlotSort,"ndvi",$BJ$35:$BJ$36)</f>
        <v>0.11574756568891853</v>
      </c>
      <c r="BV18" s="4">
        <f>DSTDEV(PlotSort,"ndvi",$BJ$35:$BJ$36)/SQRT($BH18)</f>
        <v>1.67539791846266E-3</v>
      </c>
      <c r="BW18" s="17">
        <f>DAVERAGE(PlotSort,"SAVI",$BJ$35:$BJ$36)</f>
        <v>0.10011608787418017</v>
      </c>
      <c r="BX18" s="4">
        <f>DSTDEV(PlotSort,"SAVI",$BJ$35:$BJ$36)/SQRT($BH18)</f>
        <v>1.3269260736967744E-3</v>
      </c>
      <c r="BY18" s="17">
        <f>DAVERAGE(PlotSort,"CCCI",$BJ$35:$BJ$36)</f>
        <v>0.50687566070006107</v>
      </c>
      <c r="BZ18" s="4">
        <f>DSTDEV(PlotSort,"CCCI",$BJ$35:$BJ$36)/SQRT($BH18)</f>
        <v>1.1174795150413308E-2</v>
      </c>
    </row>
    <row r="19" spans="2:78" ht="13.5" customHeight="1" x14ac:dyDescent="0.2">
      <c r="B19" s="10">
        <v>135</v>
      </c>
      <c r="C19" s="10">
        <v>9.0510000000000002</v>
      </c>
      <c r="D19" s="10">
        <v>135.37712999999999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21.5</v>
      </c>
      <c r="Q19" s="24">
        <v>0.64</v>
      </c>
      <c r="R19" s="24">
        <v>1.92</v>
      </c>
      <c r="S19" s="24">
        <v>46.93</v>
      </c>
      <c r="T19" s="24">
        <v>94.66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3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8.9806000000000008</v>
      </c>
      <c r="AK19" s="10">
        <v>0.29099999999999998</v>
      </c>
      <c r="AL19" s="11">
        <v>0.31130000000000002</v>
      </c>
      <c r="AM19" s="11">
        <v>1.01E-2</v>
      </c>
      <c r="AN19" s="11">
        <v>4.1315999999999997</v>
      </c>
      <c r="AO19" s="11">
        <v>0.12559999999999999</v>
      </c>
      <c r="AP19" s="11">
        <v>0.34279999999999999</v>
      </c>
      <c r="AQ19" s="11">
        <v>1.04E-2</v>
      </c>
      <c r="AR19" s="11">
        <v>16.8492</v>
      </c>
      <c r="AS19" s="11">
        <v>0.53949999999999998</v>
      </c>
      <c r="AT19" s="11">
        <v>0.30659999999999998</v>
      </c>
      <c r="AU19" s="11">
        <v>9.7999999999999997E-3</v>
      </c>
      <c r="AV19" s="11">
        <v>28.797599999999999</v>
      </c>
      <c r="AW19" s="11">
        <v>0.84030000000000005</v>
      </c>
      <c r="AX19" s="11">
        <v>0.38600000000000001</v>
      </c>
      <c r="AY19" s="11">
        <v>1.1299999999999999E-2</v>
      </c>
      <c r="AZ19" s="11">
        <v>5.9275521405049415E-2</v>
      </c>
      <c r="BA19" s="11">
        <v>1.258969341161122</v>
      </c>
      <c r="BB19" s="11">
        <v>0.11464048512850133</v>
      </c>
      <c r="BC19" s="11">
        <v>9.9865839342612797E-2</v>
      </c>
      <c r="BD19" s="11">
        <v>0.4795177269630389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0.32145624999999994</v>
      </c>
      <c r="BJ19" s="4">
        <f>DSTDEV(PlotSort,"PhxRed",$BK$35:$BK$36)/SQRT($BH19)</f>
        <v>1.4666847181654288E-3</v>
      </c>
      <c r="BK19" s="4">
        <f>DAVERAGE(PlotSort,"PhxRedEdge",$BK$35:$BK$36)</f>
        <v>0.35417500000000002</v>
      </c>
      <c r="BL19" s="4">
        <f>DSTDEV(PlotSort,"PhxRedEdge",$BK$35:$BK$36)/SQRT($BH19)</f>
        <v>1.229278243523409E-3</v>
      </c>
      <c r="BM19" s="4">
        <f>DAVERAGE(PlotSort,"TMRed",$BK$35:$BK$36)</f>
        <v>0.31681875000000004</v>
      </c>
      <c r="BN19" s="4">
        <f>DSTDEV(PlotSort,"TMRed",$BK$35:$BK$36)/SQRT($BH19)</f>
        <v>1.5131980138655553E-3</v>
      </c>
      <c r="BO19" s="4">
        <f>DAVERAGE(PlotSort,"TMNIR",$BK$35:$BK$36)</f>
        <v>0.39690000000000003</v>
      </c>
      <c r="BP19" s="4">
        <f>DSTDEV(PlotSort,"TMNIR",$BK$35:$BK$36)/SQRT($BH19)</f>
        <v>1.2411352330292873E-3</v>
      </c>
      <c r="BQ19" s="4">
        <f>DAVERAGE(PlotSort,"NDRE",$BK$35:$BK$36)</f>
        <v>5.6893420620037889E-2</v>
      </c>
      <c r="BR19" s="4">
        <f>DSTDEV(PlotSort,"NDRE",$BK$35:$BK$36)/SQRT($BH19)</f>
        <v>4.4526911408878994E-4</v>
      </c>
      <c r="BS19" s="4">
        <f>DAVERAGE(PlotSort,"rvi",$BK$35:$BK$36)</f>
        <v>1.2529689609287085</v>
      </c>
      <c r="BT19" s="4">
        <f>DSTDEV(PlotSort,"rvi",$BK$35:$BK$36)/SQRT($BH19)</f>
        <v>3.6609072565725186E-3</v>
      </c>
      <c r="BU19" s="17">
        <f>DAVERAGE(PlotSort,"ndvi",$BK$35:$BK$36)</f>
        <v>0.11224746990633382</v>
      </c>
      <c r="BV19" s="4">
        <f>DSTDEV(PlotSort,"ndvi",$BK$35:$BK$36)/SQRT($BH19)</f>
        <v>1.4367442267788791E-3</v>
      </c>
      <c r="BW19" s="17">
        <f>DAVERAGE(PlotSort,"SAVI",$BK$35:$BK$36)</f>
        <v>9.8988446566358732E-2</v>
      </c>
      <c r="BX19" s="4">
        <f>DSTDEV(PlotSort,"SAVI",$BK$35:$BK$36)/SQRT($BH19)</f>
        <v>1.1885798692664222E-3</v>
      </c>
      <c r="BY19" s="17">
        <f>DAVERAGE(PlotSort,"CCCI",$BK$35:$BK$36)</f>
        <v>0.4592804875713411</v>
      </c>
      <c r="BZ19" s="4">
        <f>DSTDEV(PlotSort,"CCCI",$BK$35:$BK$36)/SQRT($BH19)</f>
        <v>1.2675410714018774E-2</v>
      </c>
    </row>
    <row r="20" spans="2:78" ht="13.5" customHeight="1" x14ac:dyDescent="0.2">
      <c r="B20" s="10">
        <v>135</v>
      </c>
      <c r="C20" s="10">
        <v>9.0579999999999998</v>
      </c>
      <c r="D20" s="10">
        <v>135.37742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21.5</v>
      </c>
      <c r="Q20" s="24">
        <v>0.64</v>
      </c>
      <c r="R20" s="24">
        <v>1.92</v>
      </c>
      <c r="S20" s="24">
        <v>46.84</v>
      </c>
      <c r="T20" s="24">
        <v>94.72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3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8.8378999999999994</v>
      </c>
      <c r="AK20" s="10">
        <v>3.5900000000000001E-2</v>
      </c>
      <c r="AL20" s="11">
        <v>0.30580000000000002</v>
      </c>
      <c r="AM20" s="11">
        <v>1.1999999999999999E-3</v>
      </c>
      <c r="AN20" s="11">
        <v>4.0514000000000001</v>
      </c>
      <c r="AO20" s="11">
        <v>5.9999999999999995E-4</v>
      </c>
      <c r="AP20" s="11">
        <v>0.33550000000000002</v>
      </c>
      <c r="AQ20" s="11">
        <v>0</v>
      </c>
      <c r="AR20" s="11">
        <v>16.685600000000001</v>
      </c>
      <c r="AS20" s="11">
        <v>5.4100000000000002E-2</v>
      </c>
      <c r="AT20" s="11">
        <v>0.30299999999999999</v>
      </c>
      <c r="AU20" s="11">
        <v>1E-3</v>
      </c>
      <c r="AV20" s="11">
        <v>28.327500000000001</v>
      </c>
      <c r="AW20" s="11">
        <v>0.20799999999999999</v>
      </c>
      <c r="AX20" s="11">
        <v>0.37890000000000001</v>
      </c>
      <c r="AY20" s="11">
        <v>2.8E-3</v>
      </c>
      <c r="AZ20" s="11">
        <v>6.0750279955207154E-2</v>
      </c>
      <c r="BA20" s="11">
        <v>1.2504950495049505</v>
      </c>
      <c r="BB20" s="11">
        <v>0.11130664320281571</v>
      </c>
      <c r="BC20" s="11">
        <v>9.6327946526778951E-2</v>
      </c>
      <c r="BD20" s="11">
        <v>0.53901781214205013</v>
      </c>
      <c r="BE20" s="27"/>
    </row>
    <row r="21" spans="2:78" ht="13.5" customHeight="1" x14ac:dyDescent="0.2">
      <c r="B21" s="10">
        <v>135</v>
      </c>
      <c r="C21" s="10">
        <v>9.0660000000000007</v>
      </c>
      <c r="D21" s="10">
        <v>135.37774999999999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21.5</v>
      </c>
      <c r="Q21" s="24">
        <v>0.64</v>
      </c>
      <c r="R21" s="24">
        <v>1.92</v>
      </c>
      <c r="S21" s="24">
        <v>46.74</v>
      </c>
      <c r="T21" s="24">
        <v>94.8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3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8.3783999999999992</v>
      </c>
      <c r="AK21" s="10">
        <v>3.7000000000000002E-3</v>
      </c>
      <c r="AL21" s="11">
        <v>0.2893</v>
      </c>
      <c r="AM21" s="11">
        <v>1E-4</v>
      </c>
      <c r="AN21" s="11">
        <v>3.9058999999999999</v>
      </c>
      <c r="AO21" s="11">
        <v>2.41E-2</v>
      </c>
      <c r="AP21" s="11">
        <v>0.32279999999999998</v>
      </c>
      <c r="AQ21" s="11">
        <v>2E-3</v>
      </c>
      <c r="AR21" s="11">
        <v>15.869400000000001</v>
      </c>
      <c r="AS21" s="11">
        <v>0.10680000000000001</v>
      </c>
      <c r="AT21" s="11">
        <v>0.28760000000000002</v>
      </c>
      <c r="AU21" s="11">
        <v>1.9E-3</v>
      </c>
      <c r="AV21" s="11">
        <v>27.622399999999999</v>
      </c>
      <c r="AW21" s="11">
        <v>0.27250000000000002</v>
      </c>
      <c r="AX21" s="11">
        <v>0.36870000000000003</v>
      </c>
      <c r="AY21" s="11">
        <v>3.5999999999999999E-3</v>
      </c>
      <c r="AZ21" s="11">
        <v>6.6377440347071659E-2</v>
      </c>
      <c r="BA21" s="11">
        <v>1.2819888734353269</v>
      </c>
      <c r="BB21" s="11">
        <v>0.12357153740667376</v>
      </c>
      <c r="BC21" s="11">
        <v>0.1052062613508605</v>
      </c>
      <c r="BD21" s="11">
        <v>0.52302904502805803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0.25480000000000003</v>
      </c>
      <c r="BJ21" s="4"/>
      <c r="BK21" s="4">
        <f>DAVERAGE(PlotSort2,"PhxRedEdge",$BO$31:$BO$32)</f>
        <v>0.27510000000000001</v>
      </c>
      <c r="BL21" s="4"/>
      <c r="BM21" s="4">
        <f>DAVERAGE(PlotSort2,"TMRed",$BO$31:$BO$32)</f>
        <v>0.25130000000000002</v>
      </c>
      <c r="BN21" s="4"/>
      <c r="BO21" s="4">
        <f>DAVERAGE(PlotSort2,"TMNIR",$BO$31:$BO$32)</f>
        <v>0.31380000000000002</v>
      </c>
      <c r="BP21" s="4"/>
      <c r="BQ21" s="4">
        <f>DAVERAGE(PlotSort2,"NDRE",$BO$31:$BO$32)</f>
        <v>6.5715741212429971E-2</v>
      </c>
      <c r="BR21" s="4"/>
      <c r="BS21" s="4">
        <f>DAVERAGE(PlotSort2,"rvi",$BO$31:$BO$32)</f>
        <v>1.2487067250298447</v>
      </c>
      <c r="BT21" s="4"/>
      <c r="BU21" s="17">
        <f>DAVERAGE(PlotSort2,"ndvi",$BO$31:$BO$32)</f>
        <v>0.11059989382410192</v>
      </c>
      <c r="BV21" s="4"/>
      <c r="BW21" s="17">
        <f>DAVERAGE(PlotSort2,"SAVI",$BO$31:$BO$32)</f>
        <v>8.8019904234344179E-2</v>
      </c>
      <c r="BX21" s="4"/>
      <c r="BY21" s="17">
        <f>DAVERAGE(PlotSort2,"CCCI",$BO$31:$BO$32)</f>
        <v>0.6380642154379822</v>
      </c>
      <c r="BZ21" s="4"/>
    </row>
    <row r="22" spans="2:78" ht="13.5" customHeight="1" x14ac:dyDescent="0.2">
      <c r="B22" s="10">
        <v>135</v>
      </c>
      <c r="C22" s="10">
        <v>9.0730000000000004</v>
      </c>
      <c r="D22" s="10">
        <v>135.37804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21.5</v>
      </c>
      <c r="Q22" s="24">
        <v>0.64</v>
      </c>
      <c r="R22" s="24">
        <v>1.92</v>
      </c>
      <c r="S22" s="24">
        <v>46.66</v>
      </c>
      <c r="T22" s="24">
        <v>94.86</v>
      </c>
      <c r="U22" s="10">
        <v>2</v>
      </c>
      <c r="V22" s="10">
        <v>0</v>
      </c>
      <c r="W22" s="10">
        <v>2</v>
      </c>
      <c r="X22" s="10">
        <v>0</v>
      </c>
      <c r="Y22" s="10">
        <v>0</v>
      </c>
      <c r="Z22" s="10">
        <v>3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8.6743000000000006</v>
      </c>
      <c r="AK22" s="10">
        <v>2.8E-3</v>
      </c>
      <c r="AL22" s="11">
        <v>0.2989</v>
      </c>
      <c r="AM22" s="11">
        <v>1E-4</v>
      </c>
      <c r="AN22" s="11">
        <v>3.9863</v>
      </c>
      <c r="AO22" s="11">
        <v>1.14E-2</v>
      </c>
      <c r="AP22" s="11">
        <v>0.32890000000000003</v>
      </c>
      <c r="AQ22" s="11">
        <v>8.9999999999999998E-4</v>
      </c>
      <c r="AR22" s="11">
        <v>16.344999999999999</v>
      </c>
      <c r="AS22" s="11">
        <v>0.10150000000000001</v>
      </c>
      <c r="AT22" s="11">
        <v>0.29559999999999997</v>
      </c>
      <c r="AU22" s="11">
        <v>1.8E-3</v>
      </c>
      <c r="AV22" s="11">
        <v>27.778400000000001</v>
      </c>
      <c r="AW22" s="11">
        <v>3.7400000000000003E-2</v>
      </c>
      <c r="AX22" s="11">
        <v>0.37009999999999998</v>
      </c>
      <c r="AY22" s="11">
        <v>5.0000000000000001E-4</v>
      </c>
      <c r="AZ22" s="11">
        <v>5.8941344778254585E-2</v>
      </c>
      <c r="BA22" s="11">
        <v>1.2520297699594047</v>
      </c>
      <c r="BB22" s="11">
        <v>0.11191227279555357</v>
      </c>
      <c r="BC22" s="11">
        <v>9.586514540619373E-2</v>
      </c>
      <c r="BD22" s="11">
        <v>0.49965729602784498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0.26939999999999997</v>
      </c>
      <c r="BJ22" s="4">
        <f>DSTDEV(PlotSort2,"PhxRed",$BP$31:$BP$32)/SQRT($BH22)</f>
        <v>3.7999999999999974E-3</v>
      </c>
      <c r="BK22" s="4">
        <f>DAVERAGE(PlotSort2,"PhxRedEdge",$BP$31:$BP$32)</f>
        <v>0.29370000000000002</v>
      </c>
      <c r="BL22" s="4">
        <f>DSTDEV(PlotSort2,"PhxRedEdge",$BP$31:$BP$32)/SQRT($BH22)</f>
        <v>4.0000000000000036E-3</v>
      </c>
      <c r="BM22" s="4">
        <f>DAVERAGE(PlotSort2,"TMRed",$BP$31:$BP$32)</f>
        <v>0.26344999999999996</v>
      </c>
      <c r="BN22" s="4">
        <f>DSTDEV(PlotSort2,"TMRed",$BP$31:$BP$32)/SQRT($BH22)</f>
        <v>3.7500000000000029E-3</v>
      </c>
      <c r="BO22" s="4">
        <f>DAVERAGE(PlotSort2,"TMNIR",$BP$31:$BP$32)</f>
        <v>0.33015</v>
      </c>
      <c r="BP22" s="4">
        <f>DSTDEV(PlotSort2,"TMNIR",$BP$31:$BP$32)/SQRT($BH22)</f>
        <v>4.9500000000000091E-3</v>
      </c>
      <c r="BQ22" s="4">
        <f>DAVERAGE(PlotSort2,"NDRE",$BP$31:$BP$32)</f>
        <v>5.8417683366232417E-2</v>
      </c>
      <c r="BR22" s="4">
        <f>DSTDEV(PlotSort2,"NDRE",$BP$31:$BP$32)/SQRT($BH22)</f>
        <v>6.8471865652356193E-4</v>
      </c>
      <c r="BS22" s="4">
        <f>DAVERAGE(PlotSort2,"rvi",$BP$31:$BP$32)</f>
        <v>1.2531654298257546</v>
      </c>
      <c r="BT22" s="4">
        <f>DSTDEV(PlotSort2,"rvi",$BP$31:$BP$32)/SQRT($BH22)</f>
        <v>9.5133664131108464E-4</v>
      </c>
      <c r="BU22" s="17">
        <f>DAVERAGE(PlotSort2,"ndvi",$BP$31:$BP$32)</f>
        <v>0.11235973618766407</v>
      </c>
      <c r="BV22" s="4">
        <f>DSTDEV(PlotSort2,"ndvi",$BP$31:$BP$32)/SQRT($BH22)</f>
        <v>3.7478149455411747E-4</v>
      </c>
      <c r="BW22" s="17">
        <f>DAVERAGE(PlotSort2,"SAVI",$BP$31:$BP$32)</f>
        <v>9.1479527965086488E-2</v>
      </c>
      <c r="BX22" s="4">
        <f>DSTDEV(PlotSort2,"SAVI",$BP$31:$BP$32)/SQRT($BH22)</f>
        <v>9.1818590591052213E-4</v>
      </c>
      <c r="BY22" s="17">
        <f>DAVERAGE(PlotSort2,"CCCI",$BP$31:$BP$32)</f>
        <v>0.48565131753209079</v>
      </c>
      <c r="BZ22" s="4">
        <f>DSTDEV(PlotSort2,"CCCI",$BP$31:$BP$32)/SQRT($BH22)</f>
        <v>9.0132030823281417E-3</v>
      </c>
    </row>
    <row r="23" spans="2:78" ht="13.5" customHeight="1" x14ac:dyDescent="0.2">
      <c r="B23" s="10">
        <v>135</v>
      </c>
      <c r="C23" s="10">
        <v>9.0809999999999995</v>
      </c>
      <c r="D23" s="10">
        <v>135.37837999999999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21.5</v>
      </c>
      <c r="Q23" s="24">
        <v>0.64</v>
      </c>
      <c r="R23" s="24">
        <v>1.92</v>
      </c>
      <c r="S23" s="24">
        <v>46.56</v>
      </c>
      <c r="T23" s="24">
        <v>94.94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3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8.7024000000000008</v>
      </c>
      <c r="AK23" s="10">
        <v>0.17</v>
      </c>
      <c r="AL23" s="11">
        <v>0.29920000000000002</v>
      </c>
      <c r="AM23" s="11">
        <v>5.7999999999999996E-3</v>
      </c>
      <c r="AN23" s="11">
        <v>3.9986000000000002</v>
      </c>
      <c r="AO23" s="11">
        <v>7.1199999999999999E-2</v>
      </c>
      <c r="AP23" s="11">
        <v>0.32919999999999999</v>
      </c>
      <c r="AQ23" s="11">
        <v>5.8999999999999999E-3</v>
      </c>
      <c r="AR23" s="11">
        <v>16.4465</v>
      </c>
      <c r="AS23" s="11">
        <v>0.23150000000000001</v>
      </c>
      <c r="AT23" s="11">
        <v>0.29680000000000001</v>
      </c>
      <c r="AU23" s="11">
        <v>4.1999999999999997E-3</v>
      </c>
      <c r="AV23" s="11">
        <v>28.030100000000001</v>
      </c>
      <c r="AW23" s="11">
        <v>0.41389999999999999</v>
      </c>
      <c r="AX23" s="11">
        <v>0.37269999999999998</v>
      </c>
      <c r="AY23" s="11">
        <v>5.4999999999999997E-3</v>
      </c>
      <c r="AZ23" s="11">
        <v>6.1974640262145581E-2</v>
      </c>
      <c r="BA23" s="11">
        <v>1.2557277628032344</v>
      </c>
      <c r="BB23" s="11">
        <v>0.11336818521284536</v>
      </c>
      <c r="BC23" s="11">
        <v>9.7349294570329148E-2</v>
      </c>
      <c r="BD23" s="11">
        <v>0.54136998373945722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0.21939999999999998</v>
      </c>
      <c r="BJ23" s="4">
        <f>DSTDEV(PlotSort2,"PhxRed",$BQ$31:$BQ$32)/SQRT($BH23)</f>
        <v>1.95E-2</v>
      </c>
      <c r="BK23" s="4">
        <f>DAVERAGE(PlotSort2,"PhxRedEdge",$BQ$31:$BQ$32)</f>
        <v>0.24590000000000001</v>
      </c>
      <c r="BL23" s="4">
        <f>DSTDEV(PlotSort2,"PhxRedEdge",$BQ$31:$BQ$32)/SQRT($BH23)</f>
        <v>1.8399999999999986E-2</v>
      </c>
      <c r="BM23" s="4">
        <f>DAVERAGE(PlotSort2,"TMRed",$BQ$31:$BQ$32)</f>
        <v>0.21565000000000001</v>
      </c>
      <c r="BN23" s="4">
        <f>DSTDEV(PlotSort2,"TMRed",$BQ$31:$BQ$32)/SQRT($BH23)</f>
        <v>1.8749999999999999E-2</v>
      </c>
      <c r="BO23" s="4">
        <f>DAVERAGE(PlotSort2,"TMNIR",$BQ$31:$BQ$32)</f>
        <v>0.28075</v>
      </c>
      <c r="BP23" s="4">
        <f>DSTDEV(PlotSort2,"TMNIR",$BQ$31:$BQ$32)/SQRT($BH23)</f>
        <v>2.2450000000000022E-2</v>
      </c>
      <c r="BQ23" s="4">
        <f>DAVERAGE(PlotSort2,"NDRE",$BQ$31:$BQ$32)</f>
        <v>6.5973415937742003E-2</v>
      </c>
      <c r="BR23" s="4">
        <f>DSTDEV(PlotSort2,"NDRE",$BQ$31:$BQ$32)/SQRT($BH23)</f>
        <v>2.5728395688659959E-3</v>
      </c>
      <c r="BS23" s="4">
        <f>DAVERAGE(PlotSort2,"rvi",$BQ$31:$BQ$32)</f>
        <v>1.3026743881702221</v>
      </c>
      <c r="BT23" s="4">
        <f>DSTDEV(PlotSort2,"rvi",$BQ$31:$BQ$32)/SQRT($BH23)</f>
        <v>9.1590298084471833E-3</v>
      </c>
      <c r="BU23" s="17">
        <f>DAVERAGE(PlotSort2,"ndvi",$BQ$31:$BQ$32)</f>
        <v>0.13143097748765586</v>
      </c>
      <c r="BV23" s="4">
        <f>DSTDEV(PlotSort2,"ndvi",$BQ$31:$BQ$32)/SQRT($BH23)</f>
        <v>3.4547870114653573E-3</v>
      </c>
      <c r="BW23" s="17">
        <f>DAVERAGE(PlotSort2,"SAVI",$BQ$31:$BQ$32)</f>
        <v>9.7939945486879273E-2</v>
      </c>
      <c r="BX23" s="4">
        <f>DSTDEV(PlotSort2,"SAVI",$BQ$31:$BQ$32)/SQRT($BH23)</f>
        <v>1.5203474969295442E-3</v>
      </c>
      <c r="BY23" s="17">
        <f>DAVERAGE(PlotSort2,"CCCI",$BQ$31:$BQ$32)</f>
        <v>0.44416294038301551</v>
      </c>
      <c r="BZ23" s="4">
        <f>DSTDEV(PlotSort2,"CCCI",$BQ$31:$BQ$32)/SQRT($BH23)</f>
        <v>7.6005576360395191E-2</v>
      </c>
    </row>
    <row r="24" spans="2:78" ht="13.5" customHeight="1" x14ac:dyDescent="0.2">
      <c r="B24" s="10">
        <v>135</v>
      </c>
      <c r="C24" s="10">
        <v>9.0890000000000004</v>
      </c>
      <c r="D24" s="10">
        <v>135.37871000000001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21.5</v>
      </c>
      <c r="Q24" s="24">
        <v>0.64</v>
      </c>
      <c r="R24" s="24">
        <v>1.92</v>
      </c>
      <c r="S24" s="24">
        <v>46.46</v>
      </c>
      <c r="T24" s="24">
        <v>95.01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3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9.0762999999999998</v>
      </c>
      <c r="AK24" s="10">
        <v>0.1149</v>
      </c>
      <c r="AL24" s="11">
        <v>0.31140000000000001</v>
      </c>
      <c r="AM24" s="11">
        <v>3.8999999999999998E-3</v>
      </c>
      <c r="AN24" s="11">
        <v>4.1814</v>
      </c>
      <c r="AO24" s="11">
        <v>6.6699999999999995E-2</v>
      </c>
      <c r="AP24" s="11">
        <v>0.34360000000000002</v>
      </c>
      <c r="AQ24" s="11">
        <v>5.4999999999999997E-3</v>
      </c>
      <c r="AR24" s="11">
        <v>17.2806</v>
      </c>
      <c r="AS24" s="11">
        <v>0.20200000000000001</v>
      </c>
      <c r="AT24" s="11">
        <v>0.31109999999999999</v>
      </c>
      <c r="AU24" s="11">
        <v>3.5999999999999999E-3</v>
      </c>
      <c r="AV24" s="11">
        <v>29.323799999999999</v>
      </c>
      <c r="AW24" s="11">
        <v>0.50129999999999997</v>
      </c>
      <c r="AX24" s="11">
        <v>0.3891</v>
      </c>
      <c r="AY24" s="11">
        <v>6.7000000000000002E-3</v>
      </c>
      <c r="AZ24" s="11">
        <v>6.2099085573904714E-2</v>
      </c>
      <c r="BA24" s="11">
        <v>1.2507232401157184</v>
      </c>
      <c r="BB24" s="11">
        <v>0.11139674378748932</v>
      </c>
      <c r="BC24" s="11">
        <v>9.7483752707882038E-2</v>
      </c>
      <c r="BD24" s="11">
        <v>0.56308257018270158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0.69430000000000003</v>
      </c>
      <c r="BJ24" s="4"/>
      <c r="BK24" s="4">
        <f>DAVERAGE(PlotSort2,"PhxRedEdge",$BR$31:$BR$32)</f>
        <v>0.68159999999999998</v>
      </c>
      <c r="BL24" s="4"/>
      <c r="BM24" s="4">
        <f>DAVERAGE(PlotSort2,"TMRed",$BR$31:$BR$32)</f>
        <v>0.69699999999999995</v>
      </c>
      <c r="BN24" s="4"/>
      <c r="BO24" s="4">
        <f>DAVERAGE(PlotSort2,"TMNIR",$BR$31:$BR$32)</f>
        <v>0.67049999999999998</v>
      </c>
      <c r="BP24" s="4"/>
      <c r="BQ24" s="4">
        <f>DAVERAGE(PlotSort2,"NDRE",$BR$31:$BR$32)</f>
        <v>-8.2094519636121566E-3</v>
      </c>
      <c r="BR24" s="4"/>
      <c r="BS24" s="4">
        <f>DAVERAGE(PlotSort2,"rvi",$BR$31:$BR$32)</f>
        <v>0.96197991391678628</v>
      </c>
      <c r="BT24" s="4"/>
      <c r="BU24" s="17">
        <f>DAVERAGE(PlotSort2,"ndvi",$BR$31:$BR$32)</f>
        <v>-1.9378427787934163E-2</v>
      </c>
      <c r="BV24" s="4"/>
      <c r="BW24" s="17">
        <f>DAVERAGE(PlotSort2,"SAVI",$BR$31:$BR$32)</f>
        <v>-9.4600624721106526E-3</v>
      </c>
      <c r="BX24" s="4"/>
      <c r="BY24" s="17">
        <f>DAVERAGE(PlotSort2,"CCCI",$BR$31:$BR$32)</f>
        <v>0.55570673530272441</v>
      </c>
      <c r="BZ24" s="4"/>
    </row>
    <row r="25" spans="2:78" ht="13.5" customHeight="1" x14ac:dyDescent="0.2">
      <c r="B25" s="10">
        <v>135</v>
      </c>
      <c r="C25" s="10">
        <v>9.0969999999999995</v>
      </c>
      <c r="D25" s="10">
        <v>135.37904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21.5</v>
      </c>
      <c r="Q25" s="24">
        <v>0.64</v>
      </c>
      <c r="R25" s="24">
        <v>1.92</v>
      </c>
      <c r="S25" s="24">
        <v>46.36</v>
      </c>
      <c r="T25" s="24">
        <v>95.08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3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9.1494999999999997</v>
      </c>
      <c r="AK25" s="10">
        <v>0.186</v>
      </c>
      <c r="AL25" s="11">
        <v>0.31319999999999998</v>
      </c>
      <c r="AM25" s="11">
        <v>6.4000000000000003E-3</v>
      </c>
      <c r="AN25" s="11">
        <v>4.1891999999999996</v>
      </c>
      <c r="AO25" s="11">
        <v>7.2599999999999998E-2</v>
      </c>
      <c r="AP25" s="11">
        <v>0.34350000000000003</v>
      </c>
      <c r="AQ25" s="11">
        <v>6.0000000000000001E-3</v>
      </c>
      <c r="AR25" s="11">
        <v>17.361899999999999</v>
      </c>
      <c r="AS25" s="11">
        <v>0.35849999999999999</v>
      </c>
      <c r="AT25" s="11">
        <v>0.31190000000000001</v>
      </c>
      <c r="AU25" s="11">
        <v>6.4000000000000003E-3</v>
      </c>
      <c r="AV25" s="11">
        <v>29.363399999999999</v>
      </c>
      <c r="AW25" s="11">
        <v>0.48670000000000002</v>
      </c>
      <c r="AX25" s="11">
        <v>0.38879999999999998</v>
      </c>
      <c r="AY25" s="11">
        <v>6.4000000000000003E-3</v>
      </c>
      <c r="AZ25" s="11">
        <v>6.1859893486276053E-2</v>
      </c>
      <c r="BA25" s="11">
        <v>1.2465533824943891</v>
      </c>
      <c r="BB25" s="11">
        <v>0.10974739546168114</v>
      </c>
      <c r="BC25" s="11">
        <v>9.606895977346544E-2</v>
      </c>
      <c r="BD25" s="11">
        <v>0.57506460936103032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1.0015000000000001</v>
      </c>
      <c r="BJ25" s="4">
        <f>DSTDEV(PlotSort2,"PhxRed",$BS$31:$BS$32)/SQRT($BH25)</f>
        <v>4.1356176483486762E-3</v>
      </c>
      <c r="BK25" s="4">
        <f>DAVERAGE(PlotSort2,"PhxRedEdge",$BS$31:$BS$32)</f>
        <v>1.0012666666666667</v>
      </c>
      <c r="BL25" s="4">
        <f>DSTDEV(PlotSort2,"PhxRedEdge",$BS$31:$BS$32)/SQRT($BH25)</f>
        <v>4.1953678159502312E-3</v>
      </c>
      <c r="BM25" s="4">
        <f>DAVERAGE(PlotSort2,"TMRed",$BS$31:$BS$32)</f>
        <v>1.0015000000000001</v>
      </c>
      <c r="BN25" s="4">
        <f>DSTDEV(PlotSort2,"TMRed",$BS$31:$BS$32)/SQRT($BH25)</f>
        <v>4.1356176483486762E-3</v>
      </c>
      <c r="BO25" s="4">
        <f>DAVERAGE(PlotSort2,"TMNIR",$BS$31:$BS$32)</f>
        <v>1.0012666666666667</v>
      </c>
      <c r="BP25" s="4">
        <f>DSTDEV(PlotSort2,"TMNIR",$BS$31:$BS$32)/SQRT($BH25)</f>
        <v>4.1953678159502312E-3</v>
      </c>
      <c r="BQ25" s="4">
        <f>DAVERAGE(PlotSort2,"NDRE",$BS$31:$BS$32)</f>
        <v>0.72171119889893098</v>
      </c>
      <c r="BR25" s="4">
        <f>DSTDEV(PlotSort2,"NDRE",$BS$31:$BS$32)/SQRT($BH25)</f>
        <v>1.7005103233496687E-4</v>
      </c>
      <c r="BS25" s="4">
        <f>DAVERAGE(PlotSort2,"rvi",$BS$31:$BS$32)</f>
        <v>1.3571000049333539</v>
      </c>
      <c r="BT25" s="4">
        <f>DSTDEV(PlotSort2,"rvi",$BS$31:$BS$32)/SQRT($BH25)</f>
        <v>1.34814475169661E-3</v>
      </c>
      <c r="BU25" s="17">
        <f>DAVERAGE(PlotSort2,"ndvi",$BS$31:$BS$32)</f>
        <v>0.15149917119135906</v>
      </c>
      <c r="BV25" s="4">
        <f>DSTDEV(PlotSort2,"ndvi",$BS$31:$BS$32)/SQRT($BH25)</f>
        <v>4.8502610911909413E-4</v>
      </c>
      <c r="BW25" s="17">
        <f>DAVERAGE(PlotSort2,"SAVI",$BS$31:$BS$32)</f>
        <v>0.22639687891393803</v>
      </c>
      <c r="BX25" s="4">
        <f>DSTDEV(PlotSort2,"SAVI",$BS$31:$BS$32)/SQRT($BH25)</f>
        <v>6.9457822387249232E-4</v>
      </c>
      <c r="BY25" s="17">
        <f>DAVERAGE(PlotSort2,"CCCI",$BS$31:$BS$32)</f>
        <v>11.094242804807068</v>
      </c>
      <c r="BZ25" s="4">
        <f>DSTDEV(PlotSort2,"CCCI",$BS$31:$BS$32)/SQRT($BH25)</f>
        <v>1.9332251514181147E-2</v>
      </c>
    </row>
    <row r="26" spans="2:78" ht="13.5" customHeight="1" x14ac:dyDescent="0.2">
      <c r="B26" s="10">
        <v>135</v>
      </c>
      <c r="C26" s="10">
        <v>9.3239999999999998</v>
      </c>
      <c r="D26" s="10">
        <v>135.38849999999999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21.5</v>
      </c>
      <c r="Q26" s="24">
        <v>0.64</v>
      </c>
      <c r="R26" s="24">
        <v>1.92</v>
      </c>
      <c r="S26" s="24">
        <v>43.52</v>
      </c>
      <c r="T26" s="24">
        <v>97.25</v>
      </c>
      <c r="U26" s="10">
        <v>2</v>
      </c>
      <c r="V26" s="10">
        <v>0</v>
      </c>
      <c r="W26" s="10">
        <v>2</v>
      </c>
      <c r="X26" s="10">
        <v>0</v>
      </c>
      <c r="Y26" s="10">
        <v>0</v>
      </c>
      <c r="Z26" s="10">
        <v>3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9.8789999999999996</v>
      </c>
      <c r="AK26" s="10">
        <v>0.21429999999999999</v>
      </c>
      <c r="AL26" s="11">
        <v>0.31969999999999998</v>
      </c>
      <c r="AM26" s="11">
        <v>6.8999999999999999E-3</v>
      </c>
      <c r="AN26" s="11">
        <v>4.5240999999999998</v>
      </c>
      <c r="AO26" s="11">
        <v>9.5000000000000001E-2</v>
      </c>
      <c r="AP26" s="11">
        <v>0.35070000000000001</v>
      </c>
      <c r="AQ26" s="11">
        <v>7.4000000000000003E-3</v>
      </c>
      <c r="AR26" s="11">
        <v>18.558499999999999</v>
      </c>
      <c r="AS26" s="11">
        <v>0.62360000000000004</v>
      </c>
      <c r="AT26" s="11">
        <v>0.31530000000000002</v>
      </c>
      <c r="AU26" s="11">
        <v>1.06E-2</v>
      </c>
      <c r="AV26" s="11">
        <v>31.2957</v>
      </c>
      <c r="AW26" s="11">
        <v>0.95469999999999999</v>
      </c>
      <c r="AX26" s="11">
        <v>0.3921</v>
      </c>
      <c r="AY26" s="11">
        <v>1.2E-2</v>
      </c>
      <c r="AZ26" s="11">
        <v>5.5735056542810975E-2</v>
      </c>
      <c r="BA26" s="11">
        <v>1.2435775451950521</v>
      </c>
      <c r="BB26" s="11">
        <v>0.10856658184902457</v>
      </c>
      <c r="BC26" s="11">
        <v>9.5411628292198084E-2</v>
      </c>
      <c r="BD26" s="11">
        <v>0.47263466372064855</v>
      </c>
      <c r="BE26" s="27"/>
    </row>
    <row r="27" spans="2:78" ht="13.5" customHeight="1" x14ac:dyDescent="0.2">
      <c r="B27" s="10">
        <v>135</v>
      </c>
      <c r="C27" s="10">
        <v>9.3160000000000007</v>
      </c>
      <c r="D27" s="10">
        <v>135.38817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21.5</v>
      </c>
      <c r="Q27" s="24">
        <v>0.64</v>
      </c>
      <c r="R27" s="24">
        <v>1.92</v>
      </c>
      <c r="S27" s="24">
        <v>43.62</v>
      </c>
      <c r="T27" s="24">
        <v>97.17</v>
      </c>
      <c r="U27" s="10">
        <v>2</v>
      </c>
      <c r="V27" s="10">
        <v>0</v>
      </c>
      <c r="W27" s="10">
        <v>2</v>
      </c>
      <c r="X27" s="10">
        <v>0</v>
      </c>
      <c r="Y27" s="10">
        <v>0</v>
      </c>
      <c r="Z27" s="10">
        <v>3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9.7769999999999992</v>
      </c>
      <c r="AK27" s="10">
        <v>0.27089999999999997</v>
      </c>
      <c r="AL27" s="11">
        <v>0.317</v>
      </c>
      <c r="AM27" s="11">
        <v>8.8000000000000005E-3</v>
      </c>
      <c r="AN27" s="11">
        <v>4.4832999999999998</v>
      </c>
      <c r="AO27" s="11">
        <v>0.1096</v>
      </c>
      <c r="AP27" s="11">
        <v>0.34820000000000001</v>
      </c>
      <c r="AQ27" s="11">
        <v>8.5000000000000006E-3</v>
      </c>
      <c r="AR27" s="11">
        <v>18.379300000000001</v>
      </c>
      <c r="AS27" s="11">
        <v>0.63649999999999995</v>
      </c>
      <c r="AT27" s="11">
        <v>0.31280000000000002</v>
      </c>
      <c r="AU27" s="11">
        <v>1.0800000000000001E-2</v>
      </c>
      <c r="AV27" s="11">
        <v>31.127199999999998</v>
      </c>
      <c r="AW27" s="11">
        <v>1.0025999999999999</v>
      </c>
      <c r="AX27" s="11">
        <v>0.39079999999999998</v>
      </c>
      <c r="AY27" s="11">
        <v>1.26E-2</v>
      </c>
      <c r="AZ27" s="11">
        <v>5.7645466847090626E-2</v>
      </c>
      <c r="BA27" s="11">
        <v>1.2493606138107416</v>
      </c>
      <c r="BB27" s="11">
        <v>0.11085844229675947</v>
      </c>
      <c r="BC27" s="11">
        <v>9.7208374875373843E-2</v>
      </c>
      <c r="BD27" s="11">
        <v>0.48590614005054572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0.31535000000000002</v>
      </c>
      <c r="BJ27" s="4">
        <f>DSTDEV(PlotSort2,"PhxRed",$BT$31:$BT$32)/SQRT($BH27)</f>
        <v>2.0499999999999963E-3</v>
      </c>
      <c r="BK27" s="4">
        <f>DAVERAGE(PlotSort2,"PhxRedEdge",$BT$31:$BT$32)</f>
        <v>0.34665000000000001</v>
      </c>
      <c r="BL27" s="4">
        <f>DSTDEV(PlotSort2,"PhxRedEdge",$BT$31:$BT$32)/SQRT($BH27)</f>
        <v>1.7500000000000013E-3</v>
      </c>
      <c r="BM27" s="4">
        <f>DAVERAGE(PlotSort2,"TMRed",$BT$31:$BT$32)</f>
        <v>0.31064999999999998</v>
      </c>
      <c r="BN27" s="4">
        <f>DSTDEV(PlotSort2,"TMRed",$BT$31:$BT$32)/SQRT($BH27)</f>
        <v>2.250000000000002E-3</v>
      </c>
      <c r="BO27" s="4">
        <f>DAVERAGE(PlotSort2,"TMNIR",$BT$31:$BT$32)</f>
        <v>0.39034999999999997</v>
      </c>
      <c r="BP27" s="4">
        <f>DSTDEV(PlotSort2,"TMNIR",$BT$31:$BT$32)/SQRT($BH27)</f>
        <v>1.9499999999999793E-3</v>
      </c>
      <c r="BQ27" s="4">
        <f>DAVERAGE(PlotSort2,"NDRE",$BT$31:$BT$32)</f>
        <v>5.9294568988011942E-2</v>
      </c>
      <c r="BR27" s="4">
        <f>DSTDEV(PlotSort2,"NDRE",$BT$31:$BT$32)/SQRT($BH27)</f>
        <v>2.6309233725457789E-5</v>
      </c>
      <c r="BS27" s="4">
        <f>DAVERAGE(PlotSort2,"rvi",$BT$31:$BT$32)</f>
        <v>1.2565792827981739</v>
      </c>
      <c r="BT27" s="4">
        <f>DSTDEV(PlotSort2,"rvi",$BT$31:$BT$32)/SQRT($BH27)</f>
        <v>2.8240894456652561E-3</v>
      </c>
      <c r="BU27" s="17">
        <f>DAVERAGE(PlotSort2,"ndvi",$BT$31:$BT$32)</f>
        <v>0.1137013675025544</v>
      </c>
      <c r="BV27" s="4">
        <f>DSTDEV(PlotSort2,"ndvi",$BT$31:$BT$32)/SQRT($BH27)</f>
        <v>1.1091950692022068E-3</v>
      </c>
      <c r="BW27" s="17">
        <f>DAVERAGE(PlotSort2,"SAVI",$BT$31:$BT$32)</f>
        <v>9.9544575999545623E-2</v>
      </c>
      <c r="BX27" s="4">
        <f>DSTDEV(PlotSort2,"SAVI",$BT$31:$BT$32)/SQRT($BH27)</f>
        <v>7.2280367959877401E-4</v>
      </c>
      <c r="BY27" s="17">
        <f>DAVERAGE(PlotSort2,"CCCI",$BT$31:$BT$32)</f>
        <v>0.48891014509556296</v>
      </c>
      <c r="BZ27" s="4">
        <f>DSTDEV(PlotSort2,"CCCI",$BT$31:$BT$32)/SQRT($BH27)</f>
        <v>1.0188019271058529E-2</v>
      </c>
    </row>
    <row r="28" spans="2:78" ht="13.5" customHeight="1" x14ac:dyDescent="0.2">
      <c r="B28" s="10">
        <v>135</v>
      </c>
      <c r="C28" s="10">
        <v>9.3079999999999998</v>
      </c>
      <c r="D28" s="10">
        <v>135.38783000000001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21.5</v>
      </c>
      <c r="Q28" s="24">
        <v>0.64</v>
      </c>
      <c r="R28" s="24">
        <v>1.92</v>
      </c>
      <c r="S28" s="24">
        <v>43.72</v>
      </c>
      <c r="T28" s="24">
        <v>97.09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3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10.003399999999999</v>
      </c>
      <c r="AK28" s="10">
        <v>0.15640000000000001</v>
      </c>
      <c r="AL28" s="11">
        <v>0.32490000000000002</v>
      </c>
      <c r="AM28" s="11">
        <v>5.1000000000000004E-3</v>
      </c>
      <c r="AN28" s="11">
        <v>4.5738000000000003</v>
      </c>
      <c r="AO28" s="11">
        <v>8.3199999999999996E-2</v>
      </c>
      <c r="AP28" s="11">
        <v>0.35589999999999999</v>
      </c>
      <c r="AQ28" s="11">
        <v>6.4999999999999997E-3</v>
      </c>
      <c r="AR28" s="11">
        <v>18.684200000000001</v>
      </c>
      <c r="AS28" s="11">
        <v>0.47920000000000001</v>
      </c>
      <c r="AT28" s="11">
        <v>0.31859999999999999</v>
      </c>
      <c r="AU28" s="11">
        <v>8.2000000000000007E-3</v>
      </c>
      <c r="AV28" s="11">
        <v>31.561900000000001</v>
      </c>
      <c r="AW28" s="11">
        <v>0.82579999999999998</v>
      </c>
      <c r="AX28" s="11">
        <v>0.39700000000000002</v>
      </c>
      <c r="AY28" s="11">
        <v>1.04E-2</v>
      </c>
      <c r="AZ28" s="11">
        <v>5.4588922831717394E-2</v>
      </c>
      <c r="BA28" s="11">
        <v>1.246076585059636</v>
      </c>
      <c r="BB28" s="11">
        <v>0.10955841252096146</v>
      </c>
      <c r="BC28" s="11">
        <v>9.6742349457058285E-2</v>
      </c>
      <c r="BD28" s="11">
        <v>0.4417012963702156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0.31564999999999999</v>
      </c>
      <c r="BJ28" s="4">
        <f>DSTDEV(PlotSort2,"PhxRed",$BU$31:$BU$32)/SQRT($BH28)</f>
        <v>1.5499999999999958E-3</v>
      </c>
      <c r="BK28" s="4">
        <f>DAVERAGE(PlotSort2,"PhxRedEdge",$BU$31:$BU$32)</f>
        <v>0.34714999999999996</v>
      </c>
      <c r="BL28" s="4">
        <f>DSTDEV(PlotSort2,"PhxRedEdge",$BU$31:$BU$32)/SQRT($BH28)</f>
        <v>1.1500000000000121E-3</v>
      </c>
      <c r="BM28" s="4">
        <f>DAVERAGE(PlotSort2,"TMRed",$BU$31:$BU$32)</f>
        <v>0.3105</v>
      </c>
      <c r="BN28" s="4">
        <f>DSTDEV(PlotSort2,"TMRed",$BU$31:$BU$32)/SQRT($BH28)</f>
        <v>1.8000000000000238E-3</v>
      </c>
      <c r="BO28" s="4">
        <f>DAVERAGE(PlotSort2,"TMNIR",$BU$31:$BU$32)</f>
        <v>0.38965</v>
      </c>
      <c r="BP28" s="4">
        <f>DSTDEV(PlotSort2,"TMNIR",$BU$31:$BU$32)/SQRT($BH28)</f>
        <v>1.0499999999999954E-3</v>
      </c>
      <c r="BQ28" s="4">
        <f>DAVERAGE(PlotSort2,"NDRE",$BU$31:$BU$32)</f>
        <v>5.7682787057071201E-2</v>
      </c>
      <c r="BR28" s="4">
        <f>DSTDEV(PlotSort2,"NDRE",$BU$31:$BU$32)/SQRT($BH28)</f>
        <v>3.0795620456782608E-4</v>
      </c>
      <c r="BS28" s="4">
        <f>DAVERAGE(PlotSort2,"rvi",$BU$31:$BU$32)</f>
        <v>1.2549340032431253</v>
      </c>
      <c r="BT28" s="4">
        <f>DSTDEV(PlotSort2,"rvi",$BU$31:$BU$32)/SQRT($BH28)</f>
        <v>3.8933372168684643E-3</v>
      </c>
      <c r="BU28" s="17">
        <f>DAVERAGE(PlotSort2,"ndvi",$BU$31:$BU$32)</f>
        <v>0.11305343777737295</v>
      </c>
      <c r="BV28" s="4">
        <f>DSTDEV(PlotSort2,"ndvi",$BU$31:$BU$32)/SQRT($BH28)</f>
        <v>1.5313894132193762E-3</v>
      </c>
      <c r="BW28" s="17">
        <f>DAVERAGE(PlotSort2,"SAVI",$BU$31:$BU$32)</f>
        <v>9.8927918239980095E-2</v>
      </c>
      <c r="BX28" s="4">
        <f>DSTDEV(PlotSort2,"SAVI",$BU$31:$BU$32)/SQRT($BH28)</f>
        <v>1.1723072674115764E-3</v>
      </c>
      <c r="BY28" s="17">
        <f>DAVERAGE(PlotSort2,"CCCI",$BU$31:$BU$32)</f>
        <v>0.46549548126309004</v>
      </c>
      <c r="BZ28" s="4">
        <f>DSTDEV(PlotSort2,"CCCI",$BU$31:$BU$32)/SQRT($BH28)</f>
        <v>8.9857649539843432E-3</v>
      </c>
    </row>
    <row r="29" spans="2:78" ht="13.5" customHeight="1" x14ac:dyDescent="0.2">
      <c r="B29" s="10">
        <v>135</v>
      </c>
      <c r="C29" s="10">
        <v>9.3010000000000002</v>
      </c>
      <c r="D29" s="10">
        <v>135.38754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21.5</v>
      </c>
      <c r="Q29" s="24">
        <v>0.64</v>
      </c>
      <c r="R29" s="24">
        <v>1.92</v>
      </c>
      <c r="S29" s="24">
        <v>43.8</v>
      </c>
      <c r="T29" s="24">
        <v>97.02</v>
      </c>
      <c r="U29" s="10">
        <v>2</v>
      </c>
      <c r="V29" s="10">
        <v>0</v>
      </c>
      <c r="W29" s="10">
        <v>2</v>
      </c>
      <c r="X29" s="10">
        <v>0</v>
      </c>
      <c r="Y29" s="10">
        <v>0</v>
      </c>
      <c r="Z29" s="10">
        <v>3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10.0999</v>
      </c>
      <c r="AK29" s="10">
        <v>0.15620000000000001</v>
      </c>
      <c r="AL29" s="11">
        <v>0.3286</v>
      </c>
      <c r="AM29" s="11">
        <v>5.1000000000000004E-3</v>
      </c>
      <c r="AN29" s="11">
        <v>4.6234000000000002</v>
      </c>
      <c r="AO29" s="11">
        <v>5.8599999999999999E-2</v>
      </c>
      <c r="AP29" s="11">
        <v>0.3604</v>
      </c>
      <c r="AQ29" s="11">
        <v>4.5999999999999999E-3</v>
      </c>
      <c r="AR29" s="11">
        <v>18.864699999999999</v>
      </c>
      <c r="AS29" s="11">
        <v>5.8999999999999997E-2</v>
      </c>
      <c r="AT29" s="11">
        <v>0.32219999999999999</v>
      </c>
      <c r="AU29" s="11">
        <v>1E-3</v>
      </c>
      <c r="AV29" s="11">
        <v>31.9634</v>
      </c>
      <c r="AW29" s="11">
        <v>2.5000000000000001E-2</v>
      </c>
      <c r="AX29" s="11">
        <v>0.4027</v>
      </c>
      <c r="AY29" s="11">
        <v>2.9999999999999997E-4</v>
      </c>
      <c r="AZ29" s="11">
        <v>5.5431791377276905E-2</v>
      </c>
      <c r="BA29" s="11">
        <v>1.2498448168839231</v>
      </c>
      <c r="BB29" s="11">
        <v>0.11104979997241002</v>
      </c>
      <c r="BC29" s="11">
        <v>9.8579475875581718E-2</v>
      </c>
      <c r="BD29" s="11">
        <v>0.44305898365575974</v>
      </c>
      <c r="BE29" s="27"/>
      <c r="BF29" s="5"/>
    </row>
    <row r="30" spans="2:78" ht="13.5" customHeight="1" x14ac:dyDescent="0.2">
      <c r="B30" s="10">
        <v>135</v>
      </c>
      <c r="C30" s="10">
        <v>9.2929999999999993</v>
      </c>
      <c r="D30" s="10">
        <v>135.38721000000001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21.5</v>
      </c>
      <c r="Q30" s="24">
        <v>0.64</v>
      </c>
      <c r="R30" s="24">
        <v>1.92</v>
      </c>
      <c r="S30" s="24">
        <v>43.9</v>
      </c>
      <c r="T30" s="24">
        <v>96.94</v>
      </c>
      <c r="U30" s="10">
        <v>2</v>
      </c>
      <c r="V30" s="10">
        <v>0</v>
      </c>
      <c r="W30" s="10">
        <v>2</v>
      </c>
      <c r="X30" s="10">
        <v>0</v>
      </c>
      <c r="Y30" s="10">
        <v>0</v>
      </c>
      <c r="Z30" s="10">
        <v>3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9.7734000000000005</v>
      </c>
      <c r="AK30" s="10">
        <v>0.1246</v>
      </c>
      <c r="AL30" s="11">
        <v>0.31859999999999999</v>
      </c>
      <c r="AM30" s="11">
        <v>4.1000000000000003E-3</v>
      </c>
      <c r="AN30" s="11">
        <v>4.5576999999999996</v>
      </c>
      <c r="AO30" s="11">
        <v>7.7299999999999994E-2</v>
      </c>
      <c r="AP30" s="11">
        <v>0.35599999999999998</v>
      </c>
      <c r="AQ30" s="11">
        <v>6.0000000000000001E-3</v>
      </c>
      <c r="AR30" s="11">
        <v>18.216999999999999</v>
      </c>
      <c r="AS30" s="11">
        <v>3.3500000000000002E-2</v>
      </c>
      <c r="AT30" s="11">
        <v>0.31180000000000002</v>
      </c>
      <c r="AU30" s="11">
        <v>5.9999999999999995E-4</v>
      </c>
      <c r="AV30" s="11">
        <v>31.715800000000002</v>
      </c>
      <c r="AW30" s="11">
        <v>0.35980000000000001</v>
      </c>
      <c r="AX30" s="11">
        <v>0.40029999999999999</v>
      </c>
      <c r="AY30" s="11">
        <v>4.4999999999999997E-3</v>
      </c>
      <c r="AZ30" s="11">
        <v>5.8574639693243433E-2</v>
      </c>
      <c r="BA30" s="11">
        <v>1.2838357921744707</v>
      </c>
      <c r="BB30" s="11">
        <v>0.12428029771099561</v>
      </c>
      <c r="BC30" s="11">
        <v>0.10952066661166565</v>
      </c>
      <c r="BD30" s="11">
        <v>0.3774049122305328</v>
      </c>
      <c r="BE30" s="27"/>
      <c r="BF30" s="5"/>
      <c r="BH30" s="19" t="s">
        <v>116</v>
      </c>
    </row>
    <row r="31" spans="2:78" ht="13.5" customHeight="1" x14ac:dyDescent="0.2">
      <c r="B31" s="10">
        <v>135</v>
      </c>
      <c r="C31" s="10">
        <v>9.2859999999999996</v>
      </c>
      <c r="D31" s="10">
        <v>135.38692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21.5</v>
      </c>
      <c r="Q31" s="24">
        <v>0.64</v>
      </c>
      <c r="R31" s="24">
        <v>1.92</v>
      </c>
      <c r="S31" s="24">
        <v>43.99</v>
      </c>
      <c r="T31" s="24">
        <v>96.87</v>
      </c>
      <c r="U31" s="10">
        <v>2</v>
      </c>
      <c r="V31" s="10">
        <v>0</v>
      </c>
      <c r="W31" s="10">
        <v>2</v>
      </c>
      <c r="X31" s="10">
        <v>0</v>
      </c>
      <c r="Y31" s="10">
        <v>0</v>
      </c>
      <c r="Z31" s="10">
        <v>3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9.7523999999999997</v>
      </c>
      <c r="AK31" s="10">
        <v>0.1633</v>
      </c>
      <c r="AL31" s="11">
        <v>0.31850000000000001</v>
      </c>
      <c r="AM31" s="11">
        <v>5.3E-3</v>
      </c>
      <c r="AN31" s="11">
        <v>4.5048000000000004</v>
      </c>
      <c r="AO31" s="11">
        <v>8.6900000000000005E-2</v>
      </c>
      <c r="AP31" s="11">
        <v>0.35239999999999999</v>
      </c>
      <c r="AQ31" s="11">
        <v>6.7999999999999996E-3</v>
      </c>
      <c r="AR31" s="11">
        <v>18.324300000000001</v>
      </c>
      <c r="AS31" s="11">
        <v>0.2722</v>
      </c>
      <c r="AT31" s="11">
        <v>0.31409999999999999</v>
      </c>
      <c r="AU31" s="11">
        <v>4.7000000000000002E-3</v>
      </c>
      <c r="AV31" s="11">
        <v>31.353899999999999</v>
      </c>
      <c r="AW31" s="11">
        <v>0.54700000000000004</v>
      </c>
      <c r="AX31" s="11">
        <v>0.39639999999999997</v>
      </c>
      <c r="AY31" s="11">
        <v>6.8999999999999999E-3</v>
      </c>
      <c r="AZ31" s="11">
        <v>5.8760683760683746E-2</v>
      </c>
      <c r="BA31" s="11">
        <v>1.2620184654568609</v>
      </c>
      <c r="BB31" s="11">
        <v>0.11583391977480646</v>
      </c>
      <c r="BC31" s="11">
        <v>0.10198265179677818</v>
      </c>
      <c r="BD31" s="11">
        <v>0.45874401684313071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135</v>
      </c>
      <c r="C32" s="10">
        <v>9.266</v>
      </c>
      <c r="D32" s="10">
        <v>135.38607999999999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21.5</v>
      </c>
      <c r="Q32" s="24">
        <v>0.64</v>
      </c>
      <c r="R32" s="24">
        <v>1.92</v>
      </c>
      <c r="S32" s="24">
        <v>44.24</v>
      </c>
      <c r="T32" s="24">
        <v>96.68</v>
      </c>
      <c r="U32" s="10">
        <v>2</v>
      </c>
      <c r="V32" s="10">
        <v>0</v>
      </c>
      <c r="W32" s="10">
        <v>2</v>
      </c>
      <c r="X32" s="10">
        <v>0</v>
      </c>
      <c r="Y32" s="10">
        <v>0</v>
      </c>
      <c r="Z32" s="10">
        <v>3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9.6892999999999994</v>
      </c>
      <c r="AK32" s="10">
        <v>0.4078</v>
      </c>
      <c r="AL32" s="11">
        <v>0.31790000000000002</v>
      </c>
      <c r="AM32" s="11">
        <v>1.34E-2</v>
      </c>
      <c r="AN32" s="11">
        <v>4.4725999999999999</v>
      </c>
      <c r="AO32" s="11">
        <v>0.1515</v>
      </c>
      <c r="AP32" s="11">
        <v>0.35160000000000002</v>
      </c>
      <c r="AQ32" s="11">
        <v>1.1900000000000001E-2</v>
      </c>
      <c r="AR32" s="11">
        <v>18.108899999999998</v>
      </c>
      <c r="AS32" s="11">
        <v>0.9052</v>
      </c>
      <c r="AT32" s="11">
        <v>0.31190000000000001</v>
      </c>
      <c r="AU32" s="11">
        <v>1.5599999999999999E-2</v>
      </c>
      <c r="AV32" s="11">
        <v>30.944199999999999</v>
      </c>
      <c r="AW32" s="11">
        <v>1.2397</v>
      </c>
      <c r="AX32" s="11">
        <v>0.3931</v>
      </c>
      <c r="AY32" s="11">
        <v>1.5699999999999999E-2</v>
      </c>
      <c r="AZ32" s="11">
        <v>5.5727138445011384E-2</v>
      </c>
      <c r="BA32" s="11">
        <v>1.2603398525168323</v>
      </c>
      <c r="BB32" s="11">
        <v>0.11517730496453898</v>
      </c>
      <c r="BC32" s="11">
        <v>0.10107883817427385</v>
      </c>
      <c r="BD32" s="11">
        <v>0.40948998974533807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135</v>
      </c>
      <c r="C33" s="10">
        <v>9.2569999999999997</v>
      </c>
      <c r="D33" s="10">
        <v>135.38570999999999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21.5</v>
      </c>
      <c r="Q33" s="24">
        <v>0.64</v>
      </c>
      <c r="R33" s="24">
        <v>1.92</v>
      </c>
      <c r="S33" s="24">
        <v>44.35</v>
      </c>
      <c r="T33" s="24">
        <v>96.59</v>
      </c>
      <c r="U33" s="10">
        <v>2</v>
      </c>
      <c r="V33" s="10">
        <v>0</v>
      </c>
      <c r="W33" s="10">
        <v>2</v>
      </c>
      <c r="X33" s="10">
        <v>0</v>
      </c>
      <c r="Y33" s="10">
        <v>0</v>
      </c>
      <c r="Z33" s="10">
        <v>3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9.7646999999999995</v>
      </c>
      <c r="AK33" s="10">
        <v>0.3614</v>
      </c>
      <c r="AL33" s="11">
        <v>0.3211</v>
      </c>
      <c r="AM33" s="11">
        <v>1.1900000000000001E-2</v>
      </c>
      <c r="AN33" s="11">
        <v>4.5190999999999999</v>
      </c>
      <c r="AO33" s="11">
        <v>0.13370000000000001</v>
      </c>
      <c r="AP33" s="11">
        <v>0.35610000000000003</v>
      </c>
      <c r="AQ33" s="11">
        <v>1.0500000000000001E-2</v>
      </c>
      <c r="AR33" s="11">
        <v>18.250599999999999</v>
      </c>
      <c r="AS33" s="11">
        <v>0.62939999999999996</v>
      </c>
      <c r="AT33" s="11">
        <v>0.315</v>
      </c>
      <c r="AU33" s="11">
        <v>1.09E-2</v>
      </c>
      <c r="AV33" s="11">
        <v>31.4163</v>
      </c>
      <c r="AW33" s="11">
        <v>0.82989999999999997</v>
      </c>
      <c r="AX33" s="11">
        <v>0.39989999999999998</v>
      </c>
      <c r="AY33" s="11">
        <v>1.06E-2</v>
      </c>
      <c r="AZ33" s="11">
        <v>5.7936507936507869E-2</v>
      </c>
      <c r="BA33" s="11">
        <v>1.2695238095238095</v>
      </c>
      <c r="BB33" s="11">
        <v>0.11875786823331931</v>
      </c>
      <c r="BC33" s="11">
        <v>0.10482344225862208</v>
      </c>
      <c r="BD33" s="11">
        <v>0.41637788353544108</v>
      </c>
      <c r="BE33" s="27"/>
      <c r="BF33" s="5"/>
    </row>
    <row r="34" spans="2:66" ht="13.5" customHeight="1" x14ac:dyDescent="0.2">
      <c r="B34" s="10">
        <v>135</v>
      </c>
      <c r="C34" s="10">
        <v>9.3390000000000004</v>
      </c>
      <c r="D34" s="10">
        <v>135.38912999999999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21.5</v>
      </c>
      <c r="Q34" s="24">
        <v>0.64</v>
      </c>
      <c r="R34" s="24">
        <v>1.92</v>
      </c>
      <c r="S34" s="24">
        <v>43.33</v>
      </c>
      <c r="T34" s="24">
        <v>97.39</v>
      </c>
      <c r="U34" s="10">
        <v>2</v>
      </c>
      <c r="V34" s="10">
        <v>0</v>
      </c>
      <c r="W34" s="10">
        <v>2</v>
      </c>
      <c r="X34" s="10">
        <v>0</v>
      </c>
      <c r="Y34" s="10">
        <v>0</v>
      </c>
      <c r="Z34" s="10">
        <v>3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10.1684</v>
      </c>
      <c r="AK34" s="10">
        <v>0.2195</v>
      </c>
      <c r="AL34" s="11">
        <v>0.32790000000000002</v>
      </c>
      <c r="AM34" s="11">
        <v>7.1000000000000004E-3</v>
      </c>
      <c r="AN34" s="11">
        <v>4.6326999999999998</v>
      </c>
      <c r="AO34" s="11">
        <v>0.1045</v>
      </c>
      <c r="AP34" s="11">
        <v>0.35780000000000001</v>
      </c>
      <c r="AQ34" s="11">
        <v>8.0999999999999996E-3</v>
      </c>
      <c r="AR34" s="11">
        <v>19.275500000000001</v>
      </c>
      <c r="AS34" s="11">
        <v>0.37590000000000001</v>
      </c>
      <c r="AT34" s="11">
        <v>0.32629999999999998</v>
      </c>
      <c r="AU34" s="11">
        <v>6.4000000000000003E-3</v>
      </c>
      <c r="AV34" s="11">
        <v>32.2941</v>
      </c>
      <c r="AW34" s="11">
        <v>0.62190000000000001</v>
      </c>
      <c r="AX34" s="11">
        <v>0.4032</v>
      </c>
      <c r="AY34" s="11">
        <v>7.7999999999999996E-3</v>
      </c>
      <c r="AZ34" s="11">
        <v>5.9658344283837053E-2</v>
      </c>
      <c r="BA34" s="11">
        <v>1.2356726938400246</v>
      </c>
      <c r="BB34" s="11">
        <v>0.10541466758053464</v>
      </c>
      <c r="BC34" s="11">
        <v>9.381862545750308E-2</v>
      </c>
      <c r="BD34" s="11">
        <v>0.57748183363075933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135</v>
      </c>
      <c r="C35" s="10">
        <v>9.3460000000000001</v>
      </c>
      <c r="D35" s="10">
        <v>135.38942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21.5</v>
      </c>
      <c r="Q35" s="24">
        <v>0.64</v>
      </c>
      <c r="R35" s="24">
        <v>1.92</v>
      </c>
      <c r="S35" s="24">
        <v>43.24</v>
      </c>
      <c r="T35" s="24">
        <v>97.46</v>
      </c>
      <c r="U35" s="10">
        <v>2</v>
      </c>
      <c r="V35" s="10">
        <v>0</v>
      </c>
      <c r="W35" s="10">
        <v>2</v>
      </c>
      <c r="X35" s="10">
        <v>0</v>
      </c>
      <c r="Y35" s="10">
        <v>0</v>
      </c>
      <c r="Z35" s="10">
        <v>3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10.0863</v>
      </c>
      <c r="AK35" s="10">
        <v>0.64629999999999999</v>
      </c>
      <c r="AL35" s="11">
        <v>0.32469999999999999</v>
      </c>
      <c r="AM35" s="11">
        <v>2.0799999999999999E-2</v>
      </c>
      <c r="AN35" s="11">
        <v>4.6299000000000001</v>
      </c>
      <c r="AO35" s="11">
        <v>0.2823</v>
      </c>
      <c r="AP35" s="11">
        <v>0.35699999999999998</v>
      </c>
      <c r="AQ35" s="11">
        <v>2.18E-2</v>
      </c>
      <c r="AR35" s="11">
        <v>18.9573</v>
      </c>
      <c r="AS35" s="11">
        <v>1.3262</v>
      </c>
      <c r="AT35" s="11">
        <v>0.32040000000000002</v>
      </c>
      <c r="AU35" s="11">
        <v>2.24E-2</v>
      </c>
      <c r="AV35" s="11">
        <v>32.067399999999999</v>
      </c>
      <c r="AW35" s="11">
        <v>1.9343999999999999</v>
      </c>
      <c r="AX35" s="11">
        <v>0.3997</v>
      </c>
      <c r="AY35" s="11">
        <v>2.41E-2</v>
      </c>
      <c r="AZ35" s="11">
        <v>5.6429232192414455E-2</v>
      </c>
      <c r="BA35" s="11">
        <v>1.2475031210986267</v>
      </c>
      <c r="BB35" s="11">
        <v>0.11012359394528536</v>
      </c>
      <c r="BC35" s="11">
        <v>9.7492008851733439E-2</v>
      </c>
      <c r="BD35" s="11">
        <v>0.47046031349005979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135</v>
      </c>
      <c r="C36" s="10">
        <v>9.3539999999999992</v>
      </c>
      <c r="D36" s="10">
        <v>135.38974999999999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21.5</v>
      </c>
      <c r="Q36" s="24">
        <v>0.64</v>
      </c>
      <c r="R36" s="24">
        <v>1.92</v>
      </c>
      <c r="S36" s="24">
        <v>43.14</v>
      </c>
      <c r="T36" s="24">
        <v>97.54</v>
      </c>
      <c r="U36" s="10">
        <v>2</v>
      </c>
      <c r="V36" s="10">
        <v>0</v>
      </c>
      <c r="W36" s="10">
        <v>2</v>
      </c>
      <c r="X36" s="10">
        <v>0</v>
      </c>
      <c r="Y36" s="10">
        <v>0</v>
      </c>
      <c r="Z36" s="10">
        <v>3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9.9397000000000002</v>
      </c>
      <c r="AK36" s="10">
        <v>0.16389999999999999</v>
      </c>
      <c r="AL36" s="11">
        <v>0.31940000000000002</v>
      </c>
      <c r="AM36" s="11">
        <v>5.3E-3</v>
      </c>
      <c r="AN36" s="11">
        <v>4.5941000000000001</v>
      </c>
      <c r="AO36" s="11">
        <v>6.9400000000000003E-2</v>
      </c>
      <c r="AP36" s="11">
        <v>0.35360000000000003</v>
      </c>
      <c r="AQ36" s="11">
        <v>5.3E-3</v>
      </c>
      <c r="AR36" s="11">
        <v>18.5594</v>
      </c>
      <c r="AS36" s="11">
        <v>0.25340000000000001</v>
      </c>
      <c r="AT36" s="11">
        <v>0.31309999999999999</v>
      </c>
      <c r="AU36" s="11">
        <v>4.3E-3</v>
      </c>
      <c r="AV36" s="11">
        <v>31.798999999999999</v>
      </c>
      <c r="AW36" s="11">
        <v>0.36820000000000003</v>
      </c>
      <c r="AX36" s="11">
        <v>0.3957</v>
      </c>
      <c r="AY36" s="11">
        <v>4.5999999999999999E-3</v>
      </c>
      <c r="AZ36" s="11">
        <v>5.6185773388495883E-2</v>
      </c>
      <c r="BA36" s="11">
        <v>1.2638134781220058</v>
      </c>
      <c r="BB36" s="11">
        <v>0.1165349887133183</v>
      </c>
      <c r="BC36" s="11">
        <v>0.10249834546657843</v>
      </c>
      <c r="BD36" s="11">
        <v>0.40521278944607858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135</v>
      </c>
      <c r="C37" s="10">
        <v>9.3620000000000001</v>
      </c>
      <c r="D37" s="10">
        <v>135.39008000000001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21.5</v>
      </c>
      <c r="Q37" s="24">
        <v>0.64</v>
      </c>
      <c r="R37" s="24">
        <v>1.92</v>
      </c>
      <c r="S37" s="24">
        <v>43.04</v>
      </c>
      <c r="T37" s="24">
        <v>97.62</v>
      </c>
      <c r="U37" s="10">
        <v>2</v>
      </c>
      <c r="V37" s="10">
        <v>0</v>
      </c>
      <c r="W37" s="10">
        <v>2</v>
      </c>
      <c r="X37" s="10">
        <v>0</v>
      </c>
      <c r="Y37" s="10">
        <v>0</v>
      </c>
      <c r="Z37" s="10">
        <v>3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10.103999999999999</v>
      </c>
      <c r="AK37" s="10">
        <v>0.12479999999999999</v>
      </c>
      <c r="AL37" s="11">
        <v>0.32400000000000001</v>
      </c>
      <c r="AM37" s="11">
        <v>4.0000000000000001E-3</v>
      </c>
      <c r="AN37" s="11">
        <v>4.6123000000000003</v>
      </c>
      <c r="AO37" s="11">
        <v>6.0999999999999999E-2</v>
      </c>
      <c r="AP37" s="11">
        <v>0.3543</v>
      </c>
      <c r="AQ37" s="11">
        <v>4.7000000000000002E-3</v>
      </c>
      <c r="AR37" s="11">
        <v>19.058700000000002</v>
      </c>
      <c r="AS37" s="11">
        <v>6.1699999999999998E-2</v>
      </c>
      <c r="AT37" s="11">
        <v>0.32090000000000002</v>
      </c>
      <c r="AU37" s="11">
        <v>1E-3</v>
      </c>
      <c r="AV37" s="11">
        <v>31.905100000000001</v>
      </c>
      <c r="AW37" s="11">
        <v>0.129</v>
      </c>
      <c r="AX37" s="11">
        <v>0.3962</v>
      </c>
      <c r="AY37" s="11">
        <v>1.6000000000000001E-3</v>
      </c>
      <c r="AZ37" s="11">
        <v>5.5829447035309787E-2</v>
      </c>
      <c r="BA37" s="11">
        <v>1.2346525397320036</v>
      </c>
      <c r="BB37" s="11">
        <v>0.10500627527541483</v>
      </c>
      <c r="BC37" s="11">
        <v>9.2802563470544705E-2</v>
      </c>
      <c r="BD37" s="11">
        <v>0.50940563533600081</v>
      </c>
      <c r="BE37" s="27"/>
      <c r="BF37" s="5"/>
      <c r="BI37" s="22">
        <v>2</v>
      </c>
    </row>
    <row r="38" spans="2:66" ht="13.5" customHeight="1" x14ac:dyDescent="0.2">
      <c r="B38" s="10">
        <v>135</v>
      </c>
      <c r="C38" s="10">
        <v>9.3699999999999992</v>
      </c>
      <c r="D38" s="10">
        <v>135.39042000000001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21.5</v>
      </c>
      <c r="Q38" s="24">
        <v>0.64</v>
      </c>
      <c r="R38" s="24">
        <v>1.92</v>
      </c>
      <c r="S38" s="24">
        <v>42.94</v>
      </c>
      <c r="T38" s="24">
        <v>97.7</v>
      </c>
      <c r="U38" s="10">
        <v>2</v>
      </c>
      <c r="V38" s="10">
        <v>0</v>
      </c>
      <c r="W38" s="10">
        <v>2</v>
      </c>
      <c r="X38" s="10">
        <v>0</v>
      </c>
      <c r="Y38" s="10">
        <v>0</v>
      </c>
      <c r="Z38" s="10">
        <v>3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9.6409000000000002</v>
      </c>
      <c r="AK38" s="10">
        <v>5.5999999999999999E-3</v>
      </c>
      <c r="AL38" s="11">
        <v>0.30859999999999999</v>
      </c>
      <c r="AM38" s="11">
        <v>2.0000000000000001E-4</v>
      </c>
      <c r="AN38" s="11">
        <v>4.4966999999999997</v>
      </c>
      <c r="AO38" s="11">
        <v>1.5E-3</v>
      </c>
      <c r="AP38" s="11">
        <v>0.34470000000000001</v>
      </c>
      <c r="AQ38" s="11">
        <v>1E-4</v>
      </c>
      <c r="AR38" s="11">
        <v>18.0959</v>
      </c>
      <c r="AS38" s="11">
        <v>0.2298</v>
      </c>
      <c r="AT38" s="11">
        <v>0.30420000000000003</v>
      </c>
      <c r="AU38" s="11">
        <v>3.8999999999999998E-3</v>
      </c>
      <c r="AV38" s="11">
        <v>31.3019</v>
      </c>
      <c r="AW38" s="11">
        <v>0.2122</v>
      </c>
      <c r="AX38" s="11">
        <v>0.38800000000000001</v>
      </c>
      <c r="AY38" s="11">
        <v>2.5999999999999999E-3</v>
      </c>
      <c r="AZ38" s="11">
        <v>5.9096492425276384E-2</v>
      </c>
      <c r="BA38" s="11">
        <v>1.2754766600920446</v>
      </c>
      <c r="BB38" s="11">
        <v>0.12106327650967925</v>
      </c>
      <c r="BC38" s="11">
        <v>0.10543532964267738</v>
      </c>
      <c r="BD38" s="11">
        <v>0.41601687840147833</v>
      </c>
      <c r="BE38" s="27"/>
      <c r="BF38" s="5"/>
      <c r="BI38" s="22">
        <v>3</v>
      </c>
      <c r="BJ38" s="3"/>
    </row>
    <row r="39" spans="2:66" ht="13.5" customHeight="1" x14ac:dyDescent="0.2">
      <c r="B39" s="10">
        <v>135</v>
      </c>
      <c r="C39" s="10">
        <v>9.3780000000000001</v>
      </c>
      <c r="D39" s="10">
        <v>135.39075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21.5</v>
      </c>
      <c r="Q39" s="24">
        <v>0.64</v>
      </c>
      <c r="R39" s="24">
        <v>1.92</v>
      </c>
      <c r="S39" s="24">
        <v>42.84</v>
      </c>
      <c r="T39" s="24">
        <v>97.78</v>
      </c>
      <c r="U39" s="10">
        <v>2</v>
      </c>
      <c r="V39" s="10">
        <v>0</v>
      </c>
      <c r="W39" s="10">
        <v>2</v>
      </c>
      <c r="X39" s="10">
        <v>0</v>
      </c>
      <c r="Y39" s="10">
        <v>0</v>
      </c>
      <c r="Z39" s="10">
        <v>3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9.9048999999999996</v>
      </c>
      <c r="AK39" s="10">
        <v>0.1482</v>
      </c>
      <c r="AL39" s="11">
        <v>0.3165</v>
      </c>
      <c r="AM39" s="11">
        <v>4.7000000000000002E-3</v>
      </c>
      <c r="AN39" s="11">
        <v>4.5571000000000002</v>
      </c>
      <c r="AO39" s="11">
        <v>5.0299999999999997E-2</v>
      </c>
      <c r="AP39" s="11">
        <v>0.34870000000000001</v>
      </c>
      <c r="AQ39" s="11">
        <v>3.8E-3</v>
      </c>
      <c r="AR39" s="11">
        <v>18.773099999999999</v>
      </c>
      <c r="AS39" s="11">
        <v>0.22839999999999999</v>
      </c>
      <c r="AT39" s="11">
        <v>0.315</v>
      </c>
      <c r="AU39" s="11">
        <v>3.8E-3</v>
      </c>
      <c r="AV39" s="11">
        <v>31.722100000000001</v>
      </c>
      <c r="AW39" s="11">
        <v>0.30370000000000003</v>
      </c>
      <c r="AX39" s="11">
        <v>0.39250000000000002</v>
      </c>
      <c r="AY39" s="11">
        <v>3.8E-3</v>
      </c>
      <c r="AZ39" s="11">
        <v>5.90933621154884E-2</v>
      </c>
      <c r="BA39" s="11">
        <v>1.246031746031746</v>
      </c>
      <c r="BB39" s="11">
        <v>0.10954063604240284</v>
      </c>
      <c r="BC39" s="11">
        <v>9.6273291925465854E-2</v>
      </c>
      <c r="BD39" s="11">
        <v>0.52566746722693636</v>
      </c>
      <c r="BE39" s="27"/>
      <c r="BF39" s="5"/>
    </row>
    <row r="40" spans="2:66" ht="13.5" customHeight="1" x14ac:dyDescent="0.2">
      <c r="B40" s="10">
        <v>135</v>
      </c>
      <c r="C40" s="10">
        <v>9.3859999999999992</v>
      </c>
      <c r="D40" s="10">
        <v>135.39107999999999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21.5</v>
      </c>
      <c r="Q40" s="24">
        <v>0.64</v>
      </c>
      <c r="R40" s="24">
        <v>1.92</v>
      </c>
      <c r="S40" s="24">
        <v>42.74</v>
      </c>
      <c r="T40" s="24">
        <v>97.86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3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10.107699999999999</v>
      </c>
      <c r="AK40" s="10">
        <v>0.18640000000000001</v>
      </c>
      <c r="AL40" s="11">
        <v>0.32229999999999998</v>
      </c>
      <c r="AM40" s="11">
        <v>5.8999999999999999E-3</v>
      </c>
      <c r="AN40" s="11">
        <v>4.6410999999999998</v>
      </c>
      <c r="AO40" s="11">
        <v>9.8900000000000002E-2</v>
      </c>
      <c r="AP40" s="11">
        <v>0.35449999999999998</v>
      </c>
      <c r="AQ40" s="11">
        <v>7.6E-3</v>
      </c>
      <c r="AR40" s="11">
        <v>19.04</v>
      </c>
      <c r="AS40" s="11">
        <v>0.34239999999999998</v>
      </c>
      <c r="AT40" s="11">
        <v>0.31890000000000002</v>
      </c>
      <c r="AU40" s="11">
        <v>5.7000000000000002E-3</v>
      </c>
      <c r="AV40" s="11">
        <v>32.084000000000003</v>
      </c>
      <c r="AW40" s="11">
        <v>0.66139999999999999</v>
      </c>
      <c r="AX40" s="11">
        <v>0.39629999999999999</v>
      </c>
      <c r="AY40" s="11">
        <v>8.2000000000000007E-3</v>
      </c>
      <c r="AZ40" s="11">
        <v>5.5673947789025055E-2</v>
      </c>
      <c r="BA40" s="11">
        <v>1.2427093132643461</v>
      </c>
      <c r="BB40" s="11">
        <v>0.10822147651006706</v>
      </c>
      <c r="BC40" s="11">
        <v>9.5539828834759671E-2</v>
      </c>
      <c r="BD40" s="11">
        <v>0.47485178211962276</v>
      </c>
      <c r="BE40" s="27"/>
      <c r="BF40" s="5"/>
    </row>
    <row r="41" spans="2:66" ht="13.5" customHeight="1" x14ac:dyDescent="0.2">
      <c r="B41" s="10">
        <v>135</v>
      </c>
      <c r="C41" s="10">
        <v>9.3940000000000001</v>
      </c>
      <c r="D41" s="10">
        <v>135.39142000000001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21.5</v>
      </c>
      <c r="Q41" s="24">
        <v>0.64</v>
      </c>
      <c r="R41" s="24">
        <v>1.92</v>
      </c>
      <c r="S41" s="24">
        <v>42.65</v>
      </c>
      <c r="T41" s="24">
        <v>97.94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3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10.478999999999999</v>
      </c>
      <c r="AK41" s="10">
        <v>0.35549999999999998</v>
      </c>
      <c r="AL41" s="11">
        <v>0.33360000000000001</v>
      </c>
      <c r="AM41" s="11">
        <v>1.1299999999999999E-2</v>
      </c>
      <c r="AN41" s="11">
        <v>4.7872000000000003</v>
      </c>
      <c r="AO41" s="11">
        <v>0.14560000000000001</v>
      </c>
      <c r="AP41" s="11">
        <v>0.3649</v>
      </c>
      <c r="AQ41" s="11">
        <v>1.11E-2</v>
      </c>
      <c r="AR41" s="11">
        <v>19.660399999999999</v>
      </c>
      <c r="AS41" s="11">
        <v>0.28610000000000002</v>
      </c>
      <c r="AT41" s="11">
        <v>0.3286</v>
      </c>
      <c r="AU41" s="11">
        <v>4.7999999999999996E-3</v>
      </c>
      <c r="AV41" s="11">
        <v>32.970100000000002</v>
      </c>
      <c r="AW41" s="11">
        <v>0.495</v>
      </c>
      <c r="AX41" s="11">
        <v>0.40649999999999997</v>
      </c>
      <c r="AY41" s="11">
        <v>6.1000000000000004E-3</v>
      </c>
      <c r="AZ41" s="11">
        <v>5.392792325641687E-2</v>
      </c>
      <c r="BA41" s="11">
        <v>1.2370663420572123</v>
      </c>
      <c r="BB41" s="11">
        <v>0.10597197660182284</v>
      </c>
      <c r="BC41" s="11">
        <v>9.4607724070925395E-2</v>
      </c>
      <c r="BD41" s="11">
        <v>0.46407321533890911</v>
      </c>
      <c r="BE41" s="27"/>
      <c r="BF41" s="5"/>
    </row>
    <row r="42" spans="2:66" ht="13.5" customHeight="1" x14ac:dyDescent="0.2">
      <c r="B42" s="10">
        <v>135</v>
      </c>
      <c r="C42" s="10">
        <v>9.1890000000000001</v>
      </c>
      <c r="D42" s="10">
        <v>135.38287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21.5</v>
      </c>
      <c r="Q42" s="24">
        <v>0.64</v>
      </c>
      <c r="R42" s="24">
        <v>1.92</v>
      </c>
      <c r="S42" s="24">
        <v>45.2</v>
      </c>
      <c r="T42" s="24">
        <v>95.94</v>
      </c>
      <c r="U42" s="10">
        <v>2</v>
      </c>
      <c r="V42" s="10">
        <v>0</v>
      </c>
      <c r="W42" s="10">
        <v>2</v>
      </c>
      <c r="X42" s="10">
        <v>0</v>
      </c>
      <c r="Y42" s="10">
        <v>0</v>
      </c>
      <c r="Z42" s="10">
        <v>3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5.9797000000000002</v>
      </c>
      <c r="AK42" s="10">
        <v>4.2799999999999998E-2</v>
      </c>
      <c r="AL42" s="11">
        <v>0.19989999999999999</v>
      </c>
      <c r="AM42" s="11">
        <v>1.4E-3</v>
      </c>
      <c r="AN42" s="11">
        <v>2.8386</v>
      </c>
      <c r="AO42" s="11">
        <v>2.8899999999999999E-2</v>
      </c>
      <c r="AP42" s="11">
        <v>0.22750000000000001</v>
      </c>
      <c r="AQ42" s="11">
        <v>2.3E-3</v>
      </c>
      <c r="AR42" s="11">
        <v>11.221</v>
      </c>
      <c r="AS42" s="11">
        <v>7.3300000000000004E-2</v>
      </c>
      <c r="AT42" s="11">
        <v>0.19689999999999999</v>
      </c>
      <c r="AU42" s="11">
        <v>1.2999999999999999E-3</v>
      </c>
      <c r="AV42" s="11">
        <v>19.965900000000001</v>
      </c>
      <c r="AW42" s="11">
        <v>0.19550000000000001</v>
      </c>
      <c r="AX42" s="11">
        <v>0.25829999999999997</v>
      </c>
      <c r="AY42" s="11">
        <v>2.5000000000000001E-3</v>
      </c>
      <c r="AZ42" s="11">
        <v>6.3400576368876013E-2</v>
      </c>
      <c r="BA42" s="11">
        <v>1.3118334179786693</v>
      </c>
      <c r="BB42" s="11">
        <v>0.13488576449912124</v>
      </c>
      <c r="BC42" s="11">
        <v>9.6419597989949729E-2</v>
      </c>
      <c r="BD42" s="11">
        <v>0.3681573640226205</v>
      </c>
      <c r="BE42" s="27"/>
      <c r="BF42" s="5"/>
    </row>
    <row r="43" spans="2:66" ht="13.5" customHeight="1" x14ac:dyDescent="0.2">
      <c r="B43" s="10">
        <v>135</v>
      </c>
      <c r="C43" s="10">
        <v>9.1969999999999992</v>
      </c>
      <c r="D43" s="10">
        <v>135.38320999999999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21.5</v>
      </c>
      <c r="Q43" s="24">
        <v>0.64</v>
      </c>
      <c r="R43" s="24">
        <v>1.92</v>
      </c>
      <c r="S43" s="24">
        <v>45.1</v>
      </c>
      <c r="T43" s="24">
        <v>96.02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3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9.4116</v>
      </c>
      <c r="AK43" s="10">
        <v>0.38579999999999998</v>
      </c>
      <c r="AL43" s="11">
        <v>0.31409999999999999</v>
      </c>
      <c r="AM43" s="11">
        <v>1.29E-2</v>
      </c>
      <c r="AN43" s="11">
        <v>4.3268000000000004</v>
      </c>
      <c r="AO43" s="11">
        <v>0.17910000000000001</v>
      </c>
      <c r="AP43" s="11">
        <v>0.34599999999999997</v>
      </c>
      <c r="AQ43" s="11">
        <v>1.43E-2</v>
      </c>
      <c r="AR43" s="11">
        <v>17.627400000000002</v>
      </c>
      <c r="AS43" s="11">
        <v>0.69730000000000003</v>
      </c>
      <c r="AT43" s="11">
        <v>0.30869999999999997</v>
      </c>
      <c r="AU43" s="11">
        <v>1.2200000000000001E-2</v>
      </c>
      <c r="AV43" s="11">
        <v>30.0914</v>
      </c>
      <c r="AW43" s="11">
        <v>1.0941000000000001</v>
      </c>
      <c r="AX43" s="11">
        <v>0.3886</v>
      </c>
      <c r="AY43" s="11">
        <v>1.41E-2</v>
      </c>
      <c r="AZ43" s="11">
        <v>5.7990743261639027E-2</v>
      </c>
      <c r="BA43" s="11">
        <v>1.2588273404599937</v>
      </c>
      <c r="BB43" s="11">
        <v>0.11458482719059232</v>
      </c>
      <c r="BC43" s="11">
        <v>0.10010022550739167</v>
      </c>
      <c r="BD43" s="11">
        <v>0.4565097163091057</v>
      </c>
      <c r="BE43" s="27"/>
      <c r="BF43" s="5"/>
    </row>
    <row r="44" spans="2:66" ht="13.5" customHeight="1" x14ac:dyDescent="0.2">
      <c r="B44" s="10">
        <v>135</v>
      </c>
      <c r="C44" s="10">
        <v>9.2040000000000006</v>
      </c>
      <c r="D44" s="10">
        <v>135.3835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21.5</v>
      </c>
      <c r="Q44" s="24">
        <v>0.64</v>
      </c>
      <c r="R44" s="24">
        <v>1.92</v>
      </c>
      <c r="S44" s="24">
        <v>45.02</v>
      </c>
      <c r="T44" s="24">
        <v>96.09</v>
      </c>
      <c r="U44" s="10">
        <v>2</v>
      </c>
      <c r="V44" s="10">
        <v>0</v>
      </c>
      <c r="W44" s="10">
        <v>2</v>
      </c>
      <c r="X44" s="10">
        <v>0</v>
      </c>
      <c r="Y44" s="10">
        <v>0</v>
      </c>
      <c r="Z44" s="10">
        <v>3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8.2011000000000003</v>
      </c>
      <c r="AK44" s="10">
        <v>4.0000000000000002E-4</v>
      </c>
      <c r="AL44" s="11">
        <v>0.2732</v>
      </c>
      <c r="AM44" s="11">
        <v>0</v>
      </c>
      <c r="AN44" s="11">
        <v>3.7296999999999998</v>
      </c>
      <c r="AO44" s="11">
        <v>5.7000000000000002E-3</v>
      </c>
      <c r="AP44" s="11">
        <v>0.29770000000000002</v>
      </c>
      <c r="AQ44" s="11">
        <v>5.0000000000000001E-4</v>
      </c>
      <c r="AR44" s="11">
        <v>15.283799999999999</v>
      </c>
      <c r="AS44" s="11">
        <v>8.5000000000000006E-3</v>
      </c>
      <c r="AT44" s="11">
        <v>0.26719999999999999</v>
      </c>
      <c r="AU44" s="11">
        <v>1E-4</v>
      </c>
      <c r="AV44" s="11">
        <v>25.989599999999999</v>
      </c>
      <c r="AW44" s="11">
        <v>2.0799999999999999E-2</v>
      </c>
      <c r="AX44" s="11">
        <v>0.33510000000000001</v>
      </c>
      <c r="AY44" s="11">
        <v>2.9999999999999997E-4</v>
      </c>
      <c r="AZ44" s="11">
        <v>5.9102402022755983E-2</v>
      </c>
      <c r="BA44" s="11">
        <v>1.2541167664670658</v>
      </c>
      <c r="BB44" s="11">
        <v>0.11273451768221818</v>
      </c>
      <c r="BC44" s="11">
        <v>9.2397713870997017E-2</v>
      </c>
      <c r="BD44" s="11">
        <v>0.49466452061441896</v>
      </c>
      <c r="BE44" s="27"/>
      <c r="BF44" s="5"/>
    </row>
    <row r="45" spans="2:66" ht="13.5" customHeight="1" x14ac:dyDescent="0.2">
      <c r="B45" s="10">
        <v>135</v>
      </c>
      <c r="C45" s="10">
        <v>9.2110000000000003</v>
      </c>
      <c r="D45" s="10">
        <v>135.38379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21.5</v>
      </c>
      <c r="Q45" s="24">
        <v>0.64</v>
      </c>
      <c r="R45" s="24">
        <v>1.92</v>
      </c>
      <c r="S45" s="24">
        <v>44.93</v>
      </c>
      <c r="T45" s="24">
        <v>96.15</v>
      </c>
      <c r="U45" s="10">
        <v>2</v>
      </c>
      <c r="V45" s="10">
        <v>0</v>
      </c>
      <c r="W45" s="10">
        <v>2</v>
      </c>
      <c r="X45" s="10">
        <v>0</v>
      </c>
      <c r="Y45" s="10">
        <v>0</v>
      </c>
      <c r="Z45" s="10">
        <v>3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9.5452999999999992</v>
      </c>
      <c r="AK45" s="10">
        <v>0.1769</v>
      </c>
      <c r="AL45" s="11">
        <v>0.31740000000000002</v>
      </c>
      <c r="AM45" s="11">
        <v>5.8999999999999999E-3</v>
      </c>
      <c r="AN45" s="11">
        <v>4.3718000000000004</v>
      </c>
      <c r="AO45" s="11">
        <v>8.7800000000000003E-2</v>
      </c>
      <c r="AP45" s="11">
        <v>0.34839999999999999</v>
      </c>
      <c r="AQ45" s="11">
        <v>7.0000000000000001E-3</v>
      </c>
      <c r="AR45" s="11">
        <v>17.930099999999999</v>
      </c>
      <c r="AS45" s="11">
        <v>0.2999</v>
      </c>
      <c r="AT45" s="11">
        <v>0.31290000000000001</v>
      </c>
      <c r="AU45" s="11">
        <v>5.1999999999999998E-3</v>
      </c>
      <c r="AV45" s="11">
        <v>30.478200000000001</v>
      </c>
      <c r="AW45" s="11">
        <v>0.53249999999999997</v>
      </c>
      <c r="AX45" s="11">
        <v>0.39229999999999998</v>
      </c>
      <c r="AY45" s="11">
        <v>6.8999999999999999E-3</v>
      </c>
      <c r="AZ45" s="11">
        <v>5.9268259754286484E-2</v>
      </c>
      <c r="BA45" s="11">
        <v>1.2537551933525086</v>
      </c>
      <c r="BB45" s="11">
        <v>0.11259217243335219</v>
      </c>
      <c r="BC45" s="11">
        <v>9.8821772319946849E-2</v>
      </c>
      <c r="BD45" s="11">
        <v>0.49909816436662147</v>
      </c>
      <c r="BE45" s="27"/>
      <c r="BF45" s="5"/>
    </row>
    <row r="46" spans="2:66" ht="13.5" customHeight="1" x14ac:dyDescent="0.2">
      <c r="B46" s="10">
        <v>135</v>
      </c>
      <c r="C46" s="10">
        <v>9.218</v>
      </c>
      <c r="D46" s="10">
        <v>135.38408000000001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21.5</v>
      </c>
      <c r="Q46" s="24">
        <v>0.64</v>
      </c>
      <c r="R46" s="24">
        <v>1.92</v>
      </c>
      <c r="S46" s="24">
        <v>44.84</v>
      </c>
      <c r="T46" s="24">
        <v>96.22</v>
      </c>
      <c r="U46" s="10">
        <v>2</v>
      </c>
      <c r="V46" s="10">
        <v>0</v>
      </c>
      <c r="W46" s="10">
        <v>2</v>
      </c>
      <c r="X46" s="10">
        <v>0</v>
      </c>
      <c r="Y46" s="10">
        <v>0</v>
      </c>
      <c r="Z46" s="10">
        <v>3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7.1959999999999997</v>
      </c>
      <c r="AK46" s="10">
        <v>4.1300000000000003E-2</v>
      </c>
      <c r="AL46" s="11">
        <v>0.2389</v>
      </c>
      <c r="AM46" s="11">
        <v>1.4E-3</v>
      </c>
      <c r="AN46" s="11">
        <v>3.3226</v>
      </c>
      <c r="AO46" s="11">
        <v>1E-3</v>
      </c>
      <c r="AP46" s="11">
        <v>0.26429999999999998</v>
      </c>
      <c r="AQ46" s="11">
        <v>1E-4</v>
      </c>
      <c r="AR46" s="11">
        <v>13.453799999999999</v>
      </c>
      <c r="AS46" s="11">
        <v>0.1381</v>
      </c>
      <c r="AT46" s="11">
        <v>0.2344</v>
      </c>
      <c r="AU46" s="11">
        <v>2.3999999999999998E-3</v>
      </c>
      <c r="AV46" s="11">
        <v>23.5976</v>
      </c>
      <c r="AW46" s="11">
        <v>0.13730000000000001</v>
      </c>
      <c r="AX46" s="11">
        <v>0.30320000000000003</v>
      </c>
      <c r="AY46" s="11">
        <v>1.8E-3</v>
      </c>
      <c r="AZ46" s="11">
        <v>6.8546255506608006E-2</v>
      </c>
      <c r="BA46" s="11">
        <v>1.2935153583617749</v>
      </c>
      <c r="BB46" s="11">
        <v>0.12797619047619052</v>
      </c>
      <c r="BC46" s="11">
        <v>9.9460292983808818E-2</v>
      </c>
      <c r="BD46" s="11">
        <v>0.52016851674341058</v>
      </c>
      <c r="BE46" s="27"/>
      <c r="BF46" s="5"/>
    </row>
    <row r="47" spans="2:66" ht="13.5" customHeight="1" x14ac:dyDescent="0.2">
      <c r="B47" s="10">
        <v>135</v>
      </c>
      <c r="C47" s="10">
        <v>9.2249999999999996</v>
      </c>
      <c r="D47" s="10">
        <v>135.38436999999999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21.5</v>
      </c>
      <c r="Q47" s="24">
        <v>0.64</v>
      </c>
      <c r="R47" s="24">
        <v>1.92</v>
      </c>
      <c r="S47" s="24">
        <v>44.75</v>
      </c>
      <c r="T47" s="24">
        <v>96.29</v>
      </c>
      <c r="U47" s="10">
        <v>2</v>
      </c>
      <c r="V47" s="10">
        <v>0</v>
      </c>
      <c r="W47" s="10">
        <v>2</v>
      </c>
      <c r="X47" s="10">
        <v>0</v>
      </c>
      <c r="Y47" s="10">
        <v>0</v>
      </c>
      <c r="Z47" s="10">
        <v>3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9.5711999999999993</v>
      </c>
      <c r="AK47" s="10">
        <v>0.2041</v>
      </c>
      <c r="AL47" s="11">
        <v>0.31719999999999998</v>
      </c>
      <c r="AM47" s="11">
        <v>6.7999999999999996E-3</v>
      </c>
      <c r="AN47" s="11">
        <v>4.3856999999999999</v>
      </c>
      <c r="AO47" s="11">
        <v>9.0200000000000002E-2</v>
      </c>
      <c r="AP47" s="11">
        <v>0.3483</v>
      </c>
      <c r="AQ47" s="11">
        <v>7.1999999999999998E-3</v>
      </c>
      <c r="AR47" s="11">
        <v>17.955500000000001</v>
      </c>
      <c r="AS47" s="11">
        <v>0.4667</v>
      </c>
      <c r="AT47" s="11">
        <v>0.31230000000000002</v>
      </c>
      <c r="AU47" s="11">
        <v>8.0999999999999996E-3</v>
      </c>
      <c r="AV47" s="11">
        <v>30.4574</v>
      </c>
      <c r="AW47" s="11">
        <v>0.66559999999999997</v>
      </c>
      <c r="AX47" s="11">
        <v>0.39069999999999999</v>
      </c>
      <c r="AY47" s="11">
        <v>8.5000000000000006E-3</v>
      </c>
      <c r="AZ47" s="11">
        <v>5.7374830852503375E-2</v>
      </c>
      <c r="BA47" s="11">
        <v>1.2510406660262567</v>
      </c>
      <c r="BB47" s="11">
        <v>0.11152204836415357</v>
      </c>
      <c r="BC47" s="11">
        <v>9.7755610972568519E-2</v>
      </c>
      <c r="BD47" s="11">
        <v>0.47448124621707438</v>
      </c>
      <c r="BE47" s="27"/>
      <c r="BF47" s="5"/>
    </row>
    <row r="48" spans="2:66" ht="13.5" customHeight="1" x14ac:dyDescent="0.2">
      <c r="B48" s="10">
        <v>135</v>
      </c>
      <c r="C48" s="10">
        <v>9.2319999999999993</v>
      </c>
      <c r="D48" s="10">
        <v>135.38467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21.5</v>
      </c>
      <c r="Q48" s="24">
        <v>0.64</v>
      </c>
      <c r="R48" s="24">
        <v>1.92</v>
      </c>
      <c r="S48" s="24">
        <v>44.67</v>
      </c>
      <c r="T48" s="24">
        <v>96.35</v>
      </c>
      <c r="U48" s="10">
        <v>2</v>
      </c>
      <c r="V48" s="10">
        <v>0</v>
      </c>
      <c r="W48" s="10">
        <v>2</v>
      </c>
      <c r="X48" s="10">
        <v>0</v>
      </c>
      <c r="Y48" s="10">
        <v>0</v>
      </c>
      <c r="Z48" s="10">
        <v>3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8.0281000000000002</v>
      </c>
      <c r="AK48" s="10">
        <v>2.8E-3</v>
      </c>
      <c r="AL48" s="11">
        <v>0.2656</v>
      </c>
      <c r="AM48" s="11">
        <v>1E-4</v>
      </c>
      <c r="AN48" s="11">
        <v>3.6541000000000001</v>
      </c>
      <c r="AO48" s="11">
        <v>1.14E-2</v>
      </c>
      <c r="AP48" s="11">
        <v>0.28970000000000001</v>
      </c>
      <c r="AQ48" s="11">
        <v>8.9999999999999998E-4</v>
      </c>
      <c r="AR48" s="11">
        <v>14.9557</v>
      </c>
      <c r="AS48" s="11">
        <v>4.0000000000000001E-3</v>
      </c>
      <c r="AT48" s="11">
        <v>0.25969999999999999</v>
      </c>
      <c r="AU48" s="11">
        <v>1E-4</v>
      </c>
      <c r="AV48" s="11">
        <v>25.396799999999999</v>
      </c>
      <c r="AW48" s="11">
        <v>3.1199999999999999E-2</v>
      </c>
      <c r="AX48" s="11">
        <v>0.32519999999999999</v>
      </c>
      <c r="AY48" s="11">
        <v>4.0000000000000002E-4</v>
      </c>
      <c r="AZ48" s="11">
        <v>5.7732964709708859E-2</v>
      </c>
      <c r="BA48" s="11">
        <v>1.2522140931844437</v>
      </c>
      <c r="BB48" s="11">
        <v>0.11198495469310994</v>
      </c>
      <c r="BC48" s="11">
        <v>9.0561342059175973E-2</v>
      </c>
      <c r="BD48" s="11">
        <v>0.47663811444976267</v>
      </c>
      <c r="BE48" s="27"/>
      <c r="BF48" s="5"/>
    </row>
    <row r="49" spans="2:57" ht="13.5" customHeight="1" x14ac:dyDescent="0.2">
      <c r="B49" s="10">
        <v>135</v>
      </c>
      <c r="C49" s="10">
        <v>9.24</v>
      </c>
      <c r="D49" s="10">
        <v>135.38499999999999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21.5</v>
      </c>
      <c r="Q49" s="24">
        <v>0.64</v>
      </c>
      <c r="R49" s="24">
        <v>1.92</v>
      </c>
      <c r="S49" s="24">
        <v>44.57</v>
      </c>
      <c r="T49" s="24">
        <v>96.43</v>
      </c>
      <c r="U49" s="10">
        <v>2</v>
      </c>
      <c r="V49" s="10">
        <v>0</v>
      </c>
      <c r="W49" s="10">
        <v>2</v>
      </c>
      <c r="X49" s="10">
        <v>0</v>
      </c>
      <c r="Y49" s="10">
        <v>0</v>
      </c>
      <c r="Z49" s="10">
        <v>3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9.4869000000000003</v>
      </c>
      <c r="AK49" s="10">
        <v>0.2097</v>
      </c>
      <c r="AL49" s="11">
        <v>0.31330000000000002</v>
      </c>
      <c r="AM49" s="11">
        <v>6.8999999999999999E-3</v>
      </c>
      <c r="AN49" s="11">
        <v>4.3594999999999997</v>
      </c>
      <c r="AO49" s="11">
        <v>8.4400000000000003E-2</v>
      </c>
      <c r="AP49" s="11">
        <v>0.34489999999999998</v>
      </c>
      <c r="AQ49" s="11">
        <v>6.7000000000000002E-3</v>
      </c>
      <c r="AR49" s="11">
        <v>17.791899999999998</v>
      </c>
      <c r="AS49" s="11">
        <v>0.31740000000000002</v>
      </c>
      <c r="AT49" s="11">
        <v>0.30840000000000001</v>
      </c>
      <c r="AU49" s="11">
        <v>5.4999999999999997E-3</v>
      </c>
      <c r="AV49" s="11">
        <v>30.3888</v>
      </c>
      <c r="AW49" s="11">
        <v>0.37230000000000002</v>
      </c>
      <c r="AX49" s="11">
        <v>0.38840000000000002</v>
      </c>
      <c r="AY49" s="11">
        <v>4.7999999999999996E-3</v>
      </c>
      <c r="AZ49" s="11">
        <v>5.93208782217374E-2</v>
      </c>
      <c r="BA49" s="11">
        <v>1.2594033722438391</v>
      </c>
      <c r="BB49" s="11">
        <v>0.11481056257175661</v>
      </c>
      <c r="BC49" s="11">
        <v>0.1002673796791444</v>
      </c>
      <c r="BD49" s="11">
        <v>0.47872212582450441</v>
      </c>
      <c r="BE49" s="27"/>
    </row>
    <row r="50" spans="2:57" ht="13.5" customHeight="1" x14ac:dyDescent="0.2">
      <c r="B50" s="10">
        <v>135</v>
      </c>
      <c r="C50" s="10">
        <v>9.1449999999999996</v>
      </c>
      <c r="D50" s="10">
        <v>135.38104000000001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21.5</v>
      </c>
      <c r="Q50" s="24">
        <v>0.64</v>
      </c>
      <c r="R50" s="24">
        <v>1.92</v>
      </c>
      <c r="S50" s="24">
        <v>45.75</v>
      </c>
      <c r="T50" s="24">
        <v>95.53</v>
      </c>
      <c r="U50" s="10">
        <v>2</v>
      </c>
      <c r="V50" s="10">
        <v>0</v>
      </c>
      <c r="W50" s="10">
        <v>2</v>
      </c>
      <c r="X50" s="10">
        <v>0</v>
      </c>
      <c r="Y50" s="10">
        <v>0</v>
      </c>
      <c r="Z50" s="10">
        <v>3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7.5380000000000003</v>
      </c>
      <c r="AK50" s="10">
        <v>3.8999999999999998E-3</v>
      </c>
      <c r="AL50" s="11">
        <v>0.25480000000000003</v>
      </c>
      <c r="AM50" s="11">
        <v>1E-4</v>
      </c>
      <c r="AN50" s="11">
        <v>3.3952</v>
      </c>
      <c r="AO50" s="11">
        <v>5.4999999999999997E-3</v>
      </c>
      <c r="AP50" s="11">
        <v>0.27510000000000001</v>
      </c>
      <c r="AQ50" s="11">
        <v>4.0000000000000002E-4</v>
      </c>
      <c r="AR50" s="11">
        <v>14.170299999999999</v>
      </c>
      <c r="AS50" s="11">
        <v>1.1599999999999999E-2</v>
      </c>
      <c r="AT50" s="11">
        <v>0.25130000000000002</v>
      </c>
      <c r="AU50" s="11">
        <v>2.0000000000000001E-4</v>
      </c>
      <c r="AV50" s="11">
        <v>23.997</v>
      </c>
      <c r="AW50" s="11">
        <v>8.3000000000000001E-3</v>
      </c>
      <c r="AX50" s="11">
        <v>0.31380000000000002</v>
      </c>
      <c r="AY50" s="11">
        <v>1E-4</v>
      </c>
      <c r="AZ50" s="11">
        <v>6.5715741212429971E-2</v>
      </c>
      <c r="BA50" s="11">
        <v>1.2487067250298447</v>
      </c>
      <c r="BB50" s="11">
        <v>0.11059989382410192</v>
      </c>
      <c r="BC50" s="11">
        <v>8.8019904234344179E-2</v>
      </c>
      <c r="BD50" s="11">
        <v>0.6380642154379822</v>
      </c>
      <c r="BE50" s="27"/>
    </row>
    <row r="51" spans="2:57" ht="13.5" customHeight="1" x14ac:dyDescent="0.2">
      <c r="B51" s="10">
        <v>135</v>
      </c>
      <c r="C51" s="10">
        <v>8.9309999999999992</v>
      </c>
      <c r="D51" s="10">
        <v>135.37212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21.5</v>
      </c>
      <c r="Q51" s="24">
        <v>0.64</v>
      </c>
      <c r="R51" s="24">
        <v>1.92</v>
      </c>
      <c r="S51" s="24">
        <v>48.44</v>
      </c>
      <c r="T51" s="24">
        <v>93.58</v>
      </c>
      <c r="U51" s="10">
        <v>2</v>
      </c>
      <c r="V51" s="10">
        <v>0</v>
      </c>
      <c r="W51" s="10">
        <v>2</v>
      </c>
      <c r="X51" s="10">
        <v>0</v>
      </c>
      <c r="Y51" s="10">
        <v>0</v>
      </c>
      <c r="Z51" s="10">
        <v>3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19.3687</v>
      </c>
      <c r="AK51" s="26">
        <v>1.04E-2</v>
      </c>
      <c r="AL51" s="26">
        <v>0.69430000000000003</v>
      </c>
      <c r="AM51" s="26">
        <v>4.0000000000000002E-4</v>
      </c>
      <c r="AN51" s="26">
        <v>7.9621000000000004</v>
      </c>
      <c r="AO51" s="26">
        <v>3.8999999999999998E-3</v>
      </c>
      <c r="AP51" s="26">
        <v>0.68159999999999998</v>
      </c>
      <c r="AQ51" s="26">
        <v>2.9999999999999997E-4</v>
      </c>
      <c r="AR51" s="26">
        <v>37.023200000000003</v>
      </c>
      <c r="AS51" s="26">
        <v>2.1000000000000001E-2</v>
      </c>
      <c r="AT51" s="26">
        <v>0.69699999999999995</v>
      </c>
      <c r="AU51" s="26">
        <v>4.0000000000000002E-4</v>
      </c>
      <c r="AV51" s="26">
        <v>48.436999999999998</v>
      </c>
      <c r="AW51" s="26">
        <v>1.66E-2</v>
      </c>
      <c r="AX51" s="26">
        <v>0.67049999999999998</v>
      </c>
      <c r="AY51" s="26">
        <v>2.0000000000000001E-4</v>
      </c>
      <c r="AZ51" s="11">
        <v>-8.2094519636121566E-3</v>
      </c>
      <c r="BA51" s="11">
        <v>0.96197991391678628</v>
      </c>
      <c r="BB51" s="11">
        <v>-1.9378427787934163E-2</v>
      </c>
      <c r="BC51" s="11">
        <v>-9.4600624721106526E-3</v>
      </c>
      <c r="BD51" s="11">
        <v>0.55570673530272441</v>
      </c>
      <c r="BE51" s="27"/>
    </row>
    <row r="52" spans="2:57" ht="13.5" customHeight="1" x14ac:dyDescent="0.2">
      <c r="B52" s="10">
        <v>135</v>
      </c>
      <c r="C52" s="10">
        <v>8.92</v>
      </c>
      <c r="D52" s="10">
        <v>135.37166999999999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21.5</v>
      </c>
      <c r="Q52" s="24">
        <v>0.64</v>
      </c>
      <c r="R52" s="24">
        <v>1.92</v>
      </c>
      <c r="S52" s="24">
        <v>48.57</v>
      </c>
      <c r="T52" s="24">
        <v>93.48</v>
      </c>
      <c r="U52" s="10">
        <v>2</v>
      </c>
      <c r="V52" s="10">
        <v>0</v>
      </c>
      <c r="W52" s="10">
        <v>2</v>
      </c>
      <c r="X52" s="10">
        <v>0</v>
      </c>
      <c r="Y52" s="10">
        <v>0</v>
      </c>
      <c r="Z52" s="10">
        <v>3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27.658799999999999</v>
      </c>
      <c r="AK52" s="10">
        <v>1.09E-2</v>
      </c>
      <c r="AL52" s="11">
        <v>0.99460000000000004</v>
      </c>
      <c r="AM52" s="11">
        <v>4.0000000000000002E-4</v>
      </c>
      <c r="AN52" s="11">
        <v>11.581899999999999</v>
      </c>
      <c r="AO52" s="11">
        <v>2.3E-3</v>
      </c>
      <c r="AP52" s="11">
        <v>0.99429999999999996</v>
      </c>
      <c r="AQ52" s="11">
        <v>2.0000000000000001E-4</v>
      </c>
      <c r="AR52" s="11">
        <v>52.661099999999998</v>
      </c>
      <c r="AS52" s="11">
        <v>2.2000000000000001E-3</v>
      </c>
      <c r="AT52" s="11">
        <v>0.99460000000000004</v>
      </c>
      <c r="AU52" s="11">
        <v>0</v>
      </c>
      <c r="AV52" s="11">
        <v>71.608199999999997</v>
      </c>
      <c r="AW52" s="11">
        <v>2.5100000000000001E-2</v>
      </c>
      <c r="AX52" s="11">
        <v>0.99429999999999996</v>
      </c>
      <c r="AY52" s="11">
        <v>2.9999999999999997E-4</v>
      </c>
      <c r="AZ52" s="25">
        <v>0.72155581012644532</v>
      </c>
      <c r="BA52" s="25">
        <v>1.3597930920546666</v>
      </c>
      <c r="BB52" s="25">
        <v>0.15246806733441004</v>
      </c>
      <c r="BC52" s="25">
        <v>0.22778560110540014</v>
      </c>
      <c r="BD52" s="25">
        <v>11.055713837653945</v>
      </c>
      <c r="BE52" s="27"/>
    </row>
    <row r="53" spans="2:57" ht="13.5" customHeight="1" x14ac:dyDescent="0.2">
      <c r="B53" s="10">
        <v>135</v>
      </c>
      <c r="C53" s="10">
        <v>9.1349999999999998</v>
      </c>
      <c r="D53" s="10">
        <v>135.38061999999999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21.5</v>
      </c>
      <c r="Q53" s="24">
        <v>0.64</v>
      </c>
      <c r="R53" s="24">
        <v>1.92</v>
      </c>
      <c r="S53" s="24">
        <v>45.88</v>
      </c>
      <c r="T53" s="24">
        <v>95.44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3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29.538</v>
      </c>
      <c r="AK53" s="10">
        <v>0</v>
      </c>
      <c r="AL53" s="11">
        <v>1.0009999999999999</v>
      </c>
      <c r="AM53" s="11">
        <v>0</v>
      </c>
      <c r="AN53" s="11">
        <v>12.320399999999999</v>
      </c>
      <c r="AO53" s="11">
        <v>4.5999999999999999E-3</v>
      </c>
      <c r="AP53" s="11">
        <v>1.0006999999999999</v>
      </c>
      <c r="AQ53" s="11">
        <v>4.0000000000000002E-4</v>
      </c>
      <c r="AR53" s="11">
        <v>56.297400000000003</v>
      </c>
      <c r="AS53" s="11">
        <v>1.34E-2</v>
      </c>
      <c r="AT53" s="11">
        <v>1.0009999999999999</v>
      </c>
      <c r="AU53" s="11">
        <v>2.0000000000000001E-4</v>
      </c>
      <c r="AV53" s="11">
        <v>76.331800000000001</v>
      </c>
      <c r="AW53" s="11">
        <v>3.1199999999999999E-2</v>
      </c>
      <c r="AX53" s="11">
        <v>1.0006999999999999</v>
      </c>
      <c r="AY53" s="11">
        <v>4.0000000000000002E-4</v>
      </c>
      <c r="AZ53" s="25">
        <v>0.72205089101003717</v>
      </c>
      <c r="BA53" s="25">
        <v>1.3558672336555506</v>
      </c>
      <c r="BB53" s="25">
        <v>0.15105572528523128</v>
      </c>
      <c r="BC53" s="25">
        <v>0.22573259660540285</v>
      </c>
      <c r="BD53" s="25">
        <v>11.116308513724045</v>
      </c>
      <c r="BE53" s="27"/>
    </row>
    <row r="54" spans="2:57" ht="13.5" customHeight="1" x14ac:dyDescent="0.2">
      <c r="B54" s="10">
        <v>135</v>
      </c>
      <c r="C54" s="10">
        <v>9.4239999999999995</v>
      </c>
      <c r="D54" s="10">
        <v>135.39267000000001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21.5</v>
      </c>
      <c r="Q54" s="24">
        <v>0.64</v>
      </c>
      <c r="R54" s="24">
        <v>1.92</v>
      </c>
      <c r="S54" s="24">
        <v>42.27</v>
      </c>
      <c r="T54" s="24">
        <v>98.25</v>
      </c>
      <c r="U54" s="10">
        <v>2</v>
      </c>
      <c r="V54" s="10">
        <v>0</v>
      </c>
      <c r="W54" s="10">
        <v>2</v>
      </c>
      <c r="X54" s="10">
        <v>0</v>
      </c>
      <c r="Y54" s="10">
        <v>0</v>
      </c>
      <c r="Z54" s="10">
        <v>3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31.9194</v>
      </c>
      <c r="AK54" s="10">
        <v>3.7499999999999999E-2</v>
      </c>
      <c r="AL54" s="11">
        <v>1.0088999999999999</v>
      </c>
      <c r="AM54" s="11">
        <v>1.1999999999999999E-3</v>
      </c>
      <c r="AN54" s="11">
        <v>13.327500000000001</v>
      </c>
      <c r="AO54" s="11">
        <v>1.15E-2</v>
      </c>
      <c r="AP54" s="11">
        <v>1.0087999999999999</v>
      </c>
      <c r="AQ54" s="11">
        <v>8.9999999999999998E-4</v>
      </c>
      <c r="AR54" s="11">
        <v>60.776400000000002</v>
      </c>
      <c r="AS54" s="11">
        <v>9.7500000000000003E-2</v>
      </c>
      <c r="AT54" s="11">
        <v>1.0088999999999999</v>
      </c>
      <c r="AU54" s="11">
        <v>1.6000000000000001E-3</v>
      </c>
      <c r="AV54" s="11">
        <v>82.390900000000002</v>
      </c>
      <c r="AW54" s="11">
        <v>8.6599999999999996E-2</v>
      </c>
      <c r="AX54" s="11">
        <v>1.0087999999999999</v>
      </c>
      <c r="AY54" s="11">
        <v>1.1000000000000001E-3</v>
      </c>
      <c r="AZ54" s="25">
        <v>0.72152689556031024</v>
      </c>
      <c r="BA54" s="25">
        <v>1.3556396890898441</v>
      </c>
      <c r="BB54" s="25">
        <v>0.15097372095443581</v>
      </c>
      <c r="BC54" s="25">
        <v>0.2256724390310112</v>
      </c>
      <c r="BD54" s="25">
        <v>11.110706063043219</v>
      </c>
      <c r="BE54" s="27"/>
    </row>
  </sheetData>
  <autoFilter ref="B9:BB54" xr:uid="{A74F61A0-20A3-4D37-B169-95424BAF22C5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9534-3A19-408D-9326-85DCD93A9775}">
  <sheetPr codeName="Sheet61"/>
  <dimension ref="A1:BZ54"/>
  <sheetViews>
    <sheetView topLeftCell="AP9" workbookViewId="0">
      <selection activeCell="BE46" sqref="BE46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139</v>
      </c>
      <c r="C10" s="10">
        <v>9.0890000000000004</v>
      </c>
      <c r="D10" s="10">
        <v>139.37871000000001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26.7</v>
      </c>
      <c r="Q10" s="24">
        <v>0.66</v>
      </c>
      <c r="R10" s="24">
        <v>2.84</v>
      </c>
      <c r="S10" s="24">
        <v>46.06</v>
      </c>
      <c r="T10" s="24">
        <v>93.89</v>
      </c>
      <c r="U10" s="10">
        <v>3</v>
      </c>
      <c r="V10" s="10">
        <v>0</v>
      </c>
      <c r="W10" s="10">
        <v>3</v>
      </c>
      <c r="X10" s="10">
        <v>1</v>
      </c>
      <c r="Y10" s="10">
        <v>1</v>
      </c>
      <c r="Z10" s="10">
        <v>2</v>
      </c>
      <c r="AA10" s="10">
        <v>270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9.3213000000000008</v>
      </c>
      <c r="AK10" s="10">
        <v>0.1149</v>
      </c>
      <c r="AL10" s="11">
        <v>0.31759999999999999</v>
      </c>
      <c r="AM10" s="11">
        <v>3.8999999999999998E-3</v>
      </c>
      <c r="AN10" s="11">
        <v>4.2138</v>
      </c>
      <c r="AO10" s="11">
        <v>5.6800000000000003E-2</v>
      </c>
      <c r="AP10" s="11">
        <v>0.35</v>
      </c>
      <c r="AQ10" s="11">
        <v>4.7000000000000002E-3</v>
      </c>
      <c r="AR10" s="11">
        <v>17.565300000000001</v>
      </c>
      <c r="AS10" s="11">
        <v>0.19670000000000001</v>
      </c>
      <c r="AT10" s="11">
        <v>0.31540000000000001</v>
      </c>
      <c r="AU10" s="11">
        <v>3.5000000000000001E-3</v>
      </c>
      <c r="AV10" s="11">
        <v>30.0581</v>
      </c>
      <c r="AW10" s="11">
        <v>0.42430000000000001</v>
      </c>
      <c r="AX10" s="11">
        <v>0.39500000000000002</v>
      </c>
      <c r="AY10" s="11">
        <v>5.5999999999999999E-3</v>
      </c>
      <c r="AZ10" s="11">
        <v>6.0402684563758441E-2</v>
      </c>
      <c r="BA10" s="11">
        <v>1.2523779327837667</v>
      </c>
      <c r="BB10" s="11">
        <v>0.11204954954954956</v>
      </c>
      <c r="BC10" s="11">
        <v>9.8645076007931265E-2</v>
      </c>
      <c r="BD10" s="11">
        <v>0.52530544896361964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0.31854687500000001</v>
      </c>
      <c r="BJ10" s="4">
        <f>DSTDEV(PlotSort,"PhxRed",$BI$35:$BI$38)/SQRT($BH10)</f>
        <v>1.4056050268234858E-3</v>
      </c>
      <c r="BK10" s="4">
        <f>DAVERAGE(PlotSort,"PhxRedEdge",$BI$35:$BI$38)</f>
        <v>0.35244375</v>
      </c>
      <c r="BL10" s="4">
        <f>DSTDEV(PlotSort,"PhxRedEdge",$BI$35:$BI$38)/SQRT($BH10)</f>
        <v>1.2006377463597716E-3</v>
      </c>
      <c r="BM10" s="4">
        <f>DAVERAGE(PlotSort,"TMRed",$BI$35:$BI$38)</f>
        <v>0.31324687499999998</v>
      </c>
      <c r="BN10" s="4">
        <f>DSTDEV(PlotSort,"TMRed",$BI$35:$BI$38)/SQRT($BH10)</f>
        <v>1.3429399049122209E-3</v>
      </c>
      <c r="BO10" s="4">
        <f>DAVERAGE(PlotSort,"TMNIR",$BI$35:$BI$38)</f>
        <v>0.39510937499999998</v>
      </c>
      <c r="BP10" s="4">
        <f>DSTDEV(PlotSort,"TMNIR",$BI$35:$BI$38)/SQRT($BH10)</f>
        <v>1.1742306968116098E-3</v>
      </c>
      <c r="BQ10" s="4">
        <f>DAVERAGE(PlotSort,"NDRE",$BI$35:$BI$38)</f>
        <v>5.7094471504343887E-2</v>
      </c>
      <c r="BR10" s="4">
        <f>DSTDEV(PlotSort,"NDRE",$BI$35:$BI$38)/SQRT($BH10)</f>
        <v>7.1457304376822681E-4</v>
      </c>
      <c r="BS10" s="4">
        <f>DAVERAGE(PlotSort,"rvi",$BI$35:$BI$38)</f>
        <v>1.2616856710823745</v>
      </c>
      <c r="BT10" s="4">
        <f>DSTDEV(PlotSort,"rvi",$BI$35:$BI$38)/SQRT($BH10)</f>
        <v>3.6249382207744641E-3</v>
      </c>
      <c r="BU10" s="17">
        <f>DAVERAGE(PlotSort,"ndvi",$BI$35:$BI$38)</f>
        <v>0.11563400150557458</v>
      </c>
      <c r="BV10" s="4">
        <f>DSTDEV(PlotSort,"ndvi",$BI$35:$BI$38)/SQRT($BH10)</f>
        <v>1.4052522362848778E-3</v>
      </c>
      <c r="BW10" s="17">
        <f>DAVERAGE(PlotSort,"SAVI",$BI$35:$BI$38)</f>
        <v>0.10164633298743968</v>
      </c>
      <c r="BX10" s="4">
        <f>DSTDEV(PlotSort,"SAVI",$BI$35:$BI$38)/SQRT($BH10)</f>
        <v>1.1715143775866545E-3</v>
      </c>
      <c r="BY10" s="17">
        <f>DAVERAGE(PlotSort,"CCCI",$BI$35:$BI$38)</f>
        <v>0.43085592860868244</v>
      </c>
      <c r="BZ10" s="4">
        <f>DSTDEV(PlotSort,"CCCI",$BI$35:$BI$38)/SQRT($BH10)</f>
        <v>1.1436006815631384E-2</v>
      </c>
    </row>
    <row r="11" spans="1:78" ht="13.5" customHeight="1" x14ac:dyDescent="0.2">
      <c r="B11" s="10">
        <v>139</v>
      </c>
      <c r="C11" s="10">
        <v>9.0809999999999995</v>
      </c>
      <c r="D11" s="10">
        <v>139.37837999999999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26.7</v>
      </c>
      <c r="Q11" s="24">
        <v>0.66</v>
      </c>
      <c r="R11" s="24">
        <v>2.84</v>
      </c>
      <c r="S11" s="24">
        <v>46.16</v>
      </c>
      <c r="T11" s="24">
        <v>93.81</v>
      </c>
      <c r="U11" s="10">
        <v>3</v>
      </c>
      <c r="V11" s="10">
        <v>0</v>
      </c>
      <c r="W11" s="10">
        <v>3</v>
      </c>
      <c r="X11" s="10">
        <v>1</v>
      </c>
      <c r="Y11" s="10">
        <v>1</v>
      </c>
      <c r="Z11" s="10">
        <v>2</v>
      </c>
      <c r="AA11" s="10">
        <v>270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9.5433000000000003</v>
      </c>
      <c r="AK11" s="10">
        <v>0.251</v>
      </c>
      <c r="AL11" s="11">
        <v>0.32579999999999998</v>
      </c>
      <c r="AM11" s="11">
        <v>8.6E-3</v>
      </c>
      <c r="AN11" s="11">
        <v>4.2793999999999999</v>
      </c>
      <c r="AO11" s="11">
        <v>9.9299999999999999E-2</v>
      </c>
      <c r="AP11" s="11">
        <v>0.35620000000000002</v>
      </c>
      <c r="AQ11" s="11">
        <v>8.3000000000000001E-3</v>
      </c>
      <c r="AR11" s="11">
        <v>17.834</v>
      </c>
      <c r="AS11" s="11">
        <v>0.52249999999999996</v>
      </c>
      <c r="AT11" s="11">
        <v>0.32090000000000002</v>
      </c>
      <c r="AU11" s="11">
        <v>9.4000000000000004E-3</v>
      </c>
      <c r="AV11" s="11">
        <v>30.151700000000002</v>
      </c>
      <c r="AW11" s="11">
        <v>0.77170000000000005</v>
      </c>
      <c r="AX11" s="11">
        <v>0.39700000000000002</v>
      </c>
      <c r="AY11" s="11">
        <v>1.0200000000000001E-2</v>
      </c>
      <c r="AZ11" s="11">
        <v>5.4168879447689854E-2</v>
      </c>
      <c r="BA11" s="11">
        <v>1.2371455282019321</v>
      </c>
      <c r="BB11" s="11">
        <v>0.10600362167432791</v>
      </c>
      <c r="BC11" s="11">
        <v>9.3726906971015683E-2</v>
      </c>
      <c r="BD11" s="11">
        <v>0.46829506514530755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0.31759999999999999</v>
      </c>
      <c r="BJ11" s="4">
        <f>DSTDEV(PlotSort,"PhxRed",$BI$31:$BI$32)/SQRT($BH11)</f>
        <v>1.944565075623166E-3</v>
      </c>
      <c r="BK11" s="4">
        <f>DAVERAGE(PlotSort,"PhxRedEdge",$BI$31:$BI$32)</f>
        <v>0.35159375000000004</v>
      </c>
      <c r="BL11" s="4">
        <f>DSTDEV(PlotSort,"PhxRedEdge",$BI$31:$BI$32)/SQRT($BH11)</f>
        <v>1.7902390145359546E-3</v>
      </c>
      <c r="BM11" s="4">
        <f>DAVERAGE(PlotSort,"TMRed",$BI$31:$BI$32)</f>
        <v>0.31303125000000004</v>
      </c>
      <c r="BN11" s="4">
        <f>DSTDEV(PlotSort,"TMRed",$BI$31:$BI$32)/SQRT($BH11)</f>
        <v>1.73653675337821E-3</v>
      </c>
      <c r="BO11" s="4">
        <f>DAVERAGE(PlotSort,"TMNIR",$BI$31:$BI$32)</f>
        <v>0.39475625000000009</v>
      </c>
      <c r="BP11" s="4">
        <f>DSTDEV(PlotSort,"TMNIR",$BI$31:$BI$32)/SQRT($BH11)</f>
        <v>1.6116236313626917E-3</v>
      </c>
      <c r="BQ11" s="4">
        <f>DAVERAGE(PlotSort,"NDRE",$BI$31:$BI$32)</f>
        <v>5.7866162151412791E-2</v>
      </c>
      <c r="BR11" s="4">
        <f>DSTDEV(PlotSort,"NDRE",$BI$31:$BI$32)/SQRT($BH11)</f>
        <v>1.0436995604680705E-3</v>
      </c>
      <c r="BS11" s="4">
        <f>DAVERAGE(PlotSort,"rvi",$BI$31:$BI$32)</f>
        <v>1.2613525893254747</v>
      </c>
      <c r="BT11" s="4">
        <f>DSTDEV(PlotSort,"rvi",$BI$31:$BI$32)/SQRT($BH11)</f>
        <v>4.7924756976390794E-3</v>
      </c>
      <c r="BU11" s="17">
        <f>DAVERAGE(PlotSort,"ndvi",$BI$31:$BI$32)</f>
        <v>0.11551446712926108</v>
      </c>
      <c r="BV11" s="4">
        <f>DSTDEV(PlotSort,"ndvi",$BI$31:$BI$32)/SQRT($BH11)</f>
        <v>1.8592481997213388E-3</v>
      </c>
      <c r="BW11" s="17">
        <f>DAVERAGE(PlotSort,"SAVI",$BI$31:$BI$32)</f>
        <v>0.10151493775752957</v>
      </c>
      <c r="BX11" s="4">
        <f>DSTDEV(PlotSort,"SAVI",$BI$31:$BI$32)/SQRT($BH11)</f>
        <v>1.5591711186286109E-3</v>
      </c>
      <c r="BY11" s="17">
        <f>DAVERAGE(PlotSort,"CCCI",$BI$31:$BI$32)</f>
        <v>0.44581664503806873</v>
      </c>
      <c r="BZ11" s="4">
        <f>DSTDEV(PlotSort,"CCCI",$BI$31:$BI$32)/SQRT($BH11)</f>
        <v>1.4806100404615276E-2</v>
      </c>
    </row>
    <row r="12" spans="1:78" ht="13.5" customHeight="1" x14ac:dyDescent="0.2">
      <c r="B12" s="10">
        <v>139</v>
      </c>
      <c r="C12" s="10">
        <v>9.0739999999999998</v>
      </c>
      <c r="D12" s="10">
        <v>139.37808000000001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26.7</v>
      </c>
      <c r="Q12" s="24">
        <v>0.66</v>
      </c>
      <c r="R12" s="24">
        <v>2.84</v>
      </c>
      <c r="S12" s="24">
        <v>46.25</v>
      </c>
      <c r="T12" s="24">
        <v>93.75</v>
      </c>
      <c r="U12" s="10">
        <v>3</v>
      </c>
      <c r="V12" s="10">
        <v>0</v>
      </c>
      <c r="W12" s="10">
        <v>3</v>
      </c>
      <c r="X12" s="10">
        <v>1</v>
      </c>
      <c r="Y12" s="10">
        <v>1</v>
      </c>
      <c r="Z12" s="10">
        <v>2</v>
      </c>
      <c r="AA12" s="10">
        <v>270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8.6161999999999992</v>
      </c>
      <c r="AK12" s="10">
        <v>0.3054</v>
      </c>
      <c r="AL12" s="11">
        <v>0.29470000000000002</v>
      </c>
      <c r="AM12" s="11">
        <v>1.04E-2</v>
      </c>
      <c r="AN12" s="11">
        <v>3.9885999999999999</v>
      </c>
      <c r="AO12" s="11">
        <v>0.12989999999999999</v>
      </c>
      <c r="AP12" s="11">
        <v>0.33260000000000001</v>
      </c>
      <c r="AQ12" s="11">
        <v>1.0800000000000001E-2</v>
      </c>
      <c r="AR12" s="11">
        <v>16.206399999999999</v>
      </c>
      <c r="AS12" s="11">
        <v>0.47470000000000001</v>
      </c>
      <c r="AT12" s="11">
        <v>0.29210000000000003</v>
      </c>
      <c r="AU12" s="11">
        <v>8.6E-3</v>
      </c>
      <c r="AV12" s="11">
        <v>28.934899999999999</v>
      </c>
      <c r="AW12" s="11">
        <v>0.89439999999999997</v>
      </c>
      <c r="AX12" s="11">
        <v>0.38159999999999999</v>
      </c>
      <c r="AY12" s="11">
        <v>1.18E-2</v>
      </c>
      <c r="AZ12" s="11">
        <v>6.860823298795854E-2</v>
      </c>
      <c r="BA12" s="11">
        <v>1.3064019171516603</v>
      </c>
      <c r="BB12" s="11">
        <v>0.13284844886447969</v>
      </c>
      <c r="BC12" s="11">
        <v>0.11438186930220666</v>
      </c>
      <c r="BD12" s="11">
        <v>0.47648087185485044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0.31949374999999997</v>
      </c>
      <c r="BJ12" s="4">
        <f>DSTDEV(PlotSort,"PhxRed",$BJ$31:$BJ$32)/SQRT($BH12)</f>
        <v>2.0652979758782205E-3</v>
      </c>
      <c r="BK12" s="4">
        <f>DAVERAGE(PlotSort,"PhxRedEdge",$BJ$31:$BJ$32)</f>
        <v>0.35329374999999996</v>
      </c>
      <c r="BL12" s="4">
        <f>DSTDEV(PlotSort,"PhxRedEdge",$BJ$31:$BJ$32)/SQRT($BH12)</f>
        <v>1.630042656650433E-3</v>
      </c>
      <c r="BM12" s="4">
        <f>DAVERAGE(PlotSort,"TMRed",$BJ$31:$BJ$32)</f>
        <v>0.31346249999999992</v>
      </c>
      <c r="BN12" s="4">
        <f>DSTDEV(PlotSort,"TMRed",$BJ$31:$BJ$32)/SQRT($BH12)</f>
        <v>2.1053874346542482E-3</v>
      </c>
      <c r="BO12" s="4">
        <f>DAVERAGE(PlotSort,"TMNIR",$BJ$31:$BJ$32)</f>
        <v>0.39546249999999994</v>
      </c>
      <c r="BP12" s="4">
        <f>DSTDEV(PlotSort,"TMNIR",$BJ$31:$BJ$32)/SQRT($BH12)</f>
        <v>1.7564612862229559E-3</v>
      </c>
      <c r="BQ12" s="4">
        <f>DAVERAGE(PlotSort,"NDRE",$BJ$31:$BJ$32)</f>
        <v>5.6322780857274997E-2</v>
      </c>
      <c r="BR12" s="4">
        <f>DSTDEV(PlotSort,"NDRE",$BJ$31:$BJ$32)/SQRT($BH12)</f>
        <v>9.7047970492967345E-4</v>
      </c>
      <c r="BS12" s="4">
        <f>DAVERAGE(PlotSort,"rvi",$BJ$31:$BJ$32)</f>
        <v>1.2620187528392748</v>
      </c>
      <c r="BT12" s="4">
        <f>DSTDEV(PlotSort,"rvi",$BJ$31:$BJ$32)/SQRT($BH12)</f>
        <v>5.5973311728256024E-3</v>
      </c>
      <c r="BU12" s="17">
        <f>DAVERAGE(PlotSort,"ndvi",$BJ$31:$BJ$32)</f>
        <v>0.11575353588188807</v>
      </c>
      <c r="BV12" s="4">
        <f>DSTDEV(PlotSort,"ndvi",$BJ$31:$BJ$32)/SQRT($BH12)</f>
        <v>2.1687609918021452E-3</v>
      </c>
      <c r="BW12" s="17">
        <f>DAVERAGE(PlotSort,"SAVI",$BJ$31:$BJ$32)</f>
        <v>0.10177772821734979</v>
      </c>
      <c r="BX12" s="4">
        <f>DSTDEV(PlotSort,"SAVI",$BJ$31:$BJ$32)/SQRT($BH12)</f>
        <v>1.7998499940633779E-3</v>
      </c>
      <c r="BY12" s="17">
        <f>DAVERAGE(PlotSort,"CCCI",$BJ$31:$BJ$32)</f>
        <v>0.41589521217929626</v>
      </c>
      <c r="BZ12" s="4">
        <f>DSTDEV(PlotSort,"CCCI",$BJ$31:$BJ$32)/SQRT($BH12)</f>
        <v>1.7073457777048686E-2</v>
      </c>
    </row>
    <row r="13" spans="1:78" ht="13.5" customHeight="1" x14ac:dyDescent="0.2">
      <c r="B13" s="10">
        <v>139</v>
      </c>
      <c r="C13" s="10">
        <v>9.0660000000000007</v>
      </c>
      <c r="D13" s="10">
        <v>139.37774999999999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26.7</v>
      </c>
      <c r="Q13" s="24">
        <v>0.66</v>
      </c>
      <c r="R13" s="24">
        <v>2.84</v>
      </c>
      <c r="S13" s="24">
        <v>46.35</v>
      </c>
      <c r="T13" s="24">
        <v>93.68</v>
      </c>
      <c r="U13" s="10">
        <v>3</v>
      </c>
      <c r="V13" s="10">
        <v>0</v>
      </c>
      <c r="W13" s="10">
        <v>3</v>
      </c>
      <c r="X13" s="10">
        <v>1</v>
      </c>
      <c r="Y13" s="10">
        <v>1</v>
      </c>
      <c r="Z13" s="10">
        <v>2</v>
      </c>
      <c r="AA13" s="10">
        <v>270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9.0594999999999999</v>
      </c>
      <c r="AK13" s="10">
        <v>0.4501</v>
      </c>
      <c r="AL13" s="11">
        <v>0.3105</v>
      </c>
      <c r="AM13" s="11">
        <v>1.54E-2</v>
      </c>
      <c r="AN13" s="11">
        <v>4.1238999999999999</v>
      </c>
      <c r="AO13" s="11">
        <v>0.1696</v>
      </c>
      <c r="AP13" s="11">
        <v>0.34460000000000002</v>
      </c>
      <c r="AQ13" s="11">
        <v>1.4200000000000001E-2</v>
      </c>
      <c r="AR13" s="11">
        <v>16.707999999999998</v>
      </c>
      <c r="AS13" s="11">
        <v>0.8609</v>
      </c>
      <c r="AT13" s="11">
        <v>0.30180000000000001</v>
      </c>
      <c r="AU13" s="11">
        <v>1.55E-2</v>
      </c>
      <c r="AV13" s="11">
        <v>28.999400000000001</v>
      </c>
      <c r="AW13" s="11">
        <v>1.0546</v>
      </c>
      <c r="AX13" s="11">
        <v>0.38319999999999999</v>
      </c>
      <c r="AY13" s="11">
        <v>1.3899999999999999E-2</v>
      </c>
      <c r="AZ13" s="11">
        <v>5.3036548502335759E-2</v>
      </c>
      <c r="BA13" s="11">
        <v>1.269715043074884</v>
      </c>
      <c r="BB13" s="11">
        <v>0.11883211678832112</v>
      </c>
      <c r="BC13" s="11">
        <v>0.10303797468354425</v>
      </c>
      <c r="BD13" s="11">
        <v>0.32703470244349553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0.32072500000000004</v>
      </c>
      <c r="BJ13" s="4">
        <f>DSTDEV(PlotSort,"PhxRed",$BL$35:$BL$36)/SQRT($BH13)</f>
        <v>1.6980819011040516E-3</v>
      </c>
      <c r="BK13" s="4">
        <f>DAVERAGE(PlotSort,"PhxRedEdge",$BL$35:$BL$36)</f>
        <v>0.35261250000000005</v>
      </c>
      <c r="BL13" s="4">
        <f>DSTDEV(PlotSort,"PhxRedEdge",$BL$35:$BL$36)/SQRT($BH13)</f>
        <v>1.7944793813248479E-3</v>
      </c>
      <c r="BM13" s="4">
        <f>DAVERAGE(PlotSort,"TMRed",$BL$35:$BL$36)</f>
        <v>0.31547500000000001</v>
      </c>
      <c r="BN13" s="4">
        <f>DSTDEV(PlotSort,"TMRed",$BL$35:$BL$36)/SQRT($BH13)</f>
        <v>1.6397680585114153E-3</v>
      </c>
      <c r="BO13" s="4">
        <f>DAVERAGE(PlotSort,"TMNIR",$BL$35:$BL$36)</f>
        <v>0.39448749999999999</v>
      </c>
      <c r="BP13" s="4">
        <f>DSTDEV(PlotSort,"TMNIR",$BL$35:$BL$36)/SQRT($BH13)</f>
        <v>2.0969737974383127E-3</v>
      </c>
      <c r="BQ13" s="4">
        <f>DAVERAGE(PlotSort,"NDRE",$BL$35:$BL$36)</f>
        <v>5.6045328094144663E-2</v>
      </c>
      <c r="BR13" s="4">
        <f>DSTDEV(PlotSort,"NDRE",$BL$35:$BL$36)/SQRT($BH13)</f>
        <v>9.7998300972813065E-4</v>
      </c>
      <c r="BS13" s="4">
        <f>DAVERAGE(PlotSort,"rvi",$BL$35:$BL$36)</f>
        <v>1.2504638178129961</v>
      </c>
      <c r="BT13" s="4">
        <f>DSTDEV(PlotSort,"rvi",$BL$35:$BL$36)/SQRT($BH13)</f>
        <v>2.2132909836367976E-3</v>
      </c>
      <c r="BU13" s="17">
        <f>DAVERAGE(PlotSort,"ndvi",$BL$35:$BL$36)</f>
        <v>0.11128828395247846</v>
      </c>
      <c r="BV13" s="4">
        <f>DSTDEV(PlotSort,"ndvi",$BL$35:$BL$36)/SQRT($BH13)</f>
        <v>8.7532647360871231E-4</v>
      </c>
      <c r="BW13" s="17">
        <f>DAVERAGE(PlotSort,"SAVI",$BL$35:$BL$36)</f>
        <v>9.7946486663798821E-2</v>
      </c>
      <c r="BX13" s="4">
        <f>DSTDEV(PlotSort,"SAVI",$BL$35:$BL$36)/SQRT($BH13)</f>
        <v>8.1585807514378728E-4</v>
      </c>
      <c r="BY13" s="17">
        <f>DAVERAGE(PlotSort,"CCCI",$BL$35:$BL$36)</f>
        <v>0.45241760722104896</v>
      </c>
      <c r="BZ13" s="4">
        <f>DSTDEV(PlotSort,"CCCI",$BL$35:$BL$36)/SQRT($BH13)</f>
        <v>2.2739003831836475E-2</v>
      </c>
    </row>
    <row r="14" spans="1:78" ht="13.5" customHeight="1" x14ac:dyDescent="0.2">
      <c r="B14" s="10">
        <v>139</v>
      </c>
      <c r="C14" s="10">
        <v>9.0579999999999998</v>
      </c>
      <c r="D14" s="10">
        <v>139.37742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26.7</v>
      </c>
      <c r="Q14" s="24">
        <v>0.66</v>
      </c>
      <c r="R14" s="24">
        <v>2.84</v>
      </c>
      <c r="S14" s="24">
        <v>46.45</v>
      </c>
      <c r="T14" s="24">
        <v>93.61</v>
      </c>
      <c r="U14" s="10">
        <v>3</v>
      </c>
      <c r="V14" s="10">
        <v>0</v>
      </c>
      <c r="W14" s="10">
        <v>3</v>
      </c>
      <c r="X14" s="10">
        <v>1</v>
      </c>
      <c r="Y14" s="10">
        <v>1</v>
      </c>
      <c r="Z14" s="10">
        <v>2</v>
      </c>
      <c r="AA14" s="10">
        <v>270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9.0731000000000002</v>
      </c>
      <c r="AK14" s="10">
        <v>0.56399999999999995</v>
      </c>
      <c r="AL14" s="11">
        <v>0.31159999999999999</v>
      </c>
      <c r="AM14" s="11">
        <v>1.9400000000000001E-2</v>
      </c>
      <c r="AN14" s="11">
        <v>4.1988000000000003</v>
      </c>
      <c r="AO14" s="11">
        <v>0.1996</v>
      </c>
      <c r="AP14" s="11">
        <v>0.35160000000000002</v>
      </c>
      <c r="AQ14" s="11">
        <v>1.67E-2</v>
      </c>
      <c r="AR14" s="11">
        <v>16.920300000000001</v>
      </c>
      <c r="AS14" s="11">
        <v>0.9919</v>
      </c>
      <c r="AT14" s="11">
        <v>0.30620000000000003</v>
      </c>
      <c r="AU14" s="11">
        <v>1.7999999999999999E-2</v>
      </c>
      <c r="AV14" s="11">
        <v>29.939499999999999</v>
      </c>
      <c r="AW14" s="11">
        <v>1.1669</v>
      </c>
      <c r="AX14" s="11">
        <v>0.39639999999999997</v>
      </c>
      <c r="AY14" s="11">
        <v>1.55E-2</v>
      </c>
      <c r="AZ14" s="11">
        <v>5.9893048128342181E-2</v>
      </c>
      <c r="BA14" s="11">
        <v>1.2945787067276289</v>
      </c>
      <c r="BB14" s="11">
        <v>0.12838030173640755</v>
      </c>
      <c r="BC14" s="11">
        <v>0.11250623648761013</v>
      </c>
      <c r="BD14" s="11">
        <v>0.36413258184962566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0.32166875</v>
      </c>
      <c r="BJ14" s="4">
        <f>DSTDEV(PlotSort,"PhxRed",$BM$35:$BM$36)/SQRT($BH14)</f>
        <v>1.6327563287786293E-3</v>
      </c>
      <c r="BK14" s="4">
        <f>DAVERAGE(PlotSort,"PhxRedEdge",$BM$35:$BM$36)</f>
        <v>0.35442500000000005</v>
      </c>
      <c r="BL14" s="4">
        <f>DSTDEV(PlotSort,"PhxRedEdge",$BM$35:$BM$36)/SQRT($BH14)</f>
        <v>1.6597062993192503E-3</v>
      </c>
      <c r="BM14" s="4">
        <f>DAVERAGE(PlotSort,"TMRed",$BM$35:$BM$36)</f>
        <v>0.31615624999999997</v>
      </c>
      <c r="BN14" s="4">
        <f>DSTDEV(PlotSort,"TMRed",$BM$35:$BM$36)/SQRT($BH14)</f>
        <v>1.578262989016722E-3</v>
      </c>
      <c r="BO14" s="4">
        <f>DAVERAGE(PlotSort,"TMNIR",$BM$35:$BM$36)</f>
        <v>0.39592499999999997</v>
      </c>
      <c r="BP14" s="4">
        <f>DSTDEV(PlotSort,"TMNIR",$BM$35:$BM$36)/SQRT($BH14)</f>
        <v>1.8144213953764999E-3</v>
      </c>
      <c r="BQ14" s="4">
        <f>DAVERAGE(PlotSort,"NDRE",$BM$35:$BM$36)</f>
        <v>5.5310064253308228E-2</v>
      </c>
      <c r="BR14" s="4">
        <f>DSTDEV(PlotSort,"NDRE",$BM$35:$BM$36)/SQRT($BH14)</f>
        <v>8.2357945377474538E-4</v>
      </c>
      <c r="BS14" s="4">
        <f>DAVERAGE(PlotSort,"rvi",$BM$35:$BM$36)</f>
        <v>1.2523874141670437</v>
      </c>
      <c r="BT14" s="4">
        <f>DSTDEV(PlotSort,"rvi",$BM$35:$BM$36)/SQRT($BH14)</f>
        <v>2.6306838248785552E-3</v>
      </c>
      <c r="BU14" s="17">
        <f>DAVERAGE(PlotSort,"ndvi",$BM$35:$BM$36)</f>
        <v>0.1120351324451456</v>
      </c>
      <c r="BV14" s="4">
        <f>DSTDEV(PlotSort,"ndvi",$BM$35:$BM$36)/SQRT($BH14)</f>
        <v>1.0362962038651517E-3</v>
      </c>
      <c r="BW14" s="17">
        <f>DAVERAGE(PlotSort,"SAVI",$BM$35:$BM$36)</f>
        <v>9.8716005747907176E-2</v>
      </c>
      <c r="BX14" s="4">
        <f>DSTDEV(PlotSort,"SAVI",$BM$35:$BM$36)/SQRT($BH14)</f>
        <v>8.9873269823278015E-4</v>
      </c>
      <c r="BY14" s="17">
        <f>DAVERAGE(PlotSort,"CCCI",$BM$35:$BM$36)</f>
        <v>0.43182123245407006</v>
      </c>
      <c r="BZ14" s="4">
        <f>DSTDEV(PlotSort,"CCCI",$BM$35:$BM$36)/SQRT($BH14)</f>
        <v>1.7415381936813589E-2</v>
      </c>
    </row>
    <row r="15" spans="1:78" ht="13.5" customHeight="1" x14ac:dyDescent="0.2">
      <c r="B15" s="10">
        <v>139</v>
      </c>
      <c r="C15" s="10">
        <v>9.0510000000000002</v>
      </c>
      <c r="D15" s="10">
        <v>139.37712999999999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26.7</v>
      </c>
      <c r="Q15" s="24">
        <v>0.66</v>
      </c>
      <c r="R15" s="24">
        <v>2.84</v>
      </c>
      <c r="S15" s="24">
        <v>46.53</v>
      </c>
      <c r="T15" s="24">
        <v>93.55</v>
      </c>
      <c r="U15" s="10">
        <v>3</v>
      </c>
      <c r="V15" s="10">
        <v>0</v>
      </c>
      <c r="W15" s="10">
        <v>3</v>
      </c>
      <c r="X15" s="10">
        <v>1</v>
      </c>
      <c r="Y15" s="10">
        <v>1</v>
      </c>
      <c r="Z15" s="10">
        <v>2</v>
      </c>
      <c r="AA15" s="10">
        <v>270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9.2281999999999993</v>
      </c>
      <c r="AK15" s="10">
        <v>0.29530000000000001</v>
      </c>
      <c r="AL15" s="11">
        <v>0.3175</v>
      </c>
      <c r="AM15" s="11">
        <v>1.0200000000000001E-2</v>
      </c>
      <c r="AN15" s="11">
        <v>4.1681999999999997</v>
      </c>
      <c r="AO15" s="11">
        <v>0.1142</v>
      </c>
      <c r="AP15" s="11">
        <v>0.34960000000000002</v>
      </c>
      <c r="AQ15" s="11">
        <v>9.5999999999999992E-3</v>
      </c>
      <c r="AR15" s="11">
        <v>17.103999999999999</v>
      </c>
      <c r="AS15" s="11">
        <v>0.63470000000000004</v>
      </c>
      <c r="AT15" s="11">
        <v>0.31009999999999999</v>
      </c>
      <c r="AU15" s="11">
        <v>1.15E-2</v>
      </c>
      <c r="AV15" s="11">
        <v>29.1907</v>
      </c>
      <c r="AW15" s="11">
        <v>0.86739999999999995</v>
      </c>
      <c r="AX15" s="11">
        <v>0.38719999999999999</v>
      </c>
      <c r="AY15" s="11">
        <v>1.15E-2</v>
      </c>
      <c r="AZ15" s="11">
        <v>5.1031487513572157E-2</v>
      </c>
      <c r="BA15" s="11">
        <v>1.2486294743631088</v>
      </c>
      <c r="BB15" s="11">
        <v>0.11056933887853147</v>
      </c>
      <c r="BC15" s="11">
        <v>9.6592332748684548E-2</v>
      </c>
      <c r="BD15" s="11">
        <v>0.36605480858868855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0.31012499999999998</v>
      </c>
      <c r="BJ15" s="4">
        <f>DSTDEV(PlotSort,"PhxRed",$BN$35:$BN$36)/SQRT($BH15)</f>
        <v>2.663627360252501E-3</v>
      </c>
      <c r="BK15" s="4">
        <f>DAVERAGE(PlotSort,"PhxRedEdge",$BN$35:$BN$36)</f>
        <v>0.34831250000000002</v>
      </c>
      <c r="BL15" s="4">
        <f>DSTDEV(PlotSort,"PhxRedEdge",$BN$35:$BN$36)/SQRT($BH15)</f>
        <v>2.6355697066424598E-3</v>
      </c>
      <c r="BM15" s="4">
        <f>DAVERAGE(PlotSort,"TMRed",$BN$35:$BN$36)</f>
        <v>0.30519999999999997</v>
      </c>
      <c r="BN15" s="4">
        <f>DSTDEV(PlotSort,"TMRed",$BN$35:$BN$36)/SQRT($BH15)</f>
        <v>2.4910554274959712E-3</v>
      </c>
      <c r="BO15" s="4">
        <f>DAVERAGE(PlotSort,"TMNIR",$BN$35:$BN$36)</f>
        <v>0.39409999999999995</v>
      </c>
      <c r="BP15" s="4">
        <f>DSTDEV(PlotSort,"TMNIR",$BN$35:$BN$36)/SQRT($BH15)</f>
        <v>2.3510635891017487E-3</v>
      </c>
      <c r="BQ15" s="4">
        <f>DAVERAGE(PlotSort,"NDRE",$BN$35:$BN$36)</f>
        <v>6.1712429416614457E-2</v>
      </c>
      <c r="BR15" s="4">
        <f>DSTDEV(PlotSort,"NDRE",$BN$35:$BN$36)/SQRT($BH15)</f>
        <v>1.0316906152726371E-3</v>
      </c>
      <c r="BS15" s="4">
        <f>DAVERAGE(PlotSort,"rvi",$BN$35:$BN$36)</f>
        <v>1.2915040381824152</v>
      </c>
      <c r="BT15" s="4">
        <f>DSTDEV(PlotSort,"rvi",$BN$35:$BN$36)/SQRT($BH15)</f>
        <v>5.3384892173747459E-3</v>
      </c>
      <c r="BU15" s="17">
        <f>DAVERAGE(PlotSort,"ndvi",$BN$35:$BN$36)</f>
        <v>0.12717745717952869</v>
      </c>
      <c r="BV15" s="4">
        <f>DSTDEV(PlotSort,"ndvi",$BN$35:$BN$36)/SQRT($BH15)</f>
        <v>2.0440149710157008E-3</v>
      </c>
      <c r="BW15" s="17">
        <f>DAVERAGE(PlotSort,"SAVI",$BN$35:$BN$36)</f>
        <v>0.11120683379014554</v>
      </c>
      <c r="BX15" s="4">
        <f>DSTDEV(PlotSort,"SAVI",$BN$35:$BN$36)/SQRT($BH15)</f>
        <v>1.6486634248221157E-3</v>
      </c>
      <c r="BY15" s="17">
        <f>DAVERAGE(PlotSort,"CCCI",$BN$35:$BN$36)</f>
        <v>0.40736364230554073</v>
      </c>
      <c r="BZ15" s="4">
        <f>DSTDEV(PlotSort,"CCCI",$BN$35:$BN$36)/SQRT($BH15)</f>
        <v>1.8822631528661201E-2</v>
      </c>
    </row>
    <row r="16" spans="1:78" ht="13.5" customHeight="1" x14ac:dyDescent="0.2">
      <c r="B16" s="10">
        <v>139</v>
      </c>
      <c r="C16" s="10">
        <v>9.0429999999999993</v>
      </c>
      <c r="D16" s="10">
        <v>139.37679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26.7</v>
      </c>
      <c r="Q16" s="24">
        <v>0.66</v>
      </c>
      <c r="R16" s="24">
        <v>2.84</v>
      </c>
      <c r="S16" s="24">
        <v>46.63</v>
      </c>
      <c r="T16" s="24">
        <v>93.47</v>
      </c>
      <c r="U16" s="10">
        <v>3</v>
      </c>
      <c r="V16" s="10">
        <v>0</v>
      </c>
      <c r="W16" s="10">
        <v>3</v>
      </c>
      <c r="X16" s="10">
        <v>1</v>
      </c>
      <c r="Y16" s="10">
        <v>1</v>
      </c>
      <c r="Z16" s="10">
        <v>2</v>
      </c>
      <c r="AA16" s="10">
        <v>270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9.3221000000000007</v>
      </c>
      <c r="AK16" s="10">
        <v>0.20519999999999999</v>
      </c>
      <c r="AL16" s="11">
        <v>0.32129999999999997</v>
      </c>
      <c r="AM16" s="11">
        <v>7.1000000000000004E-3</v>
      </c>
      <c r="AN16" s="11">
        <v>4.2055999999999996</v>
      </c>
      <c r="AO16" s="11">
        <v>0.1053</v>
      </c>
      <c r="AP16" s="11">
        <v>0.35349999999999998</v>
      </c>
      <c r="AQ16" s="11">
        <v>8.8999999999999999E-3</v>
      </c>
      <c r="AR16" s="11">
        <v>17.1831</v>
      </c>
      <c r="AS16" s="11">
        <v>0.50819999999999999</v>
      </c>
      <c r="AT16" s="11">
        <v>0.31219999999999998</v>
      </c>
      <c r="AU16" s="11">
        <v>9.1999999999999998E-3</v>
      </c>
      <c r="AV16" s="11">
        <v>29.431999999999999</v>
      </c>
      <c r="AW16" s="11">
        <v>0.97140000000000004</v>
      </c>
      <c r="AX16" s="11">
        <v>0.3911</v>
      </c>
      <c r="AY16" s="11">
        <v>1.29E-2</v>
      </c>
      <c r="AZ16" s="11">
        <v>5.0496911093204443E-2</v>
      </c>
      <c r="BA16" s="11">
        <v>1.2527226137091609</v>
      </c>
      <c r="BB16" s="11">
        <v>0.11218541163088301</v>
      </c>
      <c r="BC16" s="11">
        <v>9.8354525056095765E-2</v>
      </c>
      <c r="BD16" s="11">
        <v>0.34116769197153002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0.32120624999999997</v>
      </c>
      <c r="BJ16" s="4">
        <f>DSTDEV(PlotSort,"PhxRed",$BK$31:$BK$32)/SQRT($BH16)</f>
        <v>1.8917687656000669E-3</v>
      </c>
      <c r="BK16" s="4">
        <f>DAVERAGE(PlotSort,"PhxRedEdge",$BK$31:$BK$32)</f>
        <v>0.35516249999999999</v>
      </c>
      <c r="BL16" s="4">
        <f>DSTDEV(PlotSort,"PhxRedEdge",$BK$31:$BK$32)/SQRT($BH16)</f>
        <v>1.5352490297451202E-3</v>
      </c>
      <c r="BM16" s="4">
        <f>DAVERAGE(PlotSort,"TMRed",$BK$31:$BK$32)</f>
        <v>0.31483750000000005</v>
      </c>
      <c r="BN16" s="4">
        <f>DSTDEV(PlotSort,"TMRed",$BK$31:$BK$32)/SQRT($BH16)</f>
        <v>1.7558206770624375E-3</v>
      </c>
      <c r="BO16" s="4">
        <f>DAVERAGE(PlotSort,"TMNIR",$BK$31:$BK$32)</f>
        <v>0.39695000000000003</v>
      </c>
      <c r="BP16" s="4">
        <f>DSTDEV(PlotSort,"TMNIR",$BK$31:$BK$32)/SQRT($BH16)</f>
        <v>1.4796959147068019E-3</v>
      </c>
      <c r="BQ16" s="4">
        <f>DAVERAGE(PlotSort,"NDRE",$BK$31:$BK$32)</f>
        <v>5.5577099366462684E-2</v>
      </c>
      <c r="BR16" s="4">
        <f>DSTDEV(PlotSort,"NDRE",$BK$31:$BK$32)/SQRT($BH16)</f>
        <v>8.5264687657196755E-4</v>
      </c>
      <c r="BS16" s="4">
        <f>DAVERAGE(PlotSort,"rvi",$BK$31:$BK$32)</f>
        <v>1.2610717951477999</v>
      </c>
      <c r="BT16" s="4">
        <f>DSTDEV(PlotSort,"rvi",$BK$31:$BK$32)/SQRT($BH16)</f>
        <v>4.0992212526866651E-3</v>
      </c>
      <c r="BU16" s="17">
        <f>DAVERAGE(PlotSort,"ndvi",$BK$31:$BK$32)</f>
        <v>0.11542031228173752</v>
      </c>
      <c r="BV16" s="4">
        <f>DSTDEV(PlotSort,"ndvi",$BK$31:$BK$32)/SQRT($BH16)</f>
        <v>1.5968105791907554E-3</v>
      </c>
      <c r="BW16" s="17">
        <f>DAVERAGE(PlotSort,"SAVI",$BK$31:$BK$32)</f>
        <v>0.10166586346822828</v>
      </c>
      <c r="BX16" s="4">
        <f>DSTDEV(PlotSort,"SAVI",$BK$31:$BK$32)/SQRT($BH16)</f>
        <v>1.3097012149805444E-3</v>
      </c>
      <c r="BY16" s="17">
        <f>DAVERAGE(PlotSort,"CCCI",$BK$31:$BK$32)</f>
        <v>0.40477042151531856</v>
      </c>
      <c r="BZ16" s="4">
        <f>DSTDEV(PlotSort,"CCCI",$BK$31:$BK$32)/SQRT($BH16)</f>
        <v>1.1984047587467291E-2</v>
      </c>
    </row>
    <row r="17" spans="2:78" ht="13.5" customHeight="1" x14ac:dyDescent="0.2">
      <c r="B17" s="10">
        <v>139</v>
      </c>
      <c r="C17" s="10">
        <v>9.0359999999999996</v>
      </c>
      <c r="D17" s="10">
        <v>139.37649999999999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26.7</v>
      </c>
      <c r="Q17" s="24">
        <v>0.66</v>
      </c>
      <c r="R17" s="24">
        <v>2.84</v>
      </c>
      <c r="S17" s="24">
        <v>46.72</v>
      </c>
      <c r="T17" s="24">
        <v>93.41</v>
      </c>
      <c r="U17" s="10">
        <v>3</v>
      </c>
      <c r="V17" s="10">
        <v>0</v>
      </c>
      <c r="W17" s="10">
        <v>3</v>
      </c>
      <c r="X17" s="10">
        <v>1</v>
      </c>
      <c r="Y17" s="10">
        <v>1</v>
      </c>
      <c r="Z17" s="10">
        <v>2</v>
      </c>
      <c r="AA17" s="10">
        <v>270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9.1584000000000003</v>
      </c>
      <c r="AK17" s="10">
        <v>0.24970000000000001</v>
      </c>
      <c r="AL17" s="11">
        <v>0.31619999999999998</v>
      </c>
      <c r="AM17" s="11">
        <v>8.6E-3</v>
      </c>
      <c r="AN17" s="11">
        <v>4.1437999999999997</v>
      </c>
      <c r="AO17" s="11">
        <v>8.3799999999999999E-2</v>
      </c>
      <c r="AP17" s="11">
        <v>0.34899999999999998</v>
      </c>
      <c r="AQ17" s="11">
        <v>7.1000000000000004E-3</v>
      </c>
      <c r="AR17" s="11">
        <v>17.1492</v>
      </c>
      <c r="AS17" s="11">
        <v>0.32850000000000001</v>
      </c>
      <c r="AT17" s="11">
        <v>0.31209999999999999</v>
      </c>
      <c r="AU17" s="11">
        <v>6.0000000000000001E-3</v>
      </c>
      <c r="AV17" s="11">
        <v>29.405000000000001</v>
      </c>
      <c r="AW17" s="11">
        <v>0.4118</v>
      </c>
      <c r="AX17" s="11">
        <v>0.39150000000000001</v>
      </c>
      <c r="AY17" s="11">
        <v>5.4999999999999997E-3</v>
      </c>
      <c r="AZ17" s="11">
        <v>5.7393652937204651E-2</v>
      </c>
      <c r="BA17" s="11">
        <v>1.2544056392181995</v>
      </c>
      <c r="BB17" s="11">
        <v>0.11284820920977832</v>
      </c>
      <c r="BC17" s="11">
        <v>9.8953140578265236E-2</v>
      </c>
      <c r="BD17" s="11">
        <v>0.46209394741709142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0.31588749999999999</v>
      </c>
      <c r="BJ17" s="4">
        <f>DSTDEV(PlotSort,"PhxRed",$BL$31:$BL$32)/SQRT($BH17)</f>
        <v>1.9090764564748761E-3</v>
      </c>
      <c r="BK17" s="4">
        <f>DAVERAGE(PlotSort,"PhxRedEdge",$BL$31:$BL$32)</f>
        <v>0.34972500000000001</v>
      </c>
      <c r="BL17" s="4">
        <f>DSTDEV(PlotSort,"PhxRedEdge",$BL$31:$BL$32)/SQRT($BH17)</f>
        <v>1.6173409246867721E-3</v>
      </c>
      <c r="BM17" s="4">
        <f>DAVERAGE(PlotSort,"TMRed",$BL$31:$BL$32)</f>
        <v>0.31165624999999997</v>
      </c>
      <c r="BN17" s="4">
        <f>DSTDEV(PlotSort,"TMRed",$BL$31:$BL$32)/SQRT($BH17)</f>
        <v>2.008522855857009E-3</v>
      </c>
      <c r="BO17" s="4">
        <f>DAVERAGE(PlotSort,"TMNIR",$BL$31:$BL$32)</f>
        <v>0.39326874999999994</v>
      </c>
      <c r="BP17" s="4">
        <f>DSTDEV(PlotSort,"TMNIR",$BL$31:$BL$32)/SQRT($BH17)</f>
        <v>1.7486832844076346E-3</v>
      </c>
      <c r="BQ17" s="4">
        <f>DAVERAGE(PlotSort,"NDRE",$BL$31:$BL$32)</f>
        <v>5.8611843642225103E-2</v>
      </c>
      <c r="BR17" s="4">
        <f>DSTDEV(PlotSort,"NDRE",$BL$31:$BL$32)/SQRT($BH17)</f>
        <v>1.0375667211001039E-3</v>
      </c>
      <c r="BS17" s="4">
        <f>DAVERAGE(PlotSort,"rvi",$BL$31:$BL$32)</f>
        <v>1.2622995470169494</v>
      </c>
      <c r="BT17" s="4">
        <f>DSTDEV(PlotSort,"rvi",$BL$31:$BL$32)/SQRT($BH17)</f>
        <v>6.1203652939536496E-3</v>
      </c>
      <c r="BU17" s="17">
        <f>DAVERAGE(PlotSort,"ndvi",$BL$31:$BL$32)</f>
        <v>0.11584769072941165</v>
      </c>
      <c r="BV17" s="4">
        <f>DSTDEV(PlotSort,"ndvi",$BL$31:$BL$32)/SQRT($BH17)</f>
        <v>2.3677712726554393E-3</v>
      </c>
      <c r="BW17" s="17">
        <f>DAVERAGE(PlotSort,"SAVI",$BL$31:$BL$32)</f>
        <v>0.10162680250665107</v>
      </c>
      <c r="BX17" s="4">
        <f>DSTDEV(PlotSort,"SAVI",$BL$31:$BL$32)/SQRT($BH17)</f>
        <v>1.9893236056532197E-3</v>
      </c>
      <c r="BY17" s="17">
        <f>DAVERAGE(PlotSort,"CCCI",$BL$31:$BL$32)</f>
        <v>0.45694143570204637</v>
      </c>
      <c r="BZ17" s="4">
        <f>DSTDEV(PlotSort,"CCCI",$BL$31:$BL$32)/SQRT($BH17)</f>
        <v>1.7499202472661683E-2</v>
      </c>
    </row>
    <row r="18" spans="2:78" ht="13.5" customHeight="1" x14ac:dyDescent="0.2">
      <c r="B18" s="10">
        <v>139</v>
      </c>
      <c r="C18" s="10">
        <v>9.1029999999999998</v>
      </c>
      <c r="D18" s="10">
        <v>139.37929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26.7</v>
      </c>
      <c r="Q18" s="24">
        <v>0.66</v>
      </c>
      <c r="R18" s="24">
        <v>2.84</v>
      </c>
      <c r="S18" s="24">
        <v>45.88</v>
      </c>
      <c r="T18" s="24">
        <v>94.01</v>
      </c>
      <c r="U18" s="10">
        <v>3</v>
      </c>
      <c r="V18" s="10">
        <v>0</v>
      </c>
      <c r="W18" s="10">
        <v>3</v>
      </c>
      <c r="X18" s="10">
        <v>1</v>
      </c>
      <c r="Y18" s="10">
        <v>1</v>
      </c>
      <c r="Z18" s="10">
        <v>2</v>
      </c>
      <c r="AA18" s="10">
        <v>270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9.2908000000000008</v>
      </c>
      <c r="AK18" s="10">
        <v>0.1376</v>
      </c>
      <c r="AL18" s="11">
        <v>0.3155</v>
      </c>
      <c r="AM18" s="11">
        <v>4.7000000000000002E-3</v>
      </c>
      <c r="AN18" s="11">
        <v>4.2450000000000001</v>
      </c>
      <c r="AO18" s="11">
        <v>4.6899999999999997E-2</v>
      </c>
      <c r="AP18" s="11">
        <v>0.3513</v>
      </c>
      <c r="AQ18" s="11">
        <v>3.8999999999999998E-3</v>
      </c>
      <c r="AR18" s="11">
        <v>17.181799999999999</v>
      </c>
      <c r="AS18" s="11">
        <v>0.1681</v>
      </c>
      <c r="AT18" s="11">
        <v>0.30740000000000001</v>
      </c>
      <c r="AU18" s="11">
        <v>3.0000000000000001E-3</v>
      </c>
      <c r="AV18" s="11">
        <v>30.201599999999999</v>
      </c>
      <c r="AW18" s="11">
        <v>0.26829999999999998</v>
      </c>
      <c r="AX18" s="11">
        <v>0.39560000000000001</v>
      </c>
      <c r="AY18" s="11">
        <v>3.5000000000000001E-3</v>
      </c>
      <c r="AZ18" s="11">
        <v>5.9311822198420142E-2</v>
      </c>
      <c r="BA18" s="11">
        <v>1.2869225764476253</v>
      </c>
      <c r="BB18" s="11">
        <v>0.12546230440967282</v>
      </c>
      <c r="BC18" s="11">
        <v>0.10997506234413965</v>
      </c>
      <c r="BD18" s="11">
        <v>0.37988329985609642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0.31564999999999999</v>
      </c>
      <c r="BJ18" s="4">
        <f>DSTDEV(PlotSort,"PhxRed",$BJ$35:$BJ$36)/SQRT($BH18)</f>
        <v>1.7920193451336753E-3</v>
      </c>
      <c r="BK18" s="4">
        <f>DAVERAGE(PlotSort,"PhxRedEdge",$BJ$35:$BJ$36)</f>
        <v>0.34965624999999995</v>
      </c>
      <c r="BL18" s="4">
        <f>DSTDEV(PlotSort,"PhxRedEdge",$BJ$35:$BJ$36)/SQRT($BH18)</f>
        <v>1.3894533922253988E-3</v>
      </c>
      <c r="BM18" s="4">
        <f>DAVERAGE(PlotSort,"TMRed",$BJ$35:$BJ$36)</f>
        <v>0.30993124999999994</v>
      </c>
      <c r="BN18" s="4">
        <f>DSTDEV(PlotSort,"TMRed",$BJ$35:$BJ$36)/SQRT($BH18)</f>
        <v>1.7565050230025901E-3</v>
      </c>
      <c r="BO18" s="4">
        <f>DAVERAGE(PlotSort,"TMNIR",$BJ$35:$BJ$36)</f>
        <v>0.39161249999999992</v>
      </c>
      <c r="BP18" s="4">
        <f>DSTDEV(PlotSort,"TMNIR",$BJ$35:$BJ$36)/SQRT($BH18)</f>
        <v>1.2298670321082158E-3</v>
      </c>
      <c r="BQ18" s="4">
        <f>DAVERAGE(PlotSort,"NDRE",$BJ$35:$BJ$36)</f>
        <v>5.662253646605072E-2</v>
      </c>
      <c r="BR18" s="4">
        <f>DSTDEV(PlotSort,"NDRE",$BJ$35:$BJ$36)/SQRT($BH18)</f>
        <v>1.1455361204814585E-3</v>
      </c>
      <c r="BS18" s="4">
        <f>DAVERAGE(PlotSort,"rvi",$BJ$35:$BJ$36)</f>
        <v>1.2639127668488741</v>
      </c>
      <c r="BT18" s="4">
        <f>DSTDEV(PlotSort,"rvi",$BJ$35:$BJ$36)/SQRT($BH18)</f>
        <v>5.0791734360890418E-3</v>
      </c>
      <c r="BU18" s="17">
        <f>DAVERAGE(PlotSort,"ndvi",$BJ$35:$BJ$36)</f>
        <v>0.11650756556073204</v>
      </c>
      <c r="BV18" s="4">
        <f>DSTDEV(PlotSort,"ndvi",$BJ$35:$BJ$36)/SQRT($BH18)</f>
        <v>1.9662697707813477E-3</v>
      </c>
      <c r="BW18" s="17">
        <f>DAVERAGE(PlotSort,"SAVI",$BJ$35:$BJ$36)</f>
        <v>0.10200346266999093</v>
      </c>
      <c r="BX18" s="4">
        <f>DSTDEV(PlotSort,"SAVI",$BJ$35:$BJ$36)/SQRT($BH18)</f>
        <v>1.608931342480286E-3</v>
      </c>
      <c r="BY18" s="17">
        <f>DAVERAGE(PlotSort,"CCCI",$BJ$35:$BJ$36)</f>
        <v>0.41367937001663674</v>
      </c>
      <c r="BZ18" s="4">
        <f>DSTDEV(PlotSort,"CCCI",$BJ$35:$BJ$36)/SQRT($BH18)</f>
        <v>1.4314774233048373E-2</v>
      </c>
    </row>
    <row r="19" spans="2:78" ht="13.5" customHeight="1" x14ac:dyDescent="0.2">
      <c r="B19" s="10">
        <v>139</v>
      </c>
      <c r="C19" s="10">
        <v>9.1110000000000007</v>
      </c>
      <c r="D19" s="10">
        <v>139.37962999999999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26.7</v>
      </c>
      <c r="Q19" s="24">
        <v>0.66</v>
      </c>
      <c r="R19" s="24">
        <v>2.84</v>
      </c>
      <c r="S19" s="24">
        <v>45.78</v>
      </c>
      <c r="T19" s="24">
        <v>94.08</v>
      </c>
      <c r="U19" s="10">
        <v>3</v>
      </c>
      <c r="V19" s="10">
        <v>0</v>
      </c>
      <c r="W19" s="10">
        <v>3</v>
      </c>
      <c r="X19" s="10">
        <v>1</v>
      </c>
      <c r="Y19" s="10">
        <v>1</v>
      </c>
      <c r="Z19" s="10">
        <v>2</v>
      </c>
      <c r="AA19" s="10">
        <v>270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9.4261999999999997</v>
      </c>
      <c r="AK19" s="10">
        <v>0.14949999999999999</v>
      </c>
      <c r="AL19" s="11">
        <v>0.31950000000000001</v>
      </c>
      <c r="AM19" s="11">
        <v>5.1000000000000004E-3</v>
      </c>
      <c r="AN19" s="11">
        <v>4.2796000000000003</v>
      </c>
      <c r="AO19" s="11">
        <v>6.9800000000000001E-2</v>
      </c>
      <c r="AP19" s="11">
        <v>0.35339999999999999</v>
      </c>
      <c r="AQ19" s="11">
        <v>5.7999999999999996E-3</v>
      </c>
      <c r="AR19" s="11">
        <v>17.707000000000001</v>
      </c>
      <c r="AS19" s="11">
        <v>0.1149</v>
      </c>
      <c r="AT19" s="11">
        <v>0.31619999999999998</v>
      </c>
      <c r="AU19" s="11">
        <v>2.0999999999999999E-3</v>
      </c>
      <c r="AV19" s="11">
        <v>30.4117</v>
      </c>
      <c r="AW19" s="11">
        <v>0.30370000000000003</v>
      </c>
      <c r="AX19" s="11">
        <v>0.39750000000000002</v>
      </c>
      <c r="AY19" s="11">
        <v>4.0000000000000001E-3</v>
      </c>
      <c r="AZ19" s="11">
        <v>5.8729524570515418E-2</v>
      </c>
      <c r="BA19" s="11">
        <v>1.2571157495256169</v>
      </c>
      <c r="BB19" s="11">
        <v>0.11391340899537626</v>
      </c>
      <c r="BC19" s="11">
        <v>0.10047787756447232</v>
      </c>
      <c r="BD19" s="11">
        <v>0.47646371176567914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0.32144374999999997</v>
      </c>
      <c r="BJ19" s="4">
        <f>DSTDEV(PlotSort,"PhxRed",$BK$35:$BK$36)/SQRT($BH19)</f>
        <v>1.9585915166687191E-3</v>
      </c>
      <c r="BK19" s="4">
        <f>DAVERAGE(PlotSort,"PhxRedEdge",$BK$35:$BK$36)</f>
        <v>0.35523125</v>
      </c>
      <c r="BL19" s="4">
        <f>DSTDEV(PlotSort,"PhxRedEdge",$BK$35:$BK$36)/SQRT($BH19)</f>
        <v>1.7296608229650115E-3</v>
      </c>
      <c r="BM19" s="4">
        <f>DAVERAGE(PlotSort,"TMRed",$BK$35:$BK$36)</f>
        <v>0.31656250000000008</v>
      </c>
      <c r="BN19" s="4">
        <f>DSTDEV(PlotSort,"TMRed",$BK$35:$BK$36)/SQRT($BH19)</f>
        <v>1.7039139991990985E-3</v>
      </c>
      <c r="BO19" s="4">
        <f>DAVERAGE(PlotSort,"TMNIR",$BK$35:$BK$36)</f>
        <v>0.39860625</v>
      </c>
      <c r="BP19" s="4">
        <f>DSTDEV(PlotSort,"TMNIR",$BK$35:$BK$36)/SQRT($BH19)</f>
        <v>1.5987877894934439E-3</v>
      </c>
      <c r="BQ19" s="4">
        <f>DAVERAGE(PlotSort,"NDRE",$BK$35:$BK$36)</f>
        <v>5.7566406542637075E-2</v>
      </c>
      <c r="BR19" s="4">
        <f>DSTDEV(PlotSort,"NDRE",$BK$35:$BK$36)/SQRT($BH19)</f>
        <v>8.7669329307797042E-4</v>
      </c>
      <c r="BS19" s="4">
        <f>DAVERAGE(PlotSort,"rvi",$BK$35:$BK$36)</f>
        <v>1.2594585753158751</v>
      </c>
      <c r="BT19" s="4">
        <f>DSTDEV(PlotSort,"rvi",$BK$35:$BK$36)/SQRT($BH19)</f>
        <v>5.2776322182101522E-3</v>
      </c>
      <c r="BU19" s="17">
        <f>DAVERAGE(PlotSort,"ndvi",$BK$35:$BK$36)</f>
        <v>0.1147604374504171</v>
      </c>
      <c r="BV19" s="4">
        <f>DSTDEV(PlotSort,"ndvi",$BK$35:$BK$36)/SQRT($BH19)</f>
        <v>2.0479911793581532E-3</v>
      </c>
      <c r="BW19" s="17">
        <f>DAVERAGE(PlotSort,"SAVI",$BK$35:$BK$36)</f>
        <v>0.10128920330488844</v>
      </c>
      <c r="BX19" s="4">
        <f>DSTDEV(PlotSort,"SAVI",$BK$35:$BK$36)/SQRT($BH19)</f>
        <v>1.7513169120173485E-3</v>
      </c>
      <c r="BY19" s="17">
        <f>DAVERAGE(PlotSort,"CCCI",$BK$35:$BK$36)</f>
        <v>0.44803248720072814</v>
      </c>
      <c r="BZ19" s="4">
        <f>DSTDEV(PlotSort,"CCCI",$BK$35:$BK$36)/SQRT($BH19)</f>
        <v>1.721383138975786E-2</v>
      </c>
    </row>
    <row r="20" spans="2:78" ht="13.5" customHeight="1" x14ac:dyDescent="0.2">
      <c r="B20" s="10">
        <v>139</v>
      </c>
      <c r="C20" s="10">
        <v>9.1189999999999998</v>
      </c>
      <c r="D20" s="10">
        <v>139.37996000000001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26.7</v>
      </c>
      <c r="Q20" s="24">
        <v>0.66</v>
      </c>
      <c r="R20" s="24">
        <v>2.84</v>
      </c>
      <c r="S20" s="24">
        <v>45.68</v>
      </c>
      <c r="T20" s="24">
        <v>94.16</v>
      </c>
      <c r="U20" s="10">
        <v>3</v>
      </c>
      <c r="V20" s="10">
        <v>0</v>
      </c>
      <c r="W20" s="10">
        <v>3</v>
      </c>
      <c r="X20" s="10">
        <v>1</v>
      </c>
      <c r="Y20" s="10">
        <v>1</v>
      </c>
      <c r="Z20" s="10">
        <v>2</v>
      </c>
      <c r="AA20" s="10">
        <v>270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9.3366000000000007</v>
      </c>
      <c r="AK20" s="10">
        <v>2.8299999999999999E-2</v>
      </c>
      <c r="AL20" s="11">
        <v>0.31580000000000003</v>
      </c>
      <c r="AM20" s="11">
        <v>1E-3</v>
      </c>
      <c r="AN20" s="11">
        <v>4.2217000000000002</v>
      </c>
      <c r="AO20" s="11">
        <v>2.9399999999999999E-2</v>
      </c>
      <c r="AP20" s="11">
        <v>0.34789999999999999</v>
      </c>
      <c r="AQ20" s="11">
        <v>2.3999999999999998E-3</v>
      </c>
      <c r="AR20" s="11">
        <v>17.421399999999998</v>
      </c>
      <c r="AS20" s="11">
        <v>0.2074</v>
      </c>
      <c r="AT20" s="11">
        <v>0.31040000000000001</v>
      </c>
      <c r="AU20" s="11">
        <v>3.7000000000000002E-3</v>
      </c>
      <c r="AV20" s="11">
        <v>29.758600000000001</v>
      </c>
      <c r="AW20" s="11">
        <v>0.51170000000000004</v>
      </c>
      <c r="AX20" s="11">
        <v>0.38829999999999998</v>
      </c>
      <c r="AY20" s="11">
        <v>6.7000000000000002E-3</v>
      </c>
      <c r="AZ20" s="11">
        <v>5.4876392284705235E-2</v>
      </c>
      <c r="BA20" s="11">
        <v>1.2509664948453607</v>
      </c>
      <c r="BB20" s="11">
        <v>0.11149277229139827</v>
      </c>
      <c r="BC20" s="11">
        <v>9.7480603987653236E-2</v>
      </c>
      <c r="BD20" s="11">
        <v>0.42855886378226221</v>
      </c>
      <c r="BE20" s="27"/>
    </row>
    <row r="21" spans="2:78" ht="13.5" customHeight="1" x14ac:dyDescent="0.2">
      <c r="B21" s="10">
        <v>139</v>
      </c>
      <c r="C21" s="10">
        <v>9.1259999999999994</v>
      </c>
      <c r="D21" s="10">
        <v>139.38024999999999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26.7</v>
      </c>
      <c r="Q21" s="24">
        <v>0.66</v>
      </c>
      <c r="R21" s="24">
        <v>2.84</v>
      </c>
      <c r="S21" s="24">
        <v>45.59</v>
      </c>
      <c r="T21" s="24">
        <v>94.22</v>
      </c>
      <c r="U21" s="10">
        <v>3</v>
      </c>
      <c r="V21" s="10">
        <v>0</v>
      </c>
      <c r="W21" s="10">
        <v>3</v>
      </c>
      <c r="X21" s="10">
        <v>1</v>
      </c>
      <c r="Y21" s="10">
        <v>1</v>
      </c>
      <c r="Z21" s="10">
        <v>2</v>
      </c>
      <c r="AA21" s="10">
        <v>270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9.1235999999999997</v>
      </c>
      <c r="AK21" s="10">
        <v>9.0899999999999995E-2</v>
      </c>
      <c r="AL21" s="11">
        <v>0.30809999999999998</v>
      </c>
      <c r="AM21" s="11">
        <v>3.0999999999999999E-3</v>
      </c>
      <c r="AN21" s="11">
        <v>4.2107999999999999</v>
      </c>
      <c r="AO21" s="11">
        <v>5.8799999999999998E-2</v>
      </c>
      <c r="AP21" s="11">
        <v>0.34639999999999999</v>
      </c>
      <c r="AQ21" s="11">
        <v>4.7999999999999996E-3</v>
      </c>
      <c r="AR21" s="11">
        <v>16.985600000000002</v>
      </c>
      <c r="AS21" s="11">
        <v>0.1381</v>
      </c>
      <c r="AT21" s="11">
        <v>0.30209999999999998</v>
      </c>
      <c r="AU21" s="11">
        <v>2.5000000000000001E-3</v>
      </c>
      <c r="AV21" s="11">
        <v>30.0352</v>
      </c>
      <c r="AW21" s="11">
        <v>0.33069999999999999</v>
      </c>
      <c r="AX21" s="11">
        <v>0.39119999999999999</v>
      </c>
      <c r="AY21" s="11">
        <v>4.3E-3</v>
      </c>
      <c r="AZ21" s="11">
        <v>6.0737527114967466E-2</v>
      </c>
      <c r="BA21" s="11">
        <v>1.2949354518371401</v>
      </c>
      <c r="BB21" s="11">
        <v>0.12851579402855909</v>
      </c>
      <c r="BC21" s="11">
        <v>0.112000335204894</v>
      </c>
      <c r="BD21" s="11">
        <v>0.37778789840975235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0.25829999999999997</v>
      </c>
      <c r="BJ21" s="4"/>
      <c r="BK21" s="4">
        <f>DAVERAGE(PlotSort2,"PhxRedEdge",$BO$31:$BO$32)</f>
        <v>0.27550000000000002</v>
      </c>
      <c r="BL21" s="4"/>
      <c r="BM21" s="4">
        <f>DAVERAGE(PlotSort2,"TMRed",$BO$31:$BO$32)</f>
        <v>0.25440000000000002</v>
      </c>
      <c r="BN21" s="4"/>
      <c r="BO21" s="4">
        <f>DAVERAGE(PlotSort2,"TMNIR",$BO$31:$BO$32)</f>
        <v>0.31569999999999998</v>
      </c>
      <c r="BP21" s="4"/>
      <c r="BQ21" s="4">
        <f>DAVERAGE(PlotSort2,"NDRE",$BO$31:$BO$32)</f>
        <v>6.7997293640054066E-2</v>
      </c>
      <c r="BR21" s="4"/>
      <c r="BS21" s="4">
        <f>DAVERAGE(PlotSort2,"rvi",$BO$31:$BO$32)</f>
        <v>1.2409591194968552</v>
      </c>
      <c r="BT21" s="4"/>
      <c r="BU21" s="17">
        <f>DAVERAGE(PlotSort2,"ndvi",$BO$31:$BO$32)</f>
        <v>0.10752499561480434</v>
      </c>
      <c r="BV21" s="4"/>
      <c r="BW21" s="17">
        <f>DAVERAGE(PlotSort2,"SAVI",$BO$31:$BO$32)</f>
        <v>8.5926548920661566E-2</v>
      </c>
      <c r="BX21" s="4"/>
      <c r="BY21" s="17">
        <f>DAVERAGE(PlotSort2,"CCCI",$BO$31:$BO$32)</f>
        <v>0.71230836145176091</v>
      </c>
      <c r="BZ21" s="4"/>
    </row>
    <row r="22" spans="2:78" ht="13.5" customHeight="1" x14ac:dyDescent="0.2">
      <c r="B22" s="10">
        <v>139</v>
      </c>
      <c r="C22" s="10">
        <v>9.1340000000000003</v>
      </c>
      <c r="D22" s="10">
        <v>139.38058000000001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26.7</v>
      </c>
      <c r="Q22" s="24">
        <v>0.66</v>
      </c>
      <c r="R22" s="24">
        <v>2.84</v>
      </c>
      <c r="S22" s="24">
        <v>45.49</v>
      </c>
      <c r="T22" s="24">
        <v>94.29</v>
      </c>
      <c r="U22" s="10">
        <v>3</v>
      </c>
      <c r="V22" s="10">
        <v>0</v>
      </c>
      <c r="W22" s="10">
        <v>3</v>
      </c>
      <c r="X22" s="10">
        <v>1</v>
      </c>
      <c r="Y22" s="10">
        <v>1</v>
      </c>
      <c r="Z22" s="10">
        <v>2</v>
      </c>
      <c r="AA22" s="10">
        <v>270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9.3590999999999998</v>
      </c>
      <c r="AK22" s="10">
        <v>0.35620000000000002</v>
      </c>
      <c r="AL22" s="11">
        <v>0.31540000000000001</v>
      </c>
      <c r="AM22" s="11">
        <v>1.2E-2</v>
      </c>
      <c r="AN22" s="11">
        <v>4.2430000000000003</v>
      </c>
      <c r="AO22" s="11">
        <v>0.15160000000000001</v>
      </c>
      <c r="AP22" s="11">
        <v>0.3483</v>
      </c>
      <c r="AQ22" s="11">
        <v>1.24E-2</v>
      </c>
      <c r="AR22" s="11">
        <v>17.363299999999999</v>
      </c>
      <c r="AS22" s="11">
        <v>0.39510000000000001</v>
      </c>
      <c r="AT22" s="11">
        <v>0.30819999999999997</v>
      </c>
      <c r="AU22" s="11">
        <v>7.0000000000000001E-3</v>
      </c>
      <c r="AV22" s="11">
        <v>29.793900000000001</v>
      </c>
      <c r="AW22" s="11">
        <v>0.70099999999999996</v>
      </c>
      <c r="AX22" s="11">
        <v>0.38729999999999998</v>
      </c>
      <c r="AY22" s="11">
        <v>9.1000000000000004E-3</v>
      </c>
      <c r="AZ22" s="11">
        <v>5.3017944535073379E-2</v>
      </c>
      <c r="BA22" s="11">
        <v>1.2566515249837769</v>
      </c>
      <c r="BB22" s="11">
        <v>0.11373112868439972</v>
      </c>
      <c r="BC22" s="11">
        <v>9.9247176913425342E-2</v>
      </c>
      <c r="BD22" s="11">
        <v>0.37329178984446132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0.27949999999999997</v>
      </c>
      <c r="BJ22" s="4">
        <f>DSTDEV(PlotSort2,"PhxRed",$BP$31:$BP$32)/SQRT($BH22)</f>
        <v>4.6000000000000207E-3</v>
      </c>
      <c r="BK22" s="4">
        <f>DAVERAGE(PlotSort2,"PhxRedEdge",$BP$31:$BP$32)</f>
        <v>0.30354999999999999</v>
      </c>
      <c r="BL22" s="4">
        <f>DSTDEV(PlotSort2,"PhxRedEdge",$BP$31:$BP$32)/SQRT($BH22)</f>
        <v>5.1499999999999879E-3</v>
      </c>
      <c r="BM22" s="4">
        <f>DAVERAGE(PlotSort2,"TMRed",$BP$31:$BP$32)</f>
        <v>0.27329999999999999</v>
      </c>
      <c r="BN22" s="4">
        <f>DSTDEV(PlotSort2,"TMRed",$BP$31:$BP$32)/SQRT($BH22)</f>
        <v>4.7000000000000089E-3</v>
      </c>
      <c r="BO22" s="4">
        <f>DAVERAGE(PlotSort2,"TMNIR",$BP$31:$BP$32)</f>
        <v>0.33950000000000002</v>
      </c>
      <c r="BP22" s="4">
        <f>DSTDEV(PlotSort2,"TMNIR",$BP$31:$BP$32)/SQRT($BH22)</f>
        <v>6.2000000000000102E-3</v>
      </c>
      <c r="BQ22" s="4">
        <f>DAVERAGE(PlotSort2,"NDRE",$BP$31:$BP$32)</f>
        <v>5.5894043240326798E-2</v>
      </c>
      <c r="BR22" s="4">
        <f>DSTDEV(PlotSort2,"NDRE",$BP$31:$BP$32)/SQRT($BH22)</f>
        <v>6.4629905796176335E-4</v>
      </c>
      <c r="BS22" s="4">
        <f>DAVERAGE(PlotSort2,"rvi",$BP$31:$BP$32)</f>
        <v>1.2422019048945505</v>
      </c>
      <c r="BT22" s="4">
        <f>DSTDEV(PlotSort2,"rvi",$BP$31:$BP$32)/SQRT($BH22)</f>
        <v>1.3232749615647021E-3</v>
      </c>
      <c r="BU22" s="17">
        <f>DAVERAGE(PlotSort2,"ndvi",$BP$31:$BP$32)</f>
        <v>0.10801935711942909</v>
      </c>
      <c r="BV22" s="4">
        <f>DSTDEV(PlotSort2,"ndvi",$BP$31:$BP$32)/SQRT($BH22)</f>
        <v>5.2641809301275794E-4</v>
      </c>
      <c r="BW22" s="17">
        <f>DAVERAGE(PlotSort2,"SAVI",$BP$31:$BP$32)</f>
        <v>8.9223119211525065E-2</v>
      </c>
      <c r="BX22" s="4">
        <f>DSTDEV(PlotSort2,"SAVI",$BP$31:$BP$32)/SQRT($BH22)</f>
        <v>1.1479762765945201E-3</v>
      </c>
      <c r="BY22" s="17">
        <f>DAVERAGE(PlotSort2,"CCCI",$BP$31:$BP$32)</f>
        <v>0.48092359128108036</v>
      </c>
      <c r="BZ22" s="4">
        <f>DSTDEV(PlotSort2,"CCCI",$BP$31:$BP$32)/SQRT($BH22)</f>
        <v>6.9393190834955432E-3</v>
      </c>
    </row>
    <row r="23" spans="2:78" ht="13.5" customHeight="1" x14ac:dyDescent="0.2">
      <c r="B23" s="10">
        <v>139</v>
      </c>
      <c r="C23" s="10">
        <v>9.141</v>
      </c>
      <c r="D23" s="10">
        <v>139.38087999999999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26.7</v>
      </c>
      <c r="Q23" s="24">
        <v>0.66</v>
      </c>
      <c r="R23" s="24">
        <v>2.84</v>
      </c>
      <c r="S23" s="24">
        <v>45.41</v>
      </c>
      <c r="T23" s="24">
        <v>94.36</v>
      </c>
      <c r="U23" s="10">
        <v>3</v>
      </c>
      <c r="V23" s="10">
        <v>0</v>
      </c>
      <c r="W23" s="10">
        <v>3</v>
      </c>
      <c r="X23" s="10">
        <v>1</v>
      </c>
      <c r="Y23" s="10">
        <v>1</v>
      </c>
      <c r="Z23" s="10">
        <v>2</v>
      </c>
      <c r="AA23" s="10">
        <v>270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9.4657999999999998</v>
      </c>
      <c r="AK23" s="10">
        <v>1.9699999999999999E-2</v>
      </c>
      <c r="AL23" s="11">
        <v>0.31840000000000002</v>
      </c>
      <c r="AM23" s="11">
        <v>6.9999999999999999E-4</v>
      </c>
      <c r="AN23" s="11">
        <v>4.2790999999999997</v>
      </c>
      <c r="AO23" s="11">
        <v>3.5999999999999999E-3</v>
      </c>
      <c r="AP23" s="11">
        <v>0.35070000000000001</v>
      </c>
      <c r="AQ23" s="11">
        <v>2.9999999999999997E-4</v>
      </c>
      <c r="AR23" s="11">
        <v>17.681999999999999</v>
      </c>
      <c r="AS23" s="11">
        <v>0.10589999999999999</v>
      </c>
      <c r="AT23" s="11">
        <v>0.31330000000000002</v>
      </c>
      <c r="AU23" s="11">
        <v>1.9E-3</v>
      </c>
      <c r="AV23" s="11">
        <v>30.232800000000001</v>
      </c>
      <c r="AW23" s="11">
        <v>0.1206</v>
      </c>
      <c r="AX23" s="11">
        <v>0.39240000000000003</v>
      </c>
      <c r="AY23" s="11">
        <v>1.6000000000000001E-3</v>
      </c>
      <c r="AZ23" s="11">
        <v>5.6116269681065818E-2</v>
      </c>
      <c r="BA23" s="11">
        <v>1.2524736674114267</v>
      </c>
      <c r="BB23" s="11">
        <v>0.11208728921638091</v>
      </c>
      <c r="BC23" s="11">
        <v>9.8407564070664352E-2</v>
      </c>
      <c r="BD23" s="11">
        <v>0.44580785603426981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0.32674999999999998</v>
      </c>
      <c r="BJ23" s="4">
        <f>DSTDEV(PlotSort2,"PhxRed",$BQ$31:$BQ$32)/SQRT($BH23)</f>
        <v>1.7850000000000001E-2</v>
      </c>
      <c r="BK23" s="4">
        <f>DAVERAGE(PlotSort2,"PhxRedEdge",$BQ$31:$BQ$32)</f>
        <v>0.36060000000000003</v>
      </c>
      <c r="BL23" s="4">
        <f>DSTDEV(PlotSort2,"PhxRedEdge",$BQ$31:$BQ$32)/SQRT($BH23)</f>
        <v>1.4300000000000005E-2</v>
      </c>
      <c r="BM23" s="4">
        <f>DAVERAGE(PlotSort2,"TMRed",$BQ$31:$BQ$32)</f>
        <v>0.32100000000000001</v>
      </c>
      <c r="BN23" s="4">
        <f>DSTDEV(PlotSort2,"TMRed",$BQ$31:$BQ$32)/SQRT($BH23)</f>
        <v>1.769999999999999E-2</v>
      </c>
      <c r="BO23" s="4">
        <f>DAVERAGE(PlotSort2,"TMNIR",$BQ$31:$BQ$32)</f>
        <v>0.39995000000000003</v>
      </c>
      <c r="BP23" s="4">
        <f>DSTDEV(PlotSort2,"TMNIR",$BQ$31:$BQ$32)/SQRT($BH23)</f>
        <v>1.5850000000000003E-2</v>
      </c>
      <c r="BQ23" s="4">
        <f>DAVERAGE(PlotSort2,"NDRE",$BQ$31:$BQ$32)</f>
        <v>5.1739391427535683E-2</v>
      </c>
      <c r="BR23" s="4">
        <f>DSTDEV(PlotSort2,"NDRE",$BQ$31:$BQ$32)/SQRT($BH23)</f>
        <v>1.3072975531134429E-5</v>
      </c>
      <c r="BS23" s="4">
        <f>DAVERAGE(PlotSort2,"rvi",$BQ$31:$BQ$32)</f>
        <v>1.2470189883528016</v>
      </c>
      <c r="BT23" s="4">
        <f>DSTDEV(PlotSort2,"rvi",$BQ$31:$BQ$32)/SQRT($BH23)</f>
        <v>1.9383913064936364E-2</v>
      </c>
      <c r="BU23" s="17">
        <f>DAVERAGE(PlotSort2,"ndvi",$BQ$31:$BQ$32)</f>
        <v>0.10986562440891456</v>
      </c>
      <c r="BV23" s="4">
        <f>DSTDEV(PlotSort2,"ndvi",$BQ$31:$BQ$32)/SQRT($BH23)</f>
        <v>7.6787456812803592E-3</v>
      </c>
      <c r="BW23" s="17">
        <f>DAVERAGE(PlotSort2,"SAVI",$BQ$31:$BQ$32)</f>
        <v>9.712993808444223E-2</v>
      </c>
      <c r="BX23" s="4">
        <f>DSTDEV(PlotSort2,"SAVI",$BQ$31:$BQ$32)/SQRT($BH23)</f>
        <v>4.9418153263712785E-3</v>
      </c>
      <c r="BY23" s="17">
        <f>DAVERAGE(PlotSort2,"CCCI",$BQ$31:$BQ$32)</f>
        <v>0.38747582645838813</v>
      </c>
      <c r="BZ23" s="4">
        <f>DSTDEV(PlotSort2,"CCCI",$BQ$31:$BQ$32)/SQRT($BH23)</f>
        <v>7.2131683834746829E-2</v>
      </c>
    </row>
    <row r="24" spans="2:78" ht="13.5" customHeight="1" x14ac:dyDescent="0.2">
      <c r="B24" s="10">
        <v>139</v>
      </c>
      <c r="C24" s="10">
        <v>9.1489999999999991</v>
      </c>
      <c r="D24" s="10">
        <v>139.38121000000001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26.7</v>
      </c>
      <c r="Q24" s="24">
        <v>0.66</v>
      </c>
      <c r="R24" s="24">
        <v>2.84</v>
      </c>
      <c r="S24" s="24">
        <v>45.31</v>
      </c>
      <c r="T24" s="24">
        <v>94.43</v>
      </c>
      <c r="U24" s="10">
        <v>3</v>
      </c>
      <c r="V24" s="10">
        <v>0</v>
      </c>
      <c r="W24" s="10">
        <v>3</v>
      </c>
      <c r="X24" s="10">
        <v>1</v>
      </c>
      <c r="Y24" s="10">
        <v>1</v>
      </c>
      <c r="Z24" s="10">
        <v>2</v>
      </c>
      <c r="AA24" s="10">
        <v>270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9.5241000000000007</v>
      </c>
      <c r="AK24" s="10">
        <v>4.8599999999999997E-2</v>
      </c>
      <c r="AL24" s="11">
        <v>0.31979999999999997</v>
      </c>
      <c r="AM24" s="11">
        <v>1.6000000000000001E-3</v>
      </c>
      <c r="AN24" s="11">
        <v>4.33</v>
      </c>
      <c r="AO24" s="11">
        <v>4.19E-2</v>
      </c>
      <c r="AP24" s="11">
        <v>0.35410000000000003</v>
      </c>
      <c r="AQ24" s="11">
        <v>3.3999999999999998E-3</v>
      </c>
      <c r="AR24" s="11">
        <v>17.7455</v>
      </c>
      <c r="AS24" s="11">
        <v>2.8199999999999999E-2</v>
      </c>
      <c r="AT24" s="11">
        <v>0.31380000000000002</v>
      </c>
      <c r="AU24" s="11">
        <v>5.0000000000000001E-4</v>
      </c>
      <c r="AV24" s="11">
        <v>30.4512</v>
      </c>
      <c r="AW24" s="11">
        <v>0.1477</v>
      </c>
      <c r="AX24" s="11">
        <v>0.39439999999999997</v>
      </c>
      <c r="AY24" s="11">
        <v>1.9E-3</v>
      </c>
      <c r="AZ24" s="11">
        <v>5.3841015364061391E-2</v>
      </c>
      <c r="BA24" s="11">
        <v>1.2568514977692795</v>
      </c>
      <c r="BB24" s="11">
        <v>0.11380965828861897</v>
      </c>
      <c r="BC24" s="11">
        <v>0.10006621420294647</v>
      </c>
      <c r="BD24" s="11">
        <v>0.38767951087900882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0.68889999999999996</v>
      </c>
      <c r="BJ24" s="4"/>
      <c r="BK24" s="4">
        <f>DAVERAGE(PlotSort2,"PhxRedEdge",$BR$31:$BR$32)</f>
        <v>0.68069999999999997</v>
      </c>
      <c r="BL24" s="4"/>
      <c r="BM24" s="4">
        <f>DAVERAGE(PlotSort2,"TMRed",$BR$31:$BR$32)</f>
        <v>0.69210000000000005</v>
      </c>
      <c r="BN24" s="4"/>
      <c r="BO24" s="4">
        <f>DAVERAGE(PlotSort2,"TMNIR",$BR$31:$BR$32)</f>
        <v>0.66669999999999996</v>
      </c>
      <c r="BP24" s="4"/>
      <c r="BQ24" s="4">
        <f>DAVERAGE(PlotSort2,"NDRE",$BR$31:$BR$32)</f>
        <v>-1.0390381475434179E-2</v>
      </c>
      <c r="BR24" s="4"/>
      <c r="BS24" s="4">
        <f>DAVERAGE(PlotSort2,"rvi",$BR$31:$BR$32)</f>
        <v>0.96330010114145337</v>
      </c>
      <c r="BT24" s="4"/>
      <c r="BU24" s="17">
        <f>DAVERAGE(PlotSort2,"ndvi",$BR$31:$BR$32)</f>
        <v>-1.8692964380335655E-2</v>
      </c>
      <c r="BV24" s="4"/>
      <c r="BW24" s="17">
        <f>DAVERAGE(PlotSort2,"SAVI",$BR$31:$BR$32)</f>
        <v>-9.1098199555268954E-3</v>
      </c>
      <c r="BX24" s="4"/>
      <c r="BY24" s="17">
        <f>DAVERAGE(PlotSort2,"CCCI",$BR$31:$BR$32)</f>
        <v>0.47816857907265131</v>
      </c>
      <c r="BZ24" s="4"/>
    </row>
    <row r="25" spans="2:78" ht="13.5" customHeight="1" x14ac:dyDescent="0.2">
      <c r="B25" s="10">
        <v>139</v>
      </c>
      <c r="C25" s="10">
        <v>9.157</v>
      </c>
      <c r="D25" s="10">
        <v>139.38154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26.7</v>
      </c>
      <c r="Q25" s="24">
        <v>0.66</v>
      </c>
      <c r="R25" s="24">
        <v>2.84</v>
      </c>
      <c r="S25" s="24">
        <v>45.2</v>
      </c>
      <c r="T25" s="24">
        <v>94.5</v>
      </c>
      <c r="U25" s="10">
        <v>3</v>
      </c>
      <c r="V25" s="10">
        <v>0</v>
      </c>
      <c r="W25" s="10">
        <v>3</v>
      </c>
      <c r="X25" s="10">
        <v>1</v>
      </c>
      <c r="Y25" s="10">
        <v>1</v>
      </c>
      <c r="Z25" s="10">
        <v>2</v>
      </c>
      <c r="AA25" s="10">
        <v>270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9.6290999999999993</v>
      </c>
      <c r="AK25" s="10">
        <v>4.5600000000000002E-2</v>
      </c>
      <c r="AL25" s="11">
        <v>0.32269999999999999</v>
      </c>
      <c r="AM25" s="11">
        <v>1.5E-3</v>
      </c>
      <c r="AN25" s="11">
        <v>4.3529999999999998</v>
      </c>
      <c r="AO25" s="11">
        <v>2.5499999999999998E-2</v>
      </c>
      <c r="AP25" s="11">
        <v>0.3553</v>
      </c>
      <c r="AQ25" s="11">
        <v>2.0999999999999999E-3</v>
      </c>
      <c r="AR25" s="11">
        <v>17.9435</v>
      </c>
      <c r="AS25" s="11">
        <v>6.7900000000000002E-2</v>
      </c>
      <c r="AT25" s="11">
        <v>0.31669999999999998</v>
      </c>
      <c r="AU25" s="11">
        <v>1.1999999999999999E-3</v>
      </c>
      <c r="AV25" s="11">
        <v>30.636299999999999</v>
      </c>
      <c r="AW25" s="11">
        <v>0.1082</v>
      </c>
      <c r="AX25" s="11">
        <v>0.39610000000000001</v>
      </c>
      <c r="AY25" s="11">
        <v>1.4E-3</v>
      </c>
      <c r="AZ25" s="11">
        <v>5.4298642533936653E-2</v>
      </c>
      <c r="BA25" s="11">
        <v>1.2507104515314178</v>
      </c>
      <c r="BB25" s="11">
        <v>0.11139169472502809</v>
      </c>
      <c r="BC25" s="11">
        <v>9.8202506596306083E-2</v>
      </c>
      <c r="BD25" s="11">
        <v>0.41883187146044959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1.0039333333333333</v>
      </c>
      <c r="BJ25" s="4">
        <f>DSTDEV(PlotSort2,"PhxRed",$BS$31:$BS$32)/SQRT($BH25)</f>
        <v>3.9031326449973907E-3</v>
      </c>
      <c r="BK25" s="4">
        <f>DAVERAGE(PlotSort2,"PhxRedEdge",$BS$31:$BS$32)</f>
        <v>1.0037666666666667</v>
      </c>
      <c r="BL25" s="4">
        <f>DSTDEV(PlotSort2,"PhxRedEdge",$BS$31:$BS$32)/SQRT($BH25)</f>
        <v>3.9329095816936386E-3</v>
      </c>
      <c r="BM25" s="4">
        <f>DAVERAGE(PlotSort2,"TMRed",$BS$31:$BS$32)</f>
        <v>1.0039333333333333</v>
      </c>
      <c r="BN25" s="4">
        <f>DSTDEV(PlotSort2,"TMRed",$BS$31:$BS$32)/SQRT($BH25)</f>
        <v>3.9031326449973907E-3</v>
      </c>
      <c r="BO25" s="4">
        <f>DAVERAGE(PlotSort2,"TMNIR",$BS$31:$BS$32)</f>
        <v>1.0037666666666667</v>
      </c>
      <c r="BP25" s="4">
        <f>DSTDEV(PlotSort2,"TMNIR",$BS$31:$BS$32)/SQRT($BH25)</f>
        <v>3.9329095816936386E-3</v>
      </c>
      <c r="BQ25" s="4">
        <f>DAVERAGE(PlotSort2,"NDRE",$BS$31:$BS$32)</f>
        <v>0.72645146856199172</v>
      </c>
      <c r="BR25" s="4">
        <f>DSTDEV(PlotSort2,"NDRE",$BS$31:$BS$32)/SQRT($BH25)</f>
        <v>4.2230629011440695E-4</v>
      </c>
      <c r="BS25" s="4">
        <f>DAVERAGE(PlotSort2,"rvi",$BS$31:$BS$32)</f>
        <v>1.3648985642827336</v>
      </c>
      <c r="BT25" s="4">
        <f>DSTDEV(PlotSort2,"rvi",$BS$31:$BS$32)/SQRT($BH25)</f>
        <v>1.510523441822562E-3</v>
      </c>
      <c r="BU25" s="17">
        <f>DAVERAGE(PlotSort2,"ndvi",$BS$31:$BS$32)</f>
        <v>0.15429707579423357</v>
      </c>
      <c r="BV25" s="4">
        <f>DSTDEV(PlotSort2,"ndvi",$BS$31:$BS$32)/SQRT($BH25)</f>
        <v>5.3996650923879134E-4</v>
      </c>
      <c r="BW25" s="17">
        <f>DAVERAGE(PlotSort2,"SAVI",$BS$31:$BS$32)</f>
        <v>0.2305976717982349</v>
      </c>
      <c r="BX25" s="4">
        <f>DSTDEV(PlotSort2,"SAVI",$BS$31:$BS$32)/SQRT($BH25)</f>
        <v>7.7657797548104054E-4</v>
      </c>
      <c r="BY25" s="17">
        <f>DAVERAGE(PlotSort2,"CCCI",$BS$31:$BS$32)</f>
        <v>11.068651405389568</v>
      </c>
      <c r="BZ25" s="4">
        <f>DSTDEV(PlotSort2,"CCCI",$BS$31:$BS$32)/SQRT($BH25)</f>
        <v>1.3014161992062437E-2</v>
      </c>
    </row>
    <row r="26" spans="2:78" ht="13.5" customHeight="1" x14ac:dyDescent="0.2">
      <c r="B26" s="10">
        <v>139</v>
      </c>
      <c r="C26" s="10">
        <v>9.3640000000000008</v>
      </c>
      <c r="D26" s="10">
        <v>139.39017000000001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26.7</v>
      </c>
      <c r="Q26" s="24">
        <v>0.66</v>
      </c>
      <c r="R26" s="24">
        <v>2.84</v>
      </c>
      <c r="S26" s="24">
        <v>42.61</v>
      </c>
      <c r="T26" s="24">
        <v>96.45</v>
      </c>
      <c r="U26" s="10">
        <v>3</v>
      </c>
      <c r="V26" s="10">
        <v>0</v>
      </c>
      <c r="W26" s="10">
        <v>3</v>
      </c>
      <c r="X26" s="10">
        <v>1</v>
      </c>
      <c r="Y26" s="10">
        <v>1</v>
      </c>
      <c r="Z26" s="10">
        <v>2</v>
      </c>
      <c r="AA26" s="10">
        <v>270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10.3728</v>
      </c>
      <c r="AK26" s="10">
        <v>0.33350000000000002</v>
      </c>
      <c r="AL26" s="11">
        <v>0.33110000000000001</v>
      </c>
      <c r="AM26" s="11">
        <v>1.06E-2</v>
      </c>
      <c r="AN26" s="11">
        <v>4.6750999999999996</v>
      </c>
      <c r="AO26" s="11">
        <v>0.15290000000000001</v>
      </c>
      <c r="AP26" s="11">
        <v>0.36270000000000002</v>
      </c>
      <c r="AQ26" s="11">
        <v>1.1900000000000001E-2</v>
      </c>
      <c r="AR26" s="11">
        <v>19.211200000000002</v>
      </c>
      <c r="AS26" s="11">
        <v>0.45590000000000003</v>
      </c>
      <c r="AT26" s="11">
        <v>0.32269999999999999</v>
      </c>
      <c r="AU26" s="11">
        <v>7.7000000000000002E-3</v>
      </c>
      <c r="AV26" s="11">
        <v>32.743400000000001</v>
      </c>
      <c r="AW26" s="11">
        <v>0.87980000000000003</v>
      </c>
      <c r="AX26" s="11">
        <v>0.40329999999999999</v>
      </c>
      <c r="AY26" s="11">
        <v>1.0800000000000001E-2</v>
      </c>
      <c r="AZ26" s="11">
        <v>5.3002610966057399E-2</v>
      </c>
      <c r="BA26" s="11">
        <v>1.2497675859931825</v>
      </c>
      <c r="BB26" s="11">
        <v>0.11101928374655648</v>
      </c>
      <c r="BC26" s="11">
        <v>9.8613376835236549E-2</v>
      </c>
      <c r="BD26" s="11">
        <v>0.39836269199304269</v>
      </c>
      <c r="BE26" s="27"/>
    </row>
    <row r="27" spans="2:78" ht="13.5" customHeight="1" x14ac:dyDescent="0.2">
      <c r="B27" s="10">
        <v>139</v>
      </c>
      <c r="C27" s="10">
        <v>9.3559999999999999</v>
      </c>
      <c r="D27" s="10">
        <v>139.38982999999999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26.7</v>
      </c>
      <c r="Q27" s="24">
        <v>0.66</v>
      </c>
      <c r="R27" s="24">
        <v>2.84</v>
      </c>
      <c r="S27" s="24">
        <v>42.71</v>
      </c>
      <c r="T27" s="24">
        <v>96.38</v>
      </c>
      <c r="U27" s="10">
        <v>3</v>
      </c>
      <c r="V27" s="10">
        <v>0</v>
      </c>
      <c r="W27" s="10">
        <v>3</v>
      </c>
      <c r="X27" s="10">
        <v>1</v>
      </c>
      <c r="Y27" s="10">
        <v>1</v>
      </c>
      <c r="Z27" s="10">
        <v>2</v>
      </c>
      <c r="AA27" s="10">
        <v>270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10.084</v>
      </c>
      <c r="AK27" s="10">
        <v>0.1709</v>
      </c>
      <c r="AL27" s="11">
        <v>0.32240000000000002</v>
      </c>
      <c r="AM27" s="11">
        <v>5.4999999999999997E-3</v>
      </c>
      <c r="AN27" s="11">
        <v>4.5831</v>
      </c>
      <c r="AO27" s="11">
        <v>5.9499999999999997E-2</v>
      </c>
      <c r="AP27" s="11">
        <v>0.35630000000000001</v>
      </c>
      <c r="AQ27" s="11">
        <v>4.5999999999999999E-3</v>
      </c>
      <c r="AR27" s="11">
        <v>18.8947</v>
      </c>
      <c r="AS27" s="11">
        <v>0.34510000000000002</v>
      </c>
      <c r="AT27" s="11">
        <v>0.31790000000000002</v>
      </c>
      <c r="AU27" s="11">
        <v>5.7999999999999996E-3</v>
      </c>
      <c r="AV27" s="11">
        <v>32.458399999999997</v>
      </c>
      <c r="AW27" s="11">
        <v>0.38269999999999998</v>
      </c>
      <c r="AX27" s="11">
        <v>0.40060000000000001</v>
      </c>
      <c r="AY27" s="11">
        <v>4.7000000000000002E-3</v>
      </c>
      <c r="AZ27" s="11">
        <v>5.8528207160787431E-2</v>
      </c>
      <c r="BA27" s="11">
        <v>1.2601446995910663</v>
      </c>
      <c r="BB27" s="11">
        <v>0.11510090466249129</v>
      </c>
      <c r="BC27" s="11">
        <v>0.10180549856380794</v>
      </c>
      <c r="BD27" s="11">
        <v>0.46144781491755471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0.32464999999999999</v>
      </c>
      <c r="BJ27" s="4">
        <f>DSTDEV(PlotSort2,"PhxRed",$BT$31:$BT$32)/SQRT($BH27)</f>
        <v>3.9500000000000091E-3</v>
      </c>
      <c r="BK27" s="4">
        <f>DAVERAGE(PlotSort2,"PhxRedEdge",$BT$31:$BT$32)</f>
        <v>0.35665000000000002</v>
      </c>
      <c r="BL27" s="4">
        <f>DSTDEV(PlotSort2,"PhxRedEdge",$BT$31:$BT$32)/SQRT($BH27)</f>
        <v>3.4499999999999804E-3</v>
      </c>
      <c r="BM27" s="4">
        <f>DAVERAGE(PlotSort2,"TMRed",$BT$31:$BT$32)</f>
        <v>0.31864999999999999</v>
      </c>
      <c r="BN27" s="4">
        <f>DSTDEV(PlotSort2,"TMRed",$BT$31:$BT$32)/SQRT($BH27)</f>
        <v>4.7500000000000034E-3</v>
      </c>
      <c r="BO27" s="4">
        <f>DAVERAGE(PlotSort2,"TMNIR",$BT$31:$BT$32)</f>
        <v>0.3982</v>
      </c>
      <c r="BP27" s="4">
        <f>DSTDEV(PlotSort2,"TMNIR",$BT$31:$BT$32)/SQRT($BH27)</f>
        <v>4.1999999999999815E-3</v>
      </c>
      <c r="BQ27" s="4">
        <f>DAVERAGE(PlotSort2,"NDRE",$BT$31:$BT$32)</f>
        <v>5.5039632112893602E-2</v>
      </c>
      <c r="BR27" s="4">
        <f>DSTDEV(PlotSort2,"NDRE",$BT$31:$BT$32)/SQRT($BH27)</f>
        <v>4.3577772317197888E-4</v>
      </c>
      <c r="BS27" s="4">
        <f>DAVERAGE(PlotSort2,"rvi",$BT$31:$BT$32)</f>
        <v>1.2497281689472106</v>
      </c>
      <c r="BT27" s="4">
        <f>DSTDEV(PlotSort2,"rvi",$BT$31:$BT$32)/SQRT($BH27)</f>
        <v>5.4486389533948687E-3</v>
      </c>
      <c r="BU27" s="17">
        <f>DAVERAGE(PlotSort2,"ndvi",$BT$31:$BT$32)</f>
        <v>0.11099849352022176</v>
      </c>
      <c r="BV27" s="4">
        <f>DSTDEV(PlotSort2,"ndvi",$BT$31:$BT$32)/SQRT($BH27)</f>
        <v>2.1530815610044034E-3</v>
      </c>
      <c r="BW27" s="17">
        <f>DAVERAGE(PlotSort2,"SAVI",$BT$31:$BT$32)</f>
        <v>9.8070858121705448E-2</v>
      </c>
      <c r="BX27" s="4">
        <f>DSTDEV(PlotSort2,"SAVI",$BT$31:$BT$32)/SQRT($BH27)</f>
        <v>1.3992966924348121E-3</v>
      </c>
      <c r="BY27" s="17">
        <f>DAVERAGE(PlotSort2,"CCCI",$BT$31:$BT$32)</f>
        <v>0.43647232374218936</v>
      </c>
      <c r="BZ27" s="4">
        <f>DSTDEV(PlotSort2,"CCCI",$BT$31:$BT$32)/SQRT($BH27)</f>
        <v>2.8613596688137646E-2</v>
      </c>
    </row>
    <row r="28" spans="2:78" ht="13.5" customHeight="1" x14ac:dyDescent="0.2">
      <c r="B28" s="10">
        <v>139</v>
      </c>
      <c r="C28" s="10">
        <v>9.3490000000000002</v>
      </c>
      <c r="D28" s="10">
        <v>139.38954000000001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26.7</v>
      </c>
      <c r="Q28" s="24">
        <v>0.66</v>
      </c>
      <c r="R28" s="24">
        <v>2.84</v>
      </c>
      <c r="S28" s="24">
        <v>42.8</v>
      </c>
      <c r="T28" s="24">
        <v>96.31</v>
      </c>
      <c r="U28" s="10">
        <v>3</v>
      </c>
      <c r="V28" s="10">
        <v>0</v>
      </c>
      <c r="W28" s="10">
        <v>3</v>
      </c>
      <c r="X28" s="10">
        <v>1</v>
      </c>
      <c r="Y28" s="10">
        <v>1</v>
      </c>
      <c r="Z28" s="10">
        <v>2</v>
      </c>
      <c r="AA28" s="10">
        <v>270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10.183299999999999</v>
      </c>
      <c r="AK28" s="10">
        <v>0.11600000000000001</v>
      </c>
      <c r="AL28" s="11">
        <v>0.3261</v>
      </c>
      <c r="AM28" s="11">
        <v>3.7000000000000002E-3</v>
      </c>
      <c r="AN28" s="11">
        <v>4.6013000000000002</v>
      </c>
      <c r="AO28" s="11">
        <v>6.7799999999999999E-2</v>
      </c>
      <c r="AP28" s="11">
        <v>0.35830000000000001</v>
      </c>
      <c r="AQ28" s="11">
        <v>5.3E-3</v>
      </c>
      <c r="AR28" s="11">
        <v>18.9497</v>
      </c>
      <c r="AS28" s="11">
        <v>0.40629999999999999</v>
      </c>
      <c r="AT28" s="11">
        <v>0.31940000000000002</v>
      </c>
      <c r="AU28" s="11">
        <v>6.7999999999999996E-3</v>
      </c>
      <c r="AV28" s="11">
        <v>32.3294</v>
      </c>
      <c r="AW28" s="11">
        <v>0.74460000000000004</v>
      </c>
      <c r="AX28" s="11">
        <v>0.39960000000000001</v>
      </c>
      <c r="AY28" s="11">
        <v>9.1999999999999998E-3</v>
      </c>
      <c r="AZ28" s="11">
        <v>5.4492677134186568E-2</v>
      </c>
      <c r="BA28" s="11">
        <v>1.2510958046336882</v>
      </c>
      <c r="BB28" s="11">
        <v>0.11154381084840054</v>
      </c>
      <c r="BC28" s="11">
        <v>9.8687448728465937E-2</v>
      </c>
      <c r="BD28" s="11">
        <v>0.42097881324737352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0.33089999999999997</v>
      </c>
      <c r="BJ28" s="4">
        <f>DSTDEV(PlotSort2,"PhxRed",$BU$31:$BU$32)/SQRT($BH28)</f>
        <v>9.9999999999997313E-4</v>
      </c>
      <c r="BK28" s="4">
        <f>DAVERAGE(PlotSort2,"PhxRedEdge",$BU$31:$BU$32)</f>
        <v>0.36309999999999998</v>
      </c>
      <c r="BL28" s="4">
        <f>DSTDEV(PlotSort2,"PhxRedEdge",$BU$31:$BU$32)/SQRT($BH28)</f>
        <v>1.5000000000000013E-3</v>
      </c>
      <c r="BM28" s="4">
        <f>DAVERAGE(PlotSort2,"TMRed",$BU$31:$BU$32)</f>
        <v>0.32195000000000001</v>
      </c>
      <c r="BN28" s="4">
        <f>DSTDEV(PlotSort2,"TMRed",$BU$31:$BU$32)/SQRT($BH28)</f>
        <v>1.5499999999999958E-3</v>
      </c>
      <c r="BO28" s="4">
        <f>DAVERAGE(PlotSort2,"TMNIR",$BU$31:$BU$32)</f>
        <v>0.40300000000000002</v>
      </c>
      <c r="BP28" s="4">
        <f>DSTDEV(PlotSort2,"TMNIR",$BU$31:$BU$32)/SQRT($BH28)</f>
        <v>2.7999999999999969E-3</v>
      </c>
      <c r="BQ28" s="4">
        <f>DAVERAGE(PlotSort2,"NDRE",$BU$31:$BU$32)</f>
        <v>5.2074089704468349E-2</v>
      </c>
      <c r="BR28" s="4">
        <f>DSTDEV(PlotSort2,"NDRE",$BU$31:$BU$32)/SQRT($BH28)</f>
        <v>1.404622652748707E-3</v>
      </c>
      <c r="BS28" s="4">
        <f>DAVERAGE(PlotSort2,"rvi",$BU$31:$BU$32)</f>
        <v>1.251734308158079</v>
      </c>
      <c r="BT28" s="4">
        <f>DSTDEV(PlotSort2,"rvi",$BU$31:$BU$32)/SQRT($BH28)</f>
        <v>2.6706377460941066E-3</v>
      </c>
      <c r="BU28" s="17">
        <f>DAVERAGE(PlotSort2,"ndvi",$BU$31:$BU$32)</f>
        <v>0.11179449275153833</v>
      </c>
      <c r="BV28" s="4">
        <f>DSTDEV(PlotSort2,"ndvi",$BU$31:$BU$32)/SQRT($BH28)</f>
        <v>1.0534436258097871E-3</v>
      </c>
      <c r="BW28" s="17">
        <f>DAVERAGE(PlotSort2,"SAVI",$BU$31:$BU$32)</f>
        <v>9.9244764811088404E-2</v>
      </c>
      <c r="BX28" s="4">
        <f>DSTDEV(PlotSort2,"SAVI",$BU$31:$BU$32)/SQRT($BH28)</f>
        <v>1.1782401510851623E-3</v>
      </c>
      <c r="BY28" s="17">
        <f>DAVERAGE(PlotSort2,"CCCI",$BU$31:$BU$32)</f>
        <v>0.37386605020334829</v>
      </c>
      <c r="BZ28" s="4">
        <f>DSTDEV(PlotSort2,"CCCI",$BU$31:$BU$32)/SQRT($BH28)</f>
        <v>1.6124469783974138E-2</v>
      </c>
    </row>
    <row r="29" spans="2:78" ht="13.5" customHeight="1" x14ac:dyDescent="0.2">
      <c r="B29" s="10">
        <v>139</v>
      </c>
      <c r="C29" s="10">
        <v>9.3409999999999993</v>
      </c>
      <c r="D29" s="10">
        <v>139.38920999999999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26.7</v>
      </c>
      <c r="Q29" s="24">
        <v>0.66</v>
      </c>
      <c r="R29" s="24">
        <v>2.84</v>
      </c>
      <c r="S29" s="24">
        <v>42.9</v>
      </c>
      <c r="T29" s="24">
        <v>96.23</v>
      </c>
      <c r="U29" s="10">
        <v>3</v>
      </c>
      <c r="V29" s="10">
        <v>0</v>
      </c>
      <c r="W29" s="10">
        <v>3</v>
      </c>
      <c r="X29" s="10">
        <v>1</v>
      </c>
      <c r="Y29" s="10">
        <v>1</v>
      </c>
      <c r="Z29" s="10">
        <v>2</v>
      </c>
      <c r="AA29" s="10">
        <v>270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10.2203</v>
      </c>
      <c r="AK29" s="10">
        <v>0.12920000000000001</v>
      </c>
      <c r="AL29" s="11">
        <v>0.32790000000000002</v>
      </c>
      <c r="AM29" s="11">
        <v>4.1000000000000003E-3</v>
      </c>
      <c r="AN29" s="11">
        <v>4.6125999999999996</v>
      </c>
      <c r="AO29" s="11">
        <v>5.5E-2</v>
      </c>
      <c r="AP29" s="11">
        <v>0.3599</v>
      </c>
      <c r="AQ29" s="11">
        <v>4.3E-3</v>
      </c>
      <c r="AR29" s="11">
        <v>18.9161</v>
      </c>
      <c r="AS29" s="11">
        <v>0.27089999999999997</v>
      </c>
      <c r="AT29" s="11">
        <v>0.31940000000000002</v>
      </c>
      <c r="AU29" s="11">
        <v>4.5999999999999999E-3</v>
      </c>
      <c r="AV29" s="11">
        <v>32.443800000000003</v>
      </c>
      <c r="AW29" s="11">
        <v>0.26</v>
      </c>
      <c r="AX29" s="11">
        <v>0.40179999999999999</v>
      </c>
      <c r="AY29" s="11">
        <v>3.2000000000000002E-3</v>
      </c>
      <c r="AZ29" s="11">
        <v>5.5008533543389776E-2</v>
      </c>
      <c r="BA29" s="11">
        <v>1.2579837194740138</v>
      </c>
      <c r="BB29" s="11">
        <v>0.11425402107598442</v>
      </c>
      <c r="BC29" s="11">
        <v>0.10121192269898456</v>
      </c>
      <c r="BD29" s="11">
        <v>0.40495908150526161</v>
      </c>
      <c r="BE29" s="27"/>
      <c r="BF29" s="5"/>
    </row>
    <row r="30" spans="2:78" ht="13.5" customHeight="1" x14ac:dyDescent="0.2">
      <c r="B30" s="10">
        <v>139</v>
      </c>
      <c r="C30" s="10">
        <v>9.3330000000000002</v>
      </c>
      <c r="D30" s="10">
        <v>139.38887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26.7</v>
      </c>
      <c r="Q30" s="24">
        <v>0.66</v>
      </c>
      <c r="R30" s="24">
        <v>2.84</v>
      </c>
      <c r="S30" s="24">
        <v>43</v>
      </c>
      <c r="T30" s="24">
        <v>96.15</v>
      </c>
      <c r="U30" s="10">
        <v>3</v>
      </c>
      <c r="V30" s="10">
        <v>0</v>
      </c>
      <c r="W30" s="10">
        <v>3</v>
      </c>
      <c r="X30" s="10">
        <v>1</v>
      </c>
      <c r="Y30" s="10">
        <v>1</v>
      </c>
      <c r="Z30" s="10">
        <v>2</v>
      </c>
      <c r="AA30" s="10">
        <v>270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9.5561000000000007</v>
      </c>
      <c r="AK30" s="10">
        <v>0.12590000000000001</v>
      </c>
      <c r="AL30" s="11">
        <v>0.30719999999999997</v>
      </c>
      <c r="AM30" s="11">
        <v>4.0000000000000001E-3</v>
      </c>
      <c r="AN30" s="11">
        <v>4.46</v>
      </c>
      <c r="AO30" s="11">
        <v>6.5000000000000002E-2</v>
      </c>
      <c r="AP30" s="11">
        <v>0.34860000000000002</v>
      </c>
      <c r="AQ30" s="11">
        <v>5.1000000000000004E-3</v>
      </c>
      <c r="AR30" s="11">
        <v>17.810300000000002</v>
      </c>
      <c r="AS30" s="11">
        <v>0.18859999999999999</v>
      </c>
      <c r="AT30" s="11">
        <v>0.30130000000000001</v>
      </c>
      <c r="AU30" s="11">
        <v>3.2000000000000002E-3</v>
      </c>
      <c r="AV30" s="11">
        <v>31.8157</v>
      </c>
      <c r="AW30" s="11">
        <v>0.5595</v>
      </c>
      <c r="AX30" s="11">
        <v>0.3947</v>
      </c>
      <c r="AY30" s="11">
        <v>6.8999999999999999E-3</v>
      </c>
      <c r="AZ30" s="11">
        <v>6.202071841786623E-2</v>
      </c>
      <c r="BA30" s="11">
        <v>1.3099900431463656</v>
      </c>
      <c r="BB30" s="11">
        <v>0.13419540229885055</v>
      </c>
      <c r="BC30" s="11">
        <v>0.11714046822742473</v>
      </c>
      <c r="BD30" s="11">
        <v>0.35029619102512538</v>
      </c>
      <c r="BE30" s="27"/>
      <c r="BF30" s="5"/>
      <c r="BH30" s="19" t="s">
        <v>116</v>
      </c>
    </row>
    <row r="31" spans="2:78" ht="13.5" customHeight="1" x14ac:dyDescent="0.2">
      <c r="B31" s="10">
        <v>139</v>
      </c>
      <c r="C31" s="10">
        <v>9.3260000000000005</v>
      </c>
      <c r="D31" s="10">
        <v>139.38857999999999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26.7</v>
      </c>
      <c r="Q31" s="24">
        <v>0.66</v>
      </c>
      <c r="R31" s="24">
        <v>2.84</v>
      </c>
      <c r="S31" s="24">
        <v>43.09</v>
      </c>
      <c r="T31" s="24">
        <v>96.09</v>
      </c>
      <c r="U31" s="10">
        <v>3</v>
      </c>
      <c r="V31" s="10">
        <v>0</v>
      </c>
      <c r="W31" s="10">
        <v>3</v>
      </c>
      <c r="X31" s="10">
        <v>1</v>
      </c>
      <c r="Y31" s="10">
        <v>1</v>
      </c>
      <c r="Z31" s="10">
        <v>2</v>
      </c>
      <c r="AA31" s="10">
        <v>270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10.095599999999999</v>
      </c>
      <c r="AK31" s="10">
        <v>0.15920000000000001</v>
      </c>
      <c r="AL31" s="11">
        <v>0.32500000000000001</v>
      </c>
      <c r="AM31" s="11">
        <v>5.1000000000000004E-3</v>
      </c>
      <c r="AN31" s="11">
        <v>4.6406999999999998</v>
      </c>
      <c r="AO31" s="11">
        <v>6.5199999999999994E-2</v>
      </c>
      <c r="AP31" s="11">
        <v>0.3634</v>
      </c>
      <c r="AQ31" s="11">
        <v>5.1000000000000004E-3</v>
      </c>
      <c r="AR31" s="11">
        <v>18.7959</v>
      </c>
      <c r="AS31" s="11">
        <v>0.35449999999999998</v>
      </c>
      <c r="AT31" s="11">
        <v>0.31850000000000001</v>
      </c>
      <c r="AU31" s="11">
        <v>6.0000000000000001E-3</v>
      </c>
      <c r="AV31" s="11">
        <v>32.614400000000003</v>
      </c>
      <c r="AW31" s="11">
        <v>0.70099999999999996</v>
      </c>
      <c r="AX31" s="11">
        <v>0.40529999999999999</v>
      </c>
      <c r="AY31" s="11">
        <v>8.6999999999999994E-3</v>
      </c>
      <c r="AZ31" s="11">
        <v>5.4507610251073237E-2</v>
      </c>
      <c r="BA31" s="11">
        <v>1.2725274725274724</v>
      </c>
      <c r="BB31" s="11">
        <v>0.11992263056092842</v>
      </c>
      <c r="BC31" s="11">
        <v>0.10638993299558749</v>
      </c>
      <c r="BD31" s="11">
        <v>0.34378467049479233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139</v>
      </c>
      <c r="C32" s="10">
        <v>9.3179999999999996</v>
      </c>
      <c r="D32" s="10">
        <v>139.38825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26.7</v>
      </c>
      <c r="Q32" s="24">
        <v>0.66</v>
      </c>
      <c r="R32" s="24">
        <v>2.84</v>
      </c>
      <c r="S32" s="24">
        <v>43.19</v>
      </c>
      <c r="T32" s="24">
        <v>96.01</v>
      </c>
      <c r="U32" s="10">
        <v>3</v>
      </c>
      <c r="V32" s="10">
        <v>0</v>
      </c>
      <c r="W32" s="10">
        <v>3</v>
      </c>
      <c r="X32" s="10">
        <v>1</v>
      </c>
      <c r="Y32" s="10">
        <v>1</v>
      </c>
      <c r="Z32" s="10">
        <v>2</v>
      </c>
      <c r="AA32" s="10">
        <v>270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10.180099999999999</v>
      </c>
      <c r="AK32" s="10">
        <v>0.1192</v>
      </c>
      <c r="AL32" s="11">
        <v>0.32840000000000003</v>
      </c>
      <c r="AM32" s="11">
        <v>3.8E-3</v>
      </c>
      <c r="AN32" s="11">
        <v>4.6222000000000003</v>
      </c>
      <c r="AO32" s="11">
        <v>4.1700000000000001E-2</v>
      </c>
      <c r="AP32" s="11">
        <v>0.36259999999999998</v>
      </c>
      <c r="AQ32" s="11">
        <v>3.3E-3</v>
      </c>
      <c r="AR32" s="11">
        <v>19.060500000000001</v>
      </c>
      <c r="AS32" s="11">
        <v>0.30080000000000001</v>
      </c>
      <c r="AT32" s="11">
        <v>0.3236</v>
      </c>
      <c r="AU32" s="11">
        <v>5.1000000000000004E-3</v>
      </c>
      <c r="AV32" s="11">
        <v>32.745399999999997</v>
      </c>
      <c r="AW32" s="11">
        <v>0.44929999999999998</v>
      </c>
      <c r="AX32" s="11">
        <v>0.40760000000000002</v>
      </c>
      <c r="AY32" s="11">
        <v>5.5999999999999999E-3</v>
      </c>
      <c r="AZ32" s="11">
        <v>5.8426382757725319E-2</v>
      </c>
      <c r="BA32" s="11">
        <v>1.2595797280593326</v>
      </c>
      <c r="BB32" s="11">
        <v>0.11487964989059082</v>
      </c>
      <c r="BC32" s="11">
        <v>0.10233918128654973</v>
      </c>
      <c r="BD32" s="11">
        <v>0.46168679929660006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139</v>
      </c>
      <c r="C33" s="10">
        <v>9.3109999999999999</v>
      </c>
      <c r="D33" s="10">
        <v>139.38795999999999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26.7</v>
      </c>
      <c r="Q33" s="24">
        <v>0.66</v>
      </c>
      <c r="R33" s="24">
        <v>2.84</v>
      </c>
      <c r="S33" s="24">
        <v>43.28</v>
      </c>
      <c r="T33" s="24">
        <v>95.94</v>
      </c>
      <c r="U33" s="10">
        <v>3</v>
      </c>
      <c r="V33" s="10">
        <v>0</v>
      </c>
      <c r="W33" s="10">
        <v>3</v>
      </c>
      <c r="X33" s="10">
        <v>1</v>
      </c>
      <c r="Y33" s="10">
        <v>1</v>
      </c>
      <c r="Z33" s="10">
        <v>2</v>
      </c>
      <c r="AA33" s="10">
        <v>270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9.8716000000000008</v>
      </c>
      <c r="AK33" s="10">
        <v>0.32829999999999998</v>
      </c>
      <c r="AL33" s="11">
        <v>0.31890000000000002</v>
      </c>
      <c r="AM33" s="11">
        <v>1.06E-2</v>
      </c>
      <c r="AN33" s="11">
        <v>4.5631000000000004</v>
      </c>
      <c r="AO33" s="11">
        <v>9.4500000000000001E-2</v>
      </c>
      <c r="AP33" s="11">
        <v>0.35859999999999997</v>
      </c>
      <c r="AQ33" s="11">
        <v>7.4000000000000003E-3</v>
      </c>
      <c r="AR33" s="11">
        <v>18.409700000000001</v>
      </c>
      <c r="AS33" s="11">
        <v>0.63790000000000002</v>
      </c>
      <c r="AT33" s="11">
        <v>0.31309999999999999</v>
      </c>
      <c r="AU33" s="11">
        <v>1.0800000000000001E-2</v>
      </c>
      <c r="AV33" s="11">
        <v>32.5062</v>
      </c>
      <c r="AW33" s="11">
        <v>0.58030000000000004</v>
      </c>
      <c r="AX33" s="11">
        <v>0.40529999999999999</v>
      </c>
      <c r="AY33" s="11">
        <v>7.1999999999999998E-3</v>
      </c>
      <c r="AZ33" s="11">
        <v>6.1133656237727471E-2</v>
      </c>
      <c r="BA33" s="11">
        <v>1.2944746087511978</v>
      </c>
      <c r="BB33" s="11">
        <v>0.12834075723830737</v>
      </c>
      <c r="BC33" s="11">
        <v>0.11350952068286278</v>
      </c>
      <c r="BD33" s="11">
        <v>0.38631707857739855</v>
      </c>
      <c r="BE33" s="27"/>
      <c r="BF33" s="5"/>
    </row>
    <row r="34" spans="2:66" ht="13.5" customHeight="1" x14ac:dyDescent="0.2">
      <c r="B34" s="10">
        <v>139</v>
      </c>
      <c r="C34" s="10">
        <v>9.3810000000000002</v>
      </c>
      <c r="D34" s="10">
        <v>139.39088000000001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26.7</v>
      </c>
      <c r="Q34" s="24">
        <v>0.66</v>
      </c>
      <c r="R34" s="24">
        <v>2.84</v>
      </c>
      <c r="S34" s="24">
        <v>42.4</v>
      </c>
      <c r="T34" s="24">
        <v>96.62</v>
      </c>
      <c r="U34" s="10">
        <v>3</v>
      </c>
      <c r="V34" s="10">
        <v>0</v>
      </c>
      <c r="W34" s="10">
        <v>3</v>
      </c>
      <c r="X34" s="10">
        <v>1</v>
      </c>
      <c r="Y34" s="10">
        <v>1</v>
      </c>
      <c r="Z34" s="10">
        <v>2</v>
      </c>
      <c r="AA34" s="10">
        <v>270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9.9131</v>
      </c>
      <c r="AK34" s="10">
        <v>0.20430000000000001</v>
      </c>
      <c r="AL34" s="11">
        <v>0.31519999999999998</v>
      </c>
      <c r="AM34" s="11">
        <v>6.4999999999999997E-3</v>
      </c>
      <c r="AN34" s="11">
        <v>4.4645000000000001</v>
      </c>
      <c r="AO34" s="11">
        <v>8.6199999999999999E-2</v>
      </c>
      <c r="AP34" s="11">
        <v>0.34499999999999997</v>
      </c>
      <c r="AQ34" s="11">
        <v>6.7000000000000002E-3</v>
      </c>
      <c r="AR34" s="11">
        <v>18.542000000000002</v>
      </c>
      <c r="AS34" s="11">
        <v>0.4224</v>
      </c>
      <c r="AT34" s="11">
        <v>0.31019999999999998</v>
      </c>
      <c r="AU34" s="11">
        <v>7.1000000000000004E-3</v>
      </c>
      <c r="AV34" s="11">
        <v>31.372599999999998</v>
      </c>
      <c r="AW34" s="11">
        <v>0.68220000000000003</v>
      </c>
      <c r="AX34" s="11">
        <v>0.38500000000000001</v>
      </c>
      <c r="AY34" s="11">
        <v>8.3999999999999995E-3</v>
      </c>
      <c r="AZ34" s="11">
        <v>5.4794520547945258E-2</v>
      </c>
      <c r="BA34" s="11">
        <v>1.2411347517730498</v>
      </c>
      <c r="BB34" s="11">
        <v>0.10759493670886081</v>
      </c>
      <c r="BC34" s="11">
        <v>9.3875502008032172E-2</v>
      </c>
      <c r="BD34" s="11">
        <v>0.46450803564707061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139</v>
      </c>
      <c r="C35" s="10">
        <v>9.3889999999999993</v>
      </c>
      <c r="D35" s="10">
        <v>139.39121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26.7</v>
      </c>
      <c r="Q35" s="24">
        <v>0.66</v>
      </c>
      <c r="R35" s="24">
        <v>2.84</v>
      </c>
      <c r="S35" s="24">
        <v>42.3</v>
      </c>
      <c r="T35" s="24">
        <v>96.7</v>
      </c>
      <c r="U35" s="10">
        <v>3</v>
      </c>
      <c r="V35" s="10">
        <v>0</v>
      </c>
      <c r="W35" s="10">
        <v>3</v>
      </c>
      <c r="X35" s="10">
        <v>1</v>
      </c>
      <c r="Y35" s="10">
        <v>1</v>
      </c>
      <c r="Z35" s="10">
        <v>2</v>
      </c>
      <c r="AA35" s="10">
        <v>270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10.1717</v>
      </c>
      <c r="AK35" s="10">
        <v>0.32769999999999999</v>
      </c>
      <c r="AL35" s="11">
        <v>0.32279999999999998</v>
      </c>
      <c r="AM35" s="11">
        <v>1.04E-2</v>
      </c>
      <c r="AN35" s="11">
        <v>4.5858999999999996</v>
      </c>
      <c r="AO35" s="11">
        <v>0.14130000000000001</v>
      </c>
      <c r="AP35" s="11">
        <v>0.35370000000000001</v>
      </c>
      <c r="AQ35" s="11">
        <v>1.09E-2</v>
      </c>
      <c r="AR35" s="11">
        <v>19.1584</v>
      </c>
      <c r="AS35" s="11">
        <v>0.71970000000000001</v>
      </c>
      <c r="AT35" s="11">
        <v>0.31990000000000002</v>
      </c>
      <c r="AU35" s="11">
        <v>1.2E-2</v>
      </c>
      <c r="AV35" s="11">
        <v>32.4542</v>
      </c>
      <c r="AW35" s="11">
        <v>1.0608</v>
      </c>
      <c r="AX35" s="11">
        <v>0.39750000000000002</v>
      </c>
      <c r="AY35" s="11">
        <v>1.2999999999999999E-2</v>
      </c>
      <c r="AZ35" s="11">
        <v>5.830670926517572E-2</v>
      </c>
      <c r="BA35" s="11">
        <v>1.2425758049390434</v>
      </c>
      <c r="BB35" s="11">
        <v>0.10816838583774742</v>
      </c>
      <c r="BC35" s="11">
        <v>9.5613602759980293E-2</v>
      </c>
      <c r="BD35" s="11">
        <v>0.52455047609869154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139</v>
      </c>
      <c r="C36" s="10">
        <v>9.3970000000000002</v>
      </c>
      <c r="D36" s="10">
        <v>139.39153999999999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26.7</v>
      </c>
      <c r="Q36" s="24">
        <v>0.66</v>
      </c>
      <c r="R36" s="24">
        <v>2.84</v>
      </c>
      <c r="S36" s="24">
        <v>42.2</v>
      </c>
      <c r="T36" s="24">
        <v>96.78</v>
      </c>
      <c r="U36" s="10">
        <v>3</v>
      </c>
      <c r="V36" s="10">
        <v>0</v>
      </c>
      <c r="W36" s="10">
        <v>3</v>
      </c>
      <c r="X36" s="10">
        <v>1</v>
      </c>
      <c r="Y36" s="10">
        <v>1</v>
      </c>
      <c r="Z36" s="10">
        <v>2</v>
      </c>
      <c r="AA36" s="10">
        <v>270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9.9804999999999993</v>
      </c>
      <c r="AK36" s="10">
        <v>0.1961</v>
      </c>
      <c r="AL36" s="11">
        <v>0.31619999999999998</v>
      </c>
      <c r="AM36" s="11">
        <v>6.1999999999999998E-3</v>
      </c>
      <c r="AN36" s="11">
        <v>4.5614999999999997</v>
      </c>
      <c r="AO36" s="11">
        <v>7.9799999999999996E-2</v>
      </c>
      <c r="AP36" s="11">
        <v>0.35120000000000001</v>
      </c>
      <c r="AQ36" s="11">
        <v>6.1000000000000004E-3</v>
      </c>
      <c r="AR36" s="11">
        <v>18.853999999999999</v>
      </c>
      <c r="AS36" s="11">
        <v>0.1623</v>
      </c>
      <c r="AT36" s="11">
        <v>0.31430000000000002</v>
      </c>
      <c r="AU36" s="11">
        <v>2.7000000000000001E-3</v>
      </c>
      <c r="AV36" s="11">
        <v>32.420999999999999</v>
      </c>
      <c r="AW36" s="11">
        <v>0.26619999999999999</v>
      </c>
      <c r="AX36" s="11">
        <v>0.39639999999999997</v>
      </c>
      <c r="AY36" s="11">
        <v>3.3E-3</v>
      </c>
      <c r="AZ36" s="11">
        <v>6.0460139111824449E-2</v>
      </c>
      <c r="BA36" s="11">
        <v>1.2612153993000317</v>
      </c>
      <c r="BB36" s="11">
        <v>0.11551990994793858</v>
      </c>
      <c r="BC36" s="11">
        <v>0.10171801437185093</v>
      </c>
      <c r="BD36" s="11">
        <v>0.49277223814045829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139</v>
      </c>
      <c r="C37" s="10">
        <v>9.4049999999999994</v>
      </c>
      <c r="D37" s="10">
        <v>139.39187999999999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26.7</v>
      </c>
      <c r="Q37" s="24">
        <v>0.66</v>
      </c>
      <c r="R37" s="24">
        <v>2.84</v>
      </c>
      <c r="S37" s="24">
        <v>42.1</v>
      </c>
      <c r="T37" s="24">
        <v>96.85</v>
      </c>
      <c r="U37" s="10">
        <v>3</v>
      </c>
      <c r="V37" s="10">
        <v>0</v>
      </c>
      <c r="W37" s="10">
        <v>3</v>
      </c>
      <c r="X37" s="10">
        <v>1</v>
      </c>
      <c r="Y37" s="10">
        <v>1</v>
      </c>
      <c r="Z37" s="10">
        <v>2</v>
      </c>
      <c r="AA37" s="10">
        <v>270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10.0999</v>
      </c>
      <c r="AK37" s="10">
        <v>1.5800000000000002E-2</v>
      </c>
      <c r="AL37" s="11">
        <v>0.31940000000000002</v>
      </c>
      <c r="AM37" s="11">
        <v>5.0000000000000001E-4</v>
      </c>
      <c r="AN37" s="11">
        <v>4.5460000000000003</v>
      </c>
      <c r="AO37" s="11">
        <v>1E-3</v>
      </c>
      <c r="AP37" s="11">
        <v>0.3493</v>
      </c>
      <c r="AQ37" s="11">
        <v>1E-4</v>
      </c>
      <c r="AR37" s="11">
        <v>19.035</v>
      </c>
      <c r="AS37" s="11">
        <v>6.3E-3</v>
      </c>
      <c r="AT37" s="11">
        <v>0.31669999999999998</v>
      </c>
      <c r="AU37" s="11">
        <v>1E-4</v>
      </c>
      <c r="AV37" s="11">
        <v>32.063200000000002</v>
      </c>
      <c r="AW37" s="11">
        <v>1.66E-2</v>
      </c>
      <c r="AX37" s="11">
        <v>0.39129999999999998</v>
      </c>
      <c r="AY37" s="11">
        <v>2.0000000000000001E-4</v>
      </c>
      <c r="AZ37" s="11">
        <v>5.6710775047258959E-2</v>
      </c>
      <c r="BA37" s="11">
        <v>1.2355541521945059</v>
      </c>
      <c r="BB37" s="11">
        <v>0.10536723163841809</v>
      </c>
      <c r="BC37" s="11">
        <v>9.2632450331125826E-2</v>
      </c>
      <c r="BD37" s="11">
        <v>0.52242671670062368</v>
      </c>
      <c r="BE37" s="27"/>
      <c r="BF37" s="5"/>
      <c r="BI37" s="22">
        <v>2</v>
      </c>
    </row>
    <row r="38" spans="2:66" ht="13.5" customHeight="1" x14ac:dyDescent="0.2">
      <c r="B38" s="10">
        <v>139</v>
      </c>
      <c r="C38" s="10">
        <v>9.4130000000000003</v>
      </c>
      <c r="D38" s="10">
        <v>139.39221000000001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26.7</v>
      </c>
      <c r="Q38" s="24">
        <v>0.66</v>
      </c>
      <c r="R38" s="24">
        <v>2.84</v>
      </c>
      <c r="S38" s="24">
        <v>42</v>
      </c>
      <c r="T38" s="24">
        <v>96.93</v>
      </c>
      <c r="U38" s="10">
        <v>3</v>
      </c>
      <c r="V38" s="10">
        <v>0</v>
      </c>
      <c r="W38" s="10">
        <v>3</v>
      </c>
      <c r="X38" s="10">
        <v>1</v>
      </c>
      <c r="Y38" s="10">
        <v>1</v>
      </c>
      <c r="Z38" s="10">
        <v>2</v>
      </c>
      <c r="AA38" s="10">
        <v>270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9.7845999999999993</v>
      </c>
      <c r="AK38" s="10">
        <v>0.20069999999999999</v>
      </c>
      <c r="AL38" s="11">
        <v>0.30880000000000002</v>
      </c>
      <c r="AM38" s="11">
        <v>6.3E-3</v>
      </c>
      <c r="AN38" s="11">
        <v>4.5140000000000002</v>
      </c>
      <c r="AO38" s="11">
        <v>7.3099999999999998E-2</v>
      </c>
      <c r="AP38" s="11">
        <v>0.34620000000000001</v>
      </c>
      <c r="AQ38" s="11">
        <v>5.5999999999999999E-3</v>
      </c>
      <c r="AR38" s="11">
        <v>18.374400000000001</v>
      </c>
      <c r="AS38" s="11">
        <v>0.13589999999999999</v>
      </c>
      <c r="AT38" s="11">
        <v>0.30509999999999998</v>
      </c>
      <c r="AU38" s="11">
        <v>2.3E-3</v>
      </c>
      <c r="AV38" s="11">
        <v>32.142200000000003</v>
      </c>
      <c r="AW38" s="11">
        <v>0.3286</v>
      </c>
      <c r="AX38" s="11">
        <v>0.3916</v>
      </c>
      <c r="AY38" s="11">
        <v>4.0000000000000001E-3</v>
      </c>
      <c r="AZ38" s="11">
        <v>6.1534291135809153E-2</v>
      </c>
      <c r="BA38" s="11">
        <v>1.283513602097673</v>
      </c>
      <c r="BB38" s="11">
        <v>0.12415673891201381</v>
      </c>
      <c r="BC38" s="11">
        <v>0.10842316370017552</v>
      </c>
      <c r="BD38" s="11">
        <v>0.43123897873101852</v>
      </c>
      <c r="BE38" s="27"/>
      <c r="BF38" s="5"/>
      <c r="BI38" s="22">
        <v>3</v>
      </c>
      <c r="BJ38" s="3"/>
    </row>
    <row r="39" spans="2:66" ht="13.5" customHeight="1" x14ac:dyDescent="0.2">
      <c r="B39" s="10">
        <v>139</v>
      </c>
      <c r="C39" s="10">
        <v>9.42</v>
      </c>
      <c r="D39" s="10">
        <v>139.39250000000001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26.7</v>
      </c>
      <c r="Q39" s="24">
        <v>0.66</v>
      </c>
      <c r="R39" s="24">
        <v>2.84</v>
      </c>
      <c r="S39" s="24">
        <v>41.91</v>
      </c>
      <c r="T39" s="24">
        <v>97</v>
      </c>
      <c r="U39" s="10">
        <v>3</v>
      </c>
      <c r="V39" s="10">
        <v>0</v>
      </c>
      <c r="W39" s="10">
        <v>3</v>
      </c>
      <c r="X39" s="10">
        <v>1</v>
      </c>
      <c r="Y39" s="10">
        <v>1</v>
      </c>
      <c r="Z39" s="10">
        <v>2</v>
      </c>
      <c r="AA39" s="10">
        <v>270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9.9949999999999992</v>
      </c>
      <c r="AK39" s="10">
        <v>0.1009</v>
      </c>
      <c r="AL39" s="11">
        <v>0.315</v>
      </c>
      <c r="AM39" s="11">
        <v>3.2000000000000002E-3</v>
      </c>
      <c r="AN39" s="11">
        <v>4.5338000000000003</v>
      </c>
      <c r="AO39" s="11">
        <v>1.47E-2</v>
      </c>
      <c r="AP39" s="11">
        <v>0.34720000000000001</v>
      </c>
      <c r="AQ39" s="11">
        <v>1.1000000000000001E-3</v>
      </c>
      <c r="AR39" s="11">
        <v>18.930499999999999</v>
      </c>
      <c r="AS39" s="11">
        <v>5.3600000000000002E-2</v>
      </c>
      <c r="AT39" s="11">
        <v>0.31390000000000001</v>
      </c>
      <c r="AU39" s="11">
        <v>8.9999999999999998E-4</v>
      </c>
      <c r="AV39" s="11">
        <v>32.279499999999999</v>
      </c>
      <c r="AW39" s="11">
        <v>5.4100000000000002E-2</v>
      </c>
      <c r="AX39" s="11">
        <v>0.3926</v>
      </c>
      <c r="AY39" s="11">
        <v>6.9999999999999999E-4</v>
      </c>
      <c r="AZ39" s="11">
        <v>6.1367937280346035E-2</v>
      </c>
      <c r="BA39" s="11">
        <v>1.2507167887862376</v>
      </c>
      <c r="BB39" s="11">
        <v>0.1113941967445152</v>
      </c>
      <c r="BC39" s="11">
        <v>9.784500621632819E-2</v>
      </c>
      <c r="BD39" s="11">
        <v>0.54958237219494099</v>
      </c>
      <c r="BE39" s="27"/>
      <c r="BF39" s="5"/>
    </row>
    <row r="40" spans="2:66" ht="13.5" customHeight="1" x14ac:dyDescent="0.2">
      <c r="B40" s="10">
        <v>139</v>
      </c>
      <c r="C40" s="10">
        <v>9.4280000000000008</v>
      </c>
      <c r="D40" s="10">
        <v>139.39283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26.7</v>
      </c>
      <c r="Q40" s="24">
        <v>0.66</v>
      </c>
      <c r="R40" s="24">
        <v>2.84</v>
      </c>
      <c r="S40" s="24">
        <v>41.82</v>
      </c>
      <c r="T40" s="24">
        <v>97.08</v>
      </c>
      <c r="U40" s="10">
        <v>3</v>
      </c>
      <c r="V40" s="10">
        <v>0</v>
      </c>
      <c r="W40" s="10">
        <v>3</v>
      </c>
      <c r="X40" s="10">
        <v>1</v>
      </c>
      <c r="Y40" s="10">
        <v>1</v>
      </c>
      <c r="Z40" s="10">
        <v>2</v>
      </c>
      <c r="AA40" s="10">
        <v>270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10.252000000000001</v>
      </c>
      <c r="AK40" s="10">
        <v>0.1588</v>
      </c>
      <c r="AL40" s="11">
        <v>0.32250000000000001</v>
      </c>
      <c r="AM40" s="11">
        <v>5.0000000000000001E-3</v>
      </c>
      <c r="AN40" s="11">
        <v>4.6238000000000001</v>
      </c>
      <c r="AO40" s="11">
        <v>7.2499999999999995E-2</v>
      </c>
      <c r="AP40" s="11">
        <v>0.35339999999999999</v>
      </c>
      <c r="AQ40" s="11">
        <v>5.4999999999999997E-3</v>
      </c>
      <c r="AR40" s="11">
        <v>19.4056</v>
      </c>
      <c r="AS40" s="11">
        <v>0.25700000000000001</v>
      </c>
      <c r="AT40" s="11">
        <v>0.32119999999999999</v>
      </c>
      <c r="AU40" s="11">
        <v>4.3E-3</v>
      </c>
      <c r="AV40" s="11">
        <v>32.838999999999999</v>
      </c>
      <c r="AW40" s="11">
        <v>0.44719999999999999</v>
      </c>
      <c r="AX40" s="11">
        <v>0.3987</v>
      </c>
      <c r="AY40" s="11">
        <v>5.4000000000000003E-3</v>
      </c>
      <c r="AZ40" s="11">
        <v>6.0231352213801367E-2</v>
      </c>
      <c r="BA40" s="11">
        <v>1.2412826899128269</v>
      </c>
      <c r="BB40" s="11">
        <v>0.1076538408112238</v>
      </c>
      <c r="BC40" s="11">
        <v>9.5294696286580882E-2</v>
      </c>
      <c r="BD40" s="11">
        <v>0.56565796106588595</v>
      </c>
      <c r="BE40" s="27"/>
      <c r="BF40" s="5"/>
    </row>
    <row r="41" spans="2:66" ht="13.5" customHeight="1" x14ac:dyDescent="0.2">
      <c r="B41" s="10">
        <v>139</v>
      </c>
      <c r="C41" s="10">
        <v>9.4359999999999999</v>
      </c>
      <c r="D41" s="10">
        <v>139.39317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26.7</v>
      </c>
      <c r="Q41" s="24">
        <v>0.66</v>
      </c>
      <c r="R41" s="24">
        <v>2.84</v>
      </c>
      <c r="S41" s="24">
        <v>41.72</v>
      </c>
      <c r="T41" s="24">
        <v>97.16</v>
      </c>
      <c r="U41" s="10">
        <v>3</v>
      </c>
      <c r="V41" s="10">
        <v>0</v>
      </c>
      <c r="W41" s="10">
        <v>3</v>
      </c>
      <c r="X41" s="10">
        <v>1</v>
      </c>
      <c r="Y41" s="10">
        <v>1</v>
      </c>
      <c r="Z41" s="10">
        <v>2</v>
      </c>
      <c r="AA41" s="10">
        <v>270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10.7065</v>
      </c>
      <c r="AK41" s="10">
        <v>0.34839999999999999</v>
      </c>
      <c r="AL41" s="11">
        <v>0.3362</v>
      </c>
      <c r="AM41" s="11">
        <v>1.09E-2</v>
      </c>
      <c r="AN41" s="11">
        <v>4.8144999999999998</v>
      </c>
      <c r="AO41" s="11">
        <v>0.12520000000000001</v>
      </c>
      <c r="AP41" s="11">
        <v>0.36730000000000002</v>
      </c>
      <c r="AQ41" s="11">
        <v>9.5999999999999992E-3</v>
      </c>
      <c r="AR41" s="11">
        <v>19.841899999999999</v>
      </c>
      <c r="AS41" s="11">
        <v>0.52610000000000001</v>
      </c>
      <c r="AT41" s="11">
        <v>0.32779999999999998</v>
      </c>
      <c r="AU41" s="11">
        <v>8.6999999999999994E-3</v>
      </c>
      <c r="AV41" s="11">
        <v>33.533799999999999</v>
      </c>
      <c r="AW41" s="11">
        <v>0.67600000000000005</v>
      </c>
      <c r="AX41" s="11">
        <v>0.40639999999999998</v>
      </c>
      <c r="AY41" s="11">
        <v>8.2000000000000007E-3</v>
      </c>
      <c r="AZ41" s="11">
        <v>5.0536383611218774E-2</v>
      </c>
      <c r="BA41" s="11">
        <v>1.2397803538743137</v>
      </c>
      <c r="BB41" s="11">
        <v>0.10705529828384637</v>
      </c>
      <c r="BC41" s="11">
        <v>9.5527467185221204E-2</v>
      </c>
      <c r="BD41" s="11">
        <v>0.38994987557581218</v>
      </c>
      <c r="BE41" s="27"/>
      <c r="BF41" s="5"/>
    </row>
    <row r="42" spans="2:66" ht="13.5" customHeight="1" x14ac:dyDescent="0.2">
      <c r="B42" s="10">
        <v>139</v>
      </c>
      <c r="C42" s="10">
        <v>9.2460000000000004</v>
      </c>
      <c r="D42" s="10">
        <v>139.38525000000001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26.7</v>
      </c>
      <c r="Q42" s="24">
        <v>0.66</v>
      </c>
      <c r="R42" s="24">
        <v>2.84</v>
      </c>
      <c r="S42" s="24">
        <v>44.09</v>
      </c>
      <c r="T42" s="24">
        <v>95.33</v>
      </c>
      <c r="U42" s="10">
        <v>3</v>
      </c>
      <c r="V42" s="10">
        <v>0</v>
      </c>
      <c r="W42" s="10">
        <v>3</v>
      </c>
      <c r="X42" s="10">
        <v>1</v>
      </c>
      <c r="Y42" s="10">
        <v>1</v>
      </c>
      <c r="Z42" s="10">
        <v>2</v>
      </c>
      <c r="AA42" s="10">
        <v>270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9.4169999999999998</v>
      </c>
      <c r="AK42" s="10">
        <v>0.84950000000000003</v>
      </c>
      <c r="AL42" s="11">
        <v>0.30890000000000001</v>
      </c>
      <c r="AM42" s="11">
        <v>2.7900000000000001E-2</v>
      </c>
      <c r="AN42" s="11">
        <v>4.3384</v>
      </c>
      <c r="AO42" s="11">
        <v>0.30349999999999999</v>
      </c>
      <c r="AP42" s="11">
        <v>0.3463</v>
      </c>
      <c r="AQ42" s="11">
        <v>2.4199999999999999E-2</v>
      </c>
      <c r="AR42" s="11">
        <v>17.560400000000001</v>
      </c>
      <c r="AS42" s="11">
        <v>1.6105</v>
      </c>
      <c r="AT42" s="11">
        <v>0.30330000000000001</v>
      </c>
      <c r="AU42" s="11">
        <v>2.7799999999999998E-2</v>
      </c>
      <c r="AV42" s="11">
        <v>30.341000000000001</v>
      </c>
      <c r="AW42" s="11">
        <v>2.0175999999999998</v>
      </c>
      <c r="AX42" s="11">
        <v>0.3841</v>
      </c>
      <c r="AY42" s="11">
        <v>2.5499999999999998E-2</v>
      </c>
      <c r="AZ42" s="11">
        <v>5.1752464403066814E-2</v>
      </c>
      <c r="BA42" s="11">
        <v>1.266402901417738</v>
      </c>
      <c r="BB42" s="11">
        <v>0.11754437009019492</v>
      </c>
      <c r="BC42" s="11">
        <v>0.10207175341081351</v>
      </c>
      <c r="BD42" s="11">
        <v>0.31534414262364135</v>
      </c>
      <c r="BE42" s="27"/>
      <c r="BF42" s="5"/>
    </row>
    <row r="43" spans="2:66" ht="13.5" customHeight="1" x14ac:dyDescent="0.2">
      <c r="B43" s="10">
        <v>139</v>
      </c>
      <c r="C43" s="10">
        <v>9.2530000000000001</v>
      </c>
      <c r="D43" s="10">
        <v>139.38553999999999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26.7</v>
      </c>
      <c r="Q43" s="24">
        <v>0.66</v>
      </c>
      <c r="R43" s="24">
        <v>2.84</v>
      </c>
      <c r="S43" s="24">
        <v>44</v>
      </c>
      <c r="T43" s="24">
        <v>95.39</v>
      </c>
      <c r="U43" s="10">
        <v>3</v>
      </c>
      <c r="V43" s="10">
        <v>0</v>
      </c>
      <c r="W43" s="10">
        <v>3</v>
      </c>
      <c r="X43" s="10">
        <v>1</v>
      </c>
      <c r="Y43" s="10">
        <v>1</v>
      </c>
      <c r="Z43" s="10">
        <v>2</v>
      </c>
      <c r="AA43" s="10">
        <v>270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10.1341</v>
      </c>
      <c r="AK43" s="10">
        <v>0.36480000000000001</v>
      </c>
      <c r="AL43" s="11">
        <v>0.33189999999999997</v>
      </c>
      <c r="AM43" s="11">
        <v>1.1900000000000001E-2</v>
      </c>
      <c r="AN43" s="11">
        <v>4.5758000000000001</v>
      </c>
      <c r="AO43" s="11">
        <v>0.1431</v>
      </c>
      <c r="AP43" s="11">
        <v>0.36459999999999998</v>
      </c>
      <c r="AQ43" s="11">
        <v>1.14E-2</v>
      </c>
      <c r="AR43" s="11">
        <v>18.764199999999999</v>
      </c>
      <c r="AS43" s="11">
        <v>0.57130000000000003</v>
      </c>
      <c r="AT43" s="11">
        <v>0.32350000000000001</v>
      </c>
      <c r="AU43" s="11">
        <v>9.7999999999999997E-3</v>
      </c>
      <c r="AV43" s="11">
        <v>32.109000000000002</v>
      </c>
      <c r="AW43" s="11">
        <v>0.66139999999999999</v>
      </c>
      <c r="AX43" s="11">
        <v>0.40579999999999999</v>
      </c>
      <c r="AY43" s="11">
        <v>8.3999999999999995E-3</v>
      </c>
      <c r="AZ43" s="11">
        <v>5.3478712357217052E-2</v>
      </c>
      <c r="BA43" s="11">
        <v>1.2544049459041731</v>
      </c>
      <c r="BB43" s="11">
        <v>0.11284793637734811</v>
      </c>
      <c r="BC43" s="11">
        <v>0.10042300496217357</v>
      </c>
      <c r="BD43" s="11">
        <v>0.38999051998732243</v>
      </c>
      <c r="BE43" s="27"/>
      <c r="BF43" s="5"/>
    </row>
    <row r="44" spans="2:66" ht="13.5" customHeight="1" x14ac:dyDescent="0.2">
      <c r="B44" s="10">
        <v>139</v>
      </c>
      <c r="C44" s="10">
        <v>9.26</v>
      </c>
      <c r="D44" s="10">
        <v>139.38583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26.7</v>
      </c>
      <c r="Q44" s="24">
        <v>0.66</v>
      </c>
      <c r="R44" s="24">
        <v>2.84</v>
      </c>
      <c r="S44" s="24">
        <v>43.91</v>
      </c>
      <c r="T44" s="24">
        <v>95.46</v>
      </c>
      <c r="U44" s="10">
        <v>3</v>
      </c>
      <c r="V44" s="10">
        <v>0</v>
      </c>
      <c r="W44" s="10">
        <v>3</v>
      </c>
      <c r="X44" s="10">
        <v>1</v>
      </c>
      <c r="Y44" s="10">
        <v>1</v>
      </c>
      <c r="Z44" s="10">
        <v>2</v>
      </c>
      <c r="AA44" s="10">
        <v>270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8.6883999999999997</v>
      </c>
      <c r="AK44" s="10">
        <v>2.07E-2</v>
      </c>
      <c r="AL44" s="11">
        <v>0.28410000000000002</v>
      </c>
      <c r="AM44" s="11">
        <v>6.9999999999999999E-4</v>
      </c>
      <c r="AN44" s="11">
        <v>3.8797999999999999</v>
      </c>
      <c r="AO44" s="11">
        <v>5.9999999999999995E-4</v>
      </c>
      <c r="AP44" s="11">
        <v>0.30869999999999997</v>
      </c>
      <c r="AQ44" s="11">
        <v>1E-4</v>
      </c>
      <c r="AR44" s="11">
        <v>16.151499999999999</v>
      </c>
      <c r="AS44" s="11">
        <v>3.1699999999999999E-2</v>
      </c>
      <c r="AT44" s="11">
        <v>0.27800000000000002</v>
      </c>
      <c r="AU44" s="11">
        <v>5.0000000000000001E-4</v>
      </c>
      <c r="AV44" s="11">
        <v>27.399799999999999</v>
      </c>
      <c r="AW44" s="11">
        <v>8.3000000000000001E-3</v>
      </c>
      <c r="AX44" s="11">
        <v>0.34570000000000001</v>
      </c>
      <c r="AY44" s="11">
        <v>1E-4</v>
      </c>
      <c r="AZ44" s="11">
        <v>5.6540342298288561E-2</v>
      </c>
      <c r="BA44" s="11">
        <v>1.2435251798561151</v>
      </c>
      <c r="BB44" s="11">
        <v>0.10854577521244184</v>
      </c>
      <c r="BC44" s="11">
        <v>9.0371095488119585E-2</v>
      </c>
      <c r="BD44" s="11">
        <v>0.48786291036457591</v>
      </c>
      <c r="BE44" s="27"/>
      <c r="BF44" s="5"/>
    </row>
    <row r="45" spans="2:66" ht="13.5" customHeight="1" x14ac:dyDescent="0.2">
      <c r="B45" s="10">
        <v>139</v>
      </c>
      <c r="C45" s="10">
        <v>9.2680000000000007</v>
      </c>
      <c r="D45" s="10">
        <v>139.38616999999999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26.7</v>
      </c>
      <c r="Q45" s="24">
        <v>0.66</v>
      </c>
      <c r="R45" s="24">
        <v>2.84</v>
      </c>
      <c r="S45" s="24">
        <v>43.81</v>
      </c>
      <c r="T45" s="24">
        <v>95.53</v>
      </c>
      <c r="U45" s="10">
        <v>3</v>
      </c>
      <c r="V45" s="10">
        <v>0</v>
      </c>
      <c r="W45" s="10">
        <v>3</v>
      </c>
      <c r="X45" s="10">
        <v>1</v>
      </c>
      <c r="Y45" s="10">
        <v>1</v>
      </c>
      <c r="Z45" s="10">
        <v>2</v>
      </c>
      <c r="AA45" s="10">
        <v>270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10.0708</v>
      </c>
      <c r="AK45" s="10">
        <v>0.15340000000000001</v>
      </c>
      <c r="AL45" s="11">
        <v>0.3286</v>
      </c>
      <c r="AM45" s="11">
        <v>5.0000000000000001E-3</v>
      </c>
      <c r="AN45" s="11">
        <v>4.5350000000000001</v>
      </c>
      <c r="AO45" s="11">
        <v>7.3200000000000001E-2</v>
      </c>
      <c r="AP45" s="11">
        <v>0.36009999999999998</v>
      </c>
      <c r="AQ45" s="11">
        <v>5.7999999999999996E-3</v>
      </c>
      <c r="AR45" s="11">
        <v>18.822700000000001</v>
      </c>
      <c r="AS45" s="11">
        <v>0.1265</v>
      </c>
      <c r="AT45" s="11">
        <v>0.32340000000000002</v>
      </c>
      <c r="AU45" s="11">
        <v>2.2000000000000001E-3</v>
      </c>
      <c r="AV45" s="11">
        <v>31.948799999999999</v>
      </c>
      <c r="AW45" s="11">
        <v>0.28079999999999999</v>
      </c>
      <c r="AX45" s="11">
        <v>0.40239999999999998</v>
      </c>
      <c r="AY45" s="11">
        <v>3.5000000000000001E-3</v>
      </c>
      <c r="AZ45" s="11">
        <v>5.5475409836065581E-2</v>
      </c>
      <c r="BA45" s="11">
        <v>1.2442795299938156</v>
      </c>
      <c r="BB45" s="11">
        <v>0.10884541195921736</v>
      </c>
      <c r="BC45" s="11">
        <v>9.6671561429270636E-2</v>
      </c>
      <c r="BD45" s="11">
        <v>0.46508592043032704</v>
      </c>
      <c r="BE45" s="27"/>
      <c r="BF45" s="5"/>
    </row>
    <row r="46" spans="2:66" ht="13.5" customHeight="1" x14ac:dyDescent="0.2">
      <c r="B46" s="10">
        <v>139</v>
      </c>
      <c r="C46" s="10">
        <v>9.2750000000000004</v>
      </c>
      <c r="D46" s="10">
        <v>139.38646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26.7</v>
      </c>
      <c r="Q46" s="24">
        <v>0.66</v>
      </c>
      <c r="R46" s="24">
        <v>2.84</v>
      </c>
      <c r="S46" s="24">
        <v>43.73</v>
      </c>
      <c r="T46" s="24">
        <v>95.6</v>
      </c>
      <c r="U46" s="10">
        <v>3</v>
      </c>
      <c r="V46" s="10">
        <v>0</v>
      </c>
      <c r="W46" s="10">
        <v>3</v>
      </c>
      <c r="X46" s="10">
        <v>1</v>
      </c>
      <c r="Y46" s="10">
        <v>1</v>
      </c>
      <c r="Z46" s="10">
        <v>2</v>
      </c>
      <c r="AA46" s="10">
        <v>270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10.5769</v>
      </c>
      <c r="AK46" s="10">
        <v>6.4199999999999993E-2</v>
      </c>
      <c r="AL46" s="11">
        <v>0.34460000000000002</v>
      </c>
      <c r="AM46" s="11">
        <v>2.0999999999999999E-3</v>
      </c>
      <c r="AN46" s="11">
        <v>4.7297000000000002</v>
      </c>
      <c r="AO46" s="11">
        <v>2.1000000000000001E-2</v>
      </c>
      <c r="AP46" s="11">
        <v>0.37490000000000001</v>
      </c>
      <c r="AQ46" s="11">
        <v>1.6999999999999999E-3</v>
      </c>
      <c r="AR46" s="11">
        <v>19.747599999999998</v>
      </c>
      <c r="AS46" s="11">
        <v>9.74E-2</v>
      </c>
      <c r="AT46" s="11">
        <v>0.3387</v>
      </c>
      <c r="AU46" s="11">
        <v>1.6999999999999999E-3</v>
      </c>
      <c r="AV46" s="11">
        <v>33.069899999999997</v>
      </c>
      <c r="AW46" s="11">
        <v>9.98E-2</v>
      </c>
      <c r="AX46" s="11">
        <v>0.4158</v>
      </c>
      <c r="AY46" s="11">
        <v>1.2999999999999999E-3</v>
      </c>
      <c r="AZ46" s="11">
        <v>5.1726318452004545E-2</v>
      </c>
      <c r="BA46" s="11">
        <v>1.2276350752878653</v>
      </c>
      <c r="BB46" s="11">
        <v>0.1021868787276342</v>
      </c>
      <c r="BC46" s="11">
        <v>9.2188122758070951E-2</v>
      </c>
      <c r="BD46" s="11">
        <v>0.4596075102931349</v>
      </c>
      <c r="BE46" s="27"/>
      <c r="BF46" s="5"/>
    </row>
    <row r="47" spans="2:66" ht="13.5" customHeight="1" x14ac:dyDescent="0.2">
      <c r="B47" s="10">
        <v>139</v>
      </c>
      <c r="C47" s="10">
        <v>9.282</v>
      </c>
      <c r="D47" s="10">
        <v>139.38675000000001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26.7</v>
      </c>
      <c r="Q47" s="24">
        <v>0.66</v>
      </c>
      <c r="R47" s="24">
        <v>2.84</v>
      </c>
      <c r="S47" s="24">
        <v>43.64</v>
      </c>
      <c r="T47" s="24">
        <v>95.67</v>
      </c>
      <c r="U47" s="10">
        <v>3</v>
      </c>
      <c r="V47" s="10">
        <v>0</v>
      </c>
      <c r="W47" s="10">
        <v>3</v>
      </c>
      <c r="X47" s="10">
        <v>1</v>
      </c>
      <c r="Y47" s="10">
        <v>1</v>
      </c>
      <c r="Z47" s="10">
        <v>2</v>
      </c>
      <c r="AA47" s="10">
        <v>270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10.1412</v>
      </c>
      <c r="AK47" s="10">
        <v>0.42509999999999998</v>
      </c>
      <c r="AL47" s="11">
        <v>0.32990000000000003</v>
      </c>
      <c r="AM47" s="11">
        <v>1.38E-2</v>
      </c>
      <c r="AN47" s="11">
        <v>4.5702999999999996</v>
      </c>
      <c r="AO47" s="11">
        <v>0.1694</v>
      </c>
      <c r="AP47" s="11">
        <v>0.36159999999999998</v>
      </c>
      <c r="AQ47" s="11">
        <v>1.34E-2</v>
      </c>
      <c r="AR47" s="11">
        <v>18.715</v>
      </c>
      <c r="AS47" s="11">
        <v>0.56499999999999995</v>
      </c>
      <c r="AT47" s="11">
        <v>0.32040000000000002</v>
      </c>
      <c r="AU47" s="11">
        <v>9.7000000000000003E-3</v>
      </c>
      <c r="AV47" s="11">
        <v>31.880199999999999</v>
      </c>
      <c r="AW47" s="11">
        <v>0.80289999999999995</v>
      </c>
      <c r="AX47" s="11">
        <v>0.4002</v>
      </c>
      <c r="AY47" s="11">
        <v>1.01E-2</v>
      </c>
      <c r="AZ47" s="11">
        <v>5.0669467051719638E-2</v>
      </c>
      <c r="BA47" s="11">
        <v>1.2490636704119848</v>
      </c>
      <c r="BB47" s="11">
        <v>0.11074104912572853</v>
      </c>
      <c r="BC47" s="11">
        <v>9.8066524660003249E-2</v>
      </c>
      <c r="BD47" s="11">
        <v>0.35774158041937415</v>
      </c>
      <c r="BE47" s="27"/>
      <c r="BF47" s="5"/>
    </row>
    <row r="48" spans="2:66" ht="13.5" customHeight="1" x14ac:dyDescent="0.2">
      <c r="B48" s="10">
        <v>139</v>
      </c>
      <c r="C48" s="10">
        <v>9.2889999999999997</v>
      </c>
      <c r="D48" s="10">
        <v>139.38704000000001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26.7</v>
      </c>
      <c r="Q48" s="24">
        <v>0.66</v>
      </c>
      <c r="R48" s="24">
        <v>2.84</v>
      </c>
      <c r="S48" s="24">
        <v>43.55</v>
      </c>
      <c r="T48" s="24">
        <v>95.73</v>
      </c>
      <c r="U48" s="10">
        <v>3</v>
      </c>
      <c r="V48" s="10">
        <v>0</v>
      </c>
      <c r="W48" s="10">
        <v>3</v>
      </c>
      <c r="X48" s="10">
        <v>1</v>
      </c>
      <c r="Y48" s="10">
        <v>1</v>
      </c>
      <c r="Z48" s="10">
        <v>2</v>
      </c>
      <c r="AA48" s="10">
        <v>270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8.4649999999999999</v>
      </c>
      <c r="AK48" s="10">
        <v>2.5100000000000001E-2</v>
      </c>
      <c r="AL48" s="11">
        <v>0.27489999999999998</v>
      </c>
      <c r="AM48" s="11">
        <v>8.0000000000000004E-4</v>
      </c>
      <c r="AN48" s="11">
        <v>3.7774000000000001</v>
      </c>
      <c r="AO48" s="11">
        <v>2.7000000000000001E-3</v>
      </c>
      <c r="AP48" s="11">
        <v>0.2984</v>
      </c>
      <c r="AQ48" s="11">
        <v>2.0000000000000001E-4</v>
      </c>
      <c r="AR48" s="11">
        <v>15.7143</v>
      </c>
      <c r="AS48" s="11">
        <v>0.08</v>
      </c>
      <c r="AT48" s="11">
        <v>0.26860000000000001</v>
      </c>
      <c r="AU48" s="11">
        <v>1.4E-3</v>
      </c>
      <c r="AV48" s="11">
        <v>26.5928</v>
      </c>
      <c r="AW48" s="11">
        <v>1.66E-2</v>
      </c>
      <c r="AX48" s="11">
        <v>0.33329999999999999</v>
      </c>
      <c r="AY48" s="11">
        <v>2.0000000000000001E-4</v>
      </c>
      <c r="AZ48" s="11">
        <v>5.5247744182365034E-2</v>
      </c>
      <c r="BA48" s="11">
        <v>1.2408786299329857</v>
      </c>
      <c r="BB48" s="11">
        <v>0.10749293902641632</v>
      </c>
      <c r="BC48" s="11">
        <v>8.8075142934930545E-2</v>
      </c>
      <c r="BD48" s="11">
        <v>0.47398427219758482</v>
      </c>
      <c r="BE48" s="27"/>
      <c r="BF48" s="5"/>
    </row>
    <row r="49" spans="2:57" ht="13.5" customHeight="1" x14ac:dyDescent="0.2">
      <c r="B49" s="10">
        <v>139</v>
      </c>
      <c r="C49" s="10">
        <v>9.2959999999999994</v>
      </c>
      <c r="D49" s="10">
        <v>139.38732999999999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26.7</v>
      </c>
      <c r="Q49" s="24">
        <v>0.66</v>
      </c>
      <c r="R49" s="24">
        <v>2.84</v>
      </c>
      <c r="S49" s="24">
        <v>43.46</v>
      </c>
      <c r="T49" s="24">
        <v>95.8</v>
      </c>
      <c r="U49" s="10">
        <v>3</v>
      </c>
      <c r="V49" s="10">
        <v>0</v>
      </c>
      <c r="W49" s="10">
        <v>3</v>
      </c>
      <c r="X49" s="10">
        <v>1</v>
      </c>
      <c r="Y49" s="10">
        <v>1</v>
      </c>
      <c r="Z49" s="10">
        <v>2</v>
      </c>
      <c r="AA49" s="10">
        <v>270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9.8922000000000008</v>
      </c>
      <c r="AK49" s="10">
        <v>9.9599999999999994E-2</v>
      </c>
      <c r="AL49" s="11">
        <v>0.32069999999999999</v>
      </c>
      <c r="AM49" s="11">
        <v>3.2000000000000002E-3</v>
      </c>
      <c r="AN49" s="11">
        <v>4.4786000000000001</v>
      </c>
      <c r="AO49" s="11">
        <v>3.1E-2</v>
      </c>
      <c r="AP49" s="11">
        <v>0.35320000000000001</v>
      </c>
      <c r="AQ49" s="11">
        <v>2.3999999999999998E-3</v>
      </c>
      <c r="AR49" s="11">
        <v>18.391400000000001</v>
      </c>
      <c r="AS49" s="11">
        <v>9.2999999999999999E-2</v>
      </c>
      <c r="AT49" s="11">
        <v>0.31390000000000001</v>
      </c>
      <c r="AU49" s="11">
        <v>1.6000000000000001E-3</v>
      </c>
      <c r="AV49" s="11">
        <v>31.486999999999998</v>
      </c>
      <c r="AW49" s="11">
        <v>1.8700000000000001E-2</v>
      </c>
      <c r="AX49" s="11">
        <v>0.39400000000000002</v>
      </c>
      <c r="AY49" s="11">
        <v>2.0000000000000001E-4</v>
      </c>
      <c r="AZ49" s="11">
        <v>5.4603854389721623E-2</v>
      </c>
      <c r="BA49" s="11">
        <v>1.2551768079006054</v>
      </c>
      <c r="BB49" s="11">
        <v>0.11315157508122617</v>
      </c>
      <c r="BC49" s="11">
        <v>9.947015481414026E-2</v>
      </c>
      <c r="BD49" s="11">
        <v>0.40785872705405174</v>
      </c>
      <c r="BE49" s="27"/>
    </row>
    <row r="50" spans="2:57" ht="13.5" customHeight="1" x14ac:dyDescent="0.2">
      <c r="B50" s="10">
        <v>139</v>
      </c>
      <c r="C50" s="10">
        <v>9.2040000000000006</v>
      </c>
      <c r="D50" s="10">
        <v>139.3835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26.7</v>
      </c>
      <c r="Q50" s="24">
        <v>0.66</v>
      </c>
      <c r="R50" s="24">
        <v>2.84</v>
      </c>
      <c r="S50" s="24">
        <v>44.62</v>
      </c>
      <c r="T50" s="24">
        <v>94.94</v>
      </c>
      <c r="U50" s="10">
        <v>3</v>
      </c>
      <c r="V50" s="10">
        <v>0</v>
      </c>
      <c r="W50" s="10">
        <v>3</v>
      </c>
      <c r="X50" s="10">
        <v>1</v>
      </c>
      <c r="Y50" s="10">
        <v>1</v>
      </c>
      <c r="Z50" s="10">
        <v>2</v>
      </c>
      <c r="AA50" s="10">
        <v>270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7.7973999999999997</v>
      </c>
      <c r="AK50" s="10">
        <v>1.06E-2</v>
      </c>
      <c r="AL50" s="11">
        <v>0.25829999999999997</v>
      </c>
      <c r="AM50" s="11">
        <v>4.0000000000000002E-4</v>
      </c>
      <c r="AN50" s="11">
        <v>3.4161000000000001</v>
      </c>
      <c r="AO50" s="11">
        <v>5.3E-3</v>
      </c>
      <c r="AP50" s="11">
        <v>0.27550000000000002</v>
      </c>
      <c r="AQ50" s="11">
        <v>4.0000000000000002E-4</v>
      </c>
      <c r="AR50" s="11">
        <v>14.581099999999999</v>
      </c>
      <c r="AS50" s="11">
        <v>1.43E-2</v>
      </c>
      <c r="AT50" s="11">
        <v>0.25440000000000002</v>
      </c>
      <c r="AU50" s="11">
        <v>2.0000000000000001E-4</v>
      </c>
      <c r="AV50" s="11">
        <v>24.6938</v>
      </c>
      <c r="AW50" s="11">
        <v>2.0999999999999999E-3</v>
      </c>
      <c r="AX50" s="11">
        <v>0.31569999999999998</v>
      </c>
      <c r="AY50" s="11">
        <v>0</v>
      </c>
      <c r="AZ50" s="11">
        <v>6.7997293640054066E-2</v>
      </c>
      <c r="BA50" s="11">
        <v>1.2409591194968552</v>
      </c>
      <c r="BB50" s="11">
        <v>0.10752499561480434</v>
      </c>
      <c r="BC50" s="11">
        <v>8.5926548920661566E-2</v>
      </c>
      <c r="BD50" s="11">
        <v>0.71230836145176091</v>
      </c>
      <c r="BE50" s="27"/>
    </row>
    <row r="51" spans="2:57" ht="13.5" customHeight="1" x14ac:dyDescent="0.2">
      <c r="B51" s="10">
        <v>139</v>
      </c>
      <c r="C51" s="10">
        <v>8.9939999999999998</v>
      </c>
      <c r="D51" s="10">
        <v>139.37475000000001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26.7</v>
      </c>
      <c r="Q51" s="24">
        <v>0.66</v>
      </c>
      <c r="R51" s="24">
        <v>2.84</v>
      </c>
      <c r="S51" s="24">
        <v>47.25</v>
      </c>
      <c r="T51" s="24">
        <v>93.04</v>
      </c>
      <c r="U51" s="10">
        <v>3</v>
      </c>
      <c r="V51" s="10">
        <v>0</v>
      </c>
      <c r="W51" s="10">
        <v>3</v>
      </c>
      <c r="X51" s="10">
        <v>1</v>
      </c>
      <c r="Y51" s="10">
        <v>1</v>
      </c>
      <c r="Z51" s="10">
        <v>2</v>
      </c>
      <c r="AA51" s="10">
        <v>270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19.7376</v>
      </c>
      <c r="AK51" s="26">
        <v>1.43E-2</v>
      </c>
      <c r="AL51" s="26">
        <v>0.68889999999999996</v>
      </c>
      <c r="AM51" s="26">
        <v>5.0000000000000001E-4</v>
      </c>
      <c r="AN51" s="26">
        <v>7.9932999999999996</v>
      </c>
      <c r="AO51" s="26">
        <v>5.4999999999999997E-3</v>
      </c>
      <c r="AP51" s="26">
        <v>0.68069999999999997</v>
      </c>
      <c r="AQ51" s="26">
        <v>5.0000000000000001E-4</v>
      </c>
      <c r="AR51" s="26">
        <v>37.611499999999999</v>
      </c>
      <c r="AS51" s="26">
        <v>3.1300000000000001E-2</v>
      </c>
      <c r="AT51" s="26">
        <v>0.69210000000000005</v>
      </c>
      <c r="AU51" s="26">
        <v>5.9999999999999995E-4</v>
      </c>
      <c r="AV51" s="26">
        <v>49.560200000000002</v>
      </c>
      <c r="AW51" s="26">
        <v>3.3300000000000003E-2</v>
      </c>
      <c r="AX51" s="26">
        <v>0.66669999999999996</v>
      </c>
      <c r="AY51" s="26">
        <v>4.0000000000000002E-4</v>
      </c>
      <c r="AZ51" s="11">
        <v>-1.0390381475434179E-2</v>
      </c>
      <c r="BA51" s="11">
        <v>0.96330010114145337</v>
      </c>
      <c r="BB51" s="11">
        <v>-1.8692964380335655E-2</v>
      </c>
      <c r="BC51" s="11">
        <v>-9.1098199555268954E-3</v>
      </c>
      <c r="BD51" s="11">
        <v>0.47816857907265131</v>
      </c>
      <c r="BE51" s="27"/>
    </row>
    <row r="52" spans="2:57" ht="13.5" customHeight="1" x14ac:dyDescent="0.2">
      <c r="B52" s="10">
        <v>139</v>
      </c>
      <c r="C52" s="10">
        <v>8.9819999999999993</v>
      </c>
      <c r="D52" s="10">
        <v>139.37424999999999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26.7</v>
      </c>
      <c r="Q52" s="24">
        <v>0.66</v>
      </c>
      <c r="R52" s="24">
        <v>2.84</v>
      </c>
      <c r="S52" s="24">
        <v>47.4</v>
      </c>
      <c r="T52" s="24">
        <v>92.94</v>
      </c>
      <c r="U52" s="10">
        <v>3</v>
      </c>
      <c r="V52" s="10">
        <v>0</v>
      </c>
      <c r="W52" s="10">
        <v>3</v>
      </c>
      <c r="X52" s="10">
        <v>1</v>
      </c>
      <c r="Y52" s="10">
        <v>1</v>
      </c>
      <c r="Z52" s="10">
        <v>2</v>
      </c>
      <c r="AA52" s="10">
        <v>270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28.491499999999998</v>
      </c>
      <c r="AK52" s="10">
        <v>2.4899999999999999E-2</v>
      </c>
      <c r="AL52" s="11">
        <v>0.99739999999999995</v>
      </c>
      <c r="AM52" s="11">
        <v>8.9999999999999998E-4</v>
      </c>
      <c r="AN52" s="11">
        <v>11.6722</v>
      </c>
      <c r="AO52" s="11">
        <v>9.2999999999999992E-3</v>
      </c>
      <c r="AP52" s="11">
        <v>0.99719999999999998</v>
      </c>
      <c r="AQ52" s="11">
        <v>8.0000000000000004E-4</v>
      </c>
      <c r="AR52" s="11">
        <v>54.035600000000002</v>
      </c>
      <c r="AS52" s="11">
        <v>3.3599999999999998E-2</v>
      </c>
      <c r="AT52" s="11">
        <v>0.99739999999999995</v>
      </c>
      <c r="AU52" s="11">
        <v>5.9999999999999995E-4</v>
      </c>
      <c r="AV52" s="11">
        <v>73.908600000000007</v>
      </c>
      <c r="AW52" s="11">
        <v>7.51E-2</v>
      </c>
      <c r="AX52" s="11">
        <v>0.99719999999999998</v>
      </c>
      <c r="AY52" s="11">
        <v>1E-3</v>
      </c>
      <c r="AZ52" s="25">
        <v>0.72722386329644029</v>
      </c>
      <c r="BA52" s="25">
        <v>1.367776058746456</v>
      </c>
      <c r="BB52" s="25">
        <v>0.15532552472093306</v>
      </c>
      <c r="BC52" s="25">
        <v>0.23208132403020149</v>
      </c>
      <c r="BD52" s="25">
        <v>11.043462084108832</v>
      </c>
      <c r="BE52" s="27"/>
    </row>
    <row r="53" spans="2:57" ht="13.5" customHeight="1" x14ac:dyDescent="0.2">
      <c r="B53" s="10">
        <v>139</v>
      </c>
      <c r="C53" s="10">
        <v>9.1940000000000008</v>
      </c>
      <c r="D53" s="10">
        <v>139.38308000000001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26.7</v>
      </c>
      <c r="Q53" s="24">
        <v>0.66</v>
      </c>
      <c r="R53" s="24">
        <v>2.84</v>
      </c>
      <c r="S53" s="24">
        <v>44.74</v>
      </c>
      <c r="T53" s="24">
        <v>94.84</v>
      </c>
      <c r="U53" s="10">
        <v>3</v>
      </c>
      <c r="V53" s="10">
        <v>0</v>
      </c>
      <c r="W53" s="10">
        <v>3</v>
      </c>
      <c r="X53" s="10">
        <v>1</v>
      </c>
      <c r="Y53" s="10">
        <v>1</v>
      </c>
      <c r="Z53" s="10">
        <v>2</v>
      </c>
      <c r="AA53" s="10">
        <v>270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30.2195</v>
      </c>
      <c r="AK53" s="10">
        <v>2.0400000000000001E-2</v>
      </c>
      <c r="AL53" s="11">
        <v>1.0035000000000001</v>
      </c>
      <c r="AM53" s="11">
        <v>6.9999999999999999E-4</v>
      </c>
      <c r="AN53" s="11">
        <v>12.4093</v>
      </c>
      <c r="AO53" s="11">
        <v>8.3000000000000001E-3</v>
      </c>
      <c r="AP53" s="11">
        <v>1.0033000000000001</v>
      </c>
      <c r="AQ53" s="11">
        <v>6.9999999999999999E-4</v>
      </c>
      <c r="AR53" s="11">
        <v>57.385899999999999</v>
      </c>
      <c r="AS53" s="11">
        <v>4.9000000000000002E-2</v>
      </c>
      <c r="AT53" s="11">
        <v>1.0035000000000001</v>
      </c>
      <c r="AU53" s="11">
        <v>8.9999999999999998E-4</v>
      </c>
      <c r="AV53" s="11">
        <v>78.289100000000005</v>
      </c>
      <c r="AW53" s="11">
        <v>6.2199999999999998E-2</v>
      </c>
      <c r="AX53" s="11">
        <v>1.0033000000000001</v>
      </c>
      <c r="AY53" s="11">
        <v>8.0000000000000004E-4</v>
      </c>
      <c r="AZ53" s="25">
        <v>0.72636121475130766</v>
      </c>
      <c r="BA53" s="25">
        <v>1.3642567250840365</v>
      </c>
      <c r="BB53" s="25">
        <v>0.1540681776303667</v>
      </c>
      <c r="BC53" s="25">
        <v>0.23025371764273916</v>
      </c>
      <c r="BD53" s="25">
        <v>11.075569023919044</v>
      </c>
      <c r="BE53" s="27"/>
    </row>
    <row r="54" spans="2:57" ht="13.5" customHeight="1" x14ac:dyDescent="0.2">
      <c r="B54" s="10">
        <v>139</v>
      </c>
      <c r="C54" s="10">
        <v>9.4649999999999999</v>
      </c>
      <c r="D54" s="10">
        <v>139.39437000000001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26.7</v>
      </c>
      <c r="Q54" s="24">
        <v>0.66</v>
      </c>
      <c r="R54" s="24">
        <v>2.84</v>
      </c>
      <c r="S54" s="24">
        <v>41.35</v>
      </c>
      <c r="T54" s="24">
        <v>97.45</v>
      </c>
      <c r="U54" s="10">
        <v>3</v>
      </c>
      <c r="V54" s="10">
        <v>0</v>
      </c>
      <c r="W54" s="10">
        <v>3</v>
      </c>
      <c r="X54" s="10">
        <v>1</v>
      </c>
      <c r="Y54" s="10">
        <v>1</v>
      </c>
      <c r="Z54" s="10">
        <v>2</v>
      </c>
      <c r="AA54" s="10">
        <v>270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32.403199999999998</v>
      </c>
      <c r="AK54" s="10">
        <v>3.1E-2</v>
      </c>
      <c r="AL54" s="11">
        <v>1.0108999999999999</v>
      </c>
      <c r="AM54" s="11">
        <v>1E-3</v>
      </c>
      <c r="AN54" s="11">
        <v>13.338100000000001</v>
      </c>
      <c r="AO54" s="11">
        <v>1.5599999999999999E-2</v>
      </c>
      <c r="AP54" s="11">
        <v>1.0107999999999999</v>
      </c>
      <c r="AQ54" s="11">
        <v>1.1999999999999999E-3</v>
      </c>
      <c r="AR54" s="11">
        <v>61.598799999999997</v>
      </c>
      <c r="AS54" s="11">
        <v>6.4100000000000004E-2</v>
      </c>
      <c r="AT54" s="11">
        <v>1.0108999999999999</v>
      </c>
      <c r="AU54" s="11">
        <v>1.1000000000000001E-3</v>
      </c>
      <c r="AV54" s="11">
        <v>83.938400000000001</v>
      </c>
      <c r="AW54" s="11">
        <v>0.107</v>
      </c>
      <c r="AX54" s="11">
        <v>1.0107999999999999</v>
      </c>
      <c r="AY54" s="11">
        <v>1.2999999999999999E-3</v>
      </c>
      <c r="AZ54" s="25">
        <v>0.72576932763822721</v>
      </c>
      <c r="BA54" s="25">
        <v>1.3626629090177083</v>
      </c>
      <c r="BB54" s="25">
        <v>0.15349752503140096</v>
      </c>
      <c r="BC54" s="25">
        <v>0.22945797372176413</v>
      </c>
      <c r="BD54" s="25">
        <v>11.086923108140827</v>
      </c>
      <c r="BE54" s="27"/>
    </row>
  </sheetData>
  <autoFilter ref="B9:BB54" xr:uid="{68F58384-6281-4783-A4A7-CEE0F68C72A9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7B44-D98F-4558-AAE8-EE8B98D854D6}">
  <sheetPr codeName="Sheet60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141</v>
      </c>
      <c r="C10" s="10">
        <v>9.0060000000000002</v>
      </c>
      <c r="D10" s="10">
        <v>141.37524999999999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30.2</v>
      </c>
      <c r="Q10" s="24">
        <v>1.33</v>
      </c>
      <c r="R10" s="24">
        <v>2.96</v>
      </c>
      <c r="S10" s="24">
        <v>46.93</v>
      </c>
      <c r="T10" s="24">
        <v>92.62</v>
      </c>
      <c r="U10" s="10">
        <v>3</v>
      </c>
      <c r="V10" s="10">
        <v>0</v>
      </c>
      <c r="W10" s="10">
        <v>3</v>
      </c>
      <c r="X10" s="10">
        <v>0</v>
      </c>
      <c r="Y10" s="10">
        <v>0</v>
      </c>
      <c r="Z10" s="10">
        <v>3</v>
      </c>
      <c r="AA10" s="10">
        <v>90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8.5146999999999995</v>
      </c>
      <c r="AK10" s="10">
        <v>0.12570000000000001</v>
      </c>
      <c r="AL10" s="11">
        <v>0.31369999999999998</v>
      </c>
      <c r="AM10" s="11">
        <v>4.5999999999999999E-3</v>
      </c>
      <c r="AN10" s="11">
        <v>3.6111</v>
      </c>
      <c r="AO10" s="11">
        <v>5.8099999999999999E-2</v>
      </c>
      <c r="AP10" s="11">
        <v>0.34520000000000001</v>
      </c>
      <c r="AQ10" s="11">
        <v>5.4999999999999997E-3</v>
      </c>
      <c r="AR10" s="11">
        <v>15.722300000000001</v>
      </c>
      <c r="AS10" s="11">
        <v>0.2195</v>
      </c>
      <c r="AT10" s="11">
        <v>0.30669999999999997</v>
      </c>
      <c r="AU10" s="11">
        <v>4.3E-3</v>
      </c>
      <c r="AV10" s="11">
        <v>26.659400000000002</v>
      </c>
      <c r="AW10" s="11">
        <v>0.38690000000000002</v>
      </c>
      <c r="AX10" s="11">
        <v>0.38550000000000001</v>
      </c>
      <c r="AY10" s="11">
        <v>5.5999999999999999E-3</v>
      </c>
      <c r="AZ10" s="11">
        <v>5.5152593403585602E-2</v>
      </c>
      <c r="BA10" s="11">
        <v>1.2569285947179656</v>
      </c>
      <c r="BB10" s="11">
        <v>0.11383993065587987</v>
      </c>
      <c r="BC10" s="11">
        <v>9.914443885254158E-2</v>
      </c>
      <c r="BD10" s="11">
        <v>0.41148269726049158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0.31469374999999999</v>
      </c>
      <c r="BJ10" s="4">
        <f>DSTDEV(PlotSort,"PhxRed",$BI$35:$BI$38)/SQRT($BH10)</f>
        <v>2.0150589196340565E-3</v>
      </c>
      <c r="BK10" s="4">
        <f>DAVERAGE(PlotSort,"PhxRedEdge",$BI$35:$BI$38)</f>
        <v>0.34962812500000001</v>
      </c>
      <c r="BL10" s="4">
        <f>DSTDEV(PlotSort,"PhxRedEdge",$BI$35:$BI$38)/SQRT($BH10)</f>
        <v>1.806781771676843E-3</v>
      </c>
      <c r="BM10" s="4">
        <f>DAVERAGE(PlotSort,"TMRed",$BI$35:$BI$38)</f>
        <v>0.31019687500000004</v>
      </c>
      <c r="BN10" s="4">
        <f>DSTDEV(PlotSort,"TMRed",$BI$35:$BI$38)/SQRT($BH10)</f>
        <v>2.0288617318376637E-3</v>
      </c>
      <c r="BO10" s="4">
        <f>DAVERAGE(PlotSort,"TMNIR",$BI$35:$BI$38)</f>
        <v>0.39426562500000001</v>
      </c>
      <c r="BP10" s="4">
        <f>DSTDEV(PlotSort,"TMNIR",$BI$35:$BI$38)/SQRT($BH10)</f>
        <v>1.8778452035157038E-3</v>
      </c>
      <c r="BQ10" s="4">
        <f>DAVERAGE(PlotSort,"NDRE",$BI$35:$BI$38)</f>
        <v>6.0035037799512581E-2</v>
      </c>
      <c r="BR10" s="4">
        <f>DSTDEV(PlotSort,"NDRE",$BI$35:$BI$38)/SQRT($BH10)</f>
        <v>7.8247734007574248E-4</v>
      </c>
      <c r="BS10" s="4">
        <f>DAVERAGE(PlotSort,"rvi",$BI$35:$BI$38)</f>
        <v>1.2717366150882599</v>
      </c>
      <c r="BT10" s="4">
        <f>DSTDEV(PlotSort,"rvi",$BI$35:$BI$38)/SQRT($BH10)</f>
        <v>5.1173554271966241E-3</v>
      </c>
      <c r="BU10" s="17">
        <f>DAVERAGE(PlotSort,"ndvi",$BI$35:$BI$38)</f>
        <v>0.11947934787005297</v>
      </c>
      <c r="BV10" s="4">
        <f>DSTDEV(PlotSort,"ndvi",$BI$35:$BI$38)/SQRT($BH10)</f>
        <v>1.9606011941263029E-3</v>
      </c>
      <c r="BW10" s="17">
        <f>DAVERAGE(PlotSort,"SAVI",$BI$35:$BI$38)</f>
        <v>0.10474710779479939</v>
      </c>
      <c r="BX10" s="4">
        <f>DSTDEV(PlotSort,"SAVI",$BI$35:$BI$38)/SQRT($BH10)</f>
        <v>1.6192860276664951E-3</v>
      </c>
      <c r="BY10" s="17">
        <f>DAVERAGE(PlotSort,"CCCI",$BI$35:$BI$38)</f>
        <v>0.44881608990726363</v>
      </c>
      <c r="BZ10" s="4">
        <f>DSTDEV(PlotSort,"CCCI",$BI$35:$BI$38)/SQRT($BH10)</f>
        <v>1.0767579504848909E-2</v>
      </c>
    </row>
    <row r="11" spans="1:78" ht="13.5" customHeight="1" x14ac:dyDescent="0.2">
      <c r="B11" s="10">
        <v>141</v>
      </c>
      <c r="C11" s="10">
        <v>8.9979999999999993</v>
      </c>
      <c r="D11" s="10">
        <v>141.37492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30.2</v>
      </c>
      <c r="Q11" s="24">
        <v>1.33</v>
      </c>
      <c r="R11" s="24">
        <v>2.96</v>
      </c>
      <c r="S11" s="24">
        <v>47.03</v>
      </c>
      <c r="T11" s="24">
        <v>92.55</v>
      </c>
      <c r="U11" s="10">
        <v>3</v>
      </c>
      <c r="V11" s="10">
        <v>0</v>
      </c>
      <c r="W11" s="10">
        <v>3</v>
      </c>
      <c r="X11" s="10">
        <v>0</v>
      </c>
      <c r="Y11" s="10">
        <v>0</v>
      </c>
      <c r="Z11" s="10">
        <v>3</v>
      </c>
      <c r="AA11" s="10">
        <v>90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8.6158000000000001</v>
      </c>
      <c r="AK11" s="10">
        <v>0.29160000000000003</v>
      </c>
      <c r="AL11" s="11">
        <v>0.31819999999999998</v>
      </c>
      <c r="AM11" s="11">
        <v>1.0800000000000001E-2</v>
      </c>
      <c r="AN11" s="11">
        <v>3.6505000000000001</v>
      </c>
      <c r="AO11" s="11">
        <v>0.108</v>
      </c>
      <c r="AP11" s="11">
        <v>0.34989999999999999</v>
      </c>
      <c r="AQ11" s="11">
        <v>1.03E-2</v>
      </c>
      <c r="AR11" s="11">
        <v>16.061599999999999</v>
      </c>
      <c r="AS11" s="11">
        <v>0.66869999999999996</v>
      </c>
      <c r="AT11" s="11">
        <v>0.31409999999999999</v>
      </c>
      <c r="AU11" s="11">
        <v>1.3100000000000001E-2</v>
      </c>
      <c r="AV11" s="11">
        <v>27.1523</v>
      </c>
      <c r="AW11" s="11">
        <v>0.99629999999999996</v>
      </c>
      <c r="AX11" s="11">
        <v>0.39360000000000001</v>
      </c>
      <c r="AY11" s="11">
        <v>1.44E-2</v>
      </c>
      <c r="AZ11" s="11">
        <v>5.8776059179556174E-2</v>
      </c>
      <c r="BA11" s="11">
        <v>1.2531041069723019</v>
      </c>
      <c r="BB11" s="11">
        <v>0.1123357354811361</v>
      </c>
      <c r="BC11" s="11">
        <v>9.8741409290386717E-2</v>
      </c>
      <c r="BD11" s="11">
        <v>0.49250388522465433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0.3145</v>
      </c>
      <c r="BJ11" s="4">
        <f>DSTDEV(PlotSort,"PhxRed",$BI$31:$BI$32)/SQRT($BH11)</f>
        <v>2.0209527456128201E-3</v>
      </c>
      <c r="BK11" s="4">
        <f>DAVERAGE(PlotSort,"PhxRedEdge",$BI$31:$BI$32)</f>
        <v>0.34913749999999999</v>
      </c>
      <c r="BL11" s="4">
        <f>DSTDEV(PlotSort,"PhxRedEdge",$BI$31:$BI$32)/SQRT($BH11)</f>
        <v>1.9648764804265288E-3</v>
      </c>
      <c r="BM11" s="4">
        <f>DAVERAGE(PlotSort,"TMRed",$BI$31:$BI$32)</f>
        <v>0.31033749999999993</v>
      </c>
      <c r="BN11" s="4">
        <f>DSTDEV(PlotSort,"TMRed",$BI$31:$BI$32)/SQRT($BH11)</f>
        <v>2.0991838691898032E-3</v>
      </c>
      <c r="BO11" s="4">
        <f>DAVERAGE(PlotSort,"TMNIR",$BI$31:$BI$32)</f>
        <v>0.39391875000000004</v>
      </c>
      <c r="BP11" s="4">
        <f>DSTDEV(PlotSort,"TMNIR",$BI$31:$BI$32)/SQRT($BH11)</f>
        <v>2.3120737219719735E-3</v>
      </c>
      <c r="BQ11" s="4">
        <f>DAVERAGE(PlotSort,"NDRE",$BI$31:$BI$32)</f>
        <v>6.0256512347019488E-2</v>
      </c>
      <c r="BR11" s="4">
        <f>DSTDEV(PlotSort,"NDRE",$BI$31:$BI$32)/SQRT($BH11)</f>
        <v>9.8290658916379259E-4</v>
      </c>
      <c r="BS11" s="4">
        <f>DAVERAGE(PlotSort,"rvi",$BI$31:$BI$32)</f>
        <v>1.2696778730021097</v>
      </c>
      <c r="BT11" s="4">
        <f>DSTDEV(PlotSort,"rvi",$BI$31:$BI$32)/SQRT($BH11)</f>
        <v>6.3237095001994047E-3</v>
      </c>
      <c r="BU11" s="17">
        <f>DAVERAGE(PlotSort,"ndvi",$BI$31:$BI$32)</f>
        <v>0.11871633854355473</v>
      </c>
      <c r="BV11" s="4">
        <f>DSTDEV(PlotSort,"ndvi",$BI$31:$BI$32)/SQRT($BH11)</f>
        <v>2.4251596736378296E-3</v>
      </c>
      <c r="BW11" s="17">
        <f>DAVERAGE(PlotSort,"SAVI",$BI$31:$BI$32)</f>
        <v>0.10411206833326345</v>
      </c>
      <c r="BX11" s="4">
        <f>DSTDEV(PlotSort,"SAVI",$BI$31:$BI$32)/SQRT($BH11)</f>
        <v>2.0813279294497411E-3</v>
      </c>
      <c r="BY11" s="17">
        <f>DAVERAGE(PlotSort,"CCCI",$BI$31:$BI$32)</f>
        <v>0.4596536708611158</v>
      </c>
      <c r="BZ11" s="4">
        <f>DSTDEV(PlotSort,"CCCI",$BI$31:$BI$32)/SQRT($BH11)</f>
        <v>1.3570258110169587E-2</v>
      </c>
    </row>
    <row r="12" spans="1:78" ht="13.5" customHeight="1" x14ac:dyDescent="0.2">
      <c r="B12" s="10">
        <v>141</v>
      </c>
      <c r="C12" s="10">
        <v>8.99</v>
      </c>
      <c r="D12" s="10">
        <v>141.37458000000001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30.2</v>
      </c>
      <c r="Q12" s="24">
        <v>1.33</v>
      </c>
      <c r="R12" s="24">
        <v>2.96</v>
      </c>
      <c r="S12" s="24">
        <v>47.13</v>
      </c>
      <c r="T12" s="24">
        <v>92.48</v>
      </c>
      <c r="U12" s="10">
        <v>3</v>
      </c>
      <c r="V12" s="10">
        <v>0</v>
      </c>
      <c r="W12" s="10">
        <v>3</v>
      </c>
      <c r="X12" s="10">
        <v>0</v>
      </c>
      <c r="Y12" s="10">
        <v>0</v>
      </c>
      <c r="Z12" s="10">
        <v>3</v>
      </c>
      <c r="AA12" s="10">
        <v>90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7.8369</v>
      </c>
      <c r="AK12" s="10">
        <v>4.8399999999999999E-2</v>
      </c>
      <c r="AL12" s="11">
        <v>0.29010000000000002</v>
      </c>
      <c r="AM12" s="11">
        <v>1.8E-3</v>
      </c>
      <c r="AN12" s="11">
        <v>3.4590999999999998</v>
      </c>
      <c r="AO12" s="11">
        <v>5.7999999999999996E-3</v>
      </c>
      <c r="AP12" s="11">
        <v>0.33239999999999997</v>
      </c>
      <c r="AQ12" s="11">
        <v>5.9999999999999995E-4</v>
      </c>
      <c r="AR12" s="11">
        <v>14.6401</v>
      </c>
      <c r="AS12" s="11">
        <v>0.219</v>
      </c>
      <c r="AT12" s="11">
        <v>0.28699999999999998</v>
      </c>
      <c r="AU12" s="11">
        <v>4.3E-3</v>
      </c>
      <c r="AV12" s="11">
        <v>26.316199999999998</v>
      </c>
      <c r="AW12" s="11">
        <v>6.0299999999999999E-2</v>
      </c>
      <c r="AX12" s="11">
        <v>0.38250000000000001</v>
      </c>
      <c r="AY12" s="11">
        <v>8.9999999999999998E-4</v>
      </c>
      <c r="AZ12" s="11">
        <v>7.0079731430969419E-2</v>
      </c>
      <c r="BA12" s="11">
        <v>1.3327526132404182</v>
      </c>
      <c r="BB12" s="11">
        <v>0.14264376400298734</v>
      </c>
      <c r="BC12" s="11">
        <v>0.12248824283882004</v>
      </c>
      <c r="BD12" s="11">
        <v>0.41497063102413956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0.31488749999999999</v>
      </c>
      <c r="BJ12" s="4">
        <f>DSTDEV(PlotSort,"PhxRed",$BJ$31:$BJ$32)/SQRT($BH12)</f>
        <v>3.5628625546508695E-3</v>
      </c>
      <c r="BK12" s="4">
        <f>DAVERAGE(PlotSort,"PhxRedEdge",$BJ$31:$BJ$32)</f>
        <v>0.35011874999999998</v>
      </c>
      <c r="BL12" s="4">
        <f>DSTDEV(PlotSort,"PhxRedEdge",$BJ$31:$BJ$32)/SQRT($BH12)</f>
        <v>3.0984299619592291E-3</v>
      </c>
      <c r="BM12" s="4">
        <f>DAVERAGE(PlotSort,"TMRed",$BJ$31:$BJ$32)</f>
        <v>0.31005624999999998</v>
      </c>
      <c r="BN12" s="4">
        <f>DSTDEV(PlotSort,"TMRed",$BJ$31:$BJ$32)/SQRT($BH12)</f>
        <v>3.5503165205138169E-3</v>
      </c>
      <c r="BO12" s="4">
        <f>DAVERAGE(PlotSort,"TMNIR",$BJ$31:$BJ$32)</f>
        <v>0.39461249999999998</v>
      </c>
      <c r="BP12" s="4">
        <f>DSTDEV(PlotSort,"TMNIR",$BJ$31:$BJ$32)/SQRT($BH12)</f>
        <v>3.0354005089938303E-3</v>
      </c>
      <c r="BQ12" s="4">
        <f>DAVERAGE(PlotSort,"NDRE",$BJ$31:$BJ$32)</f>
        <v>5.9813563252005694E-2</v>
      </c>
      <c r="BR12" s="4">
        <f>DSTDEV(PlotSort,"NDRE",$BJ$31:$BJ$32)/SQRT($BH12)</f>
        <v>1.2482282495247356E-3</v>
      </c>
      <c r="BS12" s="4">
        <f>DAVERAGE(PlotSort,"rvi",$BJ$31:$BJ$32)</f>
        <v>1.2737953571744096</v>
      </c>
      <c r="BT12" s="4">
        <f>DSTDEV(PlotSort,"rvi",$BJ$31:$BJ$32)/SQRT($BH12)</f>
        <v>8.2271821082465797E-3</v>
      </c>
      <c r="BU12" s="17">
        <f>DAVERAGE(PlotSort,"ndvi",$BJ$31:$BJ$32)</f>
        <v>0.12024235719655123</v>
      </c>
      <c r="BV12" s="4">
        <f>DSTDEV(PlotSort,"ndvi",$BJ$31:$BJ$32)/SQRT($BH12)</f>
        <v>3.151084242237413E-3</v>
      </c>
      <c r="BW12" s="17">
        <f>DAVERAGE(PlotSort,"SAVI",$BJ$31:$BJ$32)</f>
        <v>0.10538214725633531</v>
      </c>
      <c r="BX12" s="4">
        <f>DSTDEV(PlotSort,"SAVI",$BJ$31:$BJ$32)/SQRT($BH12)</f>
        <v>2.5401308281073412E-3</v>
      </c>
      <c r="BY12" s="17">
        <f>DAVERAGE(PlotSort,"CCCI",$BJ$31:$BJ$32)</f>
        <v>0.43797850895341156</v>
      </c>
      <c r="BZ12" s="4">
        <f>DSTDEV(PlotSort,"CCCI",$BJ$31:$BJ$32)/SQRT($BH12)</f>
        <v>1.6715547136062377E-2</v>
      </c>
    </row>
    <row r="13" spans="1:78" ht="13.5" customHeight="1" x14ac:dyDescent="0.2">
      <c r="B13" s="10">
        <v>141</v>
      </c>
      <c r="C13" s="10">
        <v>8.9819999999999993</v>
      </c>
      <c r="D13" s="10">
        <v>141.37424999999999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30.2</v>
      </c>
      <c r="Q13" s="24">
        <v>1.33</v>
      </c>
      <c r="R13" s="24">
        <v>2.96</v>
      </c>
      <c r="S13" s="24">
        <v>47.23</v>
      </c>
      <c r="T13" s="24">
        <v>92.41</v>
      </c>
      <c r="U13" s="10">
        <v>3</v>
      </c>
      <c r="V13" s="10">
        <v>0</v>
      </c>
      <c r="W13" s="10">
        <v>3</v>
      </c>
      <c r="X13" s="10">
        <v>0</v>
      </c>
      <c r="Y13" s="10">
        <v>0</v>
      </c>
      <c r="Z13" s="10">
        <v>3</v>
      </c>
      <c r="AA13" s="10">
        <v>90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8.3009000000000004</v>
      </c>
      <c r="AK13" s="10">
        <v>0.30020000000000002</v>
      </c>
      <c r="AL13" s="11">
        <v>0.308</v>
      </c>
      <c r="AM13" s="11">
        <v>1.11E-2</v>
      </c>
      <c r="AN13" s="11">
        <v>3.5569999999999999</v>
      </c>
      <c r="AO13" s="11">
        <v>0.1084</v>
      </c>
      <c r="AP13" s="11">
        <v>0.3427</v>
      </c>
      <c r="AQ13" s="11">
        <v>1.04E-2</v>
      </c>
      <c r="AR13" s="11">
        <v>15.2355</v>
      </c>
      <c r="AS13" s="11">
        <v>0.60699999999999998</v>
      </c>
      <c r="AT13" s="11">
        <v>0.2994</v>
      </c>
      <c r="AU13" s="11">
        <v>1.1900000000000001E-2</v>
      </c>
      <c r="AV13" s="11">
        <v>26.243400000000001</v>
      </c>
      <c r="AW13" s="11">
        <v>0.96099999999999997</v>
      </c>
      <c r="AX13" s="11">
        <v>0.38240000000000002</v>
      </c>
      <c r="AY13" s="11">
        <v>1.4E-2</v>
      </c>
      <c r="AZ13" s="11">
        <v>5.4751068818094065E-2</v>
      </c>
      <c r="BA13" s="11">
        <v>1.2772211088844356</v>
      </c>
      <c r="BB13" s="11">
        <v>0.12173657964212382</v>
      </c>
      <c r="BC13" s="11">
        <v>0.10534777458114741</v>
      </c>
      <c r="BD13" s="11">
        <v>0.33188035664663595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0.31661250000000002</v>
      </c>
      <c r="BJ13" s="4">
        <f>DSTDEV(PlotSort,"PhxRed",$BL$35:$BL$36)/SQRT($BH13)</f>
        <v>2.5866026739445576E-3</v>
      </c>
      <c r="BK13" s="4">
        <f>DAVERAGE(PlotSort,"PhxRedEdge",$BL$35:$BL$36)</f>
        <v>0.34693750000000001</v>
      </c>
      <c r="BL13" s="4">
        <f>DSTDEV(PlotSort,"PhxRedEdge",$BL$35:$BL$36)/SQRT($BH13)</f>
        <v>2.6862704828707869E-3</v>
      </c>
      <c r="BM13" s="4">
        <f>DAVERAGE(PlotSort,"TMRed",$BL$35:$BL$36)</f>
        <v>0.31217499999999998</v>
      </c>
      <c r="BN13" s="4">
        <f>DSTDEV(PlotSort,"TMRed",$BL$35:$BL$36)/SQRT($BH13)</f>
        <v>2.6620178973317033E-3</v>
      </c>
      <c r="BO13" s="4">
        <f>DAVERAGE(PlotSort,"TMNIR",$BL$35:$BL$36)</f>
        <v>0.38911250000000003</v>
      </c>
      <c r="BP13" s="4">
        <f>DSTDEV(PlotSort,"TMNIR",$BL$35:$BL$36)/SQRT($BH13)</f>
        <v>2.8888602238351943E-3</v>
      </c>
      <c r="BQ13" s="4">
        <f>DAVERAGE(PlotSort,"NDRE",$BL$35:$BL$36)</f>
        <v>5.7306883733364178E-2</v>
      </c>
      <c r="BR13" s="4">
        <f>DSTDEV(PlotSort,"NDRE",$BL$35:$BL$36)/SQRT($BH13)</f>
        <v>7.4217356134574218E-4</v>
      </c>
      <c r="BS13" s="4">
        <f>DAVERAGE(PlotSort,"rvi",$BL$35:$BL$36)</f>
        <v>1.2465459280756632</v>
      </c>
      <c r="BT13" s="4">
        <f>DSTDEV(PlotSort,"rvi",$BL$35:$BL$36)/SQRT($BH13)</f>
        <v>2.2492259687156295E-3</v>
      </c>
      <c r="BU13" s="17">
        <f>DAVERAGE(PlotSort,"ndvi",$BL$35:$BL$36)</f>
        <v>0.10973819885348038</v>
      </c>
      <c r="BV13" s="4">
        <f>DSTDEV(PlotSort,"ndvi",$BL$35:$BL$36)/SQRT($BH13)</f>
        <v>8.9073981933829901E-4</v>
      </c>
      <c r="BW13" s="17">
        <f>DAVERAGE(PlotSort,"SAVI",$BL$35:$BL$36)</f>
        <v>9.6073759824498783E-2</v>
      </c>
      <c r="BX13" s="4">
        <f>DSTDEV(PlotSort,"SAVI",$BL$35:$BL$36)/SQRT($BH13)</f>
        <v>6.4519061213824224E-4</v>
      </c>
      <c r="BY13" s="17">
        <f>DAVERAGE(PlotSort,"CCCI",$BL$35:$BL$36)</f>
        <v>0.49067399283788371</v>
      </c>
      <c r="BZ13" s="4">
        <f>DSTDEV(PlotSort,"CCCI",$BL$35:$BL$36)/SQRT($BH13)</f>
        <v>1.6307932861082015E-2</v>
      </c>
    </row>
    <row r="14" spans="1:78" ht="13.5" customHeight="1" x14ac:dyDescent="0.2">
      <c r="B14" s="10">
        <v>141</v>
      </c>
      <c r="C14" s="10">
        <v>8.9740000000000002</v>
      </c>
      <c r="D14" s="10">
        <v>141.37392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30.2</v>
      </c>
      <c r="Q14" s="24">
        <v>1.33</v>
      </c>
      <c r="R14" s="24">
        <v>2.96</v>
      </c>
      <c r="S14" s="24">
        <v>47.33</v>
      </c>
      <c r="T14" s="24">
        <v>92.34</v>
      </c>
      <c r="U14" s="10">
        <v>3</v>
      </c>
      <c r="V14" s="10">
        <v>0</v>
      </c>
      <c r="W14" s="10">
        <v>3</v>
      </c>
      <c r="X14" s="10">
        <v>0</v>
      </c>
      <c r="Y14" s="10">
        <v>0</v>
      </c>
      <c r="Z14" s="10">
        <v>3</v>
      </c>
      <c r="AA14" s="10">
        <v>90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7.8571999999999997</v>
      </c>
      <c r="AK14" s="10">
        <v>0.35639999999999999</v>
      </c>
      <c r="AL14" s="11">
        <v>0.29220000000000002</v>
      </c>
      <c r="AM14" s="11">
        <v>1.3299999999999999E-2</v>
      </c>
      <c r="AN14" s="11">
        <v>3.4592000000000001</v>
      </c>
      <c r="AO14" s="11">
        <v>0.10059999999999999</v>
      </c>
      <c r="AP14" s="11">
        <v>0.3342</v>
      </c>
      <c r="AQ14" s="11">
        <v>9.7000000000000003E-3</v>
      </c>
      <c r="AR14" s="11">
        <v>14.5695</v>
      </c>
      <c r="AS14" s="11">
        <v>0.73040000000000005</v>
      </c>
      <c r="AT14" s="11">
        <v>0.28699999999999998</v>
      </c>
      <c r="AU14" s="11">
        <v>1.44E-2</v>
      </c>
      <c r="AV14" s="11">
        <v>26.131</v>
      </c>
      <c r="AW14" s="11">
        <v>0.66559999999999997</v>
      </c>
      <c r="AX14" s="11">
        <v>0.38169999999999998</v>
      </c>
      <c r="AY14" s="11">
        <v>9.7000000000000003E-3</v>
      </c>
      <c r="AZ14" s="11">
        <v>6.6350048889509697E-2</v>
      </c>
      <c r="BA14" s="11">
        <v>1.3299651567944251</v>
      </c>
      <c r="BB14" s="11">
        <v>0.14161806490204876</v>
      </c>
      <c r="BC14" s="11">
        <v>0.12154530675109097</v>
      </c>
      <c r="BD14" s="11">
        <v>0.36063542972416085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0.31880624999999996</v>
      </c>
      <c r="BJ14" s="4">
        <f>DSTDEV(PlotSort,"PhxRed",$BM$35:$BM$36)/SQRT($BH14)</f>
        <v>2.416703483914952E-3</v>
      </c>
      <c r="BK14" s="4">
        <f>DAVERAGE(PlotSort,"PhxRedEdge",$BM$35:$BM$36)</f>
        <v>0.35320000000000001</v>
      </c>
      <c r="BL14" s="4">
        <f>DSTDEV(PlotSort,"PhxRedEdge",$BM$35:$BM$36)/SQRT($BH14)</f>
        <v>2.4067439969109035E-3</v>
      </c>
      <c r="BM14" s="4">
        <f>DAVERAGE(PlotSort,"TMRed",$BM$35:$BM$36)</f>
        <v>0.31408749999999996</v>
      </c>
      <c r="BN14" s="4">
        <f>DSTDEV(PlotSort,"TMRed",$BM$35:$BM$36)/SQRT($BH14)</f>
        <v>2.4840973377332314E-3</v>
      </c>
      <c r="BO14" s="4">
        <f>DAVERAGE(PlotSort,"TMNIR",$BM$35:$BM$36)</f>
        <v>0.3969125</v>
      </c>
      <c r="BP14" s="4">
        <f>DSTDEV(PlotSort,"TMNIR",$BM$35:$BM$36)/SQRT($BH14)</f>
        <v>2.5665131177013945E-3</v>
      </c>
      <c r="BQ14" s="4">
        <f>DAVERAGE(PlotSort,"NDRE",$BM$35:$BM$36)</f>
        <v>5.8290274656552392E-2</v>
      </c>
      <c r="BR14" s="4">
        <f>DSTDEV(PlotSort,"NDRE",$BM$35:$BM$36)/SQRT($BH14)</f>
        <v>7.0160607214396541E-4</v>
      </c>
      <c r="BS14" s="4">
        <f>DAVERAGE(PlotSort,"rvi",$BM$35:$BM$36)</f>
        <v>1.2639806122775534</v>
      </c>
      <c r="BT14" s="4">
        <f>DSTDEV(PlotSort,"rvi",$BM$35:$BM$36)/SQRT($BH14)</f>
        <v>3.8099910677336368E-3</v>
      </c>
      <c r="BU14" s="17">
        <f>DAVERAGE(PlotSort,"ndvi",$BM$35:$BM$36)</f>
        <v>0.11656294799453275</v>
      </c>
      <c r="BV14" s="4">
        <f>DSTDEV(PlotSort,"ndvi",$BM$35:$BM$36)/SQRT($BH14)</f>
        <v>1.4761569919325838E-3</v>
      </c>
      <c r="BW14" s="17">
        <f>DAVERAGE(PlotSort,"SAVI",$BM$35:$BM$36)</f>
        <v>0.10261021964838624</v>
      </c>
      <c r="BX14" s="4">
        <f>DSTDEV(PlotSort,"SAVI",$BM$35:$BM$36)/SQRT($BH14)</f>
        <v>1.1889661145653269E-3</v>
      </c>
      <c r="BY14" s="17">
        <f>DAVERAGE(PlotSort,"CCCI",$BM$35:$BM$36)</f>
        <v>0.44396145273459514</v>
      </c>
      <c r="BZ14" s="4">
        <f>DSTDEV(PlotSort,"CCCI",$BM$35:$BM$36)/SQRT($BH14)</f>
        <v>1.5994195159064341E-2</v>
      </c>
    </row>
    <row r="15" spans="1:78" ht="13.5" customHeight="1" x14ac:dyDescent="0.2">
      <c r="B15" s="10">
        <v>141</v>
      </c>
      <c r="C15" s="10">
        <v>8.9670000000000005</v>
      </c>
      <c r="D15" s="10">
        <v>141.37362999999999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30.2</v>
      </c>
      <c r="Q15" s="24">
        <v>1.33</v>
      </c>
      <c r="R15" s="24">
        <v>2.96</v>
      </c>
      <c r="S15" s="24">
        <v>47.42</v>
      </c>
      <c r="T15" s="24">
        <v>92.28</v>
      </c>
      <c r="U15" s="10">
        <v>3</v>
      </c>
      <c r="V15" s="10">
        <v>0</v>
      </c>
      <c r="W15" s="10">
        <v>3</v>
      </c>
      <c r="X15" s="10">
        <v>0</v>
      </c>
      <c r="Y15" s="10">
        <v>0</v>
      </c>
      <c r="Z15" s="10">
        <v>3</v>
      </c>
      <c r="AA15" s="10">
        <v>90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8.3914000000000009</v>
      </c>
      <c r="AK15" s="10">
        <v>0.17219999999999999</v>
      </c>
      <c r="AL15" s="11">
        <v>0.31280000000000002</v>
      </c>
      <c r="AM15" s="11">
        <v>6.4000000000000003E-3</v>
      </c>
      <c r="AN15" s="11">
        <v>3.5716999999999999</v>
      </c>
      <c r="AO15" s="11">
        <v>6.1899999999999997E-2</v>
      </c>
      <c r="AP15" s="11">
        <v>0.3458</v>
      </c>
      <c r="AQ15" s="11">
        <v>6.0000000000000001E-3</v>
      </c>
      <c r="AR15" s="11">
        <v>15.454599999999999</v>
      </c>
      <c r="AS15" s="11">
        <v>0.4577</v>
      </c>
      <c r="AT15" s="11">
        <v>0.30509999999999998</v>
      </c>
      <c r="AU15" s="11">
        <v>8.9999999999999993E-3</v>
      </c>
      <c r="AV15" s="11">
        <v>26.407699999999998</v>
      </c>
      <c r="AW15" s="11">
        <v>0.53039999999999998</v>
      </c>
      <c r="AX15" s="11">
        <v>0.3866</v>
      </c>
      <c r="AY15" s="11">
        <v>7.7999999999999996E-3</v>
      </c>
      <c r="AZ15" s="11">
        <v>5.5707263790278544E-2</v>
      </c>
      <c r="BA15" s="11">
        <v>1.2671255326122584</v>
      </c>
      <c r="BB15" s="11">
        <v>0.11782564695677319</v>
      </c>
      <c r="BC15" s="11">
        <v>0.1025845430897038</v>
      </c>
      <c r="BD15" s="11">
        <v>0.38458312873012468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0.30455000000000004</v>
      </c>
      <c r="BJ15" s="4">
        <f>DSTDEV(PlotSort,"PhxRed",$BN$35:$BN$36)/SQRT($BH15)</f>
        <v>4.4888353564307556E-3</v>
      </c>
      <c r="BK15" s="4">
        <f>DAVERAGE(PlotSort,"PhxRedEdge",$BN$35:$BN$36)</f>
        <v>0.34517499999999995</v>
      </c>
      <c r="BL15" s="4">
        <f>DSTDEV(PlotSort,"PhxRedEdge",$BN$35:$BN$36)/SQRT($BH15)</f>
        <v>4.2748746848800838E-3</v>
      </c>
      <c r="BM15" s="4">
        <f>DAVERAGE(PlotSort,"TMRed",$BN$35:$BN$36)</f>
        <v>0.30043750000000002</v>
      </c>
      <c r="BN15" s="4">
        <f>DSTDEV(PlotSort,"TMRed",$BN$35:$BN$36)/SQRT($BH15)</f>
        <v>4.5710243264346319E-3</v>
      </c>
      <c r="BO15" s="4">
        <f>DAVERAGE(PlotSort,"TMNIR",$BN$35:$BN$36)</f>
        <v>0.394125</v>
      </c>
      <c r="BP15" s="4">
        <f>DSTDEV(PlotSort,"TMNIR",$BN$35:$BN$36)/SQRT($BH15)</f>
        <v>4.4824558797924314E-3</v>
      </c>
      <c r="BQ15" s="4">
        <f>DAVERAGE(PlotSort,"NDRE",$BN$35:$BN$36)</f>
        <v>6.6252718151581388E-2</v>
      </c>
      <c r="BR15" s="4">
        <f>DSTDEV(PlotSort,"NDRE",$BN$35:$BN$36)/SQRT($BH15)</f>
        <v>8.5419332700985078E-4</v>
      </c>
      <c r="BS15" s="4">
        <f>DAVERAGE(PlotSort,"rvi",$BN$35:$BN$36)</f>
        <v>1.3124393077222685</v>
      </c>
      <c r="BT15" s="4">
        <f>DSTDEV(PlotSort,"rvi",$BN$35:$BN$36)/SQRT($BH15)</f>
        <v>7.2184619963063437E-3</v>
      </c>
      <c r="BU15" s="17">
        <f>DAVERAGE(PlotSort,"ndvi",$BN$35:$BN$36)</f>
        <v>0.13505329663766608</v>
      </c>
      <c r="BV15" s="4">
        <f>DSTDEV(PlotSort,"ndvi",$BN$35:$BN$36)/SQRT($BH15)</f>
        <v>2.7065245634093952E-3</v>
      </c>
      <c r="BW15" s="17">
        <f>DAVERAGE(PlotSort,"SAVI",$BN$35:$BN$36)</f>
        <v>0.11769423205792624</v>
      </c>
      <c r="BX15" s="4">
        <f>DSTDEV(PlotSort,"SAVI",$BN$35:$BN$36)/SQRT($BH15)</f>
        <v>1.9938525148312319E-3</v>
      </c>
      <c r="BY15" s="17">
        <f>DAVERAGE(PlotSort,"CCCI",$BN$35:$BN$36)</f>
        <v>0.41666746132198063</v>
      </c>
      <c r="BZ15" s="4">
        <f>DSTDEV(PlotSort,"CCCI",$BN$35:$BN$36)/SQRT($BH15)</f>
        <v>1.6936152522862156E-2</v>
      </c>
    </row>
    <row r="16" spans="1:78" ht="13.5" customHeight="1" x14ac:dyDescent="0.2">
      <c r="B16" s="10">
        <v>141</v>
      </c>
      <c r="C16" s="10">
        <v>8.9589999999999996</v>
      </c>
      <c r="D16" s="10">
        <v>141.37329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30.2</v>
      </c>
      <c r="Q16" s="24">
        <v>1.33</v>
      </c>
      <c r="R16" s="24">
        <v>2.96</v>
      </c>
      <c r="S16" s="24">
        <v>47.52</v>
      </c>
      <c r="T16" s="24">
        <v>92.21</v>
      </c>
      <c r="U16" s="10">
        <v>3</v>
      </c>
      <c r="V16" s="10">
        <v>0</v>
      </c>
      <c r="W16" s="10">
        <v>3</v>
      </c>
      <c r="X16" s="10">
        <v>0</v>
      </c>
      <c r="Y16" s="10">
        <v>0</v>
      </c>
      <c r="Z16" s="10">
        <v>3</v>
      </c>
      <c r="AA16" s="10">
        <v>90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8.3244000000000007</v>
      </c>
      <c r="AK16" s="10">
        <v>0.33460000000000001</v>
      </c>
      <c r="AL16" s="11">
        <v>0.311</v>
      </c>
      <c r="AM16" s="11">
        <v>1.2500000000000001E-2</v>
      </c>
      <c r="AN16" s="11">
        <v>3.5722999999999998</v>
      </c>
      <c r="AO16" s="11">
        <v>0.14799999999999999</v>
      </c>
      <c r="AP16" s="11">
        <v>0.3468</v>
      </c>
      <c r="AQ16" s="11">
        <v>1.44E-2</v>
      </c>
      <c r="AR16" s="11">
        <v>15.429500000000001</v>
      </c>
      <c r="AS16" s="11">
        <v>0.4854</v>
      </c>
      <c r="AT16" s="11">
        <v>0.3054</v>
      </c>
      <c r="AU16" s="11">
        <v>9.5999999999999992E-3</v>
      </c>
      <c r="AV16" s="11">
        <v>26.509599999999999</v>
      </c>
      <c r="AW16" s="11">
        <v>0.94850000000000001</v>
      </c>
      <c r="AX16" s="11">
        <v>0.38900000000000001</v>
      </c>
      <c r="AY16" s="11">
        <v>1.3899999999999999E-2</v>
      </c>
      <c r="AZ16" s="11">
        <v>5.7352541451481401E-2</v>
      </c>
      <c r="BA16" s="11">
        <v>1.2737393582187295</v>
      </c>
      <c r="BB16" s="11">
        <v>0.12039170506912443</v>
      </c>
      <c r="BC16" s="11">
        <v>0.10498995311453452</v>
      </c>
      <c r="BD16" s="11">
        <v>0.39079828238137904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0.31486250000000005</v>
      </c>
      <c r="BJ16" s="4">
        <f>DSTDEV(PlotSort,"PhxRed",$BK$31:$BK$32)/SQRT($BH16)</f>
        <v>3.0238341417258095E-3</v>
      </c>
      <c r="BK16" s="4">
        <f>DAVERAGE(PlotSort,"PhxRedEdge",$BK$31:$BK$32)</f>
        <v>0.34983124999999998</v>
      </c>
      <c r="BL16" s="4">
        <f>DSTDEV(PlotSort,"PhxRedEdge",$BK$31:$BK$32)/SQRT($BH16)</f>
        <v>2.7159056001942843E-3</v>
      </c>
      <c r="BM16" s="4">
        <f>DAVERAGE(PlotSort,"TMRed",$BK$31:$BK$32)</f>
        <v>0.31052499999999994</v>
      </c>
      <c r="BN16" s="4">
        <f>DSTDEV(PlotSort,"TMRed",$BK$31:$BK$32)/SQRT($BH16)</f>
        <v>3.0140849910600277E-3</v>
      </c>
      <c r="BO16" s="4">
        <f>DAVERAGE(PlotSort,"TMNIR",$BK$31:$BK$32)</f>
        <v>0.39444375000000004</v>
      </c>
      <c r="BP16" s="4">
        <f>DSTDEV(PlotSort,"TMNIR",$BK$31:$BK$32)/SQRT($BH16)</f>
        <v>2.7218555060534231E-3</v>
      </c>
      <c r="BQ16" s="4">
        <f>DAVERAGE(PlotSort,"NDRE",$BK$31:$BK$32)</f>
        <v>5.9985362443401184E-2</v>
      </c>
      <c r="BR16" s="4">
        <f>DSTDEV(PlotSort,"NDRE",$BK$31:$BK$32)/SQRT($BH16)</f>
        <v>1.0140102007390407E-3</v>
      </c>
      <c r="BS16" s="4">
        <f>DAVERAGE(PlotSort,"rvi",$BK$31:$BK$32)</f>
        <v>1.270957413377557</v>
      </c>
      <c r="BT16" s="4">
        <f>DSTDEV(PlotSort,"rvi",$BK$31:$BK$32)/SQRT($BH16)</f>
        <v>6.7219089223068476E-3</v>
      </c>
      <c r="BU16" s="17">
        <f>DAVERAGE(PlotSort,"ndvi",$BK$31:$BK$32)</f>
        <v>0.11919944909740518</v>
      </c>
      <c r="BV16" s="4">
        <f>DSTDEV(PlotSort,"ndvi",$BK$31:$BK$32)/SQRT($BH16)</f>
        <v>2.5841548772259928E-3</v>
      </c>
      <c r="BW16" s="17">
        <f>DAVERAGE(PlotSort,"SAVI",$BK$31:$BK$32)</f>
        <v>0.10452507771682905</v>
      </c>
      <c r="BX16" s="4">
        <f>DSTDEV(PlotSort,"SAVI",$BK$31:$BK$32)/SQRT($BH16)</f>
        <v>2.0893983822024699E-3</v>
      </c>
      <c r="BY16" s="17">
        <f>DAVERAGE(PlotSort,"CCCI",$BK$31:$BK$32)</f>
        <v>0.45061812543310703</v>
      </c>
      <c r="BZ16" s="4">
        <f>DSTDEV(PlotSort,"CCCI",$BK$31:$BK$32)/SQRT($BH16)</f>
        <v>1.7414986054532604E-2</v>
      </c>
    </row>
    <row r="17" spans="2:78" ht="13.5" customHeight="1" x14ac:dyDescent="0.2">
      <c r="B17" s="10">
        <v>141</v>
      </c>
      <c r="C17" s="10">
        <v>8.952</v>
      </c>
      <c r="D17" s="10">
        <v>141.37299999999999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30.2</v>
      </c>
      <c r="Q17" s="24">
        <v>1.33</v>
      </c>
      <c r="R17" s="24">
        <v>2.96</v>
      </c>
      <c r="S17" s="24">
        <v>47.61</v>
      </c>
      <c r="T17" s="24">
        <v>92.15</v>
      </c>
      <c r="U17" s="10">
        <v>3</v>
      </c>
      <c r="V17" s="10">
        <v>0</v>
      </c>
      <c r="W17" s="10">
        <v>3</v>
      </c>
      <c r="X17" s="10">
        <v>0</v>
      </c>
      <c r="Y17" s="10">
        <v>0</v>
      </c>
      <c r="Z17" s="10">
        <v>3</v>
      </c>
      <c r="AA17" s="10">
        <v>90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8.5616000000000003</v>
      </c>
      <c r="AK17" s="10">
        <v>0.45679999999999998</v>
      </c>
      <c r="AL17" s="11">
        <v>0.32050000000000001</v>
      </c>
      <c r="AM17" s="11">
        <v>1.7100000000000001E-2</v>
      </c>
      <c r="AN17" s="11">
        <v>3.6478000000000002</v>
      </c>
      <c r="AO17" s="11">
        <v>0.1588</v>
      </c>
      <c r="AP17" s="11">
        <v>0.35499999999999998</v>
      </c>
      <c r="AQ17" s="11">
        <v>1.55E-2</v>
      </c>
      <c r="AR17" s="11">
        <v>15.9262</v>
      </c>
      <c r="AS17" s="11">
        <v>0.68700000000000006</v>
      </c>
      <c r="AT17" s="11">
        <v>0.31590000000000001</v>
      </c>
      <c r="AU17" s="11">
        <v>1.3599999999999999E-2</v>
      </c>
      <c r="AV17" s="11">
        <v>27.0379</v>
      </c>
      <c r="AW17" s="11">
        <v>0.94850000000000001</v>
      </c>
      <c r="AX17" s="11">
        <v>0.3977</v>
      </c>
      <c r="AY17" s="11">
        <v>1.3899999999999999E-2</v>
      </c>
      <c r="AZ17" s="11">
        <v>5.6729108542580071E-2</v>
      </c>
      <c r="BA17" s="11">
        <v>1.2589427033871479</v>
      </c>
      <c r="BB17" s="11">
        <v>0.1146300448430493</v>
      </c>
      <c r="BC17" s="11">
        <v>0.1011041529334212</v>
      </c>
      <c r="BD17" s="11">
        <v>0.43296692657831987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0.31452499999999994</v>
      </c>
      <c r="BJ17" s="4">
        <f>DSTDEV(PlotSort,"PhxRed",$BL$31:$BL$32)/SQRT($BH17)</f>
        <v>2.7633087051576388E-3</v>
      </c>
      <c r="BK17" s="4">
        <f>DAVERAGE(PlotSort,"PhxRedEdge",$BL$31:$BL$32)</f>
        <v>0.34942500000000004</v>
      </c>
      <c r="BL17" s="4">
        <f>DSTDEV(PlotSort,"PhxRedEdge",$BL$31:$BL$32)/SQRT($BH17)</f>
        <v>2.4721363905200163E-3</v>
      </c>
      <c r="BM17" s="4">
        <f>DAVERAGE(PlotSort,"TMRed",$BL$31:$BL$32)</f>
        <v>0.30986874999999997</v>
      </c>
      <c r="BN17" s="4">
        <f>DSTDEV(PlotSort,"TMRed",$BL$31:$BL$32)/SQRT($BH17)</f>
        <v>2.8133420035905128E-3</v>
      </c>
      <c r="BO17" s="4">
        <f>DAVERAGE(PlotSort,"TMNIR",$BL$31:$BL$32)</f>
        <v>0.39408749999999992</v>
      </c>
      <c r="BP17" s="4">
        <f>DSTDEV(PlotSort,"TMNIR",$BL$31:$BL$32)/SQRT($BH17)</f>
        <v>2.6763139296427838E-3</v>
      </c>
      <c r="BQ17" s="4">
        <f>DAVERAGE(PlotSort,"NDRE",$BL$31:$BL$32)</f>
        <v>6.0084713155623998E-2</v>
      </c>
      <c r="BR17" s="4">
        <f>DSTDEV(PlotSort,"NDRE",$BL$31:$BL$32)/SQRT($BH17)</f>
        <v>1.2256318982286252E-3</v>
      </c>
      <c r="BS17" s="4">
        <f>DAVERAGE(PlotSort,"rvi",$BL$31:$BL$32)</f>
        <v>1.2725158167989623</v>
      </c>
      <c r="BT17" s="4">
        <f>DSTDEV(PlotSort,"rvi",$BL$31:$BL$32)/SQRT($BH17)</f>
        <v>7.9357379124367598E-3</v>
      </c>
      <c r="BU17" s="17">
        <f>DAVERAGE(PlotSort,"ndvi",$BL$31:$BL$32)</f>
        <v>0.1197592466427008</v>
      </c>
      <c r="BV17" s="4">
        <f>DSTDEV(PlotSort,"ndvi",$BL$31:$BL$32)/SQRT($BH17)</f>
        <v>3.033159008263665E-3</v>
      </c>
      <c r="BW17" s="17">
        <f>DAVERAGE(PlotSort,"SAVI",$BL$31:$BL$32)</f>
        <v>0.10496913787276971</v>
      </c>
      <c r="BX17" s="4">
        <f>DSTDEV(PlotSort,"SAVI",$BL$31:$BL$32)/SQRT($BH17)</f>
        <v>2.5427941342579122E-3</v>
      </c>
      <c r="BY17" s="17">
        <f>DAVERAGE(PlotSort,"CCCI",$BL$31:$BL$32)</f>
        <v>0.44701405438142033</v>
      </c>
      <c r="BZ17" s="4">
        <f>DSTDEV(PlotSort,"CCCI",$BL$31:$BL$32)/SQRT($BH17)</f>
        <v>1.3247910243039738E-2</v>
      </c>
    </row>
    <row r="18" spans="2:78" ht="13.5" customHeight="1" x14ac:dyDescent="0.2">
      <c r="B18" s="10">
        <v>141</v>
      </c>
      <c r="C18" s="10">
        <v>9.0299999999999994</v>
      </c>
      <c r="D18" s="10">
        <v>141.37625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30.2</v>
      </c>
      <c r="Q18" s="24">
        <v>1.33</v>
      </c>
      <c r="R18" s="24">
        <v>2.96</v>
      </c>
      <c r="S18" s="24">
        <v>46.63</v>
      </c>
      <c r="T18" s="24">
        <v>92.83</v>
      </c>
      <c r="U18" s="10">
        <v>3</v>
      </c>
      <c r="V18" s="10">
        <v>0</v>
      </c>
      <c r="W18" s="10">
        <v>3</v>
      </c>
      <c r="X18" s="10">
        <v>0</v>
      </c>
      <c r="Y18" s="10">
        <v>0</v>
      </c>
      <c r="Z18" s="10">
        <v>3</v>
      </c>
      <c r="AA18" s="10">
        <v>90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8.1927000000000003</v>
      </c>
      <c r="AK18" s="10">
        <v>0.1363</v>
      </c>
      <c r="AL18" s="11">
        <v>0.29970000000000002</v>
      </c>
      <c r="AM18" s="11">
        <v>5.0000000000000001E-3</v>
      </c>
      <c r="AN18" s="11">
        <v>3.5855999999999999</v>
      </c>
      <c r="AO18" s="11">
        <v>3.7900000000000003E-2</v>
      </c>
      <c r="AP18" s="11">
        <v>0.34010000000000001</v>
      </c>
      <c r="AQ18" s="11">
        <v>3.5999999999999999E-3</v>
      </c>
      <c r="AR18" s="11">
        <v>15.369199999999999</v>
      </c>
      <c r="AS18" s="11">
        <v>0.32850000000000001</v>
      </c>
      <c r="AT18" s="11">
        <v>0.29770000000000002</v>
      </c>
      <c r="AU18" s="11">
        <v>6.4000000000000003E-3</v>
      </c>
      <c r="AV18" s="11">
        <v>27.1877</v>
      </c>
      <c r="AW18" s="11">
        <v>0.2954</v>
      </c>
      <c r="AX18" s="11">
        <v>0.39029999999999998</v>
      </c>
      <c r="AY18" s="11">
        <v>4.1999999999999997E-3</v>
      </c>
      <c r="AZ18" s="11">
        <v>6.8729463307776517E-2</v>
      </c>
      <c r="BA18" s="11">
        <v>1.3110513940208262</v>
      </c>
      <c r="BB18" s="11">
        <v>0.1345930232558139</v>
      </c>
      <c r="BC18" s="11">
        <v>0.11691919191919187</v>
      </c>
      <c r="BD18" s="11">
        <v>0.46284197612017847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0.30795624999999999</v>
      </c>
      <c r="BJ18" s="4">
        <f>DSTDEV(PlotSort,"PhxRed",$BJ$35:$BJ$36)/SQRT($BH18)</f>
        <v>2.2884851020926462E-3</v>
      </c>
      <c r="BK18" s="4">
        <f>DAVERAGE(PlotSort,"PhxRedEdge",$BJ$35:$BJ$36)</f>
        <v>0.34258750000000004</v>
      </c>
      <c r="BL18" s="4">
        <f>DSTDEV(PlotSort,"PhxRedEdge",$BJ$35:$BJ$36)/SQRT($BH18)</f>
        <v>1.6019486831148288E-3</v>
      </c>
      <c r="BM18" s="4">
        <f>DAVERAGE(PlotSort,"TMRed",$BJ$35:$BJ$36)</f>
        <v>0.30330000000000001</v>
      </c>
      <c r="BN18" s="4">
        <f>DSTDEV(PlotSort,"TMRed",$BJ$35:$BJ$36)/SQRT($BH18)</f>
        <v>2.2687367997779452E-3</v>
      </c>
      <c r="BO18" s="4">
        <f>DAVERAGE(PlotSort,"TMNIR",$BJ$35:$BJ$36)</f>
        <v>0.38669999999999999</v>
      </c>
      <c r="BP18" s="4">
        <f>DSTDEV(PlotSort,"TMNIR",$BJ$35:$BJ$36)/SQRT($BH18)</f>
        <v>1.4629023663024587E-3</v>
      </c>
      <c r="BQ18" s="4">
        <f>DAVERAGE(PlotSort,"NDRE",$BJ$35:$BJ$36)</f>
        <v>6.0514001986603748E-2</v>
      </c>
      <c r="BR18" s="4">
        <f>DSTDEV(PlotSort,"NDRE",$BJ$35:$BJ$36)/SQRT($BH18)</f>
        <v>1.2641038568497573E-3</v>
      </c>
      <c r="BS18" s="4">
        <f>DAVERAGE(PlotSort,"rvi",$BJ$35:$BJ$36)</f>
        <v>1.2757090235038318</v>
      </c>
      <c r="BT18" s="4">
        <f>DSTDEV(PlotSort,"rvi",$BJ$35:$BJ$36)/SQRT($BH18)</f>
        <v>7.5249046117046876E-3</v>
      </c>
      <c r="BU18" s="17">
        <f>DAVERAGE(PlotSort,"ndvi",$BJ$35:$BJ$36)</f>
        <v>0.12101051091159287</v>
      </c>
      <c r="BV18" s="4">
        <f>DSTDEV(PlotSort,"ndvi",$BJ$35:$BJ$36)/SQRT($BH18)</f>
        <v>2.873356127144094E-3</v>
      </c>
      <c r="BW18" s="17">
        <f>DAVERAGE(PlotSort,"SAVI",$BJ$35:$BJ$36)</f>
        <v>0.10518733717891515</v>
      </c>
      <c r="BX18" s="4">
        <f>DSTDEV(PlotSort,"SAVI",$BJ$35:$BJ$36)/SQRT($BH18)</f>
        <v>2.3422301510242251E-3</v>
      </c>
      <c r="BY18" s="17">
        <f>DAVERAGE(PlotSort,"CCCI",$BJ$35:$BJ$36)</f>
        <v>0.44299144090163339</v>
      </c>
      <c r="BZ18" s="4">
        <f>DSTDEV(PlotSort,"CCCI",$BJ$35:$BJ$36)/SQRT($BH18)</f>
        <v>1.5408222506310619E-2</v>
      </c>
    </row>
    <row r="19" spans="2:78" ht="13.5" customHeight="1" x14ac:dyDescent="0.2">
      <c r="B19" s="10">
        <v>141</v>
      </c>
      <c r="C19" s="10">
        <v>9.0380000000000003</v>
      </c>
      <c r="D19" s="10">
        <v>141.37657999999999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30.2</v>
      </c>
      <c r="Q19" s="24">
        <v>1.33</v>
      </c>
      <c r="R19" s="24">
        <v>2.96</v>
      </c>
      <c r="S19" s="24">
        <v>46.53</v>
      </c>
      <c r="T19" s="24">
        <v>92.9</v>
      </c>
      <c r="U19" s="10">
        <v>3</v>
      </c>
      <c r="V19" s="10">
        <v>0</v>
      </c>
      <c r="W19" s="10">
        <v>3</v>
      </c>
      <c r="X19" s="10">
        <v>0</v>
      </c>
      <c r="Y19" s="10">
        <v>0</v>
      </c>
      <c r="Z19" s="10">
        <v>3</v>
      </c>
      <c r="AA19" s="10">
        <v>90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8.3322000000000003</v>
      </c>
      <c r="AK19" s="10">
        <v>0.1082</v>
      </c>
      <c r="AL19" s="11">
        <v>0.30409999999999998</v>
      </c>
      <c r="AM19" s="11">
        <v>3.8999999999999998E-3</v>
      </c>
      <c r="AN19" s="11">
        <v>3.5712000000000002</v>
      </c>
      <c r="AO19" s="11">
        <v>4.02E-2</v>
      </c>
      <c r="AP19" s="11">
        <v>0.33779999999999999</v>
      </c>
      <c r="AQ19" s="11">
        <v>3.8E-3</v>
      </c>
      <c r="AR19" s="11">
        <v>15.6213</v>
      </c>
      <c r="AS19" s="11">
        <v>0.29459999999999997</v>
      </c>
      <c r="AT19" s="11">
        <v>0.30180000000000001</v>
      </c>
      <c r="AU19" s="11">
        <v>5.7000000000000002E-3</v>
      </c>
      <c r="AV19" s="11">
        <v>26.7072</v>
      </c>
      <c r="AW19" s="11">
        <v>0.36399999999999999</v>
      </c>
      <c r="AX19" s="11">
        <v>0.38250000000000001</v>
      </c>
      <c r="AY19" s="11">
        <v>5.1999999999999998E-3</v>
      </c>
      <c r="AZ19" s="11">
        <v>6.2057476051645175E-2</v>
      </c>
      <c r="BA19" s="11">
        <v>1.2673956262425448</v>
      </c>
      <c r="BB19" s="11">
        <v>0.11793073213502848</v>
      </c>
      <c r="BC19" s="11">
        <v>0.1022122772946044</v>
      </c>
      <c r="BD19" s="11">
        <v>0.49881856886037734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0.32143124999999995</v>
      </c>
      <c r="BJ19" s="4">
        <f>DSTDEV(PlotSort,"PhxRed",$BK$35:$BK$36)/SQRT($BH19)</f>
        <v>2.3438344429232479E-3</v>
      </c>
      <c r="BK19" s="4">
        <f>DAVERAGE(PlotSort,"PhxRedEdge",$BK$35:$BK$36)</f>
        <v>0.35666874999999998</v>
      </c>
      <c r="BL19" s="4">
        <f>DSTDEV(PlotSort,"PhxRedEdge",$BK$35:$BK$36)/SQRT($BH19)</f>
        <v>2.0778538356920119E-3</v>
      </c>
      <c r="BM19" s="4">
        <f>DAVERAGE(PlotSort,"TMRed",$BK$35:$BK$36)</f>
        <v>0.31709374999999995</v>
      </c>
      <c r="BN19" s="4">
        <f>DSTDEV(PlotSort,"TMRed",$BK$35:$BK$36)/SQRT($BH19)</f>
        <v>2.3504338030457266E-3</v>
      </c>
      <c r="BO19" s="4">
        <f>DAVERAGE(PlotSort,"TMNIR",$BK$35:$BK$36)</f>
        <v>0.40183125000000008</v>
      </c>
      <c r="BP19" s="4">
        <f>DSTDEV(PlotSort,"TMNIR",$BK$35:$BK$36)/SQRT($BH19)</f>
        <v>2.1916834996185013E-3</v>
      </c>
      <c r="BQ19" s="4">
        <f>DAVERAGE(PlotSort,"NDRE",$BK$35:$BK$36)</f>
        <v>5.9556073612421434E-2</v>
      </c>
      <c r="BR19" s="4">
        <f>DSTDEV(PlotSort,"NDRE",$BK$35:$BK$36)/SQRT($BH19)</f>
        <v>9.4982795076499048E-4</v>
      </c>
      <c r="BS19" s="4">
        <f>DAVERAGE(PlotSort,"rvi",$BK$35:$BK$36)</f>
        <v>1.2677642066726875</v>
      </c>
      <c r="BT19" s="4">
        <f>DSTDEV(PlotSort,"rvi",$BK$35:$BK$36)/SQRT($BH19)</f>
        <v>7.0365301522981186E-3</v>
      </c>
      <c r="BU19" s="17">
        <f>DAVERAGE(PlotSort,"ndvi",$BK$35:$BK$36)</f>
        <v>0.11794818482851312</v>
      </c>
      <c r="BV19" s="4">
        <f>DSTDEV(PlotSort,"ndvi",$BK$35:$BK$36)/SQRT($BH19)</f>
        <v>2.7054732747880464E-3</v>
      </c>
      <c r="BW19" s="17">
        <f>DAVERAGE(PlotSort,"SAVI",$BK$35:$BK$36)</f>
        <v>0.10430687841068358</v>
      </c>
      <c r="BX19" s="4">
        <f>DSTDEV(PlotSort,"SAVI",$BK$35:$BK$36)/SQRT($BH19)</f>
        <v>2.3078297715352371E-3</v>
      </c>
      <c r="BY19" s="17">
        <f>DAVERAGE(PlotSort,"CCCI",$BK$35:$BK$36)</f>
        <v>0.45464073891289375</v>
      </c>
      <c r="BZ19" s="4">
        <f>DSTDEV(PlotSort,"CCCI",$BK$35:$BK$36)/SQRT($BH19)</f>
        <v>1.5404057379456429E-2</v>
      </c>
    </row>
    <row r="20" spans="2:78" ht="13.5" customHeight="1" x14ac:dyDescent="0.2">
      <c r="B20" s="10">
        <v>141</v>
      </c>
      <c r="C20" s="10">
        <v>9.0459999999999994</v>
      </c>
      <c r="D20" s="10">
        <v>141.37692000000001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30.2</v>
      </c>
      <c r="Q20" s="24">
        <v>1.33</v>
      </c>
      <c r="R20" s="24">
        <v>2.96</v>
      </c>
      <c r="S20" s="24">
        <v>46.43</v>
      </c>
      <c r="T20" s="24">
        <v>92.97</v>
      </c>
      <c r="U20" s="10">
        <v>3</v>
      </c>
      <c r="V20" s="10">
        <v>0</v>
      </c>
      <c r="W20" s="10">
        <v>3</v>
      </c>
      <c r="X20" s="10">
        <v>0</v>
      </c>
      <c r="Y20" s="10">
        <v>0</v>
      </c>
      <c r="Z20" s="10">
        <v>3</v>
      </c>
      <c r="AA20" s="10">
        <v>90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8.6486000000000001</v>
      </c>
      <c r="AK20" s="10">
        <v>3.2800000000000003E-2</v>
      </c>
      <c r="AL20" s="11">
        <v>0.31490000000000001</v>
      </c>
      <c r="AM20" s="11">
        <v>1.1999999999999999E-3</v>
      </c>
      <c r="AN20" s="11">
        <v>3.6737000000000002</v>
      </c>
      <c r="AO20" s="11">
        <v>3.1199999999999999E-2</v>
      </c>
      <c r="AP20" s="11">
        <v>0.34660000000000002</v>
      </c>
      <c r="AQ20" s="11">
        <v>2.8999999999999998E-3</v>
      </c>
      <c r="AR20" s="11">
        <v>16.1541</v>
      </c>
      <c r="AS20" s="11">
        <v>2.2000000000000001E-3</v>
      </c>
      <c r="AT20" s="11">
        <v>0.31140000000000001</v>
      </c>
      <c r="AU20" s="11">
        <v>0</v>
      </c>
      <c r="AV20" s="11">
        <v>27.389399999999998</v>
      </c>
      <c r="AW20" s="11">
        <v>0.26829999999999998</v>
      </c>
      <c r="AX20" s="11">
        <v>0.39129999999999998</v>
      </c>
      <c r="AY20" s="11">
        <v>3.8E-3</v>
      </c>
      <c r="AZ20" s="11">
        <v>6.0577313999186831E-2</v>
      </c>
      <c r="BA20" s="11">
        <v>1.2565831727681438</v>
      </c>
      <c r="BB20" s="11">
        <v>0.11370428347801334</v>
      </c>
      <c r="BC20" s="11">
        <v>9.9650785732102731E-2</v>
      </c>
      <c r="BD20" s="11">
        <v>0.51241348305187651</v>
      </c>
      <c r="BE20" s="27"/>
    </row>
    <row r="21" spans="2:78" ht="13.5" customHeight="1" x14ac:dyDescent="0.2">
      <c r="B21" s="10">
        <v>141</v>
      </c>
      <c r="C21" s="10">
        <v>9.0540000000000003</v>
      </c>
      <c r="D21" s="10">
        <v>141.37725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30.2</v>
      </c>
      <c r="Q21" s="24">
        <v>1.33</v>
      </c>
      <c r="R21" s="24">
        <v>2.96</v>
      </c>
      <c r="S21" s="24">
        <v>46.33</v>
      </c>
      <c r="T21" s="24">
        <v>93.04</v>
      </c>
      <c r="U21" s="10">
        <v>3</v>
      </c>
      <c r="V21" s="10">
        <v>0</v>
      </c>
      <c r="W21" s="10">
        <v>3</v>
      </c>
      <c r="X21" s="10">
        <v>0</v>
      </c>
      <c r="Y21" s="10">
        <v>0</v>
      </c>
      <c r="Z21" s="10">
        <v>3</v>
      </c>
      <c r="AA21" s="10">
        <v>90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8.1412999999999993</v>
      </c>
      <c r="AK21" s="10">
        <v>0.15620000000000001</v>
      </c>
      <c r="AL21" s="11">
        <v>0.29580000000000001</v>
      </c>
      <c r="AM21" s="11">
        <v>5.7000000000000002E-3</v>
      </c>
      <c r="AN21" s="11">
        <v>3.5608</v>
      </c>
      <c r="AO21" s="11">
        <v>9.0700000000000003E-2</v>
      </c>
      <c r="AP21" s="11">
        <v>0.33510000000000001</v>
      </c>
      <c r="AQ21" s="11">
        <v>8.5000000000000006E-3</v>
      </c>
      <c r="AR21" s="11">
        <v>15.1073</v>
      </c>
      <c r="AS21" s="11">
        <v>0.21229999999999999</v>
      </c>
      <c r="AT21" s="11">
        <v>0.29049999999999998</v>
      </c>
      <c r="AU21" s="11">
        <v>4.1000000000000003E-3</v>
      </c>
      <c r="AV21" s="11">
        <v>26.881900000000002</v>
      </c>
      <c r="AW21" s="11">
        <v>0.58030000000000004</v>
      </c>
      <c r="AX21" s="11">
        <v>0.3831</v>
      </c>
      <c r="AY21" s="11">
        <v>8.3000000000000001E-3</v>
      </c>
      <c r="AZ21" s="11">
        <v>6.6833751044277342E-2</v>
      </c>
      <c r="BA21" s="11">
        <v>1.3187607573149742</v>
      </c>
      <c r="BB21" s="11">
        <v>0.13747030878859862</v>
      </c>
      <c r="BC21" s="11">
        <v>0.11835378323108386</v>
      </c>
      <c r="BD21" s="11">
        <v>0.40469697819396272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0.2545</v>
      </c>
      <c r="BJ21" s="4"/>
      <c r="BK21" s="4">
        <f>DAVERAGE(PlotSort2,"PhxRedEdge",$BO$31:$BO$32)</f>
        <v>0.27750000000000002</v>
      </c>
      <c r="BL21" s="4"/>
      <c r="BM21" s="4">
        <f>DAVERAGE(PlotSort2,"TMRed",$BO$31:$BO$32)</f>
        <v>0.2477</v>
      </c>
      <c r="BN21" s="4"/>
      <c r="BO21" s="4">
        <f>DAVERAGE(PlotSort2,"TMNIR",$BO$31:$BO$32)</f>
        <v>0.31519999999999998</v>
      </c>
      <c r="BP21" s="4"/>
      <c r="BQ21" s="4">
        <f>DAVERAGE(PlotSort2,"NDRE",$BO$31:$BO$32)</f>
        <v>6.3607221191159025E-2</v>
      </c>
      <c r="BR21" s="4"/>
      <c r="BS21" s="4">
        <f>DAVERAGE(PlotSort2,"rvi",$BO$31:$BO$32)</f>
        <v>1.2725070649979813</v>
      </c>
      <c r="BT21" s="4"/>
      <c r="BU21" s="17">
        <f>DAVERAGE(PlotSort2,"ndvi",$BO$31:$BO$32)</f>
        <v>0.1199147273050275</v>
      </c>
      <c r="BV21" s="4"/>
      <c r="BW21" s="17">
        <f>DAVERAGE(PlotSort2,"SAVI",$BO$31:$BO$32)</f>
        <v>9.5258255715495316E-2</v>
      </c>
      <c r="BX21" s="4"/>
      <c r="BY21" s="17">
        <f>DAVERAGE(PlotSort2,"CCCI",$BO$31:$BO$32)</f>
        <v>0.50797228277510187</v>
      </c>
      <c r="BZ21" s="4"/>
    </row>
    <row r="22" spans="2:78" ht="13.5" customHeight="1" x14ac:dyDescent="0.2">
      <c r="B22" s="10">
        <v>141</v>
      </c>
      <c r="C22" s="10">
        <v>9.0619999999999994</v>
      </c>
      <c r="D22" s="10">
        <v>141.37757999999999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30.2</v>
      </c>
      <c r="Q22" s="24">
        <v>1.33</v>
      </c>
      <c r="R22" s="24">
        <v>2.96</v>
      </c>
      <c r="S22" s="24">
        <v>46.23</v>
      </c>
      <c r="T22" s="24">
        <v>93.11</v>
      </c>
      <c r="U22" s="10">
        <v>3</v>
      </c>
      <c r="V22" s="10">
        <v>0</v>
      </c>
      <c r="W22" s="10">
        <v>3</v>
      </c>
      <c r="X22" s="10">
        <v>0</v>
      </c>
      <c r="Y22" s="10">
        <v>0</v>
      </c>
      <c r="Z22" s="10">
        <v>3</v>
      </c>
      <c r="AA22" s="10">
        <v>90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8.5478000000000005</v>
      </c>
      <c r="AK22" s="10">
        <v>0.41880000000000001</v>
      </c>
      <c r="AL22" s="11">
        <v>0.30980000000000002</v>
      </c>
      <c r="AM22" s="11">
        <v>1.52E-2</v>
      </c>
      <c r="AN22" s="11">
        <v>3.6150000000000002</v>
      </c>
      <c r="AO22" s="11">
        <v>0.15570000000000001</v>
      </c>
      <c r="AP22" s="11">
        <v>0.33929999999999999</v>
      </c>
      <c r="AQ22" s="11">
        <v>1.46E-2</v>
      </c>
      <c r="AR22" s="11">
        <v>15.7988</v>
      </c>
      <c r="AS22" s="11">
        <v>0.71519999999999995</v>
      </c>
      <c r="AT22" s="11">
        <v>0.30309999999999998</v>
      </c>
      <c r="AU22" s="11">
        <v>1.37E-2</v>
      </c>
      <c r="AV22" s="11">
        <v>26.655200000000001</v>
      </c>
      <c r="AW22" s="11">
        <v>1.0066999999999999</v>
      </c>
      <c r="AX22" s="11">
        <v>0.37890000000000001</v>
      </c>
      <c r="AY22" s="11">
        <v>1.43E-2</v>
      </c>
      <c r="AZ22" s="11">
        <v>5.5137844611528861E-2</v>
      </c>
      <c r="BA22" s="11">
        <v>1.2500824810293634</v>
      </c>
      <c r="BB22" s="11">
        <v>0.11114369501466281</v>
      </c>
      <c r="BC22" s="11">
        <v>9.6192893401015278E-2</v>
      </c>
      <c r="BD22" s="11">
        <v>0.43671985344585829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0.27825</v>
      </c>
      <c r="BJ22" s="4">
        <f>DSTDEV(PlotSort2,"PhxRed",$BP$31:$BP$32)/SQRT($BH22)</f>
        <v>5.7499999999999765E-3</v>
      </c>
      <c r="BK22" s="4">
        <f>DAVERAGE(PlotSort2,"PhxRedEdge",$BP$31:$BP$32)</f>
        <v>0.30230000000000001</v>
      </c>
      <c r="BL22" s="4">
        <f>DSTDEV(PlotSort2,"PhxRedEdge",$BP$31:$BP$32)/SQRT($BH22)</f>
        <v>6.5000000000000058E-3</v>
      </c>
      <c r="BM22" s="4">
        <f>DAVERAGE(PlotSort2,"TMRed",$BP$31:$BP$32)</f>
        <v>0.27210000000000001</v>
      </c>
      <c r="BN22" s="4">
        <f>DSTDEV(PlotSort2,"TMRed",$BP$31:$BP$32)/SQRT($BH22)</f>
        <v>5.5999999999999939E-3</v>
      </c>
      <c r="BO22" s="4">
        <f>DAVERAGE(PlotSort2,"TMNIR",$BP$31:$BP$32)</f>
        <v>0.33815000000000001</v>
      </c>
      <c r="BP22" s="4">
        <f>DSTDEV(PlotSort2,"TMNIR",$BP$31:$BP$32)/SQRT($BH22)</f>
        <v>7.2499999999999787E-3</v>
      </c>
      <c r="BQ22" s="4">
        <f>DAVERAGE(PlotSort2,"NDRE",$BP$31:$BP$32)</f>
        <v>5.5976926495792029E-2</v>
      </c>
      <c r="BR22" s="4">
        <f>DSTDEV(PlotSort2,"NDRE",$BP$31:$BP$32)/SQRT($BH22)</f>
        <v>3.0732671273583916E-5</v>
      </c>
      <c r="BS22" s="4">
        <f>DAVERAGE(PlotSort2,"rvi",$BP$31:$BP$32)</f>
        <v>1.2427196463039669</v>
      </c>
      <c r="BT22" s="4">
        <f>DSTDEV(PlotSort2,"rvi",$BP$31:$BP$32)/SQRT($BH22)</f>
        <v>1.0686144090326088E-3</v>
      </c>
      <c r="BU22" s="17">
        <f>DAVERAGE(PlotSort2,"ndvi",$BP$31:$BP$32)</f>
        <v>0.10822538280013691</v>
      </c>
      <c r="BV22" s="4">
        <f>DSTDEV(PlotSort2,"ndvi",$BP$31:$BP$32)/SQRT($BH22)</f>
        <v>4.2491410244691741E-4</v>
      </c>
      <c r="BW22" s="17">
        <f>DAVERAGE(PlotSort2,"SAVI",$BP$31:$BP$32)</f>
        <v>8.9222809396724168E-2</v>
      </c>
      <c r="BX22" s="4">
        <f>DSTDEV(PlotSort2,"SAVI",$BP$31:$BP$32)/SQRT($BH22)</f>
        <v>1.1965655476262741E-3</v>
      </c>
      <c r="BY22" s="17">
        <f>DAVERAGE(PlotSort2,"CCCI",$BP$31:$BP$32)</f>
        <v>0.48047869051775999</v>
      </c>
      <c r="BZ22" s="4">
        <f>DSTDEV(PlotSort2,"CCCI",$BP$31:$BP$32)/SQRT($BH22)</f>
        <v>4.7192657218739211E-3</v>
      </c>
    </row>
    <row r="23" spans="2:78" ht="13.5" customHeight="1" x14ac:dyDescent="0.2">
      <c r="B23" s="10">
        <v>141</v>
      </c>
      <c r="C23" s="10">
        <v>9.07</v>
      </c>
      <c r="D23" s="10">
        <v>141.37791999999999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30.2</v>
      </c>
      <c r="Q23" s="24">
        <v>1.33</v>
      </c>
      <c r="R23" s="24">
        <v>2.96</v>
      </c>
      <c r="S23" s="24">
        <v>46.13</v>
      </c>
      <c r="T23" s="24">
        <v>93.18</v>
      </c>
      <c r="U23" s="10">
        <v>3</v>
      </c>
      <c r="V23" s="10">
        <v>0</v>
      </c>
      <c r="W23" s="10">
        <v>3</v>
      </c>
      <c r="X23" s="10">
        <v>0</v>
      </c>
      <c r="Y23" s="10">
        <v>0</v>
      </c>
      <c r="Z23" s="10">
        <v>3</v>
      </c>
      <c r="AA23" s="10">
        <v>90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8.5498999999999992</v>
      </c>
      <c r="AK23" s="10">
        <v>0.15920000000000001</v>
      </c>
      <c r="AL23" s="11">
        <v>0.30919999999999997</v>
      </c>
      <c r="AM23" s="11">
        <v>5.7999999999999996E-3</v>
      </c>
      <c r="AN23" s="11">
        <v>3.6135000000000002</v>
      </c>
      <c r="AO23" s="11">
        <v>5.6599999999999998E-2</v>
      </c>
      <c r="AP23" s="11">
        <v>0.33829999999999999</v>
      </c>
      <c r="AQ23" s="11">
        <v>5.3E-3</v>
      </c>
      <c r="AR23" s="11">
        <v>16.005299999999998</v>
      </c>
      <c r="AS23" s="11">
        <v>0.26550000000000001</v>
      </c>
      <c r="AT23" s="11">
        <v>0.30630000000000002</v>
      </c>
      <c r="AU23" s="11">
        <v>5.1000000000000004E-3</v>
      </c>
      <c r="AV23" s="11">
        <v>26.811199999999999</v>
      </c>
      <c r="AW23" s="11">
        <v>0.33900000000000002</v>
      </c>
      <c r="AX23" s="11">
        <v>0.38019999999999998</v>
      </c>
      <c r="AY23" s="11">
        <v>4.7999999999999996E-3</v>
      </c>
      <c r="AZ23" s="11">
        <v>5.8315935977731381E-2</v>
      </c>
      <c r="BA23" s="11">
        <v>1.2412667319621284</v>
      </c>
      <c r="BB23" s="11">
        <v>0.10764748725418787</v>
      </c>
      <c r="BC23" s="11">
        <v>9.3426042983565064E-2</v>
      </c>
      <c r="BD23" s="11">
        <v>0.5298837195641064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0.16300000000000001</v>
      </c>
      <c r="BJ23" s="4">
        <f>DSTDEV(PlotSort2,"PhxRed",$BQ$31:$BQ$32)/SQRT($BH23)</f>
        <v>2.2000000000000075E-3</v>
      </c>
      <c r="BK23" s="4">
        <f>DAVERAGE(PlotSort2,"PhxRedEdge",$BQ$31:$BQ$32)</f>
        <v>0.18415000000000001</v>
      </c>
      <c r="BL23" s="4">
        <f>DSTDEV(PlotSort2,"PhxRedEdge",$BQ$31:$BQ$32)/SQRT($BH23)</f>
        <v>4.7500000000000034E-3</v>
      </c>
      <c r="BM23" s="4">
        <f>DAVERAGE(PlotSort2,"TMRed",$BQ$31:$BQ$32)</f>
        <v>0.16134999999999999</v>
      </c>
      <c r="BN23" s="4">
        <f>DSTDEV(PlotSort2,"TMRed",$BQ$31:$BQ$32)/SQRT($BH23)</f>
        <v>2.8500000000000049E-3</v>
      </c>
      <c r="BO23" s="4">
        <f>DAVERAGE(PlotSort2,"TMNIR",$BQ$31:$BQ$32)</f>
        <v>0.18235000000000001</v>
      </c>
      <c r="BP23" s="4">
        <f>DSTDEV(PlotSort2,"TMNIR",$BQ$31:$BQ$32)/SQRT($BH23)</f>
        <v>3.4499999999999947E-3</v>
      </c>
      <c r="BQ23" s="4">
        <f>DAVERAGE(PlotSort2,"NDRE",$BQ$31:$BQ$32)</f>
        <v>-4.8343819720396549E-3</v>
      </c>
      <c r="BR23" s="4">
        <f>DSTDEV(PlotSort2,"NDRE",$BQ$31:$BQ$32)/SQRT($BH23)</f>
        <v>3.4389033228629843E-3</v>
      </c>
      <c r="BS23" s="4">
        <f>DAVERAGE(PlotSort2,"rvi",$BQ$31:$BQ$32)</f>
        <v>1.1301267593186735</v>
      </c>
      <c r="BT23" s="4">
        <f>DSTDEV(PlotSort2,"rvi",$BQ$31:$BQ$32)/SQRT($BH23)</f>
        <v>1.4201347129951802E-3</v>
      </c>
      <c r="BU23" s="17">
        <f>DAVERAGE(PlotSort2,"ndvi",$BQ$31:$BQ$32)</f>
        <v>6.1088322465915799E-2</v>
      </c>
      <c r="BV23" s="4">
        <f>DSTDEV(PlotSort2,"ndvi",$BQ$31:$BQ$32)/SQRT($BH23)</f>
        <v>6.2596324836985951E-4</v>
      </c>
      <c r="BW23" s="17">
        <f>DAVERAGE(PlotSort2,"SAVI",$BQ$31:$BQ$32)</f>
        <v>3.7329661838463576E-2</v>
      </c>
      <c r="BX23" s="4">
        <f>DSTDEV(PlotSort2,"SAVI",$BQ$31:$BQ$32)/SQRT($BH23)</f>
        <v>7.8798522035992264E-4</v>
      </c>
      <c r="BY23" s="17">
        <f>DAVERAGE(PlotSort2,"CCCI",$BQ$31:$BQ$32)</f>
        <v>-0.30855212817788308</v>
      </c>
      <c r="BZ23" s="4">
        <f>DSTDEV(PlotSort2,"CCCI",$BQ$31:$BQ$32)/SQRT($BH23)</f>
        <v>8.0365417310430592E-2</v>
      </c>
    </row>
    <row r="24" spans="2:78" ht="13.5" customHeight="1" x14ac:dyDescent="0.2">
      <c r="B24" s="10">
        <v>141</v>
      </c>
      <c r="C24" s="10">
        <v>9.077</v>
      </c>
      <c r="D24" s="10">
        <v>141.37821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30.2</v>
      </c>
      <c r="Q24" s="24">
        <v>1.33</v>
      </c>
      <c r="R24" s="24">
        <v>2.96</v>
      </c>
      <c r="S24" s="24">
        <v>46.04</v>
      </c>
      <c r="T24" s="24">
        <v>93.25</v>
      </c>
      <c r="U24" s="10">
        <v>3</v>
      </c>
      <c r="V24" s="10">
        <v>0</v>
      </c>
      <c r="W24" s="10">
        <v>3</v>
      </c>
      <c r="X24" s="10">
        <v>0</v>
      </c>
      <c r="Y24" s="10">
        <v>0</v>
      </c>
      <c r="Z24" s="10">
        <v>3</v>
      </c>
      <c r="AA24" s="10">
        <v>90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8.7600999999999996</v>
      </c>
      <c r="AK24" s="10">
        <v>4.41E-2</v>
      </c>
      <c r="AL24" s="11">
        <v>0.31619999999999998</v>
      </c>
      <c r="AM24" s="11">
        <v>1.6000000000000001E-3</v>
      </c>
      <c r="AN24" s="11">
        <v>3.7549999999999999</v>
      </c>
      <c r="AO24" s="11">
        <v>5.3E-3</v>
      </c>
      <c r="AP24" s="11">
        <v>0.3508</v>
      </c>
      <c r="AQ24" s="11">
        <v>5.0000000000000001E-4</v>
      </c>
      <c r="AR24" s="11">
        <v>16.399999999999999</v>
      </c>
      <c r="AS24" s="11">
        <v>2.2800000000000001E-2</v>
      </c>
      <c r="AT24" s="11">
        <v>0.31319999999999998</v>
      </c>
      <c r="AU24" s="11">
        <v>4.0000000000000002E-4</v>
      </c>
      <c r="AV24" s="11">
        <v>28.050899999999999</v>
      </c>
      <c r="AW24" s="11">
        <v>1.04E-2</v>
      </c>
      <c r="AX24" s="11">
        <v>0.39700000000000002</v>
      </c>
      <c r="AY24" s="11">
        <v>1E-4</v>
      </c>
      <c r="AZ24" s="11">
        <v>6.1781224926450946E-2</v>
      </c>
      <c r="BA24" s="11">
        <v>1.2675606641123884</v>
      </c>
      <c r="BB24" s="11">
        <v>0.11799493100535068</v>
      </c>
      <c r="BC24" s="11">
        <v>0.10386712940009921</v>
      </c>
      <c r="BD24" s="11">
        <v>0.49319626839304731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</v>
      </c>
      <c r="BJ24" s="4"/>
      <c r="BK24" s="4">
        <f>DAVERAGE(PlotSort2,"PhxRedEdge",$BR$31:$BR$32)</f>
        <v>0.68259999999999998</v>
      </c>
      <c r="BL24" s="4"/>
      <c r="BM24" s="4">
        <f>DAVERAGE(PlotSort2,"TMRed",$BR$31:$BR$32)</f>
        <v>0.69330000000000003</v>
      </c>
      <c r="BN24" s="4"/>
      <c r="BO24" s="4">
        <f>DAVERAGE(PlotSort2,"TMNIR",$BR$31:$BR$32)</f>
        <v>0.66910000000000003</v>
      </c>
      <c r="BP24" s="4"/>
      <c r="BQ24" s="4">
        <f>DAVERAGE(PlotSort2,"NDRE",$BR$31:$BR$32)</f>
        <v>-9.987423244802807E-3</v>
      </c>
      <c r="BR24" s="4"/>
      <c r="BS24" s="4">
        <f>DAVERAGE(PlotSort2,"rvi",$BR$31:$BR$32)</f>
        <v>0.96509447569594697</v>
      </c>
      <c r="BT24" s="4"/>
      <c r="BU24" s="17">
        <f>DAVERAGE(PlotSort2,"ndvi",$BR$31:$BR$32)</f>
        <v>-1.7762771579565472E-2</v>
      </c>
      <c r="BV24" s="4"/>
      <c r="BW24" s="17">
        <f>DAVERAGE(PlotSort2,"SAVI",$BR$31:$BR$32)</f>
        <v>-8.6626575028636871E-3</v>
      </c>
      <c r="BX24" s="4"/>
      <c r="BY24" s="17">
        <f>DAVERAGE(PlotSort2,"CCCI",$BR$31:$BR$32)</f>
        <v>0.47566747909468177</v>
      </c>
      <c r="BZ24" s="4"/>
    </row>
    <row r="25" spans="2:78" ht="13.5" customHeight="1" x14ac:dyDescent="0.2">
      <c r="B25" s="10">
        <v>141</v>
      </c>
      <c r="C25" s="10">
        <v>9.0850000000000009</v>
      </c>
      <c r="D25" s="10">
        <v>141.37853999999999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30.2</v>
      </c>
      <c r="Q25" s="24">
        <v>1.33</v>
      </c>
      <c r="R25" s="24">
        <v>2.96</v>
      </c>
      <c r="S25" s="24">
        <v>45.94</v>
      </c>
      <c r="T25" s="24">
        <v>93.32</v>
      </c>
      <c r="U25" s="10">
        <v>3</v>
      </c>
      <c r="V25" s="10">
        <v>0</v>
      </c>
      <c r="W25" s="10">
        <v>3</v>
      </c>
      <c r="X25" s="10">
        <v>0</v>
      </c>
      <c r="Y25" s="10">
        <v>0</v>
      </c>
      <c r="Z25" s="10">
        <v>3</v>
      </c>
      <c r="AA25" s="10">
        <v>90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8.6385000000000005</v>
      </c>
      <c r="AK25" s="10">
        <v>0.1363</v>
      </c>
      <c r="AL25" s="11">
        <v>0.31109999999999999</v>
      </c>
      <c r="AM25" s="11">
        <v>4.8999999999999998E-3</v>
      </c>
      <c r="AN25" s="11">
        <v>3.6646000000000001</v>
      </c>
      <c r="AO25" s="11">
        <v>5.3800000000000001E-2</v>
      </c>
      <c r="AP25" s="11">
        <v>0.34139999999999998</v>
      </c>
      <c r="AQ25" s="11">
        <v>5.0000000000000001E-3</v>
      </c>
      <c r="AR25" s="11">
        <v>16.174700000000001</v>
      </c>
      <c r="AS25" s="11">
        <v>0.18909999999999999</v>
      </c>
      <c r="AT25" s="11">
        <v>0.30819999999999997</v>
      </c>
      <c r="AU25" s="11">
        <v>3.5999999999999999E-3</v>
      </c>
      <c r="AV25" s="11">
        <v>27.262599999999999</v>
      </c>
      <c r="AW25" s="11">
        <v>0.29120000000000001</v>
      </c>
      <c r="AX25" s="11">
        <v>0.38490000000000002</v>
      </c>
      <c r="AY25" s="11">
        <v>4.1000000000000003E-3</v>
      </c>
      <c r="AZ25" s="11">
        <v>5.9892606361007905E-2</v>
      </c>
      <c r="BA25" s="11">
        <v>1.2488643737832579</v>
      </c>
      <c r="BB25" s="11">
        <v>0.11066224210070703</v>
      </c>
      <c r="BC25" s="11">
        <v>9.6429469449333713E-2</v>
      </c>
      <c r="BD25" s="11">
        <v>0.52947086922682318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1.0030333333333334</v>
      </c>
      <c r="BJ25" s="4">
        <f>DSTDEV(PlotSort2,"PhxRed",$BS$31:$BS$32)/SQRT($BH25)</f>
        <v>4.7680650629416382E-3</v>
      </c>
      <c r="BK25" s="4">
        <f>DAVERAGE(PlotSort2,"PhxRedEdge",$BS$31:$BS$32)</f>
        <v>1.0028333333333335</v>
      </c>
      <c r="BL25" s="4">
        <f>DSTDEV(PlotSort2,"PhxRedEdge",$BS$31:$BS$32)/SQRT($BH25)</f>
        <v>4.825741163570413E-3</v>
      </c>
      <c r="BM25" s="4">
        <f>DAVERAGE(PlotSort2,"TMRed",$BS$31:$BS$32)</f>
        <v>1.0030333333333334</v>
      </c>
      <c r="BN25" s="4">
        <f>DSTDEV(PlotSort2,"TMRed",$BS$31:$BS$32)/SQRT($BH25)</f>
        <v>4.7680650629416382E-3</v>
      </c>
      <c r="BO25" s="4">
        <f>DAVERAGE(PlotSort2,"TMNIR",$BS$31:$BS$32)</f>
        <v>1.0028333333333335</v>
      </c>
      <c r="BP25" s="4">
        <f>DSTDEV(PlotSort2,"TMNIR",$BS$31:$BS$32)/SQRT($BH25)</f>
        <v>4.825741163570413E-3</v>
      </c>
      <c r="BQ25" s="4">
        <f>DAVERAGE(PlotSort2,"NDRE",$BS$31:$BS$32)</f>
        <v>0.73661760165035295</v>
      </c>
      <c r="BR25" s="4">
        <f>DSTDEV(PlotSort2,"NDRE",$BS$31:$BS$32)/SQRT($BH25)</f>
        <v>6.188461185463374E-4</v>
      </c>
      <c r="BS25" s="4">
        <f>DAVERAGE(PlotSort2,"rvi",$BS$31:$BS$32)</f>
        <v>1.3483618093172669</v>
      </c>
      <c r="BT25" s="4">
        <f>DSTDEV(PlotSort2,"rvi",$BS$31:$BS$32)/SQRT($BH25)</f>
        <v>6.6494691091272906E-4</v>
      </c>
      <c r="BU25" s="17">
        <f>DAVERAGE(PlotSort2,"ndvi",$BS$31:$BS$32)</f>
        <v>0.14834234116095391</v>
      </c>
      <c r="BV25" s="4">
        <f>DSTDEV(PlotSort2,"ndvi",$BS$31:$BS$32)/SQRT($BH25)</f>
        <v>2.4109456639857474E-4</v>
      </c>
      <c r="BW25" s="17">
        <f>DAVERAGE(PlotSort2,"SAVI",$BS$31:$BS$32)</f>
        <v>0.22163291401624266</v>
      </c>
      <c r="BX25" s="4">
        <f>DSTDEV(PlotSort2,"SAVI",$BS$31:$BS$32)/SQRT($BH25)</f>
        <v>3.5401207365393604E-4</v>
      </c>
      <c r="BY25" s="17">
        <f>DAVERAGE(PlotSort2,"CCCI",$BS$31:$BS$32)</f>
        <v>11.460660175472404</v>
      </c>
      <c r="BZ25" s="4">
        <f>DSTDEV(PlotSort2,"CCCI",$BS$31:$BS$32)/SQRT($BH25)</f>
        <v>1.260133929564659E-2</v>
      </c>
    </row>
    <row r="26" spans="2:78" ht="13.5" customHeight="1" x14ac:dyDescent="0.2">
      <c r="B26" s="10">
        <v>141</v>
      </c>
      <c r="C26" s="10">
        <v>9.3339999999999996</v>
      </c>
      <c r="D26" s="10">
        <v>141.38892000000001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30.2</v>
      </c>
      <c r="Q26" s="24">
        <v>1.33</v>
      </c>
      <c r="R26" s="24">
        <v>2.96</v>
      </c>
      <c r="S26" s="24">
        <v>42.82</v>
      </c>
      <c r="T26" s="24">
        <v>95.6</v>
      </c>
      <c r="U26" s="10">
        <v>3</v>
      </c>
      <c r="V26" s="10">
        <v>0</v>
      </c>
      <c r="W26" s="10">
        <v>3</v>
      </c>
      <c r="X26" s="10">
        <v>0</v>
      </c>
      <c r="Y26" s="10">
        <v>0</v>
      </c>
      <c r="Z26" s="10">
        <v>3</v>
      </c>
      <c r="AA26" s="10">
        <v>90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9.8033999999999999</v>
      </c>
      <c r="AK26" s="10">
        <v>3.3300000000000003E-2</v>
      </c>
      <c r="AL26" s="11">
        <v>0.33040000000000003</v>
      </c>
      <c r="AM26" s="11">
        <v>1.1000000000000001E-3</v>
      </c>
      <c r="AN26" s="11">
        <v>4.2018000000000004</v>
      </c>
      <c r="AO26" s="11">
        <v>1.78E-2</v>
      </c>
      <c r="AP26" s="11">
        <v>0.3649</v>
      </c>
      <c r="AQ26" s="11">
        <v>1.5E-3</v>
      </c>
      <c r="AR26" s="11">
        <v>18.369499999999999</v>
      </c>
      <c r="AS26" s="11">
        <v>4.0000000000000001E-3</v>
      </c>
      <c r="AT26" s="11">
        <v>0.32719999999999999</v>
      </c>
      <c r="AU26" s="11">
        <v>1E-4</v>
      </c>
      <c r="AV26" s="11">
        <v>31.104299999999999</v>
      </c>
      <c r="AW26" s="11">
        <v>3.1199999999999999E-2</v>
      </c>
      <c r="AX26" s="11">
        <v>0.4108</v>
      </c>
      <c r="AY26" s="11">
        <v>4.0000000000000002E-4</v>
      </c>
      <c r="AZ26" s="11">
        <v>5.9172360448627039E-2</v>
      </c>
      <c r="BA26" s="11">
        <v>1.2555012224938875</v>
      </c>
      <c r="BB26" s="11">
        <v>0.11327913279132792</v>
      </c>
      <c r="BC26" s="11">
        <v>0.10129240710823911</v>
      </c>
      <c r="BD26" s="11">
        <v>0.49069569579738159</v>
      </c>
      <c r="BE26" s="27"/>
    </row>
    <row r="27" spans="2:78" ht="13.5" customHeight="1" x14ac:dyDescent="0.2">
      <c r="B27" s="10">
        <v>141</v>
      </c>
      <c r="C27" s="10">
        <v>9.3260000000000005</v>
      </c>
      <c r="D27" s="10">
        <v>141.38857999999999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30.2</v>
      </c>
      <c r="Q27" s="24">
        <v>1.33</v>
      </c>
      <c r="R27" s="24">
        <v>2.96</v>
      </c>
      <c r="S27" s="24">
        <v>42.92</v>
      </c>
      <c r="T27" s="24">
        <v>95.52</v>
      </c>
      <c r="U27" s="10">
        <v>3</v>
      </c>
      <c r="V27" s="10">
        <v>0</v>
      </c>
      <c r="W27" s="10">
        <v>3</v>
      </c>
      <c r="X27" s="10">
        <v>0</v>
      </c>
      <c r="Y27" s="10">
        <v>0</v>
      </c>
      <c r="Z27" s="10">
        <v>3</v>
      </c>
      <c r="AA27" s="10">
        <v>90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9.4918999999999993</v>
      </c>
      <c r="AK27" s="10">
        <v>0.24490000000000001</v>
      </c>
      <c r="AL27" s="11">
        <v>0.3206</v>
      </c>
      <c r="AM27" s="11">
        <v>8.3000000000000001E-3</v>
      </c>
      <c r="AN27" s="11">
        <v>4.0826000000000002</v>
      </c>
      <c r="AO27" s="11">
        <v>8.3799999999999999E-2</v>
      </c>
      <c r="AP27" s="11">
        <v>0.3553</v>
      </c>
      <c r="AQ27" s="11">
        <v>7.3000000000000001E-3</v>
      </c>
      <c r="AR27" s="11">
        <v>17.828099999999999</v>
      </c>
      <c r="AS27" s="11">
        <v>0.43719999999999998</v>
      </c>
      <c r="AT27" s="11">
        <v>0.31819999999999998</v>
      </c>
      <c r="AU27" s="11">
        <v>7.7999999999999996E-3</v>
      </c>
      <c r="AV27" s="11">
        <v>30.309799999999999</v>
      </c>
      <c r="AW27" s="11">
        <v>0.56779999999999997</v>
      </c>
      <c r="AX27" s="11">
        <v>0.40110000000000001</v>
      </c>
      <c r="AY27" s="11">
        <v>7.4999999999999997E-3</v>
      </c>
      <c r="AZ27" s="11">
        <v>6.0549973558963521E-2</v>
      </c>
      <c r="BA27" s="11">
        <v>1.2605279698302956</v>
      </c>
      <c r="BB27" s="11">
        <v>0.11525093841234536</v>
      </c>
      <c r="BC27" s="11">
        <v>0.10198474534569019</v>
      </c>
      <c r="BD27" s="11">
        <v>0.4969938399510278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0.33045000000000002</v>
      </c>
      <c r="BJ27" s="4">
        <f>DSTDEV(PlotSort2,"PhxRed",$BT$31:$BT$32)/SQRT($BH27)</f>
        <v>5.4999999999999494E-4</v>
      </c>
      <c r="BK27" s="4">
        <f>DAVERAGE(PlotSort2,"PhxRedEdge",$BT$31:$BT$32)</f>
        <v>0.36365000000000003</v>
      </c>
      <c r="BL27" s="4">
        <f>DSTDEV(PlotSort2,"PhxRedEdge",$BT$31:$BT$32)/SQRT($BH27)</f>
        <v>5.0000000000022242E-5</v>
      </c>
      <c r="BM27" s="4">
        <f>DAVERAGE(PlotSort2,"TMRed",$BT$31:$BT$32)</f>
        <v>0.32335000000000003</v>
      </c>
      <c r="BN27" s="4">
        <f>DSTDEV(PlotSort2,"TMRed",$BT$31:$BT$32)/SQRT($BH27)</f>
        <v>1.5000000000001124E-4</v>
      </c>
      <c r="BO27" s="4">
        <f>DAVERAGE(PlotSort2,"TMNIR",$BT$31:$BT$32)</f>
        <v>0.4083</v>
      </c>
      <c r="BP27" s="4">
        <f>DSTDEV(PlotSort2,"TMNIR",$BT$31:$BT$32)/SQRT($BH27)</f>
        <v>5.9999999999998943E-4</v>
      </c>
      <c r="BQ27" s="4">
        <f>DAVERAGE(PlotSort2,"NDRE",$BT$31:$BT$32)</f>
        <v>5.7839974796040944E-2</v>
      </c>
      <c r="BR27" s="4">
        <f>DSTDEV(PlotSort2,"NDRE",$BT$31:$BT$32)/SQRT($BH27)</f>
        <v>6.6377876336879544E-4</v>
      </c>
      <c r="BS27" s="4">
        <f>DAVERAGE(PlotSort2,"rvi",$BT$31:$BT$32)</f>
        <v>1.262719549099423</v>
      </c>
      <c r="BT27" s="4">
        <f>DSTDEV(PlotSort2,"rvi",$BT$31:$BT$32)/SQRT($BH27)</f>
        <v>2.4413419896859301E-3</v>
      </c>
      <c r="BU27" s="17">
        <f>DAVERAGE(PlotSort2,"ndvi",$BT$31:$BT$32)</f>
        <v>0.1161068418628465</v>
      </c>
      <c r="BV27" s="4">
        <f>DSTDEV(PlotSort2,"ndvi",$BT$31:$BT$32)/SQRT($BH27)</f>
        <v>9.5366899632573499E-4</v>
      </c>
      <c r="BW27" s="17">
        <f>DAVERAGE(PlotSort2,"SAVI",$BT$31:$BT$32)</f>
        <v>0.10345845489871094</v>
      </c>
      <c r="BX27" s="4">
        <f>DSTDEV(PlotSort2,"SAVI",$BT$31:$BT$32)/SQRT($BH27)</f>
        <v>8.7560889481230742E-4</v>
      </c>
      <c r="BY27" s="17">
        <f>DAVERAGE(PlotSort2,"CCCI",$BT$31:$BT$32)</f>
        <v>0.43935917468587415</v>
      </c>
      <c r="BZ27" s="4">
        <f>DSTDEV(PlotSort2,"CCCI",$BT$31:$BT$32)/SQRT($BH27)</f>
        <v>3.138183321093363E-3</v>
      </c>
    </row>
    <row r="28" spans="2:78" ht="13.5" customHeight="1" x14ac:dyDescent="0.2">
      <c r="B28" s="10">
        <v>141</v>
      </c>
      <c r="C28" s="10">
        <v>9.3179999999999996</v>
      </c>
      <c r="D28" s="10">
        <v>141.38825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30.2</v>
      </c>
      <c r="Q28" s="24">
        <v>1.33</v>
      </c>
      <c r="R28" s="24">
        <v>2.96</v>
      </c>
      <c r="S28" s="24">
        <v>43.02</v>
      </c>
      <c r="T28" s="24">
        <v>95.45</v>
      </c>
      <c r="U28" s="10">
        <v>3</v>
      </c>
      <c r="V28" s="10">
        <v>0</v>
      </c>
      <c r="W28" s="10">
        <v>3</v>
      </c>
      <c r="X28" s="10">
        <v>0</v>
      </c>
      <c r="Y28" s="10">
        <v>0</v>
      </c>
      <c r="Z28" s="10">
        <v>3</v>
      </c>
      <c r="AA28" s="10">
        <v>90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9.5494000000000003</v>
      </c>
      <c r="AK28" s="10">
        <v>1.04E-2</v>
      </c>
      <c r="AL28" s="11">
        <v>0.32319999999999999</v>
      </c>
      <c r="AM28" s="11">
        <v>4.0000000000000002E-4</v>
      </c>
      <c r="AN28" s="11">
        <v>4.0589000000000004</v>
      </c>
      <c r="AO28" s="11">
        <v>1.0500000000000001E-2</v>
      </c>
      <c r="AP28" s="11">
        <v>0.35399999999999998</v>
      </c>
      <c r="AQ28" s="11">
        <v>8.9999999999999998E-4</v>
      </c>
      <c r="AR28" s="11">
        <v>17.8827</v>
      </c>
      <c r="AS28" s="11">
        <v>6.3E-3</v>
      </c>
      <c r="AT28" s="11">
        <v>0.31979999999999997</v>
      </c>
      <c r="AU28" s="11">
        <v>1E-4</v>
      </c>
      <c r="AV28" s="11">
        <v>29.918700000000001</v>
      </c>
      <c r="AW28" s="11">
        <v>1.46E-2</v>
      </c>
      <c r="AX28" s="11">
        <v>0.3967</v>
      </c>
      <c r="AY28" s="11">
        <v>2.0000000000000001E-4</v>
      </c>
      <c r="AZ28" s="11">
        <v>5.6880245104569092E-2</v>
      </c>
      <c r="BA28" s="11">
        <v>1.2404627892432771</v>
      </c>
      <c r="BB28" s="11">
        <v>0.10732728541521289</v>
      </c>
      <c r="BC28" s="11">
        <v>9.4821208384710268E-2</v>
      </c>
      <c r="BD28" s="11">
        <v>0.50617587130800035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0.32650000000000001</v>
      </c>
      <c r="BJ28" s="4">
        <f>DSTDEV(PlotSort2,"PhxRed",$BU$31:$BU$32)/SQRT($BH28)</f>
        <v>1.2000000000000064E-3</v>
      </c>
      <c r="BK28" s="4">
        <f>DAVERAGE(PlotSort2,"PhxRedEdge",$BU$31:$BU$32)</f>
        <v>0.36099999999999999</v>
      </c>
      <c r="BL28" s="4">
        <f>DSTDEV(PlotSort2,"PhxRedEdge",$BU$31:$BU$32)/SQRT($BH28)</f>
        <v>2.0000000000000018E-3</v>
      </c>
      <c r="BM28" s="4">
        <f>DAVERAGE(PlotSort2,"TMRed",$BU$31:$BU$32)</f>
        <v>0.32094999999999996</v>
      </c>
      <c r="BN28" s="4">
        <f>DSTDEV(PlotSort2,"TMRed",$BU$31:$BU$32)/SQRT($BH28)</f>
        <v>2.8499999999999914E-3</v>
      </c>
      <c r="BO28" s="4">
        <f>DAVERAGE(PlotSort2,"TMNIR",$BU$31:$BU$32)</f>
        <v>0.40500000000000003</v>
      </c>
      <c r="BP28" s="4">
        <f>DSTDEV(PlotSort2,"TMNIR",$BU$31:$BU$32)/SQRT($BH28)</f>
        <v>3.8999999999999868E-3</v>
      </c>
      <c r="BQ28" s="4">
        <f>DAVERAGE(PlotSort2,"NDRE",$BU$31:$BU$32)</f>
        <v>5.7425555057931364E-2</v>
      </c>
      <c r="BR28" s="4">
        <f>DSTDEV(PlotSort2,"NDRE",$BU$31:$BU$32)/SQRT($BH28)</f>
        <v>2.0381060380655208E-3</v>
      </c>
      <c r="BS28" s="4">
        <f>DAVERAGE(PlotSort2,"rvi",$BU$31:$BU$32)</f>
        <v>1.2618703955445776</v>
      </c>
      <c r="BT28" s="4">
        <f>DSTDEV(PlotSort2,"rvi",$BU$31:$BU$32)/SQRT($BH28)</f>
        <v>9.4615788346452678E-4</v>
      </c>
      <c r="BU28" s="17">
        <f>DAVERAGE(PlotSort2,"ndvi",$BU$31:$BU$32)</f>
        <v>0.1157758844616488</v>
      </c>
      <c r="BV28" s="4">
        <f>DSTDEV(PlotSort2,"ndvi",$BU$31:$BU$32)/SQRT($BH28)</f>
        <v>3.6987778756646794E-4</v>
      </c>
      <c r="BW28" s="17">
        <f>DAVERAGE(PlotSort2,"SAVI",$BU$31:$BU$32)</f>
        <v>0.10283465884375187</v>
      </c>
      <c r="BX28" s="4">
        <f>DSTDEV(PlotSort2,"SAVI",$BU$31:$BU$32)/SQRT($BH28)</f>
        <v>7.1851711146839875E-4</v>
      </c>
      <c r="BY28" s="17">
        <f>DAVERAGE(PlotSort2,"CCCI",$BU$31:$BU$32)</f>
        <v>0.43488021944476035</v>
      </c>
      <c r="BZ28" s="4">
        <f>DSTDEV(PlotSort2,"CCCI",$BU$31:$BU$32)/SQRT($BH28)</f>
        <v>3.3734010891616206E-2</v>
      </c>
    </row>
    <row r="29" spans="2:78" ht="13.5" customHeight="1" x14ac:dyDescent="0.2">
      <c r="B29" s="10">
        <v>141</v>
      </c>
      <c r="C29" s="10">
        <v>9.31</v>
      </c>
      <c r="D29" s="10">
        <v>141.38792000000001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30.2</v>
      </c>
      <c r="Q29" s="24">
        <v>1.33</v>
      </c>
      <c r="R29" s="24">
        <v>2.96</v>
      </c>
      <c r="S29" s="24">
        <v>43.12</v>
      </c>
      <c r="T29" s="24">
        <v>95.37</v>
      </c>
      <c r="U29" s="10">
        <v>3</v>
      </c>
      <c r="V29" s="10">
        <v>0</v>
      </c>
      <c r="W29" s="10">
        <v>3</v>
      </c>
      <c r="X29" s="10">
        <v>0</v>
      </c>
      <c r="Y29" s="10">
        <v>0</v>
      </c>
      <c r="Z29" s="10">
        <v>3</v>
      </c>
      <c r="AA29" s="10">
        <v>90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9.3031000000000006</v>
      </c>
      <c r="AK29" s="10">
        <v>0.23069999999999999</v>
      </c>
      <c r="AL29" s="11">
        <v>0.3155</v>
      </c>
      <c r="AM29" s="11">
        <v>7.7999999999999996E-3</v>
      </c>
      <c r="AN29" s="11">
        <v>3.9651999999999998</v>
      </c>
      <c r="AO29" s="11">
        <v>7.3800000000000004E-2</v>
      </c>
      <c r="AP29" s="11">
        <v>0.34649999999999997</v>
      </c>
      <c r="AQ29" s="11">
        <v>6.4000000000000003E-3</v>
      </c>
      <c r="AR29" s="11">
        <v>17.389199999999999</v>
      </c>
      <c r="AS29" s="11">
        <v>0.35220000000000001</v>
      </c>
      <c r="AT29" s="11">
        <v>0.31159999999999999</v>
      </c>
      <c r="AU29" s="11">
        <v>6.3E-3</v>
      </c>
      <c r="AV29" s="11">
        <v>29.350899999999999</v>
      </c>
      <c r="AW29" s="11">
        <v>0.46179999999999999</v>
      </c>
      <c r="AX29" s="11">
        <v>0.39</v>
      </c>
      <c r="AY29" s="11">
        <v>6.1000000000000004E-3</v>
      </c>
      <c r="AZ29" s="11">
        <v>5.9063136456211869E-2</v>
      </c>
      <c r="BA29" s="11">
        <v>1.251604621309371</v>
      </c>
      <c r="BB29" s="11">
        <v>0.11174458380843789</v>
      </c>
      <c r="BC29" s="11">
        <v>9.7869507323568611E-2</v>
      </c>
      <c r="BD29" s="11">
        <v>0.50353617116706229</v>
      </c>
      <c r="BE29" s="27"/>
      <c r="BF29" s="5"/>
    </row>
    <row r="30" spans="2:78" ht="13.5" customHeight="1" x14ac:dyDescent="0.2">
      <c r="B30" s="10">
        <v>141</v>
      </c>
      <c r="C30" s="10">
        <v>9.3019999999999996</v>
      </c>
      <c r="D30" s="10">
        <v>141.38758000000001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30.2</v>
      </c>
      <c r="Q30" s="24">
        <v>1.33</v>
      </c>
      <c r="R30" s="24">
        <v>2.96</v>
      </c>
      <c r="S30" s="24">
        <v>43.22</v>
      </c>
      <c r="T30" s="24">
        <v>95.3</v>
      </c>
      <c r="U30" s="10">
        <v>3</v>
      </c>
      <c r="V30" s="10">
        <v>0</v>
      </c>
      <c r="W30" s="10">
        <v>3</v>
      </c>
      <c r="X30" s="10">
        <v>0</v>
      </c>
      <c r="Y30" s="10">
        <v>0</v>
      </c>
      <c r="Z30" s="10">
        <v>3</v>
      </c>
      <c r="AA30" s="10">
        <v>90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9.0318000000000005</v>
      </c>
      <c r="AK30" s="10">
        <v>3.2399999999999998E-2</v>
      </c>
      <c r="AL30" s="11">
        <v>0.30690000000000001</v>
      </c>
      <c r="AM30" s="11">
        <v>1.1000000000000001E-3</v>
      </c>
      <c r="AN30" s="11">
        <v>4.0091000000000001</v>
      </c>
      <c r="AO30" s="11">
        <v>2.7900000000000001E-2</v>
      </c>
      <c r="AP30" s="11">
        <v>0.35110000000000002</v>
      </c>
      <c r="AQ30" s="11">
        <v>2.3999999999999998E-3</v>
      </c>
      <c r="AR30" s="11">
        <v>16.702200000000001</v>
      </c>
      <c r="AS30" s="11">
        <v>1.6500000000000001E-2</v>
      </c>
      <c r="AT30" s="11">
        <v>0.2999</v>
      </c>
      <c r="AU30" s="11">
        <v>2.9999999999999997E-4</v>
      </c>
      <c r="AV30" s="11">
        <v>30.087199999999999</v>
      </c>
      <c r="AW30" s="11">
        <v>0.37859999999999999</v>
      </c>
      <c r="AX30" s="11">
        <v>0.40060000000000001</v>
      </c>
      <c r="AY30" s="11">
        <v>5.0000000000000001E-3</v>
      </c>
      <c r="AZ30" s="11">
        <v>6.5850738326460004E-2</v>
      </c>
      <c r="BA30" s="11">
        <v>1.3357785928642882</v>
      </c>
      <c r="BB30" s="11">
        <v>0.14375446109921486</v>
      </c>
      <c r="BC30" s="11">
        <v>0.12582257392753021</v>
      </c>
      <c r="BD30" s="11">
        <v>0.33411591097371818</v>
      </c>
      <c r="BE30" s="27"/>
      <c r="BF30" s="5"/>
      <c r="BH30" s="19" t="s">
        <v>116</v>
      </c>
    </row>
    <row r="31" spans="2:78" ht="13.5" customHeight="1" x14ac:dyDescent="0.2">
      <c r="B31" s="10">
        <v>141</v>
      </c>
      <c r="C31" s="10">
        <v>9.2949999999999999</v>
      </c>
      <c r="D31" s="10">
        <v>141.38729000000001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30.2</v>
      </c>
      <c r="Q31" s="24">
        <v>1.33</v>
      </c>
      <c r="R31" s="24">
        <v>2.96</v>
      </c>
      <c r="S31" s="24">
        <v>43.31</v>
      </c>
      <c r="T31" s="24">
        <v>95.23</v>
      </c>
      <c r="U31" s="10">
        <v>3</v>
      </c>
      <c r="V31" s="10">
        <v>0</v>
      </c>
      <c r="W31" s="10">
        <v>3</v>
      </c>
      <c r="X31" s="10">
        <v>0</v>
      </c>
      <c r="Y31" s="10">
        <v>0</v>
      </c>
      <c r="Z31" s="10">
        <v>3</v>
      </c>
      <c r="AA31" s="10">
        <v>90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9.1385000000000005</v>
      </c>
      <c r="AK31" s="10">
        <v>0.25700000000000001</v>
      </c>
      <c r="AL31" s="11">
        <v>0.31109999999999999</v>
      </c>
      <c r="AM31" s="11">
        <v>8.6999999999999994E-3</v>
      </c>
      <c r="AN31" s="11">
        <v>4.0046999999999997</v>
      </c>
      <c r="AO31" s="11">
        <v>0.1023</v>
      </c>
      <c r="AP31" s="11">
        <v>0.35139999999999999</v>
      </c>
      <c r="AQ31" s="11">
        <v>8.9999999999999993E-3</v>
      </c>
      <c r="AR31" s="11">
        <v>16.834499999999998</v>
      </c>
      <c r="AS31" s="11">
        <v>0.66739999999999999</v>
      </c>
      <c r="AT31" s="11">
        <v>0.3029</v>
      </c>
      <c r="AU31" s="11">
        <v>1.2E-2</v>
      </c>
      <c r="AV31" s="11">
        <v>29.654599999999999</v>
      </c>
      <c r="AW31" s="11">
        <v>0.9194</v>
      </c>
      <c r="AX31" s="11">
        <v>0.39550000000000002</v>
      </c>
      <c r="AY31" s="11">
        <v>1.23E-2</v>
      </c>
      <c r="AZ31" s="11">
        <v>5.904404873477042E-2</v>
      </c>
      <c r="BA31" s="11">
        <v>1.3057114559260483</v>
      </c>
      <c r="BB31" s="11">
        <v>0.13258877434135169</v>
      </c>
      <c r="BC31" s="11">
        <v>0.11590453938584783</v>
      </c>
      <c r="BD31" s="11">
        <v>0.31253724849261044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141</v>
      </c>
      <c r="C32" s="10">
        <v>9.2870000000000008</v>
      </c>
      <c r="D32" s="10">
        <v>141.38695999999999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30.2</v>
      </c>
      <c r="Q32" s="24">
        <v>1.33</v>
      </c>
      <c r="R32" s="24">
        <v>2.96</v>
      </c>
      <c r="S32" s="24">
        <v>43.41</v>
      </c>
      <c r="T32" s="24">
        <v>95.16</v>
      </c>
      <c r="U32" s="10">
        <v>3</v>
      </c>
      <c r="V32" s="10">
        <v>0</v>
      </c>
      <c r="W32" s="10">
        <v>3</v>
      </c>
      <c r="X32" s="10">
        <v>0</v>
      </c>
      <c r="Y32" s="10">
        <v>0</v>
      </c>
      <c r="Z32" s="10">
        <v>3</v>
      </c>
      <c r="AA32" s="10">
        <v>90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9.4504000000000001</v>
      </c>
      <c r="AK32" s="10">
        <v>0.36720000000000003</v>
      </c>
      <c r="AL32" s="11">
        <v>0.32229999999999998</v>
      </c>
      <c r="AM32" s="11">
        <v>1.2500000000000001E-2</v>
      </c>
      <c r="AN32" s="11">
        <v>4.1067</v>
      </c>
      <c r="AO32" s="11">
        <v>0.13619999999999999</v>
      </c>
      <c r="AP32" s="11">
        <v>0.36109999999999998</v>
      </c>
      <c r="AQ32" s="11">
        <v>1.2E-2</v>
      </c>
      <c r="AR32" s="11">
        <v>17.764199999999999</v>
      </c>
      <c r="AS32" s="11">
        <v>0.40189999999999998</v>
      </c>
      <c r="AT32" s="11">
        <v>0.32019999999999998</v>
      </c>
      <c r="AU32" s="11">
        <v>7.1999999999999998E-3</v>
      </c>
      <c r="AV32" s="11">
        <v>30.628</v>
      </c>
      <c r="AW32" s="11">
        <v>0.7238</v>
      </c>
      <c r="AX32" s="11">
        <v>0.4093</v>
      </c>
      <c r="AY32" s="11">
        <v>9.7000000000000003E-3</v>
      </c>
      <c r="AZ32" s="11">
        <v>6.2564901349948104E-2</v>
      </c>
      <c r="BA32" s="11">
        <v>1.278263585259213</v>
      </c>
      <c r="BB32" s="11">
        <v>0.1221384509938314</v>
      </c>
      <c r="BC32" s="11">
        <v>0.10870272468483123</v>
      </c>
      <c r="BD32" s="11">
        <v>0.46830496237105301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141</v>
      </c>
      <c r="C33" s="10">
        <v>9.2789999999999999</v>
      </c>
      <c r="D33" s="10">
        <v>141.38663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30.2</v>
      </c>
      <c r="Q33" s="24">
        <v>1.33</v>
      </c>
      <c r="R33" s="24">
        <v>2.96</v>
      </c>
      <c r="S33" s="24">
        <v>43.51</v>
      </c>
      <c r="T33" s="24">
        <v>95.08</v>
      </c>
      <c r="U33" s="10">
        <v>3</v>
      </c>
      <c r="V33" s="10">
        <v>0</v>
      </c>
      <c r="W33" s="10">
        <v>3</v>
      </c>
      <c r="X33" s="10">
        <v>0</v>
      </c>
      <c r="Y33" s="10">
        <v>0</v>
      </c>
      <c r="Z33" s="10">
        <v>3</v>
      </c>
      <c r="AA33" s="10">
        <v>90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9.4987999999999992</v>
      </c>
      <c r="AK33" s="10">
        <v>0.4173</v>
      </c>
      <c r="AL33" s="11">
        <v>0.32469999999999999</v>
      </c>
      <c r="AM33" s="11">
        <v>1.43E-2</v>
      </c>
      <c r="AN33" s="11">
        <v>4.1456999999999997</v>
      </c>
      <c r="AO33" s="11">
        <v>0.11070000000000001</v>
      </c>
      <c r="AP33" s="11">
        <v>0.36530000000000001</v>
      </c>
      <c r="AQ33" s="11">
        <v>9.7999999999999997E-3</v>
      </c>
      <c r="AR33" s="11">
        <v>17.765999999999998</v>
      </c>
      <c r="AS33" s="11">
        <v>0.59230000000000005</v>
      </c>
      <c r="AT33" s="11">
        <v>0.32090000000000002</v>
      </c>
      <c r="AU33" s="11">
        <v>1.0699999999999999E-2</v>
      </c>
      <c r="AV33" s="11">
        <v>31.1126</v>
      </c>
      <c r="AW33" s="11">
        <v>0.58450000000000002</v>
      </c>
      <c r="AX33" s="11">
        <v>0.41670000000000001</v>
      </c>
      <c r="AY33" s="11">
        <v>7.7999999999999996E-3</v>
      </c>
      <c r="AZ33" s="11">
        <v>6.572890025575448E-2</v>
      </c>
      <c r="BA33" s="11">
        <v>1.298535369273917</v>
      </c>
      <c r="BB33" s="11">
        <v>0.12988069414316702</v>
      </c>
      <c r="BC33" s="11">
        <v>0.11611182934712344</v>
      </c>
      <c r="BD33" s="11">
        <v>0.45315614850145775</v>
      </c>
      <c r="BE33" s="27"/>
      <c r="BF33" s="5"/>
    </row>
    <row r="34" spans="2:66" ht="13.5" customHeight="1" x14ac:dyDescent="0.2">
      <c r="B34" s="10">
        <v>141</v>
      </c>
      <c r="C34" s="10">
        <v>9.3510000000000009</v>
      </c>
      <c r="D34" s="10">
        <v>141.38963000000001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30.2</v>
      </c>
      <c r="Q34" s="24">
        <v>1.33</v>
      </c>
      <c r="R34" s="24">
        <v>2.96</v>
      </c>
      <c r="S34" s="24">
        <v>42.61</v>
      </c>
      <c r="T34" s="24">
        <v>95.76</v>
      </c>
      <c r="U34" s="10">
        <v>3</v>
      </c>
      <c r="V34" s="10">
        <v>0</v>
      </c>
      <c r="W34" s="10">
        <v>3</v>
      </c>
      <c r="X34" s="10">
        <v>0</v>
      </c>
      <c r="Y34" s="10">
        <v>0</v>
      </c>
      <c r="Z34" s="10">
        <v>3</v>
      </c>
      <c r="AA34" s="10">
        <v>90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9.5532000000000004</v>
      </c>
      <c r="AK34" s="10">
        <v>0.2069</v>
      </c>
      <c r="AL34" s="11">
        <v>0.3206</v>
      </c>
      <c r="AM34" s="11">
        <v>6.8999999999999999E-3</v>
      </c>
      <c r="AN34" s="11">
        <v>4.0567000000000002</v>
      </c>
      <c r="AO34" s="11">
        <v>8.4400000000000003E-2</v>
      </c>
      <c r="AP34" s="11">
        <v>0.35070000000000001</v>
      </c>
      <c r="AQ34" s="11">
        <v>7.3000000000000001E-3</v>
      </c>
      <c r="AR34" s="11">
        <v>17.895199999999999</v>
      </c>
      <c r="AS34" s="11">
        <v>0.30570000000000003</v>
      </c>
      <c r="AT34" s="11">
        <v>0.31730000000000003</v>
      </c>
      <c r="AU34" s="11">
        <v>5.4000000000000003E-3</v>
      </c>
      <c r="AV34" s="11">
        <v>30.029</v>
      </c>
      <c r="AW34" s="11">
        <v>0.4909</v>
      </c>
      <c r="AX34" s="11">
        <v>0.39489999999999997</v>
      </c>
      <c r="AY34" s="11">
        <v>6.4999999999999997E-3</v>
      </c>
      <c r="AZ34" s="11">
        <v>5.9281115879828268E-2</v>
      </c>
      <c r="BA34" s="11">
        <v>1.2445635045698076</v>
      </c>
      <c r="BB34" s="11">
        <v>0.10895815782083677</v>
      </c>
      <c r="BC34" s="11">
        <v>9.6023758455700325E-2</v>
      </c>
      <c r="BD34" s="11">
        <v>0.53491609522345196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141</v>
      </c>
      <c r="C35" s="10">
        <v>9.359</v>
      </c>
      <c r="D35" s="10">
        <v>141.38996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30.2</v>
      </c>
      <c r="Q35" s="24">
        <v>1.33</v>
      </c>
      <c r="R35" s="24">
        <v>2.96</v>
      </c>
      <c r="S35" s="24">
        <v>42.51</v>
      </c>
      <c r="T35" s="24">
        <v>95.84</v>
      </c>
      <c r="U35" s="10">
        <v>3</v>
      </c>
      <c r="V35" s="10">
        <v>0</v>
      </c>
      <c r="W35" s="10">
        <v>3</v>
      </c>
      <c r="X35" s="10">
        <v>0</v>
      </c>
      <c r="Y35" s="10">
        <v>0</v>
      </c>
      <c r="Z35" s="10">
        <v>3</v>
      </c>
      <c r="AA35" s="10">
        <v>90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9.7870000000000008</v>
      </c>
      <c r="AK35" s="10">
        <v>0.33090000000000003</v>
      </c>
      <c r="AL35" s="11">
        <v>0.32779999999999998</v>
      </c>
      <c r="AM35" s="11">
        <v>1.11E-2</v>
      </c>
      <c r="AN35" s="11">
        <v>4.1893000000000002</v>
      </c>
      <c r="AO35" s="11">
        <v>0.12920000000000001</v>
      </c>
      <c r="AP35" s="11">
        <v>0.3614</v>
      </c>
      <c r="AQ35" s="11">
        <v>1.11E-2</v>
      </c>
      <c r="AR35" s="11">
        <v>18.1965</v>
      </c>
      <c r="AS35" s="11">
        <v>0.55610000000000004</v>
      </c>
      <c r="AT35" s="11">
        <v>0.32200000000000001</v>
      </c>
      <c r="AU35" s="11">
        <v>9.7999999999999997E-3</v>
      </c>
      <c r="AV35" s="11">
        <v>30.790199999999999</v>
      </c>
      <c r="AW35" s="11">
        <v>0.7571</v>
      </c>
      <c r="AX35" s="11">
        <v>0.40410000000000001</v>
      </c>
      <c r="AY35" s="11">
        <v>9.9000000000000008E-3</v>
      </c>
      <c r="AZ35" s="11">
        <v>5.578053559764861E-2</v>
      </c>
      <c r="BA35" s="11">
        <v>1.254968944099379</v>
      </c>
      <c r="BB35" s="11">
        <v>0.11306982509296241</v>
      </c>
      <c r="BC35" s="11">
        <v>0.10044042084658675</v>
      </c>
      <c r="BD35" s="11">
        <v>0.43028472495836173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141</v>
      </c>
      <c r="C36" s="10">
        <v>9.3670000000000009</v>
      </c>
      <c r="D36" s="10">
        <v>141.39028999999999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30.2</v>
      </c>
      <c r="Q36" s="24">
        <v>1.33</v>
      </c>
      <c r="R36" s="24">
        <v>2.96</v>
      </c>
      <c r="S36" s="24">
        <v>42.41</v>
      </c>
      <c r="T36" s="24">
        <v>95.92</v>
      </c>
      <c r="U36" s="10">
        <v>3</v>
      </c>
      <c r="V36" s="10">
        <v>0</v>
      </c>
      <c r="W36" s="10">
        <v>3</v>
      </c>
      <c r="X36" s="10">
        <v>0</v>
      </c>
      <c r="Y36" s="10">
        <v>0</v>
      </c>
      <c r="Z36" s="10">
        <v>3</v>
      </c>
      <c r="AA36" s="10">
        <v>90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9.5850000000000009</v>
      </c>
      <c r="AK36" s="10">
        <v>0.30299999999999999</v>
      </c>
      <c r="AL36" s="11">
        <v>0.32040000000000002</v>
      </c>
      <c r="AM36" s="11">
        <v>1.01E-2</v>
      </c>
      <c r="AN36" s="11">
        <v>4.1620999999999997</v>
      </c>
      <c r="AO36" s="11">
        <v>0.10580000000000001</v>
      </c>
      <c r="AP36" s="11">
        <v>0.35830000000000001</v>
      </c>
      <c r="AQ36" s="11">
        <v>9.1000000000000004E-3</v>
      </c>
      <c r="AR36" s="11">
        <v>17.948399999999999</v>
      </c>
      <c r="AS36" s="11">
        <v>0.52339999999999998</v>
      </c>
      <c r="AT36" s="11">
        <v>0.317</v>
      </c>
      <c r="AU36" s="11">
        <v>9.1999999999999998E-3</v>
      </c>
      <c r="AV36" s="11">
        <v>31.0045</v>
      </c>
      <c r="AW36" s="11">
        <v>0.60529999999999995</v>
      </c>
      <c r="AX36" s="11">
        <v>0.40610000000000002</v>
      </c>
      <c r="AY36" s="11">
        <v>7.9000000000000008E-3</v>
      </c>
      <c r="AZ36" s="11">
        <v>6.2532705389848259E-2</v>
      </c>
      <c r="BA36" s="11">
        <v>1.2810725552050473</v>
      </c>
      <c r="BB36" s="11">
        <v>0.1232194717189877</v>
      </c>
      <c r="BC36" s="11">
        <v>0.10927152317880796</v>
      </c>
      <c r="BD36" s="11">
        <v>0.45768265487458371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141</v>
      </c>
      <c r="C37" s="10">
        <v>9.375</v>
      </c>
      <c r="D37" s="10">
        <v>141.39062000000001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30.2</v>
      </c>
      <c r="Q37" s="24">
        <v>1.33</v>
      </c>
      <c r="R37" s="24">
        <v>2.96</v>
      </c>
      <c r="S37" s="24">
        <v>42.31</v>
      </c>
      <c r="T37" s="24">
        <v>95.99</v>
      </c>
      <c r="U37" s="10">
        <v>3</v>
      </c>
      <c r="V37" s="10">
        <v>0</v>
      </c>
      <c r="W37" s="10">
        <v>3</v>
      </c>
      <c r="X37" s="10">
        <v>0</v>
      </c>
      <c r="Y37" s="10">
        <v>0</v>
      </c>
      <c r="Z37" s="10">
        <v>3</v>
      </c>
      <c r="AA37" s="10">
        <v>90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9.5894999999999992</v>
      </c>
      <c r="AK37" s="10">
        <v>0.1119</v>
      </c>
      <c r="AL37" s="11">
        <v>0.31990000000000002</v>
      </c>
      <c r="AM37" s="11">
        <v>3.7000000000000002E-3</v>
      </c>
      <c r="AN37" s="11">
        <v>4.0884999999999998</v>
      </c>
      <c r="AO37" s="11">
        <v>4.8500000000000001E-2</v>
      </c>
      <c r="AP37" s="11">
        <v>0.35120000000000001</v>
      </c>
      <c r="AQ37" s="11">
        <v>4.1999999999999997E-3</v>
      </c>
      <c r="AR37" s="11">
        <v>18.0181</v>
      </c>
      <c r="AS37" s="11">
        <v>0.16139999999999999</v>
      </c>
      <c r="AT37" s="11">
        <v>0.31759999999999999</v>
      </c>
      <c r="AU37" s="11">
        <v>2.8E-3</v>
      </c>
      <c r="AV37" s="11">
        <v>30.145399999999999</v>
      </c>
      <c r="AW37" s="11">
        <v>0.33700000000000002</v>
      </c>
      <c r="AX37" s="11">
        <v>0.39410000000000001</v>
      </c>
      <c r="AY37" s="11">
        <v>4.4000000000000003E-3</v>
      </c>
      <c r="AZ37" s="11">
        <v>5.756071380652085E-2</v>
      </c>
      <c r="BA37" s="11">
        <v>1.2408690176322419</v>
      </c>
      <c r="BB37" s="11">
        <v>0.10748911058030071</v>
      </c>
      <c r="BC37" s="11">
        <v>9.4701658826442214E-2</v>
      </c>
      <c r="BD37" s="11">
        <v>0.51731886259774595</v>
      </c>
      <c r="BE37" s="27"/>
      <c r="BF37" s="5"/>
      <c r="BI37" s="22">
        <v>2</v>
      </c>
    </row>
    <row r="38" spans="2:66" ht="13.5" customHeight="1" x14ac:dyDescent="0.2">
      <c r="B38" s="10">
        <v>141</v>
      </c>
      <c r="C38" s="10">
        <v>9.3829999999999991</v>
      </c>
      <c r="D38" s="10">
        <v>141.39096000000001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30.2</v>
      </c>
      <c r="Q38" s="24">
        <v>1.33</v>
      </c>
      <c r="R38" s="24">
        <v>2.96</v>
      </c>
      <c r="S38" s="24">
        <v>42.21</v>
      </c>
      <c r="T38" s="24">
        <v>96.07</v>
      </c>
      <c r="U38" s="10">
        <v>3</v>
      </c>
      <c r="V38" s="10">
        <v>0</v>
      </c>
      <c r="W38" s="10">
        <v>3</v>
      </c>
      <c r="X38" s="10">
        <v>0</v>
      </c>
      <c r="Y38" s="10">
        <v>0</v>
      </c>
      <c r="Z38" s="10">
        <v>3</v>
      </c>
      <c r="AA38" s="10">
        <v>90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9.2097999999999995</v>
      </c>
      <c r="AK38" s="10">
        <v>0.31840000000000002</v>
      </c>
      <c r="AL38" s="11">
        <v>0.30659999999999998</v>
      </c>
      <c r="AM38" s="11">
        <v>1.06E-2</v>
      </c>
      <c r="AN38" s="11">
        <v>4.0236000000000001</v>
      </c>
      <c r="AO38" s="11">
        <v>0.1066</v>
      </c>
      <c r="AP38" s="11">
        <v>0.34489999999999998</v>
      </c>
      <c r="AQ38" s="11">
        <v>9.1000000000000004E-3</v>
      </c>
      <c r="AR38" s="11">
        <v>17.252400000000002</v>
      </c>
      <c r="AS38" s="11">
        <v>0.37730000000000002</v>
      </c>
      <c r="AT38" s="11">
        <v>0.30349999999999999</v>
      </c>
      <c r="AU38" s="11">
        <v>6.6E-3</v>
      </c>
      <c r="AV38" s="11">
        <v>30.049800000000001</v>
      </c>
      <c r="AW38" s="11">
        <v>0.56579999999999997</v>
      </c>
      <c r="AX38" s="11">
        <v>0.39200000000000002</v>
      </c>
      <c r="AY38" s="11">
        <v>7.4000000000000003E-3</v>
      </c>
      <c r="AZ38" s="11">
        <v>6.3916406568055403E-2</v>
      </c>
      <c r="BA38" s="11">
        <v>1.2915980230642505</v>
      </c>
      <c r="BB38" s="11">
        <v>0.12724658519051046</v>
      </c>
      <c r="BC38" s="11">
        <v>0.11104140526976163</v>
      </c>
      <c r="BD38" s="11">
        <v>0.44523996116364356</v>
      </c>
      <c r="BE38" s="27"/>
      <c r="BF38" s="5"/>
      <c r="BI38" s="22">
        <v>3</v>
      </c>
      <c r="BJ38" s="3"/>
    </row>
    <row r="39" spans="2:66" ht="13.5" customHeight="1" x14ac:dyDescent="0.2">
      <c r="B39" s="10">
        <v>141</v>
      </c>
      <c r="C39" s="10">
        <v>9.391</v>
      </c>
      <c r="D39" s="10">
        <v>141.39129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30.2</v>
      </c>
      <c r="Q39" s="24">
        <v>1.33</v>
      </c>
      <c r="R39" s="24">
        <v>2.96</v>
      </c>
      <c r="S39" s="24">
        <v>42.11</v>
      </c>
      <c r="T39" s="24">
        <v>96.15</v>
      </c>
      <c r="U39" s="10">
        <v>3</v>
      </c>
      <c r="V39" s="10">
        <v>0</v>
      </c>
      <c r="W39" s="10">
        <v>3</v>
      </c>
      <c r="X39" s="10">
        <v>0</v>
      </c>
      <c r="Y39" s="10">
        <v>0</v>
      </c>
      <c r="Z39" s="10">
        <v>3</v>
      </c>
      <c r="AA39" s="10">
        <v>90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9.5904000000000007</v>
      </c>
      <c r="AK39" s="10">
        <v>0.21690000000000001</v>
      </c>
      <c r="AL39" s="11">
        <v>0.31869999999999998</v>
      </c>
      <c r="AM39" s="11">
        <v>7.1999999999999998E-3</v>
      </c>
      <c r="AN39" s="11">
        <v>4.1226000000000003</v>
      </c>
      <c r="AO39" s="11">
        <v>6.1800000000000001E-2</v>
      </c>
      <c r="AP39" s="11">
        <v>0.35270000000000001</v>
      </c>
      <c r="AQ39" s="11">
        <v>5.3E-3</v>
      </c>
      <c r="AR39" s="11">
        <v>17.893899999999999</v>
      </c>
      <c r="AS39" s="11">
        <v>0.3634</v>
      </c>
      <c r="AT39" s="11">
        <v>0.31409999999999999</v>
      </c>
      <c r="AU39" s="11">
        <v>6.4000000000000003E-3</v>
      </c>
      <c r="AV39" s="11">
        <v>30.397099999999998</v>
      </c>
      <c r="AW39" s="11">
        <v>0.2974</v>
      </c>
      <c r="AX39" s="11">
        <v>0.39579999999999999</v>
      </c>
      <c r="AY39" s="11">
        <v>3.8999999999999998E-3</v>
      </c>
      <c r="AZ39" s="11">
        <v>5.7581830327321275E-2</v>
      </c>
      <c r="BA39" s="11">
        <v>1.2601082457815982</v>
      </c>
      <c r="BB39" s="11">
        <v>0.11508663191998873</v>
      </c>
      <c r="BC39" s="11">
        <v>0.10128936275725266</v>
      </c>
      <c r="BD39" s="11">
        <v>0.44426923282450981</v>
      </c>
      <c r="BE39" s="27"/>
      <c r="BF39" s="5"/>
    </row>
    <row r="40" spans="2:66" ht="13.5" customHeight="1" x14ac:dyDescent="0.2">
      <c r="B40" s="10">
        <v>141</v>
      </c>
      <c r="C40" s="10">
        <v>9.3989999999999991</v>
      </c>
      <c r="D40" s="10">
        <v>141.39161999999999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30.2</v>
      </c>
      <c r="Q40" s="24">
        <v>1.33</v>
      </c>
      <c r="R40" s="24">
        <v>2.96</v>
      </c>
      <c r="S40" s="24">
        <v>42.01</v>
      </c>
      <c r="T40" s="24">
        <v>96.22</v>
      </c>
      <c r="U40" s="10">
        <v>3</v>
      </c>
      <c r="V40" s="10">
        <v>0</v>
      </c>
      <c r="W40" s="10">
        <v>3</v>
      </c>
      <c r="X40" s="10">
        <v>0</v>
      </c>
      <c r="Y40" s="10">
        <v>0</v>
      </c>
      <c r="Z40" s="10">
        <v>3</v>
      </c>
      <c r="AA40" s="10">
        <v>90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9.9442000000000004</v>
      </c>
      <c r="AK40" s="10">
        <v>0.27389999999999998</v>
      </c>
      <c r="AL40" s="11">
        <v>0.32979999999999998</v>
      </c>
      <c r="AM40" s="11">
        <v>9.1000000000000004E-3</v>
      </c>
      <c r="AN40" s="11">
        <v>4.2183000000000002</v>
      </c>
      <c r="AO40" s="11">
        <v>0.115</v>
      </c>
      <c r="AP40" s="11">
        <v>0.36009999999999998</v>
      </c>
      <c r="AQ40" s="11">
        <v>9.7999999999999997E-3</v>
      </c>
      <c r="AR40" s="11">
        <v>18.518799999999999</v>
      </c>
      <c r="AS40" s="11">
        <v>0.55030000000000001</v>
      </c>
      <c r="AT40" s="11">
        <v>0.32440000000000002</v>
      </c>
      <c r="AU40" s="11">
        <v>9.5999999999999992E-3</v>
      </c>
      <c r="AV40" s="11">
        <v>30.921299999999999</v>
      </c>
      <c r="AW40" s="11">
        <v>0.8216</v>
      </c>
      <c r="AX40" s="11">
        <v>0.40179999999999999</v>
      </c>
      <c r="AY40" s="11">
        <v>1.0699999999999999E-2</v>
      </c>
      <c r="AZ40" s="11">
        <v>5.4731592072450472E-2</v>
      </c>
      <c r="BA40" s="11">
        <v>1.2385943279901355</v>
      </c>
      <c r="BB40" s="11">
        <v>0.10658220875791789</v>
      </c>
      <c r="BC40" s="11">
        <v>9.4682759745555345E-2</v>
      </c>
      <c r="BD40" s="11">
        <v>0.47320666550727519</v>
      </c>
      <c r="BE40" s="27"/>
      <c r="BF40" s="5"/>
    </row>
    <row r="41" spans="2:66" ht="13.5" customHeight="1" x14ac:dyDescent="0.2">
      <c r="B41" s="10">
        <v>141</v>
      </c>
      <c r="C41" s="10">
        <v>9.407</v>
      </c>
      <c r="D41" s="10">
        <v>141.39196000000001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30.2</v>
      </c>
      <c r="Q41" s="24">
        <v>1.33</v>
      </c>
      <c r="R41" s="24">
        <v>2.96</v>
      </c>
      <c r="S41" s="24">
        <v>41.91</v>
      </c>
      <c r="T41" s="24">
        <v>96.3</v>
      </c>
      <c r="U41" s="10">
        <v>3</v>
      </c>
      <c r="V41" s="10">
        <v>0</v>
      </c>
      <c r="W41" s="10">
        <v>3</v>
      </c>
      <c r="X41" s="10">
        <v>0</v>
      </c>
      <c r="Y41" s="10">
        <v>0</v>
      </c>
      <c r="Z41" s="10">
        <v>3</v>
      </c>
      <c r="AA41" s="10">
        <v>90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10.4062</v>
      </c>
      <c r="AK41" s="10">
        <v>0.29010000000000002</v>
      </c>
      <c r="AL41" s="11">
        <v>0.34439999999999998</v>
      </c>
      <c r="AM41" s="11">
        <v>9.5999999999999992E-3</v>
      </c>
      <c r="AN41" s="11">
        <v>4.4339000000000004</v>
      </c>
      <c r="AO41" s="11">
        <v>9.2600000000000002E-2</v>
      </c>
      <c r="AP41" s="11">
        <v>0.37780000000000002</v>
      </c>
      <c r="AQ41" s="11">
        <v>7.9000000000000008E-3</v>
      </c>
      <c r="AR41" s="11">
        <v>19.270199999999999</v>
      </c>
      <c r="AS41" s="11">
        <v>0.34060000000000001</v>
      </c>
      <c r="AT41" s="11">
        <v>0.33689999999999998</v>
      </c>
      <c r="AU41" s="11">
        <v>6.0000000000000001E-3</v>
      </c>
      <c r="AV41" s="11">
        <v>32.366900000000001</v>
      </c>
      <c r="AW41" s="11">
        <v>0.36609999999999998</v>
      </c>
      <c r="AX41" s="11">
        <v>0.41980000000000001</v>
      </c>
      <c r="AY41" s="11">
        <v>4.7000000000000002E-3</v>
      </c>
      <c r="AZ41" s="11">
        <v>5.2657973921765265E-2</v>
      </c>
      <c r="BA41" s="11">
        <v>1.2460670822202435</v>
      </c>
      <c r="BB41" s="11">
        <v>0.10955464516981636</v>
      </c>
      <c r="BC41" s="11">
        <v>9.8949629983289614E-2</v>
      </c>
      <c r="BD41" s="11">
        <v>0.40581777689441628</v>
      </c>
      <c r="BE41" s="27"/>
      <c r="BF41" s="5"/>
    </row>
    <row r="42" spans="2:66" ht="13.5" customHeight="1" x14ac:dyDescent="0.2">
      <c r="B42" s="10">
        <v>141</v>
      </c>
      <c r="C42" s="10">
        <v>9.2110000000000003</v>
      </c>
      <c r="D42" s="10">
        <v>141.38379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30.2</v>
      </c>
      <c r="Q42" s="24">
        <v>1.33</v>
      </c>
      <c r="R42" s="24">
        <v>2.96</v>
      </c>
      <c r="S42" s="24">
        <v>44.36</v>
      </c>
      <c r="T42" s="24">
        <v>94.45</v>
      </c>
      <c r="U42" s="10">
        <v>3</v>
      </c>
      <c r="V42" s="10">
        <v>0</v>
      </c>
      <c r="W42" s="10">
        <v>3</v>
      </c>
      <c r="X42" s="10">
        <v>0</v>
      </c>
      <c r="Y42" s="10">
        <v>0</v>
      </c>
      <c r="Z42" s="10">
        <v>3</v>
      </c>
      <c r="AA42" s="10">
        <v>90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4.7484999999999999</v>
      </c>
      <c r="AK42" s="10">
        <v>0.20430000000000001</v>
      </c>
      <c r="AL42" s="11">
        <v>0.16520000000000001</v>
      </c>
      <c r="AM42" s="11">
        <v>7.1000000000000004E-3</v>
      </c>
      <c r="AN42" s="11">
        <v>2.105</v>
      </c>
      <c r="AO42" s="11">
        <v>5.0599999999999999E-2</v>
      </c>
      <c r="AP42" s="11">
        <v>0.18890000000000001</v>
      </c>
      <c r="AQ42" s="11">
        <v>4.4999999999999997E-3</v>
      </c>
      <c r="AR42" s="11">
        <v>8.9301999999999992</v>
      </c>
      <c r="AS42" s="11">
        <v>0.35580000000000001</v>
      </c>
      <c r="AT42" s="11">
        <v>0.16420000000000001</v>
      </c>
      <c r="AU42" s="11">
        <v>6.4999999999999997E-3</v>
      </c>
      <c r="AV42" s="11">
        <v>13.634399999999999</v>
      </c>
      <c r="AW42" s="11">
        <v>0.5907</v>
      </c>
      <c r="AX42" s="11">
        <v>0.18579999999999999</v>
      </c>
      <c r="AY42" s="11">
        <v>8.0999999999999996E-3</v>
      </c>
      <c r="AZ42" s="11">
        <v>-8.2732852949026405E-3</v>
      </c>
      <c r="BA42" s="11">
        <v>1.1315468940316686</v>
      </c>
      <c r="BB42" s="11">
        <v>6.1714285714285659E-2</v>
      </c>
      <c r="BC42" s="11">
        <v>3.8117647058823499E-2</v>
      </c>
      <c r="BD42" s="11">
        <v>-0.38891754548831375</v>
      </c>
      <c r="BE42" s="27"/>
      <c r="BF42" s="5"/>
    </row>
    <row r="43" spans="2:66" ht="13.5" customHeight="1" x14ac:dyDescent="0.2">
      <c r="B43" s="10">
        <v>141</v>
      </c>
      <c r="C43" s="10">
        <v>9.2189999999999994</v>
      </c>
      <c r="D43" s="10">
        <v>141.38413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30.2</v>
      </c>
      <c r="Q43" s="24">
        <v>1.33</v>
      </c>
      <c r="R43" s="24">
        <v>2.96</v>
      </c>
      <c r="S43" s="24">
        <v>44.26</v>
      </c>
      <c r="T43" s="24">
        <v>94.53</v>
      </c>
      <c r="U43" s="10">
        <v>3</v>
      </c>
      <c r="V43" s="10">
        <v>0</v>
      </c>
      <c r="W43" s="10">
        <v>3</v>
      </c>
      <c r="X43" s="10">
        <v>0</v>
      </c>
      <c r="Y43" s="10">
        <v>0</v>
      </c>
      <c r="Z43" s="10">
        <v>3</v>
      </c>
      <c r="AA43" s="10">
        <v>90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9.4415999999999993</v>
      </c>
      <c r="AK43" s="10">
        <v>6.6699999999999995E-2</v>
      </c>
      <c r="AL43" s="11">
        <v>0.32769999999999999</v>
      </c>
      <c r="AM43" s="11">
        <v>2.3E-3</v>
      </c>
      <c r="AN43" s="11">
        <v>4.0530999999999997</v>
      </c>
      <c r="AO43" s="11">
        <v>2.3E-2</v>
      </c>
      <c r="AP43" s="11">
        <v>0.36299999999999999</v>
      </c>
      <c r="AQ43" s="11">
        <v>2.0999999999999999E-3</v>
      </c>
      <c r="AR43" s="11">
        <v>17.642600000000002</v>
      </c>
      <c r="AS43" s="11">
        <v>0.17119999999999999</v>
      </c>
      <c r="AT43" s="11">
        <v>0.32379999999999998</v>
      </c>
      <c r="AU43" s="11">
        <v>3.0999999999999999E-3</v>
      </c>
      <c r="AV43" s="11">
        <v>30.064299999999999</v>
      </c>
      <c r="AW43" s="11">
        <v>0.13519999999999999</v>
      </c>
      <c r="AX43" s="11">
        <v>0.40889999999999999</v>
      </c>
      <c r="AY43" s="11">
        <v>1.8E-3</v>
      </c>
      <c r="AZ43" s="11">
        <v>5.9463661095996885E-2</v>
      </c>
      <c r="BA43" s="11">
        <v>1.262816553428042</v>
      </c>
      <c r="BB43" s="11">
        <v>0.11614576224921526</v>
      </c>
      <c r="BC43" s="11">
        <v>0.10355317595522028</v>
      </c>
      <c r="BD43" s="11">
        <v>0.46861423033637656</v>
      </c>
      <c r="BE43" s="27"/>
      <c r="BF43" s="5"/>
    </row>
    <row r="44" spans="2:66" ht="13.5" customHeight="1" x14ac:dyDescent="0.2">
      <c r="B44" s="10">
        <v>141</v>
      </c>
      <c r="C44" s="10">
        <v>9.2260000000000009</v>
      </c>
      <c r="D44" s="10">
        <v>141.38442000000001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30.2</v>
      </c>
      <c r="Q44" s="24">
        <v>1.33</v>
      </c>
      <c r="R44" s="24">
        <v>2.96</v>
      </c>
      <c r="S44" s="24">
        <v>44.17</v>
      </c>
      <c r="T44" s="24">
        <v>94.59</v>
      </c>
      <c r="U44" s="10">
        <v>3</v>
      </c>
      <c r="V44" s="10">
        <v>0</v>
      </c>
      <c r="W44" s="10">
        <v>3</v>
      </c>
      <c r="X44" s="10">
        <v>0</v>
      </c>
      <c r="Y44" s="10">
        <v>0</v>
      </c>
      <c r="Z44" s="10">
        <v>3</v>
      </c>
      <c r="AA44" s="10">
        <v>90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8.1966000000000001</v>
      </c>
      <c r="AK44" s="10">
        <v>6.2399999999999997E-2</v>
      </c>
      <c r="AL44" s="11">
        <v>0.28399999999999997</v>
      </c>
      <c r="AM44" s="11">
        <v>2.2000000000000001E-3</v>
      </c>
      <c r="AN44" s="11">
        <v>3.4542000000000002</v>
      </c>
      <c r="AO44" s="11">
        <v>2.63E-2</v>
      </c>
      <c r="AP44" s="11">
        <v>0.30880000000000002</v>
      </c>
      <c r="AQ44" s="11">
        <v>2.3999999999999998E-3</v>
      </c>
      <c r="AR44" s="11">
        <v>15.16</v>
      </c>
      <c r="AS44" s="11">
        <v>0.1158</v>
      </c>
      <c r="AT44" s="11">
        <v>0.2777</v>
      </c>
      <c r="AU44" s="11">
        <v>2.0999999999999999E-3</v>
      </c>
      <c r="AV44" s="11">
        <v>25.4405</v>
      </c>
      <c r="AW44" s="11">
        <v>0.16220000000000001</v>
      </c>
      <c r="AX44" s="11">
        <v>0.34539999999999998</v>
      </c>
      <c r="AY44" s="11">
        <v>2.2000000000000001E-3</v>
      </c>
      <c r="AZ44" s="11">
        <v>5.5946193824518445E-2</v>
      </c>
      <c r="BA44" s="11">
        <v>1.2437882607129995</v>
      </c>
      <c r="BB44" s="11">
        <v>0.10865029690258383</v>
      </c>
      <c r="BC44" s="11">
        <v>9.0419374944350442E-2</v>
      </c>
      <c r="BD44" s="11">
        <v>0.47575942479588607</v>
      </c>
      <c r="BE44" s="27"/>
      <c r="BF44" s="5"/>
    </row>
    <row r="45" spans="2:66" ht="13.5" customHeight="1" x14ac:dyDescent="0.2">
      <c r="B45" s="10">
        <v>141</v>
      </c>
      <c r="C45" s="10">
        <v>9.2330000000000005</v>
      </c>
      <c r="D45" s="10">
        <v>141.38471000000001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30.2</v>
      </c>
      <c r="Q45" s="24">
        <v>1.33</v>
      </c>
      <c r="R45" s="24">
        <v>2.96</v>
      </c>
      <c r="S45" s="24">
        <v>44.08</v>
      </c>
      <c r="T45" s="24">
        <v>94.66</v>
      </c>
      <c r="U45" s="10">
        <v>3</v>
      </c>
      <c r="V45" s="10">
        <v>0</v>
      </c>
      <c r="W45" s="10">
        <v>3</v>
      </c>
      <c r="X45" s="10">
        <v>0</v>
      </c>
      <c r="Y45" s="10">
        <v>0</v>
      </c>
      <c r="Z45" s="10">
        <v>3</v>
      </c>
      <c r="AA45" s="10">
        <v>90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9.5690000000000008</v>
      </c>
      <c r="AK45" s="10">
        <v>0.1177</v>
      </c>
      <c r="AL45" s="11">
        <v>0.33100000000000002</v>
      </c>
      <c r="AM45" s="11">
        <v>4.1000000000000003E-3</v>
      </c>
      <c r="AN45" s="11">
        <v>4.0755999999999997</v>
      </c>
      <c r="AO45" s="11">
        <v>4.6899999999999997E-2</v>
      </c>
      <c r="AP45" s="11">
        <v>0.36359999999999998</v>
      </c>
      <c r="AQ45" s="11">
        <v>4.1999999999999997E-3</v>
      </c>
      <c r="AR45" s="11">
        <v>17.691400000000002</v>
      </c>
      <c r="AS45" s="11">
        <v>5.8999999999999997E-2</v>
      </c>
      <c r="AT45" s="11">
        <v>0.32350000000000001</v>
      </c>
      <c r="AU45" s="11">
        <v>1.1000000000000001E-3</v>
      </c>
      <c r="AV45" s="11">
        <v>30.089300000000001</v>
      </c>
      <c r="AW45" s="11">
        <v>0.1643</v>
      </c>
      <c r="AX45" s="11">
        <v>0.40770000000000001</v>
      </c>
      <c r="AY45" s="11">
        <v>2.2000000000000001E-3</v>
      </c>
      <c r="AZ45" s="11">
        <v>5.7176196032672148E-2</v>
      </c>
      <c r="BA45" s="11">
        <v>1.2602782071097371</v>
      </c>
      <c r="BB45" s="11">
        <v>0.11515317286652077</v>
      </c>
      <c r="BC45" s="11">
        <v>0.10258284600389864</v>
      </c>
      <c r="BD45" s="11">
        <v>0.43622099136478082</v>
      </c>
      <c r="BE45" s="27"/>
      <c r="BF45" s="5"/>
    </row>
    <row r="46" spans="2:66" ht="13.5" customHeight="1" x14ac:dyDescent="0.2">
      <c r="B46" s="10">
        <v>141</v>
      </c>
      <c r="C46" s="10">
        <v>9.2409999999999997</v>
      </c>
      <c r="D46" s="10">
        <v>141.38504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30.2</v>
      </c>
      <c r="Q46" s="24">
        <v>1.33</v>
      </c>
      <c r="R46" s="24">
        <v>2.96</v>
      </c>
      <c r="S46" s="24">
        <v>43.98</v>
      </c>
      <c r="T46" s="24">
        <v>94.73</v>
      </c>
      <c r="U46" s="10">
        <v>3</v>
      </c>
      <c r="V46" s="10">
        <v>0</v>
      </c>
      <c r="W46" s="10">
        <v>3</v>
      </c>
      <c r="X46" s="10">
        <v>0</v>
      </c>
      <c r="Y46" s="10">
        <v>0</v>
      </c>
      <c r="Z46" s="10">
        <v>3</v>
      </c>
      <c r="AA46" s="10">
        <v>90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4.6585000000000001</v>
      </c>
      <c r="AK46" s="10">
        <v>4.1000000000000003E-3</v>
      </c>
      <c r="AL46" s="11">
        <v>0.1608</v>
      </c>
      <c r="AM46" s="11">
        <v>1E-4</v>
      </c>
      <c r="AN46" s="11">
        <v>2.0152999999999999</v>
      </c>
      <c r="AO46" s="11">
        <v>1.06E-2</v>
      </c>
      <c r="AP46" s="11">
        <v>0.1794</v>
      </c>
      <c r="AQ46" s="11">
        <v>8.9999999999999998E-4</v>
      </c>
      <c r="AR46" s="11">
        <v>8.6874000000000002</v>
      </c>
      <c r="AS46" s="11">
        <v>3.3500000000000002E-2</v>
      </c>
      <c r="AT46" s="11">
        <v>0.1585</v>
      </c>
      <c r="AU46" s="11">
        <v>5.9999999999999995E-4</v>
      </c>
      <c r="AV46" s="11">
        <v>13.2288</v>
      </c>
      <c r="AW46" s="11">
        <v>0.3266</v>
      </c>
      <c r="AX46" s="11">
        <v>0.1789</v>
      </c>
      <c r="AY46" s="11">
        <v>4.4000000000000003E-3</v>
      </c>
      <c r="AZ46" s="11">
        <v>-1.3954786491766687E-3</v>
      </c>
      <c r="BA46" s="11">
        <v>1.1287066246056783</v>
      </c>
      <c r="BB46" s="11">
        <v>6.046235921754594E-2</v>
      </c>
      <c r="BC46" s="11">
        <v>3.6541676618103654E-2</v>
      </c>
      <c r="BD46" s="11">
        <v>-0.2281867108674524</v>
      </c>
      <c r="BE46" s="27"/>
      <c r="BF46" s="5"/>
    </row>
    <row r="47" spans="2:66" ht="13.5" customHeight="1" x14ac:dyDescent="0.2">
      <c r="B47" s="10">
        <v>141</v>
      </c>
      <c r="C47" s="10">
        <v>9.2479999999999993</v>
      </c>
      <c r="D47" s="10">
        <v>141.38533000000001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30.2</v>
      </c>
      <c r="Q47" s="24">
        <v>1.33</v>
      </c>
      <c r="R47" s="24">
        <v>2.96</v>
      </c>
      <c r="S47" s="24">
        <v>43.9</v>
      </c>
      <c r="T47" s="24">
        <v>94.79</v>
      </c>
      <c r="U47" s="10">
        <v>3</v>
      </c>
      <c r="V47" s="10">
        <v>0</v>
      </c>
      <c r="W47" s="10">
        <v>3</v>
      </c>
      <c r="X47" s="10">
        <v>0</v>
      </c>
      <c r="Y47" s="10">
        <v>0</v>
      </c>
      <c r="Z47" s="10">
        <v>3</v>
      </c>
      <c r="AA47" s="10">
        <v>90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9.4408999999999992</v>
      </c>
      <c r="AK47" s="10">
        <v>0.2717</v>
      </c>
      <c r="AL47" s="11">
        <v>0.32529999999999998</v>
      </c>
      <c r="AM47" s="11">
        <v>9.4000000000000004E-3</v>
      </c>
      <c r="AN47" s="11">
        <v>4.0396000000000001</v>
      </c>
      <c r="AO47" s="11">
        <v>0.105</v>
      </c>
      <c r="AP47" s="11">
        <v>0.35899999999999999</v>
      </c>
      <c r="AQ47" s="11">
        <v>9.2999999999999992E-3</v>
      </c>
      <c r="AR47" s="11">
        <v>17.463799999999999</v>
      </c>
      <c r="AS47" s="11">
        <v>0.48499999999999999</v>
      </c>
      <c r="AT47" s="11">
        <v>0.31809999999999999</v>
      </c>
      <c r="AU47" s="11">
        <v>8.8000000000000005E-3</v>
      </c>
      <c r="AV47" s="11">
        <v>29.7149</v>
      </c>
      <c r="AW47" s="11">
        <v>0.65100000000000002</v>
      </c>
      <c r="AX47" s="11">
        <v>0.40110000000000001</v>
      </c>
      <c r="AY47" s="11">
        <v>8.8000000000000005E-3</v>
      </c>
      <c r="AZ47" s="11">
        <v>5.5387449019865843E-2</v>
      </c>
      <c r="BA47" s="11">
        <v>1.2609242376611129</v>
      </c>
      <c r="BB47" s="11">
        <v>0.11540600667408232</v>
      </c>
      <c r="BC47" s="11">
        <v>0.10211614173228348</v>
      </c>
      <c r="BD47" s="11">
        <v>0.40114620855314415</v>
      </c>
      <c r="BE47" s="27"/>
      <c r="BF47" s="5"/>
    </row>
    <row r="48" spans="2:66" ht="13.5" customHeight="1" x14ac:dyDescent="0.2">
      <c r="B48" s="10">
        <v>141</v>
      </c>
      <c r="C48" s="10">
        <v>9.2550000000000008</v>
      </c>
      <c r="D48" s="10">
        <v>141.38562999999999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30.2</v>
      </c>
      <c r="Q48" s="24">
        <v>1.33</v>
      </c>
      <c r="R48" s="24">
        <v>2.96</v>
      </c>
      <c r="S48" s="24">
        <v>43.81</v>
      </c>
      <c r="T48" s="24">
        <v>94.86</v>
      </c>
      <c r="U48" s="10">
        <v>3</v>
      </c>
      <c r="V48" s="10">
        <v>0</v>
      </c>
      <c r="W48" s="10">
        <v>3</v>
      </c>
      <c r="X48" s="10">
        <v>0</v>
      </c>
      <c r="Y48" s="10">
        <v>0</v>
      </c>
      <c r="Z48" s="10">
        <v>3</v>
      </c>
      <c r="AA48" s="10">
        <v>90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7.9230999999999998</v>
      </c>
      <c r="AK48" s="10">
        <v>4.99E-2</v>
      </c>
      <c r="AL48" s="11">
        <v>0.27250000000000002</v>
      </c>
      <c r="AM48" s="11">
        <v>1.6999999999999999E-3</v>
      </c>
      <c r="AN48" s="11">
        <v>3.3347000000000002</v>
      </c>
      <c r="AO48" s="11">
        <v>1.15E-2</v>
      </c>
      <c r="AP48" s="11">
        <v>0.29580000000000001</v>
      </c>
      <c r="AQ48" s="11">
        <v>1E-3</v>
      </c>
      <c r="AR48" s="11">
        <v>14.6607</v>
      </c>
      <c r="AS48" s="11">
        <v>0.12520000000000001</v>
      </c>
      <c r="AT48" s="11">
        <v>0.26650000000000001</v>
      </c>
      <c r="AU48" s="11">
        <v>2.3E-3</v>
      </c>
      <c r="AV48" s="11">
        <v>24.5565</v>
      </c>
      <c r="AW48" s="11">
        <v>0.1144</v>
      </c>
      <c r="AX48" s="11">
        <v>0.33090000000000003</v>
      </c>
      <c r="AY48" s="11">
        <v>1.5E-3</v>
      </c>
      <c r="AZ48" s="11">
        <v>5.6007659167065613E-2</v>
      </c>
      <c r="BA48" s="11">
        <v>1.2416510318949343</v>
      </c>
      <c r="BB48" s="11">
        <v>0.10780046869769</v>
      </c>
      <c r="BC48" s="11">
        <v>8.8026243849097893E-2</v>
      </c>
      <c r="BD48" s="11">
        <v>0.48519795623963391</v>
      </c>
      <c r="BE48" s="27"/>
      <c r="BF48" s="5"/>
    </row>
    <row r="49" spans="2:57" ht="13.5" customHeight="1" x14ac:dyDescent="0.2">
      <c r="B49" s="10">
        <v>141</v>
      </c>
      <c r="C49" s="10">
        <v>9.2629999999999999</v>
      </c>
      <c r="D49" s="10">
        <v>141.38596000000001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30.2</v>
      </c>
      <c r="Q49" s="24">
        <v>1.33</v>
      </c>
      <c r="R49" s="24">
        <v>2.96</v>
      </c>
      <c r="S49" s="24">
        <v>43.71</v>
      </c>
      <c r="T49" s="24">
        <v>94.93</v>
      </c>
      <c r="U49" s="10">
        <v>3</v>
      </c>
      <c r="V49" s="10">
        <v>0</v>
      </c>
      <c r="W49" s="10">
        <v>3</v>
      </c>
      <c r="X49" s="10">
        <v>0</v>
      </c>
      <c r="Y49" s="10">
        <v>0</v>
      </c>
      <c r="Z49" s="10">
        <v>3</v>
      </c>
      <c r="AA49" s="10">
        <v>90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9.6130999999999993</v>
      </c>
      <c r="AK49" s="10">
        <v>0.37090000000000001</v>
      </c>
      <c r="AL49" s="11">
        <v>0.32990000000000003</v>
      </c>
      <c r="AM49" s="11">
        <v>1.2699999999999999E-2</v>
      </c>
      <c r="AN49" s="11">
        <v>4.1090999999999998</v>
      </c>
      <c r="AO49" s="11">
        <v>0.1338</v>
      </c>
      <c r="AP49" s="11">
        <v>0.36370000000000002</v>
      </c>
      <c r="AQ49" s="11">
        <v>1.18E-2</v>
      </c>
      <c r="AR49" s="11">
        <v>17.814299999999999</v>
      </c>
      <c r="AS49" s="11">
        <v>0.62619999999999998</v>
      </c>
      <c r="AT49" s="11">
        <v>0.32319999999999999</v>
      </c>
      <c r="AU49" s="11">
        <v>1.14E-2</v>
      </c>
      <c r="AV49" s="11">
        <v>30.409600000000001</v>
      </c>
      <c r="AW49" s="11">
        <v>0.85070000000000001</v>
      </c>
      <c r="AX49" s="11">
        <v>0.40889999999999999</v>
      </c>
      <c r="AY49" s="11">
        <v>1.14E-2</v>
      </c>
      <c r="AZ49" s="11">
        <v>5.8503753559409739E-2</v>
      </c>
      <c r="BA49" s="11">
        <v>1.265160891089109</v>
      </c>
      <c r="BB49" s="11">
        <v>0.11706051085917224</v>
      </c>
      <c r="BC49" s="11">
        <v>0.10433406379352325</v>
      </c>
      <c r="BD49" s="11">
        <v>0.44249735800696754</v>
      </c>
      <c r="BE49" s="27"/>
    </row>
    <row r="50" spans="2:57" ht="13.5" customHeight="1" x14ac:dyDescent="0.2">
      <c r="B50" s="10">
        <v>141</v>
      </c>
      <c r="C50" s="10">
        <v>9.1630000000000003</v>
      </c>
      <c r="D50" s="10">
        <v>141.38179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30.2</v>
      </c>
      <c r="Q50" s="24">
        <v>1.33</v>
      </c>
      <c r="R50" s="24">
        <v>2.96</v>
      </c>
      <c r="S50" s="24">
        <v>44.96</v>
      </c>
      <c r="T50" s="24">
        <v>94.02</v>
      </c>
      <c r="U50" s="10">
        <v>3</v>
      </c>
      <c r="V50" s="10">
        <v>0</v>
      </c>
      <c r="W50" s="10">
        <v>3</v>
      </c>
      <c r="X50" s="10">
        <v>0</v>
      </c>
      <c r="Y50" s="10">
        <v>0</v>
      </c>
      <c r="Z50" s="10">
        <v>3</v>
      </c>
      <c r="AA50" s="10">
        <v>90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7.2234999999999996</v>
      </c>
      <c r="AK50" s="10">
        <v>2.98E-2</v>
      </c>
      <c r="AL50" s="11">
        <v>0.2545</v>
      </c>
      <c r="AM50" s="11">
        <v>1.1000000000000001E-3</v>
      </c>
      <c r="AN50" s="11">
        <v>3.0506000000000002</v>
      </c>
      <c r="AO50" s="11">
        <v>1.11E-2</v>
      </c>
      <c r="AP50" s="11">
        <v>0.27750000000000002</v>
      </c>
      <c r="AQ50" s="11">
        <v>1E-3</v>
      </c>
      <c r="AR50" s="11">
        <v>13.299099999999999</v>
      </c>
      <c r="AS50" s="11">
        <v>4.3799999999999999E-2</v>
      </c>
      <c r="AT50" s="11">
        <v>0.2477</v>
      </c>
      <c r="AU50" s="11">
        <v>8.0000000000000004E-4</v>
      </c>
      <c r="AV50" s="11">
        <v>22.840499999999999</v>
      </c>
      <c r="AW50" s="11">
        <v>2.9100000000000001E-2</v>
      </c>
      <c r="AX50" s="11">
        <v>0.31519999999999998</v>
      </c>
      <c r="AY50" s="11">
        <v>4.0000000000000002E-4</v>
      </c>
      <c r="AZ50" s="11">
        <v>6.3607221191159025E-2</v>
      </c>
      <c r="BA50" s="11">
        <v>1.2725070649979813</v>
      </c>
      <c r="BB50" s="11">
        <v>0.1199147273050275</v>
      </c>
      <c r="BC50" s="11">
        <v>9.5258255715495316E-2</v>
      </c>
      <c r="BD50" s="11">
        <v>0.50797228277510187</v>
      </c>
      <c r="BE50" s="27"/>
    </row>
    <row r="51" spans="2:57" ht="13.5" customHeight="1" x14ac:dyDescent="0.2">
      <c r="B51" s="10">
        <v>141</v>
      </c>
      <c r="C51" s="10">
        <v>8.9030000000000005</v>
      </c>
      <c r="D51" s="10">
        <v>141.37096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30.2</v>
      </c>
      <c r="Q51" s="24">
        <v>1.33</v>
      </c>
      <c r="R51" s="24">
        <v>2.96</v>
      </c>
      <c r="S51" s="24">
        <v>48.23</v>
      </c>
      <c r="T51" s="24">
        <v>91.73</v>
      </c>
      <c r="U51" s="10">
        <v>3</v>
      </c>
      <c r="V51" s="10">
        <v>0</v>
      </c>
      <c r="W51" s="10">
        <v>3</v>
      </c>
      <c r="X51" s="10">
        <v>0</v>
      </c>
      <c r="Y51" s="10">
        <v>0</v>
      </c>
      <c r="Z51" s="10">
        <v>3</v>
      </c>
      <c r="AA51" s="10">
        <v>90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18.157800000000002</v>
      </c>
      <c r="AK51" s="26">
        <v>9.9000000000000008E-3</v>
      </c>
      <c r="AL51" s="26">
        <v>0.69</v>
      </c>
      <c r="AM51" s="26">
        <v>4.0000000000000002E-4</v>
      </c>
      <c r="AN51" s="26">
        <v>6.8993000000000002</v>
      </c>
      <c r="AO51" s="26">
        <v>3.8999999999999998E-3</v>
      </c>
      <c r="AP51" s="26">
        <v>0.68259999999999998</v>
      </c>
      <c r="AQ51" s="26">
        <v>4.0000000000000002E-4</v>
      </c>
      <c r="AR51" s="26">
        <v>34.418999999999997</v>
      </c>
      <c r="AS51" s="26">
        <v>2.1499999999999998E-2</v>
      </c>
      <c r="AT51" s="26">
        <v>0.69330000000000003</v>
      </c>
      <c r="AU51" s="26">
        <v>4.0000000000000002E-4</v>
      </c>
      <c r="AV51" s="26">
        <v>44.790700000000001</v>
      </c>
      <c r="AW51" s="26">
        <v>1.46E-2</v>
      </c>
      <c r="AX51" s="26">
        <v>0.66910000000000003</v>
      </c>
      <c r="AY51" s="26">
        <v>2.0000000000000001E-4</v>
      </c>
      <c r="AZ51" s="11">
        <v>-9.987423244802807E-3</v>
      </c>
      <c r="BA51" s="11">
        <v>0.96509447569594697</v>
      </c>
      <c r="BB51" s="11">
        <v>-1.7762771579565472E-2</v>
      </c>
      <c r="BC51" s="11">
        <v>-8.6626575028636871E-3</v>
      </c>
      <c r="BD51" s="11">
        <v>0.47566747909468177</v>
      </c>
      <c r="BE51" s="27"/>
    </row>
    <row r="52" spans="2:57" ht="13.5" customHeight="1" x14ac:dyDescent="0.2">
      <c r="B52" s="10">
        <v>141</v>
      </c>
      <c r="C52" s="10">
        <v>8.8889999999999993</v>
      </c>
      <c r="D52" s="10">
        <v>141.37037000000001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30.2</v>
      </c>
      <c r="Q52" s="24">
        <v>1.33</v>
      </c>
      <c r="R52" s="24">
        <v>2.96</v>
      </c>
      <c r="S52" s="24">
        <v>48.4</v>
      </c>
      <c r="T52" s="24">
        <v>91.62</v>
      </c>
      <c r="U52" s="10">
        <v>3</v>
      </c>
      <c r="V52" s="10">
        <v>0</v>
      </c>
      <c r="W52" s="10">
        <v>3</v>
      </c>
      <c r="X52" s="10">
        <v>0</v>
      </c>
      <c r="Y52" s="10">
        <v>0</v>
      </c>
      <c r="Z52" s="10">
        <v>3</v>
      </c>
      <c r="AA52" s="10">
        <v>90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26.074400000000001</v>
      </c>
      <c r="AK52" s="10">
        <v>2.5000000000000001E-2</v>
      </c>
      <c r="AL52" s="11">
        <v>0.995</v>
      </c>
      <c r="AM52" s="11">
        <v>8.9999999999999998E-4</v>
      </c>
      <c r="AN52" s="11">
        <v>10.006399999999999</v>
      </c>
      <c r="AO52" s="11">
        <v>6.4999999999999997E-3</v>
      </c>
      <c r="AP52" s="11">
        <v>0.99470000000000003</v>
      </c>
      <c r="AQ52" s="11">
        <v>5.9999999999999995E-4</v>
      </c>
      <c r="AR52" s="11">
        <v>49.181199999999997</v>
      </c>
      <c r="AS52" s="11">
        <v>3.3700000000000001E-2</v>
      </c>
      <c r="AT52" s="11">
        <v>0.995</v>
      </c>
      <c r="AU52" s="11">
        <v>6.9999999999999999E-4</v>
      </c>
      <c r="AV52" s="11">
        <v>66.293800000000005</v>
      </c>
      <c r="AW52" s="11">
        <v>6.0600000000000001E-2</v>
      </c>
      <c r="AX52" s="11">
        <v>0.99470000000000003</v>
      </c>
      <c r="AY52" s="11">
        <v>8.9999999999999998E-4</v>
      </c>
      <c r="AZ52" s="25">
        <v>0.73770973077396917</v>
      </c>
      <c r="BA52" s="25">
        <v>1.3479500296861404</v>
      </c>
      <c r="BB52" s="25">
        <v>0.14819311539294228</v>
      </c>
      <c r="BC52" s="25">
        <v>0.22133132140547543</v>
      </c>
      <c r="BD52" s="25">
        <v>11.484580802645318</v>
      </c>
      <c r="BE52" s="27"/>
    </row>
    <row r="53" spans="2:57" ht="13.5" customHeight="1" x14ac:dyDescent="0.2">
      <c r="B53" s="10">
        <v>141</v>
      </c>
      <c r="C53" s="10">
        <v>9.1479999999999997</v>
      </c>
      <c r="D53" s="10">
        <v>141.38117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30.2</v>
      </c>
      <c r="Q53" s="24">
        <v>1.33</v>
      </c>
      <c r="R53" s="24">
        <v>2.96</v>
      </c>
      <c r="S53" s="24">
        <v>45.15</v>
      </c>
      <c r="T53" s="24">
        <v>93.88</v>
      </c>
      <c r="U53" s="10">
        <v>3</v>
      </c>
      <c r="V53" s="10">
        <v>0</v>
      </c>
      <c r="W53" s="10">
        <v>3</v>
      </c>
      <c r="X53" s="10">
        <v>0</v>
      </c>
      <c r="Y53" s="10">
        <v>0</v>
      </c>
      <c r="Z53" s="10">
        <v>3</v>
      </c>
      <c r="AA53" s="10">
        <v>90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28.347799999999999</v>
      </c>
      <c r="AK53" s="10">
        <v>1.0800000000000001E-2</v>
      </c>
      <c r="AL53" s="11">
        <v>1.0025999999999999</v>
      </c>
      <c r="AM53" s="11">
        <v>4.0000000000000002E-4</v>
      </c>
      <c r="AN53" s="11">
        <v>10.975</v>
      </c>
      <c r="AO53" s="11">
        <v>1.8E-3</v>
      </c>
      <c r="AP53" s="11">
        <v>1.0024</v>
      </c>
      <c r="AQ53" s="11">
        <v>2.0000000000000001E-4</v>
      </c>
      <c r="AR53" s="11">
        <v>53.606499999999997</v>
      </c>
      <c r="AS53" s="11">
        <v>1.5599999999999999E-2</v>
      </c>
      <c r="AT53" s="11">
        <v>1.0025999999999999</v>
      </c>
      <c r="AU53" s="11">
        <v>2.9999999999999997E-4</v>
      </c>
      <c r="AV53" s="11">
        <v>72.350700000000003</v>
      </c>
      <c r="AW53" s="11">
        <v>2.7E-2</v>
      </c>
      <c r="AX53" s="11">
        <v>1.0024</v>
      </c>
      <c r="AY53" s="11">
        <v>4.0000000000000002E-4</v>
      </c>
      <c r="AZ53" s="25">
        <v>0.73657587034972405</v>
      </c>
      <c r="BA53" s="25">
        <v>1.3496628207400223</v>
      </c>
      <c r="BB53" s="25">
        <v>0.14881404159508155</v>
      </c>
      <c r="BC53" s="25">
        <v>0.2223384670860972</v>
      </c>
      <c r="BD53" s="25">
        <v>11.441827165699383</v>
      </c>
      <c r="BE53" s="27"/>
    </row>
    <row r="54" spans="2:57" ht="13.5" customHeight="1" x14ac:dyDescent="0.2">
      <c r="B54" s="10">
        <v>141</v>
      </c>
      <c r="C54" s="10">
        <v>9.4749999999999996</v>
      </c>
      <c r="D54" s="10">
        <v>141.39479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30.2</v>
      </c>
      <c r="Q54" s="24">
        <v>1.33</v>
      </c>
      <c r="R54" s="24">
        <v>2.96</v>
      </c>
      <c r="S54" s="24">
        <v>41.06</v>
      </c>
      <c r="T54" s="24">
        <v>96.97</v>
      </c>
      <c r="U54" s="10">
        <v>3</v>
      </c>
      <c r="V54" s="10">
        <v>0</v>
      </c>
      <c r="W54" s="10">
        <v>3</v>
      </c>
      <c r="X54" s="10">
        <v>0</v>
      </c>
      <c r="Y54" s="10">
        <v>0</v>
      </c>
      <c r="Z54" s="10">
        <v>3</v>
      </c>
      <c r="AA54" s="10">
        <v>90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31.077000000000002</v>
      </c>
      <c r="AK54" s="10">
        <v>9.5999999999999992E-3</v>
      </c>
      <c r="AL54" s="11">
        <v>1.0115000000000001</v>
      </c>
      <c r="AM54" s="11">
        <v>2.9999999999999997E-4</v>
      </c>
      <c r="AN54" s="11">
        <v>12.079700000000001</v>
      </c>
      <c r="AO54" s="11">
        <v>8.9999999999999998E-4</v>
      </c>
      <c r="AP54" s="11">
        <v>1.0114000000000001</v>
      </c>
      <c r="AQ54" s="11">
        <v>1E-4</v>
      </c>
      <c r="AR54" s="11">
        <v>58.8386</v>
      </c>
      <c r="AS54" s="11">
        <v>1.3299999999999999E-2</v>
      </c>
      <c r="AT54" s="11">
        <v>1.0115000000000001</v>
      </c>
      <c r="AU54" s="11">
        <v>2.0000000000000001E-4</v>
      </c>
      <c r="AV54" s="11">
        <v>79.2834</v>
      </c>
      <c r="AW54" s="11">
        <v>3.2899999999999999E-2</v>
      </c>
      <c r="AX54" s="11">
        <v>1.0114000000000001</v>
      </c>
      <c r="AY54" s="11">
        <v>4.0000000000000002E-4</v>
      </c>
      <c r="AZ54" s="25">
        <v>0.73556720382736573</v>
      </c>
      <c r="BA54" s="25">
        <v>1.347472577525638</v>
      </c>
      <c r="BB54" s="25">
        <v>0.14801986649483789</v>
      </c>
      <c r="BC54" s="25">
        <v>0.22122895355715538</v>
      </c>
      <c r="BD54" s="25">
        <v>11.455572558072504</v>
      </c>
      <c r="BE54" s="27"/>
    </row>
  </sheetData>
  <autoFilter ref="B9:BB54" xr:uid="{8A69126F-CE1C-4099-A0CE-D5EC0651E916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0FEB-6446-4EEE-B648-F2415D5273ED}">
  <sheetPr codeName="Sheet59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143</v>
      </c>
      <c r="C10" s="10">
        <v>9.0860000000000003</v>
      </c>
      <c r="D10" s="10">
        <v>143.37858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31</v>
      </c>
      <c r="Q10" s="24">
        <v>0.69</v>
      </c>
      <c r="R10" s="24">
        <v>3.8</v>
      </c>
      <c r="S10" s="24">
        <v>45.78</v>
      </c>
      <c r="T10" s="24">
        <v>92.81</v>
      </c>
      <c r="U10" s="10">
        <v>5</v>
      </c>
      <c r="V10" s="10">
        <v>1.5</v>
      </c>
      <c r="W10" s="10">
        <v>2</v>
      </c>
      <c r="X10" s="10">
        <v>3</v>
      </c>
      <c r="Y10" s="10">
        <v>9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8.6422000000000008</v>
      </c>
      <c r="AK10" s="10">
        <v>7.4099999999999999E-2</v>
      </c>
      <c r="AL10" s="11">
        <v>0.30480000000000002</v>
      </c>
      <c r="AM10" s="11">
        <v>2.5999999999999999E-3</v>
      </c>
      <c r="AN10" s="11">
        <v>3.7464</v>
      </c>
      <c r="AO10" s="11">
        <v>2.0199999999999999E-2</v>
      </c>
      <c r="AP10" s="11">
        <v>0.33710000000000001</v>
      </c>
      <c r="AQ10" s="11">
        <v>1.8E-3</v>
      </c>
      <c r="AR10" s="11">
        <v>16.062100000000001</v>
      </c>
      <c r="AS10" s="11">
        <v>0.12429999999999999</v>
      </c>
      <c r="AT10" s="11">
        <v>0.29970000000000002</v>
      </c>
      <c r="AU10" s="11">
        <v>2.3E-3</v>
      </c>
      <c r="AV10" s="11">
        <v>27.514199999999999</v>
      </c>
      <c r="AW10" s="11">
        <v>0.14560000000000001</v>
      </c>
      <c r="AX10" s="11">
        <v>0.37859999999999999</v>
      </c>
      <c r="AY10" s="11">
        <v>2E-3</v>
      </c>
      <c r="AZ10" s="11">
        <v>5.7985189325136202E-2</v>
      </c>
      <c r="BA10" s="11">
        <v>1.2632632632632632</v>
      </c>
      <c r="BB10" s="11">
        <v>0.11632021229544445</v>
      </c>
      <c r="BC10" s="11">
        <v>0.10044131375710766</v>
      </c>
      <c r="BD10" s="11">
        <v>0.4400096507154852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0.29446875000000006</v>
      </c>
      <c r="BJ10" s="4">
        <f>DSTDEV(PlotSort,"PhxRed",$BI$35:$BI$38)/SQRT($BH10)</f>
        <v>8.5799447765676773E-3</v>
      </c>
      <c r="BK10" s="4">
        <f>DAVERAGE(PlotSort,"PhxRedEdge",$BI$35:$BI$38)</f>
        <v>0.32934687499999998</v>
      </c>
      <c r="BL10" s="4">
        <f>DSTDEV(PlotSort,"PhxRedEdge",$BI$35:$BI$38)/SQRT($BH10)</f>
        <v>9.8526676676345751E-3</v>
      </c>
      <c r="BM10" s="4">
        <f>DAVERAGE(PlotSort,"TMRed",$BI$35:$BI$38)</f>
        <v>0.29030000000000006</v>
      </c>
      <c r="BN10" s="4">
        <f>DSTDEV(PlotSort,"TMRed",$BI$35:$BI$38)/SQRT($BH10)</f>
        <v>8.4999181684864908E-3</v>
      </c>
      <c r="BO10" s="4">
        <f>DAVERAGE(PlotSort,"TMNIR",$BI$35:$BI$38)</f>
        <v>0.37374687500000009</v>
      </c>
      <c r="BP10" s="4">
        <f>DSTDEV(PlotSort,"TMNIR",$BI$35:$BI$38)/SQRT($BH10)</f>
        <v>1.0973258352856129E-2</v>
      </c>
      <c r="BQ10" s="4">
        <f>DAVERAGE(PlotSort,"NDRE",$BI$35:$BI$38)</f>
        <v>6.3418604760305891E-2</v>
      </c>
      <c r="BR10" s="4">
        <f>DSTDEV(PlotSort,"NDRE",$BI$35:$BI$38)/SQRT($BH10)</f>
        <v>9.4978364808706302E-4</v>
      </c>
      <c r="BS10" s="4">
        <f>DAVERAGE(PlotSort,"rvi",$BI$35:$BI$38)</f>
        <v>1.2878452286521287</v>
      </c>
      <c r="BT10" s="4">
        <f>DSTDEV(PlotSort,"rvi",$BI$35:$BI$38)/SQRT($BH10)</f>
        <v>6.0336995823693949E-3</v>
      </c>
      <c r="BU10" s="17">
        <f>DAVERAGE(PlotSort,"ndvi",$BI$35:$BI$38)</f>
        <v>0.12562908934354144</v>
      </c>
      <c r="BV10" s="4">
        <f>DSTDEV(PlotSort,"ndvi",$BI$35:$BI$38)/SQRT($BH10)</f>
        <v>2.2741573836656259E-3</v>
      </c>
      <c r="BW10" s="17">
        <f>DAVERAGE(PlotSort,"SAVI",$BI$35:$BI$38)</f>
        <v>0.10679098222229741</v>
      </c>
      <c r="BX10" s="4">
        <f>DSTDEV(PlotSort,"SAVI",$BI$35:$BI$38)/SQRT($BH10)</f>
        <v>2.3877365819623027E-3</v>
      </c>
      <c r="BY10" s="17">
        <f>DAVERAGE(PlotSort,"CCCI",$BI$35:$BI$38)</f>
        <v>0.45239297602751805</v>
      </c>
      <c r="BZ10" s="4">
        <f>DSTDEV(PlotSort,"CCCI",$BI$35:$BI$38)/SQRT($BH10)</f>
        <v>9.5722571817286571E-3</v>
      </c>
    </row>
    <row r="11" spans="1:78" ht="13.5" customHeight="1" x14ac:dyDescent="0.2">
      <c r="B11" s="10">
        <v>143</v>
      </c>
      <c r="C11" s="10">
        <v>9.0790000000000006</v>
      </c>
      <c r="D11" s="10">
        <v>143.37828999999999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31</v>
      </c>
      <c r="Q11" s="24">
        <v>0.69</v>
      </c>
      <c r="R11" s="24">
        <v>3.8</v>
      </c>
      <c r="S11" s="24">
        <v>45.87</v>
      </c>
      <c r="T11" s="24">
        <v>92.75</v>
      </c>
      <c r="U11" s="10">
        <v>5</v>
      </c>
      <c r="V11" s="10">
        <v>1.5</v>
      </c>
      <c r="W11" s="10">
        <v>2</v>
      </c>
      <c r="X11" s="10">
        <v>3</v>
      </c>
      <c r="Y11" s="10">
        <v>9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9.5002999999999993</v>
      </c>
      <c r="AK11" s="10">
        <v>0.27260000000000001</v>
      </c>
      <c r="AL11" s="11">
        <v>0.33239999999999997</v>
      </c>
      <c r="AM11" s="11">
        <v>9.4999999999999998E-3</v>
      </c>
      <c r="AN11" s="11">
        <v>4.1060999999999996</v>
      </c>
      <c r="AO11" s="11">
        <v>0.1163</v>
      </c>
      <c r="AP11" s="11">
        <v>0.36649999999999999</v>
      </c>
      <c r="AQ11" s="11">
        <v>1.04E-2</v>
      </c>
      <c r="AR11" s="11">
        <v>17.6525</v>
      </c>
      <c r="AS11" s="11">
        <v>0.60429999999999995</v>
      </c>
      <c r="AT11" s="11">
        <v>0.32669999999999999</v>
      </c>
      <c r="AU11" s="11">
        <v>1.12E-2</v>
      </c>
      <c r="AV11" s="11">
        <v>30.081</v>
      </c>
      <c r="AW11" s="11">
        <v>0.91100000000000003</v>
      </c>
      <c r="AX11" s="11">
        <v>0.41060000000000002</v>
      </c>
      <c r="AY11" s="11">
        <v>1.24E-2</v>
      </c>
      <c r="AZ11" s="11">
        <v>5.6749453094839822E-2</v>
      </c>
      <c r="BA11" s="11">
        <v>1.2568105295378023</v>
      </c>
      <c r="BB11" s="11">
        <v>0.11379357113793574</v>
      </c>
      <c r="BC11" s="11">
        <v>0.10171340822759237</v>
      </c>
      <c r="BD11" s="11">
        <v>0.44124581525377754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0.29120000000000007</v>
      </c>
      <c r="BJ11" s="4">
        <f>DSTDEV(PlotSort,"PhxRed",$BI$31:$BI$32)/SQRT($BH11)</f>
        <v>1.0982076306418393E-2</v>
      </c>
      <c r="BK11" s="4">
        <f>DAVERAGE(PlotSort,"PhxRedEdge",$BI$31:$BI$32)</f>
        <v>0.32563124999999998</v>
      </c>
      <c r="BL11" s="4">
        <f>DSTDEV(PlotSort,"PhxRedEdge",$BI$31:$BI$32)/SQRT($BH11)</f>
        <v>1.2770009523456435E-2</v>
      </c>
      <c r="BM11" s="4">
        <f>DAVERAGE(PlotSort,"TMRed",$BI$31:$BI$32)</f>
        <v>0.28748125000000002</v>
      </c>
      <c r="BN11" s="4">
        <f>DSTDEV(PlotSort,"TMRed",$BI$31:$BI$32)/SQRT($BH11)</f>
        <v>1.0975029304250894E-2</v>
      </c>
      <c r="BO11" s="4">
        <f>DAVERAGE(PlotSort,"TMNIR",$BI$31:$BI$32)</f>
        <v>0.37003749999999996</v>
      </c>
      <c r="BP11" s="4">
        <f>DSTDEV(PlotSort,"TMNIR",$BI$31:$BI$32)/SQRT($BH11)</f>
        <v>1.4365203545953305E-2</v>
      </c>
      <c r="BQ11" s="4">
        <f>DAVERAGE(PlotSort,"NDRE",$BI$31:$BI$32)</f>
        <v>6.3962592864107409E-2</v>
      </c>
      <c r="BR11" s="4">
        <f>DSTDEV(PlotSort,"NDRE",$BI$31:$BI$32)/SQRT($BH11)</f>
        <v>1.213007045151358E-3</v>
      </c>
      <c r="BS11" s="4">
        <f>DAVERAGE(PlotSort,"rvi",$BI$31:$BI$32)</f>
        <v>1.2870642582192917</v>
      </c>
      <c r="BT11" s="4">
        <f>DSTDEV(PlotSort,"rvi",$BI$31:$BI$32)/SQRT($BH11)</f>
        <v>8.068159796084896E-3</v>
      </c>
      <c r="BU11" s="17">
        <f>DAVERAGE(PlotSort,"ndvi",$BI$31:$BI$32)</f>
        <v>0.12535620351901577</v>
      </c>
      <c r="BV11" s="4">
        <f>DSTDEV(PlotSort,"ndvi",$BI$31:$BI$32)/SQRT($BH11)</f>
        <v>3.0293656146327839E-3</v>
      </c>
      <c r="BW11" s="17">
        <f>DAVERAGE(PlotSort,"SAVI",$BI$31:$BI$32)</f>
        <v>0.10628215823492405</v>
      </c>
      <c r="BX11" s="4">
        <f>DSTDEV(PlotSort,"SAVI",$BI$31:$BI$32)/SQRT($BH11)</f>
        <v>3.363997560014455E-3</v>
      </c>
      <c r="BY11" s="17">
        <f>DAVERAGE(PlotSort,"CCCI",$BI$31:$BI$32)</f>
        <v>0.46446506113486669</v>
      </c>
      <c r="BZ11" s="4">
        <f>DSTDEV(PlotSort,"CCCI",$BI$31:$BI$32)/SQRT($BH11)</f>
        <v>1.2431558454631349E-2</v>
      </c>
    </row>
    <row r="12" spans="1:78" ht="13.5" customHeight="1" x14ac:dyDescent="0.2">
      <c r="B12" s="10">
        <v>143</v>
      </c>
      <c r="C12" s="10">
        <v>9.0719999999999992</v>
      </c>
      <c r="D12" s="10">
        <v>143.37799999999999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31</v>
      </c>
      <c r="Q12" s="24">
        <v>0.69</v>
      </c>
      <c r="R12" s="24">
        <v>3.8</v>
      </c>
      <c r="S12" s="24">
        <v>45.95</v>
      </c>
      <c r="T12" s="24">
        <v>92.69</v>
      </c>
      <c r="U12" s="10">
        <v>5</v>
      </c>
      <c r="V12" s="10">
        <v>1.5</v>
      </c>
      <c r="W12" s="10">
        <v>2</v>
      </c>
      <c r="X12" s="10">
        <v>3</v>
      </c>
      <c r="Y12" s="10">
        <v>9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8.9662000000000006</v>
      </c>
      <c r="AK12" s="10">
        <v>0.32419999999999999</v>
      </c>
      <c r="AL12" s="11">
        <v>0.31119999999999998</v>
      </c>
      <c r="AM12" s="11">
        <v>1.1299999999999999E-2</v>
      </c>
      <c r="AN12" s="11">
        <v>4.1315</v>
      </c>
      <c r="AO12" s="11">
        <v>0.1186</v>
      </c>
      <c r="AP12" s="11">
        <v>0.36580000000000001</v>
      </c>
      <c r="AQ12" s="11">
        <v>1.0500000000000001E-2</v>
      </c>
      <c r="AR12" s="11">
        <v>16.8416</v>
      </c>
      <c r="AS12" s="11">
        <v>0.78139999999999998</v>
      </c>
      <c r="AT12" s="11">
        <v>0.30919999999999997</v>
      </c>
      <c r="AU12" s="11">
        <v>1.43E-2</v>
      </c>
      <c r="AV12" s="11">
        <v>31.4267</v>
      </c>
      <c r="AW12" s="11">
        <v>0.86319999999999997</v>
      </c>
      <c r="AX12" s="11">
        <v>0.42549999999999999</v>
      </c>
      <c r="AY12" s="11">
        <v>1.17E-2</v>
      </c>
      <c r="AZ12" s="11">
        <v>7.5445469480601504E-2</v>
      </c>
      <c r="BA12" s="11">
        <v>1.3761319534282019</v>
      </c>
      <c r="BB12" s="11">
        <v>0.15829590308969652</v>
      </c>
      <c r="BC12" s="11">
        <v>0.14128938203612218</v>
      </c>
      <c r="BD12" s="11">
        <v>0.37214356253757852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0.29773749999999993</v>
      </c>
      <c r="BJ12" s="4">
        <f>DSTDEV(PlotSort,"PhxRed",$BJ$31:$BJ$32)/SQRT($BH12)</f>
        <v>1.349987307039105E-2</v>
      </c>
      <c r="BK12" s="4">
        <f>DAVERAGE(PlotSort,"PhxRedEdge",$BJ$31:$BJ$32)</f>
        <v>0.33306249999999998</v>
      </c>
      <c r="BL12" s="4">
        <f>DSTDEV(PlotSort,"PhxRedEdge",$BJ$31:$BJ$32)/SQRT($BH12)</f>
        <v>1.5373017148562627E-2</v>
      </c>
      <c r="BM12" s="4">
        <f>DAVERAGE(PlotSort,"TMRed",$BJ$31:$BJ$32)</f>
        <v>0.29311874999999993</v>
      </c>
      <c r="BN12" s="4">
        <f>DSTDEV(PlotSort,"TMRed",$BJ$31:$BJ$32)/SQRT($BH12)</f>
        <v>1.3308528652553447E-2</v>
      </c>
      <c r="BO12" s="4">
        <f>DAVERAGE(PlotSort,"TMNIR",$BJ$31:$BJ$32)</f>
        <v>0.37745624999999994</v>
      </c>
      <c r="BP12" s="4">
        <f>DSTDEV(PlotSort,"TMNIR",$BJ$31:$BJ$32)/SQRT($BH12)</f>
        <v>1.7015020248665698E-2</v>
      </c>
      <c r="BQ12" s="4">
        <f>DAVERAGE(PlotSort,"NDRE",$BJ$31:$BJ$32)</f>
        <v>6.2874616656504373E-2</v>
      </c>
      <c r="BR12" s="4">
        <f>DSTDEV(PlotSort,"NDRE",$BJ$31:$BJ$32)/SQRT($BH12)</f>
        <v>1.4892252831322241E-3</v>
      </c>
      <c r="BS12" s="4">
        <f>DAVERAGE(PlotSort,"rvi",$BJ$31:$BJ$32)</f>
        <v>1.2886261990849663</v>
      </c>
      <c r="BT12" s="4">
        <f>DSTDEV(PlotSort,"rvi",$BJ$31:$BJ$32)/SQRT($BH12)</f>
        <v>9.2357819855036407E-3</v>
      </c>
      <c r="BU12" s="17">
        <f>DAVERAGE(PlotSort,"ndvi",$BJ$31:$BJ$32)</f>
        <v>0.12590197516806717</v>
      </c>
      <c r="BV12" s="4">
        <f>DSTDEV(PlotSort,"ndvi",$BJ$31:$BJ$32)/SQRT($BH12)</f>
        <v>3.4913828988807779E-3</v>
      </c>
      <c r="BW12" s="17">
        <f>DAVERAGE(PlotSort,"SAVI",$BJ$31:$BJ$32)</f>
        <v>0.10729980620967078</v>
      </c>
      <c r="BX12" s="4">
        <f>DSTDEV(PlotSort,"SAVI",$BJ$31:$BJ$32)/SQRT($BH12)</f>
        <v>3.4948985069015574E-3</v>
      </c>
      <c r="BY12" s="17">
        <f>DAVERAGE(PlotSort,"CCCI",$BJ$31:$BJ$32)</f>
        <v>0.44032089092016952</v>
      </c>
      <c r="BZ12" s="4">
        <f>DSTDEV(PlotSort,"CCCI",$BJ$31:$BJ$32)/SQRT($BH12)</f>
        <v>1.4309245278149543E-2</v>
      </c>
    </row>
    <row r="13" spans="1:78" ht="13.5" customHeight="1" x14ac:dyDescent="0.2">
      <c r="B13" s="10">
        <v>143</v>
      </c>
      <c r="C13" s="10">
        <v>9.0640000000000001</v>
      </c>
      <c r="D13" s="10">
        <v>143.37766999999999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31</v>
      </c>
      <c r="Q13" s="24">
        <v>0.69</v>
      </c>
      <c r="R13" s="24">
        <v>3.8</v>
      </c>
      <c r="S13" s="24">
        <v>46.06</v>
      </c>
      <c r="T13" s="24">
        <v>92.62</v>
      </c>
      <c r="U13" s="10">
        <v>5</v>
      </c>
      <c r="V13" s="10">
        <v>1.5</v>
      </c>
      <c r="W13" s="10">
        <v>2</v>
      </c>
      <c r="X13" s="10">
        <v>3</v>
      </c>
      <c r="Y13" s="10">
        <v>9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10.3369</v>
      </c>
      <c r="AK13" s="10">
        <v>0.47799999999999998</v>
      </c>
      <c r="AL13" s="11">
        <v>0.35560000000000003</v>
      </c>
      <c r="AM13" s="11">
        <v>1.6400000000000001E-2</v>
      </c>
      <c r="AN13" s="11">
        <v>4.5648999999999997</v>
      </c>
      <c r="AO13" s="11">
        <v>0.17419999999999999</v>
      </c>
      <c r="AP13" s="11">
        <v>0.40050000000000002</v>
      </c>
      <c r="AQ13" s="11">
        <v>1.5299999999999999E-2</v>
      </c>
      <c r="AR13" s="11">
        <v>19.1312</v>
      </c>
      <c r="AS13" s="11">
        <v>0.91720000000000002</v>
      </c>
      <c r="AT13" s="11">
        <v>0.34810000000000002</v>
      </c>
      <c r="AU13" s="11">
        <v>1.67E-2</v>
      </c>
      <c r="AV13" s="11">
        <v>33.556600000000003</v>
      </c>
      <c r="AW13" s="11">
        <v>1.2418</v>
      </c>
      <c r="AX13" s="11">
        <v>0.45029999999999998</v>
      </c>
      <c r="AY13" s="11">
        <v>1.67E-2</v>
      </c>
      <c r="AZ13" s="11">
        <v>5.8533145275035212E-2</v>
      </c>
      <c r="BA13" s="11">
        <v>1.2935937948865268</v>
      </c>
      <c r="BB13" s="11">
        <v>0.12800601202404804</v>
      </c>
      <c r="BC13" s="11">
        <v>0.11806839186691306</v>
      </c>
      <c r="BD13" s="11">
        <v>0.34349480877338828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0.27893749999999995</v>
      </c>
      <c r="BJ13" s="4">
        <f>DSTDEV(PlotSort,"PhxRed",$BL$35:$BL$36)/SQRT($BH13)</f>
        <v>1.5245338134047191E-2</v>
      </c>
      <c r="BK13" s="4">
        <f>DAVERAGE(PlotSort,"PhxRedEdge",$BL$35:$BL$36)</f>
        <v>0.30587500000000001</v>
      </c>
      <c r="BL13" s="4">
        <f>DSTDEV(PlotSort,"PhxRedEdge",$BL$35:$BL$36)/SQRT($BH13)</f>
        <v>1.7167075526800017E-2</v>
      </c>
      <c r="BM13" s="4">
        <f>DAVERAGE(PlotSort,"TMRed",$BL$35:$BL$36)</f>
        <v>0.27462500000000001</v>
      </c>
      <c r="BN13" s="4">
        <f>DSTDEV(PlotSort,"TMRed",$BL$35:$BL$36)/SQRT($BH13)</f>
        <v>1.5107965614204957E-2</v>
      </c>
      <c r="BO13" s="4">
        <f>DAVERAGE(PlotSort,"TMNIR",$BL$35:$BL$36)</f>
        <v>0.3444625</v>
      </c>
      <c r="BP13" s="4">
        <f>DSTDEV(PlotSort,"TMNIR",$BL$35:$BL$36)/SQRT($BH13)</f>
        <v>1.8872437739995317E-2</v>
      </c>
      <c r="BQ13" s="4">
        <f>DAVERAGE(PlotSort,"NDRE",$BL$35:$BL$36)</f>
        <v>5.9585492937332438E-2</v>
      </c>
      <c r="BR13" s="4">
        <f>DSTDEV(PlotSort,"NDRE",$BL$35:$BL$36)/SQRT($BH13)</f>
        <v>8.6627231500307686E-4</v>
      </c>
      <c r="BS13" s="4">
        <f>DAVERAGE(PlotSort,"rvi",$BL$35:$BL$36)</f>
        <v>1.2543483199152001</v>
      </c>
      <c r="BT13" s="4">
        <f>DSTDEV(PlotSort,"rvi",$BL$35:$BL$36)/SQRT($BH13)</f>
        <v>2.0918729615374771E-3</v>
      </c>
      <c r="BU13" s="17">
        <f>DAVERAGE(PlotSort,"ndvi",$BL$35:$BL$36)</f>
        <v>0.11282030641495958</v>
      </c>
      <c r="BV13" s="4">
        <f>DSTDEV(PlotSort,"ndvi",$BL$35:$BL$36)/SQRT($BH13)</f>
        <v>8.230304889173686E-4</v>
      </c>
      <c r="BW13" s="17">
        <f>DAVERAGE(PlotSort,"SAVI",$BL$35:$BL$36)</f>
        <v>9.3127188360672158E-2</v>
      </c>
      <c r="BX13" s="4">
        <f>DSTDEV(PlotSort,"SAVI",$BL$35:$BL$36)/SQRT($BH13)</f>
        <v>2.4139980320359807E-3</v>
      </c>
      <c r="BY13" s="17">
        <f>DAVERAGE(PlotSort,"CCCI",$BL$35:$BL$36)</f>
        <v>0.50278039409592934</v>
      </c>
      <c r="BZ13" s="4">
        <f>DSTDEV(PlotSort,"CCCI",$BL$35:$BL$36)/SQRT($BH13)</f>
        <v>1.5306488138971452E-2</v>
      </c>
    </row>
    <row r="14" spans="1:78" ht="13.5" customHeight="1" x14ac:dyDescent="0.2">
      <c r="B14" s="10">
        <v>143</v>
      </c>
      <c r="C14" s="10">
        <v>9.0559999999999992</v>
      </c>
      <c r="D14" s="10">
        <v>143.37733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31</v>
      </c>
      <c r="Q14" s="24">
        <v>0.69</v>
      </c>
      <c r="R14" s="24">
        <v>3.8</v>
      </c>
      <c r="S14" s="24">
        <v>46.16</v>
      </c>
      <c r="T14" s="24">
        <v>92.55</v>
      </c>
      <c r="U14" s="10">
        <v>5</v>
      </c>
      <c r="V14" s="10">
        <v>1.5</v>
      </c>
      <c r="W14" s="10">
        <v>2</v>
      </c>
      <c r="X14" s="10">
        <v>3</v>
      </c>
      <c r="Y14" s="10">
        <v>9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10.278600000000001</v>
      </c>
      <c r="AK14" s="10">
        <v>0.52339999999999998</v>
      </c>
      <c r="AL14" s="11">
        <v>0.35039999999999999</v>
      </c>
      <c r="AM14" s="11">
        <v>1.78E-2</v>
      </c>
      <c r="AN14" s="11">
        <v>4.6433</v>
      </c>
      <c r="AO14" s="11">
        <v>0.1837</v>
      </c>
      <c r="AP14" s="11">
        <v>0.4037</v>
      </c>
      <c r="AQ14" s="11">
        <v>1.6E-2</v>
      </c>
      <c r="AR14" s="11">
        <v>19.238</v>
      </c>
      <c r="AS14" s="11">
        <v>0.99990000000000001</v>
      </c>
      <c r="AT14" s="11">
        <v>0.34689999999999999</v>
      </c>
      <c r="AU14" s="11">
        <v>1.7999999999999999E-2</v>
      </c>
      <c r="AV14" s="11">
        <v>34.858699999999999</v>
      </c>
      <c r="AW14" s="11">
        <v>1.0837000000000001</v>
      </c>
      <c r="AX14" s="11">
        <v>0.46360000000000001</v>
      </c>
      <c r="AY14" s="11">
        <v>1.44E-2</v>
      </c>
      <c r="AZ14" s="11">
        <v>6.9064914101233721E-2</v>
      </c>
      <c r="BA14" s="11">
        <v>1.3364081867973481</v>
      </c>
      <c r="BB14" s="11">
        <v>0.14398519432449108</v>
      </c>
      <c r="BC14" s="11">
        <v>0.1335749713849676</v>
      </c>
      <c r="BD14" s="11">
        <v>0.38631712136980911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0.30585625</v>
      </c>
      <c r="BJ14" s="4">
        <f>DSTDEV(PlotSort,"PhxRed",$BM$35:$BM$36)/SQRT($BH14)</f>
        <v>1.316691551057041E-2</v>
      </c>
      <c r="BK14" s="4">
        <f>DAVERAGE(PlotSort,"PhxRedEdge",$BM$35:$BM$36)</f>
        <v>0.34119999999999995</v>
      </c>
      <c r="BL14" s="4">
        <f>DSTDEV(PlotSort,"PhxRedEdge",$BM$35:$BM$36)/SQRT($BH14)</f>
        <v>1.4973891166516085E-2</v>
      </c>
      <c r="BM14" s="4">
        <f>DAVERAGE(PlotSort,"TMRed",$BM$35:$BM$36)</f>
        <v>0.30138749999999997</v>
      </c>
      <c r="BN14" s="4">
        <f>DSTDEV(PlotSort,"TMRed",$BM$35:$BM$36)/SQRT($BH14)</f>
        <v>1.2962454998314712E-2</v>
      </c>
      <c r="BO14" s="4">
        <f>DAVERAGE(PlotSort,"TMNIR",$BM$35:$BM$36)</f>
        <v>0.38575624999999997</v>
      </c>
      <c r="BP14" s="4">
        <f>DSTDEV(PlotSort,"TMNIR",$BM$35:$BM$36)/SQRT($BH14)</f>
        <v>1.6483261633017356E-2</v>
      </c>
      <c r="BQ14" s="4">
        <f>DAVERAGE(PlotSort,"NDRE",$BM$35:$BM$36)</f>
        <v>6.1713659039347148E-2</v>
      </c>
      <c r="BR14" s="4">
        <f>DSTDEV(PlotSort,"NDRE",$BM$35:$BM$36)/SQRT($BH14)</f>
        <v>8.8528822622468701E-4</v>
      </c>
      <c r="BS14" s="4">
        <f>DAVERAGE(PlotSort,"rvi",$BM$35:$BM$36)</f>
        <v>1.2803793522561839</v>
      </c>
      <c r="BT14" s="4">
        <f>DSTDEV(PlotSort,"rvi",$BM$35:$BM$36)/SQRT($BH14)</f>
        <v>3.2301016244235979E-3</v>
      </c>
      <c r="BU14" s="17">
        <f>DAVERAGE(PlotSort,"ndvi",$BM$35:$BM$36)</f>
        <v>0.12292653508812837</v>
      </c>
      <c r="BV14" s="4">
        <f>DSTDEV(PlotSort,"ndvi",$BM$35:$BM$36)/SQRT($BH14)</f>
        <v>1.2429201588367309E-3</v>
      </c>
      <c r="BW14" s="17">
        <f>DAVERAGE(PlotSort,"SAVI",$BM$35:$BM$36)</f>
        <v>0.10591237553824881</v>
      </c>
      <c r="BX14" s="4">
        <f>DSTDEV(PlotSort,"SAVI",$BM$35:$BM$36)/SQRT($BH14)</f>
        <v>2.1027032333143713E-3</v>
      </c>
      <c r="BY14" s="17">
        <f>DAVERAGE(PlotSort,"CCCI",$BM$35:$BM$36)</f>
        <v>0.44583276047297965</v>
      </c>
      <c r="BZ14" s="4">
        <f>DSTDEV(PlotSort,"CCCI",$BM$35:$BM$36)/SQRT($BH14)</f>
        <v>1.2199801665800857E-2</v>
      </c>
    </row>
    <row r="15" spans="1:78" ht="13.5" customHeight="1" x14ac:dyDescent="0.2">
      <c r="B15" s="10">
        <v>143</v>
      </c>
      <c r="C15" s="10">
        <v>9.0489999999999995</v>
      </c>
      <c r="D15" s="10">
        <v>143.37703999999999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31</v>
      </c>
      <c r="Q15" s="24">
        <v>0.69</v>
      </c>
      <c r="R15" s="24">
        <v>3.8</v>
      </c>
      <c r="S15" s="24">
        <v>46.24</v>
      </c>
      <c r="T15" s="24">
        <v>92.49</v>
      </c>
      <c r="U15" s="10">
        <v>5</v>
      </c>
      <c r="V15" s="10">
        <v>1.5</v>
      </c>
      <c r="W15" s="10">
        <v>2</v>
      </c>
      <c r="X15" s="10">
        <v>3</v>
      </c>
      <c r="Y15" s="10">
        <v>9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10.826599999999999</v>
      </c>
      <c r="AK15" s="10">
        <v>0.3871</v>
      </c>
      <c r="AL15" s="11">
        <v>0.36630000000000001</v>
      </c>
      <c r="AM15" s="11">
        <v>1.3100000000000001E-2</v>
      </c>
      <c r="AN15" s="11">
        <v>4.7557999999999998</v>
      </c>
      <c r="AO15" s="11">
        <v>0.14829999999999999</v>
      </c>
      <c r="AP15" s="11">
        <v>0.4103</v>
      </c>
      <c r="AQ15" s="11">
        <v>1.2800000000000001E-2</v>
      </c>
      <c r="AR15" s="11">
        <v>20.114599999999999</v>
      </c>
      <c r="AS15" s="11">
        <v>0.76529999999999998</v>
      </c>
      <c r="AT15" s="11">
        <v>0.3599</v>
      </c>
      <c r="AU15" s="11">
        <v>1.37E-2</v>
      </c>
      <c r="AV15" s="11">
        <v>35.027200000000001</v>
      </c>
      <c r="AW15" s="11">
        <v>0.97340000000000004</v>
      </c>
      <c r="AX15" s="11">
        <v>0.4622</v>
      </c>
      <c r="AY15" s="11">
        <v>1.2800000000000001E-2</v>
      </c>
      <c r="AZ15" s="11">
        <v>5.9484240687679081E-2</v>
      </c>
      <c r="BA15" s="11">
        <v>1.2842456237843844</v>
      </c>
      <c r="BB15" s="11">
        <v>0.12443741637270404</v>
      </c>
      <c r="BC15" s="11">
        <v>0.11606535057862491</v>
      </c>
      <c r="BD15" s="11">
        <v>0.39218109761891978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0.28722499999999995</v>
      </c>
      <c r="BJ15" s="4">
        <f>DSTDEV(PlotSort,"PhxRed",$BN$35:$BN$36)/SQRT($BH15)</f>
        <v>1.5799194712751343E-2</v>
      </c>
      <c r="BK15" s="4">
        <f>DAVERAGE(PlotSort,"PhxRedEdge",$BN$35:$BN$36)</f>
        <v>0.32911249999999997</v>
      </c>
      <c r="BL15" s="4">
        <f>DSTDEV(PlotSort,"PhxRedEdge",$BN$35:$BN$36)/SQRT($BH15)</f>
        <v>1.8577438673793925E-2</v>
      </c>
      <c r="BM15" s="4">
        <f>DAVERAGE(PlotSort,"TMRed",$BN$35:$BN$36)</f>
        <v>0.2838</v>
      </c>
      <c r="BN15" s="4">
        <f>DSTDEV(PlotSort,"TMRed",$BN$35:$BN$36)/SQRT($BH15)</f>
        <v>1.5975405203892991E-2</v>
      </c>
      <c r="BO15" s="4">
        <f>DAVERAGE(PlotSort,"TMNIR",$BN$35:$BN$36)</f>
        <v>0.37901250000000003</v>
      </c>
      <c r="BP15" s="4">
        <f>DSTDEV(PlotSort,"TMNIR",$BN$35:$BN$36)/SQRT($BH15)</f>
        <v>2.1089151218271929E-2</v>
      </c>
      <c r="BQ15" s="4">
        <f>DAVERAGE(PlotSort,"NDRE",$BN$35:$BN$36)</f>
        <v>7.0661608025196831E-2</v>
      </c>
      <c r="BR15" s="4">
        <f>DSTDEV(PlotSort,"NDRE",$BN$35:$BN$36)/SQRT($BH15)</f>
        <v>1.2027622706031248E-3</v>
      </c>
      <c r="BS15" s="4">
        <f>DAVERAGE(PlotSort,"rvi",$BN$35:$BN$36)</f>
        <v>1.3362738901809477</v>
      </c>
      <c r="BT15" s="4">
        <f>DSTDEV(PlotSort,"rvi",$BN$35:$BN$36)/SQRT($BH15)</f>
        <v>9.1946475499890528E-3</v>
      </c>
      <c r="BU15" s="17">
        <f>DAVERAGE(PlotSort,"ndvi",$BN$35:$BN$36)</f>
        <v>0.14384298078294955</v>
      </c>
      <c r="BV15" s="4">
        <f>DSTDEV(PlotSort,"ndvi",$BN$35:$BN$36)/SQRT($BH15)</f>
        <v>3.3763178058422742E-3</v>
      </c>
      <c r="BW15" s="17">
        <f>DAVERAGE(PlotSort,"SAVI",$BN$35:$BN$36)</f>
        <v>0.12221198945201985</v>
      </c>
      <c r="BX15" s="4">
        <f>DSTDEV(PlotSort,"SAVI",$BN$35:$BN$36)/SQRT($BH15)</f>
        <v>3.9183871303893371E-3</v>
      </c>
      <c r="BY15" s="17">
        <f>DAVERAGE(PlotSort,"CCCI",$BN$35:$BN$36)</f>
        <v>0.41512598906818365</v>
      </c>
      <c r="BZ15" s="4">
        <f>DSTDEV(PlotSort,"CCCI",$BN$35:$BN$36)/SQRT($BH15)</f>
        <v>1.3325686201218295E-2</v>
      </c>
    </row>
    <row r="16" spans="1:78" ht="13.5" customHeight="1" x14ac:dyDescent="0.2">
      <c r="B16" s="10">
        <v>143</v>
      </c>
      <c r="C16" s="10">
        <v>9.0419999999999998</v>
      </c>
      <c r="D16" s="10">
        <v>143.37674999999999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31</v>
      </c>
      <c r="Q16" s="24">
        <v>0.69</v>
      </c>
      <c r="R16" s="24">
        <v>3.8</v>
      </c>
      <c r="S16" s="24">
        <v>46.33</v>
      </c>
      <c r="T16" s="24">
        <v>92.43</v>
      </c>
      <c r="U16" s="10">
        <v>5</v>
      </c>
      <c r="V16" s="10">
        <v>1.5</v>
      </c>
      <c r="W16" s="10">
        <v>2</v>
      </c>
      <c r="X16" s="10">
        <v>3</v>
      </c>
      <c r="Y16" s="10">
        <v>9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11.059799999999999</v>
      </c>
      <c r="AK16" s="10">
        <v>0.58579999999999999</v>
      </c>
      <c r="AL16" s="11">
        <v>0.37130000000000002</v>
      </c>
      <c r="AM16" s="11">
        <v>1.9699999999999999E-2</v>
      </c>
      <c r="AN16" s="11">
        <v>4.8693</v>
      </c>
      <c r="AO16" s="11">
        <v>0.24460000000000001</v>
      </c>
      <c r="AP16" s="11">
        <v>0.4168</v>
      </c>
      <c r="AQ16" s="11">
        <v>2.0899999999999998E-2</v>
      </c>
      <c r="AR16" s="11">
        <v>20.566500000000001</v>
      </c>
      <c r="AS16" s="11">
        <v>0.82650000000000001</v>
      </c>
      <c r="AT16" s="11">
        <v>0.36509999999999998</v>
      </c>
      <c r="AU16" s="11">
        <v>1.47E-2</v>
      </c>
      <c r="AV16" s="11">
        <v>35.8155</v>
      </c>
      <c r="AW16" s="11">
        <v>1.6077999999999999</v>
      </c>
      <c r="AX16" s="11">
        <v>0.46889999999999998</v>
      </c>
      <c r="AY16" s="11">
        <v>2.1100000000000001E-2</v>
      </c>
      <c r="AZ16" s="11">
        <v>5.8823529411764684E-2</v>
      </c>
      <c r="BA16" s="11">
        <v>1.2843056696795399</v>
      </c>
      <c r="BB16" s="11">
        <v>0.12446043165467627</v>
      </c>
      <c r="BC16" s="11">
        <v>0.1167166416791604</v>
      </c>
      <c r="BD16" s="11">
        <v>0.3802139037433151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0.2910875</v>
      </c>
      <c r="BJ16" s="4">
        <f>DSTDEV(PlotSort,"PhxRed",$BK$31:$BK$32)/SQRT($BH16)</f>
        <v>1.3114241225349946E-2</v>
      </c>
      <c r="BK16" s="4">
        <f>DAVERAGE(PlotSort,"PhxRedEdge",$BK$31:$BK$32)</f>
        <v>0.32512499999999994</v>
      </c>
      <c r="BL16" s="4">
        <f>DSTDEV(PlotSort,"PhxRedEdge",$BK$31:$BK$32)/SQRT($BH16)</f>
        <v>1.5421366400765813E-2</v>
      </c>
      <c r="BM16" s="4">
        <f>DAVERAGE(PlotSort,"TMRed",$BK$31:$BK$32)</f>
        <v>0.2870875</v>
      </c>
      <c r="BN16" s="4">
        <f>DSTDEV(PlotSort,"TMRed",$BK$31:$BK$32)/SQRT($BH16)</f>
        <v>1.2987560955904476E-2</v>
      </c>
      <c r="BO16" s="4">
        <f>DAVERAGE(PlotSort,"TMNIR",$BK$31:$BK$32)</f>
        <v>0.36891875000000002</v>
      </c>
      <c r="BP16" s="4">
        <f>DSTDEV(PlotSort,"TMNIR",$BK$31:$BK$32)/SQRT($BH16)</f>
        <v>1.7343829879695915E-2</v>
      </c>
      <c r="BQ16" s="4">
        <f>DAVERAGE(PlotSort,"NDRE",$BK$31:$BK$32)</f>
        <v>6.3235798578841235E-2</v>
      </c>
      <c r="BR16" s="4">
        <f>DSTDEV(PlotSort,"NDRE",$BK$31:$BK$32)/SQRT($BH16)</f>
        <v>1.059859550606566E-3</v>
      </c>
      <c r="BS16" s="4">
        <f>DAVERAGE(PlotSort,"rvi",$BK$31:$BK$32)</f>
        <v>1.2836857462546563</v>
      </c>
      <c r="BT16" s="4">
        <f>DSTDEV(PlotSort,"rvi",$BK$31:$BK$32)/SQRT($BH16)</f>
        <v>7.1671136409497266E-3</v>
      </c>
      <c r="BU16" s="17">
        <f>DAVERAGE(PlotSort,"ndvi",$BK$31:$BK$32)</f>
        <v>0.12409424588944738</v>
      </c>
      <c r="BV16" s="4">
        <f>DSTDEV(PlotSort,"ndvi",$BK$31:$BK$32)/SQRT($BH16)</f>
        <v>2.7300976030207721E-3</v>
      </c>
      <c r="BW16" s="17">
        <f>DAVERAGE(PlotSort,"SAVI",$BK$31:$BK$32)</f>
        <v>0.10502472396145682</v>
      </c>
      <c r="BX16" s="4">
        <f>DSTDEV(PlotSort,"SAVI",$BK$31:$BK$32)/SQRT($BH16)</f>
        <v>3.679702707496936E-3</v>
      </c>
      <c r="BY16" s="17">
        <f>DAVERAGE(PlotSort,"CCCI",$BK$31:$BK$32)</f>
        <v>0.46338055982664395</v>
      </c>
      <c r="BZ16" s="4">
        <f>DSTDEV(PlotSort,"CCCI",$BK$31:$BK$32)/SQRT($BH16)</f>
        <v>1.6003870291417734E-2</v>
      </c>
    </row>
    <row r="17" spans="2:78" ht="13.5" customHeight="1" x14ac:dyDescent="0.2">
      <c r="B17" s="10">
        <v>143</v>
      </c>
      <c r="C17" s="10">
        <v>9.0350000000000001</v>
      </c>
      <c r="D17" s="10">
        <v>143.37646000000001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31</v>
      </c>
      <c r="Q17" s="24">
        <v>0.69</v>
      </c>
      <c r="R17" s="24">
        <v>3.8</v>
      </c>
      <c r="S17" s="24">
        <v>46.42</v>
      </c>
      <c r="T17" s="24">
        <v>92.37</v>
      </c>
      <c r="U17" s="10">
        <v>5</v>
      </c>
      <c r="V17" s="10">
        <v>1.5</v>
      </c>
      <c r="W17" s="10">
        <v>2</v>
      </c>
      <c r="X17" s="10">
        <v>3</v>
      </c>
      <c r="Y17" s="10">
        <v>9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11.296799999999999</v>
      </c>
      <c r="AK17" s="10">
        <v>6.6299999999999998E-2</v>
      </c>
      <c r="AL17" s="11">
        <v>0.37630000000000002</v>
      </c>
      <c r="AM17" s="11">
        <v>2.2000000000000001E-3</v>
      </c>
      <c r="AN17" s="11">
        <v>4.9732000000000003</v>
      </c>
      <c r="AO17" s="11">
        <v>1.8499999999999999E-2</v>
      </c>
      <c r="AP17" s="11">
        <v>0.4224</v>
      </c>
      <c r="AQ17" s="11">
        <v>1.6000000000000001E-3</v>
      </c>
      <c r="AR17" s="11">
        <v>21.097999999999999</v>
      </c>
      <c r="AS17" s="11">
        <v>0.16270000000000001</v>
      </c>
      <c r="AT17" s="11">
        <v>0.37169999999999997</v>
      </c>
      <c r="AU17" s="11">
        <v>2.8999999999999998E-3</v>
      </c>
      <c r="AV17" s="11">
        <v>36.737000000000002</v>
      </c>
      <c r="AW17" s="11">
        <v>0.1206</v>
      </c>
      <c r="AX17" s="11">
        <v>0.4773</v>
      </c>
      <c r="AY17" s="11">
        <v>1.6000000000000001E-3</v>
      </c>
      <c r="AZ17" s="11">
        <v>6.1020340113371131E-2</v>
      </c>
      <c r="BA17" s="11">
        <v>1.2841000807102503</v>
      </c>
      <c r="BB17" s="11">
        <v>0.12438162544169615</v>
      </c>
      <c r="BC17" s="11">
        <v>0.11742031134173464</v>
      </c>
      <c r="BD17" s="11">
        <v>0.4200308387011647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0.29785</v>
      </c>
      <c r="BJ17" s="4">
        <f>DSTDEV(PlotSort,"PhxRed",$BL$31:$BL$32)/SQRT($BH17)</f>
        <v>1.1435449269705097E-2</v>
      </c>
      <c r="BK17" s="4">
        <f>DAVERAGE(PlotSort,"PhxRedEdge",$BL$31:$BL$32)</f>
        <v>0.33356874999999997</v>
      </c>
      <c r="BL17" s="4">
        <f>DSTDEV(PlotSort,"PhxRedEdge",$BL$31:$BL$32)/SQRT($BH17)</f>
        <v>1.2690487640847462E-2</v>
      </c>
      <c r="BM17" s="4">
        <f>DAVERAGE(PlotSort,"TMRed",$BL$31:$BL$32)</f>
        <v>0.29351249999999995</v>
      </c>
      <c r="BN17" s="4">
        <f>DSTDEV(PlotSort,"TMRed",$BL$31:$BL$32)/SQRT($BH17)</f>
        <v>1.1339083865845111E-2</v>
      </c>
      <c r="BO17" s="4">
        <f>DAVERAGE(PlotSort,"TMNIR",$BL$31:$BL$32)</f>
        <v>0.37857499999999994</v>
      </c>
      <c r="BP17" s="4">
        <f>DSTDEV(PlotSort,"TMNIR",$BL$31:$BL$32)/SQRT($BH17)</f>
        <v>1.3920777337012059E-2</v>
      </c>
      <c r="BQ17" s="4">
        <f>DAVERAGE(PlotSort,"NDRE",$BL$31:$BL$32)</f>
        <v>6.3601410941770548E-2</v>
      </c>
      <c r="BR17" s="4">
        <f>DSTDEV(PlotSort,"NDRE",$BL$31:$BL$32)/SQRT($BH17)</f>
        <v>1.6127232959938437E-3</v>
      </c>
      <c r="BS17" s="4">
        <f>DAVERAGE(PlotSort,"rvi",$BL$31:$BL$32)</f>
        <v>1.2920047110496016</v>
      </c>
      <c r="BT17" s="4">
        <f>DSTDEV(PlotSort,"rvi",$BL$31:$BL$32)/SQRT($BH17)</f>
        <v>9.8387924176142772E-3</v>
      </c>
      <c r="BU17" s="17">
        <f>DAVERAGE(PlotSort,"ndvi",$BL$31:$BL$32)</f>
        <v>0.12716393279763555</v>
      </c>
      <c r="BV17" s="4">
        <f>DSTDEV(PlotSort,"ndvi",$BL$31:$BL$32)/SQRT($BH17)</f>
        <v>3.6890659094569048E-3</v>
      </c>
      <c r="BW17" s="17">
        <f>DAVERAGE(PlotSort,"SAVI",$BL$31:$BL$32)</f>
        <v>0.108557240483138</v>
      </c>
      <c r="BX17" s="4">
        <f>DSTDEV(PlotSort,"SAVI",$BL$31:$BL$32)/SQRT($BH17)</f>
        <v>3.0998625167230269E-3</v>
      </c>
      <c r="BY17" s="17">
        <f>DAVERAGE(PlotSort,"CCCI",$BL$31:$BL$32)</f>
        <v>0.44140539222839226</v>
      </c>
      <c r="BZ17" s="4">
        <f>DSTDEV(PlotSort,"CCCI",$BL$31:$BL$32)/SQRT($BH17)</f>
        <v>1.0320305900640909E-2</v>
      </c>
    </row>
    <row r="18" spans="2:78" ht="13.5" customHeight="1" x14ac:dyDescent="0.2">
      <c r="B18" s="10">
        <v>143</v>
      </c>
      <c r="C18" s="10">
        <v>9.1020000000000003</v>
      </c>
      <c r="D18" s="10">
        <v>143.37925000000001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31</v>
      </c>
      <c r="Q18" s="24">
        <v>0.69</v>
      </c>
      <c r="R18" s="24">
        <v>3.8</v>
      </c>
      <c r="S18" s="24">
        <v>45.58</v>
      </c>
      <c r="T18" s="24">
        <v>92.95</v>
      </c>
      <c r="U18" s="10">
        <v>5</v>
      </c>
      <c r="V18" s="10">
        <v>1.5</v>
      </c>
      <c r="W18" s="10">
        <v>2</v>
      </c>
      <c r="X18" s="10">
        <v>3</v>
      </c>
      <c r="Y18" s="10">
        <v>9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7.8865999999999996</v>
      </c>
      <c r="AK18" s="10">
        <v>0.1186</v>
      </c>
      <c r="AL18" s="11">
        <v>0.28339999999999999</v>
      </c>
      <c r="AM18" s="11">
        <v>4.3E-3</v>
      </c>
      <c r="AN18" s="11">
        <v>3.5426000000000002</v>
      </c>
      <c r="AO18" s="11">
        <v>1.6799999999999999E-2</v>
      </c>
      <c r="AP18" s="11">
        <v>0.32479999999999998</v>
      </c>
      <c r="AQ18" s="11">
        <v>1.5E-3</v>
      </c>
      <c r="AR18" s="11">
        <v>14.7362</v>
      </c>
      <c r="AS18" s="11">
        <v>0.13500000000000001</v>
      </c>
      <c r="AT18" s="11">
        <v>0.28010000000000002</v>
      </c>
      <c r="AU18" s="11">
        <v>2.5999999999999999E-3</v>
      </c>
      <c r="AV18" s="11">
        <v>26.6677</v>
      </c>
      <c r="AW18" s="11">
        <v>6.1999999999999998E-3</v>
      </c>
      <c r="AX18" s="11">
        <v>0.37380000000000002</v>
      </c>
      <c r="AY18" s="11">
        <v>1E-4</v>
      </c>
      <c r="AZ18" s="11">
        <v>7.0140280561122301E-2</v>
      </c>
      <c r="BA18" s="11">
        <v>1.3345233845055338</v>
      </c>
      <c r="BB18" s="11">
        <v>0.14329408166386298</v>
      </c>
      <c r="BC18" s="11">
        <v>0.12180431579859605</v>
      </c>
      <c r="BD18" s="11">
        <v>0.4103774212191994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0.31720625000000002</v>
      </c>
      <c r="BJ18" s="4">
        <f>DSTDEV(PlotSort,"PhxRed",$BJ$35:$BJ$36)/SQRT($BH18)</f>
        <v>8.9683400022430859E-3</v>
      </c>
      <c r="BK18" s="4">
        <f>DAVERAGE(PlotSort,"PhxRedEdge",$BJ$35:$BJ$36)</f>
        <v>0.35625624999999994</v>
      </c>
      <c r="BL18" s="4">
        <f>DSTDEV(PlotSort,"PhxRedEdge",$BJ$35:$BJ$36)/SQRT($BH18)</f>
        <v>1.0399166508067033E-2</v>
      </c>
      <c r="BM18" s="4">
        <f>DAVERAGE(PlotSort,"TMRed",$BJ$35:$BJ$36)</f>
        <v>0.31270000000000003</v>
      </c>
      <c r="BN18" s="4">
        <f>DSTDEV(PlotSort,"TMRed",$BJ$35:$BJ$36)/SQRT($BH18)</f>
        <v>8.7631187370706149E-3</v>
      </c>
      <c r="BO18" s="4">
        <f>DAVERAGE(PlotSort,"TMNIR",$BJ$35:$BJ$36)</f>
        <v>0.40426875000000007</v>
      </c>
      <c r="BP18" s="4">
        <f>DSTDEV(PlotSort,"TMNIR",$BJ$35:$BJ$36)/SQRT($BH18)</f>
        <v>1.161671109060107E-2</v>
      </c>
      <c r="BQ18" s="4">
        <f>DAVERAGE(PlotSort,"NDRE",$BJ$35:$BJ$36)</f>
        <v>6.3216579901766268E-2</v>
      </c>
      <c r="BR18" s="4">
        <f>DSTDEV(PlotSort,"NDRE",$BJ$35:$BJ$36)/SQRT($BH18)</f>
        <v>1.3732695111505157E-3</v>
      </c>
      <c r="BS18" s="4">
        <f>DAVERAGE(PlotSort,"rvi",$BJ$35:$BJ$36)</f>
        <v>1.2928895898205044</v>
      </c>
      <c r="BT18" s="4">
        <f>DSTDEV(PlotSort,"rvi",$BJ$35:$BJ$36)/SQRT($BH18)</f>
        <v>9.0969219018874337E-3</v>
      </c>
      <c r="BU18" s="17">
        <f>DAVERAGE(PlotSort,"ndvi",$BJ$35:$BJ$36)</f>
        <v>0.12753506539210957</v>
      </c>
      <c r="BV18" s="4">
        <f>DSTDEV(PlotSort,"ndvi",$BJ$35:$BJ$36)/SQRT($BH18)</f>
        <v>3.4137475890110912E-3</v>
      </c>
      <c r="BW18" s="17">
        <f>DAVERAGE(PlotSort,"SAVI",$BJ$35:$BJ$36)</f>
        <v>0.11245359162200028</v>
      </c>
      <c r="BX18" s="4">
        <f>DSTDEV(PlotSort,"SAVI",$BJ$35:$BJ$36)/SQRT($BH18)</f>
        <v>3.3950925461187437E-3</v>
      </c>
      <c r="BY18" s="17">
        <f>DAVERAGE(PlotSort,"CCCI",$BJ$35:$BJ$36)</f>
        <v>0.43157024590021331</v>
      </c>
      <c r="BZ18" s="4">
        <f>DSTDEV(PlotSort,"CCCI",$BJ$35:$BJ$36)/SQRT($BH18)</f>
        <v>1.3706081223411179E-2</v>
      </c>
    </row>
    <row r="19" spans="2:78" ht="13.5" customHeight="1" x14ac:dyDescent="0.2">
      <c r="B19" s="10">
        <v>143</v>
      </c>
      <c r="C19" s="10">
        <v>9.109</v>
      </c>
      <c r="D19" s="10">
        <v>143.37953999999999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31</v>
      </c>
      <c r="Q19" s="24">
        <v>0.69</v>
      </c>
      <c r="R19" s="24">
        <v>3.8</v>
      </c>
      <c r="S19" s="24">
        <v>45.49</v>
      </c>
      <c r="T19" s="24">
        <v>93.01</v>
      </c>
      <c r="U19" s="10">
        <v>5</v>
      </c>
      <c r="V19" s="10">
        <v>1.5</v>
      </c>
      <c r="W19" s="10">
        <v>2</v>
      </c>
      <c r="X19" s="10">
        <v>3</v>
      </c>
      <c r="Y19" s="10">
        <v>9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8.4097000000000008</v>
      </c>
      <c r="AK19" s="10">
        <v>0.18340000000000001</v>
      </c>
      <c r="AL19" s="11">
        <v>0.30470000000000003</v>
      </c>
      <c r="AM19" s="11">
        <v>6.6E-3</v>
      </c>
      <c r="AN19" s="11">
        <v>3.6796000000000002</v>
      </c>
      <c r="AO19" s="11">
        <v>0.10009999999999999</v>
      </c>
      <c r="AP19" s="11">
        <v>0.3402</v>
      </c>
      <c r="AQ19" s="11">
        <v>9.2999999999999992E-3</v>
      </c>
      <c r="AR19" s="11">
        <v>15.652200000000001</v>
      </c>
      <c r="AS19" s="11">
        <v>0.40989999999999999</v>
      </c>
      <c r="AT19" s="11">
        <v>0.3</v>
      </c>
      <c r="AU19" s="11">
        <v>7.9000000000000008E-3</v>
      </c>
      <c r="AV19" s="11">
        <v>27.3416</v>
      </c>
      <c r="AW19" s="11">
        <v>0.92979999999999996</v>
      </c>
      <c r="AX19" s="11">
        <v>0.38650000000000001</v>
      </c>
      <c r="AY19" s="11">
        <v>1.3100000000000001E-2</v>
      </c>
      <c r="AZ19" s="11">
        <v>6.371267373056283E-2</v>
      </c>
      <c r="BA19" s="11">
        <v>1.2883333333333333</v>
      </c>
      <c r="BB19" s="11">
        <v>0.12600145666423893</v>
      </c>
      <c r="BC19" s="11">
        <v>0.10935524652338814</v>
      </c>
      <c r="BD19" s="11">
        <v>0.45302667363614441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0.27173124999999998</v>
      </c>
      <c r="BJ19" s="4">
        <f>DSTDEV(PlotSort,"PhxRed",$BK$35:$BK$36)/SQRT($BH19)</f>
        <v>1.2446427595733419E-2</v>
      </c>
      <c r="BK19" s="4">
        <f>DAVERAGE(PlotSort,"PhxRedEdge",$BK$35:$BK$36)</f>
        <v>0.30243750000000003</v>
      </c>
      <c r="BL19" s="4">
        <f>DSTDEV(PlotSort,"PhxRedEdge",$BK$35:$BK$36)/SQRT($BH19)</f>
        <v>1.4019711941287006E-2</v>
      </c>
      <c r="BM19" s="4">
        <f>DAVERAGE(PlotSort,"TMRed",$BK$35:$BK$36)</f>
        <v>0.26790000000000003</v>
      </c>
      <c r="BN19" s="4">
        <f>DSTDEV(PlotSort,"TMRed",$BK$35:$BK$36)/SQRT($BH19)</f>
        <v>1.2447248691980054E-2</v>
      </c>
      <c r="BO19" s="4">
        <f>DAVERAGE(PlotSort,"TMNIR",$BK$35:$BK$36)</f>
        <v>0.34322499999999995</v>
      </c>
      <c r="BP19" s="4">
        <f>DSTDEV(PlotSort,"TMNIR",$BK$35:$BK$36)/SQRT($BH19)</f>
        <v>1.5444911513720882E-2</v>
      </c>
      <c r="BQ19" s="4">
        <f>DAVERAGE(PlotSort,"NDRE",$BK$35:$BK$36)</f>
        <v>6.3620629618845528E-2</v>
      </c>
      <c r="BR19" s="4">
        <f>DSTDEV(PlotSort,"NDRE",$BK$35:$BK$36)/SQRT($BH19)</f>
        <v>1.3554790372408768E-3</v>
      </c>
      <c r="BS19" s="4">
        <f>DAVERAGE(PlotSort,"rvi",$BK$35:$BK$36)</f>
        <v>1.2828008674837534</v>
      </c>
      <c r="BT19" s="4">
        <f>DSTDEV(PlotSort,"rvi",$BK$35:$BK$36)/SQRT($BH19)</f>
        <v>8.0205649002549582E-3</v>
      </c>
      <c r="BU19" s="17">
        <f>DAVERAGE(PlotSort,"ndvi",$BK$35:$BK$36)</f>
        <v>0.12372311329497335</v>
      </c>
      <c r="BV19" s="4">
        <f>DSTDEV(PlotSort,"ndvi",$BK$35:$BK$36)/SQRT($BH19)</f>
        <v>3.0395231373203809E-3</v>
      </c>
      <c r="BW19" s="17">
        <f>DAVERAGE(PlotSort,"SAVI",$BK$35:$BK$36)</f>
        <v>0.10112837282259454</v>
      </c>
      <c r="BX19" s="4">
        <f>DSTDEV(PlotSort,"SAVI",$BK$35:$BK$36)/SQRT($BH19)</f>
        <v>2.7862715790373796E-3</v>
      </c>
      <c r="BY19" s="17">
        <f>DAVERAGE(PlotSort,"CCCI",$BK$35:$BK$36)</f>
        <v>0.47321570615482289</v>
      </c>
      <c r="BZ19" s="4">
        <f>DSTDEV(PlotSort,"CCCI",$BK$35:$BK$36)/SQRT($BH19)</f>
        <v>1.1535223017191721E-2</v>
      </c>
    </row>
    <row r="20" spans="2:78" ht="13.5" customHeight="1" x14ac:dyDescent="0.2">
      <c r="B20" s="10">
        <v>143</v>
      </c>
      <c r="C20" s="10">
        <v>9.1159999999999997</v>
      </c>
      <c r="D20" s="10">
        <v>143.37983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31</v>
      </c>
      <c r="Q20" s="24">
        <v>0.69</v>
      </c>
      <c r="R20" s="24">
        <v>3.8</v>
      </c>
      <c r="S20" s="24">
        <v>45.4</v>
      </c>
      <c r="T20" s="24">
        <v>93.08</v>
      </c>
      <c r="U20" s="10">
        <v>5</v>
      </c>
      <c r="V20" s="10">
        <v>1.5</v>
      </c>
      <c r="W20" s="10">
        <v>2</v>
      </c>
      <c r="X20" s="10">
        <v>3</v>
      </c>
      <c r="Y20" s="10">
        <v>9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8.2174999999999994</v>
      </c>
      <c r="AK20" s="10">
        <v>7.6200000000000004E-2</v>
      </c>
      <c r="AL20" s="11">
        <v>0.30020000000000002</v>
      </c>
      <c r="AM20" s="11">
        <v>2.8E-3</v>
      </c>
      <c r="AN20" s="11">
        <v>3.5920000000000001</v>
      </c>
      <c r="AO20" s="11">
        <v>5.4199999999999998E-2</v>
      </c>
      <c r="AP20" s="11">
        <v>0.33489999999999998</v>
      </c>
      <c r="AQ20" s="11">
        <v>5.1000000000000004E-3</v>
      </c>
      <c r="AR20" s="11">
        <v>15.3004</v>
      </c>
      <c r="AS20" s="11">
        <v>0.16270000000000001</v>
      </c>
      <c r="AT20" s="11">
        <v>0.29570000000000002</v>
      </c>
      <c r="AU20" s="11">
        <v>3.0999999999999999E-3</v>
      </c>
      <c r="AV20" s="11">
        <v>26.649000000000001</v>
      </c>
      <c r="AW20" s="11">
        <v>0.49919999999999998</v>
      </c>
      <c r="AX20" s="11">
        <v>0.37980000000000003</v>
      </c>
      <c r="AY20" s="11">
        <v>7.1000000000000004E-3</v>
      </c>
      <c r="AZ20" s="11">
        <v>6.2823562333846436E-2</v>
      </c>
      <c r="BA20" s="11">
        <v>1.2844098748731823</v>
      </c>
      <c r="BB20" s="11">
        <v>0.12450037009622503</v>
      </c>
      <c r="BC20" s="11">
        <v>0.10731603572947683</v>
      </c>
      <c r="BD20" s="11">
        <v>0.45103741183556534</v>
      </c>
      <c r="BE20" s="27"/>
    </row>
    <row r="21" spans="2:78" ht="13.5" customHeight="1" x14ac:dyDescent="0.2">
      <c r="B21" s="10">
        <v>143</v>
      </c>
      <c r="C21" s="10">
        <v>9.1240000000000006</v>
      </c>
      <c r="D21" s="10">
        <v>143.38016999999999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31</v>
      </c>
      <c r="Q21" s="24">
        <v>0.69</v>
      </c>
      <c r="R21" s="24">
        <v>3.8</v>
      </c>
      <c r="S21" s="24">
        <v>45.3</v>
      </c>
      <c r="T21" s="24">
        <v>93.15</v>
      </c>
      <c r="U21" s="10">
        <v>5</v>
      </c>
      <c r="V21" s="10">
        <v>1.5</v>
      </c>
      <c r="W21" s="10">
        <v>2</v>
      </c>
      <c r="X21" s="10">
        <v>3</v>
      </c>
      <c r="Y21" s="10">
        <v>9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7.4219999999999997</v>
      </c>
      <c r="AK21" s="10">
        <v>9.3700000000000006E-2</v>
      </c>
      <c r="AL21" s="11">
        <v>0.27379999999999999</v>
      </c>
      <c r="AM21" s="11">
        <v>3.5000000000000001E-3</v>
      </c>
      <c r="AN21" s="11">
        <v>3.3342999999999998</v>
      </c>
      <c r="AO21" s="11">
        <v>5.7000000000000002E-3</v>
      </c>
      <c r="AP21" s="11">
        <v>0.31390000000000001</v>
      </c>
      <c r="AQ21" s="11">
        <v>5.0000000000000001E-4</v>
      </c>
      <c r="AR21" s="11">
        <v>13.7841</v>
      </c>
      <c r="AS21" s="11">
        <v>0.14130000000000001</v>
      </c>
      <c r="AT21" s="11">
        <v>0.26900000000000002</v>
      </c>
      <c r="AU21" s="11">
        <v>2.8E-3</v>
      </c>
      <c r="AV21" s="11">
        <v>25.147200000000002</v>
      </c>
      <c r="AW21" s="11">
        <v>4.1999999999999997E-3</v>
      </c>
      <c r="AX21" s="11">
        <v>0.3619</v>
      </c>
      <c r="AY21" s="11">
        <v>1E-4</v>
      </c>
      <c r="AZ21" s="11">
        <v>7.1026931044687769E-2</v>
      </c>
      <c r="BA21" s="11">
        <v>1.3453531598513011</v>
      </c>
      <c r="BB21" s="11">
        <v>0.14724996037406876</v>
      </c>
      <c r="BC21" s="11">
        <v>0.1232204438942435</v>
      </c>
      <c r="BD21" s="11">
        <v>0.39144016939277704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0.26719999999999999</v>
      </c>
      <c r="BJ21" s="4"/>
      <c r="BK21" s="4">
        <f>DAVERAGE(PlotSort2,"PhxRedEdge",$BO$31:$BO$32)</f>
        <v>0.28649999999999998</v>
      </c>
      <c r="BL21" s="4"/>
      <c r="BM21" s="4">
        <f>DAVERAGE(PlotSort2,"TMRed",$BO$31:$BO$32)</f>
        <v>0.26440000000000002</v>
      </c>
      <c r="BN21" s="4"/>
      <c r="BO21" s="4">
        <f>DAVERAGE(PlotSort2,"TMNIR",$BO$31:$BO$32)</f>
        <v>0.3281</v>
      </c>
      <c r="BP21" s="4"/>
      <c r="BQ21" s="4">
        <f>DAVERAGE(PlotSort2,"NDRE",$BO$31:$BO$32)</f>
        <v>6.768630003254153E-2</v>
      </c>
      <c r="BR21" s="4"/>
      <c r="BS21" s="4">
        <f>DAVERAGE(PlotSort2,"rvi",$BO$31:$BO$32)</f>
        <v>1.2409228441754916</v>
      </c>
      <c r="BT21" s="4"/>
      <c r="BU21" s="17">
        <f>DAVERAGE(PlotSort2,"ndvi",$BO$31:$BO$32)</f>
        <v>0.10751054852320671</v>
      </c>
      <c r="BV21" s="4"/>
      <c r="BW21" s="17">
        <f>DAVERAGE(PlotSort2,"SAVI",$BO$31:$BO$32)</f>
        <v>8.7459954233409576E-2</v>
      </c>
      <c r="BX21" s="4"/>
      <c r="BY21" s="17">
        <f>DAVERAGE(PlotSort2,"CCCI",$BO$31:$BO$32)</f>
        <v>0.70663861644889547</v>
      </c>
      <c r="BZ21" s="4"/>
    </row>
    <row r="22" spans="2:78" ht="13.5" customHeight="1" x14ac:dyDescent="0.2">
      <c r="B22" s="10">
        <v>143</v>
      </c>
      <c r="C22" s="10">
        <v>9.1319999999999997</v>
      </c>
      <c r="D22" s="10">
        <v>143.38050000000001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31</v>
      </c>
      <c r="Q22" s="24">
        <v>0.69</v>
      </c>
      <c r="R22" s="24">
        <v>3.8</v>
      </c>
      <c r="S22" s="24">
        <v>45.2</v>
      </c>
      <c r="T22" s="24">
        <v>93.22</v>
      </c>
      <c r="U22" s="10">
        <v>5</v>
      </c>
      <c r="V22" s="10">
        <v>1.5</v>
      </c>
      <c r="W22" s="10">
        <v>2</v>
      </c>
      <c r="X22" s="10">
        <v>3</v>
      </c>
      <c r="Y22" s="10">
        <v>9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7.6321000000000003</v>
      </c>
      <c r="AK22" s="10">
        <v>4.2599999999999999E-2</v>
      </c>
      <c r="AL22" s="11">
        <v>0.2843</v>
      </c>
      <c r="AM22" s="11">
        <v>1.6000000000000001E-3</v>
      </c>
      <c r="AN22" s="11">
        <v>3.2822</v>
      </c>
      <c r="AO22" s="11">
        <v>6.4000000000000003E-3</v>
      </c>
      <c r="AP22" s="11">
        <v>0.312</v>
      </c>
      <c r="AQ22" s="11">
        <v>5.9999999999999995E-4</v>
      </c>
      <c r="AR22" s="11">
        <v>14.1511</v>
      </c>
      <c r="AS22" s="11">
        <v>4.5100000000000001E-2</v>
      </c>
      <c r="AT22" s="11">
        <v>0.27879999999999999</v>
      </c>
      <c r="AU22" s="11">
        <v>8.9999999999999998E-4</v>
      </c>
      <c r="AV22" s="11">
        <v>24.186199999999999</v>
      </c>
      <c r="AW22" s="11">
        <v>8.3000000000000001E-3</v>
      </c>
      <c r="AX22" s="11">
        <v>0.35139999999999999</v>
      </c>
      <c r="AY22" s="11">
        <v>1E-4</v>
      </c>
      <c r="AZ22" s="11">
        <v>5.9391015978293625E-2</v>
      </c>
      <c r="BA22" s="11">
        <v>1.2604017216642756</v>
      </c>
      <c r="BB22" s="11">
        <v>0.11520152332592827</v>
      </c>
      <c r="BC22" s="11">
        <v>9.6354627499557616E-2</v>
      </c>
      <c r="BD22" s="11">
        <v>0.4762722095004015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0.24825</v>
      </c>
      <c r="BJ22" s="4">
        <f>DSTDEV(PlotSort2,"PhxRed",$BP$31:$BP$32)/SQRT($BH22)</f>
        <v>1.275000000000001E-2</v>
      </c>
      <c r="BK22" s="4">
        <f>DAVERAGE(PlotSort2,"PhxRedEdge",$BP$31:$BP$32)</f>
        <v>0.26979999999999998</v>
      </c>
      <c r="BL22" s="4">
        <f>DSTDEV(PlotSort2,"PhxRedEdge",$BP$31:$BP$32)/SQRT($BH22)</f>
        <v>1.4199999999999989E-2</v>
      </c>
      <c r="BM22" s="4">
        <f>DAVERAGE(PlotSort2,"TMRed",$BP$31:$BP$32)</f>
        <v>0.24304999999999999</v>
      </c>
      <c r="BN22" s="4">
        <f>DSTDEV(PlotSort2,"TMRed",$BP$31:$BP$32)/SQRT($BH22)</f>
        <v>1.2450000000000003E-2</v>
      </c>
      <c r="BO22" s="4">
        <f>DAVERAGE(PlotSort2,"TMNIR",$BP$31:$BP$32)</f>
        <v>0.30325000000000002</v>
      </c>
      <c r="BP22" s="4">
        <f>DSTDEV(PlotSort2,"TMNIR",$BP$31:$BP$32)/SQRT($BH22)</f>
        <v>1.5850000000000003E-2</v>
      </c>
      <c r="BQ22" s="4">
        <f>DAVERAGE(PlotSort2,"NDRE",$BP$31:$BP$32)</f>
        <v>5.8381419754839424E-2</v>
      </c>
      <c r="BR22" s="4">
        <f>DSTDEV(PlotSort2,"NDRE",$BP$31:$BP$32)/SQRT($BH22)</f>
        <v>1.8211615676278631E-4</v>
      </c>
      <c r="BS22" s="4">
        <f>DAVERAGE(PlotSort2,"rvi",$BP$31:$BP$32)</f>
        <v>1.2476188213169761</v>
      </c>
      <c r="BT22" s="4">
        <f>DSTDEV(PlotSort2,"rvi",$BP$31:$BP$32)/SQRT($BH22)</f>
        <v>1.3048577436891582E-3</v>
      </c>
      <c r="BU22" s="17">
        <f>DAVERAGE(PlotSort2,"ndvi",$BP$31:$BP$32)</f>
        <v>0.11016910202430563</v>
      </c>
      <c r="BV22" s="4">
        <f>DSTDEV(PlotSort2,"ndvi",$BP$31:$BP$32)/SQRT($BH22)</f>
        <v>5.1659237179599998E-4</v>
      </c>
      <c r="BW22" s="17">
        <f>DAVERAGE(PlotSort2,"SAVI",$BP$31:$BP$32)</f>
        <v>8.6235368064948165E-2</v>
      </c>
      <c r="BX22" s="4">
        <f>DSTDEV(PlotSort2,"SAVI",$BP$31:$BP$32)/SQRT($BH22)</f>
        <v>2.5418513655375771E-3</v>
      </c>
      <c r="BY22" s="17">
        <f>DAVERAGE(PlotSort2,"CCCI",$BP$31:$BP$32)</f>
        <v>0.50628076376457654</v>
      </c>
      <c r="BZ22" s="4">
        <f>DSTDEV(PlotSort2,"CCCI",$BP$31:$BP$32)/SQRT($BH22)</f>
        <v>8.4317649455810106E-3</v>
      </c>
    </row>
    <row r="23" spans="2:78" ht="13.5" customHeight="1" x14ac:dyDescent="0.2">
      <c r="B23" s="10">
        <v>143</v>
      </c>
      <c r="C23" s="10">
        <v>9.1389999999999993</v>
      </c>
      <c r="D23" s="10">
        <v>143.38078999999999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31</v>
      </c>
      <c r="Q23" s="24">
        <v>0.69</v>
      </c>
      <c r="R23" s="24">
        <v>3.8</v>
      </c>
      <c r="S23" s="24">
        <v>45.11</v>
      </c>
      <c r="T23" s="24">
        <v>93.28</v>
      </c>
      <c r="U23" s="10">
        <v>5</v>
      </c>
      <c r="V23" s="10">
        <v>1.5</v>
      </c>
      <c r="W23" s="10">
        <v>2</v>
      </c>
      <c r="X23" s="10">
        <v>3</v>
      </c>
      <c r="Y23" s="10">
        <v>9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7.4767999999999999</v>
      </c>
      <c r="AK23" s="10">
        <v>9.9400000000000002E-2</v>
      </c>
      <c r="AL23" s="11">
        <v>0.28089999999999998</v>
      </c>
      <c r="AM23" s="11">
        <v>3.7000000000000002E-3</v>
      </c>
      <c r="AN23" s="11">
        <v>3.2187999999999999</v>
      </c>
      <c r="AO23" s="11">
        <v>4.0899999999999999E-2</v>
      </c>
      <c r="AP23" s="11">
        <v>0.30869999999999997</v>
      </c>
      <c r="AQ23" s="11">
        <v>3.8999999999999998E-3</v>
      </c>
      <c r="AR23" s="11">
        <v>13.9871</v>
      </c>
      <c r="AS23" s="11">
        <v>0.2137</v>
      </c>
      <c r="AT23" s="11">
        <v>0.27800000000000002</v>
      </c>
      <c r="AU23" s="11">
        <v>4.1999999999999997E-3</v>
      </c>
      <c r="AV23" s="11">
        <v>23.755700000000001</v>
      </c>
      <c r="AW23" s="11">
        <v>0.34320000000000001</v>
      </c>
      <c r="AX23" s="11">
        <v>0.34810000000000002</v>
      </c>
      <c r="AY23" s="11">
        <v>5.0000000000000001E-3</v>
      </c>
      <c r="AZ23" s="11">
        <v>5.9987819732034167E-2</v>
      </c>
      <c r="BA23" s="11">
        <v>1.2521582733812948</v>
      </c>
      <c r="BB23" s="11">
        <v>0.11196294521641907</v>
      </c>
      <c r="BC23" s="11">
        <v>9.3375366308498353E-2</v>
      </c>
      <c r="BD23" s="11">
        <v>0.51849109435180474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0.16994999999999999</v>
      </c>
      <c r="BJ23" s="4">
        <f>DSTDEV(PlotSort2,"PhxRed",$BQ$31:$BQ$32)/SQRT($BH23)</f>
        <v>4.049999999999998E-3</v>
      </c>
      <c r="BK23" s="4">
        <f>DAVERAGE(PlotSort2,"PhxRedEdge",$BQ$31:$BQ$32)</f>
        <v>0.20229999999999998</v>
      </c>
      <c r="BL23" s="4">
        <f>DSTDEV(PlotSort2,"PhxRedEdge",$BQ$31:$BQ$32)/SQRT($BH23)</f>
        <v>8.9000000000000034E-3</v>
      </c>
      <c r="BM23" s="4">
        <f>DAVERAGE(PlotSort2,"TMRed",$BQ$31:$BQ$32)</f>
        <v>0.16865000000000002</v>
      </c>
      <c r="BN23" s="4">
        <f>DSTDEV(PlotSort2,"TMRed",$BQ$31:$BQ$32)/SQRT($BH23)</f>
        <v>5.1500000000000018E-3</v>
      </c>
      <c r="BO23" s="4">
        <f>DAVERAGE(PlotSort2,"TMNIR",$BQ$31:$BQ$32)</f>
        <v>0.2311</v>
      </c>
      <c r="BP23" s="4">
        <f>DSTDEV(PlotSort2,"TMNIR",$BQ$31:$BQ$32)/SQRT($BH23)</f>
        <v>1.0000000000000009E-2</v>
      </c>
      <c r="BQ23" s="4">
        <f>DAVERAGE(PlotSort2,"NDRE",$BQ$31:$BQ$32)</f>
        <v>6.6467034726943153E-2</v>
      </c>
      <c r="BR23" s="4">
        <f>DSTDEV(PlotSort2,"NDRE",$BQ$31:$BQ$32)/SQRT($BH23)</f>
        <v>3.6046828873840386E-4</v>
      </c>
      <c r="BS23" s="4">
        <f>DAVERAGE(PlotSort2,"rvi",$BQ$31:$BQ$32)</f>
        <v>1.3697601376674653</v>
      </c>
      <c r="BT23" s="4">
        <f>DSTDEV(PlotSort2,"rvi",$BQ$31:$BQ$32)/SQRT($BH23)</f>
        <v>1.7466559685814231E-2</v>
      </c>
      <c r="BU23" s="17">
        <f>DAVERAGE(PlotSort2,"ndvi",$BQ$31:$BQ$32)</f>
        <v>0.15598687577293399</v>
      </c>
      <c r="BV23" s="4">
        <f>DSTDEV(PlotSort2,"ndvi",$BQ$31:$BQ$32)/SQRT($BH23)</f>
        <v>6.2208851333084569E-3</v>
      </c>
      <c r="BW23" s="17">
        <f>DAVERAGE(PlotSort2,"SAVI",$BQ$31:$BQ$32)</f>
        <v>0.10400559585451763</v>
      </c>
      <c r="BX23" s="4">
        <f>DSTDEV(PlotSort2,"SAVI",$BQ$31:$BQ$32)/SQRT($BH23)</f>
        <v>6.3343320064507616E-3</v>
      </c>
      <c r="BY23" s="17">
        <f>DAVERAGE(PlotSort2,"CCCI",$BQ$31:$BQ$32)</f>
        <v>0.24564858227915792</v>
      </c>
      <c r="BZ23" s="4">
        <f>DSTDEV(PlotSort2,"CCCI",$BQ$31:$BQ$32)/SQRT($BH23)</f>
        <v>5.4978926665559501E-2</v>
      </c>
    </row>
    <row r="24" spans="2:78" ht="13.5" customHeight="1" x14ac:dyDescent="0.2">
      <c r="B24" s="10">
        <v>143</v>
      </c>
      <c r="C24" s="10">
        <v>9.1470000000000002</v>
      </c>
      <c r="D24" s="10">
        <v>143.38113000000001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31</v>
      </c>
      <c r="Q24" s="24">
        <v>0.69</v>
      </c>
      <c r="R24" s="24">
        <v>3.8</v>
      </c>
      <c r="S24" s="24">
        <v>45.01</v>
      </c>
      <c r="T24" s="24">
        <v>93.35</v>
      </c>
      <c r="U24" s="10">
        <v>5</v>
      </c>
      <c r="V24" s="10">
        <v>1.5</v>
      </c>
      <c r="W24" s="10">
        <v>2</v>
      </c>
      <c r="X24" s="10">
        <v>3</v>
      </c>
      <c r="Y24" s="10">
        <v>9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7.4474999999999998</v>
      </c>
      <c r="AK24" s="10">
        <v>7.8600000000000003E-2</v>
      </c>
      <c r="AL24" s="11">
        <v>0.28249999999999997</v>
      </c>
      <c r="AM24" s="11">
        <v>3.0000000000000001E-3</v>
      </c>
      <c r="AN24" s="11">
        <v>3.2637999999999998</v>
      </c>
      <c r="AO24" s="11">
        <v>5.04E-2</v>
      </c>
      <c r="AP24" s="11">
        <v>0.31609999999999999</v>
      </c>
      <c r="AQ24" s="11">
        <v>4.8999999999999998E-3</v>
      </c>
      <c r="AR24" s="11">
        <v>13.967000000000001</v>
      </c>
      <c r="AS24" s="11">
        <v>9.8799999999999999E-2</v>
      </c>
      <c r="AT24" s="11">
        <v>0.28029999999999999</v>
      </c>
      <c r="AU24" s="11">
        <v>2E-3</v>
      </c>
      <c r="AV24" s="11">
        <v>24.338100000000001</v>
      </c>
      <c r="AW24" s="11">
        <v>0.36399999999999999</v>
      </c>
      <c r="AX24" s="11">
        <v>0.36020000000000002</v>
      </c>
      <c r="AY24" s="11">
        <v>5.4000000000000003E-3</v>
      </c>
      <c r="AZ24" s="11">
        <v>6.5207748040810337E-2</v>
      </c>
      <c r="BA24" s="11">
        <v>1.2850517302889761</v>
      </c>
      <c r="BB24" s="11">
        <v>0.12474629195940674</v>
      </c>
      <c r="BC24" s="11">
        <v>0.1050854888206927</v>
      </c>
      <c r="BD24" s="11">
        <v>0.49117203982322588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0.77450000000000008</v>
      </c>
      <c r="BJ24" s="4"/>
      <c r="BK24" s="4">
        <f>DAVERAGE(PlotSort2,"PhxRedEdge",$BR$31:$BR$32)</f>
        <v>0.76700000000000002</v>
      </c>
      <c r="BL24" s="4"/>
      <c r="BM24" s="4">
        <f>DAVERAGE(PlotSort2,"TMRed",$BR$31:$BR$32)</f>
        <v>0.77249999999999996</v>
      </c>
      <c r="BN24" s="4"/>
      <c r="BO24" s="4">
        <f>DAVERAGE(PlotSort2,"TMNIR",$BR$31:$BR$32)</f>
        <v>0.74829999999999997</v>
      </c>
      <c r="BP24" s="4"/>
      <c r="BQ24" s="4">
        <f>DAVERAGE(PlotSort2,"NDRE",$BR$31:$BR$32)</f>
        <v>-1.2340790602520987E-2</v>
      </c>
      <c r="BR24" s="4"/>
      <c r="BS24" s="4">
        <f>DAVERAGE(PlotSort2,"rvi",$BR$31:$BR$32)</f>
        <v>24.216828478964398</v>
      </c>
      <c r="BT24" s="4"/>
      <c r="BU24" s="17">
        <f>DAVERAGE(PlotSort2,"ndvi",$BR$31:$BR$32)</f>
        <v>-1.5912677538137823E-2</v>
      </c>
      <c r="BV24" s="4"/>
      <c r="BW24" s="17">
        <f>DAVERAGE(PlotSort2,"SAVI",$BR$31:$BR$32)</f>
        <v>-1.796318289786223E-2</v>
      </c>
      <c r="BX24" s="4"/>
      <c r="BY24" s="17">
        <f>DAVERAGE(PlotSort2,"CCCI",$BR$31:$BR$32)</f>
        <v>0.37603886375705653</v>
      </c>
      <c r="BZ24" s="4"/>
    </row>
    <row r="25" spans="2:78" ht="13.5" customHeight="1" x14ac:dyDescent="0.2">
      <c r="B25" s="10">
        <v>143</v>
      </c>
      <c r="C25" s="10">
        <v>9.1549999999999994</v>
      </c>
      <c r="D25" s="10">
        <v>143.38146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31</v>
      </c>
      <c r="Q25" s="24">
        <v>0.69</v>
      </c>
      <c r="R25" s="24">
        <v>3.8</v>
      </c>
      <c r="S25" s="24">
        <v>44.91</v>
      </c>
      <c r="T25" s="24">
        <v>93.42</v>
      </c>
      <c r="U25" s="10">
        <v>5</v>
      </c>
      <c r="V25" s="10">
        <v>1.5</v>
      </c>
      <c r="W25" s="10">
        <v>2</v>
      </c>
      <c r="X25" s="10">
        <v>3</v>
      </c>
      <c r="Y25" s="10">
        <v>9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7.7576000000000001</v>
      </c>
      <c r="AK25" s="10">
        <v>1.6E-2</v>
      </c>
      <c r="AL25" s="11">
        <v>0.29720000000000002</v>
      </c>
      <c r="AM25" s="11">
        <v>5.9999999999999995E-4</v>
      </c>
      <c r="AN25" s="11">
        <v>3.3367</v>
      </c>
      <c r="AO25" s="11">
        <v>1.54E-2</v>
      </c>
      <c r="AP25" s="11">
        <v>0.32640000000000002</v>
      </c>
      <c r="AQ25" s="11">
        <v>1.5E-3</v>
      </c>
      <c r="AR25" s="11">
        <v>14.505599999999999</v>
      </c>
      <c r="AS25" s="11">
        <v>9.0300000000000005E-2</v>
      </c>
      <c r="AT25" s="11">
        <v>0.29399999999999998</v>
      </c>
      <c r="AU25" s="11">
        <v>1.8E-3</v>
      </c>
      <c r="AV25" s="11">
        <v>24.729099999999999</v>
      </c>
      <c r="AW25" s="11">
        <v>7.2800000000000004E-2</v>
      </c>
      <c r="AX25" s="11">
        <v>0.36959999999999998</v>
      </c>
      <c r="AY25" s="11">
        <v>1.1000000000000001E-3</v>
      </c>
      <c r="AZ25" s="11">
        <v>6.206896551724133E-2</v>
      </c>
      <c r="BA25" s="11">
        <v>1.2571428571428571</v>
      </c>
      <c r="BB25" s="11">
        <v>0.1139240506329114</v>
      </c>
      <c r="BC25" s="11">
        <v>9.7456170505328288E-2</v>
      </c>
      <c r="BD25" s="11">
        <v>0.53767011593085556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1.0042666666666664</v>
      </c>
      <c r="BJ25" s="4">
        <f>DSTDEV(PlotSort2,"PhxRed",$BS$31:$BS$32)/SQRT($BH25)</f>
        <v>4.6189224332569704E-3</v>
      </c>
      <c r="BK25" s="4">
        <f>DAVERAGE(PlotSort2,"PhxRedEdge",$BS$31:$BS$32)</f>
        <v>1.0041</v>
      </c>
      <c r="BL25" s="4">
        <f>DSTDEV(PlotSort2,"PhxRedEdge",$BS$31:$BS$32)/SQRT($BH25)</f>
        <v>4.6479386111838161E-3</v>
      </c>
      <c r="BM25" s="4">
        <f>DAVERAGE(PlotSort2,"TMRed",$BS$31:$BS$32)</f>
        <v>1.0042666666666664</v>
      </c>
      <c r="BN25" s="4">
        <f>DSTDEV(PlotSort2,"TMRed",$BS$31:$BS$32)/SQRT($BH25)</f>
        <v>4.6189224332569704E-3</v>
      </c>
      <c r="BO25" s="4">
        <f>DAVERAGE(PlotSort2,"TMNIR",$BS$31:$BS$32)</f>
        <v>1.0041</v>
      </c>
      <c r="BP25" s="4">
        <f>DSTDEV(PlotSort2,"TMNIR",$BS$31:$BS$32)/SQRT($BH25)</f>
        <v>4.6479386111838161E-3</v>
      </c>
      <c r="BQ25" s="4">
        <f>DAVERAGE(PlotSort2,"NDRE",$BS$31:$BS$32)</f>
        <v>0.73409083722312118</v>
      </c>
      <c r="BR25" s="4">
        <f>DSTDEV(PlotSort2,"NDRE",$BS$31:$BS$32)/SQRT($BH25)</f>
        <v>6.6501603091670121E-4</v>
      </c>
      <c r="BS25" s="4">
        <f>DAVERAGE(PlotSort2,"rvi",$BS$31:$BS$32)</f>
        <v>1.3528523639629253</v>
      </c>
      <c r="BT25" s="4">
        <f>DSTDEV(PlotSort2,"rvi",$BS$31:$BS$32)/SQRT($BH25)</f>
        <v>2.8107156494917244E-3</v>
      </c>
      <c r="BU25" s="17">
        <f>DAVERAGE(PlotSort2,"ndvi",$BS$31:$BS$32)</f>
        <v>0.14996548627101444</v>
      </c>
      <c r="BV25" s="4">
        <f>DSTDEV(PlotSort2,"ndvi",$BS$31:$BS$32)/SQRT($BH25)</f>
        <v>1.0166587578344522E-3</v>
      </c>
      <c r="BW25" s="17">
        <f>DAVERAGE(PlotSort2,"SAVI",$BS$31:$BS$32)</f>
        <v>0.22407881956806097</v>
      </c>
      <c r="BX25" s="4">
        <f>DSTDEV(PlotSort2,"SAVI",$BS$31:$BS$32)/SQRT($BH25)</f>
        <v>1.5108769545579179E-3</v>
      </c>
      <c r="BY25" s="17">
        <f>DAVERAGE(PlotSort2,"CCCI",$BS$31:$BS$32)</f>
        <v>11.356740924944146</v>
      </c>
      <c r="BZ25" s="4">
        <f>DSTDEV(PlotSort2,"CCCI",$BS$31:$BS$32)/SQRT($BH25)</f>
        <v>2.8037891070531829E-2</v>
      </c>
    </row>
    <row r="26" spans="2:78" ht="13.5" customHeight="1" x14ac:dyDescent="0.2">
      <c r="B26" s="10">
        <v>143</v>
      </c>
      <c r="C26" s="10">
        <v>9.3859999999999992</v>
      </c>
      <c r="D26" s="10">
        <v>143.39107999999999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31</v>
      </c>
      <c r="Q26" s="24">
        <v>0.69</v>
      </c>
      <c r="R26" s="24">
        <v>3.8</v>
      </c>
      <c r="S26" s="24">
        <v>42.02</v>
      </c>
      <c r="T26" s="24">
        <v>95.55</v>
      </c>
      <c r="U26" s="10">
        <v>5</v>
      </c>
      <c r="V26" s="10">
        <v>1.5</v>
      </c>
      <c r="W26" s="10">
        <v>2</v>
      </c>
      <c r="X26" s="10">
        <v>3</v>
      </c>
      <c r="Y26" s="10">
        <v>9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6.6482999999999999</v>
      </c>
      <c r="AK26" s="10">
        <v>0.14729999999999999</v>
      </c>
      <c r="AL26" s="11">
        <v>0.24030000000000001</v>
      </c>
      <c r="AM26" s="11">
        <v>5.3E-3</v>
      </c>
      <c r="AN26" s="11">
        <v>2.8723000000000001</v>
      </c>
      <c r="AO26" s="11">
        <v>4.7399999999999998E-2</v>
      </c>
      <c r="AP26" s="11">
        <v>0.26440000000000002</v>
      </c>
      <c r="AQ26" s="11">
        <v>4.4000000000000003E-3</v>
      </c>
      <c r="AR26" s="11">
        <v>12.2988</v>
      </c>
      <c r="AS26" s="11">
        <v>0.27760000000000001</v>
      </c>
      <c r="AT26" s="11">
        <v>0.23499999999999999</v>
      </c>
      <c r="AU26" s="11">
        <v>5.3E-3</v>
      </c>
      <c r="AV26" s="11">
        <v>21.147400000000001</v>
      </c>
      <c r="AW26" s="11">
        <v>0.27660000000000001</v>
      </c>
      <c r="AX26" s="11">
        <v>0.29930000000000001</v>
      </c>
      <c r="AY26" s="11">
        <v>3.8999999999999998E-3</v>
      </c>
      <c r="AZ26" s="11">
        <v>6.191236473301398E-2</v>
      </c>
      <c r="BA26" s="11">
        <v>1.2736170212765958</v>
      </c>
      <c r="BB26" s="11">
        <v>0.12034437581882843</v>
      </c>
      <c r="BC26" s="11">
        <v>9.3251474427148831E-2</v>
      </c>
      <c r="BD26" s="11">
        <v>0.47336621495419451</v>
      </c>
      <c r="BE26" s="27"/>
    </row>
    <row r="27" spans="2:78" ht="13.5" customHeight="1" x14ac:dyDescent="0.2">
      <c r="B27" s="10">
        <v>143</v>
      </c>
      <c r="C27" s="10">
        <v>9.3780000000000001</v>
      </c>
      <c r="D27" s="10">
        <v>143.39075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31</v>
      </c>
      <c r="Q27" s="24">
        <v>0.69</v>
      </c>
      <c r="R27" s="24">
        <v>3.8</v>
      </c>
      <c r="S27" s="24">
        <v>42.12</v>
      </c>
      <c r="T27" s="24">
        <v>95.47</v>
      </c>
      <c r="U27" s="10">
        <v>5</v>
      </c>
      <c r="V27" s="10">
        <v>1.5</v>
      </c>
      <c r="W27" s="10">
        <v>2</v>
      </c>
      <c r="X27" s="10">
        <v>3</v>
      </c>
      <c r="Y27" s="10">
        <v>9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6.1832000000000003</v>
      </c>
      <c r="AK27" s="10">
        <v>9.6600000000000005E-2</v>
      </c>
      <c r="AL27" s="11">
        <v>0.22439999999999999</v>
      </c>
      <c r="AM27" s="11">
        <v>3.5000000000000001E-3</v>
      </c>
      <c r="AN27" s="11">
        <v>2.6743000000000001</v>
      </c>
      <c r="AO27" s="11">
        <v>3.6999999999999998E-2</v>
      </c>
      <c r="AP27" s="11">
        <v>0.2472</v>
      </c>
      <c r="AQ27" s="11">
        <v>3.3999999999999998E-3</v>
      </c>
      <c r="AR27" s="11">
        <v>11.4763</v>
      </c>
      <c r="AS27" s="11">
        <v>0.1176</v>
      </c>
      <c r="AT27" s="11">
        <v>0.22020000000000001</v>
      </c>
      <c r="AU27" s="11">
        <v>2.3E-3</v>
      </c>
      <c r="AV27" s="11">
        <v>19.8141</v>
      </c>
      <c r="AW27" s="11">
        <v>0.16639999999999999</v>
      </c>
      <c r="AX27" s="11">
        <v>0.28149999999999997</v>
      </c>
      <c r="AY27" s="11">
        <v>2.3999999999999998E-3</v>
      </c>
      <c r="AZ27" s="11">
        <v>6.4876111216190607E-2</v>
      </c>
      <c r="BA27" s="11">
        <v>1.2783832879200725</v>
      </c>
      <c r="BB27" s="11">
        <v>0.12218457245365749</v>
      </c>
      <c r="BC27" s="11">
        <v>9.1793950284516271E-2</v>
      </c>
      <c r="BD27" s="11">
        <v>0.50928259996946201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0.2873</v>
      </c>
      <c r="BJ27" s="4">
        <f>DSTDEV(PlotSort2,"PhxRed",$BT$31:$BT$32)/SQRT($BH27)</f>
        <v>8.1999999999999851E-3</v>
      </c>
      <c r="BK27" s="4">
        <f>DAVERAGE(PlotSort2,"PhxRedEdge",$BT$31:$BT$32)</f>
        <v>0.31740000000000002</v>
      </c>
      <c r="BL27" s="4">
        <f>DSTDEV(PlotSort2,"PhxRedEdge",$BT$31:$BT$32)/SQRT($BH27)</f>
        <v>9.2000000000000137E-3</v>
      </c>
      <c r="BM27" s="4">
        <f>DAVERAGE(PlotSort2,"TMRed",$BT$31:$BT$32)</f>
        <v>0.28184999999999999</v>
      </c>
      <c r="BN27" s="4">
        <f>DSTDEV(PlotSort2,"TMRed",$BT$31:$BT$32)/SQRT($BH27)</f>
        <v>7.6499999999999901E-3</v>
      </c>
      <c r="BO27" s="4">
        <f>DAVERAGE(PlotSort2,"TMNIR",$BT$31:$BT$32)</f>
        <v>0.3584</v>
      </c>
      <c r="BP27" s="4">
        <f>DSTDEV(PlotSort2,"TMNIR",$BT$31:$BT$32)/SQRT($BH27)</f>
        <v>1.0000000000000009E-2</v>
      </c>
      <c r="BQ27" s="4">
        <f>DAVERAGE(PlotSort2,"NDRE",$BT$31:$BT$32)</f>
        <v>6.0684187344002362E-2</v>
      </c>
      <c r="BR27" s="4">
        <f>DSTDEV(PlotSort2,"NDRE",$BT$31:$BT$32)/SQRT($BH27)</f>
        <v>5.4030245191603171E-4</v>
      </c>
      <c r="BS27" s="4">
        <f>DAVERAGE(PlotSort2,"rvi",$BT$31:$BT$32)</f>
        <v>1.2715721288118429</v>
      </c>
      <c r="BT27" s="4">
        <f>DSTDEV(PlotSort2,"rvi",$BT$31:$BT$32)/SQRT($BH27)</f>
        <v>9.6673129178437278E-4</v>
      </c>
      <c r="BU27" s="17">
        <f>DAVERAGE(PlotSort2,"ndvi",$BT$31:$BT$32)</f>
        <v>0.11955234136475769</v>
      </c>
      <c r="BV27" s="4">
        <f>DSTDEV(PlotSort2,"ndvi",$BT$31:$BT$32)/SQRT($BH27)</f>
        <v>3.7469921891769564E-4</v>
      </c>
      <c r="BW27" s="17">
        <f>DAVERAGE(PlotSort2,"SAVI",$BT$31:$BT$32)</f>
        <v>0.10067787068583633</v>
      </c>
      <c r="BX27" s="4">
        <f>DSTDEV(PlotSort2,"SAVI",$BT$31:$BT$32)/SQRT($BH27)</f>
        <v>1.5330283555317001E-3</v>
      </c>
      <c r="BY27" s="17">
        <f>DAVERAGE(PlotSort2,"CCCI",$BT$31:$BT$32)</f>
        <v>0.45865895260490774</v>
      </c>
      <c r="BZ27" s="4">
        <f>DSTDEV(PlotSort2,"CCCI",$BT$31:$BT$32)/SQRT($BH27)</f>
        <v>1.3264512016432223E-2</v>
      </c>
    </row>
    <row r="28" spans="2:78" ht="13.5" customHeight="1" x14ac:dyDescent="0.2">
      <c r="B28" s="10">
        <v>143</v>
      </c>
      <c r="C28" s="10">
        <v>9.3710000000000004</v>
      </c>
      <c r="D28" s="10">
        <v>143.39045999999999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31</v>
      </c>
      <c r="Q28" s="24">
        <v>0.69</v>
      </c>
      <c r="R28" s="24">
        <v>3.8</v>
      </c>
      <c r="S28" s="24">
        <v>42.21</v>
      </c>
      <c r="T28" s="24">
        <v>95.41</v>
      </c>
      <c r="U28" s="10">
        <v>5</v>
      </c>
      <c r="V28" s="10">
        <v>1.5</v>
      </c>
      <c r="W28" s="10">
        <v>2</v>
      </c>
      <c r="X28" s="10">
        <v>3</v>
      </c>
      <c r="Y28" s="10">
        <v>9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6.2183999999999999</v>
      </c>
      <c r="AK28" s="10">
        <v>2.7199999999999998E-2</v>
      </c>
      <c r="AL28" s="11">
        <v>0.22650000000000001</v>
      </c>
      <c r="AM28" s="11">
        <v>1E-3</v>
      </c>
      <c r="AN28" s="11">
        <v>2.6537000000000002</v>
      </c>
      <c r="AO28" s="11">
        <v>8.3000000000000001E-3</v>
      </c>
      <c r="AP28" s="11">
        <v>0.2462</v>
      </c>
      <c r="AQ28" s="11">
        <v>8.0000000000000004E-4</v>
      </c>
      <c r="AR28" s="11">
        <v>11.5532</v>
      </c>
      <c r="AS28" s="11">
        <v>1.7399999999999999E-2</v>
      </c>
      <c r="AT28" s="11">
        <v>0.2225</v>
      </c>
      <c r="AU28" s="11">
        <v>2.9999999999999997E-4</v>
      </c>
      <c r="AV28" s="11">
        <v>19.491700000000002</v>
      </c>
      <c r="AW28" s="11">
        <v>1.8700000000000001E-2</v>
      </c>
      <c r="AX28" s="11">
        <v>0.27789999999999998</v>
      </c>
      <c r="AY28" s="11">
        <v>2.9999999999999997E-4</v>
      </c>
      <c r="AZ28" s="11">
        <v>6.048464033581373E-2</v>
      </c>
      <c r="BA28" s="11">
        <v>1.2489887640449437</v>
      </c>
      <c r="BB28" s="11">
        <v>0.11071143085531571</v>
      </c>
      <c r="BC28" s="11">
        <v>8.3066773290683696E-2</v>
      </c>
      <c r="BD28" s="11">
        <v>0.53996190432595303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0.28500000000000003</v>
      </c>
      <c r="BJ28" s="4">
        <f>DSTDEV(PlotSort2,"PhxRed",$BU$31:$BU$32)/SQRT($BH28)</f>
        <v>8.6000000000000226E-3</v>
      </c>
      <c r="BK28" s="4">
        <f>DAVERAGE(PlotSort2,"PhxRedEdge",$BU$31:$BU$32)</f>
        <v>0.31715000000000004</v>
      </c>
      <c r="BL28" s="4">
        <f>DSTDEV(PlotSort2,"PhxRedEdge",$BU$31:$BU$32)/SQRT($BH28)</f>
        <v>1.075000000000001E-2</v>
      </c>
      <c r="BM28" s="4">
        <f>DAVERAGE(PlotSort2,"TMRed",$BU$31:$BU$32)</f>
        <v>0.28005000000000002</v>
      </c>
      <c r="BN28" s="4">
        <f>DSTDEV(PlotSort2,"TMRed",$BU$31:$BU$32)/SQRT($BH28)</f>
        <v>9.4499999999999845E-3</v>
      </c>
      <c r="BO28" s="4">
        <f>DAVERAGE(PlotSort2,"TMNIR",$BU$31:$BU$32)</f>
        <v>0.35904999999999998</v>
      </c>
      <c r="BP28" s="4">
        <f>DSTDEV(PlotSort2,"TMNIR",$BU$31:$BU$32)/SQRT($BH28)</f>
        <v>1.344999999999999E-2</v>
      </c>
      <c r="BQ28" s="4">
        <f>DAVERAGE(PlotSort2,"NDRE",$BU$31:$BU$32)</f>
        <v>6.1900298865153289E-2</v>
      </c>
      <c r="BR28" s="4">
        <f>DSTDEV(PlotSort2,"NDRE",$BU$31:$BU$32)/SQRT($BH28)</f>
        <v>1.7775994786502073E-3</v>
      </c>
      <c r="BS28" s="4">
        <f>DAVERAGE(PlotSort2,"rvi",$BU$31:$BU$32)</f>
        <v>1.2819315357543588</v>
      </c>
      <c r="BT28" s="4">
        <f>DSTDEV(PlotSort2,"rvi",$BU$31:$BU$32)/SQRT($BH28)</f>
        <v>4.7696732266427899E-3</v>
      </c>
      <c r="BU28" s="17">
        <f>DAVERAGE(PlotSort2,"ndvi",$BU$31:$BU$32)</f>
        <v>0.12354568640659888</v>
      </c>
      <c r="BV28" s="4">
        <f>DSTDEV(PlotSort2,"ndvi",$BU$31:$BU$32)/SQRT($BH28)</f>
        <v>1.831957097932872E-3</v>
      </c>
      <c r="BW28" s="17">
        <f>DAVERAGE(PlotSort2,"SAVI",$BU$31:$BU$32)</f>
        <v>0.10396562316021196</v>
      </c>
      <c r="BX28" s="4">
        <f>DSTDEV(PlotSort2,"SAVI",$BU$31:$BU$32)/SQRT($BH28)</f>
        <v>3.1772339826452098E-3</v>
      </c>
      <c r="BY28" s="17">
        <f>DAVERAGE(PlotSort2,"CCCI",$BU$31:$BU$32)</f>
        <v>0.44329927979124462</v>
      </c>
      <c r="BZ28" s="4">
        <f>DSTDEV(PlotSort2,"CCCI",$BU$31:$BU$32)/SQRT($BH28)</f>
        <v>1.484417998325213E-2</v>
      </c>
    </row>
    <row r="29" spans="2:78" ht="13.5" customHeight="1" x14ac:dyDescent="0.2">
      <c r="B29" s="10">
        <v>143</v>
      </c>
      <c r="C29" s="10">
        <v>9.3629999999999995</v>
      </c>
      <c r="D29" s="10">
        <v>143.39012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31</v>
      </c>
      <c r="Q29" s="24">
        <v>0.69</v>
      </c>
      <c r="R29" s="24">
        <v>3.8</v>
      </c>
      <c r="S29" s="24">
        <v>42.31</v>
      </c>
      <c r="T29" s="24">
        <v>95.33</v>
      </c>
      <c r="U29" s="10">
        <v>5</v>
      </c>
      <c r="V29" s="10">
        <v>1.5</v>
      </c>
      <c r="W29" s="10">
        <v>2</v>
      </c>
      <c r="X29" s="10">
        <v>3</v>
      </c>
      <c r="Y29" s="10">
        <v>9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5.9687000000000001</v>
      </c>
      <c r="AK29" s="10">
        <v>0.14599999999999999</v>
      </c>
      <c r="AL29" s="11">
        <v>0.21829999999999999</v>
      </c>
      <c r="AM29" s="11">
        <v>5.3E-3</v>
      </c>
      <c r="AN29" s="11">
        <v>2.5512999999999999</v>
      </c>
      <c r="AO29" s="11">
        <v>5.0599999999999999E-2</v>
      </c>
      <c r="AP29" s="11">
        <v>0.23769999999999999</v>
      </c>
      <c r="AQ29" s="11">
        <v>4.7000000000000002E-3</v>
      </c>
      <c r="AR29" s="11">
        <v>11.1035</v>
      </c>
      <c r="AS29" s="11">
        <v>0.25080000000000002</v>
      </c>
      <c r="AT29" s="11">
        <v>0.2147</v>
      </c>
      <c r="AU29" s="11">
        <v>4.7999999999999996E-3</v>
      </c>
      <c r="AV29" s="11">
        <v>18.8386</v>
      </c>
      <c r="AW29" s="11">
        <v>0.31819999999999998</v>
      </c>
      <c r="AX29" s="11">
        <v>0.2697</v>
      </c>
      <c r="AY29" s="11">
        <v>4.5999999999999999E-3</v>
      </c>
      <c r="AZ29" s="11">
        <v>6.3066614111154912E-2</v>
      </c>
      <c r="BA29" s="11">
        <v>1.256171401956218</v>
      </c>
      <c r="BB29" s="11">
        <v>0.11354252683732451</v>
      </c>
      <c r="BC29" s="11">
        <v>8.3807395367736681E-2</v>
      </c>
      <c r="BD29" s="11">
        <v>0.55973478523372622</v>
      </c>
      <c r="BE29" s="27"/>
      <c r="BF29" s="5"/>
    </row>
    <row r="30" spans="2:78" ht="13.5" customHeight="1" x14ac:dyDescent="0.2">
      <c r="B30" s="10">
        <v>143</v>
      </c>
      <c r="C30" s="10">
        <v>9.3559999999999999</v>
      </c>
      <c r="D30" s="10">
        <v>143.38982999999999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31</v>
      </c>
      <c r="Q30" s="24">
        <v>0.69</v>
      </c>
      <c r="R30" s="24">
        <v>3.8</v>
      </c>
      <c r="S30" s="24">
        <v>42.39</v>
      </c>
      <c r="T30" s="24">
        <v>95.27</v>
      </c>
      <c r="U30" s="10">
        <v>5</v>
      </c>
      <c r="V30" s="10">
        <v>1.5</v>
      </c>
      <c r="W30" s="10">
        <v>2</v>
      </c>
      <c r="X30" s="10">
        <v>3</v>
      </c>
      <c r="Y30" s="10">
        <v>9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5.7365000000000004</v>
      </c>
      <c r="AK30" s="10">
        <v>2.4E-2</v>
      </c>
      <c r="AL30" s="11">
        <v>0.21060000000000001</v>
      </c>
      <c r="AM30" s="11">
        <v>8.9999999999999998E-4</v>
      </c>
      <c r="AN30" s="11">
        <v>2.5859999999999999</v>
      </c>
      <c r="AO30" s="11">
        <v>6.1999999999999998E-3</v>
      </c>
      <c r="AP30" s="11">
        <v>0.2419</v>
      </c>
      <c r="AQ30" s="11">
        <v>5.9999999999999995E-4</v>
      </c>
      <c r="AR30" s="11">
        <v>10.657400000000001</v>
      </c>
      <c r="AS30" s="11">
        <v>2.01E-2</v>
      </c>
      <c r="AT30" s="11">
        <v>0.20680000000000001</v>
      </c>
      <c r="AU30" s="11">
        <v>4.0000000000000002E-4</v>
      </c>
      <c r="AV30" s="11">
        <v>19.597799999999999</v>
      </c>
      <c r="AW30" s="11">
        <v>0.19969999999999999</v>
      </c>
      <c r="AX30" s="11">
        <v>0.28149999999999997</v>
      </c>
      <c r="AY30" s="11">
        <v>2.8999999999999998E-3</v>
      </c>
      <c r="AZ30" s="11">
        <v>7.5659151700420271E-2</v>
      </c>
      <c r="BA30" s="11">
        <v>1.361218568665377</v>
      </c>
      <c r="BB30" s="11">
        <v>0.15297972557853773</v>
      </c>
      <c r="BC30" s="11">
        <v>0.11337650510978443</v>
      </c>
      <c r="BD30" s="11">
        <v>0.41975608942264098</v>
      </c>
      <c r="BE30" s="27"/>
      <c r="BF30" s="5"/>
      <c r="BH30" s="19" t="s">
        <v>116</v>
      </c>
    </row>
    <row r="31" spans="2:78" ht="13.5" customHeight="1" x14ac:dyDescent="0.2">
      <c r="B31" s="10">
        <v>143</v>
      </c>
      <c r="C31" s="10">
        <v>9.3460000000000001</v>
      </c>
      <c r="D31" s="10">
        <v>143.38942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31</v>
      </c>
      <c r="Q31" s="24">
        <v>0.69</v>
      </c>
      <c r="R31" s="24">
        <v>3.8</v>
      </c>
      <c r="S31" s="24">
        <v>42.52</v>
      </c>
      <c r="T31" s="24">
        <v>95.17</v>
      </c>
      <c r="U31" s="10">
        <v>5</v>
      </c>
      <c r="V31" s="10">
        <v>1.5</v>
      </c>
      <c r="W31" s="10">
        <v>2</v>
      </c>
      <c r="X31" s="10">
        <v>3</v>
      </c>
      <c r="Y31" s="10">
        <v>9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6.0776000000000003</v>
      </c>
      <c r="AK31" s="10">
        <v>0.1862</v>
      </c>
      <c r="AL31" s="11">
        <v>0.2243</v>
      </c>
      <c r="AM31" s="11">
        <v>6.8999999999999999E-3</v>
      </c>
      <c r="AN31" s="11">
        <v>2.677</v>
      </c>
      <c r="AO31" s="11">
        <v>5.7099999999999998E-2</v>
      </c>
      <c r="AP31" s="11">
        <v>0.25169999999999998</v>
      </c>
      <c r="AQ31" s="11">
        <v>5.4000000000000003E-3</v>
      </c>
      <c r="AR31" s="11">
        <v>11.323399999999999</v>
      </c>
      <c r="AS31" s="11">
        <v>0.29099999999999998</v>
      </c>
      <c r="AT31" s="11">
        <v>0.22090000000000001</v>
      </c>
      <c r="AU31" s="11">
        <v>5.7000000000000002E-3</v>
      </c>
      <c r="AV31" s="11">
        <v>20.003399999999999</v>
      </c>
      <c r="AW31" s="11">
        <v>0.40139999999999998</v>
      </c>
      <c r="AX31" s="11">
        <v>0.2888</v>
      </c>
      <c r="AY31" s="11">
        <v>5.7999999999999996E-3</v>
      </c>
      <c r="AZ31" s="11">
        <v>6.8640148011100882E-2</v>
      </c>
      <c r="BA31" s="11">
        <v>1.3073789044816659</v>
      </c>
      <c r="BB31" s="11">
        <v>0.13321561702962523</v>
      </c>
      <c r="BC31" s="11">
        <v>0.10087154600376348</v>
      </c>
      <c r="BD31" s="11">
        <v>0.4737102976564383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143</v>
      </c>
      <c r="C32" s="10">
        <v>9.3390000000000004</v>
      </c>
      <c r="D32" s="10">
        <v>143.38912999999999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31</v>
      </c>
      <c r="Q32" s="24">
        <v>0.69</v>
      </c>
      <c r="R32" s="24">
        <v>3.8</v>
      </c>
      <c r="S32" s="24">
        <v>42.61</v>
      </c>
      <c r="T32" s="24">
        <v>95.11</v>
      </c>
      <c r="U32" s="10">
        <v>5</v>
      </c>
      <c r="V32" s="10">
        <v>1.5</v>
      </c>
      <c r="W32" s="10">
        <v>2</v>
      </c>
      <c r="X32" s="10">
        <v>3</v>
      </c>
      <c r="Y32" s="10">
        <v>9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6.3056999999999999</v>
      </c>
      <c r="AK32" s="10">
        <v>0.22550000000000001</v>
      </c>
      <c r="AL32" s="11">
        <v>0.23350000000000001</v>
      </c>
      <c r="AM32" s="11">
        <v>8.3999999999999995E-3</v>
      </c>
      <c r="AN32" s="11">
        <v>2.7644000000000002</v>
      </c>
      <c r="AO32" s="11">
        <v>7.5300000000000006E-2</v>
      </c>
      <c r="AP32" s="11">
        <v>0.26090000000000002</v>
      </c>
      <c r="AQ32" s="11">
        <v>7.1000000000000004E-3</v>
      </c>
      <c r="AR32" s="11">
        <v>11.833</v>
      </c>
      <c r="AS32" s="11">
        <v>0.41710000000000003</v>
      </c>
      <c r="AT32" s="11">
        <v>0.23169999999999999</v>
      </c>
      <c r="AU32" s="11">
        <v>8.2000000000000007E-3</v>
      </c>
      <c r="AV32" s="11">
        <v>20.6128</v>
      </c>
      <c r="AW32" s="11">
        <v>0.56579999999999997</v>
      </c>
      <c r="AX32" s="11">
        <v>0.29870000000000002</v>
      </c>
      <c r="AY32" s="11">
        <v>8.2000000000000007E-3</v>
      </c>
      <c r="AZ32" s="11">
        <v>6.754824874910649E-2</v>
      </c>
      <c r="BA32" s="11">
        <v>1.2891670263271473</v>
      </c>
      <c r="BB32" s="11">
        <v>0.1263197586726999</v>
      </c>
      <c r="BC32" s="11">
        <v>9.7534937888198808E-2</v>
      </c>
      <c r="BD32" s="11">
        <v>0.51800696395497769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143</v>
      </c>
      <c r="C33" s="10">
        <v>9.3309999999999995</v>
      </c>
      <c r="D33" s="10">
        <v>143.38879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31</v>
      </c>
      <c r="Q33" s="24">
        <v>0.69</v>
      </c>
      <c r="R33" s="24">
        <v>3.8</v>
      </c>
      <c r="S33" s="24">
        <v>42.71</v>
      </c>
      <c r="T33" s="24">
        <v>95.03</v>
      </c>
      <c r="U33" s="10">
        <v>5</v>
      </c>
      <c r="V33" s="10">
        <v>1.5</v>
      </c>
      <c r="W33" s="10">
        <v>2</v>
      </c>
      <c r="X33" s="10">
        <v>3</v>
      </c>
      <c r="Y33" s="10">
        <v>9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6.5789</v>
      </c>
      <c r="AK33" s="10">
        <v>0.27760000000000001</v>
      </c>
      <c r="AL33" s="11">
        <v>0.2447</v>
      </c>
      <c r="AM33" s="11">
        <v>1.03E-2</v>
      </c>
      <c r="AN33" s="11">
        <v>2.9137</v>
      </c>
      <c r="AO33" s="11">
        <v>6.9699999999999998E-2</v>
      </c>
      <c r="AP33" s="11">
        <v>0.2762</v>
      </c>
      <c r="AQ33" s="11">
        <v>6.6E-3</v>
      </c>
      <c r="AR33" s="11">
        <v>12.1968</v>
      </c>
      <c r="AS33" s="11">
        <v>0.54490000000000005</v>
      </c>
      <c r="AT33" s="11">
        <v>0.2399</v>
      </c>
      <c r="AU33" s="11">
        <v>1.0699999999999999E-2</v>
      </c>
      <c r="AV33" s="11">
        <v>21.858699999999999</v>
      </c>
      <c r="AW33" s="11">
        <v>0.26829999999999998</v>
      </c>
      <c r="AX33" s="11">
        <v>0.318</v>
      </c>
      <c r="AY33" s="11">
        <v>3.8999999999999998E-3</v>
      </c>
      <c r="AZ33" s="11">
        <v>7.0346684617973748E-2</v>
      </c>
      <c r="BA33" s="11">
        <v>1.3255523134639433</v>
      </c>
      <c r="BB33" s="11">
        <v>0.13998924538447749</v>
      </c>
      <c r="BC33" s="11">
        <v>0.11073825503355705</v>
      </c>
      <c r="BD33" s="11">
        <v>0.44264706451977665</v>
      </c>
      <c r="BE33" s="27"/>
      <c r="BF33" s="5"/>
    </row>
    <row r="34" spans="2:66" ht="13.5" customHeight="1" x14ac:dyDescent="0.2">
      <c r="B34" s="10">
        <v>143</v>
      </c>
      <c r="C34" s="10">
        <v>9.41</v>
      </c>
      <c r="D34" s="10">
        <v>143.39207999999999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31</v>
      </c>
      <c r="Q34" s="24">
        <v>0.69</v>
      </c>
      <c r="R34" s="24">
        <v>3.8</v>
      </c>
      <c r="S34" s="24">
        <v>41.72</v>
      </c>
      <c r="T34" s="24">
        <v>95.78</v>
      </c>
      <c r="U34" s="10">
        <v>5</v>
      </c>
      <c r="V34" s="10">
        <v>1.5</v>
      </c>
      <c r="W34" s="10">
        <v>2</v>
      </c>
      <c r="X34" s="10">
        <v>3</v>
      </c>
      <c r="Y34" s="10">
        <v>9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7.4779</v>
      </c>
      <c r="AK34" s="10">
        <v>0.20330000000000001</v>
      </c>
      <c r="AL34" s="11">
        <v>0.26700000000000002</v>
      </c>
      <c r="AM34" s="11">
        <v>7.3000000000000001E-3</v>
      </c>
      <c r="AN34" s="11">
        <v>3.2073</v>
      </c>
      <c r="AO34" s="11">
        <v>8.43E-2</v>
      </c>
      <c r="AP34" s="11">
        <v>0.29149999999999998</v>
      </c>
      <c r="AQ34" s="11">
        <v>7.7000000000000002E-3</v>
      </c>
      <c r="AR34" s="11">
        <v>13.8843</v>
      </c>
      <c r="AS34" s="11">
        <v>0.40949999999999998</v>
      </c>
      <c r="AT34" s="11">
        <v>0.26200000000000001</v>
      </c>
      <c r="AU34" s="11">
        <v>7.7000000000000002E-3</v>
      </c>
      <c r="AV34" s="11">
        <v>23.433299999999999</v>
      </c>
      <c r="AW34" s="11">
        <v>0.56989999999999996</v>
      </c>
      <c r="AX34" s="11">
        <v>0.32769999999999999</v>
      </c>
      <c r="AY34" s="11">
        <v>8.0000000000000002E-3</v>
      </c>
      <c r="AZ34" s="11">
        <v>5.8462532299741618E-2</v>
      </c>
      <c r="BA34" s="11">
        <v>1.2507633587786258</v>
      </c>
      <c r="BB34" s="11">
        <v>0.11141258266915377</v>
      </c>
      <c r="BC34" s="11">
        <v>9.0437735156465054E-2</v>
      </c>
      <c r="BD34" s="11">
        <v>0.495657069868082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143</v>
      </c>
      <c r="C35" s="10">
        <v>9.4179999999999993</v>
      </c>
      <c r="D35" s="10">
        <v>143.39241999999999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31</v>
      </c>
      <c r="Q35" s="24">
        <v>0.69</v>
      </c>
      <c r="R35" s="24">
        <v>3.8</v>
      </c>
      <c r="S35" s="24">
        <v>41.62</v>
      </c>
      <c r="T35" s="24">
        <v>95.86</v>
      </c>
      <c r="U35" s="10">
        <v>5</v>
      </c>
      <c r="V35" s="10">
        <v>1.5</v>
      </c>
      <c r="W35" s="10">
        <v>2</v>
      </c>
      <c r="X35" s="10">
        <v>3</v>
      </c>
      <c r="Y35" s="10">
        <v>9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8.4588000000000001</v>
      </c>
      <c r="AK35" s="10">
        <v>0.56200000000000006</v>
      </c>
      <c r="AL35" s="11">
        <v>0.30080000000000001</v>
      </c>
      <c r="AM35" s="11">
        <v>0.02</v>
      </c>
      <c r="AN35" s="11">
        <v>3.6798000000000002</v>
      </c>
      <c r="AO35" s="11">
        <v>0.21840000000000001</v>
      </c>
      <c r="AP35" s="11">
        <v>0.33310000000000001</v>
      </c>
      <c r="AQ35" s="11">
        <v>1.9800000000000002E-2</v>
      </c>
      <c r="AR35" s="11">
        <v>15.7013</v>
      </c>
      <c r="AS35" s="11">
        <v>1.0446</v>
      </c>
      <c r="AT35" s="11">
        <v>0.29509999999999997</v>
      </c>
      <c r="AU35" s="11">
        <v>1.9599999999999999E-2</v>
      </c>
      <c r="AV35" s="11">
        <v>26.817399999999999</v>
      </c>
      <c r="AW35" s="11">
        <v>1.4456</v>
      </c>
      <c r="AX35" s="11">
        <v>0.37359999999999999</v>
      </c>
      <c r="AY35" s="11">
        <v>2.01E-2</v>
      </c>
      <c r="AZ35" s="11">
        <v>5.7308617518041574E-2</v>
      </c>
      <c r="BA35" s="11">
        <v>1.2660115215181296</v>
      </c>
      <c r="BB35" s="11">
        <v>0.11739195453865713</v>
      </c>
      <c r="BC35" s="11">
        <v>0.10075297338923593</v>
      </c>
      <c r="BD35" s="11">
        <v>0.41767304871291433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143</v>
      </c>
      <c r="C36" s="10">
        <v>9.4250000000000007</v>
      </c>
      <c r="D36" s="10">
        <v>143.39270999999999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31</v>
      </c>
      <c r="Q36" s="24">
        <v>0.69</v>
      </c>
      <c r="R36" s="24">
        <v>3.8</v>
      </c>
      <c r="S36" s="24">
        <v>41.53</v>
      </c>
      <c r="T36" s="24">
        <v>95.92</v>
      </c>
      <c r="U36" s="10">
        <v>5</v>
      </c>
      <c r="V36" s="10">
        <v>1.5</v>
      </c>
      <c r="W36" s="10">
        <v>2</v>
      </c>
      <c r="X36" s="10">
        <v>3</v>
      </c>
      <c r="Y36" s="10">
        <v>9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8.4429999999999996</v>
      </c>
      <c r="AK36" s="10">
        <v>2.4400000000000002E-2</v>
      </c>
      <c r="AL36" s="11">
        <v>0.29909999999999998</v>
      </c>
      <c r="AM36" s="11">
        <v>8.9999999999999998E-4</v>
      </c>
      <c r="AN36" s="11">
        <v>3.7263999999999999</v>
      </c>
      <c r="AO36" s="11">
        <v>4.7999999999999996E-3</v>
      </c>
      <c r="AP36" s="11">
        <v>0.33610000000000001</v>
      </c>
      <c r="AQ36" s="11">
        <v>4.0000000000000002E-4</v>
      </c>
      <c r="AR36" s="11">
        <v>15.8788</v>
      </c>
      <c r="AS36" s="11">
        <v>0.1323</v>
      </c>
      <c r="AT36" s="11">
        <v>0.2974</v>
      </c>
      <c r="AU36" s="11">
        <v>2.5000000000000001E-3</v>
      </c>
      <c r="AV36" s="11">
        <v>27.653600000000001</v>
      </c>
      <c r="AW36" s="11">
        <v>6.4500000000000002E-2</v>
      </c>
      <c r="AX36" s="11">
        <v>0.38390000000000002</v>
      </c>
      <c r="AY36" s="11">
        <v>8.9999999999999998E-4</v>
      </c>
      <c r="AZ36" s="11">
        <v>6.63888888888889E-2</v>
      </c>
      <c r="BA36" s="11">
        <v>1.2908540685944856</v>
      </c>
      <c r="BB36" s="11">
        <v>0.1269631586672538</v>
      </c>
      <c r="BC36" s="11">
        <v>0.10983662067214089</v>
      </c>
      <c r="BD36" s="11">
        <v>0.49151424976859648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143</v>
      </c>
      <c r="C37" s="10">
        <v>9.4329999999999998</v>
      </c>
      <c r="D37" s="10">
        <v>143.39304000000001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31</v>
      </c>
      <c r="Q37" s="24">
        <v>0.69</v>
      </c>
      <c r="R37" s="24">
        <v>3.8</v>
      </c>
      <c r="S37" s="24">
        <v>41.43</v>
      </c>
      <c r="T37" s="24">
        <v>96</v>
      </c>
      <c r="U37" s="10">
        <v>5</v>
      </c>
      <c r="V37" s="10">
        <v>1.5</v>
      </c>
      <c r="W37" s="10">
        <v>2</v>
      </c>
      <c r="X37" s="10">
        <v>3</v>
      </c>
      <c r="Y37" s="10">
        <v>9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8.7050000000000001</v>
      </c>
      <c r="AK37" s="10">
        <v>0.1966</v>
      </c>
      <c r="AL37" s="11">
        <v>0.30719999999999997</v>
      </c>
      <c r="AM37" s="11">
        <v>6.8999999999999999E-3</v>
      </c>
      <c r="AN37" s="11">
        <v>3.7955999999999999</v>
      </c>
      <c r="AO37" s="11">
        <v>8.2100000000000006E-2</v>
      </c>
      <c r="AP37" s="11">
        <v>0.34089999999999998</v>
      </c>
      <c r="AQ37" s="11">
        <v>7.4000000000000003E-3</v>
      </c>
      <c r="AR37" s="11">
        <v>16.351700000000001</v>
      </c>
      <c r="AS37" s="11">
        <v>0.51580000000000004</v>
      </c>
      <c r="AT37" s="11">
        <v>0.30499999999999999</v>
      </c>
      <c r="AU37" s="11">
        <v>9.5999999999999992E-3</v>
      </c>
      <c r="AV37" s="11">
        <v>27.876200000000001</v>
      </c>
      <c r="AW37" s="11">
        <v>0.71140000000000003</v>
      </c>
      <c r="AX37" s="11">
        <v>0.38550000000000001</v>
      </c>
      <c r="AY37" s="11">
        <v>9.7999999999999997E-3</v>
      </c>
      <c r="AZ37" s="11">
        <v>6.1398678414096963E-2</v>
      </c>
      <c r="BA37" s="11">
        <v>1.2639344262295082</v>
      </c>
      <c r="BB37" s="11">
        <v>0.11658218682114412</v>
      </c>
      <c r="BC37" s="11">
        <v>0.1014279714405712</v>
      </c>
      <c r="BD37" s="11">
        <v>0.49972204088671979</v>
      </c>
      <c r="BE37" s="27"/>
      <c r="BF37" s="5"/>
      <c r="BI37" s="22">
        <v>2</v>
      </c>
    </row>
    <row r="38" spans="2:66" ht="13.5" customHeight="1" x14ac:dyDescent="0.2">
      <c r="B38" s="10">
        <v>143</v>
      </c>
      <c r="C38" s="10">
        <v>9.4410000000000007</v>
      </c>
      <c r="D38" s="10">
        <v>143.39338000000001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31</v>
      </c>
      <c r="Q38" s="24">
        <v>0.69</v>
      </c>
      <c r="R38" s="24">
        <v>3.8</v>
      </c>
      <c r="S38" s="24">
        <v>41.33</v>
      </c>
      <c r="T38" s="24">
        <v>96.08</v>
      </c>
      <c r="U38" s="10">
        <v>5</v>
      </c>
      <c r="V38" s="10">
        <v>1.5</v>
      </c>
      <c r="W38" s="10">
        <v>2</v>
      </c>
      <c r="X38" s="10">
        <v>3</v>
      </c>
      <c r="Y38" s="10">
        <v>9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9.2350999999999992</v>
      </c>
      <c r="AK38" s="10">
        <v>0.2782</v>
      </c>
      <c r="AL38" s="11">
        <v>0.3246</v>
      </c>
      <c r="AM38" s="11">
        <v>9.7999999999999997E-3</v>
      </c>
      <c r="AN38" s="11">
        <v>4.1414999999999997</v>
      </c>
      <c r="AO38" s="11">
        <v>0.1071</v>
      </c>
      <c r="AP38" s="11">
        <v>0.3705</v>
      </c>
      <c r="AQ38" s="11">
        <v>9.5999999999999992E-3</v>
      </c>
      <c r="AR38" s="11">
        <v>17.286799999999999</v>
      </c>
      <c r="AS38" s="11">
        <v>0.27179999999999999</v>
      </c>
      <c r="AT38" s="11">
        <v>0.3211</v>
      </c>
      <c r="AU38" s="11">
        <v>5.0000000000000001E-3</v>
      </c>
      <c r="AV38" s="11">
        <v>30.777799999999999</v>
      </c>
      <c r="AW38" s="11">
        <v>0.56369999999999998</v>
      </c>
      <c r="AX38" s="11">
        <v>0.4239</v>
      </c>
      <c r="AY38" s="11">
        <v>7.7999999999999996E-3</v>
      </c>
      <c r="AZ38" s="11">
        <v>6.7220543806646535E-2</v>
      </c>
      <c r="BA38" s="11">
        <v>1.3201494861413889</v>
      </c>
      <c r="BB38" s="11">
        <v>0.13798657718120805</v>
      </c>
      <c r="BC38" s="11">
        <v>0.12385542168674699</v>
      </c>
      <c r="BD38" s="11">
        <v>0.40681223431509123</v>
      </c>
      <c r="BE38" s="27"/>
      <c r="BF38" s="5"/>
      <c r="BI38" s="22">
        <v>3</v>
      </c>
      <c r="BJ38" s="3"/>
    </row>
    <row r="39" spans="2:66" ht="13.5" customHeight="1" x14ac:dyDescent="0.2">
      <c r="B39" s="10">
        <v>143</v>
      </c>
      <c r="C39" s="10">
        <v>9.4480000000000004</v>
      </c>
      <c r="D39" s="10">
        <v>143.39366999999999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31</v>
      </c>
      <c r="Q39" s="24">
        <v>0.69</v>
      </c>
      <c r="R39" s="24">
        <v>3.8</v>
      </c>
      <c r="S39" s="24">
        <v>41.24</v>
      </c>
      <c r="T39" s="24">
        <v>96.15</v>
      </c>
      <c r="U39" s="10">
        <v>5</v>
      </c>
      <c r="V39" s="10">
        <v>1.5</v>
      </c>
      <c r="W39" s="10">
        <v>2</v>
      </c>
      <c r="X39" s="10">
        <v>3</v>
      </c>
      <c r="Y39" s="10">
        <v>9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9.3568999999999996</v>
      </c>
      <c r="AK39" s="10">
        <v>0.30370000000000003</v>
      </c>
      <c r="AL39" s="11">
        <v>0.32769999999999999</v>
      </c>
      <c r="AM39" s="11">
        <v>1.06E-2</v>
      </c>
      <c r="AN39" s="11">
        <v>4.1355000000000004</v>
      </c>
      <c r="AO39" s="11">
        <v>8.1900000000000001E-2</v>
      </c>
      <c r="AP39" s="11">
        <v>0.36859999999999998</v>
      </c>
      <c r="AQ39" s="11">
        <v>7.3000000000000001E-3</v>
      </c>
      <c r="AR39" s="11">
        <v>17.5228</v>
      </c>
      <c r="AS39" s="11">
        <v>0.59360000000000002</v>
      </c>
      <c r="AT39" s="11">
        <v>0.32440000000000002</v>
      </c>
      <c r="AU39" s="11">
        <v>1.0999999999999999E-2</v>
      </c>
      <c r="AV39" s="11">
        <v>30.324300000000001</v>
      </c>
      <c r="AW39" s="11">
        <v>0.5554</v>
      </c>
      <c r="AX39" s="11">
        <v>0.4163</v>
      </c>
      <c r="AY39" s="11">
        <v>7.6E-3</v>
      </c>
      <c r="AZ39" s="11">
        <v>6.0772072875525579E-2</v>
      </c>
      <c r="BA39" s="11">
        <v>1.283292231812577</v>
      </c>
      <c r="BB39" s="11">
        <v>0.12407182395031724</v>
      </c>
      <c r="BC39" s="11">
        <v>0.11110663335213991</v>
      </c>
      <c r="BD39" s="11">
        <v>0.41843606151000129</v>
      </c>
      <c r="BE39" s="27"/>
      <c r="BF39" s="5"/>
    </row>
    <row r="40" spans="2:66" ht="13.5" customHeight="1" x14ac:dyDescent="0.2">
      <c r="B40" s="10">
        <v>143</v>
      </c>
      <c r="C40" s="10">
        <v>9.4550000000000001</v>
      </c>
      <c r="D40" s="10">
        <v>143.39395999999999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31</v>
      </c>
      <c r="Q40" s="24">
        <v>0.69</v>
      </c>
      <c r="R40" s="24">
        <v>3.8</v>
      </c>
      <c r="S40" s="24">
        <v>41.15</v>
      </c>
      <c r="T40" s="24">
        <v>96.22</v>
      </c>
      <c r="U40" s="10">
        <v>5</v>
      </c>
      <c r="V40" s="10">
        <v>1.5</v>
      </c>
      <c r="W40" s="10">
        <v>2</v>
      </c>
      <c r="X40" s="10">
        <v>3</v>
      </c>
      <c r="Y40" s="10">
        <v>9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10.1008</v>
      </c>
      <c r="AK40" s="10">
        <v>0.2195</v>
      </c>
      <c r="AL40" s="11">
        <v>0.35249999999999998</v>
      </c>
      <c r="AM40" s="11">
        <v>7.7000000000000002E-3</v>
      </c>
      <c r="AN40" s="11">
        <v>4.3613999999999997</v>
      </c>
      <c r="AO40" s="11">
        <v>9.64E-2</v>
      </c>
      <c r="AP40" s="11">
        <v>0.38740000000000002</v>
      </c>
      <c r="AQ40" s="11">
        <v>8.6E-3</v>
      </c>
      <c r="AR40" s="11">
        <v>18.8294</v>
      </c>
      <c r="AS40" s="11">
        <v>0.49209999999999998</v>
      </c>
      <c r="AT40" s="11">
        <v>0.3473</v>
      </c>
      <c r="AU40" s="11">
        <v>9.1000000000000004E-3</v>
      </c>
      <c r="AV40" s="11">
        <v>31.624300000000002</v>
      </c>
      <c r="AW40" s="11">
        <v>0.80700000000000005</v>
      </c>
      <c r="AX40" s="11">
        <v>0.43269999999999997</v>
      </c>
      <c r="AY40" s="11">
        <v>1.0999999999999999E-2</v>
      </c>
      <c r="AZ40" s="11">
        <v>5.5237166199243931E-2</v>
      </c>
      <c r="BA40" s="11">
        <v>1.2458969190901237</v>
      </c>
      <c r="BB40" s="11">
        <v>0.10948717948717945</v>
      </c>
      <c r="BC40" s="11">
        <v>0.10007812499999996</v>
      </c>
      <c r="BD40" s="11">
        <v>0.45444632284112668</v>
      </c>
      <c r="BE40" s="27"/>
      <c r="BF40" s="5"/>
    </row>
    <row r="41" spans="2:66" ht="13.5" customHeight="1" x14ac:dyDescent="0.2">
      <c r="B41" s="10">
        <v>143</v>
      </c>
      <c r="C41" s="10">
        <v>9.4629999999999992</v>
      </c>
      <c r="D41" s="10">
        <v>143.39429000000001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31</v>
      </c>
      <c r="Q41" s="24">
        <v>0.69</v>
      </c>
      <c r="R41" s="24">
        <v>3.8</v>
      </c>
      <c r="S41" s="24">
        <v>41.05</v>
      </c>
      <c r="T41" s="24">
        <v>96.29</v>
      </c>
      <c r="U41" s="10">
        <v>5</v>
      </c>
      <c r="V41" s="10">
        <v>1.5</v>
      </c>
      <c r="W41" s="10">
        <v>2</v>
      </c>
      <c r="X41" s="10">
        <v>3</v>
      </c>
      <c r="Y41" s="10">
        <v>9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9.9585000000000008</v>
      </c>
      <c r="AK41" s="10">
        <v>0.1376</v>
      </c>
      <c r="AL41" s="11">
        <v>0.34620000000000001</v>
      </c>
      <c r="AM41" s="11">
        <v>4.7999999999999996E-3</v>
      </c>
      <c r="AN41" s="11">
        <v>4.3494000000000002</v>
      </c>
      <c r="AO41" s="11">
        <v>3.8199999999999998E-2</v>
      </c>
      <c r="AP41" s="11">
        <v>0.38469999999999999</v>
      </c>
      <c r="AQ41" s="11">
        <v>3.3999999999999998E-3</v>
      </c>
      <c r="AR41" s="11">
        <v>18.634499999999999</v>
      </c>
      <c r="AS41" s="11">
        <v>0.12379999999999999</v>
      </c>
      <c r="AT41" s="11">
        <v>0.34239999999999998</v>
      </c>
      <c r="AU41" s="11">
        <v>2.3E-3</v>
      </c>
      <c r="AV41" s="11">
        <v>31.738700000000001</v>
      </c>
      <c r="AW41" s="11">
        <v>0.15179999999999999</v>
      </c>
      <c r="AX41" s="11">
        <v>0.43259999999999998</v>
      </c>
      <c r="AY41" s="11">
        <v>2.0999999999999999E-3</v>
      </c>
      <c r="AZ41" s="11">
        <v>5.8607610424568704E-2</v>
      </c>
      <c r="BA41" s="11">
        <v>1.2634345794392523</v>
      </c>
      <c r="BB41" s="11">
        <v>0.11638709677419357</v>
      </c>
      <c r="BC41" s="11">
        <v>0.10611764705882354</v>
      </c>
      <c r="BD41" s="11">
        <v>0.45072435053746462</v>
      </c>
      <c r="BE41" s="27"/>
      <c r="BF41" s="5"/>
    </row>
    <row r="42" spans="2:66" ht="13.5" customHeight="1" x14ac:dyDescent="0.2">
      <c r="B42" s="10">
        <v>143</v>
      </c>
      <c r="C42" s="10">
        <v>9.2639999999999993</v>
      </c>
      <c r="D42" s="10">
        <v>143.386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31</v>
      </c>
      <c r="Q42" s="24">
        <v>0.69</v>
      </c>
      <c r="R42" s="24">
        <v>3.8</v>
      </c>
      <c r="S42" s="24">
        <v>43.55</v>
      </c>
      <c r="T42" s="24">
        <v>94.41</v>
      </c>
      <c r="U42" s="10">
        <v>5</v>
      </c>
      <c r="V42" s="10">
        <v>1.5</v>
      </c>
      <c r="W42" s="10">
        <v>2</v>
      </c>
      <c r="X42" s="10">
        <v>3</v>
      </c>
      <c r="Y42" s="10">
        <v>9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4.5103</v>
      </c>
      <c r="AK42" s="10">
        <v>8.3400000000000002E-2</v>
      </c>
      <c r="AL42" s="11">
        <v>0.17399999999999999</v>
      </c>
      <c r="AM42" s="11">
        <v>3.2000000000000002E-3</v>
      </c>
      <c r="AN42" s="11">
        <v>2.1459000000000001</v>
      </c>
      <c r="AO42" s="11">
        <v>1.7399999999999999E-2</v>
      </c>
      <c r="AP42" s="11">
        <v>0.2112</v>
      </c>
      <c r="AQ42" s="11">
        <v>1.6999999999999999E-3</v>
      </c>
      <c r="AR42" s="11">
        <v>8.5221</v>
      </c>
      <c r="AS42" s="11">
        <v>0.1144</v>
      </c>
      <c r="AT42" s="11">
        <v>0.17380000000000001</v>
      </c>
      <c r="AU42" s="11">
        <v>2.3E-3</v>
      </c>
      <c r="AV42" s="11">
        <v>15.997299999999999</v>
      </c>
      <c r="AW42" s="11">
        <v>0.1394</v>
      </c>
      <c r="AX42" s="11">
        <v>0.24110000000000001</v>
      </c>
      <c r="AY42" s="11">
        <v>2.0999999999999999E-3</v>
      </c>
      <c r="AZ42" s="11">
        <v>6.6106566438204742E-2</v>
      </c>
      <c r="BA42" s="11">
        <v>1.3872266973532796</v>
      </c>
      <c r="BB42" s="11">
        <v>0.16220776090624245</v>
      </c>
      <c r="BC42" s="11">
        <v>0.1103399278609684</v>
      </c>
      <c r="BD42" s="11">
        <v>0.19066965561359825</v>
      </c>
      <c r="BE42" s="27"/>
      <c r="BF42" s="5"/>
    </row>
    <row r="43" spans="2:66" ht="13.5" customHeight="1" x14ac:dyDescent="0.2">
      <c r="B43" s="10">
        <v>143</v>
      </c>
      <c r="C43" s="10">
        <v>9.2710000000000008</v>
      </c>
      <c r="D43" s="10">
        <v>143.38629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31</v>
      </c>
      <c r="Q43" s="24">
        <v>0.69</v>
      </c>
      <c r="R43" s="24">
        <v>3.8</v>
      </c>
      <c r="S43" s="24">
        <v>43.46</v>
      </c>
      <c r="T43" s="24">
        <v>94.47</v>
      </c>
      <c r="U43" s="10">
        <v>5</v>
      </c>
      <c r="V43" s="10">
        <v>1.5</v>
      </c>
      <c r="W43" s="10">
        <v>2</v>
      </c>
      <c r="X43" s="10">
        <v>3</v>
      </c>
      <c r="Y43" s="10">
        <v>9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7.6425000000000001</v>
      </c>
      <c r="AK43" s="10">
        <v>0.21579999999999999</v>
      </c>
      <c r="AL43" s="11">
        <v>0.29360000000000003</v>
      </c>
      <c r="AM43" s="11">
        <v>8.3000000000000001E-3</v>
      </c>
      <c r="AN43" s="11">
        <v>3.3451</v>
      </c>
      <c r="AO43" s="11">
        <v>7.3700000000000002E-2</v>
      </c>
      <c r="AP43" s="11">
        <v>0.32790000000000002</v>
      </c>
      <c r="AQ43" s="11">
        <v>7.1999999999999998E-3</v>
      </c>
      <c r="AR43" s="11">
        <v>14.2477</v>
      </c>
      <c r="AS43" s="11">
        <v>0.44740000000000002</v>
      </c>
      <c r="AT43" s="11">
        <v>0.28949999999999998</v>
      </c>
      <c r="AU43" s="11">
        <v>9.1000000000000004E-3</v>
      </c>
      <c r="AV43" s="11">
        <v>24.810199999999998</v>
      </c>
      <c r="AW43" s="11">
        <v>0.47010000000000002</v>
      </c>
      <c r="AX43" s="11">
        <v>0.3725</v>
      </c>
      <c r="AY43" s="11">
        <v>7.1000000000000004E-3</v>
      </c>
      <c r="AZ43" s="11">
        <v>6.3677898343803496E-2</v>
      </c>
      <c r="BA43" s="11">
        <v>1.2867012089810017</v>
      </c>
      <c r="BB43" s="11">
        <v>0.12537764350453176</v>
      </c>
      <c r="BC43" s="11">
        <v>0.10714285714285718</v>
      </c>
      <c r="BD43" s="11">
        <v>0.45814345977449678</v>
      </c>
      <c r="BE43" s="27"/>
      <c r="BF43" s="5"/>
    </row>
    <row r="44" spans="2:66" ht="13.5" customHeight="1" x14ac:dyDescent="0.2">
      <c r="B44" s="10">
        <v>143</v>
      </c>
      <c r="C44" s="10">
        <v>9.2780000000000005</v>
      </c>
      <c r="D44" s="10">
        <v>143.38658000000001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31</v>
      </c>
      <c r="Q44" s="24">
        <v>0.69</v>
      </c>
      <c r="R44" s="24">
        <v>3.8</v>
      </c>
      <c r="S44" s="24">
        <v>43.37</v>
      </c>
      <c r="T44" s="24">
        <v>94.54</v>
      </c>
      <c r="U44" s="10">
        <v>5</v>
      </c>
      <c r="V44" s="10">
        <v>1.5</v>
      </c>
      <c r="W44" s="10">
        <v>2</v>
      </c>
      <c r="X44" s="10">
        <v>3</v>
      </c>
      <c r="Y44" s="10">
        <v>9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6.8204000000000002</v>
      </c>
      <c r="AK44" s="10">
        <v>4.5600000000000002E-2</v>
      </c>
      <c r="AL44" s="11">
        <v>0.26100000000000001</v>
      </c>
      <c r="AM44" s="11">
        <v>1.6999999999999999E-3</v>
      </c>
      <c r="AN44" s="11">
        <v>2.9091999999999998</v>
      </c>
      <c r="AO44" s="11">
        <v>1.6199999999999999E-2</v>
      </c>
      <c r="AP44" s="11">
        <v>0.28399999999999997</v>
      </c>
      <c r="AQ44" s="11">
        <v>1.6000000000000001E-3</v>
      </c>
      <c r="AR44" s="11">
        <v>12.624599999999999</v>
      </c>
      <c r="AS44" s="11">
        <v>9.8299999999999998E-2</v>
      </c>
      <c r="AT44" s="11">
        <v>0.2555</v>
      </c>
      <c r="AU44" s="11">
        <v>2E-3</v>
      </c>
      <c r="AV44" s="11">
        <v>21.3325</v>
      </c>
      <c r="AW44" s="11">
        <v>0.1206</v>
      </c>
      <c r="AX44" s="11">
        <v>0.31909999999999999</v>
      </c>
      <c r="AY44" s="11">
        <v>1.8E-3</v>
      </c>
      <c r="AZ44" s="11">
        <v>5.8199303598076638E-2</v>
      </c>
      <c r="BA44" s="11">
        <v>1.2489236790606653</v>
      </c>
      <c r="BB44" s="11">
        <v>0.11068569439610162</v>
      </c>
      <c r="BC44" s="11">
        <v>8.8777219430485749E-2</v>
      </c>
      <c r="BD44" s="11">
        <v>0.49784899881899547</v>
      </c>
      <c r="BE44" s="27"/>
      <c r="BF44" s="5"/>
    </row>
    <row r="45" spans="2:66" ht="13.5" customHeight="1" x14ac:dyDescent="0.2">
      <c r="B45" s="10">
        <v>143</v>
      </c>
      <c r="C45" s="10">
        <v>9.2850000000000001</v>
      </c>
      <c r="D45" s="10">
        <v>143.38687999999999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31</v>
      </c>
      <c r="Q45" s="24">
        <v>0.69</v>
      </c>
      <c r="R45" s="24">
        <v>3.8</v>
      </c>
      <c r="S45" s="24">
        <v>43.28</v>
      </c>
      <c r="T45" s="24">
        <v>94.6</v>
      </c>
      <c r="U45" s="10">
        <v>5</v>
      </c>
      <c r="V45" s="10">
        <v>1.5</v>
      </c>
      <c r="W45" s="10">
        <v>2</v>
      </c>
      <c r="X45" s="10">
        <v>3</v>
      </c>
      <c r="Y45" s="10">
        <v>9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7.7503000000000002</v>
      </c>
      <c r="AK45" s="10">
        <v>4.4499999999999998E-2</v>
      </c>
      <c r="AL45" s="11">
        <v>0.29549999999999998</v>
      </c>
      <c r="AM45" s="11">
        <v>1.6999999999999999E-3</v>
      </c>
      <c r="AN45" s="11">
        <v>3.3589000000000002</v>
      </c>
      <c r="AO45" s="11">
        <v>9.9000000000000008E-3</v>
      </c>
      <c r="AP45" s="11">
        <v>0.3266</v>
      </c>
      <c r="AQ45" s="11">
        <v>1E-3</v>
      </c>
      <c r="AR45" s="11">
        <v>14.3559</v>
      </c>
      <c r="AS45" s="11">
        <v>4.6899999999999997E-2</v>
      </c>
      <c r="AT45" s="11">
        <v>0.28949999999999998</v>
      </c>
      <c r="AU45" s="11">
        <v>8.9999999999999998E-4</v>
      </c>
      <c r="AV45" s="11">
        <v>24.718699999999998</v>
      </c>
      <c r="AW45" s="11">
        <v>1.2500000000000001E-2</v>
      </c>
      <c r="AX45" s="11">
        <v>0.36840000000000001</v>
      </c>
      <c r="AY45" s="11">
        <v>2.0000000000000001E-4</v>
      </c>
      <c r="AZ45" s="11">
        <v>6.014388489208633E-2</v>
      </c>
      <c r="BA45" s="11">
        <v>1.2725388601036272</v>
      </c>
      <c r="BB45" s="11">
        <v>0.11992704058367538</v>
      </c>
      <c r="BC45" s="11">
        <v>0.10221089904136803</v>
      </c>
      <c r="BD45" s="11">
        <v>0.44539444058847549</v>
      </c>
      <c r="BE45" s="27"/>
      <c r="BF45" s="5"/>
    </row>
    <row r="46" spans="2:66" ht="13.5" customHeight="1" x14ac:dyDescent="0.2">
      <c r="B46" s="10">
        <v>143</v>
      </c>
      <c r="C46" s="10">
        <v>9.2910000000000004</v>
      </c>
      <c r="D46" s="10">
        <v>143.38712000000001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31</v>
      </c>
      <c r="Q46" s="24">
        <v>0.69</v>
      </c>
      <c r="R46" s="24">
        <v>3.8</v>
      </c>
      <c r="S46" s="24">
        <v>43.21</v>
      </c>
      <c r="T46" s="24">
        <v>94.66</v>
      </c>
      <c r="U46" s="10">
        <v>5</v>
      </c>
      <c r="V46" s="10">
        <v>1.5</v>
      </c>
      <c r="W46" s="10">
        <v>2</v>
      </c>
      <c r="X46" s="10">
        <v>3</v>
      </c>
      <c r="Y46" s="10">
        <v>9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4.3658000000000001</v>
      </c>
      <c r="AK46" s="10">
        <v>5.0000000000000001E-3</v>
      </c>
      <c r="AL46" s="11">
        <v>0.16589999999999999</v>
      </c>
      <c r="AM46" s="11">
        <v>2.0000000000000001E-4</v>
      </c>
      <c r="AN46" s="11">
        <v>1.9953000000000001</v>
      </c>
      <c r="AO46" s="11">
        <v>2.3999999999999998E-3</v>
      </c>
      <c r="AP46" s="11">
        <v>0.19339999999999999</v>
      </c>
      <c r="AQ46" s="11">
        <v>2.0000000000000001E-4</v>
      </c>
      <c r="AR46" s="11">
        <v>8.1344999999999992</v>
      </c>
      <c r="AS46" s="11">
        <v>4.0000000000000001E-3</v>
      </c>
      <c r="AT46" s="11">
        <v>0.16350000000000001</v>
      </c>
      <c r="AU46" s="11">
        <v>1E-4</v>
      </c>
      <c r="AV46" s="11">
        <v>14.8866</v>
      </c>
      <c r="AW46" s="11">
        <v>2.0999999999999999E-3</v>
      </c>
      <c r="AX46" s="11">
        <v>0.22109999999999999</v>
      </c>
      <c r="AY46" s="11">
        <v>0</v>
      </c>
      <c r="AZ46" s="11">
        <v>6.682750301568155E-2</v>
      </c>
      <c r="BA46" s="11">
        <v>1.3522935779816512</v>
      </c>
      <c r="BB46" s="11">
        <v>0.14976599063962553</v>
      </c>
      <c r="BC46" s="11">
        <v>9.7671263848066875E-2</v>
      </c>
      <c r="BD46" s="11">
        <v>0.30062750894471757</v>
      </c>
      <c r="BE46" s="27"/>
      <c r="BF46" s="5"/>
    </row>
    <row r="47" spans="2:66" ht="13.5" customHeight="1" x14ac:dyDescent="0.2">
      <c r="B47" s="10">
        <v>143</v>
      </c>
      <c r="C47" s="10">
        <v>9.2989999999999995</v>
      </c>
      <c r="D47" s="10">
        <v>143.38746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31</v>
      </c>
      <c r="Q47" s="24">
        <v>0.69</v>
      </c>
      <c r="R47" s="24">
        <v>3.8</v>
      </c>
      <c r="S47" s="24">
        <v>43.11</v>
      </c>
      <c r="T47" s="24">
        <v>94.73</v>
      </c>
      <c r="U47" s="10">
        <v>5</v>
      </c>
      <c r="V47" s="10">
        <v>1.5</v>
      </c>
      <c r="W47" s="10">
        <v>2</v>
      </c>
      <c r="X47" s="10">
        <v>3</v>
      </c>
      <c r="Y47" s="10">
        <v>9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7.3047000000000004</v>
      </c>
      <c r="AK47" s="10">
        <v>0.2102</v>
      </c>
      <c r="AL47" s="11">
        <v>0.27639999999999998</v>
      </c>
      <c r="AM47" s="11">
        <v>8.0000000000000002E-3</v>
      </c>
      <c r="AN47" s="11">
        <v>3.1753</v>
      </c>
      <c r="AO47" s="11">
        <v>8.0500000000000002E-2</v>
      </c>
      <c r="AP47" s="11">
        <v>0.30640000000000001</v>
      </c>
      <c r="AQ47" s="11">
        <v>7.7999999999999996E-3</v>
      </c>
      <c r="AR47" s="11">
        <v>13.522600000000001</v>
      </c>
      <c r="AS47" s="11">
        <v>0.34110000000000001</v>
      </c>
      <c r="AT47" s="11">
        <v>0.27060000000000001</v>
      </c>
      <c r="AU47" s="11">
        <v>6.7999999999999996E-3</v>
      </c>
      <c r="AV47" s="11">
        <v>23.360499999999998</v>
      </c>
      <c r="AW47" s="11">
        <v>0.48880000000000001</v>
      </c>
      <c r="AX47" s="11">
        <v>0.34560000000000002</v>
      </c>
      <c r="AY47" s="11">
        <v>7.1999999999999998E-3</v>
      </c>
      <c r="AZ47" s="11">
        <v>6.0122699386503081E-2</v>
      </c>
      <c r="BA47" s="11">
        <v>1.2771618625277161</v>
      </c>
      <c r="BB47" s="11">
        <v>0.12171372930866602</v>
      </c>
      <c r="BC47" s="11">
        <v>0.10078838917756676</v>
      </c>
      <c r="BD47" s="11">
        <v>0.42845509980799251</v>
      </c>
      <c r="BE47" s="27"/>
      <c r="BF47" s="5"/>
    </row>
    <row r="48" spans="2:66" ht="13.5" customHeight="1" x14ac:dyDescent="0.2">
      <c r="B48" s="10">
        <v>143</v>
      </c>
      <c r="C48" s="10">
        <v>9.3059999999999992</v>
      </c>
      <c r="D48" s="10">
        <v>143.38775000000001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31</v>
      </c>
      <c r="Q48" s="24">
        <v>0.69</v>
      </c>
      <c r="R48" s="24">
        <v>3.8</v>
      </c>
      <c r="S48" s="24">
        <v>43.02</v>
      </c>
      <c r="T48" s="24">
        <v>94.8</v>
      </c>
      <c r="U48" s="10">
        <v>5</v>
      </c>
      <c r="V48" s="10">
        <v>1.5</v>
      </c>
      <c r="W48" s="10">
        <v>2</v>
      </c>
      <c r="X48" s="10">
        <v>3</v>
      </c>
      <c r="Y48" s="10">
        <v>9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6.2484000000000002</v>
      </c>
      <c r="AK48" s="10">
        <v>2.6100000000000002E-2</v>
      </c>
      <c r="AL48" s="11">
        <v>0.23549999999999999</v>
      </c>
      <c r="AM48" s="11">
        <v>1E-3</v>
      </c>
      <c r="AN48" s="11">
        <v>2.6589</v>
      </c>
      <c r="AO48" s="11">
        <v>2.8E-3</v>
      </c>
      <c r="AP48" s="11">
        <v>0.25559999999999999</v>
      </c>
      <c r="AQ48" s="11">
        <v>2.9999999999999997E-4</v>
      </c>
      <c r="AR48" s="11">
        <v>11.5684</v>
      </c>
      <c r="AS48" s="11">
        <v>6.3899999999999998E-2</v>
      </c>
      <c r="AT48" s="11">
        <v>0.2306</v>
      </c>
      <c r="AU48" s="11">
        <v>1.2999999999999999E-3</v>
      </c>
      <c r="AV48" s="11">
        <v>19.495799999999999</v>
      </c>
      <c r="AW48" s="11">
        <v>6.1999999999999998E-3</v>
      </c>
      <c r="AX48" s="11">
        <v>0.28739999999999999</v>
      </c>
      <c r="AY48" s="11">
        <v>1E-4</v>
      </c>
      <c r="AZ48" s="11">
        <v>5.856353591160221E-2</v>
      </c>
      <c r="BA48" s="11">
        <v>1.2463139635732869</v>
      </c>
      <c r="BB48" s="11">
        <v>0.10965250965250962</v>
      </c>
      <c r="BC48" s="11">
        <v>8.3693516699410594E-2</v>
      </c>
      <c r="BD48" s="11">
        <v>0.51471252871015749</v>
      </c>
      <c r="BE48" s="27"/>
      <c r="BF48" s="5"/>
    </row>
    <row r="49" spans="2:57" ht="13.5" customHeight="1" x14ac:dyDescent="0.2">
      <c r="B49" s="10">
        <v>143</v>
      </c>
      <c r="C49" s="10">
        <v>9.3130000000000006</v>
      </c>
      <c r="D49" s="10">
        <v>143.38803999999999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31</v>
      </c>
      <c r="Q49" s="24">
        <v>0.69</v>
      </c>
      <c r="R49" s="24">
        <v>3.8</v>
      </c>
      <c r="S49" s="24">
        <v>42.93</v>
      </c>
      <c r="T49" s="24">
        <v>94.86</v>
      </c>
      <c r="U49" s="10">
        <v>5</v>
      </c>
      <c r="V49" s="10">
        <v>1.5</v>
      </c>
      <c r="W49" s="10">
        <v>2</v>
      </c>
      <c r="X49" s="10">
        <v>3</v>
      </c>
      <c r="Y49" s="10">
        <v>9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7.4325999999999999</v>
      </c>
      <c r="AK49" s="10">
        <v>0.27060000000000001</v>
      </c>
      <c r="AL49" s="11">
        <v>0.27910000000000001</v>
      </c>
      <c r="AM49" s="11">
        <v>1.0200000000000001E-2</v>
      </c>
      <c r="AN49" s="11">
        <v>3.2189000000000001</v>
      </c>
      <c r="AO49" s="11">
        <v>9.6799999999999997E-2</v>
      </c>
      <c r="AP49" s="11">
        <v>0.30819999999999997</v>
      </c>
      <c r="AQ49" s="11">
        <v>9.2999999999999992E-3</v>
      </c>
      <c r="AR49" s="11">
        <v>13.8078</v>
      </c>
      <c r="AS49" s="11">
        <v>0.3715</v>
      </c>
      <c r="AT49" s="11">
        <v>0.2742</v>
      </c>
      <c r="AU49" s="11">
        <v>7.4000000000000003E-3</v>
      </c>
      <c r="AV49" s="11">
        <v>23.720300000000002</v>
      </c>
      <c r="AW49" s="11">
        <v>0.50749999999999995</v>
      </c>
      <c r="AX49" s="11">
        <v>0.34839999999999999</v>
      </c>
      <c r="AY49" s="11">
        <v>7.4999999999999997E-3</v>
      </c>
      <c r="AZ49" s="11">
        <v>6.1224489795918394E-2</v>
      </c>
      <c r="BA49" s="11">
        <v>1.2706053975200584</v>
      </c>
      <c r="BB49" s="11">
        <v>0.11917764214583999</v>
      </c>
      <c r="BC49" s="11">
        <v>9.9144842330304628E-2</v>
      </c>
      <c r="BD49" s="11">
        <v>0.47192346462133994</v>
      </c>
      <c r="BE49" s="27"/>
    </row>
    <row r="50" spans="2:57" ht="13.5" customHeight="1" x14ac:dyDescent="0.2">
      <c r="B50" s="10">
        <v>143</v>
      </c>
      <c r="C50" s="10">
        <v>9.2029999999999994</v>
      </c>
      <c r="D50" s="10">
        <v>143.38346000000001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31</v>
      </c>
      <c r="Q50" s="24">
        <v>0.69</v>
      </c>
      <c r="R50" s="24">
        <v>3.8</v>
      </c>
      <c r="S50" s="24">
        <v>44.31</v>
      </c>
      <c r="T50" s="24">
        <v>93.85</v>
      </c>
      <c r="U50" s="10">
        <v>5</v>
      </c>
      <c r="V50" s="10">
        <v>1.5</v>
      </c>
      <c r="W50" s="10">
        <v>2</v>
      </c>
      <c r="X50" s="10">
        <v>3</v>
      </c>
      <c r="Y50" s="10">
        <v>9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6.6929999999999996</v>
      </c>
      <c r="AK50" s="10">
        <v>1.4E-2</v>
      </c>
      <c r="AL50" s="11">
        <v>0.26719999999999999</v>
      </c>
      <c r="AM50" s="11">
        <v>5.9999999999999995E-4</v>
      </c>
      <c r="AN50" s="11">
        <v>2.81</v>
      </c>
      <c r="AO50" s="11">
        <v>7.4000000000000003E-3</v>
      </c>
      <c r="AP50" s="11">
        <v>0.28649999999999998</v>
      </c>
      <c r="AQ50" s="11">
        <v>8.0000000000000004E-4</v>
      </c>
      <c r="AR50" s="11">
        <v>12.5223</v>
      </c>
      <c r="AS50" s="11">
        <v>8.5000000000000006E-3</v>
      </c>
      <c r="AT50" s="11">
        <v>0.26440000000000002</v>
      </c>
      <c r="AU50" s="11">
        <v>2.0000000000000001E-4</v>
      </c>
      <c r="AV50" s="11">
        <v>21.0642</v>
      </c>
      <c r="AW50" s="11">
        <v>3.5400000000000001E-2</v>
      </c>
      <c r="AX50" s="11">
        <v>0.3281</v>
      </c>
      <c r="AY50" s="11">
        <v>5.9999999999999995E-4</v>
      </c>
      <c r="AZ50" s="11">
        <v>6.768630003254153E-2</v>
      </c>
      <c r="BA50" s="11">
        <v>1.2409228441754916</v>
      </c>
      <c r="BB50" s="11">
        <v>0.10751054852320671</v>
      </c>
      <c r="BC50" s="11">
        <v>8.7459954233409576E-2</v>
      </c>
      <c r="BD50" s="11">
        <v>0.70663861644889547</v>
      </c>
      <c r="BE50" s="27"/>
    </row>
    <row r="51" spans="2:57" ht="13.5" customHeight="1" x14ac:dyDescent="0.2">
      <c r="B51" s="10">
        <v>143</v>
      </c>
      <c r="C51" s="10">
        <v>8.9930000000000003</v>
      </c>
      <c r="D51" s="10">
        <v>143.37470999999999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31</v>
      </c>
      <c r="Q51" s="24">
        <v>0.69</v>
      </c>
      <c r="R51" s="24">
        <v>3.8</v>
      </c>
      <c r="S51" s="24">
        <v>46.95</v>
      </c>
      <c r="T51" s="24">
        <v>92</v>
      </c>
      <c r="U51" s="10">
        <v>5</v>
      </c>
      <c r="V51" s="10">
        <v>1.5</v>
      </c>
      <c r="W51" s="10">
        <v>2</v>
      </c>
      <c r="X51" s="10">
        <v>3</v>
      </c>
      <c r="Y51" s="10">
        <v>9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24.319500000000001</v>
      </c>
      <c r="AK51" s="26">
        <v>2.8999999999999998E-2</v>
      </c>
      <c r="AL51" s="26">
        <v>0.77450000000000008</v>
      </c>
      <c r="AM51" s="26">
        <v>1E-3</v>
      </c>
      <c r="AN51" s="26">
        <v>9.4474999999999998</v>
      </c>
      <c r="AO51" s="26">
        <v>1.2500000000000001E-2</v>
      </c>
      <c r="AP51" s="26">
        <v>0.76700000000000002</v>
      </c>
      <c r="AQ51" s="26">
        <v>1E-3</v>
      </c>
      <c r="AR51" s="26">
        <v>45.875500000000002</v>
      </c>
      <c r="AS51" s="26">
        <v>5.6000000000000001E-2</v>
      </c>
      <c r="AT51" s="26">
        <v>0.77249999999999996</v>
      </c>
      <c r="AU51" s="26">
        <v>1E-3</v>
      </c>
      <c r="AV51" s="26">
        <v>60.243000000000002</v>
      </c>
      <c r="AW51" s="26">
        <v>0.1186</v>
      </c>
      <c r="AX51" s="26">
        <v>0.74829999999999997</v>
      </c>
      <c r="AY51" s="26">
        <v>1.5E-3</v>
      </c>
      <c r="AZ51" s="11">
        <v>-1.2340790602520987E-2</v>
      </c>
      <c r="BA51" s="11">
        <v>24.216828478964398</v>
      </c>
      <c r="BB51" s="11">
        <v>-1.5912677538137823E-2</v>
      </c>
      <c r="BC51" s="11">
        <v>-1.796318289786223E-2</v>
      </c>
      <c r="BD51" s="11">
        <v>0.37603886375705653</v>
      </c>
      <c r="BE51" s="27"/>
    </row>
    <row r="52" spans="2:57" ht="13.5" customHeight="1" x14ac:dyDescent="0.2">
      <c r="B52" s="10">
        <v>143</v>
      </c>
      <c r="C52" s="10">
        <v>8.9209999999999994</v>
      </c>
      <c r="D52" s="10">
        <v>143.37171000000001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31</v>
      </c>
      <c r="Q52" s="24">
        <v>0.69</v>
      </c>
      <c r="R52" s="24">
        <v>3.8</v>
      </c>
      <c r="S52" s="24">
        <v>47.85</v>
      </c>
      <c r="T52" s="24">
        <v>91.39</v>
      </c>
      <c r="U52" s="10">
        <v>5</v>
      </c>
      <c r="V52" s="10">
        <v>1.5</v>
      </c>
      <c r="W52" s="10">
        <v>2</v>
      </c>
      <c r="X52" s="10">
        <v>3</v>
      </c>
      <c r="Y52" s="10">
        <v>9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33.6496</v>
      </c>
      <c r="AK52" s="10">
        <v>5.4199999999999998E-2</v>
      </c>
      <c r="AL52" s="11">
        <v>0.99629999999999996</v>
      </c>
      <c r="AM52" s="11">
        <v>1.6000000000000001E-3</v>
      </c>
      <c r="AN52" s="11">
        <v>13.2066</v>
      </c>
      <c r="AO52" s="11">
        <v>2.4199999999999999E-2</v>
      </c>
      <c r="AP52" s="11">
        <v>0.99609999999999999</v>
      </c>
      <c r="AQ52" s="11">
        <v>1.8E-3</v>
      </c>
      <c r="AR52" s="11">
        <v>63.641599999999997</v>
      </c>
      <c r="AS52" s="11">
        <v>0.12559999999999999</v>
      </c>
      <c r="AT52" s="11">
        <v>0.99629999999999996</v>
      </c>
      <c r="AU52" s="11">
        <v>2E-3</v>
      </c>
      <c r="AV52" s="11">
        <v>86.265900000000002</v>
      </c>
      <c r="AW52" s="11">
        <v>0.15870000000000001</v>
      </c>
      <c r="AX52" s="11">
        <v>0.99609999999999999</v>
      </c>
      <c r="AY52" s="11">
        <v>1.8E-3</v>
      </c>
      <c r="AZ52" s="25">
        <v>0.73446731508708452</v>
      </c>
      <c r="BA52" s="25">
        <v>1.3554954620876911</v>
      </c>
      <c r="BB52" s="25">
        <v>0.15092173506995984</v>
      </c>
      <c r="BC52" s="25">
        <v>0.22563003839569173</v>
      </c>
      <c r="BD52" s="25">
        <v>11.32653412310319</v>
      </c>
      <c r="BE52" s="27"/>
    </row>
    <row r="53" spans="2:57" ht="13.5" customHeight="1" x14ac:dyDescent="0.2">
      <c r="B53" s="10">
        <v>143</v>
      </c>
      <c r="C53" s="10">
        <v>9.1920000000000002</v>
      </c>
      <c r="D53" s="10">
        <v>143.38300000000001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31</v>
      </c>
      <c r="Q53" s="24">
        <v>0.69</v>
      </c>
      <c r="R53" s="24">
        <v>3.8</v>
      </c>
      <c r="S53" s="24">
        <v>44.45</v>
      </c>
      <c r="T53" s="24">
        <v>93.75</v>
      </c>
      <c r="U53" s="10">
        <v>5</v>
      </c>
      <c r="V53" s="10">
        <v>1.5</v>
      </c>
      <c r="W53" s="10">
        <v>2</v>
      </c>
      <c r="X53" s="10">
        <v>3</v>
      </c>
      <c r="Y53" s="10">
        <v>9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24.9998</v>
      </c>
      <c r="AK53" s="10">
        <v>2.2599999999999999E-2</v>
      </c>
      <c r="AL53" s="11">
        <v>1.0042</v>
      </c>
      <c r="AM53" s="11">
        <v>8.9999999999999998E-4</v>
      </c>
      <c r="AN53" s="11">
        <v>9.7850000000000001</v>
      </c>
      <c r="AO53" s="11">
        <v>1.2E-2</v>
      </c>
      <c r="AP53" s="11">
        <v>1.004</v>
      </c>
      <c r="AQ53" s="11">
        <v>1.1999999999999999E-3</v>
      </c>
      <c r="AR53" s="11">
        <v>47.252400000000002</v>
      </c>
      <c r="AS53" s="11">
        <v>6.0100000000000001E-2</v>
      </c>
      <c r="AT53" s="11">
        <v>1.0042</v>
      </c>
      <c r="AU53" s="11">
        <v>1.2999999999999999E-3</v>
      </c>
      <c r="AV53" s="11">
        <v>64.066100000000006</v>
      </c>
      <c r="AW53" s="11">
        <v>8.9099999999999999E-2</v>
      </c>
      <c r="AX53" s="11">
        <v>1.004</v>
      </c>
      <c r="AY53" s="11">
        <v>1.4E-3</v>
      </c>
      <c r="AZ53" s="25">
        <v>0.73500733232138737</v>
      </c>
      <c r="BA53" s="25">
        <v>1.3558274288713379</v>
      </c>
      <c r="BB53" s="25">
        <v>0.15104138126187475</v>
      </c>
      <c r="BC53" s="25">
        <v>0.22554899234026574</v>
      </c>
      <c r="BD53" s="25">
        <v>11.330929391562405</v>
      </c>
      <c r="BE53" s="27"/>
    </row>
    <row r="54" spans="2:57" ht="13.5" customHeight="1" x14ac:dyDescent="0.2">
      <c r="B54" s="10">
        <v>143</v>
      </c>
      <c r="C54" s="10">
        <v>9.4920000000000009</v>
      </c>
      <c r="D54" s="10">
        <v>143.3955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31</v>
      </c>
      <c r="Q54" s="24">
        <v>0.69</v>
      </c>
      <c r="R54" s="24">
        <v>3.8</v>
      </c>
      <c r="S54" s="24">
        <v>40.69</v>
      </c>
      <c r="T54" s="24">
        <v>96.58</v>
      </c>
      <c r="U54" s="10">
        <v>5</v>
      </c>
      <c r="V54" s="10">
        <v>1.5</v>
      </c>
      <c r="W54" s="10">
        <v>2</v>
      </c>
      <c r="X54" s="10">
        <v>3</v>
      </c>
      <c r="Y54" s="10">
        <v>9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29.5337</v>
      </c>
      <c r="AK54" s="10">
        <v>4.5900000000000003E-2</v>
      </c>
      <c r="AL54" s="11">
        <v>1.0123</v>
      </c>
      <c r="AM54" s="11">
        <v>1.6000000000000001E-3</v>
      </c>
      <c r="AN54" s="11">
        <v>11.610200000000001</v>
      </c>
      <c r="AO54" s="11">
        <v>2.1999999999999999E-2</v>
      </c>
      <c r="AP54" s="11">
        <v>1.0122</v>
      </c>
      <c r="AQ54" s="11">
        <v>1.9E-3</v>
      </c>
      <c r="AR54" s="11">
        <v>55.886200000000002</v>
      </c>
      <c r="AS54" s="11">
        <v>0.1104</v>
      </c>
      <c r="AT54" s="11">
        <v>1.0123</v>
      </c>
      <c r="AU54" s="11">
        <v>2E-3</v>
      </c>
      <c r="AV54" s="11">
        <v>75.291799999999995</v>
      </c>
      <c r="AW54" s="11">
        <v>0.12740000000000001</v>
      </c>
      <c r="AX54" s="11">
        <v>1.0122</v>
      </c>
      <c r="AY54" s="11">
        <v>1.6999999999999999E-3</v>
      </c>
      <c r="AZ54" s="25">
        <v>0.73279786426089155</v>
      </c>
      <c r="BA54" s="25">
        <v>1.3472342009297464</v>
      </c>
      <c r="BB54" s="25">
        <v>0.14793334248120868</v>
      </c>
      <c r="BC54" s="25">
        <v>0.22105742796822542</v>
      </c>
      <c r="BD54" s="25">
        <v>11.412759260166844</v>
      </c>
      <c r="BE54" s="27"/>
    </row>
  </sheetData>
  <autoFilter ref="B9:BB54" xr:uid="{E8E7E34D-424B-4580-B75A-AF58B6F46737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E02D-8537-4601-B44F-9B8896F0B532}">
  <sheetPr codeName="Sheet58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147</v>
      </c>
      <c r="C10" s="10">
        <v>8.952</v>
      </c>
      <c r="D10" s="10">
        <v>147.37299999999999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30.7</v>
      </c>
      <c r="Q10" s="24">
        <v>0.83</v>
      </c>
      <c r="R10" s="24">
        <v>3.59</v>
      </c>
      <c r="S10" s="24">
        <v>47.23</v>
      </c>
      <c r="T10" s="24">
        <v>90.72</v>
      </c>
      <c r="U10" s="10">
        <v>3</v>
      </c>
      <c r="V10" s="10">
        <v>0.5</v>
      </c>
      <c r="W10" s="10">
        <v>1</v>
      </c>
      <c r="X10" s="10">
        <v>1</v>
      </c>
      <c r="Y10" s="10">
        <v>3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8.8018000000000001</v>
      </c>
      <c r="AK10" s="10">
        <v>5.3400000000000003E-2</v>
      </c>
      <c r="AL10" s="11">
        <v>0.31190000000000001</v>
      </c>
      <c r="AM10" s="11">
        <v>1.9E-3</v>
      </c>
      <c r="AN10" s="11">
        <v>3.8738000000000001</v>
      </c>
      <c r="AO10" s="11">
        <v>1.15E-2</v>
      </c>
      <c r="AP10" s="11">
        <v>0.35099999999999998</v>
      </c>
      <c r="AQ10" s="11">
        <v>1E-3</v>
      </c>
      <c r="AR10" s="11">
        <v>16.386600000000001</v>
      </c>
      <c r="AS10" s="11">
        <v>6.9699999999999998E-2</v>
      </c>
      <c r="AT10" s="11">
        <v>0.30620000000000003</v>
      </c>
      <c r="AU10" s="11">
        <v>1.2999999999999999E-3</v>
      </c>
      <c r="AV10" s="11">
        <v>28.1861</v>
      </c>
      <c r="AW10" s="11">
        <v>6.2399999999999997E-2</v>
      </c>
      <c r="AX10" s="11">
        <v>0.39729999999999999</v>
      </c>
      <c r="AY10" s="11">
        <v>8.9999999999999998E-4</v>
      </c>
      <c r="AZ10" s="11">
        <v>6.1873580114927183E-2</v>
      </c>
      <c r="BA10" s="11">
        <v>1.2975179621162638</v>
      </c>
      <c r="BB10" s="11">
        <v>0.12949538024164883</v>
      </c>
      <c r="BC10" s="11">
        <v>0.1135438304943913</v>
      </c>
      <c r="BD10" s="11">
        <v>0.38902837706695309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0.30470937499999989</v>
      </c>
      <c r="BJ10" s="4">
        <f>DSTDEV(PlotSort,"PhxRed",$BI$35:$BI$38)/SQRT($BH10)</f>
        <v>2.8666933272606054E-3</v>
      </c>
      <c r="BK10" s="4">
        <f>DAVERAGE(PlotSort,"PhxRedEdge",$BI$35:$BI$38)</f>
        <v>0.34949999999999992</v>
      </c>
      <c r="BL10" s="4">
        <f>DSTDEV(PlotSort,"PhxRedEdge",$BI$35:$BI$38)/SQRT($BH10)</f>
        <v>1.6238829907791804E-3</v>
      </c>
      <c r="BM10" s="4">
        <f>DAVERAGE(PlotSort,"TMRed",$BI$35:$BI$38)</f>
        <v>0.30094375000000007</v>
      </c>
      <c r="BN10" s="4">
        <f>DSTDEV(PlotSort,"TMRed",$BI$35:$BI$38)/SQRT($BH10)</f>
        <v>2.7329749295823789E-3</v>
      </c>
      <c r="BO10" s="4">
        <f>DAVERAGE(PlotSort,"TMNIR",$BI$35:$BI$38)</f>
        <v>0.40099999999999997</v>
      </c>
      <c r="BP10" s="4">
        <f>DSTDEV(PlotSort,"TMNIR",$BI$35:$BI$38)/SQRT($BH10)</f>
        <v>1.2800422120055758E-3</v>
      </c>
      <c r="BQ10" s="4">
        <f>DAVERAGE(PlotSort,"NDRE",$BI$35:$BI$38)</f>
        <v>6.8705327248246073E-2</v>
      </c>
      <c r="BR10" s="4">
        <f>DSTDEV(PlotSort,"NDRE",$BI$35:$BI$38)/SQRT($BH10)</f>
        <v>1.4585921047361192E-3</v>
      </c>
      <c r="BS10" s="4">
        <f>DAVERAGE(PlotSort,"rvi",$BI$35:$BI$38)</f>
        <v>1.3355350531201209</v>
      </c>
      <c r="BT10" s="4">
        <f>DSTDEV(PlotSort,"rvi",$BI$35:$BI$38)/SQRT($BH10)</f>
        <v>1.1563380350311576E-2</v>
      </c>
      <c r="BU10" s="17">
        <f>DAVERAGE(PlotSort,"ndvi",$BI$35:$BI$38)</f>
        <v>0.14303037174991756</v>
      </c>
      <c r="BV10" s="4">
        <f>DSTDEV(PlotSort,"ndvi",$BI$35:$BI$38)/SQRT($BH10)</f>
        <v>4.1376650369357951E-3</v>
      </c>
      <c r="BW10" s="17">
        <f>DAVERAGE(PlotSort,"SAVI",$BI$35:$BI$38)</f>
        <v>0.12509174093873879</v>
      </c>
      <c r="BX10" s="4">
        <f>DSTDEV(PlotSort,"SAVI",$BI$35:$BI$38)/SQRT($BH10)</f>
        <v>3.3904322263288416E-3</v>
      </c>
      <c r="BY10" s="17">
        <f>DAVERAGE(PlotSort,"CCCI",$BI$35:$BI$38)</f>
        <v>0.39251049744216643</v>
      </c>
      <c r="BZ10" s="4">
        <f>DSTDEV(PlotSort,"CCCI",$BI$35:$BI$38)/SQRT($BH10)</f>
        <v>1.413120818720111E-2</v>
      </c>
    </row>
    <row r="11" spans="1:78" ht="13.5" customHeight="1" x14ac:dyDescent="0.2">
      <c r="B11" s="10">
        <v>147</v>
      </c>
      <c r="C11" s="10">
        <v>8.9450000000000003</v>
      </c>
      <c r="D11" s="10">
        <v>147.37271000000001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30.7</v>
      </c>
      <c r="Q11" s="24">
        <v>0.83</v>
      </c>
      <c r="R11" s="24">
        <v>3.59</v>
      </c>
      <c r="S11" s="24">
        <v>47.31</v>
      </c>
      <c r="T11" s="24">
        <v>90.66</v>
      </c>
      <c r="U11" s="10">
        <v>3</v>
      </c>
      <c r="V11" s="10">
        <v>0.5</v>
      </c>
      <c r="W11" s="10">
        <v>1</v>
      </c>
      <c r="X11" s="10">
        <v>1</v>
      </c>
      <c r="Y11" s="10">
        <v>3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8.9981000000000009</v>
      </c>
      <c r="AK11" s="10">
        <v>0.38879999999999998</v>
      </c>
      <c r="AL11" s="11">
        <v>0.31979999999999997</v>
      </c>
      <c r="AM11" s="11">
        <v>1.38E-2</v>
      </c>
      <c r="AN11" s="11">
        <v>3.9687000000000001</v>
      </c>
      <c r="AO11" s="11">
        <v>0.1457</v>
      </c>
      <c r="AP11" s="11">
        <v>0.36070000000000002</v>
      </c>
      <c r="AQ11" s="11">
        <v>1.32E-2</v>
      </c>
      <c r="AR11" s="11">
        <v>16.7393</v>
      </c>
      <c r="AS11" s="11">
        <v>0.78090000000000004</v>
      </c>
      <c r="AT11" s="11">
        <v>0.31380000000000002</v>
      </c>
      <c r="AU11" s="11">
        <v>1.46E-2</v>
      </c>
      <c r="AV11" s="11">
        <v>28.9557</v>
      </c>
      <c r="AW11" s="11">
        <v>0.94020000000000004</v>
      </c>
      <c r="AX11" s="11">
        <v>0.40939999999999999</v>
      </c>
      <c r="AY11" s="11">
        <v>1.3299999999999999E-2</v>
      </c>
      <c r="AZ11" s="11">
        <v>6.3238540449292252E-2</v>
      </c>
      <c r="BA11" s="11">
        <v>1.3046526449968132</v>
      </c>
      <c r="BB11" s="11">
        <v>0.13219026548672561</v>
      </c>
      <c r="BC11" s="11">
        <v>0.11723348593852184</v>
      </c>
      <c r="BD11" s="11">
        <v>0.38898562866050512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0.30630625</v>
      </c>
      <c r="BJ11" s="4">
        <f>DSTDEV(PlotSort,"PhxRed",$BI$31:$BI$32)/SQRT($BH11)</f>
        <v>3.3040564557071362E-3</v>
      </c>
      <c r="BK11" s="4">
        <f>DAVERAGE(PlotSort,"PhxRedEdge",$BI$31:$BI$32)</f>
        <v>0.3495625</v>
      </c>
      <c r="BL11" s="4">
        <f>DSTDEV(PlotSort,"PhxRedEdge",$BI$31:$BI$32)/SQRT($BH11)</f>
        <v>2.1100923163059324E-3</v>
      </c>
      <c r="BM11" s="4">
        <f>DAVERAGE(PlotSort,"TMRed",$BI$31:$BI$32)</f>
        <v>0.30247500000000005</v>
      </c>
      <c r="BN11" s="4">
        <f>DSTDEV(PlotSort,"TMRed",$BI$31:$BI$32)/SQRT($BH11)</f>
        <v>3.0333905672256145E-3</v>
      </c>
      <c r="BO11" s="4">
        <f>DAVERAGE(PlotSort,"TMNIR",$BI$31:$BI$32)</f>
        <v>0.40092499999999998</v>
      </c>
      <c r="BP11" s="4">
        <f>DSTDEV(PlotSort,"TMNIR",$BI$31:$BI$32)/SQRT($BH11)</f>
        <v>1.7317500781964263E-3</v>
      </c>
      <c r="BQ11" s="4">
        <f>DAVERAGE(PlotSort,"NDRE",$BI$31:$BI$32)</f>
        <v>6.8501842186287451E-2</v>
      </c>
      <c r="BR11" s="4">
        <f>DSTDEV(PlotSort,"NDRE",$BI$31:$BI$32)/SQRT($BH11)</f>
        <v>2.0323322219885022E-3</v>
      </c>
      <c r="BS11" s="4">
        <f>DAVERAGE(PlotSort,"rvi",$BI$31:$BI$32)</f>
        <v>1.3272996931251511</v>
      </c>
      <c r="BT11" s="4">
        <f>DSTDEV(PlotSort,"rvi",$BI$31:$BI$32)/SQRT($BH11)</f>
        <v>1.3295119123535745E-2</v>
      </c>
      <c r="BU11" s="17">
        <f>DAVERAGE(PlotSort,"ndvi",$BI$31:$BI$32)</f>
        <v>0.14022302783666585</v>
      </c>
      <c r="BV11" s="4">
        <f>DSTDEV(PlotSort,"ndvi",$BI$31:$BI$32)/SQRT($BH11)</f>
        <v>4.8088560837083669E-3</v>
      </c>
      <c r="BW11" s="17">
        <f>DAVERAGE(PlotSort,"SAVI",$BI$31:$BI$32)</f>
        <v>0.12283257715074207</v>
      </c>
      <c r="BX11" s="4">
        <f>DSTDEV(PlotSort,"SAVI",$BI$31:$BI$32)/SQRT($BH11)</f>
        <v>4.0017820898100992E-3</v>
      </c>
      <c r="BY11" s="17">
        <f>DAVERAGE(PlotSort,"CCCI",$BI$31:$BI$32)</f>
        <v>0.4109556025505019</v>
      </c>
      <c r="BZ11" s="4">
        <f>DSTDEV(PlotSort,"CCCI",$BI$31:$BI$32)/SQRT($BH11)</f>
        <v>1.4533963401072367E-2</v>
      </c>
    </row>
    <row r="12" spans="1:78" ht="13.5" customHeight="1" x14ac:dyDescent="0.2">
      <c r="B12" s="10">
        <v>147</v>
      </c>
      <c r="C12" s="10">
        <v>8.9369999999999994</v>
      </c>
      <c r="D12" s="10">
        <v>147.37237999999999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30.7</v>
      </c>
      <c r="Q12" s="24">
        <v>0.83</v>
      </c>
      <c r="R12" s="24">
        <v>3.59</v>
      </c>
      <c r="S12" s="24">
        <v>47.41</v>
      </c>
      <c r="T12" s="24">
        <v>90.6</v>
      </c>
      <c r="U12" s="10">
        <v>3</v>
      </c>
      <c r="V12" s="10">
        <v>0.5</v>
      </c>
      <c r="W12" s="10">
        <v>1</v>
      </c>
      <c r="X12" s="10">
        <v>1</v>
      </c>
      <c r="Y12" s="10">
        <v>3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7.6749000000000001</v>
      </c>
      <c r="AK12" s="10">
        <v>0.35859999999999997</v>
      </c>
      <c r="AL12" s="11">
        <v>0.27379999999999999</v>
      </c>
      <c r="AM12" s="11">
        <v>1.2800000000000001E-2</v>
      </c>
      <c r="AN12" s="11">
        <v>3.6484000000000001</v>
      </c>
      <c r="AO12" s="11">
        <v>0.1061</v>
      </c>
      <c r="AP12" s="11">
        <v>0.33279999999999998</v>
      </c>
      <c r="AQ12" s="11">
        <v>9.7000000000000003E-3</v>
      </c>
      <c r="AR12" s="11">
        <v>14.424200000000001</v>
      </c>
      <c r="AS12" s="11">
        <v>0.79479999999999995</v>
      </c>
      <c r="AT12" s="11">
        <v>0.27129999999999999</v>
      </c>
      <c r="AU12" s="11">
        <v>1.4999999999999999E-2</v>
      </c>
      <c r="AV12" s="11">
        <v>27.892800000000001</v>
      </c>
      <c r="AW12" s="11">
        <v>0.56369999999999998</v>
      </c>
      <c r="AX12" s="11">
        <v>0.39579999999999999</v>
      </c>
      <c r="AY12" s="11">
        <v>8.0000000000000002E-3</v>
      </c>
      <c r="AZ12" s="11">
        <v>8.6467197364809234E-2</v>
      </c>
      <c r="BA12" s="11">
        <v>1.4589015849612974</v>
      </c>
      <c r="BB12" s="11">
        <v>0.1866286913506221</v>
      </c>
      <c r="BC12" s="11">
        <v>0.16001199554451204</v>
      </c>
      <c r="BD12" s="11">
        <v>0.32273679975390646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0.30311250000000001</v>
      </c>
      <c r="BJ12" s="4">
        <f>DSTDEV(PlotSort,"PhxRed",$BJ$31:$BJ$32)/SQRT($BH12)</f>
        <v>4.7655698767303783E-3</v>
      </c>
      <c r="BK12" s="4">
        <f>DAVERAGE(PlotSort,"PhxRedEdge",$BJ$31:$BJ$32)</f>
        <v>0.34943750000000001</v>
      </c>
      <c r="BL12" s="4">
        <f>DSTDEV(PlotSort,"PhxRedEdge",$BJ$31:$BJ$32)/SQRT($BH12)</f>
        <v>2.539010223820823E-3</v>
      </c>
      <c r="BM12" s="4">
        <f>DAVERAGE(PlotSort,"TMRed",$BJ$31:$BJ$32)</f>
        <v>0.29941250000000003</v>
      </c>
      <c r="BN12" s="4">
        <f>DSTDEV(PlotSort,"TMRed",$BJ$31:$BJ$32)/SQRT($BH12)</f>
        <v>4.621515579331094E-3</v>
      </c>
      <c r="BO12" s="4">
        <f>DAVERAGE(PlotSort,"TMNIR",$BJ$31:$BJ$32)</f>
        <v>0.40107499999999996</v>
      </c>
      <c r="BP12" s="4">
        <f>DSTDEV(PlotSort,"TMNIR",$BJ$31:$BJ$32)/SQRT($BH12)</f>
        <v>1.9423675416014E-3</v>
      </c>
      <c r="BQ12" s="4">
        <f>DAVERAGE(PlotSort,"NDRE",$BJ$31:$BJ$32)</f>
        <v>6.8908812310204681E-2</v>
      </c>
      <c r="BR12" s="4">
        <f>DSTDEV(PlotSort,"NDRE",$BJ$31:$BJ$32)/SQRT($BH12)</f>
        <v>2.1581784184359011E-3</v>
      </c>
      <c r="BS12" s="4">
        <f>DAVERAGE(PlotSort,"rvi",$BJ$31:$BJ$32)</f>
        <v>1.34377041311509</v>
      </c>
      <c r="BT12" s="4">
        <f>DSTDEV(PlotSort,"rvi",$BJ$31:$BJ$32)/SQRT($BH12)</f>
        <v>1.9153910378269481E-2</v>
      </c>
      <c r="BU12" s="17">
        <f>DAVERAGE(PlotSort,"ndvi",$BJ$31:$BJ$32)</f>
        <v>0.14583771566316928</v>
      </c>
      <c r="BV12" s="4">
        <f>DSTDEV(PlotSort,"ndvi",$BJ$31:$BJ$32)/SQRT($BH12)</f>
        <v>6.8255307446224303E-3</v>
      </c>
      <c r="BW12" s="17">
        <f>DAVERAGE(PlotSort,"SAVI",$BJ$31:$BJ$32)</f>
        <v>0.12735090472673558</v>
      </c>
      <c r="BX12" s="4">
        <f>DSTDEV(PlotSort,"SAVI",$BJ$31:$BJ$32)/SQRT($BH12)</f>
        <v>5.5513983931110115E-3</v>
      </c>
      <c r="BY12" s="17">
        <f>DAVERAGE(PlotSort,"CCCI",$BJ$31:$BJ$32)</f>
        <v>0.37406539233383101</v>
      </c>
      <c r="BZ12" s="4">
        <f>DSTDEV(PlotSort,"CCCI",$BJ$31:$BJ$32)/SQRT($BH12)</f>
        <v>2.3849332055483115E-2</v>
      </c>
    </row>
    <row r="13" spans="1:78" ht="13.5" customHeight="1" x14ac:dyDescent="0.2">
      <c r="B13" s="10">
        <v>147</v>
      </c>
      <c r="C13" s="10">
        <v>8.9290000000000003</v>
      </c>
      <c r="D13" s="10">
        <v>147.37204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30.7</v>
      </c>
      <c r="Q13" s="24">
        <v>0.83</v>
      </c>
      <c r="R13" s="24">
        <v>3.59</v>
      </c>
      <c r="S13" s="24">
        <v>47.51</v>
      </c>
      <c r="T13" s="24">
        <v>90.53</v>
      </c>
      <c r="U13" s="10">
        <v>3</v>
      </c>
      <c r="V13" s="10">
        <v>0.5</v>
      </c>
      <c r="W13" s="10">
        <v>1</v>
      </c>
      <c r="X13" s="10">
        <v>1</v>
      </c>
      <c r="Y13" s="10">
        <v>3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8.3917999999999999</v>
      </c>
      <c r="AK13" s="10">
        <v>0.4128</v>
      </c>
      <c r="AL13" s="11">
        <v>0.3004</v>
      </c>
      <c r="AM13" s="11">
        <v>1.4800000000000001E-2</v>
      </c>
      <c r="AN13" s="11">
        <v>3.7951999999999999</v>
      </c>
      <c r="AO13" s="11">
        <v>0.13639999999999999</v>
      </c>
      <c r="AP13" s="11">
        <v>0.34739999999999999</v>
      </c>
      <c r="AQ13" s="11">
        <v>1.2500000000000001E-2</v>
      </c>
      <c r="AR13" s="11">
        <v>15.771100000000001</v>
      </c>
      <c r="AS13" s="11">
        <v>0.90249999999999997</v>
      </c>
      <c r="AT13" s="11">
        <v>0.29770000000000002</v>
      </c>
      <c r="AU13" s="11">
        <v>1.7000000000000001E-2</v>
      </c>
      <c r="AV13" s="11">
        <v>28.184000000000001</v>
      </c>
      <c r="AW13" s="11">
        <v>1.0254000000000001</v>
      </c>
      <c r="AX13" s="11">
        <v>0.40129999999999999</v>
      </c>
      <c r="AY13" s="11">
        <v>1.46E-2</v>
      </c>
      <c r="AZ13" s="11">
        <v>7.1991451849873128E-2</v>
      </c>
      <c r="BA13" s="11">
        <v>1.3480013436345313</v>
      </c>
      <c r="BB13" s="11">
        <v>0.14821173104434901</v>
      </c>
      <c r="BC13" s="11">
        <v>0.12960800667222683</v>
      </c>
      <c r="BD13" s="11">
        <v>0.39936792310458652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0.31761249999999996</v>
      </c>
      <c r="BJ13" s="4">
        <f>DSTDEV(PlotSort,"PhxRed",$BL$35:$BL$36)/SQRT($BH13)</f>
        <v>2.2862506346167971E-3</v>
      </c>
      <c r="BK13" s="4">
        <f>DAVERAGE(PlotSort,"PhxRedEdge",$BL$35:$BL$36)</f>
        <v>0.35322500000000001</v>
      </c>
      <c r="BL13" s="4">
        <f>DSTDEV(PlotSort,"PhxRedEdge",$BL$35:$BL$36)/SQRT($BH13)</f>
        <v>2.0660305280554678E-3</v>
      </c>
      <c r="BM13" s="4">
        <f>DAVERAGE(PlotSort,"TMRed",$BL$35:$BL$36)</f>
        <v>0.31325000000000003</v>
      </c>
      <c r="BN13" s="4">
        <f>DSTDEV(PlotSort,"TMRed",$BL$35:$BL$36)/SQRT($BH13)</f>
        <v>2.588504808351173E-3</v>
      </c>
      <c r="BO13" s="4">
        <f>DAVERAGE(PlotSort,"TMNIR",$BL$35:$BL$36)</f>
        <v>0.39827500000000005</v>
      </c>
      <c r="BP13" s="4">
        <f>DSTDEV(PlotSort,"TMNIR",$BL$35:$BL$36)/SQRT($BH13)</f>
        <v>2.127015850568922E-3</v>
      </c>
      <c r="BQ13" s="4">
        <f>DAVERAGE(PlotSort,"NDRE",$BL$35:$BL$36)</f>
        <v>5.9956137122101058E-2</v>
      </c>
      <c r="BR13" s="4">
        <f>DSTDEV(PlotSort,"NDRE",$BL$35:$BL$36)/SQRT($BH13)</f>
        <v>7.2468876377489405E-4</v>
      </c>
      <c r="BS13" s="4">
        <f>DAVERAGE(PlotSort,"rvi",$BL$35:$BL$36)</f>
        <v>1.2716694597096982</v>
      </c>
      <c r="BT13" s="4">
        <f>DSTDEV(PlotSort,"rvi",$BL$35:$BL$36)/SQRT($BH13)</f>
        <v>4.8700709746954665E-3</v>
      </c>
      <c r="BU13" s="17">
        <f>DAVERAGE(PlotSort,"ndvi",$BL$35:$BL$36)</f>
        <v>0.11956200695658301</v>
      </c>
      <c r="BV13" s="4">
        <f>DSTDEV(PlotSort,"ndvi",$BL$35:$BL$36)/SQRT($BH13)</f>
        <v>1.8803187005576396E-3</v>
      </c>
      <c r="BW13" s="17">
        <f>DAVERAGE(PlotSort,"SAVI",$BL$35:$BL$36)</f>
        <v>0.10529644777200148</v>
      </c>
      <c r="BX13" s="4">
        <f>DSTDEV(PlotSort,"SAVI",$BL$35:$BL$36)/SQRT($BH13)</f>
        <v>1.4538314890965276E-3</v>
      </c>
      <c r="BY13" s="17">
        <f>DAVERAGE(PlotSort,"CCCI",$BL$35:$BL$36)</f>
        <v>0.44592953392138551</v>
      </c>
      <c r="BZ13" s="4">
        <f>DSTDEV(PlotSort,"CCCI",$BL$35:$BL$36)/SQRT($BH13)</f>
        <v>1.8437662628861443E-2</v>
      </c>
    </row>
    <row r="14" spans="1:78" ht="13.5" customHeight="1" x14ac:dyDescent="0.2">
      <c r="B14" s="10">
        <v>147</v>
      </c>
      <c r="C14" s="10">
        <v>8.9209999999999994</v>
      </c>
      <c r="D14" s="10">
        <v>147.37171000000001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30.7</v>
      </c>
      <c r="Q14" s="24">
        <v>0.83</v>
      </c>
      <c r="R14" s="24">
        <v>3.59</v>
      </c>
      <c r="S14" s="24">
        <v>47.62</v>
      </c>
      <c r="T14" s="24">
        <v>90.46</v>
      </c>
      <c r="U14" s="10">
        <v>3</v>
      </c>
      <c r="V14" s="10">
        <v>0.5</v>
      </c>
      <c r="W14" s="10">
        <v>1</v>
      </c>
      <c r="X14" s="10">
        <v>1</v>
      </c>
      <c r="Y14" s="10">
        <v>3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7.6966999999999999</v>
      </c>
      <c r="AK14" s="10">
        <v>0.48409999999999997</v>
      </c>
      <c r="AL14" s="11">
        <v>0.27650000000000002</v>
      </c>
      <c r="AM14" s="11">
        <v>1.7399999999999999E-2</v>
      </c>
      <c r="AN14" s="11">
        <v>3.7096</v>
      </c>
      <c r="AO14" s="11">
        <v>9.3200000000000005E-2</v>
      </c>
      <c r="AP14" s="11">
        <v>0.34079999999999999</v>
      </c>
      <c r="AQ14" s="11">
        <v>8.6E-3</v>
      </c>
      <c r="AR14" s="11">
        <v>14.4573</v>
      </c>
      <c r="AS14" s="11">
        <v>1.1872</v>
      </c>
      <c r="AT14" s="11">
        <v>0.27389999999999998</v>
      </c>
      <c r="AU14" s="11">
        <v>2.2499999999999999E-2</v>
      </c>
      <c r="AV14" s="11">
        <v>27.8034</v>
      </c>
      <c r="AW14" s="11">
        <v>0.55740000000000001</v>
      </c>
      <c r="AX14" s="11">
        <v>0.39729999999999999</v>
      </c>
      <c r="AY14" s="11">
        <v>8.0000000000000002E-3</v>
      </c>
      <c r="AZ14" s="11">
        <v>7.6547893239398451E-2</v>
      </c>
      <c r="BA14" s="11">
        <v>1.4505293902884264</v>
      </c>
      <c r="BB14" s="11">
        <v>0.18384982121573301</v>
      </c>
      <c r="BC14" s="11">
        <v>0.15804303278688525</v>
      </c>
      <c r="BD14" s="11">
        <v>0.1930932340234949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0.30974999999999991</v>
      </c>
      <c r="BJ14" s="4">
        <f>DSTDEV(PlotSort,"PhxRed",$BM$35:$BM$36)/SQRT($BH14)</f>
        <v>1.8719196920096049E-3</v>
      </c>
      <c r="BK14" s="4">
        <f>DAVERAGE(PlotSort,"PhxRedEdge",$BM$35:$BM$36)</f>
        <v>0.35287499999999999</v>
      </c>
      <c r="BL14" s="4">
        <f>DSTDEV(PlotSort,"PhxRedEdge",$BM$35:$BM$36)/SQRT($BH14)</f>
        <v>1.8090628328870535E-3</v>
      </c>
      <c r="BM14" s="4">
        <f>DAVERAGE(PlotSort,"TMRed",$BM$35:$BM$36)</f>
        <v>0.30576874999999998</v>
      </c>
      <c r="BN14" s="4">
        <f>DSTDEV(PlotSort,"TMRed",$BM$35:$BM$36)/SQRT($BH14)</f>
        <v>1.6614681948505675E-3</v>
      </c>
      <c r="BO14" s="4">
        <f>DAVERAGE(PlotSort,"TMNIR",$BM$35:$BM$36)</f>
        <v>0.40383124999999997</v>
      </c>
      <c r="BP14" s="4">
        <f>DSTDEV(PlotSort,"TMNIR",$BM$35:$BM$36)/SQRT($BH14)</f>
        <v>1.8144723463953175E-3</v>
      </c>
      <c r="BQ14" s="4">
        <f>DAVERAGE(PlotSort,"NDRE",$BM$35:$BM$36)</f>
        <v>6.7360574675846399E-2</v>
      </c>
      <c r="BR14" s="4">
        <f>DSTDEV(PlotSort,"NDRE",$BM$35:$BM$36)/SQRT($BH14)</f>
        <v>9.7785031500279593E-4</v>
      </c>
      <c r="BS14" s="4">
        <f>DAVERAGE(PlotSort,"rvi",$BM$35:$BM$36)</f>
        <v>1.3210093010086266</v>
      </c>
      <c r="BT14" s="4">
        <f>DSTDEV(PlotSort,"rvi",$BM$35:$BM$36)/SQRT($BH14)</f>
        <v>6.137802580728444E-3</v>
      </c>
      <c r="BU14" s="17">
        <f>DAVERAGE(PlotSort,"ndvi",$BM$35:$BM$36)</f>
        <v>0.13821569452408972</v>
      </c>
      <c r="BV14" s="4">
        <f>DSTDEV(PlotSort,"ndvi",$BM$35:$BM$36)/SQRT($BH14)</f>
        <v>2.2744534017817316E-3</v>
      </c>
      <c r="BW14" s="17">
        <f>DAVERAGE(PlotSort,"SAVI",$BM$35:$BM$36)</f>
        <v>0.12160854393742225</v>
      </c>
      <c r="BX14" s="4">
        <f>DSTDEV(PlotSort,"SAVI",$BM$35:$BM$36)/SQRT($BH14)</f>
        <v>1.9814812720496309E-3</v>
      </c>
      <c r="BY14" s="17">
        <f>DAVERAGE(PlotSort,"CCCI",$BM$35:$BM$36)</f>
        <v>0.40783866939511576</v>
      </c>
      <c r="BZ14" s="4">
        <f>DSTDEV(PlotSort,"CCCI",$BM$35:$BM$36)/SQRT($BH14)</f>
        <v>1.2270299539399869E-2</v>
      </c>
    </row>
    <row r="15" spans="1:78" ht="13.5" customHeight="1" x14ac:dyDescent="0.2">
      <c r="B15" s="10">
        <v>147</v>
      </c>
      <c r="C15" s="10">
        <v>8.9139999999999997</v>
      </c>
      <c r="D15" s="10">
        <v>147.37142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30.7</v>
      </c>
      <c r="Q15" s="24">
        <v>0.83</v>
      </c>
      <c r="R15" s="24">
        <v>3.59</v>
      </c>
      <c r="S15" s="24">
        <v>47.7</v>
      </c>
      <c r="T15" s="24">
        <v>90.41</v>
      </c>
      <c r="U15" s="10">
        <v>3</v>
      </c>
      <c r="V15" s="10">
        <v>0.5</v>
      </c>
      <c r="W15" s="10">
        <v>1</v>
      </c>
      <c r="X15" s="10">
        <v>1</v>
      </c>
      <c r="Y15" s="10">
        <v>3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8.5363000000000007</v>
      </c>
      <c r="AK15" s="10">
        <v>0.45839999999999997</v>
      </c>
      <c r="AL15" s="11">
        <v>0.30759999999999998</v>
      </c>
      <c r="AM15" s="11">
        <v>1.6500000000000001E-2</v>
      </c>
      <c r="AN15" s="11">
        <v>3.7843</v>
      </c>
      <c r="AO15" s="11">
        <v>0.15570000000000001</v>
      </c>
      <c r="AP15" s="11">
        <v>0.3488</v>
      </c>
      <c r="AQ15" s="11">
        <v>1.43E-2</v>
      </c>
      <c r="AR15" s="11">
        <v>15.896699999999999</v>
      </c>
      <c r="AS15" s="11">
        <v>0.81</v>
      </c>
      <c r="AT15" s="11">
        <v>0.30220000000000002</v>
      </c>
      <c r="AU15" s="11">
        <v>1.54E-2</v>
      </c>
      <c r="AV15" s="11">
        <v>27.770099999999999</v>
      </c>
      <c r="AW15" s="11">
        <v>0.98180000000000001</v>
      </c>
      <c r="AX15" s="11">
        <v>0.39810000000000001</v>
      </c>
      <c r="AY15" s="11">
        <v>1.41E-2</v>
      </c>
      <c r="AZ15" s="11">
        <v>6.6006158789663955E-2</v>
      </c>
      <c r="BA15" s="11">
        <v>1.3173395102581071</v>
      </c>
      <c r="BB15" s="11">
        <v>0.13694131086677136</v>
      </c>
      <c r="BC15" s="11">
        <v>0.11984503874031491</v>
      </c>
      <c r="BD15" s="11">
        <v>0.39511594466564509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0.281725</v>
      </c>
      <c r="BJ15" s="4">
        <f>DSTDEV(PlotSort,"PhxRed",$BN$35:$BN$36)/SQRT($BH15)</f>
        <v>4.3379451191944375E-3</v>
      </c>
      <c r="BK15" s="4">
        <f>DAVERAGE(PlotSort,"PhxRedEdge",$BN$35:$BN$36)</f>
        <v>0.33902500000000002</v>
      </c>
      <c r="BL15" s="4">
        <f>DSTDEV(PlotSort,"PhxRedEdge",$BN$35:$BN$36)/SQRT($BH15)</f>
        <v>2.7397699329896846E-3</v>
      </c>
      <c r="BM15" s="4">
        <f>DAVERAGE(PlotSort,"TMRed",$BN$35:$BN$36)</f>
        <v>0.2789875</v>
      </c>
      <c r="BN15" s="4">
        <f>DSTDEV(PlotSort,"TMRed",$BN$35:$BN$36)/SQRT($BH15)</f>
        <v>4.0773957681343662E-3</v>
      </c>
      <c r="BO15" s="4">
        <f>DAVERAGE(PlotSort,"TMNIR",$BN$35:$BN$36)</f>
        <v>0.39806249999999999</v>
      </c>
      <c r="BP15" s="4">
        <f>DSTDEV(PlotSort,"TMNIR",$BN$35:$BN$36)/SQRT($BH15)</f>
        <v>2.4097967830740978E-3</v>
      </c>
      <c r="BQ15" s="4">
        <f>DAVERAGE(PlotSort,"NDRE",$BN$35:$BN$36)</f>
        <v>8.0144022519190408E-2</v>
      </c>
      <c r="BR15" s="4">
        <f>DSTDEV(PlotSort,"NDRE",$BN$35:$BN$36)/SQRT($BH15)</f>
        <v>1.7087223697415945E-3</v>
      </c>
      <c r="BS15" s="4">
        <f>DAVERAGE(PlotSort,"rvi",$BN$35:$BN$36)</f>
        <v>1.428452150753531</v>
      </c>
      <c r="BT15" s="4">
        <f>DSTDEV(PlotSort,"rvi",$BN$35:$BN$36)/SQRT($BH15)</f>
        <v>1.7524110402688729E-2</v>
      </c>
      <c r="BU15" s="17">
        <f>DAVERAGE(PlotSort,"ndvi",$BN$35:$BN$36)</f>
        <v>0.17612809099490784</v>
      </c>
      <c r="BV15" s="4">
        <f>DSTDEV(PlotSort,"ndvi",$BN$35:$BN$36)/SQRT($BH15)</f>
        <v>5.9807427475933941E-3</v>
      </c>
      <c r="BW15" s="17">
        <f>DAVERAGE(PlotSort,"SAVI",$BN$35:$BN$36)</f>
        <v>0.15185342810810931</v>
      </c>
      <c r="BX15" s="4">
        <f>DSTDEV(PlotSort,"SAVI",$BN$35:$BN$36)/SQRT($BH15)</f>
        <v>4.7882822321219844E-3</v>
      </c>
      <c r="BY15" s="17">
        <f>DAVERAGE(PlotSort,"CCCI",$BN$35:$BN$36)</f>
        <v>0.30843511705704885</v>
      </c>
      <c r="BZ15" s="4">
        <f>DSTDEV(PlotSort,"CCCI",$BN$35:$BN$36)/SQRT($BH15)</f>
        <v>3.2673889655865533E-2</v>
      </c>
    </row>
    <row r="16" spans="1:78" ht="13.5" customHeight="1" x14ac:dyDescent="0.2">
      <c r="B16" s="10">
        <v>147</v>
      </c>
      <c r="C16" s="10">
        <v>8.9060000000000006</v>
      </c>
      <c r="D16" s="10">
        <v>147.37108000000001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30.7</v>
      </c>
      <c r="Q16" s="24">
        <v>0.83</v>
      </c>
      <c r="R16" s="24">
        <v>3.59</v>
      </c>
      <c r="S16" s="24">
        <v>47.8</v>
      </c>
      <c r="T16" s="24">
        <v>90.34</v>
      </c>
      <c r="U16" s="10">
        <v>3</v>
      </c>
      <c r="V16" s="10">
        <v>0.5</v>
      </c>
      <c r="W16" s="10">
        <v>1</v>
      </c>
      <c r="X16" s="10">
        <v>1</v>
      </c>
      <c r="Y16" s="10">
        <v>3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8.3968000000000007</v>
      </c>
      <c r="AK16" s="10">
        <v>0.27479999999999999</v>
      </c>
      <c r="AL16" s="11">
        <v>0.30359999999999998</v>
      </c>
      <c r="AM16" s="11">
        <v>9.9000000000000008E-3</v>
      </c>
      <c r="AN16" s="11">
        <v>3.7591999999999999</v>
      </c>
      <c r="AO16" s="11">
        <v>0.1106</v>
      </c>
      <c r="AP16" s="11">
        <v>0.34770000000000001</v>
      </c>
      <c r="AQ16" s="11">
        <v>1.0200000000000001E-2</v>
      </c>
      <c r="AR16" s="11">
        <v>15.7478</v>
      </c>
      <c r="AS16" s="11">
        <v>0.56100000000000005</v>
      </c>
      <c r="AT16" s="11">
        <v>0.3004</v>
      </c>
      <c r="AU16" s="11">
        <v>1.0699999999999999E-2</v>
      </c>
      <c r="AV16" s="11">
        <v>27.828299999999999</v>
      </c>
      <c r="AW16" s="11">
        <v>1.0149999999999999</v>
      </c>
      <c r="AX16" s="11">
        <v>0.40039999999999998</v>
      </c>
      <c r="AY16" s="11">
        <v>1.46E-2</v>
      </c>
      <c r="AZ16" s="11">
        <v>7.0445127656730347E-2</v>
      </c>
      <c r="BA16" s="11">
        <v>1.3328894806924101</v>
      </c>
      <c r="BB16" s="11">
        <v>0.14269406392694062</v>
      </c>
      <c r="BC16" s="11">
        <v>0.12491672218520981</v>
      </c>
      <c r="BD16" s="11">
        <v>0.42071210741278631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0.307925</v>
      </c>
      <c r="BJ16" s="4">
        <f>DSTDEV(PlotSort,"PhxRed",$BK$31:$BK$32)/SQRT($BH16)</f>
        <v>3.8233874596575556E-3</v>
      </c>
      <c r="BK16" s="4">
        <f>DAVERAGE(PlotSort,"PhxRedEdge",$BK$31:$BK$32)</f>
        <v>0.35266875000000003</v>
      </c>
      <c r="BL16" s="4">
        <f>DSTDEV(PlotSort,"PhxRedEdge",$BK$31:$BK$32)/SQRT($BH16)</f>
        <v>2.2855655527316064E-3</v>
      </c>
      <c r="BM16" s="4">
        <f>DAVERAGE(PlotSort,"TMRed",$BK$31:$BK$32)</f>
        <v>0.30382500000000001</v>
      </c>
      <c r="BN16" s="4">
        <f>DSTDEV(PlotSort,"TMRed",$BK$31:$BK$32)/SQRT($BH16)</f>
        <v>3.6238044005345183E-3</v>
      </c>
      <c r="BO16" s="4">
        <f>DAVERAGE(PlotSort,"TMNIR",$BK$31:$BK$32)</f>
        <v>0.4034875</v>
      </c>
      <c r="BP16" s="4">
        <f>DSTDEV(PlotSort,"TMNIR",$BK$31:$BK$32)/SQRT($BH16)</f>
        <v>1.9488003788655894E-3</v>
      </c>
      <c r="BQ16" s="4">
        <f>DAVERAGE(PlotSort,"NDRE",$BK$31:$BK$32)</f>
        <v>6.7272571537595083E-2</v>
      </c>
      <c r="BR16" s="4">
        <f>DSTDEV(PlotSort,"NDRE",$BK$31:$BK$32)/SQRT($BH16)</f>
        <v>1.8824294522462601E-3</v>
      </c>
      <c r="BS16" s="4">
        <f>DAVERAGE(PlotSort,"rvi",$BK$31:$BK$32)</f>
        <v>1.3304443953996921</v>
      </c>
      <c r="BT16" s="4">
        <f>DSTDEV(PlotSort,"rvi",$BK$31:$BK$32)/SQRT($BH16)</f>
        <v>1.4804076888553961E-2</v>
      </c>
      <c r="BU16" s="17">
        <f>DAVERAGE(PlotSort,"ndvi",$BK$31:$BK$32)</f>
        <v>0.14128490708293187</v>
      </c>
      <c r="BV16" s="4">
        <f>DSTDEV(PlotSort,"ndvi",$BK$31:$BK$32)/SQRT($BH16)</f>
        <v>5.3509010468465127E-3</v>
      </c>
      <c r="BW16" s="17">
        <f>DAVERAGE(PlotSort,"SAVI",$BK$31:$BK$32)</f>
        <v>0.1239983129339539</v>
      </c>
      <c r="BX16" s="4">
        <f>DSTDEV(PlotSort,"SAVI",$BK$31:$BK$32)/SQRT($BH16)</f>
        <v>4.4309256108621192E-3</v>
      </c>
      <c r="BY16" s="17">
        <f>DAVERAGE(PlotSort,"CCCI",$BK$31:$BK$32)</f>
        <v>0.38251835940655593</v>
      </c>
      <c r="BZ16" s="4">
        <f>DSTDEV(PlotSort,"CCCI",$BK$31:$BK$32)/SQRT($BH16)</f>
        <v>1.8635891338030005E-2</v>
      </c>
    </row>
    <row r="17" spans="2:78" ht="13.5" customHeight="1" x14ac:dyDescent="0.2">
      <c r="B17" s="10">
        <v>147</v>
      </c>
      <c r="C17" s="10">
        <v>8.8989999999999991</v>
      </c>
      <c r="D17" s="10">
        <v>147.37079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30.7</v>
      </c>
      <c r="Q17" s="24">
        <v>0.83</v>
      </c>
      <c r="R17" s="24">
        <v>3.59</v>
      </c>
      <c r="S17" s="24">
        <v>47.89</v>
      </c>
      <c r="T17" s="24">
        <v>90.28</v>
      </c>
      <c r="U17" s="10">
        <v>3</v>
      </c>
      <c r="V17" s="10">
        <v>0.5</v>
      </c>
      <c r="W17" s="10">
        <v>1</v>
      </c>
      <c r="X17" s="10">
        <v>1</v>
      </c>
      <c r="Y17" s="10">
        <v>3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8.3719000000000001</v>
      </c>
      <c r="AK17" s="10">
        <v>0.40460000000000002</v>
      </c>
      <c r="AL17" s="11">
        <v>0.30370000000000003</v>
      </c>
      <c r="AM17" s="11">
        <v>1.47E-2</v>
      </c>
      <c r="AN17" s="11">
        <v>3.7406000000000001</v>
      </c>
      <c r="AO17" s="11">
        <v>0.1338</v>
      </c>
      <c r="AP17" s="11">
        <v>0.34710000000000002</v>
      </c>
      <c r="AQ17" s="11">
        <v>1.24E-2</v>
      </c>
      <c r="AR17" s="11">
        <v>15.687900000000001</v>
      </c>
      <c r="AS17" s="11">
        <v>0.88819999999999999</v>
      </c>
      <c r="AT17" s="11">
        <v>0.30020000000000002</v>
      </c>
      <c r="AU17" s="11">
        <v>1.7000000000000001E-2</v>
      </c>
      <c r="AV17" s="11">
        <v>27.601600000000001</v>
      </c>
      <c r="AW17" s="11">
        <v>1.1086</v>
      </c>
      <c r="AX17" s="11">
        <v>0.39839999999999998</v>
      </c>
      <c r="AY17" s="11">
        <v>1.6E-2</v>
      </c>
      <c r="AZ17" s="11">
        <v>6.8812877263581429E-2</v>
      </c>
      <c r="BA17" s="11">
        <v>1.3271152564956694</v>
      </c>
      <c r="BB17" s="11">
        <v>0.14056684798167757</v>
      </c>
      <c r="BC17" s="11">
        <v>0.1228933756048723</v>
      </c>
      <c r="BD17" s="11">
        <v>0.41149822681548204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0.30149374999999995</v>
      </c>
      <c r="BJ17" s="4">
        <f>DSTDEV(PlotSort,"PhxRed",$BL$31:$BL$32)/SQRT($BH17)</f>
        <v>4.2391574315147427E-3</v>
      </c>
      <c r="BK17" s="4">
        <f>DAVERAGE(PlotSort,"PhxRedEdge",$BL$31:$BL$32)</f>
        <v>0.34633125000000003</v>
      </c>
      <c r="BL17" s="4">
        <f>DSTDEV(PlotSort,"PhxRedEdge",$BL$31:$BL$32)/SQRT($BH17)</f>
        <v>2.0825408909550861E-3</v>
      </c>
      <c r="BM17" s="4">
        <f>DAVERAGE(PlotSort,"TMRed",$BL$31:$BL$32)</f>
        <v>0.29806250000000001</v>
      </c>
      <c r="BN17" s="4">
        <f>DSTDEV(PlotSort,"TMRed",$BL$31:$BL$32)/SQRT($BH17)</f>
        <v>4.078437966918219E-3</v>
      </c>
      <c r="BO17" s="4">
        <f>DAVERAGE(PlotSort,"TMNIR",$BL$31:$BL$32)</f>
        <v>0.39851249999999999</v>
      </c>
      <c r="BP17" s="4">
        <f>DSTDEV(PlotSort,"TMNIR",$BL$31:$BL$32)/SQRT($BH17)</f>
        <v>1.4661706073987428E-3</v>
      </c>
      <c r="BQ17" s="4">
        <f>DAVERAGE(PlotSort,"NDRE",$BL$31:$BL$32)</f>
        <v>7.0138082958897063E-2</v>
      </c>
      <c r="BR17" s="4">
        <f>DSTDEV(PlotSort,"NDRE",$BL$31:$BL$32)/SQRT($BH17)</f>
        <v>2.230780880362129E-3</v>
      </c>
      <c r="BS17" s="4">
        <f>DAVERAGE(PlotSort,"rvi",$BL$31:$BL$32)</f>
        <v>1.3406257108405495</v>
      </c>
      <c r="BT17" s="4">
        <f>DSTDEV(PlotSort,"rvi",$BL$31:$BL$32)/SQRT($BH17)</f>
        <v>1.8167534152848729E-2</v>
      </c>
      <c r="BU17" s="17">
        <f>DAVERAGE(PlotSort,"ndvi",$BL$31:$BL$32)</f>
        <v>0.14477583641690328</v>
      </c>
      <c r="BV17" s="4">
        <f>DSTDEV(PlotSort,"ndvi",$BL$31:$BL$32)/SQRT($BH17)</f>
        <v>6.4595223630651167E-3</v>
      </c>
      <c r="BW17" s="17">
        <f>DAVERAGE(PlotSort,"SAVI",$BL$31:$BL$32)</f>
        <v>0.12618516894352375</v>
      </c>
      <c r="BX17" s="4">
        <f>DSTDEV(PlotSort,"SAVI",$BL$31:$BL$32)/SQRT($BH17)</f>
        <v>5.265005261815614E-3</v>
      </c>
      <c r="BY17" s="17">
        <f>DAVERAGE(PlotSort,"CCCI",$BL$31:$BL$32)</f>
        <v>0.40250263547777709</v>
      </c>
      <c r="BZ17" s="4">
        <f>DSTDEV(PlotSort,"CCCI",$BL$31:$BL$32)/SQRT($BH17)</f>
        <v>2.1558776163429352E-2</v>
      </c>
    </row>
    <row r="18" spans="2:78" ht="13.5" customHeight="1" x14ac:dyDescent="0.2">
      <c r="B18" s="10">
        <v>147</v>
      </c>
      <c r="C18" s="10">
        <v>8.968</v>
      </c>
      <c r="D18" s="10">
        <v>147.37367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30.7</v>
      </c>
      <c r="Q18" s="24">
        <v>0.83</v>
      </c>
      <c r="R18" s="24">
        <v>3.59</v>
      </c>
      <c r="S18" s="24">
        <v>47.02</v>
      </c>
      <c r="T18" s="24">
        <v>90.85</v>
      </c>
      <c r="U18" s="10">
        <v>3</v>
      </c>
      <c r="V18" s="10">
        <v>0.5</v>
      </c>
      <c r="W18" s="10">
        <v>1</v>
      </c>
      <c r="X18" s="10">
        <v>1</v>
      </c>
      <c r="Y18" s="10">
        <v>3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8.1300000000000008</v>
      </c>
      <c r="AK18" s="10">
        <v>0.26500000000000001</v>
      </c>
      <c r="AL18" s="11">
        <v>0.28610000000000002</v>
      </c>
      <c r="AM18" s="11">
        <v>9.2999999999999992E-3</v>
      </c>
      <c r="AN18" s="11">
        <v>3.8635000000000002</v>
      </c>
      <c r="AO18" s="11">
        <v>0.1163</v>
      </c>
      <c r="AP18" s="11">
        <v>0.34760000000000002</v>
      </c>
      <c r="AQ18" s="11">
        <v>1.0500000000000001E-2</v>
      </c>
      <c r="AR18" s="11">
        <v>15.129200000000001</v>
      </c>
      <c r="AS18" s="11">
        <v>0.27310000000000001</v>
      </c>
      <c r="AT18" s="11">
        <v>0.28070000000000001</v>
      </c>
      <c r="AU18" s="11">
        <v>5.1000000000000004E-3</v>
      </c>
      <c r="AV18" s="11">
        <v>29.145</v>
      </c>
      <c r="AW18" s="11">
        <v>0.74670000000000003</v>
      </c>
      <c r="AX18" s="11">
        <v>0.40789999999999998</v>
      </c>
      <c r="AY18" s="11">
        <v>1.0500000000000001E-2</v>
      </c>
      <c r="AZ18" s="11">
        <v>7.9814692256783532E-2</v>
      </c>
      <c r="BA18" s="11">
        <v>1.4531528322052012</v>
      </c>
      <c r="BB18" s="11">
        <v>0.18472262561719427</v>
      </c>
      <c r="BC18" s="11">
        <v>0.16052498738011101</v>
      </c>
      <c r="BD18" s="11">
        <v>0.23629596399422256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0.30104375</v>
      </c>
      <c r="BJ18" s="4">
        <f>DSTDEV(PlotSort,"PhxRed",$BJ$35:$BJ$36)/SQRT($BH18)</f>
        <v>3.8473255727193133E-3</v>
      </c>
      <c r="BK18" s="4">
        <f>DAVERAGE(PlotSort,"PhxRedEdge",$BJ$35:$BJ$36)</f>
        <v>0.34723749999999998</v>
      </c>
      <c r="BL18" s="4">
        <f>DSTDEV(PlotSort,"PhxRedEdge",$BJ$35:$BJ$36)/SQRT($BH18)</f>
        <v>2.0747665531331491E-3</v>
      </c>
      <c r="BM18" s="4">
        <f>DAVERAGE(PlotSort,"TMRed",$BJ$35:$BJ$36)</f>
        <v>0.29719375000000003</v>
      </c>
      <c r="BN18" s="4">
        <f>DSTDEV(PlotSort,"TMRed",$BJ$35:$BJ$36)/SQRT($BH18)</f>
        <v>3.6048979267796206E-3</v>
      </c>
      <c r="BO18" s="4">
        <f>DAVERAGE(PlotSort,"TMNIR",$BJ$35:$BJ$36)</f>
        <v>0.39938124999999997</v>
      </c>
      <c r="BP18" s="4">
        <f>DSTDEV(PlotSort,"TMNIR",$BJ$35:$BJ$36)/SQRT($BH18)</f>
        <v>1.7631463058502338E-3</v>
      </c>
      <c r="BQ18" s="4">
        <f>DAVERAGE(PlotSort,"NDRE",$BJ$35:$BJ$36)</f>
        <v>6.9897109538436752E-2</v>
      </c>
      <c r="BR18" s="4">
        <f>DSTDEV(PlotSort,"NDRE",$BJ$35:$BJ$36)/SQRT($BH18)</f>
        <v>2.0932502164449892E-3</v>
      </c>
      <c r="BS18" s="4">
        <f>DAVERAGE(PlotSort,"rvi",$BJ$35:$BJ$36)</f>
        <v>1.3466060561064079</v>
      </c>
      <c r="BT18" s="4">
        <f>DSTDEV(PlotSort,"rvi",$BJ$35:$BJ$36)/SQRT($BH18)</f>
        <v>1.6206100232467654E-2</v>
      </c>
      <c r="BU18" s="17">
        <f>DAVERAGE(PlotSort,"ndvi",$BJ$35:$BJ$36)</f>
        <v>0.14710754297029169</v>
      </c>
      <c r="BV18" s="4">
        <f>DSTDEV(PlotSort,"ndvi",$BJ$35:$BJ$36)/SQRT($BH18)</f>
        <v>5.7709974478872958E-3</v>
      </c>
      <c r="BW18" s="17">
        <f>DAVERAGE(PlotSort,"SAVI",$BJ$35:$BJ$36)</f>
        <v>0.12828527239426987</v>
      </c>
      <c r="BX18" s="4">
        <f>DSTDEV(PlotSort,"SAVI",$BJ$35:$BJ$36)/SQRT($BH18)</f>
        <v>4.7457170102074469E-3</v>
      </c>
      <c r="BY18" s="17">
        <f>DAVERAGE(PlotSort,"CCCI",$BJ$35:$BJ$36)</f>
        <v>0.377347551079736</v>
      </c>
      <c r="BZ18" s="4">
        <f>DSTDEV(PlotSort,"CCCI",$BJ$35:$BJ$36)/SQRT($BH18)</f>
        <v>1.9277604509162466E-2</v>
      </c>
    </row>
    <row r="19" spans="2:78" ht="13.5" customHeight="1" x14ac:dyDescent="0.2">
      <c r="B19" s="10">
        <v>147</v>
      </c>
      <c r="C19" s="10">
        <v>8.9749999999999996</v>
      </c>
      <c r="D19" s="10">
        <v>147.37396000000001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30.7</v>
      </c>
      <c r="Q19" s="24">
        <v>0.83</v>
      </c>
      <c r="R19" s="24">
        <v>3.59</v>
      </c>
      <c r="S19" s="24">
        <v>46.94</v>
      </c>
      <c r="T19" s="24">
        <v>90.91</v>
      </c>
      <c r="U19" s="10">
        <v>3</v>
      </c>
      <c r="V19" s="10">
        <v>0.5</v>
      </c>
      <c r="W19" s="10">
        <v>1</v>
      </c>
      <c r="X19" s="10">
        <v>1</v>
      </c>
      <c r="Y19" s="10">
        <v>3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8.81</v>
      </c>
      <c r="AK19" s="10">
        <v>0.4698</v>
      </c>
      <c r="AL19" s="11">
        <v>0.30909999999999999</v>
      </c>
      <c r="AM19" s="11">
        <v>1.6500000000000001E-2</v>
      </c>
      <c r="AN19" s="11">
        <v>3.9531999999999998</v>
      </c>
      <c r="AO19" s="11">
        <v>0.1431</v>
      </c>
      <c r="AP19" s="11">
        <v>0.35460000000000003</v>
      </c>
      <c r="AQ19" s="11">
        <v>1.2800000000000001E-2</v>
      </c>
      <c r="AR19" s="11">
        <v>16.4666</v>
      </c>
      <c r="AS19" s="11">
        <v>0.84440000000000004</v>
      </c>
      <c r="AT19" s="11">
        <v>0.30459999999999998</v>
      </c>
      <c r="AU19" s="11">
        <v>1.5599999999999999E-2</v>
      </c>
      <c r="AV19" s="11">
        <v>29.153300000000002</v>
      </c>
      <c r="AW19" s="11">
        <v>0.96299999999999997</v>
      </c>
      <c r="AX19" s="11">
        <v>0.40679999999999999</v>
      </c>
      <c r="AY19" s="11">
        <v>1.34E-2</v>
      </c>
      <c r="AZ19" s="11">
        <v>6.8557919621749355E-2</v>
      </c>
      <c r="BA19" s="11">
        <v>1.3355219960604072</v>
      </c>
      <c r="BB19" s="11">
        <v>0.14366038796738825</v>
      </c>
      <c r="BC19" s="11">
        <v>0.12654779593858345</v>
      </c>
      <c r="BD19" s="11">
        <v>0.3805459333462049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0.30837500000000001</v>
      </c>
      <c r="BJ19" s="4">
        <f>DSTDEV(PlotSort,"PhxRed",$BK$35:$BK$36)/SQRT($BH19)</f>
        <v>4.16820804823048E-3</v>
      </c>
      <c r="BK19" s="4">
        <f>DAVERAGE(PlotSort,"PhxRedEdge",$BK$35:$BK$36)</f>
        <v>0.35176249999999998</v>
      </c>
      <c r="BL19" s="4">
        <f>DSTDEV(PlotSort,"PhxRedEdge",$BK$35:$BK$36)/SQRT($BH19)</f>
        <v>2.4315440053595564E-3</v>
      </c>
      <c r="BM19" s="4">
        <f>DAVERAGE(PlotSort,"TMRed",$BK$35:$BK$36)</f>
        <v>0.30469375000000004</v>
      </c>
      <c r="BN19" s="4">
        <f>DSTDEV(PlotSort,"TMRed",$BK$35:$BK$36)/SQRT($BH19)</f>
        <v>4.0002757066440646E-3</v>
      </c>
      <c r="BO19" s="4">
        <f>DAVERAGE(PlotSort,"TMNIR",$BK$35:$BK$36)</f>
        <v>0.40261875000000003</v>
      </c>
      <c r="BP19" s="4">
        <f>DSTDEV(PlotSort,"TMNIR",$BK$35:$BK$36)/SQRT($BH19)</f>
        <v>1.8205589514853214E-3</v>
      </c>
      <c r="BQ19" s="4">
        <f>DAVERAGE(PlotSort,"NDRE",$BK$35:$BK$36)</f>
        <v>6.7513544958055394E-2</v>
      </c>
      <c r="BR19" s="4">
        <f>DSTDEV(PlotSort,"NDRE",$BK$35:$BK$36)/SQRT($BH19)</f>
        <v>2.0548852433778146E-3</v>
      </c>
      <c r="BS19" s="4">
        <f>DAVERAGE(PlotSort,"rvi",$BK$35:$BK$36)</f>
        <v>1.3244640501338332</v>
      </c>
      <c r="BT19" s="4">
        <f>DSTDEV(PlotSort,"rvi",$BK$35:$BK$36)/SQRT($BH19)</f>
        <v>1.6543739908484369E-2</v>
      </c>
      <c r="BU19" s="17">
        <f>DAVERAGE(PlotSort,"ndvi",$BK$35:$BK$36)</f>
        <v>0.13895320052954341</v>
      </c>
      <c r="BV19" s="4">
        <f>DSTDEV(PlotSort,"ndvi",$BK$35:$BK$36)/SQRT($BH19)</f>
        <v>5.9365761058897014E-3</v>
      </c>
      <c r="BW19" s="17">
        <f>DAVERAGE(PlotSort,"SAVI",$BK$35:$BK$36)</f>
        <v>0.12189820948320776</v>
      </c>
      <c r="BX19" s="4">
        <f>DSTDEV(PlotSort,"SAVI",$BK$35:$BK$36)/SQRT($BH19)</f>
        <v>4.8611875559570958E-3</v>
      </c>
      <c r="BY19" s="17">
        <f>DAVERAGE(PlotSort,"CCCI",$BK$35:$BK$36)</f>
        <v>0.40767344380459691</v>
      </c>
      <c r="BZ19" s="4">
        <f>DSTDEV(PlotSort,"CCCI",$BK$35:$BK$36)/SQRT($BH19)</f>
        <v>2.0569596269747401E-2</v>
      </c>
    </row>
    <row r="20" spans="2:78" ht="13.5" customHeight="1" x14ac:dyDescent="0.2">
      <c r="B20" s="10">
        <v>147</v>
      </c>
      <c r="C20" s="10">
        <v>8.9819999999999993</v>
      </c>
      <c r="D20" s="10">
        <v>147.37424999999999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30.7</v>
      </c>
      <c r="Q20" s="24">
        <v>0.83</v>
      </c>
      <c r="R20" s="24">
        <v>3.59</v>
      </c>
      <c r="S20" s="24">
        <v>46.85</v>
      </c>
      <c r="T20" s="24">
        <v>90.97</v>
      </c>
      <c r="U20" s="10">
        <v>3</v>
      </c>
      <c r="V20" s="10">
        <v>0.5</v>
      </c>
      <c r="W20" s="10">
        <v>1</v>
      </c>
      <c r="X20" s="10">
        <v>1</v>
      </c>
      <c r="Y20" s="10">
        <v>3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8.5786999999999995</v>
      </c>
      <c r="AK20" s="10">
        <v>0.33779999999999999</v>
      </c>
      <c r="AL20" s="11">
        <v>0.30009999999999998</v>
      </c>
      <c r="AM20" s="11">
        <v>1.18E-2</v>
      </c>
      <c r="AN20" s="11">
        <v>3.8386</v>
      </c>
      <c r="AO20" s="11">
        <v>0.1045</v>
      </c>
      <c r="AP20" s="11">
        <v>0.34320000000000001</v>
      </c>
      <c r="AQ20" s="11">
        <v>9.2999999999999992E-3</v>
      </c>
      <c r="AR20" s="11">
        <v>16.328900000000001</v>
      </c>
      <c r="AS20" s="11">
        <v>0.52249999999999996</v>
      </c>
      <c r="AT20" s="11">
        <v>0.30109999999999998</v>
      </c>
      <c r="AU20" s="11">
        <v>9.5999999999999992E-3</v>
      </c>
      <c r="AV20" s="11">
        <v>28.633299999999998</v>
      </c>
      <c r="AW20" s="11">
        <v>0.50960000000000005</v>
      </c>
      <c r="AX20" s="11">
        <v>0.39829999999999999</v>
      </c>
      <c r="AY20" s="11">
        <v>7.1000000000000004E-3</v>
      </c>
      <c r="AZ20" s="11">
        <v>7.4308833445718106E-2</v>
      </c>
      <c r="BA20" s="11">
        <v>1.3228163400863502</v>
      </c>
      <c r="BB20" s="11">
        <v>0.13897626537031743</v>
      </c>
      <c r="BC20" s="11">
        <v>0.12156078039019511</v>
      </c>
      <c r="BD20" s="11">
        <v>0.51924416285616004</v>
      </c>
      <c r="BE20" s="27"/>
    </row>
    <row r="21" spans="2:78" ht="13.5" customHeight="1" x14ac:dyDescent="0.2">
      <c r="B21" s="10">
        <v>147</v>
      </c>
      <c r="C21" s="10">
        <v>8.99</v>
      </c>
      <c r="D21" s="10">
        <v>147.37458000000001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30.7</v>
      </c>
      <c r="Q21" s="24">
        <v>0.83</v>
      </c>
      <c r="R21" s="24">
        <v>3.59</v>
      </c>
      <c r="S21" s="24">
        <v>46.75</v>
      </c>
      <c r="T21" s="24">
        <v>91.04</v>
      </c>
      <c r="U21" s="10">
        <v>3</v>
      </c>
      <c r="V21" s="10">
        <v>0.5</v>
      </c>
      <c r="W21" s="10">
        <v>1</v>
      </c>
      <c r="X21" s="10">
        <v>1</v>
      </c>
      <c r="Y21" s="10">
        <v>3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7.8163999999999998</v>
      </c>
      <c r="AK21" s="10">
        <v>0.1186</v>
      </c>
      <c r="AL21" s="11">
        <v>0.27250000000000002</v>
      </c>
      <c r="AM21" s="11">
        <v>4.1000000000000003E-3</v>
      </c>
      <c r="AN21" s="11">
        <v>3.6928999999999998</v>
      </c>
      <c r="AO21" s="11">
        <v>7.6100000000000001E-2</v>
      </c>
      <c r="AP21" s="11">
        <v>0.3291</v>
      </c>
      <c r="AQ21" s="11">
        <v>6.7999999999999996E-3</v>
      </c>
      <c r="AR21" s="11">
        <v>14.750999999999999</v>
      </c>
      <c r="AS21" s="11">
        <v>0.29010000000000002</v>
      </c>
      <c r="AT21" s="11">
        <v>0.27110000000000001</v>
      </c>
      <c r="AU21" s="11">
        <v>5.3E-3</v>
      </c>
      <c r="AV21" s="11">
        <v>28.013400000000001</v>
      </c>
      <c r="AW21" s="11">
        <v>0.73839999999999995</v>
      </c>
      <c r="AX21" s="11">
        <v>0.38840000000000002</v>
      </c>
      <c r="AY21" s="11">
        <v>1.0200000000000001E-2</v>
      </c>
      <c r="AZ21" s="11">
        <v>8.26480836236934E-2</v>
      </c>
      <c r="BA21" s="11">
        <v>1.432681667281446</v>
      </c>
      <c r="BB21" s="11">
        <v>0.17786201667930254</v>
      </c>
      <c r="BC21" s="11">
        <v>0.1517464424320828</v>
      </c>
      <c r="BD21" s="11">
        <v>0.33097316801766952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0.25719999999999998</v>
      </c>
      <c r="BJ21" s="4"/>
      <c r="BK21" s="4">
        <f>DAVERAGE(PlotSort2,"PhxRedEdge",$BO$31:$BO$32)</f>
        <v>0.2838</v>
      </c>
      <c r="BL21" s="4"/>
      <c r="BM21" s="4">
        <f>DAVERAGE(PlotSort2,"TMRed",$BO$31:$BO$32)</f>
        <v>0.24959999999999999</v>
      </c>
      <c r="BN21" s="4"/>
      <c r="BO21" s="4">
        <f>DAVERAGE(PlotSort2,"TMNIR",$BO$31:$BO$32)</f>
        <v>0.32140000000000002</v>
      </c>
      <c r="BP21" s="4"/>
      <c r="BQ21" s="4">
        <f>DAVERAGE(PlotSort2,"NDRE",$BO$31:$BO$32)</f>
        <v>6.2128222075347031E-2</v>
      </c>
      <c r="BR21" s="4"/>
      <c r="BS21" s="4">
        <f>DAVERAGE(PlotSort2,"rvi",$BO$31:$BO$32)</f>
        <v>1.2876602564102566</v>
      </c>
      <c r="BT21" s="4"/>
      <c r="BU21" s="17">
        <f>DAVERAGE(PlotSort2,"ndvi",$BO$31:$BO$32)</f>
        <v>0.12574430823117344</v>
      </c>
      <c r="BV21" s="4"/>
      <c r="BW21" s="17">
        <f>DAVERAGE(PlotSort2,"SAVI",$BO$31:$BO$32)</f>
        <v>0.10056022408963589</v>
      </c>
      <c r="BX21" s="4"/>
      <c r="BY21" s="17">
        <f>DAVERAGE(PlotSort2,"CCCI",$BO$31:$BO$32)</f>
        <v>0.42729292022691351</v>
      </c>
      <c r="BZ21" s="4"/>
    </row>
    <row r="22" spans="2:78" ht="13.5" customHeight="1" x14ac:dyDescent="0.2">
      <c r="B22" s="10">
        <v>147</v>
      </c>
      <c r="C22" s="10">
        <v>8.9979999999999993</v>
      </c>
      <c r="D22" s="10">
        <v>147.37492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30.7</v>
      </c>
      <c r="Q22" s="24">
        <v>0.83</v>
      </c>
      <c r="R22" s="24">
        <v>3.59</v>
      </c>
      <c r="S22" s="24">
        <v>46.65</v>
      </c>
      <c r="T22" s="24">
        <v>91.11</v>
      </c>
      <c r="U22" s="10">
        <v>3</v>
      </c>
      <c r="V22" s="10">
        <v>0.5</v>
      </c>
      <c r="W22" s="10">
        <v>1</v>
      </c>
      <c r="X22" s="10">
        <v>1</v>
      </c>
      <c r="Y22" s="10">
        <v>3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9.0631000000000004</v>
      </c>
      <c r="AK22" s="10">
        <v>0.39029999999999998</v>
      </c>
      <c r="AL22" s="11">
        <v>0.31490000000000001</v>
      </c>
      <c r="AM22" s="11">
        <v>1.3599999999999999E-2</v>
      </c>
      <c r="AN22" s="11">
        <v>3.9499</v>
      </c>
      <c r="AO22" s="11">
        <v>0.15670000000000001</v>
      </c>
      <c r="AP22" s="11">
        <v>0.35070000000000001</v>
      </c>
      <c r="AQ22" s="11">
        <v>1.3899999999999999E-2</v>
      </c>
      <c r="AR22" s="11">
        <v>16.828700000000001</v>
      </c>
      <c r="AS22" s="11">
        <v>0.47960000000000003</v>
      </c>
      <c r="AT22" s="11">
        <v>0.30819999999999997</v>
      </c>
      <c r="AU22" s="11">
        <v>8.8000000000000005E-3</v>
      </c>
      <c r="AV22" s="11">
        <v>28.6</v>
      </c>
      <c r="AW22" s="11">
        <v>0.87570000000000003</v>
      </c>
      <c r="AX22" s="11">
        <v>0.39510000000000001</v>
      </c>
      <c r="AY22" s="11">
        <v>1.21E-2</v>
      </c>
      <c r="AZ22" s="11">
        <v>5.9533386967015274E-2</v>
      </c>
      <c r="BA22" s="11">
        <v>1.2819597663854641</v>
      </c>
      <c r="BB22" s="11">
        <v>0.12356035831082046</v>
      </c>
      <c r="BC22" s="11">
        <v>0.10832710047369737</v>
      </c>
      <c r="BD22" s="11">
        <v>0.40100735500092538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0.27849999999999997</v>
      </c>
      <c r="BJ22" s="4">
        <f>DSTDEV(PlotSort2,"PhxRed",$BP$31:$BP$32)/SQRT($BH22)</f>
        <v>3.4999999999999749E-3</v>
      </c>
      <c r="BK22" s="4">
        <f>DAVERAGE(PlotSort2,"PhxRedEdge",$BP$31:$BP$32)</f>
        <v>0.30245</v>
      </c>
      <c r="BL22" s="4">
        <f>DSTDEV(PlotSort2,"PhxRedEdge",$BP$31:$BP$32)/SQRT($BH22)</f>
        <v>4.1499999999999862E-3</v>
      </c>
      <c r="BM22" s="4">
        <f>DAVERAGE(PlotSort2,"TMRed",$BP$31:$BP$32)</f>
        <v>0.27224999999999999</v>
      </c>
      <c r="BN22" s="4">
        <f>DSTDEV(PlotSort2,"TMRed",$BP$31:$BP$32)/SQRT($BH22)</f>
        <v>3.3500000000000196E-3</v>
      </c>
      <c r="BO22" s="4">
        <f>DAVERAGE(PlotSort2,"TMNIR",$BP$31:$BP$32)</f>
        <v>0.3387</v>
      </c>
      <c r="BP22" s="4">
        <f>DSTDEV(PlotSort2,"TMNIR",$BP$31:$BP$32)/SQRT($BH22)</f>
        <v>4.5000000000000031E-3</v>
      </c>
      <c r="BQ22" s="4">
        <f>DAVERAGE(PlotSort2,"NDRE",$BP$31:$BP$32)</f>
        <v>5.6541958182329141E-2</v>
      </c>
      <c r="BR22" s="4">
        <f>DSTDEV(PlotSort2,"NDRE",$BP$31:$BP$32)/SQRT($BH22)</f>
        <v>2.1693509830324545E-4</v>
      </c>
      <c r="BS22" s="4">
        <f>DAVERAGE(PlotSort2,"rvi",$BP$31:$BP$32)</f>
        <v>1.2440621118884063</v>
      </c>
      <c r="BT22" s="4">
        <f>DSTDEV(PlotSort2,"rvi",$BP$31:$BP$32)/SQRT($BH22)</f>
        <v>1.2209069795181546E-3</v>
      </c>
      <c r="BU22" s="17">
        <f>DAVERAGE(PlotSort2,"ndvi",$BP$31:$BP$32)</f>
        <v>0.10875880778443031</v>
      </c>
      <c r="BV22" s="4">
        <f>DSTDEV(PlotSort2,"ndvi",$BP$31:$BP$32)/SQRT($BH22)</f>
        <v>4.8488969456126485E-4</v>
      </c>
      <c r="BW22" s="17">
        <f>DAVERAGE(PlotSort2,"SAVI",$BP$31:$BP$32)</f>
        <v>8.9714017184385667E-2</v>
      </c>
      <c r="BX22" s="4">
        <f>DSTDEV(PlotSort2,"SAVI",$BP$31:$BP$32)/SQRT($BH22)</f>
        <v>9.1880369512807591E-4</v>
      </c>
      <c r="BY22" s="17">
        <f>DAVERAGE(PlotSort2,"CCCI",$BP$31:$BP$32)</f>
        <v>0.48582631922348485</v>
      </c>
      <c r="BZ22" s="4">
        <f>DSTDEV(PlotSort2,"CCCI",$BP$31:$BP$32)/SQRT($BH22)</f>
        <v>8.7757728388121736E-3</v>
      </c>
    </row>
    <row r="23" spans="2:78" ht="13.5" customHeight="1" x14ac:dyDescent="0.2">
      <c r="B23" s="10">
        <v>147</v>
      </c>
      <c r="C23" s="10">
        <v>9.0060000000000002</v>
      </c>
      <c r="D23" s="10">
        <v>147.37524999999999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30.7</v>
      </c>
      <c r="Q23" s="24">
        <v>0.83</v>
      </c>
      <c r="R23" s="24">
        <v>3.59</v>
      </c>
      <c r="S23" s="24">
        <v>46.55</v>
      </c>
      <c r="T23" s="24">
        <v>91.17</v>
      </c>
      <c r="U23" s="10">
        <v>3</v>
      </c>
      <c r="V23" s="10">
        <v>0.5</v>
      </c>
      <c r="W23" s="10">
        <v>1</v>
      </c>
      <c r="X23" s="10">
        <v>1</v>
      </c>
      <c r="Y23" s="10">
        <v>3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8.9481999999999999</v>
      </c>
      <c r="AK23" s="10">
        <v>0.35399999999999998</v>
      </c>
      <c r="AL23" s="11">
        <v>0.30980000000000002</v>
      </c>
      <c r="AM23" s="11">
        <v>1.23E-2</v>
      </c>
      <c r="AN23" s="11">
        <v>3.9037999999999999</v>
      </c>
      <c r="AO23" s="11">
        <v>0.1391</v>
      </c>
      <c r="AP23" s="11">
        <v>0.34539999999999998</v>
      </c>
      <c r="AQ23" s="11">
        <v>1.23E-2</v>
      </c>
      <c r="AR23" s="11">
        <v>16.702999999999999</v>
      </c>
      <c r="AS23" s="11">
        <v>0.66420000000000001</v>
      </c>
      <c r="AT23" s="11">
        <v>0.30480000000000002</v>
      </c>
      <c r="AU23" s="11">
        <v>1.21E-2</v>
      </c>
      <c r="AV23" s="11">
        <v>28.229800000000001</v>
      </c>
      <c r="AW23" s="11">
        <v>1.0711999999999999</v>
      </c>
      <c r="AX23" s="11">
        <v>0.38869999999999999</v>
      </c>
      <c r="AY23" s="11">
        <v>1.47E-2</v>
      </c>
      <c r="AZ23" s="11">
        <v>5.8983789674431283E-2</v>
      </c>
      <c r="BA23" s="11">
        <v>1.2752624671916009</v>
      </c>
      <c r="BB23" s="11">
        <v>0.12098053352559478</v>
      </c>
      <c r="BC23" s="11">
        <v>0.10544616673648929</v>
      </c>
      <c r="BD23" s="11">
        <v>0.41475196971971123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0.34660000000000002</v>
      </c>
      <c r="BJ23" s="4">
        <f>DSTDEV(PlotSort2,"PhxRed",$BQ$31:$BQ$32)/SQRT($BH23)</f>
        <v>2.2999999999999961E-3</v>
      </c>
      <c r="BK23" s="4">
        <f>DAVERAGE(PlotSort2,"PhxRedEdge",$BQ$31:$BQ$32)</f>
        <v>0.38139999999999996</v>
      </c>
      <c r="BL23" s="4">
        <f>DSTDEV(PlotSort2,"PhxRedEdge",$BQ$31:$BQ$32)/SQRT($BH23)</f>
        <v>4.7999999999999987E-3</v>
      </c>
      <c r="BM23" s="4">
        <f>DAVERAGE(PlotSort2,"TMRed",$BQ$31:$BQ$32)</f>
        <v>0.34209999999999996</v>
      </c>
      <c r="BN23" s="4">
        <f>DSTDEV(PlotSort2,"TMRed",$BQ$31:$BQ$32)/SQRT($BH23)</f>
        <v>3.2999999999999969E-3</v>
      </c>
      <c r="BO23" s="4">
        <f>DAVERAGE(PlotSort2,"TMNIR",$BQ$31:$BQ$32)</f>
        <v>0.42095000000000005</v>
      </c>
      <c r="BP23" s="4">
        <f>DSTDEV(PlotSort2,"TMNIR",$BQ$31:$BQ$32)/SQRT($BH23)</f>
        <v>4.7500000000000034E-3</v>
      </c>
      <c r="BQ23" s="4">
        <f>DAVERAGE(PlotSort2,"NDRE",$BQ$31:$BQ$32)</f>
        <v>4.9300428825558899E-2</v>
      </c>
      <c r="BR23" s="4">
        <f>DSTDEV(PlotSort2,"NDRE",$BQ$31:$BQ$32)/SQRT($BH23)</f>
        <v>6.4911708766010601E-4</v>
      </c>
      <c r="BS23" s="4">
        <f>DAVERAGE(PlotSort2,"rvi",$BQ$31:$BQ$32)</f>
        <v>1.2304687206250611</v>
      </c>
      <c r="BT23" s="4">
        <f>DSTDEV(PlotSort2,"rvi",$BQ$31:$BQ$32)/SQRT($BH23)</f>
        <v>2.0153558080598932E-3</v>
      </c>
      <c r="BU23" s="17">
        <f>DAVERAGE(PlotSort2,"ndvi",$BQ$31:$BQ$32)</f>
        <v>0.10332675175482522</v>
      </c>
      <c r="BV23" s="4">
        <f>DSTDEV(PlotSort2,"ndvi",$BQ$31:$BQ$32)/SQRT($BH23)</f>
        <v>8.1019546343446397E-4</v>
      </c>
      <c r="BW23" s="17">
        <f>DAVERAGE(PlotSort2,"SAVI",$BQ$31:$BQ$32)</f>
        <v>9.3635201934767459E-2</v>
      </c>
      <c r="BX23" s="4">
        <f>DSTDEV(PlotSort2,"SAVI",$BQ$31:$BQ$32)/SQRT($BH23)</f>
        <v>1.1252417754048713E-3</v>
      </c>
      <c r="BY23" s="17">
        <f>DAVERAGE(PlotSort2,"CCCI",$BQ$31:$BQ$32)</f>
        <v>0.40244786557371243</v>
      </c>
      <c r="BZ23" s="4">
        <f>DSTDEV(PlotSort2,"CCCI",$BQ$31:$BQ$32)/SQRT($BH23)</f>
        <v>2.0135501901692995E-2</v>
      </c>
    </row>
    <row r="24" spans="2:78" ht="13.5" customHeight="1" x14ac:dyDescent="0.2">
      <c r="B24" s="10">
        <v>147</v>
      </c>
      <c r="C24" s="10">
        <v>9.0129999999999999</v>
      </c>
      <c r="D24" s="10">
        <v>147.37554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30.7</v>
      </c>
      <c r="Q24" s="24">
        <v>0.83</v>
      </c>
      <c r="R24" s="24">
        <v>3.59</v>
      </c>
      <c r="S24" s="24">
        <v>46.46</v>
      </c>
      <c r="T24" s="24">
        <v>91.23</v>
      </c>
      <c r="U24" s="10">
        <v>3</v>
      </c>
      <c r="V24" s="10">
        <v>0.5</v>
      </c>
      <c r="W24" s="10">
        <v>1</v>
      </c>
      <c r="X24" s="10">
        <v>1</v>
      </c>
      <c r="Y24" s="10">
        <v>3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9.0975000000000001</v>
      </c>
      <c r="AK24" s="10">
        <v>0.30499999999999999</v>
      </c>
      <c r="AL24" s="11">
        <v>0.31409999999999999</v>
      </c>
      <c r="AM24" s="11">
        <v>1.0500000000000001E-2</v>
      </c>
      <c r="AN24" s="11">
        <v>4.0824999999999996</v>
      </c>
      <c r="AO24" s="11">
        <v>0.1234</v>
      </c>
      <c r="AP24" s="11">
        <v>0.36020000000000002</v>
      </c>
      <c r="AQ24" s="11">
        <v>1.09E-2</v>
      </c>
      <c r="AR24" s="11">
        <v>17.062899999999999</v>
      </c>
      <c r="AS24" s="11">
        <v>0.2722</v>
      </c>
      <c r="AT24" s="11">
        <v>0.31040000000000001</v>
      </c>
      <c r="AU24" s="11">
        <v>5.0000000000000001E-3</v>
      </c>
      <c r="AV24" s="11">
        <v>30.1205</v>
      </c>
      <c r="AW24" s="11">
        <v>0.71550000000000002</v>
      </c>
      <c r="AX24" s="11">
        <v>0.41349999999999998</v>
      </c>
      <c r="AY24" s="11">
        <v>9.7999999999999997E-3</v>
      </c>
      <c r="AZ24" s="11">
        <v>6.8889750549308459E-2</v>
      </c>
      <c r="BA24" s="11">
        <v>1.3321520618556699</v>
      </c>
      <c r="BB24" s="11">
        <v>0.14242298660035912</v>
      </c>
      <c r="BC24" s="11">
        <v>0.12635836261132441</v>
      </c>
      <c r="BD24" s="11">
        <v>0.39675151145458032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0.70650000000000002</v>
      </c>
      <c r="BJ24" s="4"/>
      <c r="BK24" s="4">
        <f>DAVERAGE(PlotSort2,"PhxRedEdge",$BR$31:$BR$32)</f>
        <v>0.69650000000000001</v>
      </c>
      <c r="BL24" s="4"/>
      <c r="BM24" s="4">
        <f>DAVERAGE(PlotSort2,"TMRed",$BR$31:$BR$32)</f>
        <v>0.70550000000000002</v>
      </c>
      <c r="BN24" s="4"/>
      <c r="BO24" s="4">
        <f>DAVERAGE(PlotSort2,"TMNIR",$BR$31:$BR$32)</f>
        <v>0.67869999999999997</v>
      </c>
      <c r="BP24" s="4"/>
      <c r="BQ24" s="4">
        <f>DAVERAGE(PlotSort2,"NDRE",$BR$31:$BR$32)</f>
        <v>-1.2943571844095432E-2</v>
      </c>
      <c r="BR24" s="4"/>
      <c r="BS24" s="4">
        <f>DAVERAGE(PlotSort2,"rvi",$BR$31:$BR$32)</f>
        <v>24.05031892274982</v>
      </c>
      <c r="BT24" s="4"/>
      <c r="BU24" s="17">
        <f>DAVERAGE(PlotSort2,"ndvi",$BR$31:$BR$32)</f>
        <v>-1.9361363964745013E-2</v>
      </c>
      <c r="BV24" s="4"/>
      <c r="BW24" s="17">
        <f>DAVERAGE(PlotSort2,"SAVI",$BR$31:$BR$32)</f>
        <v>-2.1335314722428656E-2</v>
      </c>
      <c r="BX24" s="4"/>
      <c r="BY24" s="17">
        <f>DAVERAGE(PlotSort2,"CCCI",$BR$31:$BR$32)</f>
        <v>0.41084881587796951</v>
      </c>
      <c r="BZ24" s="4"/>
    </row>
    <row r="25" spans="2:78" ht="13.5" customHeight="1" x14ac:dyDescent="0.2">
      <c r="B25" s="10">
        <v>147</v>
      </c>
      <c r="C25" s="10">
        <v>9.0210000000000008</v>
      </c>
      <c r="D25" s="10">
        <v>147.37586999999999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30.7</v>
      </c>
      <c r="Q25" s="24">
        <v>0.83</v>
      </c>
      <c r="R25" s="24">
        <v>3.59</v>
      </c>
      <c r="S25" s="24">
        <v>46.36</v>
      </c>
      <c r="T25" s="24">
        <v>91.3</v>
      </c>
      <c r="U25" s="10">
        <v>3</v>
      </c>
      <c r="V25" s="10">
        <v>0.5</v>
      </c>
      <c r="W25" s="10">
        <v>1</v>
      </c>
      <c r="X25" s="10">
        <v>1</v>
      </c>
      <c r="Y25" s="10">
        <v>3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9.0922999999999998</v>
      </c>
      <c r="AK25" s="10">
        <v>9.8500000000000004E-2</v>
      </c>
      <c r="AL25" s="11">
        <v>0.31280000000000002</v>
      </c>
      <c r="AM25" s="11">
        <v>3.3999999999999998E-3</v>
      </c>
      <c r="AN25" s="11">
        <v>3.9658000000000002</v>
      </c>
      <c r="AO25" s="11">
        <v>5.2900000000000003E-2</v>
      </c>
      <c r="AP25" s="11">
        <v>0.34870000000000001</v>
      </c>
      <c r="AQ25" s="11">
        <v>4.5999999999999999E-3</v>
      </c>
      <c r="AR25" s="11">
        <v>17.0137</v>
      </c>
      <c r="AS25" s="11">
        <v>0.1042</v>
      </c>
      <c r="AT25" s="11">
        <v>0.3085</v>
      </c>
      <c r="AU25" s="11">
        <v>1.9E-3</v>
      </c>
      <c r="AV25" s="11">
        <v>28.758099999999999</v>
      </c>
      <c r="AW25" s="11">
        <v>0.22670000000000001</v>
      </c>
      <c r="AX25" s="11">
        <v>0.39340000000000003</v>
      </c>
      <c r="AY25" s="11">
        <v>3.0999999999999999E-3</v>
      </c>
      <c r="AZ25" s="11">
        <v>6.0234469748012422E-2</v>
      </c>
      <c r="BA25" s="11">
        <v>1.2752025931928688</v>
      </c>
      <c r="BB25" s="11">
        <v>0.12095740133922216</v>
      </c>
      <c r="BC25" s="11">
        <v>0.10595723437890012</v>
      </c>
      <c r="BD25" s="11">
        <v>0.43745251138294255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1.0014000000000001</v>
      </c>
      <c r="BJ25" s="4">
        <f>DSTDEV(PlotSort2,"PhxRed",$BS$31:$BS$32)/SQRT($BH25)</f>
        <v>4.1040630274562133E-3</v>
      </c>
      <c r="BK25" s="4">
        <f>DAVERAGE(PlotSort2,"PhxRedEdge",$BS$31:$BS$32)</f>
        <v>1.0011666666666665</v>
      </c>
      <c r="BL25" s="4">
        <f>DSTDEV(PlotSort2,"PhxRedEdge",$BS$31:$BS$32)/SQRT($BH25)</f>
        <v>4.1634654369220331E-3</v>
      </c>
      <c r="BM25" s="4">
        <f>DAVERAGE(PlotSort2,"TMRed",$BS$31:$BS$32)</f>
        <v>1.0014000000000001</v>
      </c>
      <c r="BN25" s="4">
        <f>DSTDEV(PlotSort2,"TMRed",$BS$31:$BS$32)/SQRT($BH25)</f>
        <v>4.1040630274562133E-3</v>
      </c>
      <c r="BO25" s="4">
        <f>DAVERAGE(PlotSort2,"TMNIR",$BS$31:$BS$32)</f>
        <v>1.0011666666666665</v>
      </c>
      <c r="BP25" s="4">
        <f>DSTDEV(PlotSort2,"TMNIR",$BS$31:$BS$32)/SQRT($BH25)</f>
        <v>4.1634654369220331E-3</v>
      </c>
      <c r="BQ25" s="4">
        <f>DAVERAGE(PlotSort2,"NDRE",$BS$31:$BS$32)</f>
        <v>0.72995952148917187</v>
      </c>
      <c r="BR25" s="4">
        <f>DSTDEV(PlotSort2,"NDRE",$BS$31:$BS$32)/SQRT($BH25)</f>
        <v>7.9700087653954675E-4</v>
      </c>
      <c r="BS25" s="4">
        <f>DAVERAGE(PlotSort2,"rvi",$BS$31:$BS$32)</f>
        <v>1.3216127232834556</v>
      </c>
      <c r="BT25" s="4">
        <f>DSTDEV(PlotSort2,"rvi",$BS$31:$BS$32)/SQRT($BH25)</f>
        <v>3.7539175902599037E-3</v>
      </c>
      <c r="BU25" s="17">
        <f>DAVERAGE(PlotSort2,"ndvi",$BS$31:$BS$32)</f>
        <v>0.13852536453741807</v>
      </c>
      <c r="BV25" s="4">
        <f>DSTDEV(PlotSort2,"ndvi",$BS$31:$BS$32)/SQRT($BH25)</f>
        <v>1.3951394142404214E-3</v>
      </c>
      <c r="BW25" s="17">
        <f>DAVERAGE(PlotSort2,"SAVI",$BS$31:$BS$32)</f>
        <v>0.20698282977550905</v>
      </c>
      <c r="BX25" s="4">
        <f>DSTDEV(PlotSort2,"SAVI",$BS$31:$BS$32)/SQRT($BH25)</f>
        <v>2.0514735743822569E-3</v>
      </c>
      <c r="BY25" s="17">
        <f>DAVERAGE(PlotSort2,"CCCI",$BS$31:$BS$32)</f>
        <v>11.735259897930609</v>
      </c>
      <c r="BZ25" s="4">
        <f>DSTDEV(PlotSort2,"CCCI",$BS$31:$BS$32)/SQRT($BH25)</f>
        <v>4.2763257978973138E-2</v>
      </c>
    </row>
    <row r="26" spans="2:78" ht="13.5" customHeight="1" x14ac:dyDescent="0.2">
      <c r="B26" s="10">
        <v>147</v>
      </c>
      <c r="C26" s="10">
        <v>9.2420000000000009</v>
      </c>
      <c r="D26" s="10">
        <v>147.38507999999999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30.7</v>
      </c>
      <c r="Q26" s="24">
        <v>0.83</v>
      </c>
      <c r="R26" s="24">
        <v>3.59</v>
      </c>
      <c r="S26" s="24">
        <v>43.58</v>
      </c>
      <c r="T26" s="24">
        <v>93.22</v>
      </c>
      <c r="U26" s="10">
        <v>3</v>
      </c>
      <c r="V26" s="10">
        <v>0.5</v>
      </c>
      <c r="W26" s="10">
        <v>1</v>
      </c>
      <c r="X26" s="10">
        <v>1</v>
      </c>
      <c r="Y26" s="10">
        <v>3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9.5507000000000009</v>
      </c>
      <c r="AK26" s="10">
        <v>4.7100000000000003E-2</v>
      </c>
      <c r="AL26" s="11">
        <v>0.31</v>
      </c>
      <c r="AM26" s="11">
        <v>1.5E-3</v>
      </c>
      <c r="AN26" s="11">
        <v>4.2671000000000001</v>
      </c>
      <c r="AO26" s="11">
        <v>1.49E-2</v>
      </c>
      <c r="AP26" s="11">
        <v>0.35320000000000001</v>
      </c>
      <c r="AQ26" s="11">
        <v>1.1999999999999999E-3</v>
      </c>
      <c r="AR26" s="11">
        <v>17.905000000000001</v>
      </c>
      <c r="AS26" s="11">
        <v>0.308</v>
      </c>
      <c r="AT26" s="11">
        <v>0.30590000000000001</v>
      </c>
      <c r="AU26" s="11">
        <v>5.3E-3</v>
      </c>
      <c r="AV26" s="11">
        <v>31.046099999999999</v>
      </c>
      <c r="AW26" s="11">
        <v>8.5300000000000001E-2</v>
      </c>
      <c r="AX26" s="11">
        <v>0.40250000000000002</v>
      </c>
      <c r="AY26" s="11">
        <v>1.1000000000000001E-3</v>
      </c>
      <c r="AZ26" s="11">
        <v>6.5237528119624202E-2</v>
      </c>
      <c r="BA26" s="11">
        <v>1.3157894736842106</v>
      </c>
      <c r="BB26" s="11">
        <v>0.13636363636363638</v>
      </c>
      <c r="BC26" s="11">
        <v>0.11991062562065542</v>
      </c>
      <c r="BD26" s="11">
        <v>0.38694527575205834</v>
      </c>
      <c r="BE26" s="27"/>
    </row>
    <row r="27" spans="2:78" ht="13.5" customHeight="1" x14ac:dyDescent="0.2">
      <c r="B27" s="10">
        <v>147</v>
      </c>
      <c r="C27" s="10">
        <v>9.2349999999999994</v>
      </c>
      <c r="D27" s="10">
        <v>147.38479000000001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30.7</v>
      </c>
      <c r="Q27" s="24">
        <v>0.83</v>
      </c>
      <c r="R27" s="24">
        <v>3.59</v>
      </c>
      <c r="S27" s="24">
        <v>43.67</v>
      </c>
      <c r="T27" s="24">
        <v>93.15</v>
      </c>
      <c r="U27" s="10">
        <v>3</v>
      </c>
      <c r="V27" s="10">
        <v>0.5</v>
      </c>
      <c r="W27" s="10">
        <v>1</v>
      </c>
      <c r="X27" s="10">
        <v>1</v>
      </c>
      <c r="Y27" s="10">
        <v>3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9.7185000000000006</v>
      </c>
      <c r="AK27" s="10">
        <v>0.43569999999999998</v>
      </c>
      <c r="AL27" s="11">
        <v>0.316</v>
      </c>
      <c r="AM27" s="11">
        <v>1.4200000000000001E-2</v>
      </c>
      <c r="AN27" s="11">
        <v>4.3124000000000002</v>
      </c>
      <c r="AO27" s="11">
        <v>0.17</v>
      </c>
      <c r="AP27" s="11">
        <v>0.35749999999999998</v>
      </c>
      <c r="AQ27" s="11">
        <v>1.41E-2</v>
      </c>
      <c r="AR27" s="11">
        <v>18.204999999999998</v>
      </c>
      <c r="AS27" s="11">
        <v>0.79920000000000002</v>
      </c>
      <c r="AT27" s="11">
        <v>0.31159999999999999</v>
      </c>
      <c r="AU27" s="11">
        <v>1.37E-2</v>
      </c>
      <c r="AV27" s="11">
        <v>31.308199999999999</v>
      </c>
      <c r="AW27" s="11">
        <v>1.1086</v>
      </c>
      <c r="AX27" s="11">
        <v>0.40649999999999997</v>
      </c>
      <c r="AY27" s="11">
        <v>1.44E-2</v>
      </c>
      <c r="AZ27" s="11">
        <v>6.4136125654450246E-2</v>
      </c>
      <c r="BA27" s="11">
        <v>1.3045571245186136</v>
      </c>
      <c r="BB27" s="11">
        <v>0.13215429605904469</v>
      </c>
      <c r="BC27" s="11">
        <v>0.11686232657417288</v>
      </c>
      <c r="BD27" s="11">
        <v>0.40492953396501841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0.31779999999999997</v>
      </c>
      <c r="BJ27" s="4">
        <f>DSTDEV(PlotSort2,"PhxRed",$BT$31:$BT$32)/SQRT($BH27)</f>
        <v>1.1000000000000176E-3</v>
      </c>
      <c r="BK27" s="4">
        <f>DAVERAGE(PlotSort2,"PhxRedEdge",$BT$31:$BT$32)</f>
        <v>0.3579</v>
      </c>
      <c r="BL27" s="4">
        <f>DSTDEV(PlotSort2,"PhxRedEdge",$BT$31:$BT$32)/SQRT($BH27)</f>
        <v>2.6999999999999798E-3</v>
      </c>
      <c r="BM27" s="4">
        <f>DAVERAGE(PlotSort2,"TMRed",$BT$31:$BT$32)</f>
        <v>0.313</v>
      </c>
      <c r="BN27" s="4">
        <f>DSTDEV(PlotSort2,"TMRed",$BT$31:$BT$32)/SQRT($BH27)</f>
        <v>9.9999999999988973E-5</v>
      </c>
      <c r="BO27" s="4">
        <f>DAVERAGE(PlotSort2,"TMNIR",$BT$31:$BT$32)</f>
        <v>0.40639999999999998</v>
      </c>
      <c r="BP27" s="4">
        <f>DSTDEV(PlotSort2,"TMNIR",$BT$31:$BT$32)/SQRT($BH27)</f>
        <v>1.2999999999999956E-3</v>
      </c>
      <c r="BQ27" s="4">
        <f>DAVERAGE(PlotSort2,"NDRE",$BT$31:$BT$32)</f>
        <v>6.3468082714426194E-2</v>
      </c>
      <c r="BR27" s="4">
        <f>DSTDEV(PlotSort2,"NDRE",$BT$31:$BT$32)/SQRT($BH27)</f>
        <v>2.1639046589790531E-3</v>
      </c>
      <c r="BS27" s="4">
        <f>DAVERAGE(PlotSort2,"rvi",$BT$31:$BT$32)</f>
        <v>1.2984013614920396</v>
      </c>
      <c r="BT27" s="4">
        <f>DSTDEV(PlotSort2,"rvi",$BT$31:$BT$32)/SQRT($BH27)</f>
        <v>3.7385299164562897E-3</v>
      </c>
      <c r="BU27" s="17">
        <f>DAVERAGE(PlotSort2,"ndvi",$BT$31:$BT$32)</f>
        <v>0.12982765976522528</v>
      </c>
      <c r="BV27" s="4">
        <f>DSTDEV(PlotSort2,"ndvi",$BT$31:$BT$32)/SQRT($BH27)</f>
        <v>1.4154034978157979E-3</v>
      </c>
      <c r="BW27" s="17">
        <f>DAVERAGE(PlotSort2,"SAVI",$BT$31:$BT$32)</f>
        <v>0.11489102679983731</v>
      </c>
      <c r="BX27" s="4">
        <f>DSTDEV(PlotSort2,"SAVI",$BT$31:$BT$32)/SQRT($BH27)</f>
        <v>1.3442287702806544E-3</v>
      </c>
      <c r="BY27" s="17">
        <f>DAVERAGE(PlotSort2,"CCCI",$BT$31:$BT$32)</f>
        <v>0.41422165292255819</v>
      </c>
      <c r="BZ27" s="4">
        <f>DSTDEV(PlotSort2,"CCCI",$BT$31:$BT$32)/SQRT($BH27)</f>
        <v>5.0610105451578236E-2</v>
      </c>
    </row>
    <row r="28" spans="2:78" ht="13.5" customHeight="1" x14ac:dyDescent="0.2">
      <c r="B28" s="10">
        <v>147</v>
      </c>
      <c r="C28" s="10">
        <v>9.2270000000000003</v>
      </c>
      <c r="D28" s="10">
        <v>147.38445999999999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30.7</v>
      </c>
      <c r="Q28" s="24">
        <v>0.83</v>
      </c>
      <c r="R28" s="24">
        <v>3.59</v>
      </c>
      <c r="S28" s="24">
        <v>43.77</v>
      </c>
      <c r="T28" s="24">
        <v>93.08</v>
      </c>
      <c r="U28" s="10">
        <v>3</v>
      </c>
      <c r="V28" s="10">
        <v>0.5</v>
      </c>
      <c r="W28" s="10">
        <v>1</v>
      </c>
      <c r="X28" s="10">
        <v>1</v>
      </c>
      <c r="Y28" s="10">
        <v>3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10.006399999999999</v>
      </c>
      <c r="AK28" s="10">
        <v>0.12790000000000001</v>
      </c>
      <c r="AL28" s="11">
        <v>0.32590000000000002</v>
      </c>
      <c r="AM28" s="11">
        <v>4.1999999999999997E-3</v>
      </c>
      <c r="AN28" s="11">
        <v>4.3601999999999999</v>
      </c>
      <c r="AO28" s="11">
        <v>7.3899999999999993E-2</v>
      </c>
      <c r="AP28" s="11">
        <v>0.36220000000000002</v>
      </c>
      <c r="AQ28" s="11">
        <v>6.1000000000000004E-3</v>
      </c>
      <c r="AR28" s="11">
        <v>18.818300000000001</v>
      </c>
      <c r="AS28" s="11">
        <v>0.40679999999999999</v>
      </c>
      <c r="AT28" s="11">
        <v>0.32269999999999999</v>
      </c>
      <c r="AU28" s="11">
        <v>7.0000000000000001E-3</v>
      </c>
      <c r="AV28" s="11">
        <v>31.235399999999998</v>
      </c>
      <c r="AW28" s="11">
        <v>0.67810000000000004</v>
      </c>
      <c r="AX28" s="11">
        <v>0.40620000000000001</v>
      </c>
      <c r="AY28" s="11">
        <v>8.8000000000000005E-3</v>
      </c>
      <c r="AZ28" s="11">
        <v>5.7261842790213409E-2</v>
      </c>
      <c r="BA28" s="11">
        <v>1.2587542609234583</v>
      </c>
      <c r="BB28" s="11">
        <v>0.11455618054602829</v>
      </c>
      <c r="BC28" s="11">
        <v>0.10192041663276105</v>
      </c>
      <c r="BD28" s="11">
        <v>0.44342532996966272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0.31479999999999997</v>
      </c>
      <c r="BJ28" s="4">
        <f>DSTDEV(PlotSort2,"PhxRed",$BU$31:$BU$32)/SQRT($BH28)</f>
        <v>6.8999999999999895E-3</v>
      </c>
      <c r="BK28" s="4">
        <f>DAVERAGE(PlotSort2,"PhxRedEdge",$BU$31:$BU$32)</f>
        <v>0.35599999999999998</v>
      </c>
      <c r="BL28" s="4">
        <f>DSTDEV(PlotSort2,"PhxRedEdge",$BU$31:$BU$32)/SQRT($BH28)</f>
        <v>4.5000000000000031E-3</v>
      </c>
      <c r="BM28" s="4">
        <f>DAVERAGE(PlotSort2,"TMRed",$BU$31:$BU$32)</f>
        <v>0.31004999999999999</v>
      </c>
      <c r="BN28" s="4">
        <f>DSTDEV(PlotSort2,"TMRed",$BU$31:$BU$32)/SQRT($BH28)</f>
        <v>7.0500000000000007E-3</v>
      </c>
      <c r="BO28" s="4">
        <f>DAVERAGE(PlotSort2,"TMNIR",$BU$31:$BU$32)</f>
        <v>0.40489999999999998</v>
      </c>
      <c r="BP28" s="4">
        <f>DSTDEV(PlotSort2,"TMNIR",$BU$31:$BU$32)/SQRT($BH28)</f>
        <v>3.5000000000000027E-3</v>
      </c>
      <c r="BQ28" s="4">
        <f>DAVERAGE(PlotSort2,"NDRE",$BU$31:$BU$32)</f>
        <v>6.4286924822752819E-2</v>
      </c>
      <c r="BR28" s="4">
        <f>DSTDEV(PlotSort2,"NDRE",$BU$31:$BU$32)/SQRT($BH28)</f>
        <v>1.9901372040767862E-3</v>
      </c>
      <c r="BS28" s="4">
        <f>DAVERAGE(PlotSort2,"rvi",$BU$31:$BU$32)</f>
        <v>1.3063371332402871</v>
      </c>
      <c r="BT28" s="4">
        <f>DSTDEV(PlotSort2,"rvi",$BU$31:$BU$32)/SQRT($BH28)</f>
        <v>1.8415342007237708E-2</v>
      </c>
      <c r="BU28" s="17">
        <f>DAVERAGE(PlotSort2,"ndvi",$BU$31:$BU$32)</f>
        <v>0.13276880069786801</v>
      </c>
      <c r="BV28" s="4">
        <f>DSTDEV(PlotSort2,"ndvi",$BU$31:$BU$32)/SQRT($BH28)</f>
        <v>6.9245553498321752E-3</v>
      </c>
      <c r="BW28" s="17">
        <f>DAVERAGE(PlotSort2,"SAVI",$BU$31:$BU$32)</f>
        <v>0.11715047681146282</v>
      </c>
      <c r="BX28" s="4">
        <f>DSTDEV(PlotSort2,"SAVI",$BU$31:$BU$32)/SQRT($BH28)</f>
        <v>5.4001708139108017E-3</v>
      </c>
      <c r="BY28" s="17">
        <f>DAVERAGE(PlotSort2,"CCCI",$BU$31:$BU$32)</f>
        <v>0.40262830485145595</v>
      </c>
      <c r="BZ28" s="4">
        <f>DSTDEV(PlotSort2,"CCCI",$BU$31:$BU$32)/SQRT($BH28)</f>
        <v>2.6742749403204175E-2</v>
      </c>
    </row>
    <row r="29" spans="2:78" ht="13.5" customHeight="1" x14ac:dyDescent="0.2">
      <c r="B29" s="10">
        <v>147</v>
      </c>
      <c r="C29" s="10">
        <v>9.2189999999999994</v>
      </c>
      <c r="D29" s="10">
        <v>147.38413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30.7</v>
      </c>
      <c r="Q29" s="24">
        <v>0.83</v>
      </c>
      <c r="R29" s="24">
        <v>3.59</v>
      </c>
      <c r="S29" s="24">
        <v>43.87</v>
      </c>
      <c r="T29" s="24">
        <v>93.01</v>
      </c>
      <c r="U29" s="10">
        <v>3</v>
      </c>
      <c r="V29" s="10">
        <v>0.5</v>
      </c>
      <c r="W29" s="10">
        <v>1</v>
      </c>
      <c r="X29" s="10">
        <v>1</v>
      </c>
      <c r="Y29" s="10">
        <v>3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10.0265</v>
      </c>
      <c r="AK29" s="10">
        <v>0.41620000000000001</v>
      </c>
      <c r="AL29" s="11">
        <v>0.32719999999999999</v>
      </c>
      <c r="AM29" s="11">
        <v>1.3599999999999999E-2</v>
      </c>
      <c r="AN29" s="11">
        <v>4.3418000000000001</v>
      </c>
      <c r="AO29" s="11">
        <v>0.16350000000000001</v>
      </c>
      <c r="AP29" s="11">
        <v>0.36130000000000001</v>
      </c>
      <c r="AQ29" s="11">
        <v>1.3599999999999999E-2</v>
      </c>
      <c r="AR29" s="11">
        <v>18.768599999999999</v>
      </c>
      <c r="AS29" s="11">
        <v>0.38040000000000002</v>
      </c>
      <c r="AT29" s="11">
        <v>0.32240000000000002</v>
      </c>
      <c r="AU29" s="11">
        <v>6.4999999999999997E-3</v>
      </c>
      <c r="AV29" s="11">
        <v>31.137599999999999</v>
      </c>
      <c r="AW29" s="11">
        <v>0.5595</v>
      </c>
      <c r="AX29" s="11">
        <v>0.40560000000000002</v>
      </c>
      <c r="AY29" s="11">
        <v>7.3000000000000001E-3</v>
      </c>
      <c r="AZ29" s="11">
        <v>5.7765028034945889E-2</v>
      </c>
      <c r="BA29" s="11">
        <v>1.2580645161290323</v>
      </c>
      <c r="BB29" s="11">
        <v>0.11428571428571428</v>
      </c>
      <c r="BC29" s="11">
        <v>0.10162866449511401</v>
      </c>
      <c r="BD29" s="11">
        <v>0.45521403260314697</v>
      </c>
      <c r="BE29" s="27"/>
      <c r="BF29" s="5"/>
    </row>
    <row r="30" spans="2:78" ht="13.5" customHeight="1" x14ac:dyDescent="0.2">
      <c r="B30" s="10">
        <v>147</v>
      </c>
      <c r="C30" s="10">
        <v>9.2119999999999997</v>
      </c>
      <c r="D30" s="10">
        <v>147.38382999999999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30.7</v>
      </c>
      <c r="Q30" s="24">
        <v>0.83</v>
      </c>
      <c r="R30" s="24">
        <v>3.59</v>
      </c>
      <c r="S30" s="24">
        <v>43.96</v>
      </c>
      <c r="T30" s="24">
        <v>92.95</v>
      </c>
      <c r="U30" s="10">
        <v>3</v>
      </c>
      <c r="V30" s="10">
        <v>0.5</v>
      </c>
      <c r="W30" s="10">
        <v>1</v>
      </c>
      <c r="X30" s="10">
        <v>1</v>
      </c>
      <c r="Y30" s="10">
        <v>3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8.0679999999999996</v>
      </c>
      <c r="AK30" s="10">
        <v>0.1741</v>
      </c>
      <c r="AL30" s="11">
        <v>0.26369999999999999</v>
      </c>
      <c r="AM30" s="11">
        <v>5.7000000000000002E-3</v>
      </c>
      <c r="AN30" s="11">
        <v>3.9773999999999998</v>
      </c>
      <c r="AO30" s="11">
        <v>9.4000000000000004E-3</v>
      </c>
      <c r="AP30" s="11">
        <v>0.33150000000000002</v>
      </c>
      <c r="AQ30" s="11">
        <v>8.0000000000000004E-4</v>
      </c>
      <c r="AR30" s="11">
        <v>15.2163</v>
      </c>
      <c r="AS30" s="11">
        <v>0.2923</v>
      </c>
      <c r="AT30" s="11">
        <v>0.26179999999999998</v>
      </c>
      <c r="AU30" s="11">
        <v>5.0000000000000001E-3</v>
      </c>
      <c r="AV30" s="11">
        <v>30.1434</v>
      </c>
      <c r="AW30" s="11">
        <v>0.36820000000000003</v>
      </c>
      <c r="AX30" s="11">
        <v>0.39319999999999999</v>
      </c>
      <c r="AY30" s="11">
        <v>4.7999999999999996E-3</v>
      </c>
      <c r="AZ30" s="11">
        <v>8.5138678073685636E-2</v>
      </c>
      <c r="BA30" s="11">
        <v>1.5019098548510315</v>
      </c>
      <c r="BB30" s="11">
        <v>0.20061068702290077</v>
      </c>
      <c r="BC30" s="11">
        <v>0.17064935064935066</v>
      </c>
      <c r="BD30" s="11">
        <v>0.20215197702929241</v>
      </c>
      <c r="BE30" s="27"/>
      <c r="BF30" s="5"/>
      <c r="BH30" s="19" t="s">
        <v>116</v>
      </c>
    </row>
    <row r="31" spans="2:78" ht="13.5" customHeight="1" x14ac:dyDescent="0.2">
      <c r="B31" s="10">
        <v>147</v>
      </c>
      <c r="C31" s="10">
        <v>9.2029999999999994</v>
      </c>
      <c r="D31" s="10">
        <v>147.38346000000001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30.7</v>
      </c>
      <c r="Q31" s="24">
        <v>0.83</v>
      </c>
      <c r="R31" s="24">
        <v>3.59</v>
      </c>
      <c r="S31" s="24">
        <v>44.07</v>
      </c>
      <c r="T31" s="24">
        <v>92.87</v>
      </c>
      <c r="U31" s="10">
        <v>3</v>
      </c>
      <c r="V31" s="10">
        <v>0.5</v>
      </c>
      <c r="W31" s="10">
        <v>1</v>
      </c>
      <c r="X31" s="10">
        <v>1</v>
      </c>
      <c r="Y31" s="10">
        <v>3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9.4182000000000006</v>
      </c>
      <c r="AK31" s="10">
        <v>0.37480000000000002</v>
      </c>
      <c r="AL31" s="11">
        <v>0.30840000000000001</v>
      </c>
      <c r="AM31" s="11">
        <v>1.23E-2</v>
      </c>
      <c r="AN31" s="11">
        <v>4.2691999999999997</v>
      </c>
      <c r="AO31" s="11">
        <v>0.14169999999999999</v>
      </c>
      <c r="AP31" s="11">
        <v>0.35659999999999997</v>
      </c>
      <c r="AQ31" s="11">
        <v>1.18E-2</v>
      </c>
      <c r="AR31" s="11">
        <v>17.435700000000001</v>
      </c>
      <c r="AS31" s="11">
        <v>0.7702</v>
      </c>
      <c r="AT31" s="11">
        <v>0.30059999999999998</v>
      </c>
      <c r="AU31" s="11">
        <v>1.3299999999999999E-2</v>
      </c>
      <c r="AV31" s="11">
        <v>31.382999999999999</v>
      </c>
      <c r="AW31" s="11">
        <v>0.92559999999999998</v>
      </c>
      <c r="AX31" s="11">
        <v>0.41010000000000002</v>
      </c>
      <c r="AY31" s="11">
        <v>1.21E-2</v>
      </c>
      <c r="AZ31" s="11">
        <v>6.9779574801095673E-2</v>
      </c>
      <c r="BA31" s="11">
        <v>1.3642714570858285</v>
      </c>
      <c r="BB31" s="11">
        <v>0.154073448712537</v>
      </c>
      <c r="BC31" s="11">
        <v>0.1356653175848683</v>
      </c>
      <c r="BD31" s="11">
        <v>0.31420612197965542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147</v>
      </c>
      <c r="C32" s="10">
        <v>9.1950000000000003</v>
      </c>
      <c r="D32" s="10">
        <v>147.38311999999999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30.7</v>
      </c>
      <c r="Q32" s="24">
        <v>0.83</v>
      </c>
      <c r="R32" s="24">
        <v>3.59</v>
      </c>
      <c r="S32" s="24">
        <v>44.17</v>
      </c>
      <c r="T32" s="24">
        <v>92.8</v>
      </c>
      <c r="U32" s="10">
        <v>3</v>
      </c>
      <c r="V32" s="10">
        <v>0.5</v>
      </c>
      <c r="W32" s="10">
        <v>1</v>
      </c>
      <c r="X32" s="10">
        <v>1</v>
      </c>
      <c r="Y32" s="10">
        <v>3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9.3239000000000001</v>
      </c>
      <c r="AK32" s="10">
        <v>6.13E-2</v>
      </c>
      <c r="AL32" s="11">
        <v>0.30590000000000001</v>
      </c>
      <c r="AM32" s="11">
        <v>2E-3</v>
      </c>
      <c r="AN32" s="11">
        <v>4.2373000000000003</v>
      </c>
      <c r="AO32" s="11">
        <v>3.9199999999999999E-2</v>
      </c>
      <c r="AP32" s="11">
        <v>0.35460000000000003</v>
      </c>
      <c r="AQ32" s="11">
        <v>3.3E-3</v>
      </c>
      <c r="AR32" s="11">
        <v>17.423200000000001</v>
      </c>
      <c r="AS32" s="11">
        <v>0.1542</v>
      </c>
      <c r="AT32" s="11">
        <v>0.30099999999999999</v>
      </c>
      <c r="AU32" s="11">
        <v>2.7000000000000001E-3</v>
      </c>
      <c r="AV32" s="11">
        <v>31.331</v>
      </c>
      <c r="AW32" s="11">
        <v>6.2399999999999997E-2</v>
      </c>
      <c r="AX32" s="11">
        <v>0.41010000000000002</v>
      </c>
      <c r="AY32" s="11">
        <v>8.0000000000000004E-4</v>
      </c>
      <c r="AZ32" s="11">
        <v>7.2577481365241253E-2</v>
      </c>
      <c r="BA32" s="11">
        <v>1.3624584717607975</v>
      </c>
      <c r="BB32" s="11">
        <v>0.15342427225425401</v>
      </c>
      <c r="BC32" s="11">
        <v>0.1351250928907605</v>
      </c>
      <c r="BD32" s="11">
        <v>0.36542075492199799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147</v>
      </c>
      <c r="C33" s="10">
        <v>9.1880000000000006</v>
      </c>
      <c r="D33" s="10">
        <v>147.38283000000001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30.7</v>
      </c>
      <c r="Q33" s="24">
        <v>0.83</v>
      </c>
      <c r="R33" s="24">
        <v>3.59</v>
      </c>
      <c r="S33" s="24">
        <v>44.26</v>
      </c>
      <c r="T33" s="24">
        <v>92.74</v>
      </c>
      <c r="U33" s="10">
        <v>3</v>
      </c>
      <c r="V33" s="10">
        <v>0.5</v>
      </c>
      <c r="W33" s="10">
        <v>1</v>
      </c>
      <c r="X33" s="10">
        <v>1</v>
      </c>
      <c r="Y33" s="10">
        <v>3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8.9652999999999992</v>
      </c>
      <c r="AK33" s="10">
        <v>0.3957</v>
      </c>
      <c r="AL33" s="11">
        <v>0.29459999999999997</v>
      </c>
      <c r="AM33" s="11">
        <v>1.2999999999999999E-2</v>
      </c>
      <c r="AN33" s="11">
        <v>4.1459999999999999</v>
      </c>
      <c r="AO33" s="11">
        <v>9.4200000000000006E-2</v>
      </c>
      <c r="AP33" s="11">
        <v>0.34760000000000002</v>
      </c>
      <c r="AQ33" s="11">
        <v>7.9000000000000008E-3</v>
      </c>
      <c r="AR33" s="11">
        <v>16.712900000000001</v>
      </c>
      <c r="AS33" s="11">
        <v>0.74199999999999999</v>
      </c>
      <c r="AT33" s="11">
        <v>0.28920000000000001</v>
      </c>
      <c r="AU33" s="11">
        <v>1.2800000000000001E-2</v>
      </c>
      <c r="AV33" s="11">
        <v>31.075199999999999</v>
      </c>
      <c r="AW33" s="11">
        <v>0.3931</v>
      </c>
      <c r="AX33" s="11">
        <v>0.4073</v>
      </c>
      <c r="AY33" s="11">
        <v>5.1999999999999998E-3</v>
      </c>
      <c r="AZ33" s="11">
        <v>7.9083322294343589E-2</v>
      </c>
      <c r="BA33" s="11">
        <v>1.4083679114799446</v>
      </c>
      <c r="BB33" s="11">
        <v>0.169562096195262</v>
      </c>
      <c r="BC33" s="11">
        <v>0.14805683242791473</v>
      </c>
      <c r="BD33" s="11">
        <v>0.33991533043443606</v>
      </c>
      <c r="BE33" s="27"/>
      <c r="BF33" s="5"/>
    </row>
    <row r="34" spans="2:66" ht="13.5" customHeight="1" x14ac:dyDescent="0.2">
      <c r="B34" s="10">
        <v>147</v>
      </c>
      <c r="C34" s="10">
        <v>9.2560000000000002</v>
      </c>
      <c r="D34" s="10">
        <v>147.38567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30.7</v>
      </c>
      <c r="Q34" s="24">
        <v>0.83</v>
      </c>
      <c r="R34" s="24">
        <v>3.59</v>
      </c>
      <c r="S34" s="24">
        <v>43.41</v>
      </c>
      <c r="T34" s="24">
        <v>93.34</v>
      </c>
      <c r="U34" s="10">
        <v>3</v>
      </c>
      <c r="V34" s="10">
        <v>0.5</v>
      </c>
      <c r="W34" s="10">
        <v>1</v>
      </c>
      <c r="X34" s="10">
        <v>1</v>
      </c>
      <c r="Y34" s="10">
        <v>3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9.8282000000000007</v>
      </c>
      <c r="AK34" s="10">
        <v>0.36399999999999999</v>
      </c>
      <c r="AL34" s="11">
        <v>0.318</v>
      </c>
      <c r="AM34" s="11">
        <v>1.18E-2</v>
      </c>
      <c r="AN34" s="11">
        <v>4.2782999999999998</v>
      </c>
      <c r="AO34" s="11">
        <v>0.16500000000000001</v>
      </c>
      <c r="AP34" s="11">
        <v>0.35289999999999999</v>
      </c>
      <c r="AQ34" s="11">
        <v>1.3599999999999999E-2</v>
      </c>
      <c r="AR34" s="11">
        <v>18.453499999999998</v>
      </c>
      <c r="AS34" s="11">
        <v>0.624</v>
      </c>
      <c r="AT34" s="11">
        <v>0.31430000000000002</v>
      </c>
      <c r="AU34" s="11">
        <v>1.06E-2</v>
      </c>
      <c r="AV34" s="11">
        <v>30.811</v>
      </c>
      <c r="AW34" s="11">
        <v>1.0690999999999999</v>
      </c>
      <c r="AX34" s="11">
        <v>0.39839999999999998</v>
      </c>
      <c r="AY34" s="11">
        <v>1.38E-2</v>
      </c>
      <c r="AZ34" s="11">
        <v>6.0561693065353368E-2</v>
      </c>
      <c r="BA34" s="11">
        <v>1.267578746420617</v>
      </c>
      <c r="BB34" s="11">
        <v>0.11800196436088109</v>
      </c>
      <c r="BC34" s="11">
        <v>0.10402407850251501</v>
      </c>
      <c r="BD34" s="11">
        <v>0.47101008590007659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147</v>
      </c>
      <c r="C35" s="10">
        <v>9.2639999999999993</v>
      </c>
      <c r="D35" s="10">
        <v>147.386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30.7</v>
      </c>
      <c r="Q35" s="24">
        <v>0.83</v>
      </c>
      <c r="R35" s="24">
        <v>3.59</v>
      </c>
      <c r="S35" s="24">
        <v>43.31</v>
      </c>
      <c r="T35" s="24">
        <v>93.41</v>
      </c>
      <c r="U35" s="10">
        <v>3</v>
      </c>
      <c r="V35" s="10">
        <v>0.5</v>
      </c>
      <c r="W35" s="10">
        <v>1</v>
      </c>
      <c r="X35" s="10">
        <v>1</v>
      </c>
      <c r="Y35" s="10">
        <v>3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9.6189</v>
      </c>
      <c r="AK35" s="10">
        <v>0.51929999999999998</v>
      </c>
      <c r="AL35" s="11">
        <v>0.31069999999999998</v>
      </c>
      <c r="AM35" s="11">
        <v>1.6799999999999999E-2</v>
      </c>
      <c r="AN35" s="11">
        <v>4.2632000000000003</v>
      </c>
      <c r="AO35" s="11">
        <v>0.16969999999999999</v>
      </c>
      <c r="AP35" s="11">
        <v>0.35099999999999998</v>
      </c>
      <c r="AQ35" s="11">
        <v>1.4E-2</v>
      </c>
      <c r="AR35" s="11">
        <v>18.0427</v>
      </c>
      <c r="AS35" s="11">
        <v>1.0768</v>
      </c>
      <c r="AT35" s="11">
        <v>0.30669999999999997</v>
      </c>
      <c r="AU35" s="11">
        <v>1.83E-2</v>
      </c>
      <c r="AV35" s="11">
        <v>30.829799999999999</v>
      </c>
      <c r="AW35" s="11">
        <v>1.0794999999999999</v>
      </c>
      <c r="AX35" s="11">
        <v>0.39800000000000002</v>
      </c>
      <c r="AY35" s="11">
        <v>1.3899999999999999E-2</v>
      </c>
      <c r="AZ35" s="11">
        <v>6.275033377837122E-2</v>
      </c>
      <c r="BA35" s="11">
        <v>1.2976850342354094</v>
      </c>
      <c r="BB35" s="11">
        <v>0.12955867745139782</v>
      </c>
      <c r="BC35" s="11">
        <v>0.11367975429567534</v>
      </c>
      <c r="BD35" s="11">
        <v>0.40384185647706805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147</v>
      </c>
      <c r="C36" s="10">
        <v>9.2710000000000008</v>
      </c>
      <c r="D36" s="10">
        <v>147.38629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30.7</v>
      </c>
      <c r="Q36" s="24">
        <v>0.83</v>
      </c>
      <c r="R36" s="24">
        <v>3.59</v>
      </c>
      <c r="S36" s="24">
        <v>43.22</v>
      </c>
      <c r="T36" s="24">
        <v>93.48</v>
      </c>
      <c r="U36" s="10">
        <v>3</v>
      </c>
      <c r="V36" s="10">
        <v>0.5</v>
      </c>
      <c r="W36" s="10">
        <v>1</v>
      </c>
      <c r="X36" s="10">
        <v>1</v>
      </c>
      <c r="Y36" s="10">
        <v>3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9.3155999999999999</v>
      </c>
      <c r="AK36" s="10">
        <v>0.22159999999999999</v>
      </c>
      <c r="AL36" s="11">
        <v>0.3004</v>
      </c>
      <c r="AM36" s="11">
        <v>7.1000000000000004E-3</v>
      </c>
      <c r="AN36" s="11">
        <v>4.2224000000000004</v>
      </c>
      <c r="AO36" s="11">
        <v>6.0699999999999997E-2</v>
      </c>
      <c r="AP36" s="11">
        <v>0.34710000000000002</v>
      </c>
      <c r="AQ36" s="11">
        <v>5.0000000000000001E-3</v>
      </c>
      <c r="AR36" s="11">
        <v>17.478100000000001</v>
      </c>
      <c r="AS36" s="11">
        <v>0.55869999999999997</v>
      </c>
      <c r="AT36" s="11">
        <v>0.29670000000000002</v>
      </c>
      <c r="AU36" s="11">
        <v>9.4999999999999998E-3</v>
      </c>
      <c r="AV36" s="11">
        <v>31.064800000000002</v>
      </c>
      <c r="AW36" s="11">
        <v>0.32029999999999997</v>
      </c>
      <c r="AX36" s="11">
        <v>0.40039999999999998</v>
      </c>
      <c r="AY36" s="11">
        <v>4.1000000000000003E-3</v>
      </c>
      <c r="AZ36" s="11">
        <v>7.1304347826086897E-2</v>
      </c>
      <c r="BA36" s="11">
        <v>1.3495112908661946</v>
      </c>
      <c r="BB36" s="11">
        <v>0.14875914502940749</v>
      </c>
      <c r="BC36" s="11">
        <v>0.12993901929663348</v>
      </c>
      <c r="BD36" s="11">
        <v>0.38331094714099229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147</v>
      </c>
      <c r="C37" s="10">
        <v>9.2789999999999999</v>
      </c>
      <c r="D37" s="10">
        <v>147.38663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30.7</v>
      </c>
      <c r="Q37" s="24">
        <v>0.83</v>
      </c>
      <c r="R37" s="24">
        <v>3.59</v>
      </c>
      <c r="S37" s="24">
        <v>43.12</v>
      </c>
      <c r="T37" s="24">
        <v>93.55</v>
      </c>
      <c r="U37" s="10">
        <v>3</v>
      </c>
      <c r="V37" s="10">
        <v>0.5</v>
      </c>
      <c r="W37" s="10">
        <v>1</v>
      </c>
      <c r="X37" s="10">
        <v>1</v>
      </c>
      <c r="Y37" s="10">
        <v>3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9.5231999999999992</v>
      </c>
      <c r="AK37" s="10">
        <v>0.27760000000000001</v>
      </c>
      <c r="AL37" s="11">
        <v>0.30659999999999998</v>
      </c>
      <c r="AM37" s="11">
        <v>8.8999999999999999E-3</v>
      </c>
      <c r="AN37" s="11">
        <v>4.1763000000000003</v>
      </c>
      <c r="AO37" s="11">
        <v>0.1052</v>
      </c>
      <c r="AP37" s="11">
        <v>0.3427</v>
      </c>
      <c r="AQ37" s="11">
        <v>8.6E-3</v>
      </c>
      <c r="AR37" s="11">
        <v>18.0002</v>
      </c>
      <c r="AS37" s="11">
        <v>0.45950000000000002</v>
      </c>
      <c r="AT37" s="11">
        <v>0.30499999999999999</v>
      </c>
      <c r="AU37" s="11">
        <v>7.7999999999999996E-3</v>
      </c>
      <c r="AV37" s="11">
        <v>30.295200000000001</v>
      </c>
      <c r="AW37" s="11">
        <v>0.59899999999999998</v>
      </c>
      <c r="AX37" s="11">
        <v>0.38990000000000002</v>
      </c>
      <c r="AY37" s="11">
        <v>7.7000000000000002E-3</v>
      </c>
      <c r="AZ37" s="11">
        <v>6.4428064428064452E-2</v>
      </c>
      <c r="BA37" s="11">
        <v>1.278360655737705</v>
      </c>
      <c r="BB37" s="11">
        <v>0.12217585264066776</v>
      </c>
      <c r="BC37" s="11">
        <v>0.10657795631433596</v>
      </c>
      <c r="BD37" s="11">
        <v>0.50133753139532877</v>
      </c>
      <c r="BE37" s="27"/>
      <c r="BF37" s="5"/>
      <c r="BI37" s="22">
        <v>2</v>
      </c>
    </row>
    <row r="38" spans="2:66" ht="13.5" customHeight="1" x14ac:dyDescent="0.2">
      <c r="B38" s="10">
        <v>147</v>
      </c>
      <c r="C38" s="10">
        <v>9.2870000000000008</v>
      </c>
      <c r="D38" s="10">
        <v>147.38695999999999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30.7</v>
      </c>
      <c r="Q38" s="24">
        <v>0.83</v>
      </c>
      <c r="R38" s="24">
        <v>3.59</v>
      </c>
      <c r="S38" s="24">
        <v>43.02</v>
      </c>
      <c r="T38" s="24">
        <v>93.62</v>
      </c>
      <c r="U38" s="10">
        <v>3</v>
      </c>
      <c r="V38" s="10">
        <v>0.5</v>
      </c>
      <c r="W38" s="10">
        <v>1</v>
      </c>
      <c r="X38" s="10">
        <v>1</v>
      </c>
      <c r="Y38" s="10">
        <v>3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8.9071999999999996</v>
      </c>
      <c r="AK38" s="10">
        <v>0.28270000000000001</v>
      </c>
      <c r="AL38" s="11">
        <v>0.28620000000000001</v>
      </c>
      <c r="AM38" s="11">
        <v>9.1000000000000004E-3</v>
      </c>
      <c r="AN38" s="11">
        <v>4.0991999999999997</v>
      </c>
      <c r="AO38" s="11">
        <v>6.9599999999999995E-2</v>
      </c>
      <c r="AP38" s="11">
        <v>0.3357</v>
      </c>
      <c r="AQ38" s="11">
        <v>5.7000000000000002E-3</v>
      </c>
      <c r="AR38" s="11">
        <v>16.982399999999998</v>
      </c>
      <c r="AS38" s="11">
        <v>0.38750000000000001</v>
      </c>
      <c r="AT38" s="11">
        <v>0.28720000000000001</v>
      </c>
      <c r="AU38" s="11">
        <v>6.6E-3</v>
      </c>
      <c r="AV38" s="11">
        <v>30.675799999999999</v>
      </c>
      <c r="AW38" s="11">
        <v>0.3931</v>
      </c>
      <c r="AX38" s="11">
        <v>0.39419999999999999</v>
      </c>
      <c r="AY38" s="11">
        <v>5.1000000000000004E-3</v>
      </c>
      <c r="AZ38" s="11">
        <v>8.0147965474722555E-2</v>
      </c>
      <c r="BA38" s="11">
        <v>1.3725626740947074</v>
      </c>
      <c r="BB38" s="11">
        <v>0.1570296448488406</v>
      </c>
      <c r="BC38" s="11">
        <v>0.13585576434738444</v>
      </c>
      <c r="BD38" s="11">
        <v>0.45900351606237677</v>
      </c>
      <c r="BE38" s="27"/>
      <c r="BF38" s="5"/>
      <c r="BI38" s="22">
        <v>3</v>
      </c>
      <c r="BJ38" s="3"/>
    </row>
    <row r="39" spans="2:66" ht="13.5" customHeight="1" x14ac:dyDescent="0.2">
      <c r="B39" s="10">
        <v>147</v>
      </c>
      <c r="C39" s="10">
        <v>9.2949999999999999</v>
      </c>
      <c r="D39" s="10">
        <v>147.38729000000001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30.7</v>
      </c>
      <c r="Q39" s="24">
        <v>0.83</v>
      </c>
      <c r="R39" s="24">
        <v>3.59</v>
      </c>
      <c r="S39" s="24">
        <v>42.92</v>
      </c>
      <c r="T39" s="24">
        <v>93.69</v>
      </c>
      <c r="U39" s="10">
        <v>3</v>
      </c>
      <c r="V39" s="10">
        <v>0.5</v>
      </c>
      <c r="W39" s="10">
        <v>1</v>
      </c>
      <c r="X39" s="10">
        <v>1</v>
      </c>
      <c r="Y39" s="10">
        <v>3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9.6776999999999997</v>
      </c>
      <c r="AK39" s="10">
        <v>0.16370000000000001</v>
      </c>
      <c r="AL39" s="11">
        <v>0.31040000000000001</v>
      </c>
      <c r="AM39" s="11">
        <v>5.3E-3</v>
      </c>
      <c r="AN39" s="11">
        <v>4.2830000000000004</v>
      </c>
      <c r="AO39" s="11">
        <v>5.9200000000000003E-2</v>
      </c>
      <c r="AP39" s="11">
        <v>0.35010000000000002</v>
      </c>
      <c r="AQ39" s="11">
        <v>4.7999999999999996E-3</v>
      </c>
      <c r="AR39" s="11">
        <v>18.198699999999999</v>
      </c>
      <c r="AS39" s="11">
        <v>0.21629999999999999</v>
      </c>
      <c r="AT39" s="11">
        <v>0.30719999999999997</v>
      </c>
      <c r="AU39" s="11">
        <v>3.7000000000000002E-3</v>
      </c>
      <c r="AV39" s="11">
        <v>31.148</v>
      </c>
      <c r="AW39" s="11">
        <v>0.16220000000000001</v>
      </c>
      <c r="AX39" s="11">
        <v>0.39960000000000001</v>
      </c>
      <c r="AY39" s="11">
        <v>2.0999999999999999E-3</v>
      </c>
      <c r="AZ39" s="11">
        <v>6.6026410564225674E-2</v>
      </c>
      <c r="BA39" s="11">
        <v>1.3007812500000002</v>
      </c>
      <c r="BB39" s="11">
        <v>0.13073005093378615</v>
      </c>
      <c r="BC39" s="11">
        <v>0.11484918793503486</v>
      </c>
      <c r="BD39" s="11">
        <v>0.45066805423562079</v>
      </c>
      <c r="BE39" s="27"/>
      <c r="BF39" s="5"/>
    </row>
    <row r="40" spans="2:66" ht="13.5" customHeight="1" x14ac:dyDescent="0.2">
      <c r="B40" s="10">
        <v>147</v>
      </c>
      <c r="C40" s="10">
        <v>9.3019999999999996</v>
      </c>
      <c r="D40" s="10">
        <v>147.38758000000001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30.7</v>
      </c>
      <c r="Q40" s="24">
        <v>0.83</v>
      </c>
      <c r="R40" s="24">
        <v>3.59</v>
      </c>
      <c r="S40" s="24">
        <v>42.83</v>
      </c>
      <c r="T40" s="24">
        <v>93.76</v>
      </c>
      <c r="U40" s="10">
        <v>3</v>
      </c>
      <c r="V40" s="10">
        <v>0.5</v>
      </c>
      <c r="W40" s="10">
        <v>1</v>
      </c>
      <c r="X40" s="10">
        <v>1</v>
      </c>
      <c r="Y40" s="10">
        <v>3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10.0025</v>
      </c>
      <c r="AK40" s="10">
        <v>0.1067</v>
      </c>
      <c r="AL40" s="11">
        <v>0.32040000000000002</v>
      </c>
      <c r="AM40" s="11">
        <v>3.3999999999999998E-3</v>
      </c>
      <c r="AN40" s="11">
        <v>4.3323</v>
      </c>
      <c r="AO40" s="11">
        <v>4.9200000000000001E-2</v>
      </c>
      <c r="AP40" s="11">
        <v>0.35360000000000003</v>
      </c>
      <c r="AQ40" s="11">
        <v>4.0000000000000001E-3</v>
      </c>
      <c r="AR40" s="11">
        <v>18.921099999999999</v>
      </c>
      <c r="AS40" s="11">
        <v>0.28520000000000001</v>
      </c>
      <c r="AT40" s="11">
        <v>0.31890000000000002</v>
      </c>
      <c r="AU40" s="11">
        <v>4.7999999999999996E-3</v>
      </c>
      <c r="AV40" s="11">
        <v>31.339400000000001</v>
      </c>
      <c r="AW40" s="11">
        <v>0.50339999999999996</v>
      </c>
      <c r="AX40" s="11">
        <v>0.40150000000000002</v>
      </c>
      <c r="AY40" s="11">
        <v>6.4000000000000003E-3</v>
      </c>
      <c r="AZ40" s="11">
        <v>6.343530658190967E-2</v>
      </c>
      <c r="BA40" s="11">
        <v>1.2590153653182816</v>
      </c>
      <c r="BB40" s="11">
        <v>0.11465852304275403</v>
      </c>
      <c r="BC40" s="11">
        <v>0.10152409046214356</v>
      </c>
      <c r="BD40" s="11">
        <v>0.55554660972766523</v>
      </c>
      <c r="BE40" s="27"/>
      <c r="BF40" s="5"/>
    </row>
    <row r="41" spans="2:66" ht="13.5" customHeight="1" x14ac:dyDescent="0.2">
      <c r="B41" s="10">
        <v>147</v>
      </c>
      <c r="C41" s="10">
        <v>9.31</v>
      </c>
      <c r="D41" s="10">
        <v>147.38792000000001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30.7</v>
      </c>
      <c r="Q41" s="24">
        <v>0.83</v>
      </c>
      <c r="R41" s="24">
        <v>3.59</v>
      </c>
      <c r="S41" s="24">
        <v>42.73</v>
      </c>
      <c r="T41" s="24">
        <v>93.83</v>
      </c>
      <c r="U41" s="10">
        <v>3</v>
      </c>
      <c r="V41" s="10">
        <v>0.5</v>
      </c>
      <c r="W41" s="10">
        <v>1</v>
      </c>
      <c r="X41" s="10">
        <v>1</v>
      </c>
      <c r="Y41" s="10">
        <v>3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10.308199999999999</v>
      </c>
      <c r="AK41" s="10">
        <v>0.45119999999999999</v>
      </c>
      <c r="AL41" s="11">
        <v>0.3296</v>
      </c>
      <c r="AM41" s="11">
        <v>1.44E-2</v>
      </c>
      <c r="AN41" s="11">
        <v>4.5490000000000004</v>
      </c>
      <c r="AO41" s="11">
        <v>0.16439999999999999</v>
      </c>
      <c r="AP41" s="11">
        <v>0.37059999999999998</v>
      </c>
      <c r="AQ41" s="11">
        <v>1.34E-2</v>
      </c>
      <c r="AR41" s="11">
        <v>19.251799999999999</v>
      </c>
      <c r="AS41" s="11">
        <v>0.66249999999999998</v>
      </c>
      <c r="AT41" s="11">
        <v>0.32390000000000002</v>
      </c>
      <c r="AU41" s="11">
        <v>1.11E-2</v>
      </c>
      <c r="AV41" s="11">
        <v>32.712200000000003</v>
      </c>
      <c r="AW41" s="11">
        <v>0.90269999999999995</v>
      </c>
      <c r="AX41" s="11">
        <v>0.41839999999999999</v>
      </c>
      <c r="AY41" s="11">
        <v>1.15E-2</v>
      </c>
      <c r="AZ41" s="11">
        <v>6.0583016476552613E-2</v>
      </c>
      <c r="BA41" s="11">
        <v>1.2917567150355047</v>
      </c>
      <c r="BB41" s="11">
        <v>0.12730701872558262</v>
      </c>
      <c r="BC41" s="11">
        <v>0.11410287370200432</v>
      </c>
      <c r="BD41" s="11">
        <v>0.38584814327915401</v>
      </c>
      <c r="BE41" s="27"/>
      <c r="BF41" s="5"/>
    </row>
    <row r="42" spans="2:66" ht="13.5" customHeight="1" x14ac:dyDescent="0.2">
      <c r="B42" s="10">
        <v>147</v>
      </c>
      <c r="C42" s="10">
        <v>9.1180000000000003</v>
      </c>
      <c r="D42" s="10">
        <v>147.37992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30.7</v>
      </c>
      <c r="Q42" s="24">
        <v>0.83</v>
      </c>
      <c r="R42" s="24">
        <v>3.59</v>
      </c>
      <c r="S42" s="24">
        <v>45.14</v>
      </c>
      <c r="T42" s="24">
        <v>92.13</v>
      </c>
      <c r="U42" s="10">
        <v>3</v>
      </c>
      <c r="V42" s="10">
        <v>0.5</v>
      </c>
      <c r="W42" s="10">
        <v>1</v>
      </c>
      <c r="X42" s="10">
        <v>1</v>
      </c>
      <c r="Y42" s="10">
        <v>3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10.4468</v>
      </c>
      <c r="AK42" s="10">
        <v>0.15790000000000001</v>
      </c>
      <c r="AL42" s="11">
        <v>0.34889999999999999</v>
      </c>
      <c r="AM42" s="11">
        <v>5.3E-3</v>
      </c>
      <c r="AN42" s="11">
        <v>4.5290999999999997</v>
      </c>
      <c r="AO42" s="11">
        <v>6.8500000000000005E-2</v>
      </c>
      <c r="AP42" s="11">
        <v>0.38619999999999999</v>
      </c>
      <c r="AQ42" s="11">
        <v>5.7999999999999996E-3</v>
      </c>
      <c r="AR42" s="11">
        <v>19.639399999999998</v>
      </c>
      <c r="AS42" s="11">
        <v>0.32850000000000001</v>
      </c>
      <c r="AT42" s="11">
        <v>0.34539999999999998</v>
      </c>
      <c r="AU42" s="11">
        <v>5.7999999999999996E-3</v>
      </c>
      <c r="AV42" s="11">
        <v>32.011200000000002</v>
      </c>
      <c r="AW42" s="11">
        <v>0.4264</v>
      </c>
      <c r="AX42" s="11">
        <v>0.42570000000000002</v>
      </c>
      <c r="AY42" s="11">
        <v>5.7000000000000002E-3</v>
      </c>
      <c r="AZ42" s="11">
        <v>4.8651311737898793E-2</v>
      </c>
      <c r="BA42" s="11">
        <v>1.2324840764331211</v>
      </c>
      <c r="BB42" s="11">
        <v>0.10413694721825968</v>
      </c>
      <c r="BC42" s="11">
        <v>9.4760443710172337E-2</v>
      </c>
      <c r="BD42" s="11">
        <v>0.38231236367201943</v>
      </c>
      <c r="BE42" s="27"/>
      <c r="BF42" s="5"/>
    </row>
    <row r="43" spans="2:66" ht="13.5" customHeight="1" x14ac:dyDescent="0.2">
      <c r="B43" s="10">
        <v>147</v>
      </c>
      <c r="C43" s="10">
        <v>9.125</v>
      </c>
      <c r="D43" s="10">
        <v>147.38021000000001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30.7</v>
      </c>
      <c r="Q43" s="24">
        <v>0.83</v>
      </c>
      <c r="R43" s="24">
        <v>3.59</v>
      </c>
      <c r="S43" s="24">
        <v>45.05</v>
      </c>
      <c r="T43" s="24">
        <v>92.19</v>
      </c>
      <c r="U43" s="10">
        <v>3</v>
      </c>
      <c r="V43" s="10">
        <v>0.5</v>
      </c>
      <c r="W43" s="10">
        <v>1</v>
      </c>
      <c r="X43" s="10">
        <v>1</v>
      </c>
      <c r="Y43" s="10">
        <v>3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9.2348999999999997</v>
      </c>
      <c r="AK43" s="10">
        <v>0.26519999999999999</v>
      </c>
      <c r="AL43" s="11">
        <v>0.30790000000000001</v>
      </c>
      <c r="AM43" s="11">
        <v>8.8000000000000005E-3</v>
      </c>
      <c r="AN43" s="11">
        <v>4.1295999999999999</v>
      </c>
      <c r="AO43" s="11">
        <v>0.1159</v>
      </c>
      <c r="AP43" s="11">
        <v>0.35149999999999998</v>
      </c>
      <c r="AQ43" s="11">
        <v>9.9000000000000008E-3</v>
      </c>
      <c r="AR43" s="11">
        <v>17.2546</v>
      </c>
      <c r="AS43" s="11">
        <v>0.45240000000000002</v>
      </c>
      <c r="AT43" s="11">
        <v>0.30299999999999999</v>
      </c>
      <c r="AU43" s="11">
        <v>7.9000000000000008E-3</v>
      </c>
      <c r="AV43" s="11">
        <v>30.230699999999999</v>
      </c>
      <c r="AW43" s="11">
        <v>0.61780000000000002</v>
      </c>
      <c r="AX43" s="11">
        <v>0.40139999999999998</v>
      </c>
      <c r="AY43" s="11">
        <v>8.2000000000000007E-3</v>
      </c>
      <c r="AZ43" s="11">
        <v>6.6277062026829606E-2</v>
      </c>
      <c r="BA43" s="11">
        <v>1.3247524752475248</v>
      </c>
      <c r="BB43" s="11">
        <v>0.13969335604770017</v>
      </c>
      <c r="BC43" s="11">
        <v>0.12255064762537361</v>
      </c>
      <c r="BD43" s="11">
        <v>0.37588555544825181</v>
      </c>
      <c r="BE43" s="27"/>
      <c r="BF43" s="5"/>
    </row>
    <row r="44" spans="2:66" ht="13.5" customHeight="1" x14ac:dyDescent="0.2">
      <c r="B44" s="10">
        <v>147</v>
      </c>
      <c r="C44" s="10">
        <v>9.1319999999999997</v>
      </c>
      <c r="D44" s="10">
        <v>147.38050000000001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30.7</v>
      </c>
      <c r="Q44" s="24">
        <v>0.83</v>
      </c>
      <c r="R44" s="24">
        <v>3.59</v>
      </c>
      <c r="S44" s="24">
        <v>44.96</v>
      </c>
      <c r="T44" s="24">
        <v>92.25</v>
      </c>
      <c r="U44" s="10">
        <v>3</v>
      </c>
      <c r="V44" s="10">
        <v>0.5</v>
      </c>
      <c r="W44" s="10">
        <v>1</v>
      </c>
      <c r="X44" s="10">
        <v>1</v>
      </c>
      <c r="Y44" s="10">
        <v>3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8.4700000000000006</v>
      </c>
      <c r="AK44" s="10">
        <v>3.61E-2</v>
      </c>
      <c r="AL44" s="11">
        <v>0.28199999999999997</v>
      </c>
      <c r="AM44" s="11">
        <v>1.1999999999999999E-3</v>
      </c>
      <c r="AN44" s="11">
        <v>3.6078999999999999</v>
      </c>
      <c r="AO44" s="11">
        <v>2.52E-2</v>
      </c>
      <c r="AP44" s="11">
        <v>0.30659999999999998</v>
      </c>
      <c r="AQ44" s="11">
        <v>2.0999999999999999E-3</v>
      </c>
      <c r="AR44" s="11">
        <v>15.722300000000001</v>
      </c>
      <c r="AS44" s="11">
        <v>5.9900000000000002E-2</v>
      </c>
      <c r="AT44" s="11">
        <v>0.27560000000000001</v>
      </c>
      <c r="AU44" s="11">
        <v>1.1000000000000001E-3</v>
      </c>
      <c r="AV44" s="11">
        <v>25.881399999999999</v>
      </c>
      <c r="AW44" s="11">
        <v>0.14979999999999999</v>
      </c>
      <c r="AX44" s="11">
        <v>0.34320000000000001</v>
      </c>
      <c r="AY44" s="11">
        <v>2E-3</v>
      </c>
      <c r="AZ44" s="11">
        <v>5.6325023084025892E-2</v>
      </c>
      <c r="BA44" s="11">
        <v>1.2452830188679245</v>
      </c>
      <c r="BB44" s="11">
        <v>0.10924369747899158</v>
      </c>
      <c r="BC44" s="11">
        <v>9.0632820879513742E-2</v>
      </c>
      <c r="BD44" s="11">
        <v>0.4770505463846727</v>
      </c>
      <c r="BE44" s="27"/>
      <c r="BF44" s="5"/>
    </row>
    <row r="45" spans="2:66" ht="13.5" customHeight="1" x14ac:dyDescent="0.2">
      <c r="B45" s="10">
        <v>147</v>
      </c>
      <c r="C45" s="10">
        <v>9.1389999999999993</v>
      </c>
      <c r="D45" s="10">
        <v>147.38078999999999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30.7</v>
      </c>
      <c r="Q45" s="24">
        <v>0.83</v>
      </c>
      <c r="R45" s="24">
        <v>3.59</v>
      </c>
      <c r="S45" s="24">
        <v>44.88</v>
      </c>
      <c r="T45" s="24">
        <v>92.31</v>
      </c>
      <c r="U45" s="10">
        <v>3</v>
      </c>
      <c r="V45" s="10">
        <v>0.5</v>
      </c>
      <c r="W45" s="10">
        <v>1</v>
      </c>
      <c r="X45" s="10">
        <v>1</v>
      </c>
      <c r="Y45" s="10">
        <v>3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9.5280000000000005</v>
      </c>
      <c r="AK45" s="10">
        <v>0.35010000000000002</v>
      </c>
      <c r="AL45" s="11">
        <v>0.31669999999999998</v>
      </c>
      <c r="AM45" s="11">
        <v>1.1599999999999999E-2</v>
      </c>
      <c r="AN45" s="11">
        <v>4.1871</v>
      </c>
      <c r="AO45" s="11">
        <v>9.6600000000000005E-2</v>
      </c>
      <c r="AP45" s="11">
        <v>0.35520000000000002</v>
      </c>
      <c r="AQ45" s="11">
        <v>8.2000000000000007E-3</v>
      </c>
      <c r="AR45" s="11">
        <v>17.880400000000002</v>
      </c>
      <c r="AS45" s="11">
        <v>0.63300000000000001</v>
      </c>
      <c r="AT45" s="11">
        <v>0.31290000000000001</v>
      </c>
      <c r="AU45" s="11">
        <v>1.11E-2</v>
      </c>
      <c r="AV45" s="11">
        <v>30.5947</v>
      </c>
      <c r="AW45" s="11">
        <v>0.47839999999999999</v>
      </c>
      <c r="AX45" s="11">
        <v>0.40510000000000002</v>
      </c>
      <c r="AY45" s="11">
        <v>6.3E-3</v>
      </c>
      <c r="AZ45" s="11">
        <v>6.563198737340524E-2</v>
      </c>
      <c r="BA45" s="11">
        <v>1.2946628315755833</v>
      </c>
      <c r="BB45" s="11">
        <v>0.12841225626740949</v>
      </c>
      <c r="BC45" s="11">
        <v>0.11354679802955665</v>
      </c>
      <c r="BD45" s="11">
        <v>0.46483175837413626</v>
      </c>
      <c r="BE45" s="27"/>
      <c r="BF45" s="5"/>
    </row>
    <row r="46" spans="2:66" ht="13.5" customHeight="1" x14ac:dyDescent="0.2">
      <c r="B46" s="10">
        <v>147</v>
      </c>
      <c r="C46" s="10">
        <v>9.1460000000000008</v>
      </c>
      <c r="D46" s="10">
        <v>147.38108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30.7</v>
      </c>
      <c r="Q46" s="24">
        <v>0.83</v>
      </c>
      <c r="R46" s="24">
        <v>3.59</v>
      </c>
      <c r="S46" s="24">
        <v>44.79</v>
      </c>
      <c r="T46" s="24">
        <v>92.37</v>
      </c>
      <c r="U46" s="10">
        <v>3</v>
      </c>
      <c r="V46" s="10">
        <v>0.5</v>
      </c>
      <c r="W46" s="10">
        <v>1</v>
      </c>
      <c r="X46" s="10">
        <v>1</v>
      </c>
      <c r="Y46" s="10">
        <v>3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10.376200000000001</v>
      </c>
      <c r="AK46" s="10">
        <v>0.1007</v>
      </c>
      <c r="AL46" s="11">
        <v>0.34429999999999999</v>
      </c>
      <c r="AM46" s="11">
        <v>3.3E-3</v>
      </c>
      <c r="AN46" s="11">
        <v>4.4471999999999996</v>
      </c>
      <c r="AO46" s="11">
        <v>4.65E-2</v>
      </c>
      <c r="AP46" s="11">
        <v>0.37659999999999999</v>
      </c>
      <c r="AQ46" s="11">
        <v>3.8999999999999998E-3</v>
      </c>
      <c r="AR46" s="11">
        <v>19.389500000000002</v>
      </c>
      <c r="AS46" s="11">
        <v>0.21990000000000001</v>
      </c>
      <c r="AT46" s="11">
        <v>0.33879999999999999</v>
      </c>
      <c r="AU46" s="11">
        <v>3.8E-3</v>
      </c>
      <c r="AV46" s="11">
        <v>31.482900000000001</v>
      </c>
      <c r="AW46" s="11">
        <v>0.32240000000000002</v>
      </c>
      <c r="AX46" s="11">
        <v>0.41620000000000001</v>
      </c>
      <c r="AY46" s="11">
        <v>4.3E-3</v>
      </c>
      <c r="AZ46" s="11">
        <v>4.9949545913219005E-2</v>
      </c>
      <c r="BA46" s="11">
        <v>1.2284533648170013</v>
      </c>
      <c r="BB46" s="11">
        <v>0.10251655629139075</v>
      </c>
      <c r="BC46" s="11">
        <v>9.2509960159362595E-2</v>
      </c>
      <c r="BD46" s="11">
        <v>0.42258336747540542</v>
      </c>
      <c r="BE46" s="27"/>
      <c r="BF46" s="5"/>
    </row>
    <row r="47" spans="2:66" ht="13.5" customHeight="1" x14ac:dyDescent="0.2">
      <c r="B47" s="10">
        <v>147</v>
      </c>
      <c r="C47" s="10">
        <v>9.1539999999999999</v>
      </c>
      <c r="D47" s="10">
        <v>147.38141999999999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30.7</v>
      </c>
      <c r="Q47" s="24">
        <v>0.83</v>
      </c>
      <c r="R47" s="24">
        <v>3.59</v>
      </c>
      <c r="S47" s="24">
        <v>44.69</v>
      </c>
      <c r="T47" s="24">
        <v>92.44</v>
      </c>
      <c r="U47" s="10">
        <v>3</v>
      </c>
      <c r="V47" s="10">
        <v>0.5</v>
      </c>
      <c r="W47" s="10">
        <v>1</v>
      </c>
      <c r="X47" s="10">
        <v>1</v>
      </c>
      <c r="Y47" s="10">
        <v>3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9.7128999999999994</v>
      </c>
      <c r="AK47" s="10">
        <v>0.50780000000000003</v>
      </c>
      <c r="AL47" s="11">
        <v>0.32169999999999999</v>
      </c>
      <c r="AM47" s="11">
        <v>1.6799999999999999E-2</v>
      </c>
      <c r="AN47" s="11">
        <v>4.2656999999999998</v>
      </c>
      <c r="AO47" s="11">
        <v>0.20519999999999999</v>
      </c>
      <c r="AP47" s="11">
        <v>0.36049999999999999</v>
      </c>
      <c r="AQ47" s="11">
        <v>1.7299999999999999E-2</v>
      </c>
      <c r="AR47" s="11">
        <v>18.182200000000002</v>
      </c>
      <c r="AS47" s="11">
        <v>0.71830000000000005</v>
      </c>
      <c r="AT47" s="11">
        <v>0.31709999999999999</v>
      </c>
      <c r="AU47" s="11">
        <v>1.2500000000000001E-2</v>
      </c>
      <c r="AV47" s="11">
        <v>30.9421</v>
      </c>
      <c r="AW47" s="11">
        <v>1.1211</v>
      </c>
      <c r="AX47" s="11">
        <v>0.40839999999999999</v>
      </c>
      <c r="AY47" s="11">
        <v>1.4800000000000001E-2</v>
      </c>
      <c r="AZ47" s="11">
        <v>6.2296787618676033E-2</v>
      </c>
      <c r="BA47" s="11">
        <v>1.2879217912330494</v>
      </c>
      <c r="BB47" s="11">
        <v>0.12584424534803582</v>
      </c>
      <c r="BC47" s="11">
        <v>0.11175030599755201</v>
      </c>
      <c r="BD47" s="11">
        <v>0.42937105425466016</v>
      </c>
      <c r="BE47" s="27"/>
      <c r="BF47" s="5"/>
    </row>
    <row r="48" spans="2:66" ht="13.5" customHeight="1" x14ac:dyDescent="0.2">
      <c r="B48" s="10">
        <v>147</v>
      </c>
      <c r="C48" s="10">
        <v>9.1620000000000008</v>
      </c>
      <c r="D48" s="10">
        <v>147.38175000000001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30.7</v>
      </c>
      <c r="Q48" s="24">
        <v>0.83</v>
      </c>
      <c r="R48" s="24">
        <v>3.59</v>
      </c>
      <c r="S48" s="24">
        <v>44.59</v>
      </c>
      <c r="T48" s="24">
        <v>92.51</v>
      </c>
      <c r="U48" s="10">
        <v>3</v>
      </c>
      <c r="V48" s="10">
        <v>0.5</v>
      </c>
      <c r="W48" s="10">
        <v>1</v>
      </c>
      <c r="X48" s="10">
        <v>1</v>
      </c>
      <c r="Y48" s="10">
        <v>3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8.3181999999999992</v>
      </c>
      <c r="AK48" s="10">
        <v>6.3100000000000003E-2</v>
      </c>
      <c r="AL48" s="11">
        <v>0.27500000000000002</v>
      </c>
      <c r="AM48" s="11">
        <v>2.0999999999999999E-3</v>
      </c>
      <c r="AN48" s="11">
        <v>3.5362</v>
      </c>
      <c r="AO48" s="11">
        <v>3.1099999999999999E-2</v>
      </c>
      <c r="AP48" s="11">
        <v>0.29830000000000001</v>
      </c>
      <c r="AQ48" s="11">
        <v>2.5999999999999999E-3</v>
      </c>
      <c r="AR48" s="11">
        <v>15.4474</v>
      </c>
      <c r="AS48" s="11">
        <v>8.8999999999999996E-2</v>
      </c>
      <c r="AT48" s="11">
        <v>0.26889999999999997</v>
      </c>
      <c r="AU48" s="11">
        <v>1.5E-3</v>
      </c>
      <c r="AV48" s="11">
        <v>25.357299999999999</v>
      </c>
      <c r="AW48" s="11">
        <v>0.17469999999999999</v>
      </c>
      <c r="AX48" s="11">
        <v>0.3342</v>
      </c>
      <c r="AY48" s="11">
        <v>2.3E-3</v>
      </c>
      <c r="AZ48" s="11">
        <v>5.6758893280632383E-2</v>
      </c>
      <c r="BA48" s="11">
        <v>1.2428412049088882</v>
      </c>
      <c r="BB48" s="11">
        <v>0.10827391808986905</v>
      </c>
      <c r="BC48" s="11">
        <v>8.8795213489257591E-2</v>
      </c>
      <c r="BD48" s="11">
        <v>0.49460209206229705</v>
      </c>
      <c r="BE48" s="27"/>
      <c r="BF48" s="5"/>
    </row>
    <row r="49" spans="2:57" ht="13.5" customHeight="1" x14ac:dyDescent="0.2">
      <c r="B49" s="10">
        <v>147</v>
      </c>
      <c r="C49" s="10">
        <v>9.17</v>
      </c>
      <c r="D49" s="10">
        <v>147.38208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30.7</v>
      </c>
      <c r="Q49" s="24">
        <v>0.83</v>
      </c>
      <c r="R49" s="24">
        <v>3.59</v>
      </c>
      <c r="S49" s="24">
        <v>44.49</v>
      </c>
      <c r="T49" s="24">
        <v>92.58</v>
      </c>
      <c r="U49" s="10">
        <v>3</v>
      </c>
      <c r="V49" s="10">
        <v>0.5</v>
      </c>
      <c r="W49" s="10">
        <v>1</v>
      </c>
      <c r="X49" s="10">
        <v>1</v>
      </c>
      <c r="Y49" s="10">
        <v>3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9.6631999999999998</v>
      </c>
      <c r="AK49" s="10">
        <v>0.50609999999999999</v>
      </c>
      <c r="AL49" s="11">
        <v>0.31890000000000002</v>
      </c>
      <c r="AM49" s="11">
        <v>1.67E-2</v>
      </c>
      <c r="AN49" s="11">
        <v>4.2827000000000002</v>
      </c>
      <c r="AO49" s="11">
        <v>0.17349999999999999</v>
      </c>
      <c r="AP49" s="11">
        <v>0.36059999999999998</v>
      </c>
      <c r="AQ49" s="11">
        <v>1.46E-2</v>
      </c>
      <c r="AR49" s="11">
        <v>18.018999999999998</v>
      </c>
      <c r="AS49" s="11">
        <v>0.55159999999999998</v>
      </c>
      <c r="AT49" s="11">
        <v>0.31309999999999999</v>
      </c>
      <c r="AU49" s="11">
        <v>9.5999999999999992E-3</v>
      </c>
      <c r="AV49" s="11">
        <v>30.985800000000001</v>
      </c>
      <c r="AW49" s="11">
        <v>0.79039999999999999</v>
      </c>
      <c r="AX49" s="11">
        <v>0.40770000000000001</v>
      </c>
      <c r="AY49" s="11">
        <v>1.04E-2</v>
      </c>
      <c r="AZ49" s="11">
        <v>6.1304178055447134E-2</v>
      </c>
      <c r="BA49" s="11">
        <v>1.3021398914084958</v>
      </c>
      <c r="BB49" s="11">
        <v>0.13124306326304108</v>
      </c>
      <c r="BC49" s="11">
        <v>0.11623525557011796</v>
      </c>
      <c r="BD49" s="11">
        <v>0.36361154747098018</v>
      </c>
      <c r="BE49" s="27"/>
    </row>
    <row r="50" spans="2:57" ht="13.5" customHeight="1" x14ac:dyDescent="0.2">
      <c r="B50" s="10">
        <v>147</v>
      </c>
      <c r="C50" s="10">
        <v>9.0719999999999992</v>
      </c>
      <c r="D50" s="10">
        <v>147.37799999999999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30.7</v>
      </c>
      <c r="Q50" s="24">
        <v>0.83</v>
      </c>
      <c r="R50" s="24">
        <v>3.59</v>
      </c>
      <c r="S50" s="24">
        <v>45.72</v>
      </c>
      <c r="T50" s="24">
        <v>91.73</v>
      </c>
      <c r="U50" s="10">
        <v>3</v>
      </c>
      <c r="V50" s="10">
        <v>0.5</v>
      </c>
      <c r="W50" s="10">
        <v>1</v>
      </c>
      <c r="X50" s="10">
        <v>1</v>
      </c>
      <c r="Y50" s="10">
        <v>3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7.6196000000000002</v>
      </c>
      <c r="AK50" s="10">
        <v>2.76E-2</v>
      </c>
      <c r="AL50" s="11">
        <v>0.25719999999999998</v>
      </c>
      <c r="AM50" s="11">
        <v>8.9999999999999998E-4</v>
      </c>
      <c r="AN50" s="11">
        <v>3.2915000000000001</v>
      </c>
      <c r="AO50" s="11">
        <v>1.34E-2</v>
      </c>
      <c r="AP50" s="11">
        <v>0.2838</v>
      </c>
      <c r="AQ50" s="11">
        <v>1.1999999999999999E-3</v>
      </c>
      <c r="AR50" s="11">
        <v>14.035399999999999</v>
      </c>
      <c r="AS50" s="11">
        <v>3.5799999999999998E-2</v>
      </c>
      <c r="AT50" s="11">
        <v>0.24959999999999999</v>
      </c>
      <c r="AU50" s="11">
        <v>5.9999999999999995E-4</v>
      </c>
      <c r="AV50" s="11">
        <v>23.942900000000002</v>
      </c>
      <c r="AW50" s="11">
        <v>7.0699999999999999E-2</v>
      </c>
      <c r="AX50" s="11">
        <v>0.32140000000000002</v>
      </c>
      <c r="AY50" s="11">
        <v>8.9999999999999998E-4</v>
      </c>
      <c r="AZ50" s="11">
        <v>6.2128222075347031E-2</v>
      </c>
      <c r="BA50" s="11">
        <v>1.2876602564102566</v>
      </c>
      <c r="BB50" s="11">
        <v>0.12574430823117344</v>
      </c>
      <c r="BC50" s="11">
        <v>0.10056022408963589</v>
      </c>
      <c r="BD50" s="11">
        <v>0.42729292022691351</v>
      </c>
      <c r="BE50" s="27"/>
    </row>
    <row r="51" spans="2:57" ht="13.5" customHeight="1" x14ac:dyDescent="0.2">
      <c r="B51" s="10">
        <v>147</v>
      </c>
      <c r="C51" s="10">
        <v>8.8510000000000009</v>
      </c>
      <c r="D51" s="10">
        <v>147.36878999999999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30.7</v>
      </c>
      <c r="Q51" s="24">
        <v>0.83</v>
      </c>
      <c r="R51" s="24">
        <v>3.59</v>
      </c>
      <c r="S51" s="24">
        <v>48.5</v>
      </c>
      <c r="T51" s="24">
        <v>89.89</v>
      </c>
      <c r="U51" s="10">
        <v>3</v>
      </c>
      <c r="V51" s="10">
        <v>0.5</v>
      </c>
      <c r="W51" s="10">
        <v>1</v>
      </c>
      <c r="X51" s="10">
        <v>1</v>
      </c>
      <c r="Y51" s="10">
        <v>3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19.057500000000001</v>
      </c>
      <c r="AK51" s="26">
        <v>5.8500000000000003E-2</v>
      </c>
      <c r="AL51" s="26">
        <v>0.70650000000000002</v>
      </c>
      <c r="AM51" s="26">
        <v>2E-3</v>
      </c>
      <c r="AN51" s="26">
        <v>7.3440000000000003</v>
      </c>
      <c r="AO51" s="26">
        <v>2.8000000000000001E-2</v>
      </c>
      <c r="AP51" s="26">
        <v>0.69650000000000001</v>
      </c>
      <c r="AQ51" s="26">
        <v>2.5000000000000001E-3</v>
      </c>
      <c r="AR51" s="26">
        <v>36.053000000000004</v>
      </c>
      <c r="AS51" s="26">
        <v>0.1115</v>
      </c>
      <c r="AT51" s="26">
        <v>0.70550000000000002</v>
      </c>
      <c r="AU51" s="26">
        <v>2E-3</v>
      </c>
      <c r="AV51" s="26">
        <v>46.003399999999999</v>
      </c>
      <c r="AW51" s="26">
        <v>0.1789</v>
      </c>
      <c r="AX51" s="26">
        <v>0.67869999999999997</v>
      </c>
      <c r="AY51" s="26">
        <v>2.5999999999999999E-3</v>
      </c>
      <c r="AZ51" s="11">
        <v>-1.2943571844095432E-2</v>
      </c>
      <c r="BA51" s="11">
        <v>24.05031892274982</v>
      </c>
      <c r="BB51" s="11">
        <v>-1.9361363964745013E-2</v>
      </c>
      <c r="BC51" s="11">
        <v>-2.1335314722428656E-2</v>
      </c>
      <c r="BD51" s="11">
        <v>0.41084881587796951</v>
      </c>
      <c r="BE51" s="27"/>
    </row>
    <row r="52" spans="2:57" ht="13.5" customHeight="1" x14ac:dyDescent="0.2">
      <c r="B52" s="10">
        <v>147</v>
      </c>
      <c r="C52" s="10">
        <v>8.8420000000000005</v>
      </c>
      <c r="D52" s="10">
        <v>147.36841999999999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30.7</v>
      </c>
      <c r="Q52" s="24">
        <v>0.83</v>
      </c>
      <c r="R52" s="24">
        <v>3.59</v>
      </c>
      <c r="S52" s="24">
        <v>48.61</v>
      </c>
      <c r="T52" s="24">
        <v>89.82</v>
      </c>
      <c r="U52" s="10">
        <v>3</v>
      </c>
      <c r="V52" s="10">
        <v>0.5</v>
      </c>
      <c r="W52" s="10">
        <v>1</v>
      </c>
      <c r="X52" s="10">
        <v>1</v>
      </c>
      <c r="Y52" s="10">
        <v>3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26.719200000000001</v>
      </c>
      <c r="AK52" s="10">
        <v>0.18029999999999999</v>
      </c>
      <c r="AL52" s="11">
        <v>0.99450000000000005</v>
      </c>
      <c r="AM52" s="11">
        <v>6.7000000000000002E-3</v>
      </c>
      <c r="AN52" s="11">
        <v>10.436</v>
      </c>
      <c r="AO52" s="11">
        <v>6.5199999999999994E-2</v>
      </c>
      <c r="AP52" s="11">
        <v>0.99419999999999997</v>
      </c>
      <c r="AQ52" s="11">
        <v>6.1999999999999998E-3</v>
      </c>
      <c r="AR52" s="11">
        <v>50.613799999999998</v>
      </c>
      <c r="AS52" s="11">
        <v>0.32590000000000002</v>
      </c>
      <c r="AT52" s="11">
        <v>0.99450000000000005</v>
      </c>
      <c r="AU52" s="11">
        <v>6.4000000000000003E-3</v>
      </c>
      <c r="AV52" s="11">
        <v>67.109099999999998</v>
      </c>
      <c r="AW52" s="11">
        <v>0.47910000000000003</v>
      </c>
      <c r="AX52" s="11">
        <v>0.99419999999999997</v>
      </c>
      <c r="AY52" s="11">
        <v>7.1000000000000004E-3</v>
      </c>
      <c r="AZ52" s="25">
        <v>0.73084050442903559</v>
      </c>
      <c r="BA52" s="25">
        <v>1.3259051879131778</v>
      </c>
      <c r="BB52" s="25">
        <v>0.1401197218213279</v>
      </c>
      <c r="BC52" s="25">
        <v>0.20929067042002861</v>
      </c>
      <c r="BD52" s="25">
        <v>11.685955390508289</v>
      </c>
      <c r="BE52" s="27"/>
    </row>
    <row r="53" spans="2:57" ht="13.5" customHeight="1" x14ac:dyDescent="0.2">
      <c r="B53" s="10">
        <v>147</v>
      </c>
      <c r="C53" s="10">
        <v>9.0589999999999993</v>
      </c>
      <c r="D53" s="10">
        <v>147.37746000000001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30.7</v>
      </c>
      <c r="Q53" s="24">
        <v>0.83</v>
      </c>
      <c r="R53" s="24">
        <v>3.59</v>
      </c>
      <c r="S53" s="24">
        <v>45.88</v>
      </c>
      <c r="T53" s="24">
        <v>91.62</v>
      </c>
      <c r="U53" s="10">
        <v>3</v>
      </c>
      <c r="V53" s="10">
        <v>0.5</v>
      </c>
      <c r="W53" s="10">
        <v>1</v>
      </c>
      <c r="X53" s="10">
        <v>1</v>
      </c>
      <c r="Y53" s="10">
        <v>3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29.5596</v>
      </c>
      <c r="AK53" s="10">
        <v>3.8800000000000001E-2</v>
      </c>
      <c r="AL53" s="11">
        <v>1.0009999999999999</v>
      </c>
      <c r="AM53" s="11">
        <v>1.2999999999999999E-3</v>
      </c>
      <c r="AN53" s="11">
        <v>11.5685</v>
      </c>
      <c r="AO53" s="11">
        <v>9.2999999999999992E-3</v>
      </c>
      <c r="AP53" s="11">
        <v>1.0006999999999999</v>
      </c>
      <c r="AQ53" s="11">
        <v>8.0000000000000004E-4</v>
      </c>
      <c r="AR53" s="11">
        <v>56.111899999999999</v>
      </c>
      <c r="AS53" s="11">
        <v>5.5800000000000002E-2</v>
      </c>
      <c r="AT53" s="11">
        <v>1.0009999999999999</v>
      </c>
      <c r="AU53" s="11">
        <v>1E-3</v>
      </c>
      <c r="AV53" s="11">
        <v>74.337100000000007</v>
      </c>
      <c r="AW53" s="11">
        <v>8.7300000000000003E-2</v>
      </c>
      <c r="AX53" s="11">
        <v>1.0006999999999999</v>
      </c>
      <c r="AY53" s="11">
        <v>1.1999999999999999E-3</v>
      </c>
      <c r="AZ53" s="25">
        <v>0.73066947905608015</v>
      </c>
      <c r="BA53" s="25">
        <v>1.3248009780456553</v>
      </c>
      <c r="BB53" s="25">
        <v>0.13971130480111005</v>
      </c>
      <c r="BC53" s="25">
        <v>0.20876677179665373</v>
      </c>
      <c r="BD53" s="25">
        <v>11.699390355073833</v>
      </c>
      <c r="BE53" s="27"/>
    </row>
    <row r="54" spans="2:57" ht="13.5" customHeight="1" x14ac:dyDescent="0.2">
      <c r="B54" s="10">
        <v>147</v>
      </c>
      <c r="C54" s="10">
        <v>9.3379999999999992</v>
      </c>
      <c r="D54" s="10">
        <v>147.38908000000001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30.7</v>
      </c>
      <c r="Q54" s="24">
        <v>0.83</v>
      </c>
      <c r="R54" s="24">
        <v>3.59</v>
      </c>
      <c r="S54" s="24">
        <v>42.38</v>
      </c>
      <c r="T54" s="24">
        <v>94.08</v>
      </c>
      <c r="U54" s="10">
        <v>3</v>
      </c>
      <c r="V54" s="10">
        <v>0.5</v>
      </c>
      <c r="W54" s="10">
        <v>1</v>
      </c>
      <c r="X54" s="10">
        <v>1</v>
      </c>
      <c r="Y54" s="10">
        <v>3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31.746600000000001</v>
      </c>
      <c r="AK54" s="10">
        <v>1.61E-2</v>
      </c>
      <c r="AL54" s="11">
        <v>1.0086999999999999</v>
      </c>
      <c r="AM54" s="11">
        <v>5.0000000000000001E-4</v>
      </c>
      <c r="AN54" s="11">
        <v>12.4612</v>
      </c>
      <c r="AO54" s="11">
        <v>4.5999999999999999E-3</v>
      </c>
      <c r="AP54" s="11">
        <v>1.0085999999999999</v>
      </c>
      <c r="AQ54" s="11">
        <v>4.0000000000000002E-4</v>
      </c>
      <c r="AR54" s="11">
        <v>60.336100000000002</v>
      </c>
      <c r="AS54" s="11">
        <v>1.9900000000000001E-2</v>
      </c>
      <c r="AT54" s="11">
        <v>1.0086999999999999</v>
      </c>
      <c r="AU54" s="11">
        <v>2.9999999999999997E-4</v>
      </c>
      <c r="AV54" s="11">
        <v>79.289599999999993</v>
      </c>
      <c r="AW54" s="11">
        <v>5.57E-2</v>
      </c>
      <c r="AX54" s="11">
        <v>1.0085999999999999</v>
      </c>
      <c r="AY54" s="11">
        <v>6.9999999999999999E-4</v>
      </c>
      <c r="AZ54" s="25">
        <v>0.72836858098239998</v>
      </c>
      <c r="BA54" s="25">
        <v>1.3141320038915341</v>
      </c>
      <c r="BB54" s="25">
        <v>0.13574506698981628</v>
      </c>
      <c r="BC54" s="25">
        <v>0.20289104710984485</v>
      </c>
      <c r="BD54" s="25">
        <v>11.820433948209702</v>
      </c>
      <c r="BE54" s="27"/>
    </row>
  </sheetData>
  <autoFilter ref="B9:BB54" xr:uid="{71758E90-09C0-4E45-8E43-656563B03740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2769-457E-468B-9155-89F1C81B9533}">
  <sheetPr codeName="Sheet57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150</v>
      </c>
      <c r="C10" s="10">
        <v>8.9760000000000009</v>
      </c>
      <c r="D10" s="10">
        <v>150.374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30.7</v>
      </c>
      <c r="Q10" s="24">
        <v>1.66</v>
      </c>
      <c r="R10" s="24">
        <v>2.76</v>
      </c>
      <c r="S10" s="24">
        <v>46.8</v>
      </c>
      <c r="T10" s="24">
        <v>90.28</v>
      </c>
      <c r="U10" s="10">
        <v>5</v>
      </c>
      <c r="V10" s="10">
        <v>1</v>
      </c>
      <c r="W10" s="10">
        <v>2</v>
      </c>
      <c r="X10" s="10">
        <v>1</v>
      </c>
      <c r="Y10" s="10">
        <v>6</v>
      </c>
      <c r="Z10" s="10">
        <v>3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7.0448000000000004</v>
      </c>
      <c r="AK10" s="10">
        <v>4.8599999999999997E-2</v>
      </c>
      <c r="AL10" s="11">
        <v>0.25330000000000003</v>
      </c>
      <c r="AM10" s="11">
        <v>1.6999999999999999E-3</v>
      </c>
      <c r="AN10" s="11">
        <v>3.0507</v>
      </c>
      <c r="AO10" s="11">
        <v>2.0400000000000001E-2</v>
      </c>
      <c r="AP10" s="11">
        <v>0.30459999999999998</v>
      </c>
      <c r="AQ10" s="11">
        <v>2E-3</v>
      </c>
      <c r="AR10" s="11">
        <v>12.927199999999999</v>
      </c>
      <c r="AS10" s="11">
        <v>0.26819999999999999</v>
      </c>
      <c r="AT10" s="11">
        <v>0.24709999999999999</v>
      </c>
      <c r="AU10" s="11">
        <v>5.1000000000000004E-3</v>
      </c>
      <c r="AV10" s="11">
        <v>23.963699999999999</v>
      </c>
      <c r="AW10" s="11">
        <v>0.38690000000000002</v>
      </c>
      <c r="AX10" s="11">
        <v>0.35220000000000001</v>
      </c>
      <c r="AY10" s="11">
        <v>5.7000000000000002E-3</v>
      </c>
      <c r="AZ10" s="11">
        <v>7.2472594397076776E-2</v>
      </c>
      <c r="BA10" s="11">
        <v>1.425333872925941</v>
      </c>
      <c r="BB10" s="11">
        <v>0.17537126647755721</v>
      </c>
      <c r="BC10" s="11">
        <v>0.14340944237241887</v>
      </c>
      <c r="BD10" s="11">
        <v>0.19241145557679037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0.24186562499999997</v>
      </c>
      <c r="BJ10" s="4">
        <f>DSTDEV(PlotSort,"PhxRed",$BI$35:$BI$38)/SQRT($BH10)</f>
        <v>5.4867336509761555E-3</v>
      </c>
      <c r="BK10" s="4">
        <f>DAVERAGE(PlotSort,"PhxRedEdge",$BI$35:$BI$38)</f>
        <v>0.29824374999999997</v>
      </c>
      <c r="BL10" s="4">
        <f>DSTDEV(PlotSort,"PhxRedEdge",$BI$35:$BI$38)/SQRT($BH10)</f>
        <v>7.1149772990308936E-3</v>
      </c>
      <c r="BM10" s="4">
        <f>DAVERAGE(PlotSort,"TMRed",$BI$35:$BI$38)</f>
        <v>0.23740625000000007</v>
      </c>
      <c r="BN10" s="4">
        <f>DSTDEV(PlotSort,"TMRed",$BI$35:$BI$38)/SQRT($BH10)</f>
        <v>5.4744253960883789E-3</v>
      </c>
      <c r="BO10" s="4">
        <f>DAVERAGE(PlotSort,"TMNIR",$BI$35:$BI$38)</f>
        <v>0.35417499999999991</v>
      </c>
      <c r="BP10" s="4">
        <f>DSTDEV(PlotSort,"TMNIR",$BI$35:$BI$38)/SQRT($BH10)</f>
        <v>8.9164129197138176E-3</v>
      </c>
      <c r="BQ10" s="4">
        <f>DAVERAGE(PlotSort,"NDRE",$BI$35:$BI$38)</f>
        <v>8.5183635149634188E-2</v>
      </c>
      <c r="BR10" s="4">
        <f>DSTDEV(PlotSort,"NDRE",$BI$35:$BI$38)/SQRT($BH10)</f>
        <v>1.8223002834842315E-3</v>
      </c>
      <c r="BS10" s="4">
        <f>DAVERAGE(PlotSort,"rvi",$BI$35:$BI$38)</f>
        <v>1.4914874936877185</v>
      </c>
      <c r="BT10" s="4">
        <f>DSTDEV(PlotSort,"rvi",$BI$35:$BI$38)/SQRT($BH10)</f>
        <v>1.5763739235283774E-2</v>
      </c>
      <c r="BU10" s="17">
        <f>DAVERAGE(PlotSort,"ndvi",$BI$35:$BI$38)</f>
        <v>0.19629307285278899</v>
      </c>
      <c r="BV10" s="4">
        <f>DSTDEV(PlotSort,"ndvi",$BI$35:$BI$38)/SQRT($BH10)</f>
        <v>4.9693790393542303E-3</v>
      </c>
      <c r="BW10" s="17">
        <f>DAVERAGE(PlotSort,"SAVI",$BI$35:$BI$38)</f>
        <v>0.15931075857877317</v>
      </c>
      <c r="BX10" s="4">
        <f>DSTDEV(PlotSort,"SAVI",$BI$35:$BI$38)/SQRT($BH10)</f>
        <v>4.9168045554737897E-3</v>
      </c>
      <c r="BY10" s="17">
        <f>DAVERAGE(PlotSort,"CCCI",$BI$35:$BI$38)</f>
        <v>0.2366969123939629</v>
      </c>
      <c r="BZ10" s="4">
        <f>DSTDEV(PlotSort,"CCCI",$BI$35:$BI$38)/SQRT($BH10)</f>
        <v>1.290579576737088E-2</v>
      </c>
    </row>
    <row r="11" spans="1:78" ht="13.5" customHeight="1" x14ac:dyDescent="0.2">
      <c r="B11" s="10">
        <v>150</v>
      </c>
      <c r="C11" s="10">
        <v>8.968</v>
      </c>
      <c r="D11" s="10">
        <v>150.37367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30.7</v>
      </c>
      <c r="Q11" s="24">
        <v>1.66</v>
      </c>
      <c r="R11" s="24">
        <v>2.76</v>
      </c>
      <c r="S11" s="24">
        <v>46.9</v>
      </c>
      <c r="T11" s="24">
        <v>90.22</v>
      </c>
      <c r="U11" s="10">
        <v>5</v>
      </c>
      <c r="V11" s="10">
        <v>1</v>
      </c>
      <c r="W11" s="10">
        <v>2</v>
      </c>
      <c r="X11" s="10">
        <v>1</v>
      </c>
      <c r="Y11" s="10">
        <v>6</v>
      </c>
      <c r="Z11" s="10">
        <v>3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7.6226000000000003</v>
      </c>
      <c r="AK11" s="10">
        <v>8.8599999999999998E-2</v>
      </c>
      <c r="AL11" s="11">
        <v>0.27310000000000001</v>
      </c>
      <c r="AM11" s="11">
        <v>3.2000000000000002E-3</v>
      </c>
      <c r="AN11" s="11">
        <v>3.2029999999999998</v>
      </c>
      <c r="AO11" s="11">
        <v>3.9399999999999998E-2</v>
      </c>
      <c r="AP11" s="11">
        <v>0.31859999999999999</v>
      </c>
      <c r="AQ11" s="11">
        <v>3.8999999999999998E-3</v>
      </c>
      <c r="AR11" s="11">
        <v>14.011200000000001</v>
      </c>
      <c r="AS11" s="11">
        <v>0.3911</v>
      </c>
      <c r="AT11" s="11">
        <v>0.26679999999999998</v>
      </c>
      <c r="AU11" s="11">
        <v>7.4000000000000003E-3</v>
      </c>
      <c r="AV11" s="11">
        <v>25.359400000000001</v>
      </c>
      <c r="AW11" s="11">
        <v>0.63439999999999996</v>
      </c>
      <c r="AX11" s="11">
        <v>0.37119999999999997</v>
      </c>
      <c r="AY11" s="11">
        <v>9.2999999999999992E-3</v>
      </c>
      <c r="AZ11" s="11">
        <v>7.6253986662800782E-2</v>
      </c>
      <c r="BA11" s="11">
        <v>1.3913043478260869</v>
      </c>
      <c r="BB11" s="11">
        <v>0.16363636363636366</v>
      </c>
      <c r="BC11" s="11">
        <v>0.13760984182776803</v>
      </c>
      <c r="BD11" s="11">
        <v>0.34199310372048292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0.24788125000000003</v>
      </c>
      <c r="BJ11" s="4">
        <f>DSTDEV(PlotSort,"PhxRed",$BI$31:$BI$32)/SQRT($BH11)</f>
        <v>7.2247330905139033E-3</v>
      </c>
      <c r="BK11" s="4">
        <f>DAVERAGE(PlotSort,"PhxRedEdge",$BI$31:$BI$32)</f>
        <v>0.30339375000000002</v>
      </c>
      <c r="BL11" s="4">
        <f>DSTDEV(PlotSort,"PhxRedEdge",$BI$31:$BI$32)/SQRT($BH11)</f>
        <v>7.17199105752138E-3</v>
      </c>
      <c r="BM11" s="4">
        <f>DAVERAGE(PlotSort,"TMRed",$BI$31:$BI$32)</f>
        <v>0.24311249999999998</v>
      </c>
      <c r="BN11" s="4">
        <f>DSTDEV(PlotSort,"TMRed",$BI$31:$BI$32)/SQRT($BH11)</f>
        <v>6.9917086311812428E-3</v>
      </c>
      <c r="BO11" s="4">
        <f>DAVERAGE(PlotSort,"TMNIR",$BI$31:$BI$32)</f>
        <v>0.35968124999999995</v>
      </c>
      <c r="BP11" s="4">
        <f>DSTDEV(PlotSort,"TMNIR",$BI$31:$BI$32)/SQRT($BH11)</f>
        <v>8.2857820931903185E-3</v>
      </c>
      <c r="BQ11" s="4">
        <f>DAVERAGE(PlotSort,"NDRE",$BI$31:$BI$32)</f>
        <v>8.4944020923282001E-2</v>
      </c>
      <c r="BR11" s="4">
        <f>DSTDEV(PlotSort,"NDRE",$BI$31:$BI$32)/SQRT($BH11)</f>
        <v>2.9735833638265463E-3</v>
      </c>
      <c r="BS11" s="4">
        <f>DAVERAGE(PlotSort,"rvi",$BI$31:$BI$32)</f>
        <v>1.4854291870917451</v>
      </c>
      <c r="BT11" s="4">
        <f>DSTDEV(PlotSort,"rvi",$BI$31:$BI$32)/SQRT($BH11)</f>
        <v>2.5413779537964053E-2</v>
      </c>
      <c r="BU11" s="17">
        <f>DAVERAGE(PlotSort,"ndvi",$BI$31:$BI$32)</f>
        <v>0.19408893204463518</v>
      </c>
      <c r="BV11" s="4">
        <f>DSTDEV(PlotSort,"ndvi",$BI$31:$BI$32)/SQRT($BH11)</f>
        <v>7.972146528166503E-3</v>
      </c>
      <c r="BW11" s="17">
        <f>DAVERAGE(PlotSort,"SAVI",$BI$31:$BI$32)</f>
        <v>0.15857391787680941</v>
      </c>
      <c r="BX11" s="4">
        <f>DSTDEV(PlotSort,"SAVI",$BI$31:$BI$32)/SQRT($BH11)</f>
        <v>6.4095396839114532E-3</v>
      </c>
      <c r="BY11" s="17">
        <f>DAVERAGE(PlotSort,"CCCI",$BI$31:$BI$32)</f>
        <v>0.2495233446924458</v>
      </c>
      <c r="BZ11" s="4">
        <f>DSTDEV(PlotSort,"CCCI",$BI$31:$BI$32)/SQRT($BH11)</f>
        <v>1.9757181958956812E-2</v>
      </c>
    </row>
    <row r="12" spans="1:78" ht="13.5" customHeight="1" x14ac:dyDescent="0.2">
      <c r="B12" s="10">
        <v>150</v>
      </c>
      <c r="C12" s="10">
        <v>8.9600000000000009</v>
      </c>
      <c r="D12" s="10">
        <v>150.37333000000001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30.7</v>
      </c>
      <c r="Q12" s="24">
        <v>1.66</v>
      </c>
      <c r="R12" s="24">
        <v>2.76</v>
      </c>
      <c r="S12" s="24">
        <v>47</v>
      </c>
      <c r="T12" s="24">
        <v>90.15</v>
      </c>
      <c r="U12" s="10">
        <v>5</v>
      </c>
      <c r="V12" s="10">
        <v>1</v>
      </c>
      <c r="W12" s="10">
        <v>2</v>
      </c>
      <c r="X12" s="10">
        <v>1</v>
      </c>
      <c r="Y12" s="10">
        <v>6</v>
      </c>
      <c r="Z12" s="10">
        <v>3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6.2662000000000004</v>
      </c>
      <c r="AK12" s="10">
        <v>0.13389999999999999</v>
      </c>
      <c r="AL12" s="11">
        <v>0.22359999999999999</v>
      </c>
      <c r="AM12" s="11">
        <v>4.7999999999999996E-3</v>
      </c>
      <c r="AN12" s="11">
        <v>3.085</v>
      </c>
      <c r="AO12" s="11">
        <v>9.2999999999999992E-3</v>
      </c>
      <c r="AP12" s="11">
        <v>0.30570000000000003</v>
      </c>
      <c r="AQ12" s="11">
        <v>8.9999999999999998E-4</v>
      </c>
      <c r="AR12" s="11">
        <v>11.606400000000001</v>
      </c>
      <c r="AS12" s="11">
        <v>0.68610000000000004</v>
      </c>
      <c r="AT12" s="11">
        <v>0.22020000000000001</v>
      </c>
      <c r="AU12" s="11">
        <v>1.2999999999999999E-2</v>
      </c>
      <c r="AV12" s="11">
        <v>26.388999999999999</v>
      </c>
      <c r="AW12" s="11">
        <v>0.68220000000000003</v>
      </c>
      <c r="AX12" s="11">
        <v>0.38469999999999999</v>
      </c>
      <c r="AY12" s="11">
        <v>9.9000000000000008E-3</v>
      </c>
      <c r="AZ12" s="11">
        <v>0.1144264194669756</v>
      </c>
      <c r="BA12" s="11">
        <v>1.7470481380563123</v>
      </c>
      <c r="BB12" s="11">
        <v>0.27194577616134896</v>
      </c>
      <c r="BC12" s="11">
        <v>0.22332337768123811</v>
      </c>
      <c r="BD12" s="11">
        <v>0.14312478011938617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0.23585000000000003</v>
      </c>
      <c r="BJ12" s="4">
        <f>DSTDEV(PlotSort,"PhxRed",$BJ$31:$BJ$32)/SQRT($BH12)</f>
        <v>8.2103034860675547E-3</v>
      </c>
      <c r="BK12" s="4">
        <f>DAVERAGE(PlotSort,"PhxRedEdge",$BJ$31:$BJ$32)</f>
        <v>0.29309375000000004</v>
      </c>
      <c r="BL12" s="4">
        <f>DSTDEV(PlotSort,"PhxRedEdge",$BJ$31:$BJ$32)/SQRT($BH12)</f>
        <v>1.2420448424372526E-2</v>
      </c>
      <c r="BM12" s="4">
        <f>DAVERAGE(PlotSort,"TMRed",$BJ$31:$BJ$32)</f>
        <v>0.23169999999999996</v>
      </c>
      <c r="BN12" s="4">
        <f>DSTDEV(PlotSort,"TMRed",$BJ$31:$BJ$32)/SQRT($BH12)</f>
        <v>8.4052215913681064E-3</v>
      </c>
      <c r="BO12" s="4">
        <f>DAVERAGE(PlotSort,"TMNIR",$BJ$31:$BJ$32)</f>
        <v>0.34866874999999997</v>
      </c>
      <c r="BP12" s="4">
        <f>DSTDEV(PlotSort,"TMNIR",$BJ$31:$BJ$32)/SQRT($BH12)</f>
        <v>1.5997290704861063E-2</v>
      </c>
      <c r="BQ12" s="4">
        <f>DAVERAGE(PlotSort,"NDRE",$BJ$31:$BJ$32)</f>
        <v>8.5423249375986374E-2</v>
      </c>
      <c r="BR12" s="4">
        <f>DSTDEV(PlotSort,"NDRE",$BJ$31:$BJ$32)/SQRT($BH12)</f>
        <v>2.2081735402551049E-3</v>
      </c>
      <c r="BS12" s="4">
        <f>DAVERAGE(PlotSort,"rvi",$BJ$31:$BJ$32)</f>
        <v>1.4975458002836917</v>
      </c>
      <c r="BT12" s="4">
        <f>DSTDEV(PlotSort,"rvi",$BJ$31:$BJ$32)/SQRT($BH12)</f>
        <v>1.940001789750433E-2</v>
      </c>
      <c r="BU12" s="17">
        <f>DAVERAGE(PlotSort,"ndvi",$BJ$31:$BJ$32)</f>
        <v>0.19849721366094281</v>
      </c>
      <c r="BV12" s="4">
        <f>DSTDEV(PlotSort,"ndvi",$BJ$31:$BJ$32)/SQRT($BH12)</f>
        <v>6.1537514892798387E-3</v>
      </c>
      <c r="BW12" s="17">
        <f>DAVERAGE(PlotSort,"SAVI",$BJ$31:$BJ$32)</f>
        <v>0.16004759928073703</v>
      </c>
      <c r="BX12" s="4">
        <f>DSTDEV(PlotSort,"SAVI",$BJ$31:$BJ$32)/SQRT($BH12)</f>
        <v>7.6660685423599103E-3</v>
      </c>
      <c r="BY12" s="17">
        <f>DAVERAGE(PlotSort,"CCCI",$BJ$31:$BJ$32)</f>
        <v>0.22387048009548</v>
      </c>
      <c r="BZ12" s="4">
        <f>DSTDEV(PlotSort,"CCCI",$BJ$31:$BJ$32)/SQRT($BH12)</f>
        <v>1.6618192193533828E-2</v>
      </c>
    </row>
    <row r="13" spans="1:78" ht="13.5" customHeight="1" x14ac:dyDescent="0.2">
      <c r="B13" s="10">
        <v>150</v>
      </c>
      <c r="C13" s="10">
        <v>8.952</v>
      </c>
      <c r="D13" s="10">
        <v>150.37299999999999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30.7</v>
      </c>
      <c r="Q13" s="24">
        <v>1.66</v>
      </c>
      <c r="R13" s="24">
        <v>2.76</v>
      </c>
      <c r="S13" s="24">
        <v>47.1</v>
      </c>
      <c r="T13" s="24">
        <v>90.08</v>
      </c>
      <c r="U13" s="10">
        <v>5</v>
      </c>
      <c r="V13" s="10">
        <v>1</v>
      </c>
      <c r="W13" s="10">
        <v>2</v>
      </c>
      <c r="X13" s="10">
        <v>1</v>
      </c>
      <c r="Y13" s="10">
        <v>6</v>
      </c>
      <c r="Z13" s="10">
        <v>3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6.5426000000000002</v>
      </c>
      <c r="AK13" s="10">
        <v>0.27650000000000002</v>
      </c>
      <c r="AL13" s="11">
        <v>0.2326</v>
      </c>
      <c r="AM13" s="11">
        <v>9.7999999999999997E-3</v>
      </c>
      <c r="AN13" s="11">
        <v>2.9636999999999998</v>
      </c>
      <c r="AO13" s="11">
        <v>8.43E-2</v>
      </c>
      <c r="AP13" s="11">
        <v>0.29270000000000002</v>
      </c>
      <c r="AQ13" s="11">
        <v>8.3000000000000001E-3</v>
      </c>
      <c r="AR13" s="11">
        <v>12.1785</v>
      </c>
      <c r="AS13" s="11">
        <v>0.61460000000000004</v>
      </c>
      <c r="AT13" s="11">
        <v>0.23019999999999999</v>
      </c>
      <c r="AU13" s="11">
        <v>1.1599999999999999E-2</v>
      </c>
      <c r="AV13" s="11">
        <v>24.1342</v>
      </c>
      <c r="AW13" s="11">
        <v>0.84030000000000005</v>
      </c>
      <c r="AX13" s="11">
        <v>0.35039999999999999</v>
      </c>
      <c r="AY13" s="11">
        <v>1.2200000000000001E-2</v>
      </c>
      <c r="AZ13" s="11">
        <v>8.9721660705955483E-2</v>
      </c>
      <c r="BA13" s="11">
        <v>1.5221546481320591</v>
      </c>
      <c r="BB13" s="11">
        <v>0.20702721322769549</v>
      </c>
      <c r="BC13" s="11">
        <v>0.16685174902831759</v>
      </c>
      <c r="BD13" s="11">
        <v>0.22401436452336321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0.23351250000000001</v>
      </c>
      <c r="BJ13" s="4">
        <f>DSTDEV(PlotSort,"PhxRed",$BL$35:$BL$36)/SQRT($BH13)</f>
        <v>1.7382908657438662E-2</v>
      </c>
      <c r="BK13" s="4">
        <f>DAVERAGE(PlotSort,"PhxRedEdge",$BL$35:$BL$36)</f>
        <v>0.27458750000000004</v>
      </c>
      <c r="BL13" s="4">
        <f>DSTDEV(PlotSort,"PhxRedEdge",$BL$35:$BL$36)/SQRT($BH13)</f>
        <v>1.9457384179461024E-2</v>
      </c>
      <c r="BM13" s="4">
        <f>DAVERAGE(PlotSort,"TMRed",$BL$35:$BL$36)</f>
        <v>0.22764999999999996</v>
      </c>
      <c r="BN13" s="4">
        <f>DSTDEV(PlotSort,"TMRed",$BL$35:$BL$36)/SQRT($BH13)</f>
        <v>1.7044008163742363E-2</v>
      </c>
      <c r="BO13" s="4">
        <f>DAVERAGE(PlotSort,"TMNIR",$BL$35:$BL$36)</f>
        <v>0.31788749999999999</v>
      </c>
      <c r="BP13" s="4">
        <f>DSTDEV(PlotSort,"TMNIR",$BL$35:$BL$36)/SQRT($BH13)</f>
        <v>2.1872621809500281E-2</v>
      </c>
      <c r="BQ13" s="4">
        <f>DAVERAGE(PlotSort,"NDRE",$BL$35:$BL$36)</f>
        <v>7.3553466113835633E-2</v>
      </c>
      <c r="BR13" s="4">
        <f>DSTDEV(PlotSort,"NDRE",$BL$35:$BL$36)/SQRT($BH13)</f>
        <v>1.1028041809339579E-3</v>
      </c>
      <c r="BS13" s="4">
        <f>DAVERAGE(PlotSort,"rvi",$BL$35:$BL$36)</f>
        <v>1.4002268324112654</v>
      </c>
      <c r="BT13" s="4">
        <f>DSTDEV(PlotSort,"rvi",$BL$35:$BL$36)/SQRT($BH13)</f>
        <v>1.032468236682477E-2</v>
      </c>
      <c r="BU13" s="17">
        <f>DAVERAGE(PlotSort,"ndvi",$BL$35:$BL$36)</f>
        <v>0.16663705312156971</v>
      </c>
      <c r="BV13" s="4">
        <f>DSTDEV(PlotSort,"ndvi",$BL$35:$BL$36)/SQRT($BH13)</f>
        <v>3.5992287459725449E-3</v>
      </c>
      <c r="BW13" s="17">
        <f>DAVERAGE(PlotSort,"SAVI",$BL$35:$BL$36)</f>
        <v>0.12890792202731768</v>
      </c>
      <c r="BX13" s="4">
        <f>DSTDEV(PlotSort,"SAVI",$BL$35:$BL$36)/SQRT($BH13)</f>
        <v>3.1490035125325126E-3</v>
      </c>
      <c r="BY13" s="17">
        <f>DAVERAGE(PlotSort,"CCCI",$BL$35:$BL$36)</f>
        <v>0.27644464732376239</v>
      </c>
      <c r="BZ13" s="4">
        <f>DSTDEV(PlotSort,"CCCI",$BL$35:$BL$36)/SQRT($BH13)</f>
        <v>2.0589882020895338E-2</v>
      </c>
    </row>
    <row r="14" spans="1:78" ht="13.5" customHeight="1" x14ac:dyDescent="0.2">
      <c r="B14" s="10">
        <v>150</v>
      </c>
      <c r="C14" s="10">
        <v>8.9440000000000008</v>
      </c>
      <c r="D14" s="10">
        <v>150.37267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30.7</v>
      </c>
      <c r="Q14" s="24">
        <v>1.66</v>
      </c>
      <c r="R14" s="24">
        <v>2.76</v>
      </c>
      <c r="S14" s="24">
        <v>47.2</v>
      </c>
      <c r="T14" s="24">
        <v>90.02</v>
      </c>
      <c r="U14" s="10">
        <v>5</v>
      </c>
      <c r="V14" s="10">
        <v>1</v>
      </c>
      <c r="W14" s="10">
        <v>2</v>
      </c>
      <c r="X14" s="10">
        <v>1</v>
      </c>
      <c r="Y14" s="10">
        <v>6</v>
      </c>
      <c r="Z14" s="10">
        <v>3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8.2588000000000008</v>
      </c>
      <c r="AK14" s="10">
        <v>0.94069999999999998</v>
      </c>
      <c r="AL14" s="11">
        <v>0.29249999999999998</v>
      </c>
      <c r="AM14" s="11">
        <v>3.3300000000000003E-2</v>
      </c>
      <c r="AN14" s="11">
        <v>3.7822</v>
      </c>
      <c r="AO14" s="11">
        <v>0.2084</v>
      </c>
      <c r="AP14" s="11">
        <v>0.37209999999999999</v>
      </c>
      <c r="AQ14" s="11">
        <v>2.0500000000000001E-2</v>
      </c>
      <c r="AR14" s="11">
        <v>15.334300000000001</v>
      </c>
      <c r="AS14" s="11">
        <v>1.7186999999999999</v>
      </c>
      <c r="AT14" s="11">
        <v>0.28870000000000001</v>
      </c>
      <c r="AU14" s="11">
        <v>3.2399999999999998E-2</v>
      </c>
      <c r="AV14" s="11">
        <v>30.8443</v>
      </c>
      <c r="AW14" s="11">
        <v>1.0317000000000001</v>
      </c>
      <c r="AX14" s="11">
        <v>0.44600000000000001</v>
      </c>
      <c r="AY14" s="11">
        <v>1.49E-2</v>
      </c>
      <c r="AZ14" s="11">
        <v>9.0331255347757017E-2</v>
      </c>
      <c r="BA14" s="11">
        <v>1.544856252164877</v>
      </c>
      <c r="BB14" s="11">
        <v>0.21410099360283108</v>
      </c>
      <c r="BC14" s="11">
        <v>0.19109905240139302</v>
      </c>
      <c r="BD14" s="11">
        <v>0.18461438040829414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0.23985000000000004</v>
      </c>
      <c r="BJ14" s="4">
        <f>DSTDEV(PlotSort,"PhxRed",$BM$35:$BM$36)/SQRT($BH14)</f>
        <v>4.7739484007824524E-3</v>
      </c>
      <c r="BK14" s="4">
        <f>DAVERAGE(PlotSort,"PhxRedEdge",$BM$35:$BM$36)</f>
        <v>0.29428124999999999</v>
      </c>
      <c r="BL14" s="4">
        <f>DSTDEV(PlotSort,"PhxRedEdge",$BM$35:$BM$36)/SQRT($BH14)</f>
        <v>5.6392908740815987E-3</v>
      </c>
      <c r="BM14" s="4">
        <f>DAVERAGE(PlotSort,"TMRed",$BM$35:$BM$36)</f>
        <v>0.23558124999999994</v>
      </c>
      <c r="BN14" s="4">
        <f>DSTDEV(PlotSort,"TMRed",$BM$35:$BM$36)/SQRT($BH14)</f>
        <v>4.7898870789577757E-3</v>
      </c>
      <c r="BO14" s="4">
        <f>DAVERAGE(PlotSort,"TMNIR",$BM$35:$BM$36)</f>
        <v>0.34884999999999994</v>
      </c>
      <c r="BP14" s="4">
        <f>DSTDEV(PlotSort,"TMNIR",$BM$35:$BM$36)/SQRT($BH14)</f>
        <v>6.7651003934408351E-3</v>
      </c>
      <c r="BQ14" s="4">
        <f>DAVERAGE(PlotSort,"NDRE",$BM$35:$BM$36)</f>
        <v>8.4808661108761188E-2</v>
      </c>
      <c r="BR14" s="4">
        <f>DSTDEV(PlotSort,"NDRE",$BM$35:$BM$36)/SQRT($BH14)</f>
        <v>1.3690187239315413E-3</v>
      </c>
      <c r="BS14" s="4">
        <f>DAVERAGE(PlotSort,"rvi",$BM$35:$BM$36)</f>
        <v>1.4819260560500329</v>
      </c>
      <c r="BT14" s="4">
        <f>DSTDEV(PlotSort,"rvi",$BM$35:$BM$36)/SQRT($BH14)</f>
        <v>1.2384650248051467E-2</v>
      </c>
      <c r="BU14" s="17">
        <f>DAVERAGE(PlotSort,"ndvi",$BM$35:$BM$36)</f>
        <v>0.19387196275774943</v>
      </c>
      <c r="BV14" s="4">
        <f>DSTDEV(PlotSort,"ndvi",$BM$35:$BM$36)/SQRT($BH14)</f>
        <v>4.0393820778442963E-3</v>
      </c>
      <c r="BW14" s="17">
        <f>DAVERAGE(PlotSort,"SAVI",$BM$35:$BM$36)</f>
        <v>0.15649032368779447</v>
      </c>
      <c r="BX14" s="4">
        <f>DSTDEV(PlotSort,"SAVI",$BM$35:$BM$36)/SQRT($BH14)</f>
        <v>3.5062628811137584E-3</v>
      </c>
      <c r="BY14" s="17">
        <f>DAVERAGE(PlotSort,"CCCI",$BM$35:$BM$36)</f>
        <v>0.24673598846798439</v>
      </c>
      <c r="BZ14" s="4">
        <f>DSTDEV(PlotSort,"CCCI",$BM$35:$BM$36)/SQRT($BH14)</f>
        <v>1.7537953747820266E-2</v>
      </c>
    </row>
    <row r="15" spans="1:78" ht="13.5" customHeight="1" x14ac:dyDescent="0.2">
      <c r="B15" s="10">
        <v>150</v>
      </c>
      <c r="C15" s="10">
        <v>8.9369999999999994</v>
      </c>
      <c r="D15" s="10">
        <v>150.37237999999999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30.7</v>
      </c>
      <c r="Q15" s="24">
        <v>1.66</v>
      </c>
      <c r="R15" s="24">
        <v>2.76</v>
      </c>
      <c r="S15" s="24">
        <v>47.29</v>
      </c>
      <c r="T15" s="24">
        <v>89.96</v>
      </c>
      <c r="U15" s="10">
        <v>5</v>
      </c>
      <c r="V15" s="10">
        <v>1</v>
      </c>
      <c r="W15" s="10">
        <v>2</v>
      </c>
      <c r="X15" s="10">
        <v>1</v>
      </c>
      <c r="Y15" s="10">
        <v>6</v>
      </c>
      <c r="Z15" s="10">
        <v>3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6.5426000000000002</v>
      </c>
      <c r="AK15" s="10">
        <v>0.37369999999999998</v>
      </c>
      <c r="AL15" s="11">
        <v>0.23089999999999999</v>
      </c>
      <c r="AM15" s="11">
        <v>1.32E-2</v>
      </c>
      <c r="AN15" s="11">
        <v>2.9081000000000001</v>
      </c>
      <c r="AO15" s="11">
        <v>0.1157</v>
      </c>
      <c r="AP15" s="11">
        <v>0.28520000000000001</v>
      </c>
      <c r="AQ15" s="11">
        <v>1.14E-2</v>
      </c>
      <c r="AR15" s="11">
        <v>12.095800000000001</v>
      </c>
      <c r="AS15" s="11">
        <v>0.54979999999999996</v>
      </c>
      <c r="AT15" s="11">
        <v>0.22700000000000001</v>
      </c>
      <c r="AU15" s="11">
        <v>1.03E-2</v>
      </c>
      <c r="AV15" s="11">
        <v>23.350100000000001</v>
      </c>
      <c r="AW15" s="11">
        <v>0.74670000000000003</v>
      </c>
      <c r="AX15" s="11">
        <v>0.33650000000000002</v>
      </c>
      <c r="AY15" s="11">
        <v>1.0800000000000001E-2</v>
      </c>
      <c r="AZ15" s="11">
        <v>8.2515682805211529E-2</v>
      </c>
      <c r="BA15" s="11">
        <v>1.4823788546255507</v>
      </c>
      <c r="BB15" s="11">
        <v>0.19432120674356701</v>
      </c>
      <c r="BC15" s="11">
        <v>0.15444287729196055</v>
      </c>
      <c r="BD15" s="11">
        <v>0.20772771945949819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0.25424999999999998</v>
      </c>
      <c r="BJ15" s="4">
        <f>DSTDEV(PlotSort,"PhxRed",$BN$35:$BN$36)/SQRT($BH15)</f>
        <v>1.0019819644798398E-2</v>
      </c>
      <c r="BK15" s="4">
        <f>DAVERAGE(PlotSort,"PhxRedEdge",$BN$35:$BN$36)</f>
        <v>0.32982499999999998</v>
      </c>
      <c r="BL15" s="4">
        <f>DSTDEV(PlotSort,"PhxRedEdge",$BN$35:$BN$36)/SQRT($BH15)</f>
        <v>1.2447988219559239E-2</v>
      </c>
      <c r="BM15" s="4">
        <f>DAVERAGE(PlotSort,"TMRed",$BN$35:$BN$36)</f>
        <v>0.25081249999999999</v>
      </c>
      <c r="BN15" s="4">
        <f>DSTDEV(PlotSort,"TMRed",$BN$35:$BN$36)/SQRT($BH15)</f>
        <v>1.0091340656721463E-2</v>
      </c>
      <c r="BO15" s="4">
        <f>DAVERAGE(PlotSort,"TMNIR",$BN$35:$BN$36)</f>
        <v>0.40111249999999998</v>
      </c>
      <c r="BP15" s="4">
        <f>DSTDEV(PlotSort,"TMNIR",$BN$35:$BN$36)/SQRT($BH15)</f>
        <v>1.4927436837438446E-2</v>
      </c>
      <c r="BQ15" s="4">
        <f>DAVERAGE(PlotSort,"NDRE",$BN$35:$BN$36)</f>
        <v>9.7563752267178727E-2</v>
      </c>
      <c r="BR15" s="4">
        <f>DSTDEV(PlotSort,"NDRE",$BN$35:$BN$36)/SQRT($BH15)</f>
        <v>2.8841329953106093E-3</v>
      </c>
      <c r="BS15" s="4">
        <f>DAVERAGE(PlotSort,"rvi",$BN$35:$BN$36)</f>
        <v>1.6018710302395416</v>
      </c>
      <c r="BT15" s="4">
        <f>DSTDEV(PlotSort,"rvi",$BN$35:$BN$36)/SQRT($BH15)</f>
        <v>2.6104140141106093E-2</v>
      </c>
      <c r="BU15" s="17">
        <f>DAVERAGE(PlotSort,"ndvi",$BN$35:$BN$36)</f>
        <v>0.2307913127740874</v>
      </c>
      <c r="BV15" s="4">
        <f>DSTDEV(PlotSort,"ndvi",$BN$35:$BN$36)/SQRT($BH15)</f>
        <v>7.5652901400705833E-3</v>
      </c>
      <c r="BW15" s="17">
        <f>DAVERAGE(PlotSort,"SAVI",$BN$35:$BN$36)</f>
        <v>0.19535446491218611</v>
      </c>
      <c r="BX15" s="4">
        <f>DSTDEV(PlotSort,"SAVI",$BN$35:$BN$36)/SQRT($BH15)</f>
        <v>6.7620266022206284E-3</v>
      </c>
      <c r="BY15" s="17">
        <f>DAVERAGE(PlotSort,"CCCI",$BN$35:$BN$36)</f>
        <v>0.17687102531612037</v>
      </c>
      <c r="BZ15" s="4">
        <f>DSTDEV(PlotSort,"CCCI",$BN$35:$BN$36)/SQRT($BH15)</f>
        <v>2.1036713993279867E-2</v>
      </c>
    </row>
    <row r="16" spans="1:78" ht="13.5" customHeight="1" x14ac:dyDescent="0.2">
      <c r="B16" s="10">
        <v>150</v>
      </c>
      <c r="C16" s="10">
        <v>8.9290000000000003</v>
      </c>
      <c r="D16" s="10">
        <v>150.37204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30.7</v>
      </c>
      <c r="Q16" s="24">
        <v>1.66</v>
      </c>
      <c r="R16" s="24">
        <v>2.76</v>
      </c>
      <c r="S16" s="24">
        <v>47.39</v>
      </c>
      <c r="T16" s="24">
        <v>89.9</v>
      </c>
      <c r="U16" s="10">
        <v>5</v>
      </c>
      <c r="V16" s="10">
        <v>1</v>
      </c>
      <c r="W16" s="10">
        <v>2</v>
      </c>
      <c r="X16" s="10">
        <v>1</v>
      </c>
      <c r="Y16" s="10">
        <v>6</v>
      </c>
      <c r="Z16" s="10">
        <v>3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7.4055999999999997</v>
      </c>
      <c r="AK16" s="10">
        <v>0.1242</v>
      </c>
      <c r="AL16" s="11">
        <v>0.26040000000000002</v>
      </c>
      <c r="AM16" s="11">
        <v>4.4000000000000003E-3</v>
      </c>
      <c r="AN16" s="11">
        <v>3.266</v>
      </c>
      <c r="AO16" s="11">
        <v>7.2700000000000001E-2</v>
      </c>
      <c r="AP16" s="11">
        <v>0.31919999999999998</v>
      </c>
      <c r="AQ16" s="11">
        <v>7.1000000000000004E-3</v>
      </c>
      <c r="AR16" s="11">
        <v>13.816800000000001</v>
      </c>
      <c r="AS16" s="11">
        <v>0.31290000000000001</v>
      </c>
      <c r="AT16" s="11">
        <v>0.25840000000000002</v>
      </c>
      <c r="AU16" s="11">
        <v>5.8999999999999999E-3</v>
      </c>
      <c r="AV16" s="11">
        <v>26.131</v>
      </c>
      <c r="AW16" s="11">
        <v>1.1232</v>
      </c>
      <c r="AX16" s="11">
        <v>0.37509999999999999</v>
      </c>
      <c r="AY16" s="11">
        <v>1.61E-2</v>
      </c>
      <c r="AZ16" s="11">
        <v>8.0512746651303493E-2</v>
      </c>
      <c r="BA16" s="11">
        <v>1.4516253869969038</v>
      </c>
      <c r="BB16" s="11">
        <v>0.184214680347277</v>
      </c>
      <c r="BC16" s="11">
        <v>0.15443317159241285</v>
      </c>
      <c r="BD16" s="11">
        <v>0.25060188325324034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0.24975000000000003</v>
      </c>
      <c r="BJ16" s="4">
        <f>DSTDEV(PlotSort,"PhxRed",$BK$31:$BK$32)/SQRT($BH16)</f>
        <v>8.9011703350363996E-3</v>
      </c>
      <c r="BK16" s="4">
        <f>DAVERAGE(PlotSort,"PhxRedEdge",$BK$31:$BK$32)</f>
        <v>0.30563125000000002</v>
      </c>
      <c r="BL16" s="4">
        <f>DSTDEV(PlotSort,"PhxRedEdge",$BK$31:$BK$32)/SQRT($BH16)</f>
        <v>1.0355665594052007E-2</v>
      </c>
      <c r="BM16" s="4">
        <f>DAVERAGE(PlotSort,"TMRed",$BK$31:$BK$32)</f>
        <v>0.24515624999999999</v>
      </c>
      <c r="BN16" s="4">
        <f>DSTDEV(PlotSort,"TMRed",$BK$31:$BK$32)/SQRT($BH16)</f>
        <v>8.8740913560676152E-3</v>
      </c>
      <c r="BO16" s="4">
        <f>DAVERAGE(PlotSort,"TMNIR",$BK$31:$BK$32)</f>
        <v>0.36129374999999997</v>
      </c>
      <c r="BP16" s="4">
        <f>DSTDEV(PlotSort,"TMNIR",$BK$31:$BK$32)/SQRT($BH16)</f>
        <v>1.2417002687008148E-2</v>
      </c>
      <c r="BQ16" s="4">
        <f>DAVERAGE(PlotSort,"NDRE",$BK$31:$BK$32)</f>
        <v>8.3307096072854345E-2</v>
      </c>
      <c r="BR16" s="4">
        <f>DSTDEV(PlotSort,"NDRE",$BK$31:$BK$32)/SQRT($BH16)</f>
        <v>2.2165432374427457E-3</v>
      </c>
      <c r="BS16" s="4">
        <f>DAVERAGE(PlotSort,"rvi",$BK$31:$BK$32)</f>
        <v>1.4763252963756222</v>
      </c>
      <c r="BT16" s="4">
        <f>DSTDEV(PlotSort,"rvi",$BK$31:$BK$32)/SQRT($BH16)</f>
        <v>1.734936753129844E-2</v>
      </c>
      <c r="BU16" s="17">
        <f>DAVERAGE(PlotSort,"ndvi",$BK$31:$BK$32)</f>
        <v>0.19175213208840805</v>
      </c>
      <c r="BV16" s="4">
        <f>DSTDEV(PlotSort,"ndvi",$BK$31:$BK$32)/SQRT($BH16)</f>
        <v>5.7069619515113289E-3</v>
      </c>
      <c r="BW16" s="17">
        <f>DAVERAGE(PlotSort,"SAVI",$BK$31:$BK$32)</f>
        <v>0.15687889791894322</v>
      </c>
      <c r="BX16" s="4">
        <f>DSTDEV(PlotSort,"SAVI",$BK$31:$BK$32)/SQRT($BH16)</f>
        <v>5.2143681474625288E-3</v>
      </c>
      <c r="BY16" s="17">
        <f>DAVERAGE(PlotSort,"CCCI",$BK$31:$BK$32)</f>
        <v>0.23983475471814711</v>
      </c>
      <c r="BZ16" s="4">
        <f>DSTDEV(PlotSort,"CCCI",$BK$31:$BK$32)/SQRT($BH16)</f>
        <v>1.3897701826372351E-2</v>
      </c>
    </row>
    <row r="17" spans="2:78" ht="13.5" customHeight="1" x14ac:dyDescent="0.2">
      <c r="B17" s="10">
        <v>150</v>
      </c>
      <c r="C17" s="10">
        <v>8.9209999999999994</v>
      </c>
      <c r="D17" s="10">
        <v>150.37171000000001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30.7</v>
      </c>
      <c r="Q17" s="24">
        <v>1.66</v>
      </c>
      <c r="R17" s="24">
        <v>2.76</v>
      </c>
      <c r="S17" s="24">
        <v>47.49</v>
      </c>
      <c r="T17" s="24">
        <v>89.83</v>
      </c>
      <c r="U17" s="10">
        <v>5</v>
      </c>
      <c r="V17" s="10">
        <v>1</v>
      </c>
      <c r="W17" s="10">
        <v>2</v>
      </c>
      <c r="X17" s="10">
        <v>1</v>
      </c>
      <c r="Y17" s="10">
        <v>6</v>
      </c>
      <c r="Z17" s="10">
        <v>3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6.8838999999999997</v>
      </c>
      <c r="AK17" s="10">
        <v>0.1188</v>
      </c>
      <c r="AL17" s="11">
        <v>0.24110000000000001</v>
      </c>
      <c r="AM17" s="11">
        <v>4.1999999999999997E-3</v>
      </c>
      <c r="AN17" s="11">
        <v>3.0396000000000001</v>
      </c>
      <c r="AO17" s="11">
        <v>1.2999999999999999E-2</v>
      </c>
      <c r="AP17" s="11">
        <v>0.29599999999999999</v>
      </c>
      <c r="AQ17" s="11">
        <v>1.2999999999999999E-3</v>
      </c>
      <c r="AR17" s="11">
        <v>12.5562</v>
      </c>
      <c r="AS17" s="11">
        <v>0.39340000000000003</v>
      </c>
      <c r="AT17" s="11">
        <v>0.2339</v>
      </c>
      <c r="AU17" s="11">
        <v>7.3000000000000001E-3</v>
      </c>
      <c r="AV17" s="11">
        <v>24.4941</v>
      </c>
      <c r="AW17" s="11">
        <v>0.43890000000000001</v>
      </c>
      <c r="AX17" s="11">
        <v>0.35020000000000001</v>
      </c>
      <c r="AY17" s="11">
        <v>6.3E-3</v>
      </c>
      <c r="AZ17" s="11">
        <v>8.3874961312287263E-2</v>
      </c>
      <c r="BA17" s="11">
        <v>1.497221034630184</v>
      </c>
      <c r="BB17" s="11">
        <v>0.19910974148262284</v>
      </c>
      <c r="BC17" s="11">
        <v>0.16091688958583159</v>
      </c>
      <c r="BD17" s="11">
        <v>0.1941373398323499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0.23398125000000003</v>
      </c>
      <c r="BJ17" s="4">
        <f>DSTDEV(PlotSort,"PhxRed",$BL$31:$BL$32)/SQRT($BH17)</f>
        <v>6.07549187823504E-3</v>
      </c>
      <c r="BK17" s="4">
        <f>DAVERAGE(PlotSort,"PhxRedEdge",$BL$31:$BL$32)</f>
        <v>0.29085624999999993</v>
      </c>
      <c r="BL17" s="4">
        <f>DSTDEV(PlotSort,"PhxRedEdge",$BL$31:$BL$32)/SQRT($BH17)</f>
        <v>9.7326682224952322E-3</v>
      </c>
      <c r="BM17" s="4">
        <f>DAVERAGE(PlotSort,"TMRed",$BL$31:$BL$32)</f>
        <v>0.22965624999999998</v>
      </c>
      <c r="BN17" s="4">
        <f>DSTDEV(PlotSort,"TMRed",$BL$31:$BL$32)/SQRT($BH17)</f>
        <v>6.0922421211324611E-3</v>
      </c>
      <c r="BO17" s="4">
        <f>DAVERAGE(PlotSort,"TMNIR",$BL$31:$BL$32)</f>
        <v>0.3470562499999999</v>
      </c>
      <c r="BP17" s="4">
        <f>DSTDEV(PlotSort,"TMNIR",$BL$31:$BL$32)/SQRT($BH17)</f>
        <v>1.2948790061720247E-2</v>
      </c>
      <c r="BQ17" s="4">
        <f>DAVERAGE(PlotSort,"NDRE",$BL$31:$BL$32)</f>
        <v>8.7060174226414044E-2</v>
      </c>
      <c r="BR17" s="4">
        <f>DSTDEV(PlotSort,"NDRE",$BL$31:$BL$32)/SQRT($BH17)</f>
        <v>2.8884771001620817E-3</v>
      </c>
      <c r="BS17" s="4">
        <f>DAVERAGE(PlotSort,"rvi",$BL$31:$BL$32)</f>
        <v>1.5066496909998144</v>
      </c>
      <c r="BT17" s="4">
        <f>DSTDEV(PlotSort,"rvi",$BL$31:$BL$32)/SQRT($BH17)</f>
        <v>2.6371609316756535E-2</v>
      </c>
      <c r="BU17" s="17">
        <f>DAVERAGE(PlotSort,"ndvi",$BL$31:$BL$32)</f>
        <v>0.20083401361716993</v>
      </c>
      <c r="BV17" s="4">
        <f>DSTDEV(PlotSort,"ndvi",$BL$31:$BL$32)/SQRT($BH17)</f>
        <v>8.1702371711340586E-3</v>
      </c>
      <c r="BW17" s="17">
        <f>DAVERAGE(PlotSort,"SAVI",$BL$31:$BL$32)</f>
        <v>0.16174261923860325</v>
      </c>
      <c r="BX17" s="4">
        <f>DSTDEV(PlotSort,"SAVI",$BL$31:$BL$32)/SQRT($BH17)</f>
        <v>8.4820419557255777E-3</v>
      </c>
      <c r="BY17" s="17">
        <f>DAVERAGE(PlotSort,"CCCI",$BL$31:$BL$32)</f>
        <v>0.23355907006977866</v>
      </c>
      <c r="BZ17" s="4">
        <f>DSTDEV(PlotSort,"CCCI",$BL$31:$BL$32)/SQRT($BH17)</f>
        <v>2.2225824532735652E-2</v>
      </c>
    </row>
    <row r="18" spans="2:78" ht="13.5" customHeight="1" x14ac:dyDescent="0.2">
      <c r="B18" s="10">
        <v>150</v>
      </c>
      <c r="C18" s="10">
        <v>8.9939999999999998</v>
      </c>
      <c r="D18" s="10">
        <v>150.37475000000001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30.7</v>
      </c>
      <c r="Q18" s="24">
        <v>1.66</v>
      </c>
      <c r="R18" s="24">
        <v>2.76</v>
      </c>
      <c r="S18" s="24">
        <v>46.57</v>
      </c>
      <c r="T18" s="24">
        <v>90.43</v>
      </c>
      <c r="U18" s="10">
        <v>5</v>
      </c>
      <c r="V18" s="10">
        <v>1</v>
      </c>
      <c r="W18" s="10">
        <v>2</v>
      </c>
      <c r="X18" s="10">
        <v>1</v>
      </c>
      <c r="Y18" s="10">
        <v>6</v>
      </c>
      <c r="Z18" s="10">
        <v>3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7.6626000000000003</v>
      </c>
      <c r="AK18" s="10">
        <v>0.36399999999999999</v>
      </c>
      <c r="AL18" s="11">
        <v>0.27800000000000002</v>
      </c>
      <c r="AM18" s="11">
        <v>1.32E-2</v>
      </c>
      <c r="AN18" s="11">
        <v>3.5057999999999998</v>
      </c>
      <c r="AO18" s="11">
        <v>1.8100000000000002E-2</v>
      </c>
      <c r="AP18" s="11">
        <v>0.35289999999999999</v>
      </c>
      <c r="AQ18" s="11">
        <v>1.8E-3</v>
      </c>
      <c r="AR18" s="11">
        <v>14.4537</v>
      </c>
      <c r="AS18" s="11">
        <v>0.69510000000000005</v>
      </c>
      <c r="AT18" s="11">
        <v>0.27860000000000001</v>
      </c>
      <c r="AU18" s="11">
        <v>1.34E-2</v>
      </c>
      <c r="AV18" s="11">
        <v>28.972300000000001</v>
      </c>
      <c r="AW18" s="11">
        <v>0.12479999999999999</v>
      </c>
      <c r="AX18" s="11">
        <v>0.42970000000000003</v>
      </c>
      <c r="AY18" s="11">
        <v>1.9E-3</v>
      </c>
      <c r="AZ18" s="11">
        <v>9.8134423715819111E-2</v>
      </c>
      <c r="BA18" s="11">
        <v>1.5423546302943287</v>
      </c>
      <c r="BB18" s="11">
        <v>0.21332768600875335</v>
      </c>
      <c r="BC18" s="11">
        <v>0.18757758834726476</v>
      </c>
      <c r="BD18" s="11">
        <v>0.30021517989124602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0.25590000000000002</v>
      </c>
      <c r="BJ18" s="4">
        <f>DSTDEV(PlotSort,"PhxRed",$BJ$35:$BJ$36)/SQRT($BH18)</f>
        <v>7.8860108208565777E-3</v>
      </c>
      <c r="BK18" s="4">
        <f>DAVERAGE(PlotSort,"PhxRedEdge",$BJ$35:$BJ$36)</f>
        <v>0.31530624999999995</v>
      </c>
      <c r="BL18" s="4">
        <f>DSTDEV(PlotSort,"PhxRedEdge",$BJ$35:$BJ$36)/SQRT($BH18)</f>
        <v>9.4948076544937466E-3</v>
      </c>
      <c r="BM18" s="4">
        <f>DAVERAGE(PlotSort,"TMRed",$BJ$35:$BJ$36)</f>
        <v>0.25167499999999998</v>
      </c>
      <c r="BN18" s="4">
        <f>DSTDEV(PlotSort,"TMRed",$BJ$35:$BJ$36)/SQRT($BH18)</f>
        <v>7.78397659725843E-3</v>
      </c>
      <c r="BO18" s="4">
        <f>DAVERAGE(PlotSort,"TMNIR",$BJ$35:$BJ$36)</f>
        <v>0.37487499999999996</v>
      </c>
      <c r="BP18" s="4">
        <f>DSTDEV(PlotSort,"TMNIR",$BJ$35:$BJ$36)/SQRT($BH18)</f>
        <v>1.1695748871563057E-2</v>
      </c>
      <c r="BQ18" s="4">
        <f>DAVERAGE(PlotSort,"NDRE",$BJ$35:$BJ$36)</f>
        <v>8.6008090418158378E-2</v>
      </c>
      <c r="BR18" s="4">
        <f>DSTDEV(PlotSort,"NDRE",$BJ$35:$BJ$36)/SQRT($BH18)</f>
        <v>2.8747099211997129E-3</v>
      </c>
      <c r="BS18" s="4">
        <f>DAVERAGE(PlotSort,"rvi",$BJ$35:$BJ$36)</f>
        <v>1.4918266015808817</v>
      </c>
      <c r="BT18" s="4">
        <f>DSTDEV(PlotSort,"rvi",$BJ$35:$BJ$36)/SQRT($BH18)</f>
        <v>2.4481983843675521E-2</v>
      </c>
      <c r="BU18" s="17">
        <f>DAVERAGE(PlotSort,"ndvi",$BJ$35:$BJ$36)</f>
        <v>0.19625129296625823</v>
      </c>
      <c r="BV18" s="4">
        <f>DSTDEV(PlotSort,"ndvi",$BJ$35:$BJ$36)/SQRT($BH18)</f>
        <v>7.6421864381762067E-3</v>
      </c>
      <c r="BW18" s="17">
        <f>DAVERAGE(PlotSort,"SAVI",$BJ$35:$BJ$36)</f>
        <v>0.16333661171931263</v>
      </c>
      <c r="BX18" s="4">
        <f>DSTDEV(PlotSort,"SAVI",$BJ$35:$BJ$36)/SQRT($BH18)</f>
        <v>7.0333574017190266E-3</v>
      </c>
      <c r="BY18" s="17">
        <f>DAVERAGE(PlotSort,"CCCI",$BJ$35:$BJ$36)</f>
        <v>0.24948449972447742</v>
      </c>
      <c r="BZ18" s="4">
        <f>DSTDEV(PlotSort,"CCCI",$BJ$35:$BJ$36)/SQRT($BH18)</f>
        <v>2.0338159069320443E-2</v>
      </c>
    </row>
    <row r="19" spans="2:78" ht="13.5" customHeight="1" x14ac:dyDescent="0.2">
      <c r="B19" s="10">
        <v>150</v>
      </c>
      <c r="C19" s="10">
        <v>9.0020000000000007</v>
      </c>
      <c r="D19" s="10">
        <v>150.37508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30.7</v>
      </c>
      <c r="Q19" s="24">
        <v>1.66</v>
      </c>
      <c r="R19" s="24">
        <v>2.76</v>
      </c>
      <c r="S19" s="24">
        <v>46.47</v>
      </c>
      <c r="T19" s="24">
        <v>90.5</v>
      </c>
      <c r="U19" s="10">
        <v>5</v>
      </c>
      <c r="V19" s="10">
        <v>1</v>
      </c>
      <c r="W19" s="10">
        <v>2</v>
      </c>
      <c r="X19" s="10">
        <v>1</v>
      </c>
      <c r="Y19" s="10">
        <v>6</v>
      </c>
      <c r="Z19" s="10">
        <v>3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6.3978999999999999</v>
      </c>
      <c r="AK19" s="10">
        <v>1.2999999999999999E-2</v>
      </c>
      <c r="AL19" s="11">
        <v>0.23300000000000001</v>
      </c>
      <c r="AM19" s="11">
        <v>5.0000000000000001E-4</v>
      </c>
      <c r="AN19" s="11">
        <v>2.86</v>
      </c>
      <c r="AO19" s="11">
        <v>0</v>
      </c>
      <c r="AP19" s="11">
        <v>0.28899999999999998</v>
      </c>
      <c r="AQ19" s="11">
        <v>0</v>
      </c>
      <c r="AR19" s="11">
        <v>11.8299</v>
      </c>
      <c r="AS19" s="11">
        <v>8.72E-2</v>
      </c>
      <c r="AT19" s="11">
        <v>0.22889999999999999</v>
      </c>
      <c r="AU19" s="11">
        <v>1.6999999999999999E-3</v>
      </c>
      <c r="AV19" s="11">
        <v>23.389600000000002</v>
      </c>
      <c r="AW19" s="11">
        <v>7.0699999999999999E-2</v>
      </c>
      <c r="AX19" s="11">
        <v>0.3483</v>
      </c>
      <c r="AY19" s="11">
        <v>1.1000000000000001E-3</v>
      </c>
      <c r="AZ19" s="11">
        <v>9.3048799623411296E-2</v>
      </c>
      <c r="BA19" s="11">
        <v>1.5216251638269986</v>
      </c>
      <c r="BB19" s="11">
        <v>0.2068607068607069</v>
      </c>
      <c r="BC19" s="11">
        <v>0.16626438915707392</v>
      </c>
      <c r="BD19" s="11">
        <v>0.27295477026078713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0.22783125000000004</v>
      </c>
      <c r="BJ19" s="4">
        <f>DSTDEV(PlotSort,"PhxRed",$BK$35:$BK$36)/SQRT($BH19)</f>
        <v>5.9983242017387691E-3</v>
      </c>
      <c r="BK19" s="4">
        <f>DAVERAGE(PlotSort,"PhxRedEdge",$BK$35:$BK$36)</f>
        <v>0.28118124999999994</v>
      </c>
      <c r="BL19" s="4">
        <f>DSTDEV(PlotSort,"PhxRedEdge",$BK$35:$BK$36)/SQRT($BH19)</f>
        <v>8.9595071420903501E-3</v>
      </c>
      <c r="BM19" s="4">
        <f>DAVERAGE(PlotSort,"TMRed",$BK$35:$BK$36)</f>
        <v>0.22313749999999999</v>
      </c>
      <c r="BN19" s="4">
        <f>DSTDEV(PlotSort,"TMRed",$BK$35:$BK$36)/SQRT($BH19)</f>
        <v>6.011377234045513E-3</v>
      </c>
      <c r="BO19" s="4">
        <f>DAVERAGE(PlotSort,"TMNIR",$BK$35:$BK$36)</f>
        <v>0.33347499999999997</v>
      </c>
      <c r="BP19" s="4">
        <f>DSTDEV(PlotSort,"TMNIR",$BK$35:$BK$36)/SQRT($BH19)</f>
        <v>1.1605492593308279E-2</v>
      </c>
      <c r="BQ19" s="4">
        <f>DAVERAGE(PlotSort,"NDRE",$BK$35:$BK$36)</f>
        <v>8.4359179881109997E-2</v>
      </c>
      <c r="BR19" s="4">
        <f>DSTDEV(PlotSort,"NDRE",$BK$35:$BK$36)/SQRT($BH19)</f>
        <v>2.3176057486455144E-3</v>
      </c>
      <c r="BS19" s="4">
        <f>DAVERAGE(PlotSort,"rvi",$BK$35:$BK$36)</f>
        <v>1.4911483857945551</v>
      </c>
      <c r="BT19" s="4">
        <f>DSTDEV(PlotSort,"rvi",$BK$35:$BK$36)/SQRT($BH19)</f>
        <v>2.0681676991774318E-2</v>
      </c>
      <c r="BU19" s="17">
        <f>DAVERAGE(PlotSort,"ndvi",$BK$35:$BK$36)</f>
        <v>0.19633485273931975</v>
      </c>
      <c r="BV19" s="4">
        <f>DSTDEV(PlotSort,"ndvi",$BK$35:$BK$36)/SQRT($BH19)</f>
        <v>6.6081991688325646E-3</v>
      </c>
      <c r="BW19" s="17">
        <f>DAVERAGE(PlotSort,"SAVI",$BK$35:$BK$36)</f>
        <v>0.15528490543823381</v>
      </c>
      <c r="BX19" s="4">
        <f>DSTDEV(PlotSort,"SAVI",$BK$35:$BK$36)/SQRT($BH19)</f>
        <v>6.9493943340599136E-3</v>
      </c>
      <c r="BY19" s="17">
        <f>DAVERAGE(PlotSort,"CCCI",$BK$35:$BK$36)</f>
        <v>0.22390932506344838</v>
      </c>
      <c r="BZ19" s="4">
        <f>DSTDEV(PlotSort,"CCCI",$BK$35:$BK$36)/SQRT($BH19)</f>
        <v>1.5906052302436528E-2</v>
      </c>
    </row>
    <row r="20" spans="2:78" ht="13.5" customHeight="1" x14ac:dyDescent="0.2">
      <c r="B20" s="10">
        <v>150</v>
      </c>
      <c r="C20" s="10">
        <v>9.01</v>
      </c>
      <c r="D20" s="10">
        <v>150.37541999999999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30.7</v>
      </c>
      <c r="Q20" s="24">
        <v>1.66</v>
      </c>
      <c r="R20" s="24">
        <v>2.76</v>
      </c>
      <c r="S20" s="24">
        <v>46.37</v>
      </c>
      <c r="T20" s="24">
        <v>90.56</v>
      </c>
      <c r="U20" s="10">
        <v>5</v>
      </c>
      <c r="V20" s="10">
        <v>1</v>
      </c>
      <c r="W20" s="10">
        <v>2</v>
      </c>
      <c r="X20" s="10">
        <v>1</v>
      </c>
      <c r="Y20" s="10">
        <v>6</v>
      </c>
      <c r="Z20" s="10">
        <v>3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6.9443999999999999</v>
      </c>
      <c r="AK20" s="10">
        <v>0.28079999999999999</v>
      </c>
      <c r="AL20" s="11">
        <v>0.25390000000000001</v>
      </c>
      <c r="AM20" s="11">
        <v>1.03E-2</v>
      </c>
      <c r="AN20" s="11">
        <v>3.0234000000000001</v>
      </c>
      <c r="AO20" s="11">
        <v>5.79E-2</v>
      </c>
      <c r="AP20" s="11">
        <v>0.30659999999999998</v>
      </c>
      <c r="AQ20" s="11">
        <v>5.8999999999999999E-3</v>
      </c>
      <c r="AR20" s="11">
        <v>13.03</v>
      </c>
      <c r="AS20" s="11">
        <v>0.49619999999999997</v>
      </c>
      <c r="AT20" s="11">
        <v>0.25309999999999999</v>
      </c>
      <c r="AU20" s="11">
        <v>9.5999999999999992E-3</v>
      </c>
      <c r="AV20" s="11">
        <v>24.639700000000001</v>
      </c>
      <c r="AW20" s="11">
        <v>0.19339999999999999</v>
      </c>
      <c r="AX20" s="11">
        <v>0.36840000000000001</v>
      </c>
      <c r="AY20" s="11">
        <v>2.8999999999999998E-3</v>
      </c>
      <c r="AZ20" s="11">
        <v>9.1555555555555584E-2</v>
      </c>
      <c r="BA20" s="11">
        <v>1.4555511655472146</v>
      </c>
      <c r="BB20" s="11">
        <v>0.18551890587288822</v>
      </c>
      <c r="BC20" s="11">
        <v>0.15421310744538566</v>
      </c>
      <c r="BD20" s="11">
        <v>0.40800320582346217</v>
      </c>
      <c r="BE20" s="27"/>
    </row>
    <row r="21" spans="2:78" ht="13.5" customHeight="1" x14ac:dyDescent="0.2">
      <c r="B21" s="10">
        <v>150</v>
      </c>
      <c r="C21" s="10">
        <v>9.0169999999999995</v>
      </c>
      <c r="D21" s="10">
        <v>150.37571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30.7</v>
      </c>
      <c r="Q21" s="24">
        <v>1.66</v>
      </c>
      <c r="R21" s="24">
        <v>2.76</v>
      </c>
      <c r="S21" s="24">
        <v>46.28</v>
      </c>
      <c r="T21" s="24">
        <v>90.62</v>
      </c>
      <c r="U21" s="10">
        <v>5</v>
      </c>
      <c r="V21" s="10">
        <v>1</v>
      </c>
      <c r="W21" s="10">
        <v>2</v>
      </c>
      <c r="X21" s="10">
        <v>1</v>
      </c>
      <c r="Y21" s="10">
        <v>6</v>
      </c>
      <c r="Z21" s="10">
        <v>3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7.5514000000000001</v>
      </c>
      <c r="AK21" s="10">
        <v>0.1037</v>
      </c>
      <c r="AL21" s="11">
        <v>0.27700000000000002</v>
      </c>
      <c r="AM21" s="11">
        <v>3.8E-3</v>
      </c>
      <c r="AN21" s="11">
        <v>3.5466000000000002</v>
      </c>
      <c r="AO21" s="11">
        <v>1.06E-2</v>
      </c>
      <c r="AP21" s="11">
        <v>0.3609</v>
      </c>
      <c r="AQ21" s="11">
        <v>1.1000000000000001E-3</v>
      </c>
      <c r="AR21" s="11">
        <v>13.7967</v>
      </c>
      <c r="AS21" s="11">
        <v>0.33750000000000002</v>
      </c>
      <c r="AT21" s="11">
        <v>0.26889999999999997</v>
      </c>
      <c r="AU21" s="11">
        <v>6.6E-3</v>
      </c>
      <c r="AV21" s="11">
        <v>29.12</v>
      </c>
      <c r="AW21" s="11">
        <v>0.16850000000000001</v>
      </c>
      <c r="AX21" s="11">
        <v>0.437</v>
      </c>
      <c r="AY21" s="11">
        <v>2.5000000000000001E-3</v>
      </c>
      <c r="AZ21" s="11">
        <v>9.5375360320842206E-2</v>
      </c>
      <c r="BA21" s="11">
        <v>1.6251394570472297</v>
      </c>
      <c r="BB21" s="11">
        <v>0.23813571327383487</v>
      </c>
      <c r="BC21" s="11">
        <v>0.20909694004477986</v>
      </c>
      <c r="BD21" s="11">
        <v>9.9618442464332421E-2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0.22370000000000001</v>
      </c>
      <c r="BJ21" s="4"/>
      <c r="BK21" s="4">
        <f>DAVERAGE(PlotSort2,"PhxRedEdge",$BO$31:$BO$32)</f>
        <v>0.23930000000000001</v>
      </c>
      <c r="BL21" s="4"/>
      <c r="BM21" s="4">
        <f>DAVERAGE(PlotSort2,"TMRed",$BO$31:$BO$32)</f>
        <v>0.21709999999999999</v>
      </c>
      <c r="BN21" s="4"/>
      <c r="BO21" s="4">
        <f>DAVERAGE(PlotSort2,"TMNIR",$BO$31:$BO$32)</f>
        <v>0.26929999999999998</v>
      </c>
      <c r="BP21" s="4"/>
      <c r="BQ21" s="4">
        <f>DAVERAGE(PlotSort2,"NDRE",$BO$31:$BO$32)</f>
        <v>5.8985450255603568E-2</v>
      </c>
      <c r="BR21" s="4"/>
      <c r="BS21" s="4">
        <f>DAVERAGE(PlotSort2,"rvi",$BO$31:$BO$32)</f>
        <v>1.2404421925380009</v>
      </c>
      <c r="BT21" s="4"/>
      <c r="BU21" s="17">
        <f>DAVERAGE(PlotSort2,"ndvi",$BO$31:$BO$32)</f>
        <v>0.10731907894736843</v>
      </c>
      <c r="BV21" s="4"/>
      <c r="BW21" s="17">
        <f>DAVERAGE(PlotSort2,"SAVI",$BO$31:$BO$32)</f>
        <v>7.9379562043795621E-2</v>
      </c>
      <c r="BX21" s="4"/>
      <c r="BY21" s="17">
        <f>DAVERAGE(PlotSort2,"CCCI",$BO$31:$BO$32)</f>
        <v>0.54568527368606268</v>
      </c>
      <c r="BZ21" s="4"/>
    </row>
    <row r="22" spans="2:78" ht="13.5" customHeight="1" x14ac:dyDescent="0.2">
      <c r="B22" s="10">
        <v>150</v>
      </c>
      <c r="C22" s="10">
        <v>9.0250000000000004</v>
      </c>
      <c r="D22" s="10">
        <v>150.37603999999999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30.7</v>
      </c>
      <c r="Q22" s="24">
        <v>1.66</v>
      </c>
      <c r="R22" s="24">
        <v>2.76</v>
      </c>
      <c r="S22" s="24">
        <v>46.18</v>
      </c>
      <c r="T22" s="24">
        <v>90.69</v>
      </c>
      <c r="U22" s="10">
        <v>5</v>
      </c>
      <c r="V22" s="10">
        <v>1</v>
      </c>
      <c r="W22" s="10">
        <v>2</v>
      </c>
      <c r="X22" s="10">
        <v>1</v>
      </c>
      <c r="Y22" s="10">
        <v>6</v>
      </c>
      <c r="Z22" s="10">
        <v>3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6.5933999999999999</v>
      </c>
      <c r="AK22" s="10">
        <v>0.1004</v>
      </c>
      <c r="AL22" s="11">
        <v>0.2429</v>
      </c>
      <c r="AM22" s="11">
        <v>3.7000000000000002E-3</v>
      </c>
      <c r="AN22" s="11">
        <v>2.7961</v>
      </c>
      <c r="AO22" s="11">
        <v>3.3300000000000003E-2</v>
      </c>
      <c r="AP22" s="11">
        <v>0.28560000000000002</v>
      </c>
      <c r="AQ22" s="11">
        <v>3.3999999999999998E-3</v>
      </c>
      <c r="AR22" s="11">
        <v>12.173999999999999</v>
      </c>
      <c r="AS22" s="11">
        <v>0.1676</v>
      </c>
      <c r="AT22" s="11">
        <v>0.2382</v>
      </c>
      <c r="AU22" s="11">
        <v>3.3E-3</v>
      </c>
      <c r="AV22" s="11">
        <v>21.937799999999999</v>
      </c>
      <c r="AW22" s="11">
        <v>0.25380000000000003</v>
      </c>
      <c r="AX22" s="11">
        <v>0.3306</v>
      </c>
      <c r="AY22" s="11">
        <v>3.8E-3</v>
      </c>
      <c r="AZ22" s="11">
        <v>7.3028237585199579E-2</v>
      </c>
      <c r="BA22" s="11">
        <v>1.3879093198992445</v>
      </c>
      <c r="BB22" s="11">
        <v>0.16244725738396626</v>
      </c>
      <c r="BC22" s="11">
        <v>0.12967814371257486</v>
      </c>
      <c r="BD22" s="11">
        <v>0.29980737751405573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0.24259999999999998</v>
      </c>
      <c r="BJ22" s="4">
        <f>DSTDEV(PlotSort2,"PhxRed",$BP$31:$BP$32)/SQRT($BH22)</f>
        <v>4.1900000000000055E-2</v>
      </c>
      <c r="BK22" s="4">
        <f>DAVERAGE(PlotSort2,"PhxRedEdge",$BP$31:$BP$32)</f>
        <v>0.26279999999999998</v>
      </c>
      <c r="BL22" s="4">
        <f>DSTDEV(PlotSort2,"PhxRedEdge",$BP$31:$BP$32)/SQRT($BH22)</f>
        <v>4.730000000000003E-2</v>
      </c>
      <c r="BM22" s="4">
        <f>DAVERAGE(PlotSort2,"TMRed",$BP$31:$BP$32)</f>
        <v>0.23564999999999997</v>
      </c>
      <c r="BN22" s="4">
        <f>DSTDEV(PlotSort2,"TMRed",$BP$31:$BP$32)/SQRT($BH22)</f>
        <v>4.074999999999996E-2</v>
      </c>
      <c r="BO22" s="4">
        <f>DAVERAGE(PlotSort2,"TMNIR",$BP$31:$BP$32)</f>
        <v>0.29039999999999999</v>
      </c>
      <c r="BP22" s="4">
        <f>DSTDEV(PlotSort2,"TMNIR",$BP$31:$BP$32)/SQRT($BH22)</f>
        <v>5.3200000000000108E-2</v>
      </c>
      <c r="BQ22" s="4">
        <f>DAVERAGE(PlotSort2,"NDRE",$BP$31:$BP$32)</f>
        <v>4.9590681904189596E-2</v>
      </c>
      <c r="BR22" s="4">
        <f>DSTDEV(PlotSort2,"NDRE",$BP$31:$BP$32)/SQRT($BH22)</f>
        <v>1.6560673691774462E-3</v>
      </c>
      <c r="BS22" s="4">
        <f>DAVERAGE(PlotSort2,"rvi",$BP$31:$BP$32)</f>
        <v>1.2300801405448192</v>
      </c>
      <c r="BT22" s="4">
        <f>DSTDEV(PlotSort2,"rvi",$BP$31:$BP$32)/SQRT($BH22)</f>
        <v>1.3045763941432751E-2</v>
      </c>
      <c r="BU22" s="17">
        <f>DAVERAGE(PlotSort2,"ndvi",$BP$31:$BP$32)</f>
        <v>0.10314055139565964</v>
      </c>
      <c r="BV22" s="4">
        <f>DSTDEV(PlotSort2,"ndvi",$BP$31:$BP$32)/SQRT($BH22)</f>
        <v>5.2465453785339664E-3</v>
      </c>
      <c r="BW22" s="17">
        <f>DAVERAGE(PlotSort2,"SAVI",$BP$31:$BP$32)</f>
        <v>7.9036047634374024E-2</v>
      </c>
      <c r="BX22" s="4">
        <f>DSTDEV(PlotSort2,"SAVI",$BP$31:$BP$32)/SQRT($BH22)</f>
        <v>1.0963952365625933E-2</v>
      </c>
      <c r="BY22" s="17">
        <f>DAVERAGE(PlotSort2,"CCCI",$BP$31:$BP$32)</f>
        <v>0.41001912038516508</v>
      </c>
      <c r="BZ22" s="4">
        <f>DSTDEV(PlotSort2,"CCCI",$BP$31:$BP$32)/SQRT($BH22)</f>
        <v>1.9427141995459554E-2</v>
      </c>
    </row>
    <row r="23" spans="2:78" ht="13.5" customHeight="1" x14ac:dyDescent="0.2">
      <c r="B23" s="10">
        <v>150</v>
      </c>
      <c r="C23" s="10">
        <v>9.0329999999999995</v>
      </c>
      <c r="D23" s="10">
        <v>150.37637000000001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30.7</v>
      </c>
      <c r="Q23" s="24">
        <v>1.66</v>
      </c>
      <c r="R23" s="24">
        <v>2.76</v>
      </c>
      <c r="S23" s="24">
        <v>46.08</v>
      </c>
      <c r="T23" s="24">
        <v>90.75</v>
      </c>
      <c r="U23" s="10">
        <v>5</v>
      </c>
      <c r="V23" s="10">
        <v>1</v>
      </c>
      <c r="W23" s="10">
        <v>2</v>
      </c>
      <c r="X23" s="10">
        <v>1</v>
      </c>
      <c r="Y23" s="10">
        <v>6</v>
      </c>
      <c r="Z23" s="10">
        <v>3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5.3178999999999998</v>
      </c>
      <c r="AK23" s="10">
        <v>9.2899999999999996E-2</v>
      </c>
      <c r="AL23" s="11">
        <v>0.1966</v>
      </c>
      <c r="AM23" s="11">
        <v>3.3999999999999998E-3</v>
      </c>
      <c r="AN23" s="11">
        <v>2.2839999999999998</v>
      </c>
      <c r="AO23" s="11">
        <v>2.69E-2</v>
      </c>
      <c r="AP23" s="11">
        <v>0.2341</v>
      </c>
      <c r="AQ23" s="11">
        <v>2.8E-3</v>
      </c>
      <c r="AR23" s="11">
        <v>9.8048999999999999</v>
      </c>
      <c r="AS23" s="11">
        <v>0.1363</v>
      </c>
      <c r="AT23" s="11">
        <v>0.1925</v>
      </c>
      <c r="AU23" s="11">
        <v>2.7000000000000001E-3</v>
      </c>
      <c r="AV23" s="11">
        <v>18.096</v>
      </c>
      <c r="AW23" s="11">
        <v>8.5300000000000001E-2</v>
      </c>
      <c r="AX23" s="11">
        <v>0.27379999999999999</v>
      </c>
      <c r="AY23" s="11">
        <v>1.2999999999999999E-3</v>
      </c>
      <c r="AZ23" s="11">
        <v>7.8164993108879671E-2</v>
      </c>
      <c r="BA23" s="11">
        <v>1.4223376623376622</v>
      </c>
      <c r="BB23" s="11">
        <v>0.17435127600257341</v>
      </c>
      <c r="BC23" s="11">
        <v>0.12620304253337472</v>
      </c>
      <c r="BD23" s="11">
        <v>0.28845212373372686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0.20924999999999999</v>
      </c>
      <c r="BJ23" s="4">
        <f>DSTDEV(PlotSort2,"PhxRed",$BQ$31:$BQ$32)/SQRT($BH23)</f>
        <v>5.0849999999999979E-2</v>
      </c>
      <c r="BK23" s="4">
        <f>DAVERAGE(PlotSort2,"PhxRedEdge",$BQ$31:$BQ$32)</f>
        <v>0.23665</v>
      </c>
      <c r="BL23" s="4">
        <f>DSTDEV(PlotSort2,"PhxRedEdge",$BQ$31:$BQ$32)/SQRT($BH23)</f>
        <v>5.1050000000000054E-2</v>
      </c>
      <c r="BM23" s="4">
        <f>DAVERAGE(PlotSort2,"TMRed",$BQ$31:$BQ$32)</f>
        <v>0.20545000000000002</v>
      </c>
      <c r="BN23" s="4">
        <f>DSTDEV(PlotSort2,"TMRed",$BQ$31:$BQ$32)/SQRT($BH23)</f>
        <v>4.9849999999999957E-2</v>
      </c>
      <c r="BO23" s="4">
        <f>DAVERAGE(PlotSort2,"TMNIR",$BQ$31:$BQ$32)</f>
        <v>0.2651</v>
      </c>
      <c r="BP23" s="4">
        <f>DSTDEV(PlotSort2,"TMNIR",$BQ$31:$BQ$32)/SQRT($BH23)</f>
        <v>5.5299999999999988E-2</v>
      </c>
      <c r="BQ23" s="4">
        <f>DAVERAGE(PlotSort2,"NDRE",$BQ$31:$BQ$32)</f>
        <v>5.7488947264533755E-2</v>
      </c>
      <c r="BR23" s="4">
        <f>DSTDEV(PlotSort2,"NDRE",$BQ$31:$BQ$32)/SQRT($BH23)</f>
        <v>3.7148969438628092E-3</v>
      </c>
      <c r="BS23" s="4">
        <f>DAVERAGE(PlotSort2,"rvi",$BQ$31:$BQ$32)</f>
        <v>1.3016615867012646</v>
      </c>
      <c r="BT23" s="4">
        <f>DSTDEV(PlotSort2,"rvi",$BQ$31:$BQ$32)/SQRT($BH23)</f>
        <v>4.6667462141922855E-2</v>
      </c>
      <c r="BU23" s="17">
        <f>DAVERAGE(PlotSort2,"ndvi",$BQ$31:$BQ$32)</f>
        <v>0.1307051628159964</v>
      </c>
      <c r="BV23" s="4">
        <f>DSTDEV(PlotSort2,"ndvi",$BQ$31:$BQ$32)/SQRT($BH23)</f>
        <v>1.7625433790462341E-2</v>
      </c>
      <c r="BW23" s="17">
        <f>DAVERAGE(PlotSort2,"SAVI",$BQ$31:$BQ$32)</f>
        <v>9.2361547258051943E-2</v>
      </c>
      <c r="BX23" s="4">
        <f>DSTDEV(PlotSort2,"SAVI",$BQ$31:$BQ$32)/SQRT($BH23)</f>
        <v>1.5834492753430266E-3</v>
      </c>
      <c r="BY23" s="17">
        <f>DAVERAGE(PlotSort2,"CCCI",$BQ$31:$BQ$32)</f>
        <v>0.30603060605538462</v>
      </c>
      <c r="BZ23" s="4">
        <f>DSTDEV(PlotSort2,"CCCI",$BQ$31:$BQ$32)/SQRT($BH23)</f>
        <v>8.7230313343401519E-2</v>
      </c>
    </row>
    <row r="24" spans="2:78" ht="13.5" customHeight="1" x14ac:dyDescent="0.2">
      <c r="B24" s="10">
        <v>150</v>
      </c>
      <c r="C24" s="10">
        <v>9.0399999999999991</v>
      </c>
      <c r="D24" s="10">
        <v>150.37666999999999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30.7</v>
      </c>
      <c r="Q24" s="24">
        <v>1.66</v>
      </c>
      <c r="R24" s="24">
        <v>2.76</v>
      </c>
      <c r="S24" s="24">
        <v>45.99</v>
      </c>
      <c r="T24" s="24">
        <v>90.81</v>
      </c>
      <c r="U24" s="10">
        <v>5</v>
      </c>
      <c r="V24" s="10">
        <v>1</v>
      </c>
      <c r="W24" s="10">
        <v>2</v>
      </c>
      <c r="X24" s="10">
        <v>1</v>
      </c>
      <c r="Y24" s="10">
        <v>6</v>
      </c>
      <c r="Z24" s="10">
        <v>3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7.4736000000000002</v>
      </c>
      <c r="AK24" s="10">
        <v>0.20300000000000001</v>
      </c>
      <c r="AL24" s="11">
        <v>0.27729999999999999</v>
      </c>
      <c r="AM24" s="11">
        <v>7.4999999999999997E-3</v>
      </c>
      <c r="AN24" s="11">
        <v>3.3544</v>
      </c>
      <c r="AO24" s="11">
        <v>7.4099999999999999E-2</v>
      </c>
      <c r="AP24" s="11">
        <v>0.34499999999999997</v>
      </c>
      <c r="AQ24" s="11">
        <v>7.6E-3</v>
      </c>
      <c r="AR24" s="11">
        <v>13.8682</v>
      </c>
      <c r="AS24" s="11">
        <v>0.59230000000000005</v>
      </c>
      <c r="AT24" s="11">
        <v>0.27329999999999999</v>
      </c>
      <c r="AU24" s="11">
        <v>1.17E-2</v>
      </c>
      <c r="AV24" s="11">
        <v>27.054600000000001</v>
      </c>
      <c r="AW24" s="11">
        <v>0.77380000000000004</v>
      </c>
      <c r="AX24" s="11">
        <v>0.41089999999999999</v>
      </c>
      <c r="AY24" s="11">
        <v>1.18E-2</v>
      </c>
      <c r="AZ24" s="11">
        <v>8.7180844026987711E-2</v>
      </c>
      <c r="BA24" s="11">
        <v>1.5034760336626418</v>
      </c>
      <c r="BB24" s="11">
        <v>0.20111078631978957</v>
      </c>
      <c r="BC24" s="11">
        <v>0.17429488262117887</v>
      </c>
      <c r="BD24" s="11">
        <v>0.22841312173936226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0.67820000000000003</v>
      </c>
      <c r="BJ24" s="4"/>
      <c r="BK24" s="4">
        <f>DAVERAGE(PlotSort2,"PhxRedEdge",$BR$31:$BR$32)</f>
        <v>0.66869999999999996</v>
      </c>
      <c r="BL24" s="4"/>
      <c r="BM24" s="4">
        <f>DAVERAGE(PlotSort2,"TMRed",$BR$31:$BR$32)</f>
        <v>0.67710000000000004</v>
      </c>
      <c r="BN24" s="4"/>
      <c r="BO24" s="4">
        <f>DAVERAGE(PlotSort2,"TMNIR",$BR$31:$BR$32)</f>
        <v>0.65129999999999999</v>
      </c>
      <c r="BP24" s="4"/>
      <c r="BQ24" s="4">
        <f>DAVERAGE(PlotSort2,"NDRE",$BR$31:$BR$32)</f>
        <v>-1.3181818181818161E-2</v>
      </c>
      <c r="BR24" s="4"/>
      <c r="BS24" s="4">
        <f>DAVERAGE(PlotSort2,"rvi",$BR$31:$BR$32)</f>
        <v>0.96189632255206015</v>
      </c>
      <c r="BT24" s="4"/>
      <c r="BU24" s="17">
        <f>DAVERAGE(PlotSort2,"ndvi",$BR$31:$BR$32)</f>
        <v>-1.9421860885275553E-2</v>
      </c>
      <c r="BV24" s="4"/>
      <c r="BW24" s="17">
        <f>DAVERAGE(PlotSort2,"SAVI",$BR$31:$BR$32)</f>
        <v>-9.4071319186173862E-3</v>
      </c>
      <c r="BX24" s="4"/>
      <c r="BY24" s="17">
        <f>DAVERAGE(PlotSort2,"CCCI",$BR$31:$BR$32)</f>
        <v>0.40451494813911032</v>
      </c>
      <c r="BZ24" s="4"/>
    </row>
    <row r="25" spans="2:78" ht="13.5" customHeight="1" x14ac:dyDescent="0.2">
      <c r="B25" s="10">
        <v>150</v>
      </c>
      <c r="C25" s="10">
        <v>9.048</v>
      </c>
      <c r="D25" s="10">
        <v>150.37700000000001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30.7</v>
      </c>
      <c r="Q25" s="24">
        <v>1.66</v>
      </c>
      <c r="R25" s="24">
        <v>2.76</v>
      </c>
      <c r="S25" s="24">
        <v>45.89</v>
      </c>
      <c r="T25" s="24">
        <v>90.88</v>
      </c>
      <c r="U25" s="10">
        <v>5</v>
      </c>
      <c r="V25" s="10">
        <v>1</v>
      </c>
      <c r="W25" s="10">
        <v>2</v>
      </c>
      <c r="X25" s="10">
        <v>1</v>
      </c>
      <c r="Y25" s="10">
        <v>6</v>
      </c>
      <c r="Z25" s="10">
        <v>3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8.8106000000000009</v>
      </c>
      <c r="AK25" s="10">
        <v>0.29160000000000003</v>
      </c>
      <c r="AL25" s="11">
        <v>0.32819999999999999</v>
      </c>
      <c r="AM25" s="11">
        <v>1.09E-2</v>
      </c>
      <c r="AN25" s="11">
        <v>3.6484000000000001</v>
      </c>
      <c r="AO25" s="11">
        <v>0.12180000000000001</v>
      </c>
      <c r="AP25" s="11">
        <v>0.37669999999999998</v>
      </c>
      <c r="AQ25" s="11">
        <v>1.26E-2</v>
      </c>
      <c r="AR25" s="11">
        <v>16.226099999999999</v>
      </c>
      <c r="AS25" s="11">
        <v>0.58560000000000001</v>
      </c>
      <c r="AT25" s="11">
        <v>0.32100000000000001</v>
      </c>
      <c r="AU25" s="11">
        <v>1.1599999999999999E-2</v>
      </c>
      <c r="AV25" s="11">
        <v>28.394100000000002</v>
      </c>
      <c r="AW25" s="11">
        <v>0.90269999999999995</v>
      </c>
      <c r="AX25" s="11">
        <v>0.433</v>
      </c>
      <c r="AY25" s="11">
        <v>1.38E-2</v>
      </c>
      <c r="AZ25" s="11">
        <v>6.9531925404470812E-2</v>
      </c>
      <c r="BA25" s="11">
        <v>1.3489096573208723</v>
      </c>
      <c r="BB25" s="11">
        <v>0.14854111405835543</v>
      </c>
      <c r="BC25" s="11">
        <v>0.13397129186602869</v>
      </c>
      <c r="BD25" s="11">
        <v>0.35566274727126085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1.0025999999999999</v>
      </c>
      <c r="BJ25" s="4">
        <f>DSTDEV(PlotSort2,"PhxRed",$BS$31:$BS$32)/SQRT($BH25)</f>
        <v>4.308518693627009E-3</v>
      </c>
      <c r="BK25" s="4">
        <f>DAVERAGE(PlotSort2,"PhxRedEdge",$BS$31:$BS$32)</f>
        <v>1.0024333333333333</v>
      </c>
      <c r="BL25" s="4">
        <f>DSTDEV(PlotSort2,"PhxRedEdge",$BS$31:$BS$32)/SQRT($BH25)</f>
        <v>4.3383304520415618E-3</v>
      </c>
      <c r="BM25" s="4">
        <f>DAVERAGE(PlotSort2,"TMRed",$BS$31:$BS$32)</f>
        <v>1.0025999999999999</v>
      </c>
      <c r="BN25" s="4">
        <f>DSTDEV(PlotSort2,"TMRed",$BS$31:$BS$32)/SQRT($BH25)</f>
        <v>4.308518693627009E-3</v>
      </c>
      <c r="BO25" s="4">
        <f>DAVERAGE(PlotSort2,"TMNIR",$BS$31:$BS$32)</f>
        <v>1.0024333333333333</v>
      </c>
      <c r="BP25" s="4">
        <f>DSTDEV(PlotSort2,"TMNIR",$BS$31:$BS$32)/SQRT($BH25)</f>
        <v>4.3383304520415618E-3</v>
      </c>
      <c r="BQ25" s="4">
        <f>DAVERAGE(PlotSort2,"NDRE",$BS$31:$BS$32)</f>
        <v>0.74249851996424399</v>
      </c>
      <c r="BR25" s="4">
        <f>DSTDEV(PlotSort2,"NDRE",$BS$31:$BS$32)/SQRT($BH25)</f>
        <v>1.0783765687856753E-3</v>
      </c>
      <c r="BS25" s="4">
        <f>DAVERAGE(PlotSort2,"rvi",$BS$31:$BS$32)</f>
        <v>1.2973081047735062</v>
      </c>
      <c r="BT25" s="4">
        <f>DSTDEV(PlotSort2,"rvi",$BS$31:$BS$32)/SQRT($BH25)</f>
        <v>4.0870423790899876E-3</v>
      </c>
      <c r="BU25" s="17">
        <f>DAVERAGE(PlotSort2,"ndvi",$BS$31:$BS$32)</f>
        <v>0.12941035755033814</v>
      </c>
      <c r="BV25" s="4">
        <f>DSTDEV(PlotSort2,"ndvi",$BS$31:$BS$32)/SQRT($BH25)</f>
        <v>1.546538601890591E-3</v>
      </c>
      <c r="BW25" s="17">
        <f>DAVERAGE(PlotSort2,"SAVI",$BS$31:$BS$32)</f>
        <v>0.19331156840184707</v>
      </c>
      <c r="BX25" s="4">
        <f>DSTDEV(PlotSort2,"SAVI",$BS$31:$BS$32)/SQRT($BH25)</f>
        <v>2.3276823069955667E-3</v>
      </c>
      <c r="BY25" s="17">
        <f>DAVERAGE(PlotSort2,"CCCI",$BS$31:$BS$32)</f>
        <v>12.332276231880973</v>
      </c>
      <c r="BZ25" s="4">
        <f>DSTDEV(PlotSort2,"CCCI",$BS$31:$BS$32)/SQRT($BH25)</f>
        <v>4.7786074183083942E-2</v>
      </c>
    </row>
    <row r="26" spans="2:78" ht="13.5" customHeight="1" x14ac:dyDescent="0.2">
      <c r="B26" s="10">
        <v>150</v>
      </c>
      <c r="C26" s="10">
        <v>9.2829999999999995</v>
      </c>
      <c r="D26" s="10">
        <v>150.38678999999999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30.7</v>
      </c>
      <c r="Q26" s="24">
        <v>1.66</v>
      </c>
      <c r="R26" s="24">
        <v>2.76</v>
      </c>
      <c r="S26" s="24">
        <v>42.94</v>
      </c>
      <c r="T26" s="24">
        <v>92.9</v>
      </c>
      <c r="U26" s="10">
        <v>5</v>
      </c>
      <c r="V26" s="10">
        <v>1</v>
      </c>
      <c r="W26" s="10">
        <v>2</v>
      </c>
      <c r="X26" s="10">
        <v>1</v>
      </c>
      <c r="Y26" s="10">
        <v>6</v>
      </c>
      <c r="Z26" s="10">
        <v>3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6.2164999999999999</v>
      </c>
      <c r="AK26" s="10">
        <v>8.6400000000000005E-2</v>
      </c>
      <c r="AL26" s="11">
        <v>0.22900000000000001</v>
      </c>
      <c r="AM26" s="11">
        <v>3.2000000000000002E-3</v>
      </c>
      <c r="AN26" s="11">
        <v>2.79</v>
      </c>
      <c r="AO26" s="11">
        <v>5.9700000000000003E-2</v>
      </c>
      <c r="AP26" s="11">
        <v>0.28349999999999997</v>
      </c>
      <c r="AQ26" s="11">
        <v>6.1000000000000004E-3</v>
      </c>
      <c r="AR26" s="11">
        <v>11.432</v>
      </c>
      <c r="AS26" s="11">
        <v>0.1363</v>
      </c>
      <c r="AT26" s="11">
        <v>0.22320000000000001</v>
      </c>
      <c r="AU26" s="11">
        <v>2.7000000000000001E-3</v>
      </c>
      <c r="AV26" s="11">
        <v>22.2789</v>
      </c>
      <c r="AW26" s="11">
        <v>0.62819999999999998</v>
      </c>
      <c r="AX26" s="11">
        <v>0.33639999999999998</v>
      </c>
      <c r="AY26" s="11">
        <v>9.4999999999999998E-3</v>
      </c>
      <c r="AZ26" s="11">
        <v>8.5336344571705136E-2</v>
      </c>
      <c r="BA26" s="11">
        <v>1.5071684587813619</v>
      </c>
      <c r="BB26" s="11">
        <v>0.2022873481057898</v>
      </c>
      <c r="BC26" s="11">
        <v>0.16024915062287648</v>
      </c>
      <c r="BD26" s="11">
        <v>0.19341096504228222</v>
      </c>
      <c r="BE26" s="27"/>
    </row>
    <row r="27" spans="2:78" ht="13.5" customHeight="1" x14ac:dyDescent="0.2">
      <c r="B27" s="10">
        <v>150</v>
      </c>
      <c r="C27" s="10">
        <v>9.2750000000000004</v>
      </c>
      <c r="D27" s="10">
        <v>150.38646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30.7</v>
      </c>
      <c r="Q27" s="24">
        <v>1.66</v>
      </c>
      <c r="R27" s="24">
        <v>2.76</v>
      </c>
      <c r="S27" s="24">
        <v>43.04</v>
      </c>
      <c r="T27" s="24">
        <v>92.83</v>
      </c>
      <c r="U27" s="10">
        <v>5</v>
      </c>
      <c r="V27" s="10">
        <v>1</v>
      </c>
      <c r="W27" s="10">
        <v>2</v>
      </c>
      <c r="X27" s="10">
        <v>1</v>
      </c>
      <c r="Y27" s="10">
        <v>6</v>
      </c>
      <c r="Z27" s="10">
        <v>3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6.2553999999999998</v>
      </c>
      <c r="AK27" s="10">
        <v>5.1799999999999999E-2</v>
      </c>
      <c r="AL27" s="11">
        <v>0.23069999999999999</v>
      </c>
      <c r="AM27" s="11">
        <v>1.9E-3</v>
      </c>
      <c r="AN27" s="11">
        <v>2.7877000000000001</v>
      </c>
      <c r="AO27" s="11">
        <v>1.2999999999999999E-2</v>
      </c>
      <c r="AP27" s="11">
        <v>0.28370000000000001</v>
      </c>
      <c r="AQ27" s="11">
        <v>1.2999999999999999E-3</v>
      </c>
      <c r="AR27" s="11">
        <v>11.4946</v>
      </c>
      <c r="AS27" s="11">
        <v>0.2079</v>
      </c>
      <c r="AT27" s="11">
        <v>0.22470000000000001</v>
      </c>
      <c r="AU27" s="11">
        <v>4.1000000000000003E-3</v>
      </c>
      <c r="AV27" s="11">
        <v>22.3142</v>
      </c>
      <c r="AW27" s="11">
        <v>0.23499999999999999</v>
      </c>
      <c r="AX27" s="11">
        <v>0.33739999999999998</v>
      </c>
      <c r="AY27" s="11">
        <v>3.5999999999999999E-3</v>
      </c>
      <c r="AZ27" s="11">
        <v>8.6459507325712393E-2</v>
      </c>
      <c r="BA27" s="11">
        <v>1.5015576323987536</v>
      </c>
      <c r="BB27" s="11">
        <v>0.20049813200498123</v>
      </c>
      <c r="BC27" s="11">
        <v>0.15916580359664809</v>
      </c>
      <c r="BD27" s="11">
        <v>0.22219409563610201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0.2107</v>
      </c>
      <c r="BJ27" s="4">
        <f>DSTDEV(PlotSort2,"PhxRed",$BT$31:$BT$32)/SQRT($BH27)</f>
        <v>4.6200000000000081E-2</v>
      </c>
      <c r="BK27" s="4">
        <f>DAVERAGE(PlotSort2,"PhxRedEdge",$BT$31:$BT$32)</f>
        <v>0.25229999999999997</v>
      </c>
      <c r="BL27" s="4">
        <f>DSTDEV(PlotSort2,"PhxRedEdge",$BT$31:$BT$32)/SQRT($BH27)</f>
        <v>5.7300000000000073E-2</v>
      </c>
      <c r="BM27" s="4">
        <f>DAVERAGE(PlotSort2,"TMRed",$BT$31:$BT$32)</f>
        <v>0.20699999999999999</v>
      </c>
      <c r="BN27" s="4">
        <f>DSTDEV(PlotSort2,"TMRed",$BT$31:$BT$32)/SQRT($BH27)</f>
        <v>4.56999999999999E-2</v>
      </c>
      <c r="BO27" s="4">
        <f>DAVERAGE(PlotSort2,"TMNIR",$BT$31:$BT$32)</f>
        <v>0.29775000000000001</v>
      </c>
      <c r="BP27" s="4">
        <f>DSTDEV(PlotSort2,"TMNIR",$BT$31:$BT$32)/SQRT($BH27)</f>
        <v>6.7049999999999915E-2</v>
      </c>
      <c r="BQ27" s="4">
        <f>DAVERAGE(PlotSort2,"NDRE",$BT$31:$BT$32)</f>
        <v>8.2856204183689081E-2</v>
      </c>
      <c r="BR27" s="4">
        <f>DSTDEV(PlotSort2,"NDRE",$BT$31:$BT$32)/SQRT($BH27)</f>
        <v>1.0056703758598573E-3</v>
      </c>
      <c r="BS27" s="4">
        <f>DAVERAGE(PlotSort2,"rvi",$BT$31:$BT$32)</f>
        <v>1.4369316036526532</v>
      </c>
      <c r="BT27" s="4">
        <f>DSTDEV(PlotSort2,"rvi",$BT$31:$BT$32)/SQRT($BH27)</f>
        <v>6.677418903738074E-3</v>
      </c>
      <c r="BU27" s="17">
        <f>DAVERAGE(PlotSort2,"ndvi",$BT$31:$BT$32)</f>
        <v>0.17928963893249611</v>
      </c>
      <c r="BV27" s="4">
        <f>DSTDEV(PlotSort2,"ndvi",$BT$31:$BT$32)/SQRT($BH27)</f>
        <v>2.2488226059655253E-3</v>
      </c>
      <c r="BW27" s="17">
        <f>DAVERAGE(PlotSort2,"SAVI",$BT$31:$BT$32)</f>
        <v>0.1335869172660788</v>
      </c>
      <c r="BX27" s="4">
        <f>DSTDEV(PlotSort2,"SAVI",$BT$31:$BT$32)/SQRT($BH27)</f>
        <v>1.6882881391639456E-2</v>
      </c>
      <c r="BY27" s="17">
        <f>DAVERAGE(PlotSort2,"CCCI",$BT$31:$BT$32)</f>
        <v>0.32343658353540206</v>
      </c>
      <c r="BZ27" s="4">
        <f>DSTDEV(PlotSort2,"CCCI",$BT$31:$BT$32)/SQRT($BH27)</f>
        <v>3.2594727370376213E-2</v>
      </c>
    </row>
    <row r="28" spans="2:78" ht="13.5" customHeight="1" x14ac:dyDescent="0.2">
      <c r="B28" s="10">
        <v>150</v>
      </c>
      <c r="C28" s="10">
        <v>9.2680000000000007</v>
      </c>
      <c r="D28" s="10">
        <v>150.38616999999999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30.7</v>
      </c>
      <c r="Q28" s="24">
        <v>1.66</v>
      </c>
      <c r="R28" s="24">
        <v>2.76</v>
      </c>
      <c r="S28" s="24">
        <v>43.13</v>
      </c>
      <c r="T28" s="24">
        <v>92.77</v>
      </c>
      <c r="U28" s="10">
        <v>5</v>
      </c>
      <c r="V28" s="10">
        <v>1</v>
      </c>
      <c r="W28" s="10">
        <v>2</v>
      </c>
      <c r="X28" s="10">
        <v>1</v>
      </c>
      <c r="Y28" s="10">
        <v>6</v>
      </c>
      <c r="Z28" s="10">
        <v>3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5.3719000000000001</v>
      </c>
      <c r="AK28" s="10">
        <v>5.3999999999999999E-2</v>
      </c>
      <c r="AL28" s="11">
        <v>0.1983</v>
      </c>
      <c r="AM28" s="11">
        <v>2E-3</v>
      </c>
      <c r="AN28" s="11">
        <v>2.3372000000000002</v>
      </c>
      <c r="AO28" s="11">
        <v>1.8100000000000002E-2</v>
      </c>
      <c r="AP28" s="11">
        <v>0.2382</v>
      </c>
      <c r="AQ28" s="11">
        <v>1.8E-3</v>
      </c>
      <c r="AR28" s="11">
        <v>9.8228000000000009</v>
      </c>
      <c r="AS28" s="11">
        <v>0.1497</v>
      </c>
      <c r="AT28" s="11">
        <v>0.1923</v>
      </c>
      <c r="AU28" s="11">
        <v>2.8999999999999998E-3</v>
      </c>
      <c r="AV28" s="11">
        <v>18.293600000000001</v>
      </c>
      <c r="AW28" s="11">
        <v>5.4100000000000002E-2</v>
      </c>
      <c r="AX28" s="11">
        <v>0.27689999999999998</v>
      </c>
      <c r="AY28" s="11">
        <v>8.0000000000000004E-4</v>
      </c>
      <c r="AZ28" s="11">
        <v>7.513104251601628E-2</v>
      </c>
      <c r="BA28" s="11">
        <v>1.4399375975039002</v>
      </c>
      <c r="BB28" s="11">
        <v>0.18030690537084396</v>
      </c>
      <c r="BC28" s="11">
        <v>0.13093272802311182</v>
      </c>
      <c r="BD28" s="11">
        <v>0.19719362058579346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0.19950000000000001</v>
      </c>
      <c r="BJ28" s="4">
        <f>DSTDEV(PlotSort2,"PhxRed",$BU$31:$BU$32)/SQRT($BH28)</f>
        <v>3.8199999999999915E-2</v>
      </c>
      <c r="BK28" s="4">
        <f>DAVERAGE(PlotSort2,"PhxRedEdge",$BU$31:$BU$32)</f>
        <v>0.23865000000000003</v>
      </c>
      <c r="BL28" s="4">
        <f>DSTDEV(PlotSort2,"PhxRedEdge",$BU$31:$BU$32)/SQRT($BH28)</f>
        <v>4.3949999999999885E-2</v>
      </c>
      <c r="BM28" s="4">
        <f>DAVERAGE(PlotSort2,"TMRed",$BU$31:$BU$32)</f>
        <v>0.19690000000000002</v>
      </c>
      <c r="BN28" s="4">
        <f>DSTDEV(PlotSort2,"TMRed",$BU$31:$BU$32)/SQRT($BH28)</f>
        <v>3.6599999999999855E-2</v>
      </c>
      <c r="BO28" s="4">
        <f>DAVERAGE(PlotSort2,"TMNIR",$BU$31:$BU$32)</f>
        <v>0.28189999999999998</v>
      </c>
      <c r="BP28" s="4">
        <f>DSTDEV(PlotSort2,"TMNIR",$BU$31:$BU$32)/SQRT($BH28)</f>
        <v>4.9900000000000007E-2</v>
      </c>
      <c r="BQ28" s="4">
        <f>DAVERAGE(PlotSort2,"NDRE",$BU$31:$BU$32)</f>
        <v>8.374658534977733E-2</v>
      </c>
      <c r="BR28" s="4">
        <f>DSTDEV(PlotSort2,"NDRE",$BU$31:$BU$32)/SQRT($BH28)</f>
        <v>3.6684603497773925E-3</v>
      </c>
      <c r="BS28" s="4">
        <f>DAVERAGE(PlotSort2,"rvi",$BU$31:$BU$32)</f>
        <v>1.4341356744113352</v>
      </c>
      <c r="BT28" s="4">
        <f>DSTDEV(PlotSort2,"rvi",$BU$31:$BU$32)/SQRT($BH28)</f>
        <v>1.3150663704697307E-2</v>
      </c>
      <c r="BU28" s="17">
        <f>DAVERAGE(PlotSort2,"ndvi",$BU$31:$BU$32)</f>
        <v>0.17832912975088874</v>
      </c>
      <c r="BV28" s="4">
        <f>DSTDEV(PlotSort2,"ndvi",$BU$31:$BU$32)/SQRT($BH28)</f>
        <v>4.4391598234166654E-3</v>
      </c>
      <c r="BW28" s="17">
        <f>DAVERAGE(PlotSort2,"SAVI",$BU$31:$BU$32)</f>
        <v>0.12947146324290867</v>
      </c>
      <c r="BX28" s="4">
        <f>DSTDEV(PlotSort2,"SAVI",$BU$31:$BU$32)/SQRT($BH28)</f>
        <v>8.9402517669476544E-3</v>
      </c>
      <c r="BY28" s="17">
        <f>DAVERAGE(PlotSort2,"CCCI",$BU$31:$BU$32)</f>
        <v>0.34405306837739441</v>
      </c>
      <c r="BZ28" s="4">
        <f>DSTDEV(PlotSort2,"CCCI",$BU$31:$BU$32)/SQRT($BH28)</f>
        <v>2.2296057506228591E-2</v>
      </c>
    </row>
    <row r="29" spans="2:78" ht="13.5" customHeight="1" x14ac:dyDescent="0.2">
      <c r="B29" s="10">
        <v>150</v>
      </c>
      <c r="C29" s="10">
        <v>9.26</v>
      </c>
      <c r="D29" s="10">
        <v>150.38583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30.7</v>
      </c>
      <c r="Q29" s="24">
        <v>1.66</v>
      </c>
      <c r="R29" s="24">
        <v>2.76</v>
      </c>
      <c r="S29" s="24">
        <v>43.23</v>
      </c>
      <c r="T29" s="24">
        <v>92.7</v>
      </c>
      <c r="U29" s="10">
        <v>5</v>
      </c>
      <c r="V29" s="10">
        <v>1</v>
      </c>
      <c r="W29" s="10">
        <v>2</v>
      </c>
      <c r="X29" s="10">
        <v>1</v>
      </c>
      <c r="Y29" s="10">
        <v>6</v>
      </c>
      <c r="Z29" s="10">
        <v>3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7.2241</v>
      </c>
      <c r="AK29" s="10">
        <v>0.12640000000000001</v>
      </c>
      <c r="AL29" s="11">
        <v>0.2671</v>
      </c>
      <c r="AM29" s="11">
        <v>4.7000000000000002E-3</v>
      </c>
      <c r="AN29" s="11">
        <v>3.0529999999999999</v>
      </c>
      <c r="AO29" s="11">
        <v>3.1E-2</v>
      </c>
      <c r="AP29" s="11">
        <v>0.3115</v>
      </c>
      <c r="AQ29" s="11">
        <v>3.2000000000000002E-3</v>
      </c>
      <c r="AR29" s="11">
        <v>13.197699999999999</v>
      </c>
      <c r="AS29" s="11">
        <v>0.34200000000000003</v>
      </c>
      <c r="AT29" s="11">
        <v>0.25869999999999999</v>
      </c>
      <c r="AU29" s="11">
        <v>6.7000000000000002E-3</v>
      </c>
      <c r="AV29" s="11">
        <v>23.616299999999999</v>
      </c>
      <c r="AW29" s="11">
        <v>0.26829999999999998</v>
      </c>
      <c r="AX29" s="11">
        <v>0.3579</v>
      </c>
      <c r="AY29" s="11">
        <v>4.1000000000000003E-3</v>
      </c>
      <c r="AZ29" s="11">
        <v>6.9315805198685382E-2</v>
      </c>
      <c r="BA29" s="11">
        <v>1.3834557402396599</v>
      </c>
      <c r="BB29" s="11">
        <v>0.16088225754135582</v>
      </c>
      <c r="BC29" s="11">
        <v>0.13326168726491136</v>
      </c>
      <c r="BD29" s="11">
        <v>0.25246493028187061</v>
      </c>
      <c r="BE29" s="27"/>
      <c r="BF29" s="5"/>
    </row>
    <row r="30" spans="2:78" ht="13.5" customHeight="1" x14ac:dyDescent="0.2">
      <c r="B30" s="10">
        <v>150</v>
      </c>
      <c r="C30" s="10">
        <v>9.2520000000000007</v>
      </c>
      <c r="D30" s="10">
        <v>150.38550000000001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30.7</v>
      </c>
      <c r="Q30" s="24">
        <v>1.66</v>
      </c>
      <c r="R30" s="24">
        <v>2.76</v>
      </c>
      <c r="S30" s="24">
        <v>43.33</v>
      </c>
      <c r="T30" s="24">
        <v>92.63</v>
      </c>
      <c r="U30" s="10">
        <v>5</v>
      </c>
      <c r="V30" s="10">
        <v>1</v>
      </c>
      <c r="W30" s="10">
        <v>2</v>
      </c>
      <c r="X30" s="10">
        <v>1</v>
      </c>
      <c r="Y30" s="10">
        <v>6</v>
      </c>
      <c r="Z30" s="10">
        <v>3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7.0815999999999999</v>
      </c>
      <c r="AK30" s="10">
        <v>0.34670000000000001</v>
      </c>
      <c r="AL30" s="11">
        <v>0.2621</v>
      </c>
      <c r="AM30" s="11">
        <v>1.2800000000000001E-2</v>
      </c>
      <c r="AN30" s="11">
        <v>3.4466000000000001</v>
      </c>
      <c r="AO30" s="11">
        <v>5.5100000000000003E-2</v>
      </c>
      <c r="AP30" s="11">
        <v>0.35220000000000001</v>
      </c>
      <c r="AQ30" s="11">
        <v>5.5999999999999999E-3</v>
      </c>
      <c r="AR30" s="11">
        <v>13.334</v>
      </c>
      <c r="AS30" s="11">
        <v>0.60340000000000005</v>
      </c>
      <c r="AT30" s="11">
        <v>0.26169999999999999</v>
      </c>
      <c r="AU30" s="11">
        <v>1.18E-2</v>
      </c>
      <c r="AV30" s="11">
        <v>28.429400000000001</v>
      </c>
      <c r="AW30" s="11">
        <v>6.1999999999999998E-3</v>
      </c>
      <c r="AX30" s="11">
        <v>0.43140000000000001</v>
      </c>
      <c r="AY30" s="11">
        <v>1E-4</v>
      </c>
      <c r="AZ30" s="11">
        <v>0.10107197549770289</v>
      </c>
      <c r="BA30" s="11">
        <v>1.6484524264424916</v>
      </c>
      <c r="BB30" s="11">
        <v>0.24484201413937384</v>
      </c>
      <c r="BC30" s="11">
        <v>0.21335177269298466</v>
      </c>
      <c r="BD30" s="11">
        <v>0.13404856857271413</v>
      </c>
      <c r="BE30" s="27"/>
      <c r="BF30" s="5"/>
      <c r="BH30" s="19" t="s">
        <v>116</v>
      </c>
    </row>
    <row r="31" spans="2:78" ht="13.5" customHeight="1" x14ac:dyDescent="0.2">
      <c r="B31" s="10">
        <v>150</v>
      </c>
      <c r="C31" s="10">
        <v>9.2439999999999998</v>
      </c>
      <c r="D31" s="10">
        <v>150.38516999999999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30.7</v>
      </c>
      <c r="Q31" s="24">
        <v>1.66</v>
      </c>
      <c r="R31" s="24">
        <v>2.76</v>
      </c>
      <c r="S31" s="24">
        <v>43.43</v>
      </c>
      <c r="T31" s="24">
        <v>92.56</v>
      </c>
      <c r="U31" s="10">
        <v>5</v>
      </c>
      <c r="V31" s="10">
        <v>1</v>
      </c>
      <c r="W31" s="10">
        <v>2</v>
      </c>
      <c r="X31" s="10">
        <v>1</v>
      </c>
      <c r="Y31" s="10">
        <v>6</v>
      </c>
      <c r="Z31" s="10">
        <v>3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6.2196999999999996</v>
      </c>
      <c r="AK31" s="10">
        <v>5.5100000000000003E-2</v>
      </c>
      <c r="AL31" s="11">
        <v>0.23050000000000001</v>
      </c>
      <c r="AM31" s="11">
        <v>2E-3</v>
      </c>
      <c r="AN31" s="11">
        <v>2.8382000000000001</v>
      </c>
      <c r="AO31" s="11">
        <v>4.3999999999999997E-2</v>
      </c>
      <c r="AP31" s="11">
        <v>0.29039999999999999</v>
      </c>
      <c r="AQ31" s="11">
        <v>4.4999999999999997E-3</v>
      </c>
      <c r="AR31" s="11">
        <v>11.5326</v>
      </c>
      <c r="AS31" s="11">
        <v>0.22800000000000001</v>
      </c>
      <c r="AT31" s="11">
        <v>0.2266</v>
      </c>
      <c r="AU31" s="11">
        <v>4.4999999999999997E-3</v>
      </c>
      <c r="AV31" s="11">
        <v>22.8322</v>
      </c>
      <c r="AW31" s="11">
        <v>0.49919999999999998</v>
      </c>
      <c r="AX31" s="11">
        <v>0.34689999999999999</v>
      </c>
      <c r="AY31" s="11">
        <v>7.6E-3</v>
      </c>
      <c r="AZ31" s="11">
        <v>8.8655264396673455E-2</v>
      </c>
      <c r="BA31" s="11">
        <v>1.5308914386584289</v>
      </c>
      <c r="BB31" s="11">
        <v>0.20976460331299038</v>
      </c>
      <c r="BC31" s="11">
        <v>0.16809501630181645</v>
      </c>
      <c r="BD31" s="11">
        <v>0.19003382374030831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150</v>
      </c>
      <c r="C32" s="10">
        <v>9.2360000000000007</v>
      </c>
      <c r="D32" s="10">
        <v>150.38482999999999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30.7</v>
      </c>
      <c r="Q32" s="24">
        <v>1.66</v>
      </c>
      <c r="R32" s="24">
        <v>2.76</v>
      </c>
      <c r="S32" s="24">
        <v>43.53</v>
      </c>
      <c r="T32" s="24">
        <v>92.49</v>
      </c>
      <c r="U32" s="10">
        <v>5</v>
      </c>
      <c r="V32" s="10">
        <v>1</v>
      </c>
      <c r="W32" s="10">
        <v>2</v>
      </c>
      <c r="X32" s="10">
        <v>1</v>
      </c>
      <c r="Y32" s="10">
        <v>6</v>
      </c>
      <c r="Z32" s="10">
        <v>3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6.4055</v>
      </c>
      <c r="AK32" s="10">
        <v>0.31209999999999999</v>
      </c>
      <c r="AL32" s="11">
        <v>0.23769999999999999</v>
      </c>
      <c r="AM32" s="11">
        <v>1.1599999999999999E-2</v>
      </c>
      <c r="AN32" s="11">
        <v>2.9933000000000001</v>
      </c>
      <c r="AO32" s="11">
        <v>0.1278</v>
      </c>
      <c r="AP32" s="11">
        <v>0.30680000000000002</v>
      </c>
      <c r="AQ32" s="11">
        <v>1.3100000000000001E-2</v>
      </c>
      <c r="AR32" s="11">
        <v>11.8522</v>
      </c>
      <c r="AS32" s="11">
        <v>0.50290000000000001</v>
      </c>
      <c r="AT32" s="11">
        <v>0.23319999999999999</v>
      </c>
      <c r="AU32" s="11">
        <v>9.9000000000000008E-3</v>
      </c>
      <c r="AV32" s="11">
        <v>24.2029</v>
      </c>
      <c r="AW32" s="11">
        <v>1.1460999999999999</v>
      </c>
      <c r="AX32" s="11">
        <v>0.36820000000000003</v>
      </c>
      <c r="AY32" s="11">
        <v>1.7399999999999999E-2</v>
      </c>
      <c r="AZ32" s="11">
        <v>9.0962962962962968E-2</v>
      </c>
      <c r="BA32" s="11">
        <v>1.5789022298456263</v>
      </c>
      <c r="BB32" s="11">
        <v>0.22447622214832064</v>
      </c>
      <c r="BC32" s="11">
        <v>0.18385690938805163</v>
      </c>
      <c r="BD32" s="11">
        <v>0.1254734098598313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150</v>
      </c>
      <c r="C33" s="10">
        <v>9.2289999999999992</v>
      </c>
      <c r="D33" s="10">
        <v>150.38453999999999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30.7</v>
      </c>
      <c r="Q33" s="24">
        <v>1.66</v>
      </c>
      <c r="R33" s="24">
        <v>2.76</v>
      </c>
      <c r="S33" s="24">
        <v>43.62</v>
      </c>
      <c r="T33" s="24">
        <v>92.43</v>
      </c>
      <c r="U33" s="10">
        <v>5</v>
      </c>
      <c r="V33" s="10">
        <v>1</v>
      </c>
      <c r="W33" s="10">
        <v>2</v>
      </c>
      <c r="X33" s="10">
        <v>1</v>
      </c>
      <c r="Y33" s="10">
        <v>6</v>
      </c>
      <c r="Z33" s="10">
        <v>3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6.8125999999999998</v>
      </c>
      <c r="AK33" s="10">
        <v>0.22900000000000001</v>
      </c>
      <c r="AL33" s="11">
        <v>0.25309999999999999</v>
      </c>
      <c r="AM33" s="11">
        <v>8.5000000000000006E-3</v>
      </c>
      <c r="AN33" s="11">
        <v>3.1798999999999999</v>
      </c>
      <c r="AO33" s="11">
        <v>2.92E-2</v>
      </c>
      <c r="AP33" s="11">
        <v>0.32629999999999998</v>
      </c>
      <c r="AQ33" s="11">
        <v>3.0000000000000001E-3</v>
      </c>
      <c r="AR33" s="11">
        <v>12.6121</v>
      </c>
      <c r="AS33" s="11">
        <v>0.37319999999999998</v>
      </c>
      <c r="AT33" s="11">
        <v>0.2485</v>
      </c>
      <c r="AU33" s="11">
        <v>7.4000000000000003E-3</v>
      </c>
      <c r="AV33" s="11">
        <v>26.047799999999999</v>
      </c>
      <c r="AW33" s="11">
        <v>2.9100000000000001E-2</v>
      </c>
      <c r="AX33" s="11">
        <v>0.3967</v>
      </c>
      <c r="AY33" s="11">
        <v>4.0000000000000002E-4</v>
      </c>
      <c r="AZ33" s="11">
        <v>9.7372060857538065E-2</v>
      </c>
      <c r="BA33" s="11">
        <v>1.5963782696177062</v>
      </c>
      <c r="BB33" s="11">
        <v>0.22969621822690639</v>
      </c>
      <c r="BC33" s="11">
        <v>0.19411456514145997</v>
      </c>
      <c r="BD33" s="11">
        <v>0.17980437710133274</v>
      </c>
      <c r="BE33" s="27"/>
      <c r="BF33" s="5"/>
    </row>
    <row r="34" spans="2:66" ht="13.5" customHeight="1" x14ac:dyDescent="0.2">
      <c r="B34" s="10">
        <v>150</v>
      </c>
      <c r="C34" s="10">
        <v>9.3030000000000008</v>
      </c>
      <c r="D34" s="10">
        <v>150.38762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30.7</v>
      </c>
      <c r="Q34" s="24">
        <v>1.66</v>
      </c>
      <c r="R34" s="24">
        <v>2.76</v>
      </c>
      <c r="S34" s="24">
        <v>42.69</v>
      </c>
      <c r="T34" s="24">
        <v>93.08</v>
      </c>
      <c r="U34" s="10">
        <v>5</v>
      </c>
      <c r="V34" s="10">
        <v>1</v>
      </c>
      <c r="W34" s="10">
        <v>2</v>
      </c>
      <c r="X34" s="10">
        <v>1</v>
      </c>
      <c r="Y34" s="10">
        <v>6</v>
      </c>
      <c r="Z34" s="10">
        <v>3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5.0004</v>
      </c>
      <c r="AK34" s="10">
        <v>3.8899999999999997E-2</v>
      </c>
      <c r="AL34" s="11">
        <v>0.18360000000000001</v>
      </c>
      <c r="AM34" s="11">
        <v>1.4E-3</v>
      </c>
      <c r="AN34" s="11">
        <v>2.1307</v>
      </c>
      <c r="AO34" s="11">
        <v>2.7300000000000001E-2</v>
      </c>
      <c r="AP34" s="11">
        <v>0.21579999999999999</v>
      </c>
      <c r="AQ34" s="11">
        <v>2.8E-3</v>
      </c>
      <c r="AR34" s="11">
        <v>9.1903000000000006</v>
      </c>
      <c r="AS34" s="11">
        <v>0.11169999999999999</v>
      </c>
      <c r="AT34" s="11">
        <v>0.17879999999999999</v>
      </c>
      <c r="AU34" s="11">
        <v>2.2000000000000001E-3</v>
      </c>
      <c r="AV34" s="11">
        <v>16.710699999999999</v>
      </c>
      <c r="AW34" s="11">
        <v>0.30990000000000001</v>
      </c>
      <c r="AX34" s="11">
        <v>0.2515</v>
      </c>
      <c r="AY34" s="11">
        <v>4.7000000000000002E-3</v>
      </c>
      <c r="AZ34" s="11">
        <v>7.6396319280975844E-2</v>
      </c>
      <c r="BA34" s="11">
        <v>1.4065995525727071</v>
      </c>
      <c r="BB34" s="11">
        <v>0.16895189402742275</v>
      </c>
      <c r="BC34" s="11">
        <v>0.11722025153176396</v>
      </c>
      <c r="BD34" s="11">
        <v>0.30236337804392432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150</v>
      </c>
      <c r="C35" s="10">
        <v>9.31</v>
      </c>
      <c r="D35" s="10">
        <v>150.38792000000001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30.7</v>
      </c>
      <c r="Q35" s="24">
        <v>1.66</v>
      </c>
      <c r="R35" s="24">
        <v>2.76</v>
      </c>
      <c r="S35" s="24">
        <v>42.6</v>
      </c>
      <c r="T35" s="24">
        <v>93.14</v>
      </c>
      <c r="U35" s="10">
        <v>5</v>
      </c>
      <c r="V35" s="10">
        <v>1</v>
      </c>
      <c r="W35" s="10">
        <v>2</v>
      </c>
      <c r="X35" s="10">
        <v>1</v>
      </c>
      <c r="Y35" s="10">
        <v>6</v>
      </c>
      <c r="Z35" s="10">
        <v>3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5.7207999999999997</v>
      </c>
      <c r="AK35" s="10">
        <v>0.28189999999999998</v>
      </c>
      <c r="AL35" s="11">
        <v>0.20979999999999999</v>
      </c>
      <c r="AM35" s="11">
        <v>1.03E-2</v>
      </c>
      <c r="AN35" s="11">
        <v>2.5085000000000002</v>
      </c>
      <c r="AO35" s="11">
        <v>0.13009999999999999</v>
      </c>
      <c r="AP35" s="11">
        <v>0.25369999999999998</v>
      </c>
      <c r="AQ35" s="11">
        <v>1.32E-2</v>
      </c>
      <c r="AR35" s="11">
        <v>10.5291</v>
      </c>
      <c r="AS35" s="11">
        <v>0.44030000000000002</v>
      </c>
      <c r="AT35" s="11">
        <v>0.2046</v>
      </c>
      <c r="AU35" s="11">
        <v>8.6E-3</v>
      </c>
      <c r="AV35" s="11">
        <v>19.8598</v>
      </c>
      <c r="AW35" s="11">
        <v>0.94640000000000002</v>
      </c>
      <c r="AX35" s="11">
        <v>0.29859999999999998</v>
      </c>
      <c r="AY35" s="11">
        <v>1.4200000000000001E-2</v>
      </c>
      <c r="AZ35" s="11">
        <v>8.1296396885750494E-2</v>
      </c>
      <c r="BA35" s="11">
        <v>1.4594330400782012</v>
      </c>
      <c r="BB35" s="11">
        <v>0.18680445151033381</v>
      </c>
      <c r="BC35" s="11">
        <v>0.1405502392344497</v>
      </c>
      <c r="BD35" s="11">
        <v>0.24348806815460625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150</v>
      </c>
      <c r="C36" s="10">
        <v>9.3179999999999996</v>
      </c>
      <c r="D36" s="10">
        <v>150.38825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30.7</v>
      </c>
      <c r="Q36" s="24">
        <v>1.66</v>
      </c>
      <c r="R36" s="24">
        <v>2.76</v>
      </c>
      <c r="S36" s="24">
        <v>42.5</v>
      </c>
      <c r="T36" s="24">
        <v>93.21</v>
      </c>
      <c r="U36" s="10">
        <v>5</v>
      </c>
      <c r="V36" s="10">
        <v>1</v>
      </c>
      <c r="W36" s="10">
        <v>2</v>
      </c>
      <c r="X36" s="10">
        <v>1</v>
      </c>
      <c r="Y36" s="10">
        <v>6</v>
      </c>
      <c r="Z36" s="10">
        <v>3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6.4043999999999999</v>
      </c>
      <c r="AK36" s="10">
        <v>8.2100000000000006E-2</v>
      </c>
      <c r="AL36" s="11">
        <v>0.23449999999999999</v>
      </c>
      <c r="AM36" s="11">
        <v>3.0000000000000001E-3</v>
      </c>
      <c r="AN36" s="11">
        <v>2.8978999999999999</v>
      </c>
      <c r="AO36" s="11">
        <v>2.9600000000000001E-2</v>
      </c>
      <c r="AP36" s="11">
        <v>0.29270000000000002</v>
      </c>
      <c r="AQ36" s="11">
        <v>3.0000000000000001E-3</v>
      </c>
      <c r="AR36" s="11">
        <v>11.85</v>
      </c>
      <c r="AS36" s="11">
        <v>5.3600000000000002E-2</v>
      </c>
      <c r="AT36" s="11">
        <v>0.23</v>
      </c>
      <c r="AU36" s="11">
        <v>1E-3</v>
      </c>
      <c r="AV36" s="11">
        <v>23.212800000000001</v>
      </c>
      <c r="AW36" s="11">
        <v>1.04E-2</v>
      </c>
      <c r="AX36" s="11">
        <v>0.34849999999999998</v>
      </c>
      <c r="AY36" s="11">
        <v>2.0000000000000001E-4</v>
      </c>
      <c r="AZ36" s="11">
        <v>8.7024329382407922E-2</v>
      </c>
      <c r="BA36" s="11">
        <v>1.5152173913043476</v>
      </c>
      <c r="BB36" s="11">
        <v>0.20484010371650815</v>
      </c>
      <c r="BC36" s="11">
        <v>0.16481223922114044</v>
      </c>
      <c r="BD36" s="11">
        <v>0.20025308443026016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150</v>
      </c>
      <c r="C37" s="10">
        <v>9.3260000000000005</v>
      </c>
      <c r="D37" s="10">
        <v>150.38857999999999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30.7</v>
      </c>
      <c r="Q37" s="24">
        <v>1.66</v>
      </c>
      <c r="R37" s="24">
        <v>2.76</v>
      </c>
      <c r="S37" s="24">
        <v>42.4</v>
      </c>
      <c r="T37" s="24">
        <v>93.28</v>
      </c>
      <c r="U37" s="10">
        <v>5</v>
      </c>
      <c r="V37" s="10">
        <v>1</v>
      </c>
      <c r="W37" s="10">
        <v>2</v>
      </c>
      <c r="X37" s="10">
        <v>1</v>
      </c>
      <c r="Y37" s="10">
        <v>6</v>
      </c>
      <c r="Z37" s="10">
        <v>3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6.2705000000000002</v>
      </c>
      <c r="AK37" s="10">
        <v>7.1300000000000002E-2</v>
      </c>
      <c r="AL37" s="11">
        <v>0.2293</v>
      </c>
      <c r="AM37" s="11">
        <v>2.5999999999999999E-3</v>
      </c>
      <c r="AN37" s="11">
        <v>2.6905000000000001</v>
      </c>
      <c r="AO37" s="11">
        <v>8.3000000000000001E-3</v>
      </c>
      <c r="AP37" s="11">
        <v>0.27129999999999999</v>
      </c>
      <c r="AQ37" s="11">
        <v>8.0000000000000004E-4</v>
      </c>
      <c r="AR37" s="11">
        <v>11.680099999999999</v>
      </c>
      <c r="AS37" s="11">
        <v>0.34420000000000001</v>
      </c>
      <c r="AT37" s="11">
        <v>0.22639999999999999</v>
      </c>
      <c r="AU37" s="11">
        <v>6.7000000000000002E-3</v>
      </c>
      <c r="AV37" s="11">
        <v>21.2056</v>
      </c>
      <c r="AW37" s="11">
        <v>0.1706</v>
      </c>
      <c r="AX37" s="11">
        <v>0.318</v>
      </c>
      <c r="AY37" s="11">
        <v>2.5999999999999999E-3</v>
      </c>
      <c r="AZ37" s="11">
        <v>7.9246563719667443E-2</v>
      </c>
      <c r="BA37" s="11">
        <v>1.4045936395759717</v>
      </c>
      <c r="BB37" s="11">
        <v>0.16825863335782515</v>
      </c>
      <c r="BC37" s="11">
        <v>0.13155878973573346</v>
      </c>
      <c r="BD37" s="11">
        <v>0.35277255850329187</v>
      </c>
      <c r="BE37" s="27"/>
      <c r="BF37" s="5"/>
      <c r="BI37" s="22">
        <v>2</v>
      </c>
    </row>
    <row r="38" spans="2:66" ht="13.5" customHeight="1" x14ac:dyDescent="0.2">
      <c r="B38" s="10">
        <v>150</v>
      </c>
      <c r="C38" s="10">
        <v>9.3350000000000009</v>
      </c>
      <c r="D38" s="10">
        <v>150.38896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30.7</v>
      </c>
      <c r="Q38" s="24">
        <v>1.66</v>
      </c>
      <c r="R38" s="24">
        <v>2.76</v>
      </c>
      <c r="S38" s="24">
        <v>42.29</v>
      </c>
      <c r="T38" s="24">
        <v>93.36</v>
      </c>
      <c r="U38" s="10">
        <v>5</v>
      </c>
      <c r="V38" s="10">
        <v>1</v>
      </c>
      <c r="W38" s="10">
        <v>2</v>
      </c>
      <c r="X38" s="10">
        <v>1</v>
      </c>
      <c r="Y38" s="10">
        <v>6</v>
      </c>
      <c r="Z38" s="10">
        <v>3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5.8373999999999997</v>
      </c>
      <c r="AK38" s="10">
        <v>0.31209999999999999</v>
      </c>
      <c r="AL38" s="11">
        <v>0.2132</v>
      </c>
      <c r="AM38" s="11">
        <v>1.14E-2</v>
      </c>
      <c r="AN38" s="11">
        <v>2.7395999999999998</v>
      </c>
      <c r="AO38" s="11">
        <v>7.7799999999999994E-2</v>
      </c>
      <c r="AP38" s="11">
        <v>0.27579999999999999</v>
      </c>
      <c r="AQ38" s="11">
        <v>7.7999999999999996E-3</v>
      </c>
      <c r="AR38" s="11">
        <v>10.846500000000001</v>
      </c>
      <c r="AS38" s="11">
        <v>0.65039999999999998</v>
      </c>
      <c r="AT38" s="11">
        <v>0.2099</v>
      </c>
      <c r="AU38" s="11">
        <v>1.26E-2</v>
      </c>
      <c r="AV38" s="11">
        <v>22.362100000000002</v>
      </c>
      <c r="AW38" s="11">
        <v>0.62819999999999998</v>
      </c>
      <c r="AX38" s="11">
        <v>0.33489999999999998</v>
      </c>
      <c r="AY38" s="11">
        <v>9.4000000000000004E-3</v>
      </c>
      <c r="AZ38" s="11">
        <v>9.6774193548387066E-2</v>
      </c>
      <c r="BA38" s="11">
        <v>1.5955216769890423</v>
      </c>
      <c r="BB38" s="11">
        <v>0.22944199706314242</v>
      </c>
      <c r="BC38" s="11">
        <v>0.17946018376722814</v>
      </c>
      <c r="BD38" s="11">
        <v>0.17328938954139747</v>
      </c>
      <c r="BE38" s="27"/>
      <c r="BF38" s="5"/>
      <c r="BI38" s="22">
        <v>3</v>
      </c>
      <c r="BJ38" s="3"/>
    </row>
    <row r="39" spans="2:66" ht="13.5" customHeight="1" x14ac:dyDescent="0.2">
      <c r="B39" s="10">
        <v>150</v>
      </c>
      <c r="C39" s="10">
        <v>9.343</v>
      </c>
      <c r="D39" s="10">
        <v>150.38928999999999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30.7</v>
      </c>
      <c r="Q39" s="24">
        <v>1.66</v>
      </c>
      <c r="R39" s="24">
        <v>2.76</v>
      </c>
      <c r="S39" s="24">
        <v>42.19</v>
      </c>
      <c r="T39" s="24">
        <v>93.44</v>
      </c>
      <c r="U39" s="10">
        <v>5</v>
      </c>
      <c r="V39" s="10">
        <v>1</v>
      </c>
      <c r="W39" s="10">
        <v>2</v>
      </c>
      <c r="X39" s="10">
        <v>1</v>
      </c>
      <c r="Y39" s="10">
        <v>6</v>
      </c>
      <c r="Z39" s="10">
        <v>3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5.8762999999999996</v>
      </c>
      <c r="AK39" s="10">
        <v>1.4E-2</v>
      </c>
      <c r="AL39" s="11">
        <v>0.21429999999999999</v>
      </c>
      <c r="AM39" s="11">
        <v>5.0000000000000001E-4</v>
      </c>
      <c r="AN39" s="11">
        <v>2.6238000000000001</v>
      </c>
      <c r="AO39" s="11">
        <v>3.15E-2</v>
      </c>
      <c r="AP39" s="11">
        <v>0.26379999999999998</v>
      </c>
      <c r="AQ39" s="11">
        <v>3.2000000000000002E-3</v>
      </c>
      <c r="AR39" s="11">
        <v>10.9359</v>
      </c>
      <c r="AS39" s="11">
        <v>8.2699999999999996E-2</v>
      </c>
      <c r="AT39" s="11">
        <v>0.2114</v>
      </c>
      <c r="AU39" s="11">
        <v>1.6000000000000001E-3</v>
      </c>
      <c r="AV39" s="11">
        <v>20.956</v>
      </c>
      <c r="AW39" s="11">
        <v>0.12479999999999999</v>
      </c>
      <c r="AX39" s="11">
        <v>0.31340000000000001</v>
      </c>
      <c r="AY39" s="11">
        <v>1.9E-3</v>
      </c>
      <c r="AZ39" s="11">
        <v>8.5932085932085997E-2</v>
      </c>
      <c r="BA39" s="11">
        <v>1.4824976348155157</v>
      </c>
      <c r="BB39" s="11">
        <v>0.19435975609756098</v>
      </c>
      <c r="BC39" s="11">
        <v>0.14929742388758785</v>
      </c>
      <c r="BD39" s="11">
        <v>0.25800812424741915</v>
      </c>
      <c r="BE39" s="27"/>
      <c r="BF39" s="5"/>
    </row>
    <row r="40" spans="2:66" ht="13.5" customHeight="1" x14ac:dyDescent="0.2">
      <c r="B40" s="10">
        <v>150</v>
      </c>
      <c r="C40" s="10">
        <v>9.3510000000000009</v>
      </c>
      <c r="D40" s="10">
        <v>150.38963000000001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30.7</v>
      </c>
      <c r="Q40" s="24">
        <v>1.66</v>
      </c>
      <c r="R40" s="24">
        <v>2.76</v>
      </c>
      <c r="S40" s="24">
        <v>42.09</v>
      </c>
      <c r="T40" s="24">
        <v>93.51</v>
      </c>
      <c r="U40" s="10">
        <v>5</v>
      </c>
      <c r="V40" s="10">
        <v>1</v>
      </c>
      <c r="W40" s="10">
        <v>2</v>
      </c>
      <c r="X40" s="10">
        <v>1</v>
      </c>
      <c r="Y40" s="10">
        <v>6</v>
      </c>
      <c r="Z40" s="10">
        <v>3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5.4378000000000002</v>
      </c>
      <c r="AK40" s="10">
        <v>1.1900000000000001E-2</v>
      </c>
      <c r="AL40" s="11">
        <v>0.1981</v>
      </c>
      <c r="AM40" s="11">
        <v>4.0000000000000002E-4</v>
      </c>
      <c r="AN40" s="11">
        <v>2.2932000000000001</v>
      </c>
      <c r="AO40" s="11">
        <v>0</v>
      </c>
      <c r="AP40" s="11">
        <v>0.23019999999999999</v>
      </c>
      <c r="AQ40" s="11">
        <v>0</v>
      </c>
      <c r="AR40" s="11">
        <v>9.9748000000000001</v>
      </c>
      <c r="AS40" s="11">
        <v>4.2500000000000003E-2</v>
      </c>
      <c r="AT40" s="11">
        <v>0.19259999999999999</v>
      </c>
      <c r="AU40" s="11">
        <v>8.0000000000000004E-4</v>
      </c>
      <c r="AV40" s="11">
        <v>17.888000000000002</v>
      </c>
      <c r="AW40" s="11">
        <v>2.0999999999999999E-3</v>
      </c>
      <c r="AX40" s="11">
        <v>0.26719999999999999</v>
      </c>
      <c r="AY40" s="11">
        <v>0</v>
      </c>
      <c r="AZ40" s="11">
        <v>7.4386811419380791E-2</v>
      </c>
      <c r="BA40" s="11">
        <v>1.387331256490135</v>
      </c>
      <c r="BB40" s="11">
        <v>0.16224445411048283</v>
      </c>
      <c r="BC40" s="11">
        <v>0.11658678891435716</v>
      </c>
      <c r="BD40" s="11">
        <v>0.32320154558267705</v>
      </c>
      <c r="BE40" s="27"/>
      <c r="BF40" s="5"/>
    </row>
    <row r="41" spans="2:66" ht="13.5" customHeight="1" x14ac:dyDescent="0.2">
      <c r="B41" s="10">
        <v>150</v>
      </c>
      <c r="C41" s="10">
        <v>9.359</v>
      </c>
      <c r="D41" s="10">
        <v>150.38996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30.7</v>
      </c>
      <c r="Q41" s="24">
        <v>1.66</v>
      </c>
      <c r="R41" s="24">
        <v>2.76</v>
      </c>
      <c r="S41" s="24">
        <v>41.98</v>
      </c>
      <c r="T41" s="24">
        <v>93.58</v>
      </c>
      <c r="U41" s="10">
        <v>5</v>
      </c>
      <c r="V41" s="10">
        <v>1</v>
      </c>
      <c r="W41" s="10">
        <v>2</v>
      </c>
      <c r="X41" s="10">
        <v>1</v>
      </c>
      <c r="Y41" s="10">
        <v>6</v>
      </c>
      <c r="Z41" s="10">
        <v>3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6.98</v>
      </c>
      <c r="AK41" s="10">
        <v>0.1328</v>
      </c>
      <c r="AL41" s="11">
        <v>0.254</v>
      </c>
      <c r="AM41" s="11">
        <v>4.7999999999999996E-3</v>
      </c>
      <c r="AN41" s="11">
        <v>3.0219999999999998</v>
      </c>
      <c r="AO41" s="11">
        <v>4.3499999999999997E-2</v>
      </c>
      <c r="AP41" s="11">
        <v>0.30299999999999999</v>
      </c>
      <c r="AQ41" s="11">
        <v>4.4000000000000003E-3</v>
      </c>
      <c r="AR41" s="11">
        <v>12.8445</v>
      </c>
      <c r="AS41" s="11">
        <v>0.1542</v>
      </c>
      <c r="AT41" s="11">
        <v>0.24759999999999999</v>
      </c>
      <c r="AU41" s="11">
        <v>3.0000000000000001E-3</v>
      </c>
      <c r="AV41" s="11">
        <v>23.572600000000001</v>
      </c>
      <c r="AW41" s="11">
        <v>0.25380000000000003</v>
      </c>
      <c r="AX41" s="11">
        <v>0.35170000000000001</v>
      </c>
      <c r="AY41" s="11">
        <v>3.8E-3</v>
      </c>
      <c r="AZ41" s="11">
        <v>7.4385214602107855E-2</v>
      </c>
      <c r="BA41" s="11">
        <v>1.4204361873990308</v>
      </c>
      <c r="BB41" s="11">
        <v>0.17370265309527788</v>
      </c>
      <c r="BC41" s="11">
        <v>0.14204493768761944</v>
      </c>
      <c r="BD41" s="11">
        <v>0.23454926169136317</v>
      </c>
      <c r="BE41" s="27"/>
      <c r="BF41" s="5"/>
    </row>
    <row r="42" spans="2:66" ht="13.5" customHeight="1" x14ac:dyDescent="0.2">
      <c r="B42" s="10">
        <v>150</v>
      </c>
      <c r="C42" s="10">
        <v>9.1560000000000006</v>
      </c>
      <c r="D42" s="10">
        <v>150.38149999999999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30.7</v>
      </c>
      <c r="Q42" s="24">
        <v>1.66</v>
      </c>
      <c r="R42" s="24">
        <v>2.76</v>
      </c>
      <c r="S42" s="24">
        <v>44.53</v>
      </c>
      <c r="T42" s="24">
        <v>91.79</v>
      </c>
      <c r="U42" s="10">
        <v>5</v>
      </c>
      <c r="V42" s="10">
        <v>1</v>
      </c>
      <c r="W42" s="10">
        <v>2</v>
      </c>
      <c r="X42" s="10">
        <v>1</v>
      </c>
      <c r="Y42" s="10">
        <v>6</v>
      </c>
      <c r="Z42" s="10">
        <v>3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4.2119999999999997</v>
      </c>
      <c r="AK42" s="10">
        <v>9.5000000000000001E-2</v>
      </c>
      <c r="AL42" s="11">
        <v>0.15840000000000001</v>
      </c>
      <c r="AM42" s="11">
        <v>3.5999999999999999E-3</v>
      </c>
      <c r="AN42" s="11">
        <v>1.7848999999999999</v>
      </c>
      <c r="AO42" s="11">
        <v>2.41E-2</v>
      </c>
      <c r="AP42" s="11">
        <v>0.18559999999999999</v>
      </c>
      <c r="AQ42" s="11">
        <v>2.5000000000000001E-3</v>
      </c>
      <c r="AR42" s="11">
        <v>7.8002000000000002</v>
      </c>
      <c r="AS42" s="11">
        <v>0.16089999999999999</v>
      </c>
      <c r="AT42" s="11">
        <v>0.15559999999999999</v>
      </c>
      <c r="AU42" s="11">
        <v>3.2000000000000002E-3</v>
      </c>
      <c r="AV42" s="11">
        <v>13.609400000000001</v>
      </c>
      <c r="AW42" s="11">
        <v>0.16639999999999999</v>
      </c>
      <c r="AX42" s="11">
        <v>0.20979999999999999</v>
      </c>
      <c r="AY42" s="11">
        <v>2.5999999999999999E-3</v>
      </c>
      <c r="AZ42" s="11">
        <v>6.1203844208396564E-2</v>
      </c>
      <c r="BA42" s="11">
        <v>1.3483290488431876</v>
      </c>
      <c r="BB42" s="11">
        <v>0.1483305966064587</v>
      </c>
      <c r="BC42" s="11">
        <v>9.394499653339497E-2</v>
      </c>
      <c r="BD42" s="11">
        <v>0.21880029271198309</v>
      </c>
      <c r="BE42" s="27"/>
      <c r="BF42" s="5"/>
    </row>
    <row r="43" spans="2:66" ht="13.5" customHeight="1" x14ac:dyDescent="0.2">
      <c r="B43" s="10">
        <v>150</v>
      </c>
      <c r="C43" s="10">
        <v>9.1649999999999991</v>
      </c>
      <c r="D43" s="10">
        <v>150.38186999999999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30.7</v>
      </c>
      <c r="Q43" s="24">
        <v>1.66</v>
      </c>
      <c r="R43" s="24">
        <v>2.76</v>
      </c>
      <c r="S43" s="24">
        <v>44.42</v>
      </c>
      <c r="T43" s="24">
        <v>91.87</v>
      </c>
      <c r="U43" s="10">
        <v>5</v>
      </c>
      <c r="V43" s="10">
        <v>1</v>
      </c>
      <c r="W43" s="10">
        <v>2</v>
      </c>
      <c r="X43" s="10">
        <v>1</v>
      </c>
      <c r="Y43" s="10">
        <v>6</v>
      </c>
      <c r="Z43" s="10">
        <v>3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4.2941000000000003</v>
      </c>
      <c r="AK43" s="10">
        <v>6.0499999999999998E-2</v>
      </c>
      <c r="AL43" s="11">
        <v>0.1613</v>
      </c>
      <c r="AM43" s="11">
        <v>2.3E-3</v>
      </c>
      <c r="AN43" s="11">
        <v>1.8752</v>
      </c>
      <c r="AO43" s="11">
        <v>3.1899999999999998E-2</v>
      </c>
      <c r="AP43" s="11">
        <v>0.19470000000000001</v>
      </c>
      <c r="AQ43" s="11">
        <v>3.3E-3</v>
      </c>
      <c r="AR43" s="11">
        <v>8.0459999999999994</v>
      </c>
      <c r="AS43" s="11">
        <v>0.10730000000000001</v>
      </c>
      <c r="AT43" s="11">
        <v>0.1603</v>
      </c>
      <c r="AU43" s="11">
        <v>2.0999999999999999E-3</v>
      </c>
      <c r="AV43" s="11">
        <v>15.075799999999999</v>
      </c>
      <c r="AW43" s="11">
        <v>0.38479999999999998</v>
      </c>
      <c r="AX43" s="11">
        <v>0.23200000000000001</v>
      </c>
      <c r="AY43" s="11">
        <v>5.8999999999999999E-3</v>
      </c>
      <c r="AZ43" s="11">
        <v>8.7415045699554716E-2</v>
      </c>
      <c r="BA43" s="11">
        <v>1.4472863381160326</v>
      </c>
      <c r="BB43" s="11">
        <v>0.18276828957430541</v>
      </c>
      <c r="BC43" s="11">
        <v>0.12053121147596102</v>
      </c>
      <c r="BD43" s="11">
        <v>0.36634912588362301</v>
      </c>
      <c r="BE43" s="27"/>
      <c r="BF43" s="5"/>
    </row>
    <row r="44" spans="2:66" ht="13.5" customHeight="1" x14ac:dyDescent="0.2">
      <c r="B44" s="10">
        <v>150</v>
      </c>
      <c r="C44" s="10">
        <v>9.173</v>
      </c>
      <c r="D44" s="10">
        <v>150.38220999999999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30.7</v>
      </c>
      <c r="Q44" s="24">
        <v>1.66</v>
      </c>
      <c r="R44" s="24">
        <v>2.76</v>
      </c>
      <c r="S44" s="24">
        <v>44.32</v>
      </c>
      <c r="T44" s="24">
        <v>91.94</v>
      </c>
      <c r="U44" s="10">
        <v>5</v>
      </c>
      <c r="V44" s="10">
        <v>1</v>
      </c>
      <c r="W44" s="10">
        <v>2</v>
      </c>
      <c r="X44" s="10">
        <v>1</v>
      </c>
      <c r="Y44" s="10">
        <v>6</v>
      </c>
      <c r="Z44" s="10">
        <v>3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5.3525</v>
      </c>
      <c r="AK44" s="10">
        <v>9.7199999999999995E-2</v>
      </c>
      <c r="AL44" s="11">
        <v>0.20069999999999999</v>
      </c>
      <c r="AM44" s="11">
        <v>3.5999999999999999E-3</v>
      </c>
      <c r="AN44" s="11">
        <v>2.0792999999999999</v>
      </c>
      <c r="AO44" s="11">
        <v>4.2599999999999999E-2</v>
      </c>
      <c r="AP44" s="11">
        <v>0.2155</v>
      </c>
      <c r="AQ44" s="11">
        <v>4.4000000000000003E-3</v>
      </c>
      <c r="AR44" s="11">
        <v>9.7981999999999996</v>
      </c>
      <c r="AS44" s="11">
        <v>0.17430000000000001</v>
      </c>
      <c r="AT44" s="11">
        <v>0.19489999999999999</v>
      </c>
      <c r="AU44" s="11">
        <v>3.5000000000000001E-3</v>
      </c>
      <c r="AV44" s="11">
        <v>15.435700000000001</v>
      </c>
      <c r="AW44" s="11">
        <v>0.32450000000000001</v>
      </c>
      <c r="AX44" s="11">
        <v>0.23719999999999999</v>
      </c>
      <c r="AY44" s="11">
        <v>5.0000000000000001E-3</v>
      </c>
      <c r="AZ44" s="11">
        <v>4.7934614535012146E-2</v>
      </c>
      <c r="BA44" s="11">
        <v>1.2170343766033864</v>
      </c>
      <c r="BB44" s="11">
        <v>9.7894006017125682E-2</v>
      </c>
      <c r="BC44" s="11">
        <v>6.8072095268747995E-2</v>
      </c>
      <c r="BD44" s="11">
        <v>0.42944626238062461</v>
      </c>
      <c r="BE44" s="27"/>
      <c r="BF44" s="5"/>
    </row>
    <row r="45" spans="2:66" ht="13.5" customHeight="1" x14ac:dyDescent="0.2">
      <c r="B45" s="10">
        <v>150</v>
      </c>
      <c r="C45" s="10">
        <v>9.1809999999999992</v>
      </c>
      <c r="D45" s="10">
        <v>150.38254000000001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30.7</v>
      </c>
      <c r="Q45" s="24">
        <v>1.66</v>
      </c>
      <c r="R45" s="24">
        <v>2.76</v>
      </c>
      <c r="S45" s="24">
        <v>44.22</v>
      </c>
      <c r="T45" s="24">
        <v>92.01</v>
      </c>
      <c r="U45" s="10">
        <v>5</v>
      </c>
      <c r="V45" s="10">
        <v>1</v>
      </c>
      <c r="W45" s="10">
        <v>2</v>
      </c>
      <c r="X45" s="10">
        <v>1</v>
      </c>
      <c r="Y45" s="10">
        <v>6</v>
      </c>
      <c r="Z45" s="10">
        <v>3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4.3913000000000002</v>
      </c>
      <c r="AK45" s="10">
        <v>0.17280000000000001</v>
      </c>
      <c r="AL45" s="11">
        <v>0.16450000000000001</v>
      </c>
      <c r="AM45" s="11">
        <v>6.4999999999999997E-3</v>
      </c>
      <c r="AN45" s="11">
        <v>1.8835</v>
      </c>
      <c r="AO45" s="11">
        <v>4.9500000000000002E-2</v>
      </c>
      <c r="AP45" s="11">
        <v>0.19500000000000001</v>
      </c>
      <c r="AQ45" s="11">
        <v>5.1000000000000004E-3</v>
      </c>
      <c r="AR45" s="11">
        <v>8.1197999999999997</v>
      </c>
      <c r="AS45" s="11">
        <v>0.38669999999999999</v>
      </c>
      <c r="AT45" s="11">
        <v>0.1613</v>
      </c>
      <c r="AU45" s="11">
        <v>7.7000000000000002E-3</v>
      </c>
      <c r="AV45" s="11">
        <v>15.030099999999999</v>
      </c>
      <c r="AW45" s="11">
        <v>0.34739999999999999</v>
      </c>
      <c r="AX45" s="11">
        <v>0.23069999999999999</v>
      </c>
      <c r="AY45" s="11">
        <v>5.3E-3</v>
      </c>
      <c r="AZ45" s="11">
        <v>8.3861874559548938E-2</v>
      </c>
      <c r="BA45" s="11">
        <v>1.430254184748915</v>
      </c>
      <c r="BB45" s="11">
        <v>0.17704081632653057</v>
      </c>
      <c r="BC45" s="11">
        <v>0.11670403587443945</v>
      </c>
      <c r="BD45" s="11">
        <v>0.35603131090577861</v>
      </c>
      <c r="BE45" s="27"/>
      <c r="BF45" s="5"/>
    </row>
    <row r="46" spans="2:66" ht="13.5" customHeight="1" x14ac:dyDescent="0.2">
      <c r="B46" s="10">
        <v>150</v>
      </c>
      <c r="C46" s="10">
        <v>9.1880000000000006</v>
      </c>
      <c r="D46" s="10">
        <v>150.38283000000001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30.7</v>
      </c>
      <c r="Q46" s="24">
        <v>1.66</v>
      </c>
      <c r="R46" s="24">
        <v>2.76</v>
      </c>
      <c r="S46" s="24">
        <v>44.13</v>
      </c>
      <c r="T46" s="24">
        <v>92.07</v>
      </c>
      <c r="U46" s="10">
        <v>5</v>
      </c>
      <c r="V46" s="10">
        <v>1</v>
      </c>
      <c r="W46" s="10">
        <v>2</v>
      </c>
      <c r="X46" s="10">
        <v>1</v>
      </c>
      <c r="Y46" s="10">
        <v>6</v>
      </c>
      <c r="Z46" s="10">
        <v>3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6.9541000000000004</v>
      </c>
      <c r="AK46" s="10">
        <v>0.35749999999999998</v>
      </c>
      <c r="AL46" s="11">
        <v>0.2601</v>
      </c>
      <c r="AM46" s="11">
        <v>1.34E-2</v>
      </c>
      <c r="AN46" s="11">
        <v>2.7826</v>
      </c>
      <c r="AO46" s="11">
        <v>0.14119999999999999</v>
      </c>
      <c r="AP46" s="11">
        <v>0.28770000000000001</v>
      </c>
      <c r="AQ46" s="11">
        <v>1.46E-2</v>
      </c>
      <c r="AR46" s="11">
        <v>12.866899999999999</v>
      </c>
      <c r="AS46" s="11">
        <v>0.66830000000000001</v>
      </c>
      <c r="AT46" s="11">
        <v>0.25530000000000003</v>
      </c>
      <c r="AU46" s="11">
        <v>1.3299999999999999E-2</v>
      </c>
      <c r="AV46" s="11">
        <v>20.899799999999999</v>
      </c>
      <c r="AW46" s="11">
        <v>1.0504</v>
      </c>
      <c r="AX46" s="11">
        <v>0.32040000000000002</v>
      </c>
      <c r="AY46" s="11">
        <v>1.61E-2</v>
      </c>
      <c r="AZ46" s="11">
        <v>5.3774050320670945E-2</v>
      </c>
      <c r="BA46" s="11">
        <v>1.2549941245593419</v>
      </c>
      <c r="BB46" s="11">
        <v>0.11307972902553409</v>
      </c>
      <c r="BC46" s="11">
        <v>9.0778097982708916E-2</v>
      </c>
      <c r="BD46" s="11">
        <v>0.39326091939878616</v>
      </c>
      <c r="BE46" s="27"/>
      <c r="BF46" s="5"/>
    </row>
    <row r="47" spans="2:66" ht="13.5" customHeight="1" x14ac:dyDescent="0.2">
      <c r="B47" s="10">
        <v>150</v>
      </c>
      <c r="C47" s="10">
        <v>9.1950000000000003</v>
      </c>
      <c r="D47" s="10">
        <v>150.38312999999999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30.7</v>
      </c>
      <c r="Q47" s="24">
        <v>1.66</v>
      </c>
      <c r="R47" s="24">
        <v>2.76</v>
      </c>
      <c r="S47" s="24">
        <v>44.04</v>
      </c>
      <c r="T47" s="24">
        <v>92.13</v>
      </c>
      <c r="U47" s="10">
        <v>5</v>
      </c>
      <c r="V47" s="10">
        <v>1</v>
      </c>
      <c r="W47" s="10">
        <v>2</v>
      </c>
      <c r="X47" s="10">
        <v>1</v>
      </c>
      <c r="Y47" s="10">
        <v>6</v>
      </c>
      <c r="Z47" s="10">
        <v>3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6.3601000000000001</v>
      </c>
      <c r="AK47" s="10">
        <v>0.19550000000000001</v>
      </c>
      <c r="AL47" s="11">
        <v>0.23769999999999999</v>
      </c>
      <c r="AM47" s="11">
        <v>7.3000000000000001E-3</v>
      </c>
      <c r="AN47" s="11">
        <v>2.7368000000000001</v>
      </c>
      <c r="AO47" s="11">
        <v>7.8700000000000006E-2</v>
      </c>
      <c r="AP47" s="11">
        <v>0.28260000000000002</v>
      </c>
      <c r="AQ47" s="11">
        <v>8.0999999999999996E-3</v>
      </c>
      <c r="AR47" s="11">
        <v>11.7852</v>
      </c>
      <c r="AS47" s="11">
        <v>0.44479999999999997</v>
      </c>
      <c r="AT47" s="11">
        <v>0.23350000000000001</v>
      </c>
      <c r="AU47" s="11">
        <v>8.8000000000000005E-3</v>
      </c>
      <c r="AV47" s="11">
        <v>21.6632</v>
      </c>
      <c r="AW47" s="11">
        <v>0.63229999999999997</v>
      </c>
      <c r="AX47" s="11">
        <v>0.33179999999999998</v>
      </c>
      <c r="AY47" s="11">
        <v>9.7000000000000003E-3</v>
      </c>
      <c r="AZ47" s="11">
        <v>8.0078124999999931E-2</v>
      </c>
      <c r="BA47" s="11">
        <v>1.420985010706638</v>
      </c>
      <c r="BB47" s="11">
        <v>0.17388996992747208</v>
      </c>
      <c r="BC47" s="11">
        <v>0.13841171500985633</v>
      </c>
      <c r="BD47" s="11">
        <v>0.32175701087116582</v>
      </c>
      <c r="BE47" s="27"/>
      <c r="BF47" s="5"/>
    </row>
    <row r="48" spans="2:66" ht="13.5" customHeight="1" x14ac:dyDescent="0.2">
      <c r="B48" s="10">
        <v>150</v>
      </c>
      <c r="C48" s="10">
        <v>9.202</v>
      </c>
      <c r="D48" s="10">
        <v>150.38342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30.7</v>
      </c>
      <c r="Q48" s="24">
        <v>1.66</v>
      </c>
      <c r="R48" s="24">
        <v>2.76</v>
      </c>
      <c r="S48" s="24">
        <v>43.96</v>
      </c>
      <c r="T48" s="24">
        <v>92.19</v>
      </c>
      <c r="U48" s="10">
        <v>5</v>
      </c>
      <c r="V48" s="10">
        <v>1</v>
      </c>
      <c r="W48" s="10">
        <v>2</v>
      </c>
      <c r="X48" s="10">
        <v>1</v>
      </c>
      <c r="Y48" s="10">
        <v>6</v>
      </c>
      <c r="Z48" s="10">
        <v>3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7.6215999999999999</v>
      </c>
      <c r="AK48" s="10">
        <v>0.1134</v>
      </c>
      <c r="AL48" s="11">
        <v>0.28449999999999998</v>
      </c>
      <c r="AM48" s="11">
        <v>4.1999999999999997E-3</v>
      </c>
      <c r="AN48" s="11">
        <v>3.0072000000000001</v>
      </c>
      <c r="AO48" s="11">
        <v>3.8899999999999997E-2</v>
      </c>
      <c r="AP48" s="11">
        <v>0.31009999999999999</v>
      </c>
      <c r="AQ48" s="11">
        <v>4.0000000000000001E-3</v>
      </c>
      <c r="AR48" s="11">
        <v>13.9665</v>
      </c>
      <c r="AS48" s="11">
        <v>0.27489999999999998</v>
      </c>
      <c r="AT48" s="11">
        <v>0.27639999999999998</v>
      </c>
      <c r="AU48" s="11">
        <v>5.4000000000000003E-3</v>
      </c>
      <c r="AV48" s="11">
        <v>22.4619</v>
      </c>
      <c r="AW48" s="11">
        <v>0.32029999999999997</v>
      </c>
      <c r="AX48" s="11">
        <v>0.34360000000000002</v>
      </c>
      <c r="AY48" s="11">
        <v>4.8999999999999998E-3</v>
      </c>
      <c r="AZ48" s="11">
        <v>5.1246749273367039E-2</v>
      </c>
      <c r="BA48" s="11">
        <v>1.2431259044862519</v>
      </c>
      <c r="BB48" s="11">
        <v>0.10838709677419361</v>
      </c>
      <c r="BC48" s="11">
        <v>9.0000000000000038E-2</v>
      </c>
      <c r="BD48" s="11">
        <v>0.3905919783897055</v>
      </c>
      <c r="BE48" s="27"/>
      <c r="BF48" s="5"/>
    </row>
    <row r="49" spans="2:57" ht="13.5" customHeight="1" x14ac:dyDescent="0.2">
      <c r="B49" s="10">
        <v>150</v>
      </c>
      <c r="C49" s="10">
        <v>9.2100000000000009</v>
      </c>
      <c r="D49" s="10">
        <v>150.38374999999999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30.7</v>
      </c>
      <c r="Q49" s="24">
        <v>1.66</v>
      </c>
      <c r="R49" s="24">
        <v>2.76</v>
      </c>
      <c r="S49" s="24">
        <v>43.86</v>
      </c>
      <c r="T49" s="24">
        <v>92.26</v>
      </c>
      <c r="U49" s="10">
        <v>5</v>
      </c>
      <c r="V49" s="10">
        <v>1</v>
      </c>
      <c r="W49" s="10">
        <v>2</v>
      </c>
      <c r="X49" s="10">
        <v>1</v>
      </c>
      <c r="Y49" s="10">
        <v>6</v>
      </c>
      <c r="Z49" s="10">
        <v>3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6.8925999999999998</v>
      </c>
      <c r="AK49" s="10">
        <v>0.16850000000000001</v>
      </c>
      <c r="AL49" s="11">
        <v>0.25690000000000002</v>
      </c>
      <c r="AM49" s="11">
        <v>6.3E-3</v>
      </c>
      <c r="AN49" s="11">
        <v>3.0072000000000001</v>
      </c>
      <c r="AO49" s="11">
        <v>4.82E-2</v>
      </c>
      <c r="AP49" s="11">
        <v>0.30959999999999999</v>
      </c>
      <c r="AQ49" s="11">
        <v>5.0000000000000001E-3</v>
      </c>
      <c r="AR49" s="11">
        <v>12.7864</v>
      </c>
      <c r="AS49" s="11">
        <v>0.2883</v>
      </c>
      <c r="AT49" s="11">
        <v>0.25269999999999998</v>
      </c>
      <c r="AU49" s="11">
        <v>5.7000000000000002E-3</v>
      </c>
      <c r="AV49" s="11">
        <v>23.880500000000001</v>
      </c>
      <c r="AW49" s="11">
        <v>0.23300000000000001</v>
      </c>
      <c r="AX49" s="11">
        <v>0.36480000000000001</v>
      </c>
      <c r="AY49" s="11">
        <v>3.5999999999999999E-3</v>
      </c>
      <c r="AZ49" s="11">
        <v>8.1850533807829223E-2</v>
      </c>
      <c r="BA49" s="11">
        <v>1.4436090225563911</v>
      </c>
      <c r="BB49" s="11">
        <v>0.18153846153846162</v>
      </c>
      <c r="BC49" s="11">
        <v>0.15046979865771817</v>
      </c>
      <c r="BD49" s="11">
        <v>0.29084185616502545</v>
      </c>
      <c r="BE49" s="27"/>
    </row>
    <row r="50" spans="2:57" ht="13.5" customHeight="1" x14ac:dyDescent="0.2">
      <c r="B50" s="10">
        <v>150</v>
      </c>
      <c r="C50" s="10">
        <v>9.1010000000000009</v>
      </c>
      <c r="D50" s="10">
        <v>150.37921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30.7</v>
      </c>
      <c r="Q50" s="24">
        <v>1.66</v>
      </c>
      <c r="R50" s="24">
        <v>2.76</v>
      </c>
      <c r="S50" s="24">
        <v>45.22</v>
      </c>
      <c r="T50" s="24">
        <v>91.33</v>
      </c>
      <c r="U50" s="10">
        <v>5</v>
      </c>
      <c r="V50" s="10">
        <v>1</v>
      </c>
      <c r="W50" s="10">
        <v>2</v>
      </c>
      <c r="X50" s="10">
        <v>1</v>
      </c>
      <c r="Y50" s="10">
        <v>6</v>
      </c>
      <c r="Z50" s="10">
        <v>3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5.8936000000000002</v>
      </c>
      <c r="AK50" s="10">
        <v>8.9599999999999999E-2</v>
      </c>
      <c r="AL50" s="11">
        <v>0.22370000000000001</v>
      </c>
      <c r="AM50" s="11">
        <v>3.3999999999999998E-3</v>
      </c>
      <c r="AN50" s="11">
        <v>2.278</v>
      </c>
      <c r="AO50" s="11">
        <v>3.0099999999999998E-2</v>
      </c>
      <c r="AP50" s="11">
        <v>0.23930000000000001</v>
      </c>
      <c r="AQ50" s="11">
        <v>3.2000000000000002E-3</v>
      </c>
      <c r="AR50" s="11">
        <v>10.779400000000001</v>
      </c>
      <c r="AS50" s="11">
        <v>0.17660000000000001</v>
      </c>
      <c r="AT50" s="11">
        <v>0.21709999999999999</v>
      </c>
      <c r="AU50" s="11">
        <v>3.5999999999999999E-3</v>
      </c>
      <c r="AV50" s="11">
        <v>17.315999999999999</v>
      </c>
      <c r="AW50" s="11">
        <v>0.27460000000000001</v>
      </c>
      <c r="AX50" s="11">
        <v>0.26929999999999998</v>
      </c>
      <c r="AY50" s="11">
        <v>4.3E-3</v>
      </c>
      <c r="AZ50" s="11">
        <v>5.8985450255603568E-2</v>
      </c>
      <c r="BA50" s="11">
        <v>1.2404421925380009</v>
      </c>
      <c r="BB50" s="11">
        <v>0.10731907894736843</v>
      </c>
      <c r="BC50" s="11">
        <v>7.9379562043795621E-2</v>
      </c>
      <c r="BD50" s="11">
        <v>0.54568527368606268</v>
      </c>
      <c r="BE50" s="27"/>
    </row>
    <row r="51" spans="2:57" ht="13.5" customHeight="1" x14ac:dyDescent="0.2">
      <c r="B51" s="10">
        <v>150</v>
      </c>
      <c r="C51" s="10">
        <v>8.8719999999999999</v>
      </c>
      <c r="D51" s="10">
        <v>150.36967000000001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30.7</v>
      </c>
      <c r="Q51" s="24">
        <v>1.66</v>
      </c>
      <c r="R51" s="24">
        <v>2.76</v>
      </c>
      <c r="S51" s="24">
        <v>48.1</v>
      </c>
      <c r="T51" s="24">
        <v>89.43</v>
      </c>
      <c r="U51" s="10">
        <v>5</v>
      </c>
      <c r="V51" s="10">
        <v>1</v>
      </c>
      <c r="W51" s="10">
        <v>2</v>
      </c>
      <c r="X51" s="10">
        <v>1</v>
      </c>
      <c r="Y51" s="10">
        <v>6</v>
      </c>
      <c r="Z51" s="10">
        <v>3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19.8126</v>
      </c>
      <c r="AK51" s="26">
        <v>5.9400000000000001E-2</v>
      </c>
      <c r="AL51" s="26">
        <v>0.67820000000000003</v>
      </c>
      <c r="AM51" s="26">
        <v>2E-3</v>
      </c>
      <c r="AN51" s="26">
        <v>7.0194999999999999</v>
      </c>
      <c r="AO51" s="26">
        <v>2.0400000000000001E-2</v>
      </c>
      <c r="AP51" s="26">
        <v>0.66869999999999996</v>
      </c>
      <c r="AQ51" s="26">
        <v>1.9E-3</v>
      </c>
      <c r="AR51" s="26">
        <v>37.165799999999997</v>
      </c>
      <c r="AS51" s="26">
        <v>0.1095</v>
      </c>
      <c r="AT51" s="26">
        <v>0.67710000000000004</v>
      </c>
      <c r="AU51" s="26">
        <v>2E-3</v>
      </c>
      <c r="AV51" s="26">
        <v>46.662700000000001</v>
      </c>
      <c r="AW51" s="26">
        <v>0.14349999999999999</v>
      </c>
      <c r="AX51" s="26">
        <v>0.65129999999999999</v>
      </c>
      <c r="AY51" s="26">
        <v>2E-3</v>
      </c>
      <c r="AZ51" s="11">
        <v>-1.3181818181818161E-2</v>
      </c>
      <c r="BA51" s="11">
        <v>0.96189632255206015</v>
      </c>
      <c r="BB51" s="11">
        <v>-1.9421860885275553E-2</v>
      </c>
      <c r="BC51" s="11">
        <v>-9.4071319186173862E-3</v>
      </c>
      <c r="BD51" s="11">
        <v>0.40451494813911032</v>
      </c>
      <c r="BE51" s="27"/>
    </row>
    <row r="52" spans="2:57" ht="13.5" customHeight="1" x14ac:dyDescent="0.2">
      <c r="B52" s="10">
        <v>150</v>
      </c>
      <c r="C52" s="10">
        <v>8.8620000000000001</v>
      </c>
      <c r="D52" s="10">
        <v>150.36924999999999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30.7</v>
      </c>
      <c r="Q52" s="24">
        <v>1.66</v>
      </c>
      <c r="R52" s="24">
        <v>2.76</v>
      </c>
      <c r="S52" s="24">
        <v>48.23</v>
      </c>
      <c r="T52" s="24">
        <v>89.35</v>
      </c>
      <c r="U52" s="10">
        <v>5</v>
      </c>
      <c r="V52" s="10">
        <v>1</v>
      </c>
      <c r="W52" s="10">
        <v>2</v>
      </c>
      <c r="X52" s="10">
        <v>1</v>
      </c>
      <c r="Y52" s="10">
        <v>6</v>
      </c>
      <c r="Z52" s="10">
        <v>3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29.213999999999999</v>
      </c>
      <c r="AK52" s="10">
        <v>0.31030000000000002</v>
      </c>
      <c r="AL52" s="11">
        <v>0.99539999999999995</v>
      </c>
      <c r="AM52" s="11">
        <v>1.0500000000000001E-2</v>
      </c>
      <c r="AN52" s="11">
        <v>10.492000000000001</v>
      </c>
      <c r="AO52" s="11">
        <v>0.11070000000000001</v>
      </c>
      <c r="AP52" s="11">
        <v>0.99519999999999997</v>
      </c>
      <c r="AQ52" s="11">
        <v>1.0500000000000001E-2</v>
      </c>
      <c r="AR52" s="11">
        <v>54.887099999999997</v>
      </c>
      <c r="AS52" s="11">
        <v>0.56130000000000002</v>
      </c>
      <c r="AT52" s="11">
        <v>0.99539999999999995</v>
      </c>
      <c r="AU52" s="11">
        <v>1.01E-2</v>
      </c>
      <c r="AV52" s="11">
        <v>71.645600000000002</v>
      </c>
      <c r="AW52" s="11">
        <v>0.79420000000000002</v>
      </c>
      <c r="AX52" s="11">
        <v>0.99519999999999997</v>
      </c>
      <c r="AY52" s="11">
        <v>1.0999999999999999E-2</v>
      </c>
      <c r="AZ52" s="25">
        <v>0.74452625837618813</v>
      </c>
      <c r="BA52" s="25">
        <v>1.3053267525520569</v>
      </c>
      <c r="BB52" s="25">
        <v>0.1324440243510176</v>
      </c>
      <c r="BC52" s="25">
        <v>0.19788408811274583</v>
      </c>
      <c r="BD52" s="25">
        <v>12.237623688327201</v>
      </c>
      <c r="BE52" s="27"/>
    </row>
    <row r="53" spans="2:57" ht="13.5" customHeight="1" x14ac:dyDescent="0.2">
      <c r="B53" s="10">
        <v>150</v>
      </c>
      <c r="C53" s="10">
        <v>9.0890000000000004</v>
      </c>
      <c r="D53" s="10">
        <v>150.37871000000001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30.7</v>
      </c>
      <c r="Q53" s="24">
        <v>1.66</v>
      </c>
      <c r="R53" s="24">
        <v>2.76</v>
      </c>
      <c r="S53" s="24">
        <v>45.38</v>
      </c>
      <c r="T53" s="24">
        <v>91.22</v>
      </c>
      <c r="U53" s="10">
        <v>5</v>
      </c>
      <c r="V53" s="10">
        <v>1</v>
      </c>
      <c r="W53" s="10">
        <v>2</v>
      </c>
      <c r="X53" s="10">
        <v>1</v>
      </c>
      <c r="Y53" s="10">
        <v>6</v>
      </c>
      <c r="Z53" s="10">
        <v>3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26.349799999999998</v>
      </c>
      <c r="AK53" s="10">
        <v>0.25219999999999998</v>
      </c>
      <c r="AL53" s="11">
        <v>1.0021</v>
      </c>
      <c r="AM53" s="11">
        <v>9.5999999999999992E-3</v>
      </c>
      <c r="AN53" s="11">
        <v>9.5169999999999995</v>
      </c>
      <c r="AO53" s="11">
        <v>9.2399999999999996E-2</v>
      </c>
      <c r="AP53" s="11">
        <v>1.0019</v>
      </c>
      <c r="AQ53" s="11">
        <v>9.7000000000000003E-3</v>
      </c>
      <c r="AR53" s="11">
        <v>49.659500000000001</v>
      </c>
      <c r="AS53" s="11">
        <v>0.47499999999999998</v>
      </c>
      <c r="AT53" s="11">
        <v>1.0021</v>
      </c>
      <c r="AU53" s="11">
        <v>9.5999999999999992E-3</v>
      </c>
      <c r="AV53" s="11">
        <v>64.2928</v>
      </c>
      <c r="AW53" s="11">
        <v>0.64149999999999996</v>
      </c>
      <c r="AX53" s="11">
        <v>1.0019</v>
      </c>
      <c r="AY53" s="11">
        <v>0.01</v>
      </c>
      <c r="AZ53" s="25">
        <v>0.74212096496671187</v>
      </c>
      <c r="BA53" s="25">
        <v>1.2946727212315872</v>
      </c>
      <c r="BB53" s="25">
        <v>0.12841601266494837</v>
      </c>
      <c r="BC53" s="25">
        <v>0.19178251551082848</v>
      </c>
      <c r="BD53" s="25">
        <v>12.368148305449569</v>
      </c>
      <c r="BE53" s="27"/>
    </row>
    <row r="54" spans="2:57" ht="13.5" customHeight="1" x14ac:dyDescent="0.2">
      <c r="B54" s="10">
        <v>150</v>
      </c>
      <c r="C54" s="10">
        <v>9.3870000000000005</v>
      </c>
      <c r="D54" s="10">
        <v>150.39113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30.7</v>
      </c>
      <c r="Q54" s="24">
        <v>1.66</v>
      </c>
      <c r="R54" s="24">
        <v>2.76</v>
      </c>
      <c r="S54" s="24">
        <v>41.63</v>
      </c>
      <c r="T54" s="24">
        <v>93.84</v>
      </c>
      <c r="U54" s="10">
        <v>5</v>
      </c>
      <c r="V54" s="10">
        <v>1</v>
      </c>
      <c r="W54" s="10">
        <v>2</v>
      </c>
      <c r="X54" s="10">
        <v>1</v>
      </c>
      <c r="Y54" s="10">
        <v>6</v>
      </c>
      <c r="Z54" s="10">
        <v>3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27.8932</v>
      </c>
      <c r="AK54" s="10">
        <v>0.1336</v>
      </c>
      <c r="AL54" s="11">
        <v>1.0103</v>
      </c>
      <c r="AM54" s="11">
        <v>4.8999999999999998E-3</v>
      </c>
      <c r="AN54" s="11">
        <v>10.1249</v>
      </c>
      <c r="AO54" s="11">
        <v>0.05</v>
      </c>
      <c r="AP54" s="11">
        <v>1.0102</v>
      </c>
      <c r="AQ54" s="11">
        <v>5.0000000000000001E-3</v>
      </c>
      <c r="AR54" s="11">
        <v>52.645400000000002</v>
      </c>
      <c r="AS54" s="11">
        <v>0.25440000000000002</v>
      </c>
      <c r="AT54" s="11">
        <v>1.0103</v>
      </c>
      <c r="AU54" s="11">
        <v>4.8999999999999998E-3</v>
      </c>
      <c r="AV54" s="11">
        <v>68.013900000000007</v>
      </c>
      <c r="AW54" s="11">
        <v>0.3624</v>
      </c>
      <c r="AX54" s="11">
        <v>1.0102</v>
      </c>
      <c r="AY54" s="11">
        <v>5.4000000000000003E-3</v>
      </c>
      <c r="AZ54" s="25">
        <v>0.74084833654983195</v>
      </c>
      <c r="BA54" s="25">
        <v>1.2919248405368751</v>
      </c>
      <c r="BB54" s="25">
        <v>0.12737103563504848</v>
      </c>
      <c r="BC54" s="25">
        <v>0.19026810158196694</v>
      </c>
      <c r="BD54" s="25">
        <v>12.391056701866145</v>
      </c>
      <c r="BE54" s="27"/>
    </row>
  </sheetData>
  <autoFilter ref="B9:BB54" xr:uid="{574FBAED-B969-43E3-A261-B52E4FD7697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0905-F571-4BF0-82BD-6EA23929365B}">
  <sheetPr codeName="Sheet56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153</v>
      </c>
      <c r="C10" s="10">
        <v>8.9969999999999999</v>
      </c>
      <c r="D10" s="10">
        <v>153.37487999999999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32.5</v>
      </c>
      <c r="Q10" s="24">
        <v>1.05</v>
      </c>
      <c r="R10" s="24">
        <v>3.84</v>
      </c>
      <c r="S10" s="24">
        <v>46.45</v>
      </c>
      <c r="T10" s="24">
        <v>89.87</v>
      </c>
      <c r="U10" s="10">
        <v>2</v>
      </c>
      <c r="V10" s="10">
        <v>0</v>
      </c>
      <c r="W10" s="10">
        <v>2</v>
      </c>
      <c r="X10" s="10">
        <v>0</v>
      </c>
      <c r="Y10" s="10">
        <v>0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8.5456000000000003</v>
      </c>
      <c r="AK10" s="10">
        <v>6.2399999999999997E-2</v>
      </c>
      <c r="AL10" s="11">
        <v>0.29559999999999997</v>
      </c>
      <c r="AM10" s="11">
        <v>2.2000000000000001E-3</v>
      </c>
      <c r="AN10" s="11">
        <v>3.919</v>
      </c>
      <c r="AO10" s="11">
        <v>2.5100000000000001E-2</v>
      </c>
      <c r="AP10" s="11">
        <v>0.34749999999999998</v>
      </c>
      <c r="AQ10" s="11">
        <v>2.2000000000000001E-3</v>
      </c>
      <c r="AR10" s="11">
        <v>15.9329</v>
      </c>
      <c r="AS10" s="11">
        <v>0.36830000000000002</v>
      </c>
      <c r="AT10" s="11">
        <v>0.29120000000000001</v>
      </c>
      <c r="AU10" s="11">
        <v>6.7000000000000002E-3</v>
      </c>
      <c r="AV10" s="11">
        <v>29.323799999999999</v>
      </c>
      <c r="AW10" s="11">
        <v>0.53459999999999996</v>
      </c>
      <c r="AX10" s="11">
        <v>0.40629999999999999</v>
      </c>
      <c r="AY10" s="11">
        <v>7.4000000000000003E-3</v>
      </c>
      <c r="AZ10" s="11">
        <v>7.8004775802600179E-2</v>
      </c>
      <c r="BA10" s="11">
        <v>1.3952609890109888</v>
      </c>
      <c r="BB10" s="11">
        <v>0.16501792114695338</v>
      </c>
      <c r="BC10" s="11">
        <v>0.14417536534446762</v>
      </c>
      <c r="BD10" s="11">
        <v>0.35887842147854648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0.27547187499999998</v>
      </c>
      <c r="BJ10" s="4">
        <f>DSTDEV(PlotSort,"PhxRed",$BI$35:$BI$38)/SQRT($BH10)</f>
        <v>4.1911346392131208E-3</v>
      </c>
      <c r="BK10" s="4">
        <f>DAVERAGE(PlotSort,"PhxRedEdge",$BI$35:$BI$38)</f>
        <v>0.34073437499999998</v>
      </c>
      <c r="BL10" s="4">
        <f>DSTDEV(PlotSort,"PhxRedEdge",$BI$35:$BI$38)/SQRT($BH10)</f>
        <v>2.0419225670081755E-3</v>
      </c>
      <c r="BM10" s="4">
        <f>DAVERAGE(PlotSort,"TMRed",$BI$35:$BI$38)</f>
        <v>0.27247187500000009</v>
      </c>
      <c r="BN10" s="4">
        <f>DSTDEV(PlotSort,"TMRed",$BI$35:$BI$38)/SQRT($BH10)</f>
        <v>3.9885729782369247E-3</v>
      </c>
      <c r="BO10" s="4">
        <f>DAVERAGE(PlotSort,"TMNIR",$BI$35:$BI$38)</f>
        <v>0.40632812499999998</v>
      </c>
      <c r="BP10" s="4">
        <f>DSTDEV(PlotSort,"TMNIR",$BI$35:$BI$38)/SQRT($BH10)</f>
        <v>1.8869898070085144E-3</v>
      </c>
      <c r="BQ10" s="4">
        <f>DAVERAGE(PlotSort,"NDRE",$BI$35:$BI$38)</f>
        <v>8.7883783699583842E-2</v>
      </c>
      <c r="BR10" s="4">
        <f>DSTDEV(PlotSort,"NDRE",$BI$35:$BI$38)/SQRT($BH10)</f>
        <v>3.24678441918297E-3</v>
      </c>
      <c r="BS10" s="4">
        <f>DAVERAGE(PlotSort,"rvi",$BI$35:$BI$38)</f>
        <v>1.5027082664582994</v>
      </c>
      <c r="BT10" s="4">
        <f>DSTDEV(PlotSort,"rvi",$BI$35:$BI$38)/SQRT($BH10)</f>
        <v>2.6243561710891254E-2</v>
      </c>
      <c r="BU10" s="17">
        <f>DAVERAGE(PlotSort,"ndvi",$BI$35:$BI$38)</f>
        <v>0.19827224671078805</v>
      </c>
      <c r="BV10" s="4">
        <f>DSTDEV(PlotSort,"ndvi",$BI$35:$BI$38)/SQRT($BH10)</f>
        <v>7.9938485180126272E-3</v>
      </c>
      <c r="BW10" s="17">
        <f>DAVERAGE(PlotSort,"SAVI",$BI$35:$BI$38)</f>
        <v>0.17081242323034615</v>
      </c>
      <c r="BX10" s="4">
        <f>DSTDEV(PlotSort,"SAVI",$BI$35:$BI$38)/SQRT($BH10)</f>
        <v>6.5163720158774264E-3</v>
      </c>
      <c r="BY10" s="17">
        <f>DAVERAGE(PlotSort,"CCCI",$BI$35:$BI$38)</f>
        <v>0.26471326285793273</v>
      </c>
      <c r="BZ10" s="4">
        <f>DSTDEV(PlotSort,"CCCI",$BI$35:$BI$38)/SQRT($BH10)</f>
        <v>1.4809104794498054E-2</v>
      </c>
    </row>
    <row r="11" spans="1:78" ht="13.5" customHeight="1" x14ac:dyDescent="0.2">
      <c r="B11" s="10">
        <v>153</v>
      </c>
      <c r="C11" s="10">
        <v>8.9890000000000008</v>
      </c>
      <c r="D11" s="10">
        <v>153.37454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32.5</v>
      </c>
      <c r="Q11" s="24">
        <v>1.05</v>
      </c>
      <c r="R11" s="24">
        <v>3.84</v>
      </c>
      <c r="S11" s="24">
        <v>46.55</v>
      </c>
      <c r="T11" s="24">
        <v>89.81</v>
      </c>
      <c r="U11" s="10">
        <v>2</v>
      </c>
      <c r="V11" s="10">
        <v>0</v>
      </c>
      <c r="W11" s="10">
        <v>2</v>
      </c>
      <c r="X11" s="10">
        <v>0</v>
      </c>
      <c r="Y11" s="10">
        <v>0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8.6910000000000007</v>
      </c>
      <c r="AK11" s="10">
        <v>0.1663</v>
      </c>
      <c r="AL11" s="11">
        <v>0.30120000000000002</v>
      </c>
      <c r="AM11" s="11">
        <v>5.7999999999999996E-3</v>
      </c>
      <c r="AN11" s="11">
        <v>3.9458000000000002</v>
      </c>
      <c r="AO11" s="11">
        <v>3.8300000000000001E-2</v>
      </c>
      <c r="AP11" s="11">
        <v>0.35060000000000002</v>
      </c>
      <c r="AQ11" s="11">
        <v>3.3999999999999998E-3</v>
      </c>
      <c r="AR11" s="11">
        <v>16.2194</v>
      </c>
      <c r="AS11" s="11">
        <v>0.52339999999999998</v>
      </c>
      <c r="AT11" s="11">
        <v>0.29699999999999999</v>
      </c>
      <c r="AU11" s="11">
        <v>9.5999999999999992E-3</v>
      </c>
      <c r="AV11" s="11">
        <v>29.506900000000002</v>
      </c>
      <c r="AW11" s="11">
        <v>0.35149999999999998</v>
      </c>
      <c r="AX11" s="11">
        <v>0.40970000000000001</v>
      </c>
      <c r="AY11" s="11">
        <v>4.8999999999999998E-3</v>
      </c>
      <c r="AZ11" s="11">
        <v>7.7732474023411796E-2</v>
      </c>
      <c r="BA11" s="11">
        <v>1.3794612794612795</v>
      </c>
      <c r="BB11" s="11">
        <v>0.15947360973538988</v>
      </c>
      <c r="BC11" s="11">
        <v>0.14009281511560456</v>
      </c>
      <c r="BD11" s="11">
        <v>0.39949126001031771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0.27688125000000002</v>
      </c>
      <c r="BJ11" s="4">
        <f>DSTDEV(PlotSort,"PhxRed",$BI$31:$BI$32)/SQRT($BH11)</f>
        <v>5.5889266914587463E-3</v>
      </c>
      <c r="BK11" s="4">
        <f>DAVERAGE(PlotSort,"PhxRedEdge",$BI$31:$BI$32)</f>
        <v>0.34190624999999997</v>
      </c>
      <c r="BL11" s="4">
        <f>DSTDEV(PlotSort,"PhxRedEdge",$BI$31:$BI$32)/SQRT($BH11)</f>
        <v>2.5796393279875385E-3</v>
      </c>
      <c r="BM11" s="4">
        <f>DAVERAGE(PlotSort,"TMRed",$BI$31:$BI$32)</f>
        <v>0.27361875000000002</v>
      </c>
      <c r="BN11" s="4">
        <f>DSTDEV(PlotSort,"TMRed",$BI$31:$BI$32)/SQRT($BH11)</f>
        <v>5.2979573009321245E-3</v>
      </c>
      <c r="BO11" s="4">
        <f>DAVERAGE(PlotSort,"TMNIR",$BI$31:$BI$32)</f>
        <v>0.40616874999999997</v>
      </c>
      <c r="BP11" s="4">
        <f>DSTDEV(PlotSort,"TMNIR",$BI$31:$BI$32)/SQRT($BH11)</f>
        <v>2.7312194887693171E-3</v>
      </c>
      <c r="BQ11" s="4">
        <f>DAVERAGE(PlotSort,"NDRE",$BI$31:$BI$32)</f>
        <v>8.5930732025583267E-2</v>
      </c>
      <c r="BR11" s="4">
        <f>DSTDEV(PlotSort,"NDRE",$BI$31:$BI$32)/SQRT($BH11)</f>
        <v>3.770508898446749E-3</v>
      </c>
      <c r="BS11" s="4">
        <f>DAVERAGE(PlotSort,"rvi",$BI$31:$BI$32)</f>
        <v>1.4937739413695126</v>
      </c>
      <c r="BT11" s="4">
        <f>DSTDEV(PlotSort,"rvi",$BI$31:$BI$32)/SQRT($BH11)</f>
        <v>3.3891730494056957E-2</v>
      </c>
      <c r="BU11" s="17">
        <f>DAVERAGE(PlotSort,"ndvi",$BI$31:$BI$32)</f>
        <v>0.19590217849216895</v>
      </c>
      <c r="BV11" s="4">
        <f>DSTDEV(PlotSort,"ndvi",$BI$31:$BI$32)/SQRT($BH11)</f>
        <v>1.0322833581783862E-2</v>
      </c>
      <c r="BW11" s="17">
        <f>DAVERAGE(PlotSort,"SAVI",$BI$31:$BI$32)</f>
        <v>0.16892901208937158</v>
      </c>
      <c r="BX11" s="4">
        <f>DSTDEV(PlotSort,"SAVI",$BI$31:$BI$32)/SQRT($BH11)</f>
        <v>8.3836972177138407E-3</v>
      </c>
      <c r="BY11" s="17">
        <f>DAVERAGE(PlotSort,"CCCI",$BI$31:$BI$32)</f>
        <v>0.2540981397889252</v>
      </c>
      <c r="BZ11" s="4">
        <f>DSTDEV(PlotSort,"CCCI",$BI$31:$BI$32)/SQRT($BH11)</f>
        <v>2.5286599601325333E-2</v>
      </c>
    </row>
    <row r="12" spans="1:78" ht="13.5" customHeight="1" x14ac:dyDescent="0.2">
      <c r="B12" s="10">
        <v>153</v>
      </c>
      <c r="C12" s="10">
        <v>8.9819999999999993</v>
      </c>
      <c r="D12" s="10">
        <v>153.37424999999999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32.5</v>
      </c>
      <c r="Q12" s="24">
        <v>1.05</v>
      </c>
      <c r="R12" s="24">
        <v>3.84</v>
      </c>
      <c r="S12" s="24">
        <v>46.63</v>
      </c>
      <c r="T12" s="24">
        <v>89.75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6.4337999999999997</v>
      </c>
      <c r="AK12" s="10">
        <v>0.62639999999999996</v>
      </c>
      <c r="AL12" s="11">
        <v>0.22339999999999999</v>
      </c>
      <c r="AM12" s="11">
        <v>2.1700000000000001E-2</v>
      </c>
      <c r="AN12" s="11">
        <v>3.5775999999999999</v>
      </c>
      <c r="AO12" s="11">
        <v>0.27210000000000001</v>
      </c>
      <c r="AP12" s="11">
        <v>0.31850000000000001</v>
      </c>
      <c r="AQ12" s="11">
        <v>2.4199999999999999E-2</v>
      </c>
      <c r="AR12" s="11">
        <v>12.1106</v>
      </c>
      <c r="AS12" s="11">
        <v>0.98119999999999996</v>
      </c>
      <c r="AT12" s="11">
        <v>0.22220000000000001</v>
      </c>
      <c r="AU12" s="11">
        <v>1.7999999999999999E-2</v>
      </c>
      <c r="AV12" s="11">
        <v>29.388300000000001</v>
      </c>
      <c r="AW12" s="11">
        <v>1.6931</v>
      </c>
      <c r="AX12" s="11">
        <v>0.4088</v>
      </c>
      <c r="AY12" s="11">
        <v>2.3599999999999999E-2</v>
      </c>
      <c r="AZ12" s="11">
        <v>0.12415784408084694</v>
      </c>
      <c r="BA12" s="11">
        <v>1.8397839783978398</v>
      </c>
      <c r="BB12" s="11">
        <v>0.29572107765451661</v>
      </c>
      <c r="BC12" s="11">
        <v>0.24748010610079574</v>
      </c>
      <c r="BD12" s="11">
        <v>0.12672252410581805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0.27406249999999999</v>
      </c>
      <c r="BJ12" s="4">
        <f>DSTDEV(PlotSort,"PhxRed",$BJ$31:$BJ$32)/SQRT($BH12)</f>
        <v>6.4112068221721464E-3</v>
      </c>
      <c r="BK12" s="4">
        <f>DAVERAGE(PlotSort,"PhxRedEdge",$BJ$31:$BJ$32)</f>
        <v>0.33956250000000004</v>
      </c>
      <c r="BL12" s="4">
        <f>DSTDEV(PlotSort,"PhxRedEdge",$BJ$31:$BJ$32)/SQRT($BH12)</f>
        <v>3.224294173407053E-3</v>
      </c>
      <c r="BM12" s="4">
        <f>DAVERAGE(PlotSort,"TMRed",$BJ$31:$BJ$32)</f>
        <v>0.27132499999999998</v>
      </c>
      <c r="BN12" s="4">
        <f>DSTDEV(PlotSort,"TMRed",$BJ$31:$BJ$32)/SQRT($BH12)</f>
        <v>6.1247278851118501E-3</v>
      </c>
      <c r="BO12" s="4">
        <f>DAVERAGE(PlotSort,"TMNIR",$BJ$31:$BJ$32)</f>
        <v>0.4064875</v>
      </c>
      <c r="BP12" s="4">
        <f>DSTDEV(PlotSort,"TMNIR",$BJ$31:$BJ$32)/SQRT($BH12)</f>
        <v>2.6934623783029413E-3</v>
      </c>
      <c r="BQ12" s="4">
        <f>DAVERAGE(PlotSort,"NDRE",$BJ$31:$BJ$32)</f>
        <v>8.9836835373584389E-2</v>
      </c>
      <c r="BR12" s="4">
        <f>DSTDEV(PlotSort,"NDRE",$BJ$31:$BJ$32)/SQRT($BH12)</f>
        <v>5.3709085514875932E-3</v>
      </c>
      <c r="BS12" s="4">
        <f>DAVERAGE(PlotSort,"rvi",$BJ$31:$BJ$32)</f>
        <v>1.511642591547087</v>
      </c>
      <c r="BT12" s="4">
        <f>DSTDEV(PlotSort,"rvi",$BJ$31:$BJ$32)/SQRT($BH12)</f>
        <v>4.1078409309625287E-2</v>
      </c>
      <c r="BU12" s="17">
        <f>DAVERAGE(PlotSort,"ndvi",$BJ$31:$BJ$32)</f>
        <v>0.20064231492940715</v>
      </c>
      <c r="BV12" s="4">
        <f>DSTDEV(PlotSort,"ndvi",$BJ$31:$BJ$32)/SQRT($BH12)</f>
        <v>1.2522652093743132E-2</v>
      </c>
      <c r="BW12" s="17">
        <f>DAVERAGE(PlotSort,"SAVI",$BJ$31:$BJ$32)</f>
        <v>0.17269583437132069</v>
      </c>
      <c r="BX12" s="4">
        <f>DSTDEV(PlotSort,"SAVI",$BJ$31:$BJ$32)/SQRT($BH12)</f>
        <v>1.0234980224148997E-2</v>
      </c>
      <c r="BY12" s="17">
        <f>DAVERAGE(PlotSort,"CCCI",$BJ$31:$BJ$32)</f>
        <v>0.27532838592694026</v>
      </c>
      <c r="BZ12" s="4">
        <f>DSTDEV(PlotSort,"CCCI",$BJ$31:$BJ$32)/SQRT($BH12)</f>
        <v>1.5875874342300686E-2</v>
      </c>
    </row>
    <row r="13" spans="1:78" ht="13.5" customHeight="1" x14ac:dyDescent="0.2">
      <c r="B13" s="10">
        <v>153</v>
      </c>
      <c r="C13" s="10">
        <v>8.9740000000000002</v>
      </c>
      <c r="D13" s="10">
        <v>153.37392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32.5</v>
      </c>
      <c r="Q13" s="24">
        <v>1.05</v>
      </c>
      <c r="R13" s="24">
        <v>3.84</v>
      </c>
      <c r="S13" s="24">
        <v>46.73</v>
      </c>
      <c r="T13" s="24">
        <v>89.69</v>
      </c>
      <c r="U13" s="10">
        <v>2</v>
      </c>
      <c r="V13" s="10">
        <v>0</v>
      </c>
      <c r="W13" s="10">
        <v>2</v>
      </c>
      <c r="X13" s="10">
        <v>0</v>
      </c>
      <c r="Y13" s="10">
        <v>0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7.5953999999999997</v>
      </c>
      <c r="AK13" s="10">
        <v>0.50929999999999997</v>
      </c>
      <c r="AL13" s="11">
        <v>0.26419999999999999</v>
      </c>
      <c r="AM13" s="11">
        <v>1.77E-2</v>
      </c>
      <c r="AN13" s="11">
        <v>3.7187000000000001</v>
      </c>
      <c r="AO13" s="11">
        <v>0.1648</v>
      </c>
      <c r="AP13" s="11">
        <v>0.33169999999999999</v>
      </c>
      <c r="AQ13" s="11">
        <v>1.47E-2</v>
      </c>
      <c r="AR13" s="11">
        <v>14.3849</v>
      </c>
      <c r="AS13" s="11">
        <v>0.82110000000000005</v>
      </c>
      <c r="AT13" s="11">
        <v>0.26450000000000001</v>
      </c>
      <c r="AU13" s="11">
        <v>1.5100000000000001E-2</v>
      </c>
      <c r="AV13" s="11">
        <v>28.756</v>
      </c>
      <c r="AW13" s="11">
        <v>1.0483</v>
      </c>
      <c r="AX13" s="11">
        <v>0.40079999999999999</v>
      </c>
      <c r="AY13" s="11">
        <v>1.46E-2</v>
      </c>
      <c r="AZ13" s="11">
        <v>9.4334470989761096E-2</v>
      </c>
      <c r="BA13" s="11">
        <v>1.5153119092627598</v>
      </c>
      <c r="BB13" s="11">
        <v>0.20486998346610549</v>
      </c>
      <c r="BC13" s="11">
        <v>0.17544838239080063</v>
      </c>
      <c r="BD13" s="11">
        <v>0.30554243090767685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0.29791250000000002</v>
      </c>
      <c r="BJ13" s="4">
        <f>DSTDEV(PlotSort,"PhxRed",$BL$35:$BL$36)/SQRT($BH13)</f>
        <v>2.2570870528815885E-3</v>
      </c>
      <c r="BK13" s="4">
        <f>DAVERAGE(PlotSort,"PhxRedEdge",$BL$35:$BL$36)</f>
        <v>0.34543750000000001</v>
      </c>
      <c r="BL13" s="4">
        <f>DSTDEV(PlotSort,"PhxRedEdge",$BL$35:$BL$36)/SQRT($BH13)</f>
        <v>2.7210119900507616E-3</v>
      </c>
      <c r="BM13" s="4">
        <f>DAVERAGE(PlotSort,"TMRed",$BL$35:$BL$36)</f>
        <v>0.29306249999999995</v>
      </c>
      <c r="BN13" s="4">
        <f>DSTDEV(PlotSort,"TMRed",$BL$35:$BL$36)/SQRT($BH13)</f>
        <v>2.261552682498085E-3</v>
      </c>
      <c r="BO13" s="4">
        <f>DAVERAGE(PlotSort,"TMNIR",$BL$35:$BL$36)</f>
        <v>0.39673750000000002</v>
      </c>
      <c r="BP13" s="4">
        <f>DSTDEV(PlotSort,"TMNIR",$BL$35:$BL$36)/SQRT($BH13)</f>
        <v>3.1855105836539671E-3</v>
      </c>
      <c r="BQ13" s="4">
        <f>DAVERAGE(PlotSort,"NDRE",$BL$35:$BL$36)</f>
        <v>6.9116231212518892E-2</v>
      </c>
      <c r="BR13" s="4">
        <f>DSTDEV(PlotSort,"NDRE",$BL$35:$BL$36)/SQRT($BH13)</f>
        <v>1.5129942581614422E-3</v>
      </c>
      <c r="BS13" s="4">
        <f>DAVERAGE(PlotSort,"rvi",$BL$35:$BL$36)</f>
        <v>1.3539438805650474</v>
      </c>
      <c r="BT13" s="4">
        <f>DSTDEV(PlotSort,"rvi",$BL$35:$BL$36)/SQRT($BH13)</f>
        <v>8.8179455696096014E-3</v>
      </c>
      <c r="BU13" s="17">
        <f>DAVERAGE(PlotSort,"ndvi",$BL$35:$BL$36)</f>
        <v>0.150278812891043</v>
      </c>
      <c r="BV13" s="4">
        <f>DSTDEV(PlotSort,"ndvi",$BL$35:$BL$36)/SQRT($BH13)</f>
        <v>3.1752951840802977E-3</v>
      </c>
      <c r="BW13" s="17">
        <f>DAVERAGE(PlotSort,"SAVI",$BL$35:$BL$36)</f>
        <v>0.13068360597293563</v>
      </c>
      <c r="BX13" s="4">
        <f>DSTDEV(PlotSort,"SAVI",$BL$35:$BL$36)/SQRT($BH13)</f>
        <v>2.8388667239061102E-3</v>
      </c>
      <c r="BY13" s="17">
        <f>DAVERAGE(PlotSort,"CCCI",$BL$35:$BL$36)</f>
        <v>0.33473334500709911</v>
      </c>
      <c r="BZ13" s="4">
        <f>DSTDEV(PlotSort,"CCCI",$BL$35:$BL$36)/SQRT($BH13)</f>
        <v>1.6718903555363138E-2</v>
      </c>
    </row>
    <row r="14" spans="1:78" ht="13.5" customHeight="1" x14ac:dyDescent="0.2">
      <c r="B14" s="10">
        <v>153</v>
      </c>
      <c r="C14" s="10">
        <v>8.9659999999999993</v>
      </c>
      <c r="D14" s="10">
        <v>153.37358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32.5</v>
      </c>
      <c r="Q14" s="24">
        <v>1.05</v>
      </c>
      <c r="R14" s="24">
        <v>3.84</v>
      </c>
      <c r="S14" s="24">
        <v>46.83</v>
      </c>
      <c r="T14" s="24">
        <v>89.62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7.0509000000000004</v>
      </c>
      <c r="AK14" s="10">
        <v>1.2425999999999999</v>
      </c>
      <c r="AL14" s="11">
        <v>0.24579999999999999</v>
      </c>
      <c r="AM14" s="11">
        <v>4.3299999999999998E-2</v>
      </c>
      <c r="AN14" s="11">
        <v>3.6695000000000002</v>
      </c>
      <c r="AO14" s="11">
        <v>0.23130000000000001</v>
      </c>
      <c r="AP14" s="11">
        <v>0.3281</v>
      </c>
      <c r="AQ14" s="11">
        <v>2.07E-2</v>
      </c>
      <c r="AR14" s="11">
        <v>13.1275</v>
      </c>
      <c r="AS14" s="11">
        <v>2.3744999999999998</v>
      </c>
      <c r="AT14" s="11">
        <v>0.2419</v>
      </c>
      <c r="AU14" s="11">
        <v>4.3700000000000003E-2</v>
      </c>
      <c r="AV14" s="11">
        <v>29.613</v>
      </c>
      <c r="AW14" s="11">
        <v>1.2687999999999999</v>
      </c>
      <c r="AX14" s="11">
        <v>0.41360000000000002</v>
      </c>
      <c r="AY14" s="11">
        <v>1.77E-2</v>
      </c>
      <c r="AZ14" s="11">
        <v>0.11527571794526091</v>
      </c>
      <c r="BA14" s="11">
        <v>1.7097974369574205</v>
      </c>
      <c r="BB14" s="11">
        <v>0.26193745232646837</v>
      </c>
      <c r="BC14" s="11">
        <v>0.2228905235828646</v>
      </c>
      <c r="BD14" s="11">
        <v>0.21344000700934915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0.28030624999999998</v>
      </c>
      <c r="BJ14" s="4">
        <f>DSTDEV(PlotSort,"PhxRed",$BM$35:$BM$36)/SQRT($BH14)</f>
        <v>3.2595944117584114E-3</v>
      </c>
      <c r="BK14" s="4">
        <f>DAVERAGE(PlotSort,"PhxRedEdge",$BM$35:$BM$36)</f>
        <v>0.34413749999999999</v>
      </c>
      <c r="BL14" s="4">
        <f>DSTDEV(PlotSort,"PhxRedEdge",$BM$35:$BM$36)/SQRT($BH14)</f>
        <v>2.4943081037968559E-3</v>
      </c>
      <c r="BM14" s="4">
        <f>DAVERAGE(PlotSort,"TMRed",$BM$35:$BM$36)</f>
        <v>0.2775125</v>
      </c>
      <c r="BN14" s="4">
        <f>DSTDEV(PlotSort,"TMRed",$BM$35:$BM$36)/SQRT($BH14)</f>
        <v>3.0905753914117662E-3</v>
      </c>
      <c r="BO14" s="4">
        <f>DAVERAGE(PlotSort,"TMNIR",$BM$35:$BM$36)</f>
        <v>0.40801874999999993</v>
      </c>
      <c r="BP14" s="4">
        <f>DSTDEV(PlotSort,"TMNIR",$BM$35:$BM$36)/SQRT($BH14)</f>
        <v>2.560797706933004E-3</v>
      </c>
      <c r="BQ14" s="4">
        <f>DAVERAGE(PlotSort,"NDRE",$BM$35:$BM$36)</f>
        <v>8.4974321816494544E-2</v>
      </c>
      <c r="BR14" s="4">
        <f>DSTDEV(PlotSort,"NDRE",$BM$35:$BM$36)/SQRT($BH14)</f>
        <v>2.0566168512115529E-3</v>
      </c>
      <c r="BS14" s="4">
        <f>DAVERAGE(PlotSort,"rvi",$BM$35:$BM$36)</f>
        <v>1.4721124426849763</v>
      </c>
      <c r="BT14" s="4">
        <f>DSTDEV(PlotSort,"rvi",$BM$35:$BM$36)/SQRT($BH14)</f>
        <v>1.340043941814173E-2</v>
      </c>
      <c r="BU14" s="17">
        <f>DAVERAGE(PlotSort,"ndvi",$BM$35:$BM$36)</f>
        <v>0.19061886519682439</v>
      </c>
      <c r="BV14" s="4">
        <f>DSTDEV(PlotSort,"ndvi",$BM$35:$BM$36)/SQRT($BH14)</f>
        <v>4.3853755049534952E-3</v>
      </c>
      <c r="BW14" s="17">
        <f>DAVERAGE(PlotSort,"SAVI",$BM$35:$BM$36)</f>
        <v>0.16521536962184691</v>
      </c>
      <c r="BX14" s="4">
        <f>DSTDEV(PlotSort,"SAVI",$BM$35:$BM$36)/SQRT($BH14)</f>
        <v>3.5761297771287645E-3</v>
      </c>
      <c r="BY14" s="17">
        <f>DAVERAGE(PlotSort,"CCCI",$BM$35:$BM$36)</f>
        <v>0.27183570576461663</v>
      </c>
      <c r="BZ14" s="4">
        <f>DSTDEV(PlotSort,"CCCI",$BM$35:$BM$36)/SQRT($BH14)</f>
        <v>1.7744181363186572E-2</v>
      </c>
    </row>
    <row r="15" spans="1:78" ht="13.5" customHeight="1" x14ac:dyDescent="0.2">
      <c r="B15" s="10">
        <v>153</v>
      </c>
      <c r="C15" s="10">
        <v>8.9589999999999996</v>
      </c>
      <c r="D15" s="10">
        <v>153.37329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32.5</v>
      </c>
      <c r="Q15" s="24">
        <v>1.05</v>
      </c>
      <c r="R15" s="24">
        <v>3.84</v>
      </c>
      <c r="S15" s="24">
        <v>46.92</v>
      </c>
      <c r="T15" s="24">
        <v>89.56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8.0046999999999997</v>
      </c>
      <c r="AK15" s="10">
        <v>0.54190000000000005</v>
      </c>
      <c r="AL15" s="11">
        <v>0.27950000000000003</v>
      </c>
      <c r="AM15" s="11">
        <v>1.89E-2</v>
      </c>
      <c r="AN15" s="11">
        <v>3.7810000000000001</v>
      </c>
      <c r="AO15" s="11">
        <v>0.21099999999999999</v>
      </c>
      <c r="AP15" s="11">
        <v>0.3387</v>
      </c>
      <c r="AQ15" s="11">
        <v>1.89E-2</v>
      </c>
      <c r="AR15" s="11">
        <v>14.8203</v>
      </c>
      <c r="AS15" s="11">
        <v>1.0125</v>
      </c>
      <c r="AT15" s="11">
        <v>0.27360000000000001</v>
      </c>
      <c r="AU15" s="11">
        <v>1.8700000000000001E-2</v>
      </c>
      <c r="AV15" s="11">
        <v>28.5397</v>
      </c>
      <c r="AW15" s="11">
        <v>1.3728</v>
      </c>
      <c r="AX15" s="11">
        <v>0.39939999999999998</v>
      </c>
      <c r="AY15" s="11">
        <v>1.9199999999999998E-2</v>
      </c>
      <c r="AZ15" s="11">
        <v>8.2238179108521853E-2</v>
      </c>
      <c r="BA15" s="11">
        <v>1.4597953216374269</v>
      </c>
      <c r="BB15" s="11">
        <v>0.1869242199108469</v>
      </c>
      <c r="BC15" s="11">
        <v>0.16086956521739126</v>
      </c>
      <c r="BD15" s="11">
        <v>0.25680537454658509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0.24336249999999998</v>
      </c>
      <c r="BJ15" s="4">
        <f>DSTDEV(PlotSort,"PhxRed",$BN$35:$BN$36)/SQRT($BH15)</f>
        <v>5.8844813310702506E-3</v>
      </c>
      <c r="BK15" s="4">
        <f>DAVERAGE(PlotSort,"PhxRedEdge",$BN$35:$BN$36)</f>
        <v>0.32922499999999999</v>
      </c>
      <c r="BL15" s="4">
        <f>DSTDEV(PlotSort,"PhxRedEdge",$BN$35:$BN$36)/SQRT($BH15)</f>
        <v>3.7945331916926441E-3</v>
      </c>
      <c r="BM15" s="4">
        <f>DAVERAGE(PlotSort,"TMRed",$BN$35:$BN$36)</f>
        <v>0.24179999999999999</v>
      </c>
      <c r="BN15" s="4">
        <f>DSTDEV(PlotSort,"TMRed",$BN$35:$BN$36)/SQRT($BH15)</f>
        <v>5.7913112258180114E-3</v>
      </c>
      <c r="BO15" s="4">
        <f>DAVERAGE(PlotSort,"TMNIR",$BN$35:$BN$36)</f>
        <v>0.4125375</v>
      </c>
      <c r="BP15" s="4">
        <f>DSTDEV(PlotSort,"TMNIR",$BN$35:$BN$36)/SQRT($BH15)</f>
        <v>2.3150082921789142E-3</v>
      </c>
      <c r="BQ15" s="4">
        <f>DAVERAGE(PlotSort,"NDRE",$BN$35:$BN$36)</f>
        <v>0.11247025995282733</v>
      </c>
      <c r="BR15" s="4">
        <f>DSTDEV(PlotSort,"NDRE",$BN$35:$BN$36)/SQRT($BH15)</f>
        <v>5.2180935031723554E-3</v>
      </c>
      <c r="BS15" s="4">
        <f>DAVERAGE(PlotSort,"rvi",$BN$35:$BN$36)</f>
        <v>1.7126642998981985</v>
      </c>
      <c r="BT15" s="4">
        <f>DSTDEV(PlotSort,"rvi",$BN$35:$BN$36)/SQRT($BH15)</f>
        <v>4.0330435296947173E-2</v>
      </c>
      <c r="BU15" s="17">
        <f>DAVERAGE(PlotSort,"ndvi",$BN$35:$BN$36)</f>
        <v>0.26157244355846032</v>
      </c>
      <c r="BV15" s="4">
        <f>DSTDEV(PlotSort,"ndvi",$BN$35:$BN$36)/SQRT($BH15)</f>
        <v>1.1011967502294278E-2</v>
      </c>
      <c r="BW15" s="17">
        <f>DAVERAGE(PlotSort,"SAVI",$BN$35:$BN$36)</f>
        <v>0.22213534770475513</v>
      </c>
      <c r="BX15" s="4">
        <f>DSTDEV(PlotSort,"SAVI",$BN$35:$BN$36)/SQRT($BH15)</f>
        <v>8.6050739369149965E-3</v>
      </c>
      <c r="BY15" s="17">
        <f>DAVERAGE(PlotSort,"CCCI",$BN$35:$BN$36)</f>
        <v>0.1804482948953986</v>
      </c>
      <c r="BZ15" s="4">
        <f>DSTDEV(PlotSort,"CCCI",$BN$35:$BN$36)/SQRT($BH15)</f>
        <v>2.2950885700380144E-2</v>
      </c>
    </row>
    <row r="16" spans="1:78" ht="13.5" customHeight="1" x14ac:dyDescent="0.2">
      <c r="B16" s="10">
        <v>153</v>
      </c>
      <c r="C16" s="10">
        <v>8.9510000000000005</v>
      </c>
      <c r="D16" s="10">
        <v>153.37296000000001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32.5</v>
      </c>
      <c r="Q16" s="24">
        <v>1.05</v>
      </c>
      <c r="R16" s="24">
        <v>3.84</v>
      </c>
      <c r="S16" s="24">
        <v>47.02</v>
      </c>
      <c r="T16" s="24">
        <v>89.5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7.8822999999999999</v>
      </c>
      <c r="AK16" s="10">
        <v>0.75600000000000001</v>
      </c>
      <c r="AL16" s="11">
        <v>0.27579999999999999</v>
      </c>
      <c r="AM16" s="11">
        <v>2.6499999999999999E-2</v>
      </c>
      <c r="AN16" s="11">
        <v>3.8047</v>
      </c>
      <c r="AO16" s="11">
        <v>0.31559999999999999</v>
      </c>
      <c r="AP16" s="11">
        <v>0.34150000000000003</v>
      </c>
      <c r="AQ16" s="11">
        <v>2.8299999999999999E-2</v>
      </c>
      <c r="AR16" s="11">
        <v>14.705399999999999</v>
      </c>
      <c r="AS16" s="11">
        <v>1.3516999999999999</v>
      </c>
      <c r="AT16" s="11">
        <v>0.27200000000000002</v>
      </c>
      <c r="AU16" s="11">
        <v>2.5000000000000001E-2</v>
      </c>
      <c r="AV16" s="11">
        <v>29.0243</v>
      </c>
      <c r="AW16" s="11">
        <v>2.3441999999999998</v>
      </c>
      <c r="AX16" s="11">
        <v>0.40699999999999997</v>
      </c>
      <c r="AY16" s="11">
        <v>3.2899999999999999E-2</v>
      </c>
      <c r="AZ16" s="11">
        <v>8.7508350033400073E-2</v>
      </c>
      <c r="BA16" s="11">
        <v>1.4963235294117645</v>
      </c>
      <c r="BB16" s="11">
        <v>0.19882179675994099</v>
      </c>
      <c r="BC16" s="11">
        <v>0.17175572519083962</v>
      </c>
      <c r="BD16" s="11">
        <v>0.24933366549475289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0.28049375000000004</v>
      </c>
      <c r="BJ16" s="4">
        <f>DSTDEV(PlotSort,"PhxRed",$BK$31:$BK$32)/SQRT($BH16)</f>
        <v>4.899085533290882E-3</v>
      </c>
      <c r="BK16" s="4">
        <f>DAVERAGE(PlotSort,"PhxRedEdge",$BK$31:$BK$32)</f>
        <v>0.34447499999999998</v>
      </c>
      <c r="BL16" s="4">
        <f>DSTDEV(PlotSort,"PhxRedEdge",$BK$31:$BK$32)/SQRT($BH16)</f>
        <v>2.5742393698592477E-3</v>
      </c>
      <c r="BM16" s="4">
        <f>DAVERAGE(PlotSort,"TMRed",$BK$31:$BK$32)</f>
        <v>0.27738750000000001</v>
      </c>
      <c r="BN16" s="4">
        <f>DSTDEV(PlotSort,"TMRed",$BK$31:$BK$32)/SQRT($BH16)</f>
        <v>4.6518623062883806E-3</v>
      </c>
      <c r="BO16" s="4">
        <f>DAVERAGE(PlotSort,"TMNIR",$BK$31:$BK$32)</f>
        <v>0.40923124999999994</v>
      </c>
      <c r="BP16" s="4">
        <f>DSTDEV(PlotSort,"TMNIR",$BK$31:$BK$32)/SQRT($BH16)</f>
        <v>2.6009408353837409E-3</v>
      </c>
      <c r="BQ16" s="4">
        <f>DAVERAGE(PlotSort,"NDRE",$BK$31:$BK$32)</f>
        <v>8.5952872422089738E-2</v>
      </c>
      <c r="BR16" s="4">
        <f>DSTDEV(PlotSort,"NDRE",$BK$31:$BK$32)/SQRT($BH16)</f>
        <v>3.8431359122032961E-3</v>
      </c>
      <c r="BS16" s="4">
        <f>DAVERAGE(PlotSort,"rvi",$BK$31:$BK$32)</f>
        <v>1.4822422800174078</v>
      </c>
      <c r="BT16" s="4">
        <f>DSTDEV(PlotSort,"rvi",$BK$31:$BK$32)/SQRT($BH16)</f>
        <v>2.9155921373812073E-2</v>
      </c>
      <c r="BU16" s="17">
        <f>DAVERAGE(PlotSort,"ndvi",$BK$31:$BK$32)</f>
        <v>0.19264057735090276</v>
      </c>
      <c r="BV16" s="4">
        <f>DSTDEV(PlotSort,"ndvi",$BK$31:$BK$32)/SQRT($BH16)</f>
        <v>9.2967742551980769E-3</v>
      </c>
      <c r="BW16" s="17">
        <f>DAVERAGE(PlotSort,"SAVI",$BK$31:$BK$32)</f>
        <v>0.16694394891701816</v>
      </c>
      <c r="BX16" s="4">
        <f>DSTDEV(PlotSort,"SAVI",$BK$31:$BK$32)/SQRT($BH16)</f>
        <v>7.7190084244765037E-3</v>
      </c>
      <c r="BY16" s="17">
        <f>DAVERAGE(PlotSort,"CCCI",$BK$31:$BK$32)</f>
        <v>0.27526027031684192</v>
      </c>
      <c r="BZ16" s="4">
        <f>DSTDEV(PlotSort,"CCCI",$BK$31:$BK$32)/SQRT($BH16)</f>
        <v>2.2106030435998895E-2</v>
      </c>
    </row>
    <row r="17" spans="2:78" ht="13.5" customHeight="1" x14ac:dyDescent="0.2">
      <c r="B17" s="10">
        <v>153</v>
      </c>
      <c r="C17" s="10">
        <v>8.9440000000000008</v>
      </c>
      <c r="D17" s="10">
        <v>153.37267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32.5</v>
      </c>
      <c r="Q17" s="24">
        <v>1.05</v>
      </c>
      <c r="R17" s="24">
        <v>3.84</v>
      </c>
      <c r="S17" s="24">
        <v>47.11</v>
      </c>
      <c r="T17" s="24">
        <v>89.44</v>
      </c>
      <c r="U17" s="10">
        <v>2</v>
      </c>
      <c r="V17" s="10">
        <v>0</v>
      </c>
      <c r="W17" s="10">
        <v>2</v>
      </c>
      <c r="X17" s="10">
        <v>0</v>
      </c>
      <c r="Y17" s="10">
        <v>0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8.1957000000000004</v>
      </c>
      <c r="AK17" s="10">
        <v>0.46289999999999998</v>
      </c>
      <c r="AL17" s="11">
        <v>0.2873</v>
      </c>
      <c r="AM17" s="11">
        <v>1.6199999999999999E-2</v>
      </c>
      <c r="AN17" s="11">
        <v>3.9013</v>
      </c>
      <c r="AO17" s="11">
        <v>0.18060000000000001</v>
      </c>
      <c r="AP17" s="11">
        <v>0.35089999999999999</v>
      </c>
      <c r="AQ17" s="11">
        <v>1.6199999999999999E-2</v>
      </c>
      <c r="AR17" s="11">
        <v>15.309799999999999</v>
      </c>
      <c r="AS17" s="11">
        <v>0.74829999999999997</v>
      </c>
      <c r="AT17" s="11">
        <v>0.28370000000000001</v>
      </c>
      <c r="AU17" s="11">
        <v>1.3899999999999999E-2</v>
      </c>
      <c r="AV17" s="11">
        <v>29.962399999999999</v>
      </c>
      <c r="AW17" s="11">
        <v>0.90690000000000004</v>
      </c>
      <c r="AX17" s="11">
        <v>0.4209</v>
      </c>
      <c r="AY17" s="11">
        <v>1.2699999999999999E-2</v>
      </c>
      <c r="AZ17" s="11">
        <v>9.0697071780253949E-2</v>
      </c>
      <c r="BA17" s="11">
        <v>1.4836094465985195</v>
      </c>
      <c r="BB17" s="11">
        <v>0.19472040874254895</v>
      </c>
      <c r="BC17" s="11">
        <v>0.17084509380707286</v>
      </c>
      <c r="BD17" s="11">
        <v>0.32586335216514195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0.27044999999999997</v>
      </c>
      <c r="BJ17" s="4">
        <f>DSTDEV(PlotSort,"PhxRed",$BL$31:$BL$32)/SQRT($BH17)</f>
        <v>6.7261368308016668E-3</v>
      </c>
      <c r="BK17" s="4">
        <f>DAVERAGE(PlotSort,"PhxRedEdge",$BL$31:$BL$32)</f>
        <v>0.33699375000000004</v>
      </c>
      <c r="BL17" s="4">
        <f>DSTDEV(PlotSort,"PhxRedEdge",$BL$31:$BL$32)/SQRT($BH17)</f>
        <v>2.9565812006155574E-3</v>
      </c>
      <c r="BM17" s="4">
        <f>DAVERAGE(PlotSort,"TMRed",$BL$31:$BL$32)</f>
        <v>0.26755625</v>
      </c>
      <c r="BN17" s="4">
        <f>DSTDEV(PlotSort,"TMRed",$BL$31:$BL$32)/SQRT($BH17)</f>
        <v>6.3948740458667367E-3</v>
      </c>
      <c r="BO17" s="4">
        <f>DAVERAGE(PlotSort,"TMNIR",$BL$31:$BL$32)</f>
        <v>0.40342499999999992</v>
      </c>
      <c r="BP17" s="4">
        <f>DSTDEV(PlotSort,"TMNIR",$BL$31:$BL$32)/SQRT($BH17)</f>
        <v>2.6132435146129533E-3</v>
      </c>
      <c r="BQ17" s="4">
        <f>DAVERAGE(PlotSort,"NDRE",$BL$31:$BL$32)</f>
        <v>8.9814694977077919E-2</v>
      </c>
      <c r="BR17" s="4">
        <f>DSTDEV(PlotSort,"NDRE",$BL$31:$BL$32)/SQRT($BH17)</f>
        <v>5.3202601483395831E-3</v>
      </c>
      <c r="BS17" s="4">
        <f>DAVERAGE(PlotSort,"rvi",$BL$31:$BL$32)</f>
        <v>1.5231742528991916</v>
      </c>
      <c r="BT17" s="4">
        <f>DSTDEV(PlotSort,"rvi",$BL$31:$BL$32)/SQRT($BH17)</f>
        <v>4.4054656560240636E-2</v>
      </c>
      <c r="BU17" s="17">
        <f>DAVERAGE(PlotSort,"ndvi",$BL$31:$BL$32)</f>
        <v>0.20390391607067329</v>
      </c>
      <c r="BV17" s="4">
        <f>DSTDEV(PlotSort,"ndvi",$BL$31:$BL$32)/SQRT($BH17)</f>
        <v>1.3170721324599741E-2</v>
      </c>
      <c r="BW17" s="17">
        <f>DAVERAGE(PlotSort,"SAVI",$BL$31:$BL$32)</f>
        <v>0.17468089754367414</v>
      </c>
      <c r="BX17" s="4">
        <f>DSTDEV(PlotSort,"SAVI",$BL$31:$BL$32)/SQRT($BH17)</f>
        <v>1.0674067986087908E-2</v>
      </c>
      <c r="BY17" s="17">
        <f>DAVERAGE(PlotSort,"CCCI",$BL$31:$BL$32)</f>
        <v>0.25416625539902349</v>
      </c>
      <c r="BZ17" s="4">
        <f>DSTDEV(PlotSort,"CCCI",$BL$31:$BL$32)/SQRT($BH17)</f>
        <v>2.0074140581451527E-2</v>
      </c>
    </row>
    <row r="18" spans="2:78" ht="13.5" customHeight="1" x14ac:dyDescent="0.2">
      <c r="B18" s="10">
        <v>153</v>
      </c>
      <c r="C18" s="10">
        <v>9.0120000000000005</v>
      </c>
      <c r="D18" s="10">
        <v>153.37549999999999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32.5</v>
      </c>
      <c r="Q18" s="24">
        <v>1.05</v>
      </c>
      <c r="R18" s="24">
        <v>3.84</v>
      </c>
      <c r="S18" s="24">
        <v>46.26</v>
      </c>
      <c r="T18" s="24">
        <v>89.99</v>
      </c>
      <c r="U18" s="10">
        <v>2</v>
      </c>
      <c r="V18" s="10">
        <v>0</v>
      </c>
      <c r="W18" s="10">
        <v>2</v>
      </c>
      <c r="X18" s="10">
        <v>0</v>
      </c>
      <c r="Y18" s="10">
        <v>0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7.3117999999999999</v>
      </c>
      <c r="AK18" s="10">
        <v>0.50739999999999996</v>
      </c>
      <c r="AL18" s="11">
        <v>0.25190000000000001</v>
      </c>
      <c r="AM18" s="11">
        <v>1.7500000000000002E-2</v>
      </c>
      <c r="AN18" s="11">
        <v>3.7584</v>
      </c>
      <c r="AO18" s="11">
        <v>0.16470000000000001</v>
      </c>
      <c r="AP18" s="11">
        <v>0.33189999999999997</v>
      </c>
      <c r="AQ18" s="11">
        <v>1.4500000000000001E-2</v>
      </c>
      <c r="AR18" s="11">
        <v>13.7287</v>
      </c>
      <c r="AS18" s="11">
        <v>0.78359999999999996</v>
      </c>
      <c r="AT18" s="11">
        <v>0.24990000000000001</v>
      </c>
      <c r="AU18" s="11">
        <v>1.43E-2</v>
      </c>
      <c r="AV18" s="11">
        <v>30.5261</v>
      </c>
      <c r="AW18" s="11">
        <v>0.88400000000000001</v>
      </c>
      <c r="AX18" s="11">
        <v>0.42130000000000001</v>
      </c>
      <c r="AY18" s="11">
        <v>1.2200000000000001E-2</v>
      </c>
      <c r="AZ18" s="11">
        <v>0.11869357408390871</v>
      </c>
      <c r="BA18" s="11">
        <v>1.6858743497398958</v>
      </c>
      <c r="BB18" s="11">
        <v>0.25536352800953516</v>
      </c>
      <c r="BC18" s="11">
        <v>0.21951844262295084</v>
      </c>
      <c r="BD18" s="11">
        <v>0.29812821326862848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0.27188749999999995</v>
      </c>
      <c r="BJ18" s="4">
        <f>DSTDEV(PlotSort,"PhxRed",$BJ$35:$BJ$36)/SQRT($BH18)</f>
        <v>5.8574871958886957E-3</v>
      </c>
      <c r="BK18" s="4">
        <f>DAVERAGE(PlotSort,"PhxRedEdge",$BJ$35:$BJ$36)</f>
        <v>0.33577500000000005</v>
      </c>
      <c r="BL18" s="4">
        <f>DSTDEV(PlotSort,"PhxRedEdge",$BJ$35:$BJ$36)/SQRT($BH18)</f>
        <v>2.7795158451308266E-3</v>
      </c>
      <c r="BM18" s="4">
        <f>DAVERAGE(PlotSort,"TMRed",$BJ$35:$BJ$36)</f>
        <v>0.26859375000000002</v>
      </c>
      <c r="BN18" s="4">
        <f>DSTDEV(PlotSort,"TMRed",$BJ$35:$BJ$36)/SQRT($BH18)</f>
        <v>5.5773610004344054E-3</v>
      </c>
      <c r="BO18" s="4">
        <f>DAVERAGE(PlotSort,"TMNIR",$BJ$35:$BJ$36)</f>
        <v>0.40384375000000006</v>
      </c>
      <c r="BP18" s="4">
        <f>DSTDEV(PlotSort,"TMNIR",$BJ$35:$BJ$36)/SQRT($BH18)</f>
        <v>2.835665247491907E-3</v>
      </c>
      <c r="BQ18" s="4">
        <f>DAVERAGE(PlotSort,"NDRE",$BJ$35:$BJ$36)</f>
        <v>9.207326777896413E-2</v>
      </c>
      <c r="BR18" s="4">
        <f>DSTDEV(PlotSort,"NDRE",$BJ$35:$BJ$36)/SQRT($BH18)</f>
        <v>4.636026857373206E-3</v>
      </c>
      <c r="BS18" s="4">
        <f>DAVERAGE(PlotSort,"rvi",$BJ$35:$BJ$36)</f>
        <v>1.5146137119507894</v>
      </c>
      <c r="BT18" s="4">
        <f>DSTDEV(PlotSort,"rvi",$BJ$35:$BJ$36)/SQRT($BH18)</f>
        <v>3.7173426960848702E-2</v>
      </c>
      <c r="BU18" s="17">
        <f>DAVERAGE(PlotSort,"ndvi",$BJ$35:$BJ$36)</f>
        <v>0.20215022652438389</v>
      </c>
      <c r="BV18" s="4">
        <f>DSTDEV(PlotSort,"ndvi",$BJ$35:$BJ$36)/SQRT($BH18)</f>
        <v>1.1285170100809112E-2</v>
      </c>
      <c r="BW18" s="17">
        <f>DAVERAGE(PlotSort,"SAVI",$BJ$35:$BJ$36)</f>
        <v>0.1734848423761296</v>
      </c>
      <c r="BX18" s="4">
        <f>DSTDEV(PlotSort,"SAVI",$BJ$35:$BJ$36)/SQRT($BH18)</f>
        <v>9.1708463975541665E-3</v>
      </c>
      <c r="BY18" s="17">
        <f>DAVERAGE(PlotSort,"CCCI",$BJ$35:$BJ$36)</f>
        <v>0.29752303812736558</v>
      </c>
      <c r="BZ18" s="4">
        <f>DSTDEV(PlotSort,"CCCI",$BJ$35:$BJ$36)/SQRT($BH18)</f>
        <v>1.7901763097446399E-2</v>
      </c>
    </row>
    <row r="19" spans="2:78" ht="13.5" customHeight="1" x14ac:dyDescent="0.2">
      <c r="B19" s="10">
        <v>153</v>
      </c>
      <c r="C19" s="10">
        <v>9.0190000000000001</v>
      </c>
      <c r="D19" s="10">
        <v>153.37578999999999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32.5</v>
      </c>
      <c r="Q19" s="24">
        <v>1.05</v>
      </c>
      <c r="R19" s="24">
        <v>3.84</v>
      </c>
      <c r="S19" s="24">
        <v>46.17</v>
      </c>
      <c r="T19" s="24">
        <v>90.05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7.952</v>
      </c>
      <c r="AK19" s="10">
        <v>0.1782</v>
      </c>
      <c r="AL19" s="11">
        <v>0.27350000000000002</v>
      </c>
      <c r="AM19" s="11">
        <v>6.1000000000000004E-3</v>
      </c>
      <c r="AN19" s="11">
        <v>3.8269000000000002</v>
      </c>
      <c r="AO19" s="11">
        <v>7.9299999999999995E-2</v>
      </c>
      <c r="AP19" s="11">
        <v>0.33729999999999999</v>
      </c>
      <c r="AQ19" s="11">
        <v>7.0000000000000001E-3</v>
      </c>
      <c r="AR19" s="11">
        <v>14.943199999999999</v>
      </c>
      <c r="AS19" s="11">
        <v>0.29049999999999998</v>
      </c>
      <c r="AT19" s="11">
        <v>0.27150000000000002</v>
      </c>
      <c r="AU19" s="11">
        <v>5.3E-3</v>
      </c>
      <c r="AV19" s="11">
        <v>29.654599999999999</v>
      </c>
      <c r="AW19" s="11">
        <v>0.58240000000000003</v>
      </c>
      <c r="AX19" s="11">
        <v>0.40860000000000002</v>
      </c>
      <c r="AY19" s="11">
        <v>8.0000000000000002E-3</v>
      </c>
      <c r="AZ19" s="11">
        <v>9.55892210752112E-2</v>
      </c>
      <c r="BA19" s="11">
        <v>1.5049723756906077</v>
      </c>
      <c r="BB19" s="11">
        <v>0.20158800176444638</v>
      </c>
      <c r="BC19" s="11">
        <v>0.17426489280569443</v>
      </c>
      <c r="BD19" s="11">
        <v>0.34736110734924935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0.27905625000000001</v>
      </c>
      <c r="BJ19" s="4">
        <f>DSTDEV(PlotSort,"PhxRed",$BK$35:$BK$36)/SQRT($BH19)</f>
        <v>6.0482502204494372E-3</v>
      </c>
      <c r="BK19" s="4">
        <f>DAVERAGE(PlotSort,"PhxRedEdge",$BK$35:$BK$36)</f>
        <v>0.34569375000000002</v>
      </c>
      <c r="BL19" s="4">
        <f>DSTDEV(PlotSort,"PhxRedEdge",$BK$35:$BK$36)/SQRT($BH19)</f>
        <v>2.4957208168850395E-3</v>
      </c>
      <c r="BM19" s="4">
        <f>DAVERAGE(PlotSort,"TMRed",$BK$35:$BK$36)</f>
        <v>0.27634999999999998</v>
      </c>
      <c r="BN19" s="4">
        <f>DSTDEV(PlotSort,"TMRed",$BK$35:$BK$36)/SQRT($BH19)</f>
        <v>5.7134709240530841E-3</v>
      </c>
      <c r="BO19" s="4">
        <f>DAVERAGE(PlotSort,"TMNIR",$BK$35:$BK$36)</f>
        <v>0.40881250000000002</v>
      </c>
      <c r="BP19" s="4">
        <f>DSTDEV(PlotSort,"TMNIR",$BK$35:$BK$36)/SQRT($BH19)</f>
        <v>2.4194502646951287E-3</v>
      </c>
      <c r="BQ19" s="4">
        <f>DAVERAGE(PlotSort,"NDRE",$BK$35:$BK$36)</f>
        <v>8.3694299620203555E-2</v>
      </c>
      <c r="BR19" s="4">
        <f>DSTDEV(PlotSort,"NDRE",$BK$35:$BK$36)/SQRT($BH19)</f>
        <v>4.442859686967472E-3</v>
      </c>
      <c r="BS19" s="4">
        <f>DAVERAGE(PlotSort,"rvi",$BK$35:$BK$36)</f>
        <v>1.4908028209658104</v>
      </c>
      <c r="BT19" s="4">
        <f>DSTDEV(PlotSort,"rvi",$BK$35:$BK$36)/SQRT($BH19)</f>
        <v>3.8025856636413072E-2</v>
      </c>
      <c r="BU19" s="17">
        <f>DAVERAGE(PlotSort,"ndvi",$BK$35:$BK$36)</f>
        <v>0.19439426689719222</v>
      </c>
      <c r="BV19" s="4">
        <f>DSTDEV(PlotSort,"ndvi",$BK$35:$BK$36)/SQRT($BH19)</f>
        <v>1.1608895032291846E-2</v>
      </c>
      <c r="BW19" s="17">
        <f>DAVERAGE(PlotSort,"SAVI",$BK$35:$BK$36)</f>
        <v>0.1681400040845627</v>
      </c>
      <c r="BX19" s="4">
        <f>DSTDEV(PlotSort,"SAVI",$BK$35:$BK$36)/SQRT($BH19)</f>
        <v>9.5109146442837345E-3</v>
      </c>
      <c r="BY19" s="17">
        <f>DAVERAGE(PlotSort,"CCCI",$BK$35:$BK$36)</f>
        <v>0.23190348758849988</v>
      </c>
      <c r="BZ19" s="4">
        <f>DSTDEV(PlotSort,"CCCI",$BK$35:$BK$36)/SQRT($BH19)</f>
        <v>2.1035105137327884E-2</v>
      </c>
    </row>
    <row r="20" spans="2:78" ht="13.5" customHeight="1" x14ac:dyDescent="0.2">
      <c r="B20" s="10">
        <v>153</v>
      </c>
      <c r="C20" s="10">
        <v>9.0269999999999992</v>
      </c>
      <c r="D20" s="10">
        <v>153.37611999999999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32.5</v>
      </c>
      <c r="Q20" s="24">
        <v>1.05</v>
      </c>
      <c r="R20" s="24">
        <v>3.84</v>
      </c>
      <c r="S20" s="24">
        <v>46.07</v>
      </c>
      <c r="T20" s="24">
        <v>90.12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7.6467999999999998</v>
      </c>
      <c r="AK20" s="10">
        <v>0.50070000000000003</v>
      </c>
      <c r="AL20" s="11">
        <v>0.26250000000000001</v>
      </c>
      <c r="AM20" s="11">
        <v>1.72E-2</v>
      </c>
      <c r="AN20" s="11">
        <v>3.6778</v>
      </c>
      <c r="AO20" s="11">
        <v>7.7200000000000005E-2</v>
      </c>
      <c r="AP20" s="11">
        <v>0.32350000000000001</v>
      </c>
      <c r="AQ20" s="11">
        <v>6.7999999999999996E-3</v>
      </c>
      <c r="AR20" s="11">
        <v>14.393000000000001</v>
      </c>
      <c r="AS20" s="11">
        <v>0.95430000000000004</v>
      </c>
      <c r="AT20" s="11">
        <v>0.26100000000000001</v>
      </c>
      <c r="AU20" s="11">
        <v>1.7299999999999999E-2</v>
      </c>
      <c r="AV20" s="11">
        <v>27.961400000000001</v>
      </c>
      <c r="AW20" s="11">
        <v>0.33700000000000002</v>
      </c>
      <c r="AX20" s="11">
        <v>0.38440000000000002</v>
      </c>
      <c r="AY20" s="11">
        <v>4.5999999999999999E-3</v>
      </c>
      <c r="AZ20" s="11">
        <v>8.6029100155389199E-2</v>
      </c>
      <c r="BA20" s="11">
        <v>1.4727969348659005</v>
      </c>
      <c r="BB20" s="11">
        <v>0.1911992562751782</v>
      </c>
      <c r="BC20" s="11">
        <v>0.16160293347302254</v>
      </c>
      <c r="BD20" s="11">
        <v>0.28236032480058909</v>
      </c>
      <c r="BE20" s="27"/>
    </row>
    <row r="21" spans="2:78" ht="13.5" customHeight="1" x14ac:dyDescent="0.2">
      <c r="B21" s="10">
        <v>153</v>
      </c>
      <c r="C21" s="10">
        <v>9.0340000000000007</v>
      </c>
      <c r="D21" s="10">
        <v>153.37642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32.5</v>
      </c>
      <c r="Q21" s="24">
        <v>1.05</v>
      </c>
      <c r="R21" s="24">
        <v>3.84</v>
      </c>
      <c r="S21" s="24">
        <v>45.98</v>
      </c>
      <c r="T21" s="24">
        <v>90.17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6.8185000000000002</v>
      </c>
      <c r="AK21" s="10">
        <v>7.9299999999999995E-2</v>
      </c>
      <c r="AL21" s="11">
        <v>0.23369999999999999</v>
      </c>
      <c r="AM21" s="11">
        <v>2.7000000000000001E-3</v>
      </c>
      <c r="AN21" s="11">
        <v>3.5773000000000001</v>
      </c>
      <c r="AO21" s="11">
        <v>1.77E-2</v>
      </c>
      <c r="AP21" s="11">
        <v>0.31409999999999999</v>
      </c>
      <c r="AQ21" s="11">
        <v>1.6000000000000001E-3</v>
      </c>
      <c r="AR21" s="11">
        <v>12.777900000000001</v>
      </c>
      <c r="AS21" s="11">
        <v>0.43269999999999997</v>
      </c>
      <c r="AT21" s="11">
        <v>0.23119999999999999</v>
      </c>
      <c r="AU21" s="11">
        <v>7.7999999999999996E-3</v>
      </c>
      <c r="AV21" s="11">
        <v>29.153300000000002</v>
      </c>
      <c r="AW21" s="11">
        <v>0.31409999999999999</v>
      </c>
      <c r="AX21" s="11">
        <v>0.40010000000000001</v>
      </c>
      <c r="AY21" s="11">
        <v>4.3E-3</v>
      </c>
      <c r="AZ21" s="11">
        <v>0.12041444973396812</v>
      </c>
      <c r="BA21" s="11">
        <v>1.730536332179931</v>
      </c>
      <c r="BB21" s="11">
        <v>0.26754316489782992</v>
      </c>
      <c r="BC21" s="11">
        <v>0.22394590294351635</v>
      </c>
      <c r="BD21" s="11">
        <v>0.2443138964998276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0.25619999999999998</v>
      </c>
      <c r="BJ21" s="4"/>
      <c r="BK21" s="4">
        <f>DAVERAGE(PlotSort2,"PhxRedEdge",$BO$31:$BO$32)</f>
        <v>0.2777</v>
      </c>
      <c r="BL21" s="4"/>
      <c r="BM21" s="4">
        <f>DAVERAGE(PlotSort2,"TMRed",$BO$31:$BO$32)</f>
        <v>0.25109999999999999</v>
      </c>
      <c r="BN21" s="4"/>
      <c r="BO21" s="4">
        <f>DAVERAGE(PlotSort2,"TMNIR",$BO$31:$BO$32)</f>
        <v>0.31430000000000002</v>
      </c>
      <c r="BP21" s="4"/>
      <c r="BQ21" s="4">
        <f>DAVERAGE(PlotSort2,"NDRE",$BO$31:$BO$32)</f>
        <v>6.1824324324324352E-2</v>
      </c>
      <c r="BR21" s="4"/>
      <c r="BS21" s="4">
        <f>DAVERAGE(PlotSort2,"rvi",$BO$31:$BO$32)</f>
        <v>1.2516925527678218</v>
      </c>
      <c r="BT21" s="4"/>
      <c r="BU21" s="17">
        <f>DAVERAGE(PlotSort2,"ndvi",$BO$31:$BO$32)</f>
        <v>0.1117792713123453</v>
      </c>
      <c r="BV21" s="4"/>
      <c r="BW21" s="17">
        <f>DAVERAGE(PlotSort2,"SAVI",$BO$31:$BO$32)</f>
        <v>8.8980664539140289E-2</v>
      </c>
      <c r="BX21" s="4"/>
      <c r="BY21" s="17">
        <f>DAVERAGE(PlotSort2,"CCCI",$BO$31:$BO$32)</f>
        <v>0.55421870101540904</v>
      </c>
      <c r="BZ21" s="4"/>
    </row>
    <row r="22" spans="2:78" ht="13.5" customHeight="1" x14ac:dyDescent="0.2">
      <c r="B22" s="10">
        <v>153</v>
      </c>
      <c r="C22" s="10">
        <v>9.0410000000000004</v>
      </c>
      <c r="D22" s="10">
        <v>153.37671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32.5</v>
      </c>
      <c r="Q22" s="24">
        <v>1.05</v>
      </c>
      <c r="R22" s="24">
        <v>3.84</v>
      </c>
      <c r="S22" s="24">
        <v>45.89</v>
      </c>
      <c r="T22" s="24">
        <v>90.23</v>
      </c>
      <c r="U22" s="10">
        <v>2</v>
      </c>
      <c r="V22" s="10">
        <v>0</v>
      </c>
      <c r="W22" s="10">
        <v>2</v>
      </c>
      <c r="X22" s="10">
        <v>0</v>
      </c>
      <c r="Y22" s="10">
        <v>0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8.4806000000000008</v>
      </c>
      <c r="AK22" s="10">
        <v>0.21079999999999999</v>
      </c>
      <c r="AL22" s="11">
        <v>0.29010000000000002</v>
      </c>
      <c r="AM22" s="11">
        <v>7.1999999999999998E-3</v>
      </c>
      <c r="AN22" s="11">
        <v>3.8603999999999998</v>
      </c>
      <c r="AO22" s="11">
        <v>6.3299999999999995E-2</v>
      </c>
      <c r="AP22" s="11">
        <v>0.33829999999999999</v>
      </c>
      <c r="AQ22" s="11">
        <v>5.5999999999999999E-3</v>
      </c>
      <c r="AR22" s="11">
        <v>15.648999999999999</v>
      </c>
      <c r="AS22" s="11">
        <v>0.44030000000000002</v>
      </c>
      <c r="AT22" s="11">
        <v>0.28270000000000001</v>
      </c>
      <c r="AU22" s="11">
        <v>8.0000000000000002E-3</v>
      </c>
      <c r="AV22" s="11">
        <v>28.34</v>
      </c>
      <c r="AW22" s="11">
        <v>0.52829999999999999</v>
      </c>
      <c r="AX22" s="11">
        <v>0.38819999999999999</v>
      </c>
      <c r="AY22" s="11">
        <v>7.1999999999999998E-3</v>
      </c>
      <c r="AZ22" s="11">
        <v>6.8685478320715768E-2</v>
      </c>
      <c r="BA22" s="11">
        <v>1.3731871241598868</v>
      </c>
      <c r="BB22" s="11">
        <v>0.15725145327172452</v>
      </c>
      <c r="BC22" s="11">
        <v>0.13515244683576733</v>
      </c>
      <c r="BD22" s="11">
        <v>0.27084828415634438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0.27564999999999995</v>
      </c>
      <c r="BJ22" s="4">
        <f>DSTDEV(PlotSort2,"PhxRed",$BP$31:$BP$32)/SQRT($BH22)</f>
        <v>5.2500000000000047E-3</v>
      </c>
      <c r="BK22" s="4">
        <f>DAVERAGE(PlotSort2,"PhxRedEdge",$BP$31:$BP$32)</f>
        <v>0.30005000000000004</v>
      </c>
      <c r="BL22" s="4">
        <f>DSTDEV(PlotSort2,"PhxRedEdge",$BP$31:$BP$32)/SQRT($BH22)</f>
        <v>5.7500000000000051E-3</v>
      </c>
      <c r="BM22" s="4">
        <f>DAVERAGE(PlotSort2,"TMRed",$BP$31:$BP$32)</f>
        <v>0.26960000000000001</v>
      </c>
      <c r="BN22" s="4">
        <f>DSTDEV(PlotSort2,"TMRed",$BP$31:$BP$32)/SQRT($BH22)</f>
        <v>5.1999999999999824E-3</v>
      </c>
      <c r="BO22" s="4">
        <f>DAVERAGE(PlotSort2,"TMNIR",$BP$31:$BP$32)</f>
        <v>0.33540000000000003</v>
      </c>
      <c r="BP22" s="4">
        <f>DSTDEV(PlotSort2,"TMNIR",$BP$31:$BP$32)/SQRT($BH22)</f>
        <v>6.8999999999999895E-3</v>
      </c>
      <c r="BQ22" s="4">
        <f>DAVERAGE(PlotSort2,"NDRE",$BP$31:$BP$32)</f>
        <v>5.5615882084849161E-2</v>
      </c>
      <c r="BR22" s="4">
        <f>DSTDEV(PlotSort2,"NDRE",$BP$31:$BP$32)/SQRT($BH22)</f>
        <v>7.0258728716128885E-4</v>
      </c>
      <c r="BS22" s="4">
        <f>DAVERAGE(PlotSort2,"rvi",$BP$31:$BP$32)</f>
        <v>1.2440344456262511</v>
      </c>
      <c r="BT22" s="4">
        <f>DSTDEV(PlotSort2,"rvi",$BP$31:$BP$32)/SQRT($BH22)</f>
        <v>1.5987421466747698E-3</v>
      </c>
      <c r="BU22" s="17">
        <f>DAVERAGE(PlotSort2,"ndvi",$BP$31:$BP$32)</f>
        <v>0.10874763128391852</v>
      </c>
      <c r="BV22" s="4">
        <f>DSTDEV(PlotSort2,"ndvi",$BP$31:$BP$32)/SQRT($BH22)</f>
        <v>6.3496472969354345E-4</v>
      </c>
      <c r="BW22" s="17">
        <f>DAVERAGE(PlotSort2,"SAVI",$BP$31:$BP$32)</f>
        <v>8.9306705755238108E-2</v>
      </c>
      <c r="BX22" s="4">
        <f>DSTDEV(PlotSort2,"SAVI",$BP$31:$BP$32)/SQRT($BH22)</f>
        <v>1.3297636745354181E-3</v>
      </c>
      <c r="BY22" s="17">
        <f>DAVERAGE(PlotSort2,"CCCI",$BP$31:$BP$32)</f>
        <v>0.46863982584446606</v>
      </c>
      <c r="BZ22" s="4">
        <f>DSTDEV(PlotSort2,"CCCI",$BP$31:$BP$32)/SQRT($BH22)</f>
        <v>6.9399175916452773E-3</v>
      </c>
    </row>
    <row r="23" spans="2:78" ht="13.5" customHeight="1" x14ac:dyDescent="0.2">
      <c r="B23" s="10">
        <v>153</v>
      </c>
      <c r="C23" s="10">
        <v>9.048</v>
      </c>
      <c r="D23" s="10">
        <v>153.37700000000001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32.5</v>
      </c>
      <c r="Q23" s="24">
        <v>1.05</v>
      </c>
      <c r="R23" s="24">
        <v>3.84</v>
      </c>
      <c r="S23" s="24">
        <v>45.8</v>
      </c>
      <c r="T23" s="24">
        <v>90.29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8.4229000000000003</v>
      </c>
      <c r="AK23" s="10">
        <v>8.8300000000000003E-2</v>
      </c>
      <c r="AL23" s="11">
        <v>0.28760000000000002</v>
      </c>
      <c r="AM23" s="11">
        <v>3.0000000000000001E-3</v>
      </c>
      <c r="AN23" s="11">
        <v>3.7925</v>
      </c>
      <c r="AO23" s="11">
        <v>2.5700000000000001E-2</v>
      </c>
      <c r="AP23" s="11">
        <v>0.33169999999999999</v>
      </c>
      <c r="AQ23" s="11">
        <v>2.2000000000000001E-3</v>
      </c>
      <c r="AR23" s="11">
        <v>15.7661</v>
      </c>
      <c r="AS23" s="11">
        <v>0.2293</v>
      </c>
      <c r="AT23" s="11">
        <v>0.2843</v>
      </c>
      <c r="AU23" s="11">
        <v>4.1000000000000003E-3</v>
      </c>
      <c r="AV23" s="11">
        <v>27.9864</v>
      </c>
      <c r="AW23" s="11">
        <v>0.2954</v>
      </c>
      <c r="AX23" s="11">
        <v>0.38269999999999998</v>
      </c>
      <c r="AY23" s="11">
        <v>4.0000000000000001E-3</v>
      </c>
      <c r="AZ23" s="11">
        <v>7.1388577827547581E-2</v>
      </c>
      <c r="BA23" s="11">
        <v>1.3461132606401689</v>
      </c>
      <c r="BB23" s="11">
        <v>0.14752623688155919</v>
      </c>
      <c r="BC23" s="11">
        <v>0.12647814910025706</v>
      </c>
      <c r="BD23" s="11">
        <v>0.39513264917591184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0.18064999999999998</v>
      </c>
      <c r="BJ23" s="4">
        <f>DSTDEV(PlotSort2,"PhxRed",$BQ$31:$BQ$32)/SQRT($BH23)</f>
        <v>8.5000000000000342E-4</v>
      </c>
      <c r="BK23" s="4">
        <f>DAVERAGE(PlotSort2,"PhxRedEdge",$BQ$31:$BQ$32)</f>
        <v>0.21955</v>
      </c>
      <c r="BL23" s="4">
        <f>DSTDEV(PlotSort2,"PhxRedEdge",$BQ$31:$BQ$32)/SQRT($BH23)</f>
        <v>1.4500000000000068E-3</v>
      </c>
      <c r="BM23" s="4">
        <f>DAVERAGE(PlotSort2,"TMRed",$BQ$31:$BQ$32)</f>
        <v>0.17924999999999999</v>
      </c>
      <c r="BN23" s="4">
        <f>DSTDEV(PlotSort2,"TMRed",$BQ$31:$BQ$32)/SQRT($BH23)</f>
        <v>4.5000000000000595E-4</v>
      </c>
      <c r="BO23" s="4">
        <f>DAVERAGE(PlotSort2,"TMNIR",$BQ$31:$BQ$32)</f>
        <v>0.25014999999999998</v>
      </c>
      <c r="BP23" s="4">
        <f>DSTDEV(PlotSort2,"TMNIR",$BQ$31:$BQ$32)/SQRT($BH23)</f>
        <v>2.4499999999999938E-3</v>
      </c>
      <c r="BQ23" s="4">
        <f>DAVERAGE(PlotSort2,"NDRE",$BQ$31:$BQ$32)</f>
        <v>6.5134779745395888E-2</v>
      </c>
      <c r="BR23" s="4">
        <f>DSTDEV(PlotSort2,"NDRE",$BQ$31:$BQ$32)/SQRT($BH23)</f>
        <v>1.5881932275770489E-3</v>
      </c>
      <c r="BS23" s="4">
        <f>DAVERAGE(PlotSort2,"rvi",$BQ$31:$BQ$32)</f>
        <v>1.3955800681971817</v>
      </c>
      <c r="BT23" s="4">
        <f>DSTDEV(PlotSort2,"rvi",$BQ$31:$BQ$32)/SQRT($BH23)</f>
        <v>1.7171609655167286E-2</v>
      </c>
      <c r="BU23" s="17">
        <f>DAVERAGE(PlotSort2,"ndvi",$BQ$31:$BQ$32)</f>
        <v>0.1650862380353309</v>
      </c>
      <c r="BV23" s="4">
        <f>DSTDEV(PlotSort2,"ndvi",$BQ$31:$BQ$32)/SQRT($BH23)</f>
        <v>5.9846938144604974E-3</v>
      </c>
      <c r="BW23" s="17">
        <f>DAVERAGE(PlotSort2,"SAVI",$BQ$31:$BQ$32)</f>
        <v>0.11441912154613008</v>
      </c>
      <c r="BX23" s="4">
        <f>DSTDEV(PlotSort2,"SAVI",$BQ$31:$BQ$32)/SQRT($BH23)</f>
        <v>4.4342175133502693E-3</v>
      </c>
      <c r="BY23" s="17">
        <f>DAVERAGE(PlotSort2,"CCCI",$BQ$31:$BQ$32)</f>
        <v>0.15372659206183087</v>
      </c>
      <c r="BZ23" s="4">
        <f>DSTDEV(PlotSort2,"CCCI",$BQ$31:$BQ$32)/SQRT($BH23)</f>
        <v>1.9407581668108444E-2</v>
      </c>
    </row>
    <row r="24" spans="2:78" ht="13.5" customHeight="1" x14ac:dyDescent="0.2">
      <c r="B24" s="10">
        <v>153</v>
      </c>
      <c r="C24" s="10">
        <v>9.0559999999999992</v>
      </c>
      <c r="D24" s="10">
        <v>153.37733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32.5</v>
      </c>
      <c r="Q24" s="24">
        <v>1.05</v>
      </c>
      <c r="R24" s="24">
        <v>3.84</v>
      </c>
      <c r="S24" s="24">
        <v>45.7</v>
      </c>
      <c r="T24" s="24">
        <v>90.36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8.1257000000000001</v>
      </c>
      <c r="AK24" s="10">
        <v>0.2586</v>
      </c>
      <c r="AL24" s="11">
        <v>0.27689999999999998</v>
      </c>
      <c r="AM24" s="11">
        <v>8.8000000000000005E-3</v>
      </c>
      <c r="AN24" s="11">
        <v>3.8811</v>
      </c>
      <c r="AO24" s="11">
        <v>0.10199999999999999</v>
      </c>
      <c r="AP24" s="11">
        <v>0.33879999999999999</v>
      </c>
      <c r="AQ24" s="11">
        <v>8.8999999999999999E-3</v>
      </c>
      <c r="AR24" s="11">
        <v>15.3375</v>
      </c>
      <c r="AS24" s="11">
        <v>0.34329999999999999</v>
      </c>
      <c r="AT24" s="11">
        <v>0.27600000000000002</v>
      </c>
      <c r="AU24" s="11">
        <v>6.1999999999999998E-3</v>
      </c>
      <c r="AV24" s="11">
        <v>29.929099999999998</v>
      </c>
      <c r="AW24" s="11">
        <v>0.54500000000000004</v>
      </c>
      <c r="AX24" s="11">
        <v>0.40849999999999997</v>
      </c>
      <c r="AY24" s="11">
        <v>7.4000000000000003E-3</v>
      </c>
      <c r="AZ24" s="11">
        <v>9.3269102100896548E-2</v>
      </c>
      <c r="BA24" s="11">
        <v>1.4800724637681157</v>
      </c>
      <c r="BB24" s="11">
        <v>0.19357195032870703</v>
      </c>
      <c r="BC24" s="11">
        <v>0.16779231743351622</v>
      </c>
      <c r="BD24" s="11">
        <v>0.37245850783258577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0.69300000000000006</v>
      </c>
      <c r="BJ24" s="4"/>
      <c r="BK24" s="4">
        <f>DAVERAGE(PlotSort2,"PhxRedEdge",$BR$31:$BR$32)</f>
        <v>0.6835</v>
      </c>
      <c r="BL24" s="4"/>
      <c r="BM24" s="4">
        <f>DAVERAGE(PlotSort2,"TMRed",$BR$31:$BR$32)</f>
        <v>0.6915</v>
      </c>
      <c r="BN24" s="4"/>
      <c r="BO24" s="4">
        <f>DAVERAGE(PlotSort2,"TMNIR",$BR$31:$BR$32)</f>
        <v>0.66520000000000001</v>
      </c>
      <c r="BP24" s="4"/>
      <c r="BQ24" s="4">
        <f>DAVERAGE(PlotSort2,"NDRE",$BR$31:$BR$32)</f>
        <v>-1.356862163564913E-2</v>
      </c>
      <c r="BR24" s="4"/>
      <c r="BS24" s="4">
        <f>DAVERAGE(PlotSort2,"rvi",$BR$31:$BR$32)</f>
        <v>24.049168474331161</v>
      </c>
      <c r="BT24" s="4"/>
      <c r="BU24" s="17">
        <f>DAVERAGE(PlotSort2,"ndvi",$BR$31:$BR$32)</f>
        <v>-1.9385273089113281E-2</v>
      </c>
      <c r="BV24" s="4"/>
      <c r="BW24" s="17">
        <f>DAVERAGE(PlotSort2,"SAVI",$BR$31:$BR$32)</f>
        <v>-2.1247374373889152E-2</v>
      </c>
      <c r="BX24" s="4"/>
      <c r="BY24" s="17">
        <f>DAVERAGE(PlotSort2,"CCCI",$BR$31:$BR$32)</f>
        <v>0.39213075745278098</v>
      </c>
      <c r="BZ24" s="4"/>
    </row>
    <row r="25" spans="2:78" ht="13.5" customHeight="1" x14ac:dyDescent="0.2">
      <c r="B25" s="10">
        <v>153</v>
      </c>
      <c r="C25" s="10">
        <v>9.0630000000000006</v>
      </c>
      <c r="D25" s="10">
        <v>153.37763000000001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32.5</v>
      </c>
      <c r="Q25" s="24">
        <v>1.05</v>
      </c>
      <c r="R25" s="24">
        <v>3.84</v>
      </c>
      <c r="S25" s="24">
        <v>45.62</v>
      </c>
      <c r="T25" s="24">
        <v>90.41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8.8541000000000007</v>
      </c>
      <c r="AK25" s="10">
        <v>4.9000000000000002E-2</v>
      </c>
      <c r="AL25" s="11">
        <v>0.30120000000000002</v>
      </c>
      <c r="AM25" s="11">
        <v>1.6999999999999999E-3</v>
      </c>
      <c r="AN25" s="11">
        <v>4.0095000000000001</v>
      </c>
      <c r="AO25" s="11">
        <v>6.7000000000000002E-3</v>
      </c>
      <c r="AP25" s="11">
        <v>0.3493</v>
      </c>
      <c r="AQ25" s="11">
        <v>5.9999999999999995E-4</v>
      </c>
      <c r="AR25" s="11">
        <v>16.411200000000001</v>
      </c>
      <c r="AS25" s="11">
        <v>0.1386</v>
      </c>
      <c r="AT25" s="11">
        <v>0.29480000000000001</v>
      </c>
      <c r="AU25" s="11">
        <v>2.5000000000000001E-3</v>
      </c>
      <c r="AV25" s="11">
        <v>29.450700000000001</v>
      </c>
      <c r="AW25" s="11">
        <v>0.12479999999999999</v>
      </c>
      <c r="AX25" s="11">
        <v>0.4012</v>
      </c>
      <c r="AY25" s="11">
        <v>1.6999999999999999E-3</v>
      </c>
      <c r="AZ25" s="11">
        <v>6.9153897401732181E-2</v>
      </c>
      <c r="BA25" s="11">
        <v>1.360922659430122</v>
      </c>
      <c r="BB25" s="11">
        <v>0.1528735632183908</v>
      </c>
      <c r="BC25" s="11">
        <v>0.13344481605351169</v>
      </c>
      <c r="BD25" s="11">
        <v>0.31368859123652482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1.0031999999999999</v>
      </c>
      <c r="BJ25" s="4">
        <f>DSTDEV(PlotSort2,"PhxRed",$BS$31:$BS$32)/SQRT($BH25)</f>
        <v>3.9310727967481378E-3</v>
      </c>
      <c r="BK25" s="4">
        <f>DAVERAGE(PlotSort2,"PhxRedEdge",$BS$31:$BS$32)</f>
        <v>1.0029999999999999</v>
      </c>
      <c r="BL25" s="4">
        <f>DSTDEV(PlotSort2,"PhxRedEdge",$BS$31:$BS$32)/SQRT($BH25)</f>
        <v>3.9887341350358374E-3</v>
      </c>
      <c r="BM25" s="4">
        <f>DAVERAGE(PlotSort2,"TMRed",$BS$31:$BS$32)</f>
        <v>1.0031999999999999</v>
      </c>
      <c r="BN25" s="4">
        <f>DSTDEV(PlotSort2,"TMRed",$BS$31:$BS$32)/SQRT($BH25)</f>
        <v>3.9310727967481378E-3</v>
      </c>
      <c r="BO25" s="4">
        <f>DAVERAGE(PlotSort2,"TMNIR",$BS$31:$BS$32)</f>
        <v>1.0029999999999999</v>
      </c>
      <c r="BP25" s="4">
        <f>DSTDEV(PlotSort2,"TMNIR",$BS$31:$BS$32)/SQRT($BH25)</f>
        <v>3.9887341350358374E-3</v>
      </c>
      <c r="BQ25" s="4">
        <f>DAVERAGE(PlotSort2,"NDRE",$BS$31:$BS$32)</f>
        <v>0.73050191031316558</v>
      </c>
      <c r="BR25" s="4">
        <f>DSTDEV(PlotSort2,"NDRE",$BS$31:$BS$32)/SQRT($BH25)</f>
        <v>8.2433149342997286E-4</v>
      </c>
      <c r="BS25" s="4">
        <f>DAVERAGE(PlotSort2,"rvi",$BS$31:$BS$32)</f>
        <v>1.3190935704744617</v>
      </c>
      <c r="BT25" s="4">
        <f>DSTDEV(PlotSort2,"rvi",$BS$31:$BS$32)/SQRT($BH25)</f>
        <v>6.3560120273176016E-4</v>
      </c>
      <c r="BU25" s="17">
        <f>DAVERAGE(PlotSort2,"ndvi",$BS$31:$BS$32)</f>
        <v>0.13759396087727024</v>
      </c>
      <c r="BV25" s="4">
        <f>DSTDEV(PlotSort2,"ndvi",$BS$31:$BS$32)/SQRT($BH25)</f>
        <v>2.3636509789788659E-4</v>
      </c>
      <c r="BW25" s="17">
        <f>DAVERAGE(PlotSort2,"SAVI",$BS$31:$BS$32)</f>
        <v>0.20560590072427545</v>
      </c>
      <c r="BX25" s="4">
        <f>DSTDEV(PlotSort2,"SAVI",$BS$31:$BS$32)/SQRT($BH25)</f>
        <v>3.6877160321710658E-4</v>
      </c>
      <c r="BY25" s="17">
        <f>DAVERAGE(PlotSort2,"CCCI",$BS$31:$BS$32)</f>
        <v>11.781855974516491</v>
      </c>
      <c r="BZ25" s="4">
        <f>DSTDEV(PlotSort2,"CCCI",$BS$31:$BS$32)/SQRT($BH25)</f>
        <v>6.4020302225142565E-3</v>
      </c>
    </row>
    <row r="26" spans="2:78" ht="13.5" customHeight="1" x14ac:dyDescent="0.2">
      <c r="B26" s="10">
        <v>153</v>
      </c>
      <c r="C26" s="10">
        <v>9.2780000000000005</v>
      </c>
      <c r="D26" s="10">
        <v>153.38658000000001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32.5</v>
      </c>
      <c r="Q26" s="24">
        <v>1.05</v>
      </c>
      <c r="R26" s="24">
        <v>3.84</v>
      </c>
      <c r="S26" s="24">
        <v>42.91</v>
      </c>
      <c r="T26" s="24">
        <v>92.24</v>
      </c>
      <c r="U26" s="10">
        <v>2</v>
      </c>
      <c r="V26" s="10">
        <v>0</v>
      </c>
      <c r="W26" s="10">
        <v>2</v>
      </c>
      <c r="X26" s="10">
        <v>0</v>
      </c>
      <c r="Y26" s="10">
        <v>0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8.8585999999999991</v>
      </c>
      <c r="AK26" s="10">
        <v>2.07E-2</v>
      </c>
      <c r="AL26" s="11">
        <v>0.28720000000000001</v>
      </c>
      <c r="AM26" s="11">
        <v>6.9999999999999999E-4</v>
      </c>
      <c r="AN26" s="11">
        <v>4.2674000000000003</v>
      </c>
      <c r="AO26" s="11">
        <v>0.1099</v>
      </c>
      <c r="AP26" s="11">
        <v>0.35599999999999998</v>
      </c>
      <c r="AQ26" s="11">
        <v>9.1999999999999998E-3</v>
      </c>
      <c r="AR26" s="11">
        <v>16.690999999999999</v>
      </c>
      <c r="AS26" s="11">
        <v>5.3600000000000002E-2</v>
      </c>
      <c r="AT26" s="11">
        <v>0.2853</v>
      </c>
      <c r="AU26" s="11">
        <v>8.9999999999999998E-4</v>
      </c>
      <c r="AV26" s="11">
        <v>32.491700000000002</v>
      </c>
      <c r="AW26" s="11">
        <v>0.85699999999999998</v>
      </c>
      <c r="AX26" s="11">
        <v>0.42080000000000001</v>
      </c>
      <c r="AY26" s="11">
        <v>1.11E-2</v>
      </c>
      <c r="AZ26" s="11">
        <v>8.3419155509783766E-2</v>
      </c>
      <c r="BA26" s="11">
        <v>1.4749386610585349</v>
      </c>
      <c r="BB26" s="11">
        <v>0.19189916442430252</v>
      </c>
      <c r="BC26" s="11">
        <v>0.16851836497802836</v>
      </c>
      <c r="BD26" s="11">
        <v>0.23840474095362577</v>
      </c>
      <c r="BE26" s="27"/>
    </row>
    <row r="27" spans="2:78" ht="13.5" customHeight="1" x14ac:dyDescent="0.2">
      <c r="B27" s="10">
        <v>153</v>
      </c>
      <c r="C27" s="10">
        <v>9.2710000000000008</v>
      </c>
      <c r="D27" s="10">
        <v>153.38629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32.5</v>
      </c>
      <c r="Q27" s="24">
        <v>1.05</v>
      </c>
      <c r="R27" s="24">
        <v>3.84</v>
      </c>
      <c r="S27" s="24">
        <v>43</v>
      </c>
      <c r="T27" s="24">
        <v>92.18</v>
      </c>
      <c r="U27" s="10">
        <v>2</v>
      </c>
      <c r="V27" s="10">
        <v>0</v>
      </c>
      <c r="W27" s="10">
        <v>2</v>
      </c>
      <c r="X27" s="10">
        <v>0</v>
      </c>
      <c r="Y27" s="10">
        <v>0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9.0762999999999998</v>
      </c>
      <c r="AK27" s="10">
        <v>0.20519999999999999</v>
      </c>
      <c r="AL27" s="11">
        <v>0.29470000000000002</v>
      </c>
      <c r="AM27" s="11">
        <v>6.7000000000000002E-3</v>
      </c>
      <c r="AN27" s="11">
        <v>4.2957000000000001</v>
      </c>
      <c r="AO27" s="11">
        <v>4.9700000000000001E-2</v>
      </c>
      <c r="AP27" s="11">
        <v>0.35880000000000001</v>
      </c>
      <c r="AQ27" s="11">
        <v>4.1999999999999997E-3</v>
      </c>
      <c r="AR27" s="11">
        <v>16.9511</v>
      </c>
      <c r="AS27" s="11">
        <v>0.3674</v>
      </c>
      <c r="AT27" s="11">
        <v>0.29020000000000001</v>
      </c>
      <c r="AU27" s="11">
        <v>6.3E-3</v>
      </c>
      <c r="AV27" s="11">
        <v>32.920200000000001</v>
      </c>
      <c r="AW27" s="11">
        <v>0.24129999999999999</v>
      </c>
      <c r="AX27" s="11">
        <v>0.42699999999999999</v>
      </c>
      <c r="AY27" s="11">
        <v>3.0999999999999999E-3</v>
      </c>
      <c r="AZ27" s="11">
        <v>8.6790531941969937E-2</v>
      </c>
      <c r="BA27" s="11">
        <v>1.4713990351481736</v>
      </c>
      <c r="BB27" s="11">
        <v>0.19074177356385941</v>
      </c>
      <c r="BC27" s="11">
        <v>0.16858363457114686</v>
      </c>
      <c r="BD27" s="11">
        <v>0.29707291257399904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0.28320000000000001</v>
      </c>
      <c r="BJ27" s="4">
        <f>DSTDEV(PlotSort2,"PhxRed",$BT$31:$BT$32)/SQRT($BH27)</f>
        <v>3.5000000000000027E-3</v>
      </c>
      <c r="BK27" s="4">
        <f>DAVERAGE(PlotSort2,"PhxRedEdge",$BT$31:$BT$32)</f>
        <v>0.34110000000000001</v>
      </c>
      <c r="BL27" s="4">
        <f>DSTDEV(PlotSort2,"PhxRedEdge",$BT$31:$BT$32)/SQRT($BH27)</f>
        <v>6.5000000000000058E-3</v>
      </c>
      <c r="BM27" s="4">
        <f>DAVERAGE(PlotSort2,"TMRed",$BT$31:$BT$32)</f>
        <v>0.27934999999999999</v>
      </c>
      <c r="BN27" s="4">
        <f>DSTDEV(PlotSort2,"TMRed",$BT$31:$BT$32)/SQRT($BH27)</f>
        <v>3.4500000000000082E-3</v>
      </c>
      <c r="BO27" s="4">
        <f>DAVERAGE(PlotSort2,"TMNIR",$BT$31:$BT$32)</f>
        <v>0.40195000000000003</v>
      </c>
      <c r="BP27" s="4">
        <f>DSTDEV(PlotSort2,"TMNIR",$BT$31:$BT$32)/SQRT($BH27)</f>
        <v>6.4499999999999835E-3</v>
      </c>
      <c r="BQ27" s="4">
        <f>DAVERAGE(PlotSort2,"NDRE",$BT$31:$BT$32)</f>
        <v>8.1918255743759077E-2</v>
      </c>
      <c r="BR27" s="4">
        <f>DSTDEV(PlotSort2,"NDRE",$BT$31:$BT$32)/SQRT($BH27)</f>
        <v>1.4949753204787015E-3</v>
      </c>
      <c r="BS27" s="4">
        <f>DAVERAGE(PlotSort2,"rvi",$BT$31:$BT$32)</f>
        <v>1.438810261184561</v>
      </c>
      <c r="BT27" s="4">
        <f>DSTDEV(PlotSort2,"rvi",$BT$31:$BT$32)/SQRT($BH27)</f>
        <v>5.3198661138831316E-3</v>
      </c>
      <c r="BU27" s="17">
        <f>DAVERAGE(PlotSort2,"ndvi",$BT$31:$BT$32)</f>
        <v>0.1799241013802006</v>
      </c>
      <c r="BV27" s="4">
        <f>DSTDEV(PlotSort2,"ndvi",$BT$31:$BT$32)/SQRT($BH27)</f>
        <v>1.7888615827623411E-3</v>
      </c>
      <c r="BW27" s="17">
        <f>DAVERAGE(PlotSort2,"SAVI",$BT$31:$BT$32)</f>
        <v>0.15565495782457045</v>
      </c>
      <c r="BX27" s="4">
        <f>DSTDEV(PlotSort2,"SAVI",$BT$31:$BT$32)/SQRT($BH27)</f>
        <v>2.5048809934281741E-3</v>
      </c>
      <c r="BY27" s="17">
        <f>DAVERAGE(PlotSort2,"CCCI",$BT$31:$BT$32)</f>
        <v>0.30420521411540979</v>
      </c>
      <c r="BZ27" s="4">
        <f>DSTDEV(PlotSort2,"CCCI",$BT$31:$BT$32)/SQRT($BH27)</f>
        <v>3.6455891826671756E-2</v>
      </c>
    </row>
    <row r="28" spans="2:78" ht="13.5" customHeight="1" x14ac:dyDescent="0.2">
      <c r="B28" s="10">
        <v>153</v>
      </c>
      <c r="C28" s="10">
        <v>9.2629999999999999</v>
      </c>
      <c r="D28" s="10">
        <v>153.38596000000001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32.5</v>
      </c>
      <c r="Q28" s="24">
        <v>1.05</v>
      </c>
      <c r="R28" s="24">
        <v>3.84</v>
      </c>
      <c r="S28" s="24">
        <v>43.1</v>
      </c>
      <c r="T28" s="24">
        <v>92.11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9.4282000000000004</v>
      </c>
      <c r="AK28" s="10">
        <v>0.20710000000000001</v>
      </c>
      <c r="AL28" s="11">
        <v>0.30669999999999997</v>
      </c>
      <c r="AM28" s="11">
        <v>6.7000000000000002E-3</v>
      </c>
      <c r="AN28" s="11">
        <v>4.2775999999999996</v>
      </c>
      <c r="AO28" s="11">
        <v>0.1323</v>
      </c>
      <c r="AP28" s="11">
        <v>0.35780000000000001</v>
      </c>
      <c r="AQ28" s="11">
        <v>1.11E-2</v>
      </c>
      <c r="AR28" s="11">
        <v>17.461600000000001</v>
      </c>
      <c r="AS28" s="11">
        <v>0.23960000000000001</v>
      </c>
      <c r="AT28" s="11">
        <v>0.2994</v>
      </c>
      <c r="AU28" s="11">
        <v>4.1000000000000003E-3</v>
      </c>
      <c r="AV28" s="11">
        <v>31.528600000000001</v>
      </c>
      <c r="AW28" s="11">
        <v>0.7883</v>
      </c>
      <c r="AX28" s="11">
        <v>0.40970000000000001</v>
      </c>
      <c r="AY28" s="11">
        <v>1.0200000000000001E-2</v>
      </c>
      <c r="AZ28" s="11">
        <v>6.7622149837133549E-2</v>
      </c>
      <c r="BA28" s="11">
        <v>1.3684034736138946</v>
      </c>
      <c r="BB28" s="11">
        <v>0.1555492878296432</v>
      </c>
      <c r="BC28" s="11">
        <v>0.13683731701265403</v>
      </c>
      <c r="BD28" s="11">
        <v>0.26705396310977708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0.28075</v>
      </c>
      <c r="BJ28" s="4">
        <f>DSTDEV(PlotSort2,"PhxRed",$BU$31:$BU$32)/SQRT($BH28)</f>
        <v>1.8500000000000181E-3</v>
      </c>
      <c r="BK28" s="4">
        <f>DAVERAGE(PlotSort2,"PhxRedEdge",$BU$31:$BU$32)</f>
        <v>0.34155000000000002</v>
      </c>
      <c r="BL28" s="4">
        <f>DSTDEV(PlotSort2,"PhxRedEdge",$BU$31:$BU$32)/SQRT($BH28)</f>
        <v>3.2500000000000029E-3</v>
      </c>
      <c r="BM28" s="4">
        <f>DAVERAGE(PlotSort2,"TMRed",$BU$31:$BU$32)</f>
        <v>0.27654999999999996</v>
      </c>
      <c r="BN28" s="4">
        <f>DSTDEV(PlotSort2,"TMRed",$BU$31:$BU$32)/SQRT($BH28)</f>
        <v>3.8499999999999923E-3</v>
      </c>
      <c r="BO28" s="4">
        <f>DAVERAGE(PlotSort2,"TMNIR",$BU$31:$BU$32)</f>
        <v>0.40475</v>
      </c>
      <c r="BP28" s="4">
        <f>DSTDEV(PlotSort2,"TMNIR",$BU$31:$BU$32)/SQRT($BH28)</f>
        <v>6.2499999999999778E-3</v>
      </c>
      <c r="BQ28" s="4">
        <f>DAVERAGE(PlotSort2,"NDRE",$BU$31:$BU$32)</f>
        <v>8.4646989089657426E-2</v>
      </c>
      <c r="BR28" s="4">
        <f>DSTDEV(PlotSort2,"NDRE",$BU$31:$BU$32)/SQRT($BH28)</f>
        <v>2.94232025143807E-3</v>
      </c>
      <c r="BS28" s="4">
        <f>DAVERAGE(PlotSort2,"rvi",$BU$31:$BU$32)</f>
        <v>1.4641673689480217</v>
      </c>
      <c r="BT28" s="4">
        <f>DSTDEV(PlotSort2,"rvi",$BU$31:$BU$32)/SQRT($BH28)</f>
        <v>4.2983346123485311E-2</v>
      </c>
      <c r="BU28" s="17">
        <f>DAVERAGE(PlotSort2,"ndvi",$BU$31:$BU$32)</f>
        <v>0.18811978776549915</v>
      </c>
      <c r="BV28" s="4">
        <f>DSTDEV(PlotSort2,"ndvi",$BU$31:$BU$32)/SQRT($BH28)</f>
        <v>1.4161914735597803E-2</v>
      </c>
      <c r="BW28" s="17">
        <f>DAVERAGE(PlotSort2,"SAVI",$BU$31:$BU$32)</f>
        <v>0.16276137642626134</v>
      </c>
      <c r="BX28" s="4">
        <f>DSTDEV(PlotSort2,"SAVI",$BU$31:$BU$32)/SQRT($BH28)</f>
        <v>1.2494178190617905E-2</v>
      </c>
      <c r="BY28" s="17">
        <f>DAVERAGE(PlotSort2,"CCCI",$BU$31:$BU$32)</f>
        <v>0.28635427297674926</v>
      </c>
      <c r="BZ28" s="4">
        <f>DSTDEV(PlotSort2,"CCCI",$BU$31:$BU$32)/SQRT($BH28)</f>
        <v>6.0191941590058987E-2</v>
      </c>
    </row>
    <row r="29" spans="2:78" ht="13.5" customHeight="1" x14ac:dyDescent="0.2">
      <c r="B29" s="10">
        <v>153</v>
      </c>
      <c r="C29" s="10">
        <v>9.2539999999999996</v>
      </c>
      <c r="D29" s="10">
        <v>153.38558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32.5</v>
      </c>
      <c r="Q29" s="24">
        <v>1.05</v>
      </c>
      <c r="R29" s="24">
        <v>3.84</v>
      </c>
      <c r="S29" s="24">
        <v>43.22</v>
      </c>
      <c r="T29" s="24">
        <v>92.03</v>
      </c>
      <c r="U29" s="10">
        <v>2</v>
      </c>
      <c r="V29" s="10">
        <v>0</v>
      </c>
      <c r="W29" s="10">
        <v>2</v>
      </c>
      <c r="X29" s="10">
        <v>0</v>
      </c>
      <c r="Y29" s="10">
        <v>0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9.2151999999999994</v>
      </c>
      <c r="AK29" s="10">
        <v>0.35099999999999998</v>
      </c>
      <c r="AL29" s="11">
        <v>0.30030000000000001</v>
      </c>
      <c r="AM29" s="11">
        <v>1.14E-2</v>
      </c>
      <c r="AN29" s="11">
        <v>4.1403999999999996</v>
      </c>
      <c r="AO29" s="11">
        <v>0.107</v>
      </c>
      <c r="AP29" s="11">
        <v>0.34689999999999999</v>
      </c>
      <c r="AQ29" s="11">
        <v>8.9999999999999993E-3</v>
      </c>
      <c r="AR29" s="11">
        <v>17.3154</v>
      </c>
      <c r="AS29" s="11">
        <v>0.51180000000000003</v>
      </c>
      <c r="AT29" s="11">
        <v>0.29749999999999999</v>
      </c>
      <c r="AU29" s="11">
        <v>8.8000000000000005E-3</v>
      </c>
      <c r="AV29" s="11">
        <v>30.573899999999998</v>
      </c>
      <c r="AW29" s="11">
        <v>0.40770000000000001</v>
      </c>
      <c r="AX29" s="11">
        <v>0.39810000000000001</v>
      </c>
      <c r="AY29" s="11">
        <v>5.3E-3</v>
      </c>
      <c r="AZ29" s="11">
        <v>6.8724832214765136E-2</v>
      </c>
      <c r="BA29" s="11">
        <v>1.3381512605042019</v>
      </c>
      <c r="BB29" s="11">
        <v>0.14462334675100635</v>
      </c>
      <c r="BC29" s="11">
        <v>0.12621278019404486</v>
      </c>
      <c r="BD29" s="11">
        <v>0.37515913256107875</v>
      </c>
      <c r="BE29" s="27"/>
      <c r="BF29" s="5"/>
    </row>
    <row r="30" spans="2:78" ht="13.5" customHeight="1" x14ac:dyDescent="0.2">
      <c r="B30" s="10">
        <v>153</v>
      </c>
      <c r="C30" s="10">
        <v>9.2469999999999999</v>
      </c>
      <c r="D30" s="10">
        <v>153.38529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32.5</v>
      </c>
      <c r="Q30" s="24">
        <v>1.05</v>
      </c>
      <c r="R30" s="24">
        <v>3.84</v>
      </c>
      <c r="S30" s="24">
        <v>43.3</v>
      </c>
      <c r="T30" s="24">
        <v>91.97</v>
      </c>
      <c r="U30" s="10">
        <v>2</v>
      </c>
      <c r="V30" s="10">
        <v>0</v>
      </c>
      <c r="W30" s="10">
        <v>2</v>
      </c>
      <c r="X30" s="10">
        <v>0</v>
      </c>
      <c r="Y30" s="10">
        <v>0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6.7972999999999999</v>
      </c>
      <c r="AK30" s="10">
        <v>0.5363</v>
      </c>
      <c r="AL30" s="11">
        <v>0.22189999999999999</v>
      </c>
      <c r="AM30" s="11">
        <v>1.7500000000000002E-2</v>
      </c>
      <c r="AN30" s="11">
        <v>3.851</v>
      </c>
      <c r="AO30" s="11">
        <v>9.8599999999999993E-2</v>
      </c>
      <c r="AP30" s="11">
        <v>0.3231</v>
      </c>
      <c r="AQ30" s="11">
        <v>8.3000000000000001E-3</v>
      </c>
      <c r="AR30" s="11">
        <v>12.9527</v>
      </c>
      <c r="AS30" s="11">
        <v>1.1134999999999999</v>
      </c>
      <c r="AT30" s="11">
        <v>0.22289999999999999</v>
      </c>
      <c r="AU30" s="11">
        <v>1.9199999999999998E-2</v>
      </c>
      <c r="AV30" s="11">
        <v>32.173400000000001</v>
      </c>
      <c r="AW30" s="11">
        <v>0.156</v>
      </c>
      <c r="AX30" s="11">
        <v>0.41959999999999997</v>
      </c>
      <c r="AY30" s="11">
        <v>2E-3</v>
      </c>
      <c r="AZ30" s="11">
        <v>0.12993133162784434</v>
      </c>
      <c r="BA30" s="11">
        <v>1.8824585015702109</v>
      </c>
      <c r="BB30" s="11">
        <v>0.30614785992217897</v>
      </c>
      <c r="BC30" s="11">
        <v>0.25824945295404811</v>
      </c>
      <c r="BD30" s="11">
        <v>0.13754537082236995</v>
      </c>
      <c r="BE30" s="27"/>
      <c r="BF30" s="5"/>
      <c r="BH30" s="19" t="s">
        <v>116</v>
      </c>
    </row>
    <row r="31" spans="2:78" ht="13.5" customHeight="1" x14ac:dyDescent="0.2">
      <c r="B31" s="10">
        <v>153</v>
      </c>
      <c r="C31" s="10">
        <v>9.24</v>
      </c>
      <c r="D31" s="10">
        <v>153.38499999999999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32.5</v>
      </c>
      <c r="Q31" s="24">
        <v>1.05</v>
      </c>
      <c r="R31" s="24">
        <v>3.84</v>
      </c>
      <c r="S31" s="24">
        <v>43.39</v>
      </c>
      <c r="T31" s="24">
        <v>91.91</v>
      </c>
      <c r="U31" s="10">
        <v>2</v>
      </c>
      <c r="V31" s="10">
        <v>0</v>
      </c>
      <c r="W31" s="10">
        <v>2</v>
      </c>
      <c r="X31" s="10">
        <v>0</v>
      </c>
      <c r="Y31" s="10">
        <v>0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8.1212</v>
      </c>
      <c r="AK31" s="10">
        <v>0.22720000000000001</v>
      </c>
      <c r="AL31" s="11">
        <v>0.26550000000000001</v>
      </c>
      <c r="AM31" s="11">
        <v>7.4000000000000003E-3</v>
      </c>
      <c r="AN31" s="11">
        <v>4.0754000000000001</v>
      </c>
      <c r="AO31" s="11">
        <v>0.13719999999999999</v>
      </c>
      <c r="AP31" s="11">
        <v>0.34239999999999998</v>
      </c>
      <c r="AQ31" s="11">
        <v>1.15E-2</v>
      </c>
      <c r="AR31" s="11">
        <v>15.1189</v>
      </c>
      <c r="AS31" s="11">
        <v>0.23830000000000001</v>
      </c>
      <c r="AT31" s="11">
        <v>0.2606</v>
      </c>
      <c r="AU31" s="11">
        <v>4.1000000000000003E-3</v>
      </c>
      <c r="AV31" s="11">
        <v>31.337299999999999</v>
      </c>
      <c r="AW31" s="11">
        <v>0.85899999999999999</v>
      </c>
      <c r="AX31" s="11">
        <v>0.40939999999999999</v>
      </c>
      <c r="AY31" s="11">
        <v>1.12E-2</v>
      </c>
      <c r="AZ31" s="11">
        <v>8.9119446661346108E-2</v>
      </c>
      <c r="BA31" s="11">
        <v>1.5709900230237912</v>
      </c>
      <c r="BB31" s="11">
        <v>0.22208955223880597</v>
      </c>
      <c r="BC31" s="11">
        <v>0.19076923076923077</v>
      </c>
      <c r="BD31" s="11">
        <v>0.11527901031936907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153</v>
      </c>
      <c r="C32" s="10">
        <v>9.2330000000000005</v>
      </c>
      <c r="D32" s="10">
        <v>153.38471000000001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32.5</v>
      </c>
      <c r="Q32" s="24">
        <v>1.05</v>
      </c>
      <c r="R32" s="24">
        <v>3.84</v>
      </c>
      <c r="S32" s="24">
        <v>43.48</v>
      </c>
      <c r="T32" s="24">
        <v>91.85</v>
      </c>
      <c r="U32" s="10">
        <v>2</v>
      </c>
      <c r="V32" s="10">
        <v>0</v>
      </c>
      <c r="W32" s="10">
        <v>2</v>
      </c>
      <c r="X32" s="10">
        <v>0</v>
      </c>
      <c r="Y32" s="10">
        <v>0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7.9874999999999998</v>
      </c>
      <c r="AK32" s="10">
        <v>0.58730000000000004</v>
      </c>
      <c r="AL32" s="11">
        <v>0.26150000000000001</v>
      </c>
      <c r="AM32" s="11">
        <v>1.9199999999999998E-2</v>
      </c>
      <c r="AN32" s="11">
        <v>4.0061999999999998</v>
      </c>
      <c r="AO32" s="11">
        <v>0.20019999999999999</v>
      </c>
      <c r="AP32" s="11">
        <v>0.33700000000000002</v>
      </c>
      <c r="AQ32" s="11">
        <v>1.6799999999999999E-2</v>
      </c>
      <c r="AR32" s="11">
        <v>15.1622</v>
      </c>
      <c r="AS32" s="11">
        <v>0.97360000000000002</v>
      </c>
      <c r="AT32" s="11">
        <v>0.26169999999999999</v>
      </c>
      <c r="AU32" s="11">
        <v>1.6799999999999999E-2</v>
      </c>
      <c r="AV32" s="11">
        <v>31.254100000000001</v>
      </c>
      <c r="AW32" s="11">
        <v>1.6618999999999999</v>
      </c>
      <c r="AX32" s="11">
        <v>0.40889999999999999</v>
      </c>
      <c r="AY32" s="11">
        <v>2.1700000000000001E-2</v>
      </c>
      <c r="AZ32" s="11">
        <v>9.6393618447513027E-2</v>
      </c>
      <c r="BA32" s="11">
        <v>1.5624761176920137</v>
      </c>
      <c r="BB32" s="11">
        <v>0.21950492096629884</v>
      </c>
      <c r="BC32" s="11">
        <v>0.18862121988723732</v>
      </c>
      <c r="BD32" s="11">
        <v>0.23344861130266809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153</v>
      </c>
      <c r="C33" s="10">
        <v>9.2260000000000009</v>
      </c>
      <c r="D33" s="10">
        <v>153.38442000000001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32.5</v>
      </c>
      <c r="Q33" s="24">
        <v>1.05</v>
      </c>
      <c r="R33" s="24">
        <v>3.84</v>
      </c>
      <c r="S33" s="24">
        <v>43.57</v>
      </c>
      <c r="T33" s="24">
        <v>91.79</v>
      </c>
      <c r="U33" s="10">
        <v>2</v>
      </c>
      <c r="V33" s="10">
        <v>0</v>
      </c>
      <c r="W33" s="10">
        <v>2</v>
      </c>
      <c r="X33" s="10">
        <v>0</v>
      </c>
      <c r="Y33" s="10">
        <v>0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7.3783000000000003</v>
      </c>
      <c r="AK33" s="10">
        <v>0.80420000000000003</v>
      </c>
      <c r="AL33" s="11">
        <v>0.2419</v>
      </c>
      <c r="AM33" s="11">
        <v>2.64E-2</v>
      </c>
      <c r="AN33" s="11">
        <v>3.9291999999999998</v>
      </c>
      <c r="AO33" s="11">
        <v>0.20269999999999999</v>
      </c>
      <c r="AP33" s="11">
        <v>0.33090000000000003</v>
      </c>
      <c r="AQ33" s="11">
        <v>1.7100000000000001E-2</v>
      </c>
      <c r="AR33" s="11">
        <v>13.861000000000001</v>
      </c>
      <c r="AS33" s="11">
        <v>1.3611</v>
      </c>
      <c r="AT33" s="11">
        <v>0.23960000000000001</v>
      </c>
      <c r="AU33" s="11">
        <v>2.35E-2</v>
      </c>
      <c r="AV33" s="11">
        <v>31.5016</v>
      </c>
      <c r="AW33" s="11">
        <v>1.1107</v>
      </c>
      <c r="AX33" s="11">
        <v>0.4128</v>
      </c>
      <c r="AY33" s="11">
        <v>1.46E-2</v>
      </c>
      <c r="AZ33" s="11">
        <v>0.11012505042355784</v>
      </c>
      <c r="BA33" s="11">
        <v>1.7228714524207012</v>
      </c>
      <c r="BB33" s="11">
        <v>0.26548129981606378</v>
      </c>
      <c r="BC33" s="11">
        <v>0.22544255466851787</v>
      </c>
      <c r="BD33" s="11">
        <v>0.12695358188660458</v>
      </c>
      <c r="BE33" s="27"/>
      <c r="BF33" s="5"/>
    </row>
    <row r="34" spans="2:66" ht="13.5" customHeight="1" x14ac:dyDescent="0.2">
      <c r="B34" s="10">
        <v>153</v>
      </c>
      <c r="C34" s="10">
        <v>9.2949999999999999</v>
      </c>
      <c r="D34" s="10">
        <v>153.38729000000001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32.5</v>
      </c>
      <c r="Q34" s="24">
        <v>1.05</v>
      </c>
      <c r="R34" s="24">
        <v>3.84</v>
      </c>
      <c r="S34" s="24">
        <v>42.7</v>
      </c>
      <c r="T34" s="24">
        <v>92.38</v>
      </c>
      <c r="U34" s="10">
        <v>2</v>
      </c>
      <c r="V34" s="10">
        <v>0</v>
      </c>
      <c r="W34" s="10">
        <v>2</v>
      </c>
      <c r="X34" s="10">
        <v>0</v>
      </c>
      <c r="Y34" s="10">
        <v>0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9.2927999999999997</v>
      </c>
      <c r="AK34" s="10">
        <v>0.16370000000000001</v>
      </c>
      <c r="AL34" s="11">
        <v>0.30020000000000002</v>
      </c>
      <c r="AM34" s="11">
        <v>5.3E-3</v>
      </c>
      <c r="AN34" s="11">
        <v>4.1570999999999998</v>
      </c>
      <c r="AO34" s="11">
        <v>6.1699999999999998E-2</v>
      </c>
      <c r="AP34" s="11">
        <v>0.34570000000000001</v>
      </c>
      <c r="AQ34" s="11">
        <v>5.1000000000000004E-3</v>
      </c>
      <c r="AR34" s="11">
        <v>17.4603</v>
      </c>
      <c r="AS34" s="11">
        <v>0.37409999999999999</v>
      </c>
      <c r="AT34" s="11">
        <v>0.29730000000000001</v>
      </c>
      <c r="AU34" s="11">
        <v>6.4000000000000003E-3</v>
      </c>
      <c r="AV34" s="11">
        <v>30.557300000000001</v>
      </c>
      <c r="AW34" s="11">
        <v>0.46179999999999999</v>
      </c>
      <c r="AX34" s="11">
        <v>0.39429999999999998</v>
      </c>
      <c r="AY34" s="11">
        <v>6.0000000000000001E-3</v>
      </c>
      <c r="AZ34" s="11">
        <v>6.5675675675675643E-2</v>
      </c>
      <c r="BA34" s="11">
        <v>1.3262697611839891</v>
      </c>
      <c r="BB34" s="11">
        <v>0.1402544823597455</v>
      </c>
      <c r="BC34" s="11">
        <v>0.12210473313192344</v>
      </c>
      <c r="BD34" s="11">
        <v>0.36082626377965055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153</v>
      </c>
      <c r="C35" s="10">
        <v>9.3030000000000008</v>
      </c>
      <c r="D35" s="10">
        <v>153.38762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32.5</v>
      </c>
      <c r="Q35" s="24">
        <v>1.05</v>
      </c>
      <c r="R35" s="24">
        <v>3.84</v>
      </c>
      <c r="S35" s="24">
        <v>42.6</v>
      </c>
      <c r="T35" s="24">
        <v>92.45</v>
      </c>
      <c r="U35" s="10">
        <v>2</v>
      </c>
      <c r="V35" s="10">
        <v>0</v>
      </c>
      <c r="W35" s="10">
        <v>2</v>
      </c>
      <c r="X35" s="10">
        <v>0</v>
      </c>
      <c r="Y35" s="10">
        <v>0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9.0936000000000003</v>
      </c>
      <c r="AK35" s="10">
        <v>0.47349999999999998</v>
      </c>
      <c r="AL35" s="11">
        <v>0.29330000000000001</v>
      </c>
      <c r="AM35" s="11">
        <v>1.5299999999999999E-2</v>
      </c>
      <c r="AN35" s="11">
        <v>4.2533000000000003</v>
      </c>
      <c r="AO35" s="11">
        <v>0.20810000000000001</v>
      </c>
      <c r="AP35" s="11">
        <v>0.35320000000000001</v>
      </c>
      <c r="AQ35" s="11">
        <v>1.7299999999999999E-2</v>
      </c>
      <c r="AR35" s="11">
        <v>17.075800000000001</v>
      </c>
      <c r="AS35" s="11">
        <v>0.58330000000000004</v>
      </c>
      <c r="AT35" s="11">
        <v>0.2903</v>
      </c>
      <c r="AU35" s="11">
        <v>9.9000000000000008E-3</v>
      </c>
      <c r="AV35" s="11">
        <v>31.819800000000001</v>
      </c>
      <c r="AW35" s="11">
        <v>1.1669</v>
      </c>
      <c r="AX35" s="11">
        <v>0.4098</v>
      </c>
      <c r="AY35" s="11">
        <v>1.4999999999999999E-2</v>
      </c>
      <c r="AZ35" s="11">
        <v>7.4180865006553062E-2</v>
      </c>
      <c r="BA35" s="11">
        <v>1.4116431277988288</v>
      </c>
      <c r="BB35" s="11">
        <v>0.17068990144265106</v>
      </c>
      <c r="BC35" s="11">
        <v>0.14936255312057328</v>
      </c>
      <c r="BD35" s="11">
        <v>0.25414195100672921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153</v>
      </c>
      <c r="C36" s="10">
        <v>9.31</v>
      </c>
      <c r="D36" s="10">
        <v>153.38792000000001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32.5</v>
      </c>
      <c r="Q36" s="24">
        <v>1.05</v>
      </c>
      <c r="R36" s="24">
        <v>3.84</v>
      </c>
      <c r="S36" s="24">
        <v>42.51</v>
      </c>
      <c r="T36" s="24">
        <v>92.52</v>
      </c>
      <c r="U36" s="10">
        <v>2</v>
      </c>
      <c r="V36" s="10">
        <v>0</v>
      </c>
      <c r="W36" s="10">
        <v>2</v>
      </c>
      <c r="X36" s="10">
        <v>0</v>
      </c>
      <c r="Y36" s="10">
        <v>0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8.343</v>
      </c>
      <c r="AK36" s="10">
        <v>0.36830000000000002</v>
      </c>
      <c r="AL36" s="11">
        <v>0.26869999999999999</v>
      </c>
      <c r="AM36" s="11">
        <v>1.1900000000000001E-2</v>
      </c>
      <c r="AN36" s="11">
        <v>4.1496000000000004</v>
      </c>
      <c r="AO36" s="11">
        <v>8.4400000000000003E-2</v>
      </c>
      <c r="AP36" s="11">
        <v>0.34410000000000002</v>
      </c>
      <c r="AQ36" s="11">
        <v>7.0000000000000001E-3</v>
      </c>
      <c r="AR36" s="11">
        <v>15.7286</v>
      </c>
      <c r="AS36" s="11">
        <v>0.67010000000000003</v>
      </c>
      <c r="AT36" s="11">
        <v>0.26690000000000003</v>
      </c>
      <c r="AU36" s="11">
        <v>1.14E-2</v>
      </c>
      <c r="AV36" s="11">
        <v>31.944600000000001</v>
      </c>
      <c r="AW36" s="11">
        <v>0.21010000000000001</v>
      </c>
      <c r="AX36" s="11">
        <v>0.4108</v>
      </c>
      <c r="AY36" s="11">
        <v>2.7000000000000001E-3</v>
      </c>
      <c r="AZ36" s="11">
        <v>8.8356073652139336E-2</v>
      </c>
      <c r="BA36" s="11">
        <v>1.5391532409141999</v>
      </c>
      <c r="BB36" s="11">
        <v>0.21233584181791351</v>
      </c>
      <c r="BC36" s="11">
        <v>0.18328097138490274</v>
      </c>
      <c r="BD36" s="11">
        <v>0.1684702147729813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153</v>
      </c>
      <c r="C37" s="10">
        <v>9.3179999999999996</v>
      </c>
      <c r="D37" s="10">
        <v>153.38825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32.5</v>
      </c>
      <c r="Q37" s="24">
        <v>1.05</v>
      </c>
      <c r="R37" s="24">
        <v>3.84</v>
      </c>
      <c r="S37" s="24">
        <v>42.41</v>
      </c>
      <c r="T37" s="24">
        <v>92.59</v>
      </c>
      <c r="U37" s="10">
        <v>2</v>
      </c>
      <c r="V37" s="10">
        <v>0</v>
      </c>
      <c r="W37" s="10">
        <v>2</v>
      </c>
      <c r="X37" s="10">
        <v>0</v>
      </c>
      <c r="Y37" s="10">
        <v>0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8.7112999999999996</v>
      </c>
      <c r="AK37" s="10">
        <v>1.77E-2</v>
      </c>
      <c r="AL37" s="11">
        <v>0.28000000000000003</v>
      </c>
      <c r="AM37" s="11">
        <v>5.9999999999999995E-4</v>
      </c>
      <c r="AN37" s="11">
        <v>4.1332000000000004</v>
      </c>
      <c r="AO37" s="11">
        <v>4.5600000000000002E-2</v>
      </c>
      <c r="AP37" s="11">
        <v>0.34229999999999999</v>
      </c>
      <c r="AQ37" s="11">
        <v>3.8E-3</v>
      </c>
      <c r="AR37" s="11">
        <v>16.296299999999999</v>
      </c>
      <c r="AS37" s="11">
        <v>0.18640000000000001</v>
      </c>
      <c r="AT37" s="11">
        <v>0.27610000000000001</v>
      </c>
      <c r="AU37" s="11">
        <v>3.2000000000000002E-3</v>
      </c>
      <c r="AV37" s="11">
        <v>30.914999999999999</v>
      </c>
      <c r="AW37" s="11">
        <v>0.50339999999999996</v>
      </c>
      <c r="AX37" s="11">
        <v>0.39679999999999999</v>
      </c>
      <c r="AY37" s="11">
        <v>6.4999999999999997E-3</v>
      </c>
      <c r="AZ37" s="11">
        <v>7.3738330401840066E-2</v>
      </c>
      <c r="BA37" s="11">
        <v>1.4371604491126402</v>
      </c>
      <c r="BB37" s="11">
        <v>0.17937286372417888</v>
      </c>
      <c r="BC37" s="11">
        <v>0.15436098559126946</v>
      </c>
      <c r="BD37" s="11">
        <v>0.18264023574521884</v>
      </c>
      <c r="BE37" s="27"/>
      <c r="BF37" s="5"/>
      <c r="BI37" s="22">
        <v>2</v>
      </c>
    </row>
    <row r="38" spans="2:66" ht="13.5" customHeight="1" x14ac:dyDescent="0.2">
      <c r="B38" s="10">
        <v>153</v>
      </c>
      <c r="C38" s="10">
        <v>9.3260000000000005</v>
      </c>
      <c r="D38" s="10">
        <v>153.38857999999999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32.5</v>
      </c>
      <c r="Q38" s="24">
        <v>1.05</v>
      </c>
      <c r="R38" s="24">
        <v>3.84</v>
      </c>
      <c r="S38" s="24">
        <v>42.31</v>
      </c>
      <c r="T38" s="24">
        <v>92.66</v>
      </c>
      <c r="U38" s="10">
        <v>2</v>
      </c>
      <c r="V38" s="10">
        <v>0</v>
      </c>
      <c r="W38" s="10">
        <v>2</v>
      </c>
      <c r="X38" s="10">
        <v>0</v>
      </c>
      <c r="Y38" s="10">
        <v>0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8.0888000000000009</v>
      </c>
      <c r="AK38" s="10">
        <v>0.1888</v>
      </c>
      <c r="AL38" s="11">
        <v>0.2596</v>
      </c>
      <c r="AM38" s="11">
        <v>6.1000000000000004E-3</v>
      </c>
      <c r="AN38" s="11">
        <v>4.1490999999999998</v>
      </c>
      <c r="AO38" s="11">
        <v>2.1700000000000001E-2</v>
      </c>
      <c r="AP38" s="11">
        <v>0.34310000000000002</v>
      </c>
      <c r="AQ38" s="11">
        <v>1.8E-3</v>
      </c>
      <c r="AR38" s="11">
        <v>15.363799999999999</v>
      </c>
      <c r="AS38" s="11">
        <v>7.6399999999999996E-2</v>
      </c>
      <c r="AT38" s="11">
        <v>0.25979999999999998</v>
      </c>
      <c r="AU38" s="11">
        <v>1.2999999999999999E-3</v>
      </c>
      <c r="AV38" s="11">
        <v>32.252499999999998</v>
      </c>
      <c r="AW38" s="11">
        <v>7.2800000000000004E-2</v>
      </c>
      <c r="AX38" s="11">
        <v>0.4133</v>
      </c>
      <c r="AY38" s="11">
        <v>8.9999999999999998E-4</v>
      </c>
      <c r="AZ38" s="11">
        <v>9.2808038075092525E-2</v>
      </c>
      <c r="BA38" s="11">
        <v>1.5908391070053889</v>
      </c>
      <c r="BB38" s="11">
        <v>0.22804932402317638</v>
      </c>
      <c r="BC38" s="11">
        <v>0.19627482738044499</v>
      </c>
      <c r="BD38" s="11">
        <v>0.1280125507976097</v>
      </c>
      <c r="BE38" s="27"/>
      <c r="BF38" s="5"/>
      <c r="BI38" s="22">
        <v>3</v>
      </c>
      <c r="BJ38" s="3"/>
    </row>
    <row r="39" spans="2:66" ht="13.5" customHeight="1" x14ac:dyDescent="0.2">
      <c r="B39" s="10">
        <v>153</v>
      </c>
      <c r="C39" s="10">
        <v>9.3339999999999996</v>
      </c>
      <c r="D39" s="10">
        <v>153.38892000000001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32.5</v>
      </c>
      <c r="Q39" s="24">
        <v>1.05</v>
      </c>
      <c r="R39" s="24">
        <v>3.84</v>
      </c>
      <c r="S39" s="24">
        <v>42.21</v>
      </c>
      <c r="T39" s="24">
        <v>92.73</v>
      </c>
      <c r="U39" s="10">
        <v>2</v>
      </c>
      <c r="V39" s="10">
        <v>0</v>
      </c>
      <c r="W39" s="10">
        <v>2</v>
      </c>
      <c r="X39" s="10">
        <v>0</v>
      </c>
      <c r="Y39" s="10">
        <v>0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8.7766999999999999</v>
      </c>
      <c r="AK39" s="10">
        <v>0.55489999999999995</v>
      </c>
      <c r="AL39" s="11">
        <v>0.28120000000000001</v>
      </c>
      <c r="AM39" s="11">
        <v>1.78E-2</v>
      </c>
      <c r="AN39" s="11">
        <v>4.1738</v>
      </c>
      <c r="AO39" s="11">
        <v>0.17799999999999999</v>
      </c>
      <c r="AP39" s="11">
        <v>0.34460000000000002</v>
      </c>
      <c r="AQ39" s="11">
        <v>1.47E-2</v>
      </c>
      <c r="AR39" s="11">
        <v>16.502800000000001</v>
      </c>
      <c r="AS39" s="11">
        <v>1.0437000000000001</v>
      </c>
      <c r="AT39" s="11">
        <v>0.27860000000000001</v>
      </c>
      <c r="AU39" s="11">
        <v>1.7600000000000001E-2</v>
      </c>
      <c r="AV39" s="11">
        <v>31.470400000000001</v>
      </c>
      <c r="AW39" s="11">
        <v>1.0711999999999999</v>
      </c>
      <c r="AX39" s="11">
        <v>0.40250000000000002</v>
      </c>
      <c r="AY39" s="11">
        <v>1.37E-2</v>
      </c>
      <c r="AZ39" s="11">
        <v>7.7499665372774723E-2</v>
      </c>
      <c r="BA39" s="11">
        <v>1.4447236180904524</v>
      </c>
      <c r="BB39" s="11">
        <v>0.18191161356628982</v>
      </c>
      <c r="BC39" s="11">
        <v>0.15735331470662942</v>
      </c>
      <c r="BD39" s="11">
        <v>0.22167133218007376</v>
      </c>
      <c r="BE39" s="27"/>
      <c r="BF39" s="5"/>
    </row>
    <row r="40" spans="2:66" ht="13.5" customHeight="1" x14ac:dyDescent="0.2">
      <c r="B40" s="10">
        <v>153</v>
      </c>
      <c r="C40" s="10">
        <v>9.3420000000000005</v>
      </c>
      <c r="D40" s="10">
        <v>153.38925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32.5</v>
      </c>
      <c r="Q40" s="24">
        <v>1.05</v>
      </c>
      <c r="R40" s="24">
        <v>3.84</v>
      </c>
      <c r="S40" s="24">
        <v>42.11</v>
      </c>
      <c r="T40" s="24">
        <v>92.8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9.4290000000000003</v>
      </c>
      <c r="AK40" s="10">
        <v>0.189</v>
      </c>
      <c r="AL40" s="11">
        <v>0.30159999999999998</v>
      </c>
      <c r="AM40" s="11">
        <v>6.0000000000000001E-3</v>
      </c>
      <c r="AN40" s="11">
        <v>4.2008000000000001</v>
      </c>
      <c r="AO40" s="11">
        <v>9.3299999999999994E-2</v>
      </c>
      <c r="AP40" s="11">
        <v>0.3463</v>
      </c>
      <c r="AQ40" s="11">
        <v>7.7000000000000002E-3</v>
      </c>
      <c r="AR40" s="11">
        <v>17.636800000000001</v>
      </c>
      <c r="AS40" s="11">
        <v>0.27360000000000001</v>
      </c>
      <c r="AT40" s="11">
        <v>0.29730000000000001</v>
      </c>
      <c r="AU40" s="11">
        <v>4.5999999999999999E-3</v>
      </c>
      <c r="AV40" s="11">
        <v>30.811</v>
      </c>
      <c r="AW40" s="11">
        <v>0.61980000000000002</v>
      </c>
      <c r="AX40" s="11">
        <v>0.39340000000000003</v>
      </c>
      <c r="AY40" s="11">
        <v>7.9000000000000008E-3</v>
      </c>
      <c r="AZ40" s="11">
        <v>6.3674462619981109E-2</v>
      </c>
      <c r="BA40" s="11">
        <v>1.3232425159771275</v>
      </c>
      <c r="BB40" s="11">
        <v>0.139134211669321</v>
      </c>
      <c r="BC40" s="11">
        <v>0.12106324011085917</v>
      </c>
      <c r="BD40" s="11">
        <v>0.33627945455895908</v>
      </c>
      <c r="BE40" s="27"/>
      <c r="BF40" s="5"/>
    </row>
    <row r="41" spans="2:66" ht="13.5" customHeight="1" x14ac:dyDescent="0.2">
      <c r="B41" s="10">
        <v>153</v>
      </c>
      <c r="C41" s="10">
        <v>9.35</v>
      </c>
      <c r="D41" s="10">
        <v>153.38958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32.5</v>
      </c>
      <c r="Q41" s="24">
        <v>1.05</v>
      </c>
      <c r="R41" s="24">
        <v>3.84</v>
      </c>
      <c r="S41" s="24">
        <v>42.01</v>
      </c>
      <c r="T41" s="24">
        <v>92.87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9.4135000000000009</v>
      </c>
      <c r="AK41" s="10">
        <v>0.63219999999999998</v>
      </c>
      <c r="AL41" s="11">
        <v>0.30059999999999998</v>
      </c>
      <c r="AM41" s="11">
        <v>2.0199999999999999E-2</v>
      </c>
      <c r="AN41" s="11">
        <v>4.3590999999999998</v>
      </c>
      <c r="AO41" s="11">
        <v>0.17560000000000001</v>
      </c>
      <c r="AP41" s="11">
        <v>0.3589</v>
      </c>
      <c r="AQ41" s="11">
        <v>1.4500000000000001E-2</v>
      </c>
      <c r="AR41" s="11">
        <v>17.717300000000002</v>
      </c>
      <c r="AS41" s="11">
        <v>0.98429999999999995</v>
      </c>
      <c r="AT41" s="11">
        <v>0.29809999999999998</v>
      </c>
      <c r="AU41" s="11">
        <v>1.66E-2</v>
      </c>
      <c r="AV41" s="11">
        <v>32.466700000000003</v>
      </c>
      <c r="AW41" s="11">
        <v>1.0358000000000001</v>
      </c>
      <c r="AX41" s="11">
        <v>0.4138</v>
      </c>
      <c r="AY41" s="11">
        <v>1.32E-2</v>
      </c>
      <c r="AZ41" s="11">
        <v>7.1049566455286664E-2</v>
      </c>
      <c r="BA41" s="11">
        <v>1.3881247903388125</v>
      </c>
      <c r="BB41" s="11">
        <v>0.16252282623964043</v>
      </c>
      <c r="BC41" s="11">
        <v>0.14320488489149275</v>
      </c>
      <c r="BD41" s="11">
        <v>0.26749647504528323</v>
      </c>
      <c r="BE41" s="27"/>
      <c r="BF41" s="5"/>
    </row>
    <row r="42" spans="2:66" ht="13.5" customHeight="1" x14ac:dyDescent="0.2">
      <c r="B42" s="10">
        <v>153</v>
      </c>
      <c r="C42" s="10">
        <v>9.1590000000000007</v>
      </c>
      <c r="D42" s="10">
        <v>153.38162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32.5</v>
      </c>
      <c r="Q42" s="24">
        <v>1.05</v>
      </c>
      <c r="R42" s="24">
        <v>3.84</v>
      </c>
      <c r="S42" s="24">
        <v>44.41</v>
      </c>
      <c r="T42" s="24">
        <v>91.22</v>
      </c>
      <c r="U42" s="10">
        <v>2</v>
      </c>
      <c r="V42" s="10">
        <v>0</v>
      </c>
      <c r="W42" s="10">
        <v>2</v>
      </c>
      <c r="X42" s="10">
        <v>0</v>
      </c>
      <c r="Y42" s="10">
        <v>0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5.4043000000000001</v>
      </c>
      <c r="AK42" s="10">
        <v>4.0000000000000002E-4</v>
      </c>
      <c r="AL42" s="11">
        <v>0.17979999999999999</v>
      </c>
      <c r="AM42" s="11">
        <v>0</v>
      </c>
      <c r="AN42" s="11">
        <v>2.5905999999999998</v>
      </c>
      <c r="AO42" s="11">
        <v>2.18E-2</v>
      </c>
      <c r="AP42" s="11">
        <v>0.221</v>
      </c>
      <c r="AQ42" s="11">
        <v>1.9E-3</v>
      </c>
      <c r="AR42" s="11">
        <v>10.186199999999999</v>
      </c>
      <c r="AS42" s="11">
        <v>8.0000000000000002E-3</v>
      </c>
      <c r="AT42" s="11">
        <v>0.17879999999999999</v>
      </c>
      <c r="AU42" s="11">
        <v>1E-4</v>
      </c>
      <c r="AV42" s="11">
        <v>18.977900000000002</v>
      </c>
      <c r="AW42" s="11">
        <v>0.12690000000000001</v>
      </c>
      <c r="AX42" s="11">
        <v>0.25259999999999999</v>
      </c>
      <c r="AY42" s="11">
        <v>1.6999999999999999E-3</v>
      </c>
      <c r="AZ42" s="11">
        <v>6.6722972972972944E-2</v>
      </c>
      <c r="BA42" s="11">
        <v>1.412751677852349</v>
      </c>
      <c r="BB42" s="11">
        <v>0.17107093184979139</v>
      </c>
      <c r="BC42" s="11">
        <v>0.11885333905948035</v>
      </c>
      <c r="BD42" s="11">
        <v>0.13431901039372238</v>
      </c>
      <c r="BE42" s="27"/>
      <c r="BF42" s="5"/>
    </row>
    <row r="43" spans="2:66" ht="13.5" customHeight="1" x14ac:dyDescent="0.2">
      <c r="B43" s="10">
        <v>153</v>
      </c>
      <c r="C43" s="10">
        <v>9.1660000000000004</v>
      </c>
      <c r="D43" s="10">
        <v>153.38192000000001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32.5</v>
      </c>
      <c r="Q43" s="24">
        <v>1.05</v>
      </c>
      <c r="R43" s="24">
        <v>3.84</v>
      </c>
      <c r="S43" s="24">
        <v>44.32</v>
      </c>
      <c r="T43" s="24">
        <v>91.28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8.3955000000000002</v>
      </c>
      <c r="AK43" s="10">
        <v>0.54859999999999998</v>
      </c>
      <c r="AL43" s="11">
        <v>0.27889999999999998</v>
      </c>
      <c r="AM43" s="11">
        <v>1.8200000000000001E-2</v>
      </c>
      <c r="AN43" s="11">
        <v>4.0475000000000003</v>
      </c>
      <c r="AO43" s="11">
        <v>0.1696</v>
      </c>
      <c r="AP43" s="11">
        <v>0.3448</v>
      </c>
      <c r="AQ43" s="11">
        <v>1.44E-2</v>
      </c>
      <c r="AR43" s="11">
        <v>15.562799999999999</v>
      </c>
      <c r="AS43" s="11">
        <v>1.0576000000000001</v>
      </c>
      <c r="AT43" s="11">
        <v>0.2727</v>
      </c>
      <c r="AU43" s="11">
        <v>1.8499999999999999E-2</v>
      </c>
      <c r="AV43" s="11">
        <v>30.927499999999998</v>
      </c>
      <c r="AW43" s="11">
        <v>0.89439999999999997</v>
      </c>
      <c r="AX43" s="11">
        <v>0.41099999999999998</v>
      </c>
      <c r="AY43" s="11">
        <v>1.1900000000000001E-2</v>
      </c>
      <c r="AZ43" s="11">
        <v>8.7589309341095503E-2</v>
      </c>
      <c r="BA43" s="11">
        <v>1.5071507150715071</v>
      </c>
      <c r="BB43" s="11">
        <v>0.20228170250109695</v>
      </c>
      <c r="BC43" s="11">
        <v>0.17525555461687925</v>
      </c>
      <c r="BD43" s="11">
        <v>0.22616233138669026</v>
      </c>
      <c r="BE43" s="27"/>
      <c r="BF43" s="5"/>
    </row>
    <row r="44" spans="2:66" ht="13.5" customHeight="1" x14ac:dyDescent="0.2">
      <c r="B44" s="10">
        <v>153</v>
      </c>
      <c r="C44" s="10">
        <v>9.173</v>
      </c>
      <c r="D44" s="10">
        <v>153.38220999999999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32.5</v>
      </c>
      <c r="Q44" s="24">
        <v>1.05</v>
      </c>
      <c r="R44" s="24">
        <v>3.84</v>
      </c>
      <c r="S44" s="24">
        <v>44.23</v>
      </c>
      <c r="T44" s="24">
        <v>91.33</v>
      </c>
      <c r="U44" s="10">
        <v>2</v>
      </c>
      <c r="V44" s="10">
        <v>0</v>
      </c>
      <c r="W44" s="10">
        <v>2</v>
      </c>
      <c r="X44" s="10">
        <v>0</v>
      </c>
      <c r="Y44" s="10">
        <v>0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8.4673999999999996</v>
      </c>
      <c r="AK44" s="10">
        <v>0.14280000000000001</v>
      </c>
      <c r="AL44" s="11">
        <v>0.28089999999999998</v>
      </c>
      <c r="AM44" s="11">
        <v>4.7000000000000002E-3</v>
      </c>
      <c r="AN44" s="11">
        <v>3.5950000000000002</v>
      </c>
      <c r="AO44" s="11">
        <v>5.4600000000000003E-2</v>
      </c>
      <c r="AP44" s="11">
        <v>0.30580000000000002</v>
      </c>
      <c r="AQ44" s="11">
        <v>4.5999999999999999E-3</v>
      </c>
      <c r="AR44" s="11">
        <v>15.7067</v>
      </c>
      <c r="AS44" s="11">
        <v>0.27539999999999998</v>
      </c>
      <c r="AT44" s="11">
        <v>0.27479999999999999</v>
      </c>
      <c r="AU44" s="11">
        <v>4.7999999999999996E-3</v>
      </c>
      <c r="AV44" s="11">
        <v>25.798200000000001</v>
      </c>
      <c r="AW44" s="11">
        <v>0.36609999999999998</v>
      </c>
      <c r="AX44" s="11">
        <v>0.34229999999999999</v>
      </c>
      <c r="AY44" s="11">
        <v>4.8999999999999998E-3</v>
      </c>
      <c r="AZ44" s="11">
        <v>5.6318469372010453E-2</v>
      </c>
      <c r="BA44" s="11">
        <v>1.2456331877729259</v>
      </c>
      <c r="BB44" s="11">
        <v>0.10938259601361207</v>
      </c>
      <c r="BC44" s="11">
        <v>9.0636469429773533E-2</v>
      </c>
      <c r="BD44" s="11">
        <v>0.47557974343611131</v>
      </c>
      <c r="BE44" s="27"/>
      <c r="BF44" s="5"/>
    </row>
    <row r="45" spans="2:66" ht="13.5" customHeight="1" x14ac:dyDescent="0.2">
      <c r="B45" s="10">
        <v>153</v>
      </c>
      <c r="C45" s="10">
        <v>9.18</v>
      </c>
      <c r="D45" s="10">
        <v>153.38249999999999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32.5</v>
      </c>
      <c r="Q45" s="24">
        <v>1.05</v>
      </c>
      <c r="R45" s="24">
        <v>3.84</v>
      </c>
      <c r="S45" s="24">
        <v>44.14</v>
      </c>
      <c r="T45" s="24">
        <v>91.39</v>
      </c>
      <c r="U45" s="10">
        <v>2</v>
      </c>
      <c r="V45" s="10">
        <v>0</v>
      </c>
      <c r="W45" s="10">
        <v>2</v>
      </c>
      <c r="X45" s="10">
        <v>0</v>
      </c>
      <c r="Y45" s="10">
        <v>0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8.4441000000000006</v>
      </c>
      <c r="AK45" s="10">
        <v>0.43519999999999998</v>
      </c>
      <c r="AL45" s="11">
        <v>0.2797</v>
      </c>
      <c r="AM45" s="11">
        <v>1.44E-2</v>
      </c>
      <c r="AN45" s="11">
        <v>3.9382000000000001</v>
      </c>
      <c r="AO45" s="11">
        <v>0.13819999999999999</v>
      </c>
      <c r="AP45" s="11">
        <v>0.33460000000000001</v>
      </c>
      <c r="AQ45" s="11">
        <v>1.17E-2</v>
      </c>
      <c r="AR45" s="11">
        <v>15.792999999999999</v>
      </c>
      <c r="AS45" s="11">
        <v>0.86319999999999997</v>
      </c>
      <c r="AT45" s="11">
        <v>0.27589999999999998</v>
      </c>
      <c r="AU45" s="11">
        <v>1.5100000000000001E-2</v>
      </c>
      <c r="AV45" s="11">
        <v>29.860499999999998</v>
      </c>
      <c r="AW45" s="11">
        <v>0.78420000000000001</v>
      </c>
      <c r="AX45" s="11">
        <v>0.39550000000000002</v>
      </c>
      <c r="AY45" s="11">
        <v>1.04E-2</v>
      </c>
      <c r="AZ45" s="11">
        <v>8.3413231064237786E-2</v>
      </c>
      <c r="BA45" s="11">
        <v>1.4334903950706779</v>
      </c>
      <c r="BB45" s="11">
        <v>0.17813523979743826</v>
      </c>
      <c r="BC45" s="11">
        <v>0.15315007683114229</v>
      </c>
      <c r="BD45" s="11">
        <v>0.34066110594208154</v>
      </c>
      <c r="BE45" s="27"/>
      <c r="BF45" s="5"/>
    </row>
    <row r="46" spans="2:66" ht="13.5" customHeight="1" x14ac:dyDescent="0.2">
      <c r="B46" s="10">
        <v>153</v>
      </c>
      <c r="C46" s="10">
        <v>9.1869999999999994</v>
      </c>
      <c r="D46" s="10">
        <v>153.38279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32.5</v>
      </c>
      <c r="Q46" s="24">
        <v>1.05</v>
      </c>
      <c r="R46" s="24">
        <v>3.84</v>
      </c>
      <c r="S46" s="24">
        <v>44.06</v>
      </c>
      <c r="T46" s="24">
        <v>91.45</v>
      </c>
      <c r="U46" s="10">
        <v>2</v>
      </c>
      <c r="V46" s="10">
        <v>0</v>
      </c>
      <c r="W46" s="10">
        <v>2</v>
      </c>
      <c r="X46" s="10">
        <v>0</v>
      </c>
      <c r="Y46" s="10">
        <v>0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5.4889999999999999</v>
      </c>
      <c r="AK46" s="10">
        <v>1.2500000000000001E-2</v>
      </c>
      <c r="AL46" s="11">
        <v>0.18149999999999999</v>
      </c>
      <c r="AM46" s="11">
        <v>4.0000000000000002E-4</v>
      </c>
      <c r="AN46" s="11">
        <v>2.5705</v>
      </c>
      <c r="AO46" s="11">
        <v>9.5999999999999992E-3</v>
      </c>
      <c r="AP46" s="11">
        <v>0.21809999999999999</v>
      </c>
      <c r="AQ46" s="11">
        <v>8.0000000000000004E-4</v>
      </c>
      <c r="AR46" s="11">
        <v>10.3042</v>
      </c>
      <c r="AS46" s="11">
        <v>5.5399999999999998E-2</v>
      </c>
      <c r="AT46" s="11">
        <v>0.1797</v>
      </c>
      <c r="AU46" s="11">
        <v>1E-3</v>
      </c>
      <c r="AV46" s="11">
        <v>18.730399999999999</v>
      </c>
      <c r="AW46" s="11">
        <v>7.0699999999999999E-2</v>
      </c>
      <c r="AX46" s="11">
        <v>0.2477</v>
      </c>
      <c r="AY46" s="11">
        <v>8.9999999999999998E-4</v>
      </c>
      <c r="AZ46" s="11">
        <v>6.3546586517818845E-2</v>
      </c>
      <c r="BA46" s="11">
        <v>1.3784084585420144</v>
      </c>
      <c r="BB46" s="11">
        <v>0.15910154422087039</v>
      </c>
      <c r="BC46" s="11">
        <v>0.10998490403277981</v>
      </c>
      <c r="BD46" s="11">
        <v>0.17313417372993936</v>
      </c>
      <c r="BE46" s="27"/>
      <c r="BF46" s="5"/>
    </row>
    <row r="47" spans="2:66" ht="13.5" customHeight="1" x14ac:dyDescent="0.2">
      <c r="B47" s="10">
        <v>153</v>
      </c>
      <c r="C47" s="10">
        <v>9.1940000000000008</v>
      </c>
      <c r="D47" s="10">
        <v>153.38308000000001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32.5</v>
      </c>
      <c r="Q47" s="24">
        <v>1.05</v>
      </c>
      <c r="R47" s="24">
        <v>3.84</v>
      </c>
      <c r="S47" s="24">
        <v>43.97</v>
      </c>
      <c r="T47" s="24">
        <v>91.51</v>
      </c>
      <c r="U47" s="10">
        <v>2</v>
      </c>
      <c r="V47" s="10">
        <v>0</v>
      </c>
      <c r="W47" s="10">
        <v>2</v>
      </c>
      <c r="X47" s="10">
        <v>0</v>
      </c>
      <c r="Y47" s="10">
        <v>0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8.5574999999999992</v>
      </c>
      <c r="AK47" s="10">
        <v>0.1767</v>
      </c>
      <c r="AL47" s="11">
        <v>0.28260000000000002</v>
      </c>
      <c r="AM47" s="11">
        <v>5.7999999999999996E-3</v>
      </c>
      <c r="AN47" s="11">
        <v>3.9923999999999999</v>
      </c>
      <c r="AO47" s="11">
        <v>4.8099999999999997E-2</v>
      </c>
      <c r="AP47" s="11">
        <v>0.33829999999999999</v>
      </c>
      <c r="AQ47" s="11">
        <v>4.1000000000000003E-3</v>
      </c>
      <c r="AR47" s="11">
        <v>16.1036</v>
      </c>
      <c r="AS47" s="11">
        <v>0.61240000000000006</v>
      </c>
      <c r="AT47" s="11">
        <v>0.28039999999999998</v>
      </c>
      <c r="AU47" s="11">
        <v>1.0699999999999999E-2</v>
      </c>
      <c r="AV47" s="11">
        <v>30.187000000000001</v>
      </c>
      <c r="AW47" s="11">
        <v>0.2205</v>
      </c>
      <c r="AX47" s="11">
        <v>0.39850000000000002</v>
      </c>
      <c r="AY47" s="11">
        <v>2.8999999999999998E-3</v>
      </c>
      <c r="AZ47" s="11">
        <v>8.1704668838219363E-2</v>
      </c>
      <c r="BA47" s="11">
        <v>1.4211840228245365</v>
      </c>
      <c r="BB47" s="11">
        <v>0.17395787302990134</v>
      </c>
      <c r="BC47" s="11">
        <v>0.15026719823564344</v>
      </c>
      <c r="BD47" s="11">
        <v>0.34654621456680823</v>
      </c>
      <c r="BE47" s="27"/>
      <c r="BF47" s="5"/>
    </row>
    <row r="48" spans="2:66" ht="13.5" customHeight="1" x14ac:dyDescent="0.2">
      <c r="B48" s="10">
        <v>153</v>
      </c>
      <c r="C48" s="10">
        <v>9.2010000000000005</v>
      </c>
      <c r="D48" s="10">
        <v>153.38337000000001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32.5</v>
      </c>
      <c r="Q48" s="24">
        <v>1.05</v>
      </c>
      <c r="R48" s="24">
        <v>3.84</v>
      </c>
      <c r="S48" s="24">
        <v>43.88</v>
      </c>
      <c r="T48" s="24">
        <v>91.57</v>
      </c>
      <c r="U48" s="10">
        <v>2</v>
      </c>
      <c r="V48" s="10">
        <v>0</v>
      </c>
      <c r="W48" s="10">
        <v>2</v>
      </c>
      <c r="X48" s="10">
        <v>0</v>
      </c>
      <c r="Y48" s="10">
        <v>0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8.2012999999999998</v>
      </c>
      <c r="AK48" s="10">
        <v>2.3999999999999998E-3</v>
      </c>
      <c r="AL48" s="11">
        <v>0.27039999999999997</v>
      </c>
      <c r="AM48" s="11">
        <v>1E-4</v>
      </c>
      <c r="AN48" s="11">
        <v>3.4782000000000002</v>
      </c>
      <c r="AO48" s="11">
        <v>6.8999999999999999E-3</v>
      </c>
      <c r="AP48" s="11">
        <v>0.29430000000000001</v>
      </c>
      <c r="AQ48" s="11">
        <v>5.9999999999999995E-4</v>
      </c>
      <c r="AR48" s="11">
        <v>15.204700000000001</v>
      </c>
      <c r="AS48" s="11">
        <v>4.1599999999999998E-2</v>
      </c>
      <c r="AT48" s="11">
        <v>0.26440000000000002</v>
      </c>
      <c r="AU48" s="11">
        <v>6.9999999999999999E-4</v>
      </c>
      <c r="AV48" s="11">
        <v>24.924600000000002</v>
      </c>
      <c r="AW48" s="11">
        <v>2.5000000000000001E-2</v>
      </c>
      <c r="AX48" s="11">
        <v>0.32850000000000001</v>
      </c>
      <c r="AY48" s="11">
        <v>2.9999999999999997E-4</v>
      </c>
      <c r="AZ48" s="11">
        <v>5.4913294797687875E-2</v>
      </c>
      <c r="BA48" s="11">
        <v>1.2424357034795763</v>
      </c>
      <c r="BB48" s="11">
        <v>0.10811266655422498</v>
      </c>
      <c r="BC48" s="11">
        <v>8.7976942080702697E-2</v>
      </c>
      <c r="BD48" s="11">
        <v>0.46169990825282076</v>
      </c>
      <c r="BE48" s="27"/>
      <c r="BF48" s="5"/>
    </row>
    <row r="49" spans="2:57" ht="13.5" customHeight="1" x14ac:dyDescent="0.2">
      <c r="B49" s="10">
        <v>153</v>
      </c>
      <c r="C49" s="10">
        <v>9.2089999999999996</v>
      </c>
      <c r="D49" s="10">
        <v>153.38371000000001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32.5</v>
      </c>
      <c r="Q49" s="24">
        <v>1.05</v>
      </c>
      <c r="R49" s="24">
        <v>3.84</v>
      </c>
      <c r="S49" s="24">
        <v>43.78</v>
      </c>
      <c r="T49" s="24">
        <v>91.64</v>
      </c>
      <c r="U49" s="10">
        <v>2</v>
      </c>
      <c r="V49" s="10">
        <v>0</v>
      </c>
      <c r="W49" s="10">
        <v>2</v>
      </c>
      <c r="X49" s="10">
        <v>0</v>
      </c>
      <c r="Y49" s="10">
        <v>0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8.7126000000000001</v>
      </c>
      <c r="AK49" s="10">
        <v>0.27950000000000003</v>
      </c>
      <c r="AL49" s="11">
        <v>0.28670000000000001</v>
      </c>
      <c r="AM49" s="11">
        <v>9.1999999999999998E-3</v>
      </c>
      <c r="AN49" s="11">
        <v>4.1140999999999996</v>
      </c>
      <c r="AO49" s="11">
        <v>0.12959999999999999</v>
      </c>
      <c r="AP49" s="11">
        <v>0.34760000000000002</v>
      </c>
      <c r="AQ49" s="11">
        <v>1.0999999999999999E-2</v>
      </c>
      <c r="AR49" s="11">
        <v>16.293600000000001</v>
      </c>
      <c r="AS49" s="11">
        <v>0.31419999999999998</v>
      </c>
      <c r="AT49" s="11">
        <v>0.2828</v>
      </c>
      <c r="AU49" s="11">
        <v>5.4999999999999997E-3</v>
      </c>
      <c r="AV49" s="11">
        <v>31.037800000000001</v>
      </c>
      <c r="AW49" s="11">
        <v>0.6885</v>
      </c>
      <c r="AX49" s="11">
        <v>0.40839999999999999</v>
      </c>
      <c r="AY49" s="11">
        <v>9.1000000000000004E-3</v>
      </c>
      <c r="AZ49" s="11">
        <v>8.0423280423280383E-2</v>
      </c>
      <c r="BA49" s="11">
        <v>1.4441301272984441</v>
      </c>
      <c r="BB49" s="11">
        <v>0.18171296296296294</v>
      </c>
      <c r="BC49" s="11">
        <v>0.15815983881799864</v>
      </c>
      <c r="BD49" s="11">
        <v>0.26774932228873805</v>
      </c>
      <c r="BE49" s="27"/>
    </row>
    <row r="50" spans="2:57" ht="13.5" customHeight="1" x14ac:dyDescent="0.2">
      <c r="B50" s="10">
        <v>153</v>
      </c>
      <c r="C50" s="10">
        <v>9.1170000000000009</v>
      </c>
      <c r="D50" s="10">
        <v>153.37988000000001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32.5</v>
      </c>
      <c r="Q50" s="24">
        <v>1.05</v>
      </c>
      <c r="R50" s="24">
        <v>3.84</v>
      </c>
      <c r="S50" s="24">
        <v>44.94</v>
      </c>
      <c r="T50" s="24">
        <v>90.86</v>
      </c>
      <c r="U50" s="10">
        <v>2</v>
      </c>
      <c r="V50" s="10">
        <v>0</v>
      </c>
      <c r="W50" s="10">
        <v>2</v>
      </c>
      <c r="X50" s="10">
        <v>0</v>
      </c>
      <c r="Y50" s="10">
        <v>0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7.6288999999999998</v>
      </c>
      <c r="AK50" s="10">
        <v>2.6100000000000002E-2</v>
      </c>
      <c r="AL50" s="11">
        <v>0.25619999999999998</v>
      </c>
      <c r="AM50" s="11">
        <v>8.9999999999999998E-4</v>
      </c>
      <c r="AN50" s="11">
        <v>3.2299000000000002</v>
      </c>
      <c r="AO50" s="11">
        <v>1.06E-2</v>
      </c>
      <c r="AP50" s="11">
        <v>0.2777</v>
      </c>
      <c r="AQ50" s="11">
        <v>8.9999999999999998E-4</v>
      </c>
      <c r="AR50" s="11">
        <v>14.1721</v>
      </c>
      <c r="AS50" s="11">
        <v>2.64E-2</v>
      </c>
      <c r="AT50" s="11">
        <v>0.25109999999999999</v>
      </c>
      <c r="AU50" s="11">
        <v>5.0000000000000001E-4</v>
      </c>
      <c r="AV50" s="11">
        <v>23.3813</v>
      </c>
      <c r="AW50" s="11">
        <v>2.5000000000000001E-2</v>
      </c>
      <c r="AX50" s="11">
        <v>0.31430000000000002</v>
      </c>
      <c r="AY50" s="11">
        <v>2.9999999999999997E-4</v>
      </c>
      <c r="AZ50" s="11">
        <v>6.1824324324324352E-2</v>
      </c>
      <c r="BA50" s="11">
        <v>1.2516925527678218</v>
      </c>
      <c r="BB50" s="11">
        <v>0.1117792713123453</v>
      </c>
      <c r="BC50" s="11">
        <v>8.8980664539140289E-2</v>
      </c>
      <c r="BD50" s="11">
        <v>0.55421870101540904</v>
      </c>
      <c r="BE50" s="27"/>
    </row>
    <row r="51" spans="2:57" ht="13.5" customHeight="1" x14ac:dyDescent="0.2">
      <c r="B51" s="10">
        <v>153</v>
      </c>
      <c r="C51" s="10">
        <v>8.9030000000000005</v>
      </c>
      <c r="D51" s="10">
        <v>153.37096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32.5</v>
      </c>
      <c r="Q51" s="24">
        <v>1.05</v>
      </c>
      <c r="R51" s="24">
        <v>3.84</v>
      </c>
      <c r="S51" s="24">
        <v>47.63</v>
      </c>
      <c r="T51" s="24">
        <v>89.11</v>
      </c>
      <c r="U51" s="10">
        <v>2</v>
      </c>
      <c r="V51" s="10">
        <v>0</v>
      </c>
      <c r="W51" s="10">
        <v>2</v>
      </c>
      <c r="X51" s="10">
        <v>0</v>
      </c>
      <c r="Y51" s="10">
        <v>0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19.559000000000001</v>
      </c>
      <c r="AK51" s="26">
        <v>1.4999999999999999E-2</v>
      </c>
      <c r="AL51" s="26">
        <v>0.69300000000000006</v>
      </c>
      <c r="AM51" s="26">
        <v>5.0000000000000001E-4</v>
      </c>
      <c r="AN51" s="26">
        <v>7.5139999999999993</v>
      </c>
      <c r="AO51" s="26">
        <v>5.5000000000000005E-3</v>
      </c>
      <c r="AP51" s="26">
        <v>0.6835</v>
      </c>
      <c r="AQ51" s="26">
        <v>5.0000000000000001E-4</v>
      </c>
      <c r="AR51" s="26">
        <v>36.893000000000001</v>
      </c>
      <c r="AS51" s="26">
        <v>3.3500000000000002E-2</v>
      </c>
      <c r="AT51" s="26">
        <v>0.6915</v>
      </c>
      <c r="AU51" s="26">
        <v>5.0000000000000001E-4</v>
      </c>
      <c r="AV51" s="26">
        <v>46.837400000000002</v>
      </c>
      <c r="AW51" s="26">
        <v>3.95E-2</v>
      </c>
      <c r="AX51" s="26">
        <v>0.66520000000000001</v>
      </c>
      <c r="AY51" s="26">
        <v>5.9999999999999995E-4</v>
      </c>
      <c r="AZ51" s="11">
        <v>-1.356862163564913E-2</v>
      </c>
      <c r="BA51" s="11">
        <v>24.049168474331161</v>
      </c>
      <c r="BB51" s="11">
        <v>-1.9385273089113281E-2</v>
      </c>
      <c r="BC51" s="11">
        <v>-2.1247374373889152E-2</v>
      </c>
      <c r="BD51" s="11">
        <v>0.39213075745278098</v>
      </c>
      <c r="BE51" s="27"/>
    </row>
    <row r="52" spans="2:57" ht="13.5" customHeight="1" x14ac:dyDescent="0.2">
      <c r="B52" s="10">
        <v>153</v>
      </c>
      <c r="C52" s="10">
        <v>8.8930000000000007</v>
      </c>
      <c r="D52" s="10">
        <v>153.37054000000001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32.5</v>
      </c>
      <c r="Q52" s="24">
        <v>1.05</v>
      </c>
      <c r="R52" s="24">
        <v>3.84</v>
      </c>
      <c r="S52" s="24">
        <v>47.75</v>
      </c>
      <c r="T52" s="24">
        <v>89.03</v>
      </c>
      <c r="U52" s="10">
        <v>2</v>
      </c>
      <c r="V52" s="10">
        <v>0</v>
      </c>
      <c r="W52" s="10">
        <v>2</v>
      </c>
      <c r="X52" s="10">
        <v>0</v>
      </c>
      <c r="Y52" s="10">
        <v>0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28.060600000000001</v>
      </c>
      <c r="AK52" s="10">
        <v>2.1700000000000001E-2</v>
      </c>
      <c r="AL52" s="11">
        <v>0.99660000000000004</v>
      </c>
      <c r="AM52" s="11">
        <v>8.0000000000000004E-4</v>
      </c>
      <c r="AN52" s="11">
        <v>10.9245</v>
      </c>
      <c r="AO52" s="11">
        <v>1.3899999999999999E-2</v>
      </c>
      <c r="AP52" s="11">
        <v>0.99629999999999996</v>
      </c>
      <c r="AQ52" s="11">
        <v>1.2999999999999999E-3</v>
      </c>
      <c r="AR52" s="11">
        <v>53.040999999999997</v>
      </c>
      <c r="AS52" s="11">
        <v>7.6300000000000007E-2</v>
      </c>
      <c r="AT52" s="11">
        <v>0.99660000000000004</v>
      </c>
      <c r="AU52" s="11">
        <v>1.4E-3</v>
      </c>
      <c r="AV52" s="11">
        <v>69.966999999999999</v>
      </c>
      <c r="AW52" s="11">
        <v>9.8100000000000007E-2</v>
      </c>
      <c r="AX52" s="11">
        <v>0.99629999999999996</v>
      </c>
      <c r="AY52" s="11">
        <v>1.4E-3</v>
      </c>
      <c r="AZ52" s="25">
        <v>0.72989745523324456</v>
      </c>
      <c r="BA52" s="25">
        <v>1.3191116306253654</v>
      </c>
      <c r="BB52" s="25">
        <v>0.13760080645161293</v>
      </c>
      <c r="BC52" s="25">
        <v>0.20556563137610523</v>
      </c>
      <c r="BD52" s="25">
        <v>11.771220217505673</v>
      </c>
      <c r="BE52" s="27"/>
    </row>
    <row r="53" spans="2:57" ht="13.5" customHeight="1" x14ac:dyDescent="0.2">
      <c r="B53" s="10">
        <v>153</v>
      </c>
      <c r="C53" s="10">
        <v>9.1050000000000004</v>
      </c>
      <c r="D53" s="10">
        <v>153.37938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32.5</v>
      </c>
      <c r="Q53" s="24">
        <v>1.05</v>
      </c>
      <c r="R53" s="24">
        <v>3.84</v>
      </c>
      <c r="S53" s="24">
        <v>45.09</v>
      </c>
      <c r="T53" s="24">
        <v>90.76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29.777799999999999</v>
      </c>
      <c r="AK53" s="10">
        <v>8.6E-3</v>
      </c>
      <c r="AL53" s="11">
        <v>1.0027999999999999</v>
      </c>
      <c r="AM53" s="11">
        <v>2.9999999999999997E-4</v>
      </c>
      <c r="AN53" s="11">
        <v>11.6343</v>
      </c>
      <c r="AO53" s="11">
        <v>5.0000000000000001E-4</v>
      </c>
      <c r="AP53" s="11">
        <v>1.0025999999999999</v>
      </c>
      <c r="AQ53" s="11">
        <v>0</v>
      </c>
      <c r="AR53" s="11">
        <v>56.433700000000002</v>
      </c>
      <c r="AS53" s="11">
        <v>1.78E-2</v>
      </c>
      <c r="AT53" s="11">
        <v>1.0027999999999999</v>
      </c>
      <c r="AU53" s="11">
        <v>2.9999999999999997E-4</v>
      </c>
      <c r="AV53" s="11">
        <v>74.378699999999995</v>
      </c>
      <c r="AW53" s="11">
        <v>3.73E-2</v>
      </c>
      <c r="AX53" s="11">
        <v>1.0025999999999999</v>
      </c>
      <c r="AY53" s="11">
        <v>5.0000000000000001E-4</v>
      </c>
      <c r="AZ53" s="25">
        <v>0.72947577691744281</v>
      </c>
      <c r="BA53" s="25">
        <v>1.3179837579318738</v>
      </c>
      <c r="BB53" s="25">
        <v>0.13718118465833509</v>
      </c>
      <c r="BC53" s="25">
        <v>0.20498825701152357</v>
      </c>
      <c r="BD53" s="25">
        <v>11.78099983670227</v>
      </c>
      <c r="BE53" s="27"/>
    </row>
    <row r="54" spans="2:57" ht="13.5" customHeight="1" x14ac:dyDescent="0.2">
      <c r="B54" s="10">
        <v>153</v>
      </c>
      <c r="C54" s="10">
        <v>9.3770000000000007</v>
      </c>
      <c r="D54" s="10">
        <v>153.39071000000001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32.5</v>
      </c>
      <c r="Q54" s="24">
        <v>1.05</v>
      </c>
      <c r="R54" s="24">
        <v>3.84</v>
      </c>
      <c r="S54" s="24">
        <v>41.67</v>
      </c>
      <c r="T54" s="24">
        <v>93.11</v>
      </c>
      <c r="U54" s="10">
        <v>2</v>
      </c>
      <c r="V54" s="10">
        <v>0</v>
      </c>
      <c r="W54" s="10">
        <v>2</v>
      </c>
      <c r="X54" s="10">
        <v>0</v>
      </c>
      <c r="Y54" s="10">
        <v>0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31.817900000000002</v>
      </c>
      <c r="AK54" s="10">
        <v>9.7299999999999998E-2</v>
      </c>
      <c r="AL54" s="11">
        <v>1.0102</v>
      </c>
      <c r="AM54" s="11">
        <v>3.0999999999999999E-3</v>
      </c>
      <c r="AN54" s="11">
        <v>12.329700000000001</v>
      </c>
      <c r="AO54" s="11">
        <v>3.5299999999999998E-2</v>
      </c>
      <c r="AP54" s="11">
        <v>1.0101</v>
      </c>
      <c r="AQ54" s="11">
        <v>2.8999999999999998E-3</v>
      </c>
      <c r="AR54" s="11">
        <v>60.3919</v>
      </c>
      <c r="AS54" s="11">
        <v>0.17480000000000001</v>
      </c>
      <c r="AT54" s="11">
        <v>1.0102</v>
      </c>
      <c r="AU54" s="11">
        <v>3.0000000000000001E-3</v>
      </c>
      <c r="AV54" s="11">
        <v>79.728499999999997</v>
      </c>
      <c r="AW54" s="11">
        <v>0.25950000000000001</v>
      </c>
      <c r="AX54" s="11">
        <v>1.0101</v>
      </c>
      <c r="AY54" s="11">
        <v>3.3E-3</v>
      </c>
      <c r="AZ54" s="25">
        <v>0.73213249878880959</v>
      </c>
      <c r="BA54" s="25">
        <v>1.320185322866146</v>
      </c>
      <c r="BB54" s="25">
        <v>0.13799989152186262</v>
      </c>
      <c r="BC54" s="25">
        <v>0.20626381378519756</v>
      </c>
      <c r="BD54" s="25">
        <v>11.793347869341533</v>
      </c>
      <c r="BE54" s="27"/>
    </row>
  </sheetData>
  <autoFilter ref="B9:BB54" xr:uid="{59746ED2-93FE-4C74-8046-B8E72B9CEBB5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8BC0-EA68-4AD6-B94A-6517C3761656}">
  <sheetPr codeName="Sheet55"/>
  <dimension ref="A1:BZ54"/>
  <sheetViews>
    <sheetView topLeftCell="AP9" workbookViewId="0">
      <selection activeCell="BF42" sqref="BF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155</v>
      </c>
      <c r="C10" s="10">
        <v>8.9890000000000008</v>
      </c>
      <c r="D10" s="10">
        <v>155.37454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31.2</v>
      </c>
      <c r="Q10" s="24">
        <v>0.8</v>
      </c>
      <c r="R10" s="24">
        <v>3.75</v>
      </c>
      <c r="S10" s="24">
        <v>46.51</v>
      </c>
      <c r="T10" s="24">
        <v>89.45</v>
      </c>
      <c r="U10" s="10">
        <v>2</v>
      </c>
      <c r="V10" s="10">
        <v>0</v>
      </c>
      <c r="W10" s="10">
        <v>2</v>
      </c>
      <c r="X10" s="10">
        <v>0</v>
      </c>
      <c r="Y10" s="10">
        <v>0</v>
      </c>
      <c r="Z10" s="10">
        <v>1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7.9207000000000001</v>
      </c>
      <c r="AK10" s="10">
        <v>2.2700000000000001E-2</v>
      </c>
      <c r="AL10" s="11">
        <v>0.26879999999999998</v>
      </c>
      <c r="AM10" s="11">
        <v>8.0000000000000004E-4</v>
      </c>
      <c r="AN10" s="11">
        <v>3.7446999999999999</v>
      </c>
      <c r="AO10" s="11">
        <v>1.0200000000000001E-2</v>
      </c>
      <c r="AP10" s="11">
        <v>0.318</v>
      </c>
      <c r="AQ10" s="11">
        <v>8.9999999999999998E-4</v>
      </c>
      <c r="AR10" s="11">
        <v>14.742100000000001</v>
      </c>
      <c r="AS10" s="11">
        <v>0.26819999999999999</v>
      </c>
      <c r="AT10" s="11">
        <v>0.26400000000000001</v>
      </c>
      <c r="AU10" s="11">
        <v>4.7999999999999996E-3</v>
      </c>
      <c r="AV10" s="11">
        <v>27.896999999999998</v>
      </c>
      <c r="AW10" s="11">
        <v>0.32240000000000002</v>
      </c>
      <c r="AX10" s="11">
        <v>0.37340000000000001</v>
      </c>
      <c r="AY10" s="11">
        <v>4.3E-3</v>
      </c>
      <c r="AZ10" s="11">
        <v>8.0127277986693668E-2</v>
      </c>
      <c r="BA10" s="11">
        <v>1.4143939393939393</v>
      </c>
      <c r="BB10" s="11">
        <v>0.17163476623784124</v>
      </c>
      <c r="BC10" s="11">
        <v>0.14427641990504658</v>
      </c>
      <c r="BD10" s="11">
        <v>0.34005390141875813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0.25615937500000002</v>
      </c>
      <c r="BJ10" s="4">
        <f>DSTDEV(PlotSort,"PhxRed",$BI$35:$BI$38)/SQRT($BH10)</f>
        <v>4.5484795832956377E-3</v>
      </c>
      <c r="BK10" s="4">
        <f>DAVERAGE(PlotSort,"PhxRedEdge",$BI$35:$BI$38)</f>
        <v>0.32337499999999997</v>
      </c>
      <c r="BL10" s="4">
        <f>DSTDEV(PlotSort,"PhxRedEdge",$BI$35:$BI$38)/SQRT($BH10)</f>
        <v>2.8001512055947165E-3</v>
      </c>
      <c r="BM10" s="4">
        <f>DAVERAGE(PlotSort,"TMRed",$BI$35:$BI$38)</f>
        <v>0.25216874999999994</v>
      </c>
      <c r="BN10" s="4">
        <f>DSTDEV(PlotSort,"TMRed",$BI$35:$BI$38)/SQRT($BH10)</f>
        <v>4.3574196027876457E-3</v>
      </c>
      <c r="BO10" s="4">
        <f>DAVERAGE(PlotSort,"TMNIR",$BI$35:$BI$38)</f>
        <v>0.39102499999999996</v>
      </c>
      <c r="BP10" s="4">
        <f>DSTDEV(PlotSort,"TMNIR",$BI$35:$BI$38)/SQRT($BH10)</f>
        <v>2.9379881200488843E-3</v>
      </c>
      <c r="BQ10" s="4">
        <f>DAVERAGE(PlotSort,"NDRE",$BI$35:$BI$38)</f>
        <v>9.4807513762436652E-2</v>
      </c>
      <c r="BR10" s="4">
        <f>DSTDEV(PlotSort,"NDRE",$BI$35:$BI$38)/SQRT($BH10)</f>
        <v>3.5154149049455839E-3</v>
      </c>
      <c r="BS10" s="4">
        <f>DAVERAGE(PlotSort,"rvi",$BI$35:$BI$38)</f>
        <v>1.5657049534870811</v>
      </c>
      <c r="BT10" s="4">
        <f>DSTDEV(PlotSort,"rvi",$BI$35:$BI$38)/SQRT($BH10)</f>
        <v>3.056939635498716E-2</v>
      </c>
      <c r="BU10" s="17">
        <f>DAVERAGE(PlotSort,"ndvi",$BI$35:$BI$38)</f>
        <v>0.21717877160339186</v>
      </c>
      <c r="BV10" s="4">
        <f>DSTDEV(PlotSort,"ndvi",$BI$35:$BI$38)/SQRT($BH10)</f>
        <v>8.9801062088053669E-3</v>
      </c>
      <c r="BW10" s="17">
        <f>DAVERAGE(PlotSort,"SAVI",$BI$35:$BI$38)</f>
        <v>0.18269840702485596</v>
      </c>
      <c r="BX10" s="4">
        <f>DSTDEV(PlotSort,"SAVI",$BI$35:$BI$38)/SQRT($BH10)</f>
        <v>7.1560962459601956E-3</v>
      </c>
      <c r="BY10" s="17">
        <f>DAVERAGE(PlotSort,"CCCI",$BI$35:$BI$38)</f>
        <v>0.23487437538567349</v>
      </c>
      <c r="BZ10" s="4">
        <f>DSTDEV(PlotSort,"CCCI",$BI$35:$BI$38)/SQRT($BH10)</f>
        <v>1.6889509980957791E-2</v>
      </c>
    </row>
    <row r="11" spans="1:78" ht="13.5" customHeight="1" x14ac:dyDescent="0.2">
      <c r="B11" s="10">
        <v>155</v>
      </c>
      <c r="C11" s="10">
        <v>8.9819999999999993</v>
      </c>
      <c r="D11" s="10">
        <v>155.37424999999999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31.2</v>
      </c>
      <c r="Q11" s="24">
        <v>0.8</v>
      </c>
      <c r="R11" s="24">
        <v>3.75</v>
      </c>
      <c r="S11" s="24">
        <v>46.6</v>
      </c>
      <c r="T11" s="24">
        <v>89.4</v>
      </c>
      <c r="U11" s="10">
        <v>2</v>
      </c>
      <c r="V11" s="10">
        <v>0</v>
      </c>
      <c r="W11" s="10">
        <v>2</v>
      </c>
      <c r="X11" s="10">
        <v>0</v>
      </c>
      <c r="Y11" s="10">
        <v>0</v>
      </c>
      <c r="Z11" s="10">
        <v>1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8.3732000000000006</v>
      </c>
      <c r="AK11" s="10">
        <v>4.3E-3</v>
      </c>
      <c r="AL11" s="11">
        <v>0.28460000000000002</v>
      </c>
      <c r="AM11" s="11">
        <v>1E-4</v>
      </c>
      <c r="AN11" s="11">
        <v>3.9411</v>
      </c>
      <c r="AO11" s="11">
        <v>2.8E-3</v>
      </c>
      <c r="AP11" s="11">
        <v>0.33529999999999999</v>
      </c>
      <c r="AQ11" s="11">
        <v>2.0000000000000001E-4</v>
      </c>
      <c r="AR11" s="11">
        <v>15.7791</v>
      </c>
      <c r="AS11" s="11">
        <v>0.3397</v>
      </c>
      <c r="AT11" s="11">
        <v>0.28299999999999997</v>
      </c>
      <c r="AU11" s="11">
        <v>6.1000000000000004E-3</v>
      </c>
      <c r="AV11" s="11">
        <v>29.4299</v>
      </c>
      <c r="AW11" s="11">
        <v>0.39939999999999998</v>
      </c>
      <c r="AX11" s="11">
        <v>0.3947</v>
      </c>
      <c r="AY11" s="11">
        <v>5.4000000000000003E-3</v>
      </c>
      <c r="AZ11" s="11">
        <v>8.136986301369864E-2</v>
      </c>
      <c r="BA11" s="11">
        <v>1.3946996466431096</v>
      </c>
      <c r="BB11" s="11">
        <v>0.16482219271063897</v>
      </c>
      <c r="BC11" s="11">
        <v>0.1422688290736181</v>
      </c>
      <c r="BD11" s="11">
        <v>0.41405860243850517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0.25732499999999997</v>
      </c>
      <c r="BJ11" s="4">
        <f>DSTDEV(PlotSort,"PhxRed",$BI$31:$BI$32)/SQRT($BH11)</f>
        <v>6.24608210534145E-3</v>
      </c>
      <c r="BK11" s="4">
        <f>DAVERAGE(PlotSort,"PhxRedEdge",$BI$31:$BI$32)</f>
        <v>0.3253625</v>
      </c>
      <c r="BL11" s="4">
        <f>DSTDEV(PlotSort,"PhxRedEdge",$BI$31:$BI$32)/SQRT($BH11)</f>
        <v>3.5229707516053355E-3</v>
      </c>
      <c r="BM11" s="4">
        <f>DAVERAGE(PlotSort,"TMRed",$BI$31:$BI$32)</f>
        <v>0.25334999999999996</v>
      </c>
      <c r="BN11" s="4">
        <f>DSTDEV(PlotSort,"TMRed",$BI$31:$BI$32)/SQRT($BH11)</f>
        <v>6.1157447079920957E-3</v>
      </c>
      <c r="BO11" s="4">
        <f>DAVERAGE(PlotSort,"TMNIR",$BI$31:$BI$32)</f>
        <v>0.39189375000000004</v>
      </c>
      <c r="BP11" s="4">
        <f>DSTDEV(PlotSort,"TMNIR",$BI$31:$BI$32)/SQRT($BH11)</f>
        <v>3.7843919453240207E-3</v>
      </c>
      <c r="BQ11" s="4">
        <f>DAVERAGE(PlotSort,"NDRE",$BI$31:$BI$32)</f>
        <v>9.2841337920371705E-2</v>
      </c>
      <c r="BR11" s="4">
        <f>DSTDEV(PlotSort,"NDRE",$BI$31:$BI$32)/SQRT($BH11)</f>
        <v>4.1745906821007272E-3</v>
      </c>
      <c r="BS11" s="4">
        <f>DAVERAGE(PlotSort,"rvi",$BI$31:$BI$32)</f>
        <v>1.5616370370654553</v>
      </c>
      <c r="BT11" s="4">
        <f>DSTDEV(PlotSort,"rvi",$BI$31:$BI$32)/SQRT($BH11)</f>
        <v>4.3225254343633168E-2</v>
      </c>
      <c r="BU11" s="17">
        <f>DAVERAGE(PlotSort,"ndvi",$BI$31:$BI$32)</f>
        <v>0.21609360135907668</v>
      </c>
      <c r="BV11" s="4">
        <f>DSTDEV(PlotSort,"ndvi",$BI$31:$BI$32)/SQRT($BH11)</f>
        <v>1.2498609171462361E-2</v>
      </c>
      <c r="BW11" s="17">
        <f>DAVERAGE(PlotSort,"SAVI",$BI$31:$BI$32)</f>
        <v>0.18199657189827373</v>
      </c>
      <c r="BX11" s="4">
        <f>DSTDEV(PlotSort,"SAVI",$BI$31:$BI$32)/SQRT($BH11)</f>
        <v>9.7870713975930241E-3</v>
      </c>
      <c r="BY11" s="17">
        <f>DAVERAGE(PlotSort,"CCCI",$BI$31:$BI$32)</f>
        <v>0.21744128423342696</v>
      </c>
      <c r="BZ11" s="4">
        <f>DSTDEV(PlotSort,"CCCI",$BI$31:$BI$32)/SQRT($BH11)</f>
        <v>2.8032210090048259E-2</v>
      </c>
    </row>
    <row r="12" spans="1:78" ht="13.5" customHeight="1" x14ac:dyDescent="0.2">
      <c r="B12" s="10">
        <v>155</v>
      </c>
      <c r="C12" s="10">
        <v>8.9740000000000002</v>
      </c>
      <c r="D12" s="10">
        <v>155.37392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31.2</v>
      </c>
      <c r="Q12" s="24">
        <v>0.8</v>
      </c>
      <c r="R12" s="24">
        <v>3.75</v>
      </c>
      <c r="S12" s="24">
        <v>46.7</v>
      </c>
      <c r="T12" s="24">
        <v>89.33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1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5.5145</v>
      </c>
      <c r="AK12" s="10">
        <v>6.1600000000000002E-2</v>
      </c>
      <c r="AL12" s="11">
        <v>0.18779999999999999</v>
      </c>
      <c r="AM12" s="11">
        <v>2.0999999999999999E-3</v>
      </c>
      <c r="AN12" s="11">
        <v>3.3429000000000002</v>
      </c>
      <c r="AO12" s="11">
        <v>4.4400000000000002E-2</v>
      </c>
      <c r="AP12" s="11">
        <v>0.28499999999999998</v>
      </c>
      <c r="AQ12" s="11">
        <v>3.8E-3</v>
      </c>
      <c r="AR12" s="11">
        <v>10.426299999999999</v>
      </c>
      <c r="AS12" s="11">
        <v>0.3196</v>
      </c>
      <c r="AT12" s="11">
        <v>0.18740000000000001</v>
      </c>
      <c r="AU12" s="11">
        <v>5.7000000000000002E-3</v>
      </c>
      <c r="AV12" s="11">
        <v>27.749300000000002</v>
      </c>
      <c r="AW12" s="11">
        <v>0.441</v>
      </c>
      <c r="AX12" s="11">
        <v>0.37290000000000001</v>
      </c>
      <c r="AY12" s="11">
        <v>5.8999999999999999E-3</v>
      </c>
      <c r="AZ12" s="11">
        <v>0.13360693114455091</v>
      </c>
      <c r="BA12" s="11">
        <v>1.9898612593383136</v>
      </c>
      <c r="BB12" s="11">
        <v>0.33107263965732642</v>
      </c>
      <c r="BC12" s="11">
        <v>0.26242572856738655</v>
      </c>
      <c r="BD12" s="11">
        <v>4.90812549572609E-2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0.25499375000000002</v>
      </c>
      <c r="BJ12" s="4">
        <f>DSTDEV(PlotSort,"PhxRed",$BJ$31:$BJ$32)/SQRT($BH12)</f>
        <v>6.8057663586965234E-3</v>
      </c>
      <c r="BK12" s="4">
        <f>DAVERAGE(PlotSort,"PhxRedEdge",$BJ$31:$BJ$32)</f>
        <v>0.32138749999999999</v>
      </c>
      <c r="BL12" s="4">
        <f>DSTDEV(PlotSort,"PhxRedEdge",$BJ$31:$BJ$32)/SQRT($BH12)</f>
        <v>4.412575542318416E-3</v>
      </c>
      <c r="BM12" s="4">
        <f>DAVERAGE(PlotSort,"TMRed",$BJ$31:$BJ$32)</f>
        <v>0.25098750000000003</v>
      </c>
      <c r="BN12" s="4">
        <f>DSTDEV(PlotSort,"TMRed",$BJ$31:$BJ$32)/SQRT($BH12)</f>
        <v>6.3946584154276759E-3</v>
      </c>
      <c r="BO12" s="4">
        <f>DAVERAGE(PlotSort,"TMNIR",$BJ$31:$BJ$32)</f>
        <v>0.39015624999999998</v>
      </c>
      <c r="BP12" s="4">
        <f>DSTDEV(PlotSort,"TMNIR",$BJ$31:$BJ$32)/SQRT($BH12)</f>
        <v>4.6103955791052592E-3</v>
      </c>
      <c r="BQ12" s="4">
        <f>DAVERAGE(PlotSort,"NDRE",$BJ$31:$BJ$32)</f>
        <v>9.6773689604501639E-2</v>
      </c>
      <c r="BR12" s="4">
        <f>DSTDEV(PlotSort,"NDRE",$BJ$31:$BJ$32)/SQRT($BH12)</f>
        <v>5.7565324968685549E-3</v>
      </c>
      <c r="BS12" s="4">
        <f>DAVERAGE(PlotSort,"rvi",$BJ$31:$BJ$32)</f>
        <v>1.5697728699087061</v>
      </c>
      <c r="BT12" s="4">
        <f>DSTDEV(PlotSort,"rvi",$BJ$31:$BJ$32)/SQRT($BH12)</f>
        <v>4.4630946299186687E-2</v>
      </c>
      <c r="BU12" s="17">
        <f>DAVERAGE(PlotSort,"ndvi",$BJ$31:$BJ$32)</f>
        <v>0.21826394184770714</v>
      </c>
      <c r="BV12" s="4">
        <f>DSTDEV(PlotSort,"ndvi",$BJ$31:$BJ$32)/SQRT($BH12)</f>
        <v>1.3302228908709341E-2</v>
      </c>
      <c r="BW12" s="17">
        <f>DAVERAGE(PlotSort,"SAVI",$BJ$31:$BJ$32)</f>
        <v>0.1834002421514383</v>
      </c>
      <c r="BX12" s="4">
        <f>DSTDEV(PlotSort,"SAVI",$BJ$31:$BJ$32)/SQRT($BH12)</f>
        <v>1.0761708639542488E-2</v>
      </c>
      <c r="BY12" s="17">
        <f>DAVERAGE(PlotSort,"CCCI",$BJ$31:$BJ$32)</f>
        <v>0.25230746653792013</v>
      </c>
      <c r="BZ12" s="4">
        <f>DSTDEV(PlotSort,"CCCI",$BJ$31:$BJ$32)/SQRT($BH12)</f>
        <v>1.8781101434459612E-2</v>
      </c>
    </row>
    <row r="13" spans="1:78" ht="13.5" customHeight="1" x14ac:dyDescent="0.2">
      <c r="B13" s="10">
        <v>155</v>
      </c>
      <c r="C13" s="10">
        <v>8.9659999999999993</v>
      </c>
      <c r="D13" s="10">
        <v>155.37358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31.2</v>
      </c>
      <c r="Q13" s="24">
        <v>0.8</v>
      </c>
      <c r="R13" s="24">
        <v>3.75</v>
      </c>
      <c r="S13" s="24">
        <v>46.8</v>
      </c>
      <c r="T13" s="24">
        <v>89.27</v>
      </c>
      <c r="U13" s="10">
        <v>2</v>
      </c>
      <c r="V13" s="10">
        <v>0</v>
      </c>
      <c r="W13" s="10">
        <v>2</v>
      </c>
      <c r="X13" s="10">
        <v>0</v>
      </c>
      <c r="Y13" s="10">
        <v>0</v>
      </c>
      <c r="Z13" s="10">
        <v>1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6.7370000000000001</v>
      </c>
      <c r="AK13" s="10">
        <v>0.47199999999999998</v>
      </c>
      <c r="AL13" s="11">
        <v>0.22989999999999999</v>
      </c>
      <c r="AM13" s="11">
        <v>1.61E-2</v>
      </c>
      <c r="AN13" s="11">
        <v>3.4554</v>
      </c>
      <c r="AO13" s="11">
        <v>0.14680000000000001</v>
      </c>
      <c r="AP13" s="11">
        <v>0.29520000000000002</v>
      </c>
      <c r="AQ13" s="11">
        <v>1.2500000000000001E-2</v>
      </c>
      <c r="AR13" s="11">
        <v>12.4847</v>
      </c>
      <c r="AS13" s="11">
        <v>0.62580000000000002</v>
      </c>
      <c r="AT13" s="11">
        <v>0.22489999999999999</v>
      </c>
      <c r="AU13" s="11">
        <v>1.1299999999999999E-2</v>
      </c>
      <c r="AV13" s="11">
        <v>26.8278</v>
      </c>
      <c r="AW13" s="11">
        <v>0.86739999999999995</v>
      </c>
      <c r="AX13" s="11">
        <v>0.36120000000000002</v>
      </c>
      <c r="AY13" s="11">
        <v>1.17E-2</v>
      </c>
      <c r="AZ13" s="11">
        <v>0.10054844606946983</v>
      </c>
      <c r="BA13" s="11">
        <v>1.6060471320586929</v>
      </c>
      <c r="BB13" s="11">
        <v>0.23255417164306436</v>
      </c>
      <c r="BC13" s="11">
        <v>0.18824233495994849</v>
      </c>
      <c r="BD13" s="11">
        <v>0.20451354056603904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0.28061250000000004</v>
      </c>
      <c r="BJ13" s="4">
        <f>DSTDEV(PlotSort,"PhxRed",$BL$35:$BL$36)/SQRT($BH13)</f>
        <v>4.310139105312364E-3</v>
      </c>
      <c r="BK13" s="4">
        <f>DAVERAGE(PlotSort,"PhxRedEdge",$BL$35:$BL$36)</f>
        <v>0.32787500000000003</v>
      </c>
      <c r="BL13" s="4">
        <f>DSTDEV(PlotSort,"PhxRedEdge",$BL$35:$BL$36)/SQRT($BH13)</f>
        <v>3.6772830614851615E-3</v>
      </c>
      <c r="BM13" s="4">
        <f>DAVERAGE(PlotSort,"TMRed",$BL$35:$BL$36)</f>
        <v>0.27523749999999997</v>
      </c>
      <c r="BN13" s="4">
        <f>DSTDEV(PlotSort,"TMRed",$BL$35:$BL$36)/SQRT($BH13)</f>
        <v>4.1292051076967044E-3</v>
      </c>
      <c r="BO13" s="4">
        <f>DAVERAGE(PlotSort,"TMNIR",$BL$35:$BL$36)</f>
        <v>0.379075</v>
      </c>
      <c r="BP13" s="4">
        <f>DSTDEV(PlotSort,"TMNIR",$BL$35:$BL$36)/SQRT($BH13)</f>
        <v>3.5002933550530506E-3</v>
      </c>
      <c r="BQ13" s="4">
        <f>DAVERAGE(PlotSort,"NDRE",$BL$35:$BL$36)</f>
        <v>7.2492825201595293E-2</v>
      </c>
      <c r="BR13" s="4">
        <f>DSTDEV(PlotSort,"NDRE",$BL$35:$BL$36)/SQRT($BH13)</f>
        <v>1.6288130757887013E-3</v>
      </c>
      <c r="BS13" s="4">
        <f>DAVERAGE(PlotSort,"rvi",$BL$35:$BL$36)</f>
        <v>1.3782377123992149</v>
      </c>
      <c r="BT13" s="4">
        <f>DSTDEV(PlotSort,"rvi",$BL$35:$BL$36)/SQRT($BH13)</f>
        <v>1.0969541448976366E-2</v>
      </c>
      <c r="BU13" s="17">
        <f>DAVERAGE(PlotSort,"ndvi",$BL$35:$BL$36)</f>
        <v>0.15891447469541686</v>
      </c>
      <c r="BV13" s="4">
        <f>DSTDEV(PlotSort,"ndvi",$BL$35:$BL$36)/SQRT($BH13)</f>
        <v>3.9243339309231367E-3</v>
      </c>
      <c r="BW13" s="17">
        <f>DAVERAGE(PlotSort,"SAVI",$BL$35:$BL$36)</f>
        <v>0.13500989436752855</v>
      </c>
      <c r="BX13" s="4">
        <f>DSTDEV(PlotSort,"SAVI",$BL$35:$BL$36)/SQRT($BH13)</f>
        <v>2.945818538272462E-3</v>
      </c>
      <c r="BY13" s="17">
        <f>DAVERAGE(PlotSort,"CCCI",$BL$35:$BL$36)</f>
        <v>0.31986762995616425</v>
      </c>
      <c r="BZ13" s="4">
        <f>DSTDEV(PlotSort,"CCCI",$BL$35:$BL$36)/SQRT($BH13)</f>
        <v>1.2813797591902808E-2</v>
      </c>
    </row>
    <row r="14" spans="1:78" ht="13.5" customHeight="1" x14ac:dyDescent="0.2">
      <c r="B14" s="10">
        <v>155</v>
      </c>
      <c r="C14" s="10">
        <v>8.9580000000000002</v>
      </c>
      <c r="D14" s="10">
        <v>155.37325000000001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31.2</v>
      </c>
      <c r="Q14" s="24">
        <v>0.8</v>
      </c>
      <c r="R14" s="24">
        <v>3.75</v>
      </c>
      <c r="S14" s="24">
        <v>46.9</v>
      </c>
      <c r="T14" s="24">
        <v>89.2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1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6.6280000000000001</v>
      </c>
      <c r="AK14" s="10">
        <v>0.82730000000000004</v>
      </c>
      <c r="AL14" s="11">
        <v>0.22670000000000001</v>
      </c>
      <c r="AM14" s="11">
        <v>2.8299999999999999E-2</v>
      </c>
      <c r="AN14" s="11">
        <v>3.5929000000000002</v>
      </c>
      <c r="AO14" s="11">
        <v>0.188</v>
      </c>
      <c r="AP14" s="11">
        <v>0.30759999999999998</v>
      </c>
      <c r="AQ14" s="11">
        <v>1.61E-2</v>
      </c>
      <c r="AR14" s="11">
        <v>12.259</v>
      </c>
      <c r="AS14" s="11">
        <v>1.6158999999999999</v>
      </c>
      <c r="AT14" s="11">
        <v>0.22120000000000001</v>
      </c>
      <c r="AU14" s="11">
        <v>2.92E-2</v>
      </c>
      <c r="AV14" s="11">
        <v>29.057600000000001</v>
      </c>
      <c r="AW14" s="11">
        <v>0.68020000000000003</v>
      </c>
      <c r="AX14" s="11">
        <v>0.39200000000000002</v>
      </c>
      <c r="AY14" s="11">
        <v>9.1999999999999998E-3</v>
      </c>
      <c r="AZ14" s="11">
        <v>0.12064036592338484</v>
      </c>
      <c r="BA14" s="11">
        <v>1.7721518987341771</v>
      </c>
      <c r="BB14" s="11">
        <v>0.27853881278538817</v>
      </c>
      <c r="BC14" s="11">
        <v>0.23014732303269855</v>
      </c>
      <c r="BD14" s="11">
        <v>0.18165807196933886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0.25881250000000006</v>
      </c>
      <c r="BJ14" s="4">
        <f>DSTDEV(PlotSort,"PhxRed",$BM$35:$BM$36)/SQRT($BH14)</f>
        <v>4.4099496879216214E-3</v>
      </c>
      <c r="BK14" s="4">
        <f>DAVERAGE(PlotSort,"PhxRedEdge",$BM$35:$BM$36)</f>
        <v>0.325625</v>
      </c>
      <c r="BL14" s="4">
        <f>DSTDEV(PlotSort,"PhxRedEdge",$BM$35:$BM$36)/SQRT($BH14)</f>
        <v>4.240710435764271E-3</v>
      </c>
      <c r="BM14" s="4">
        <f>DAVERAGE(PlotSort,"TMRed",$BM$35:$BM$36)</f>
        <v>0.25467500000000004</v>
      </c>
      <c r="BN14" s="4">
        <f>DSTDEV(PlotSort,"TMRed",$BM$35:$BM$36)/SQRT($BH14)</f>
        <v>4.401936127054396E-3</v>
      </c>
      <c r="BO14" s="4">
        <f>DAVERAGE(PlotSort,"TMNIR",$BM$35:$BM$36)</f>
        <v>0.39198125</v>
      </c>
      <c r="BP14" s="4">
        <f>DSTDEV(PlotSort,"TMNIR",$BM$35:$BM$36)/SQRT($BH14)</f>
        <v>4.3693365128472297E-3</v>
      </c>
      <c r="BQ14" s="4">
        <f>DAVERAGE(PlotSort,"NDRE",$BM$35:$BM$36)</f>
        <v>9.2636699711877601E-2</v>
      </c>
      <c r="BR14" s="4">
        <f>DSTDEV(PlotSort,"NDRE",$BM$35:$BM$36)/SQRT($BH14)</f>
        <v>2.1676489079072892E-3</v>
      </c>
      <c r="BS14" s="4">
        <f>DAVERAGE(PlotSort,"rvi",$BM$35:$BM$36)</f>
        <v>1.5432355587255924</v>
      </c>
      <c r="BT14" s="4">
        <f>DSTDEV(PlotSort,"rvi",$BM$35:$BM$36)/SQRT($BH14)</f>
        <v>2.071185166860039E-2</v>
      </c>
      <c r="BU14" s="17">
        <f>DAVERAGE(PlotSort,"ndvi",$BM$35:$BM$36)</f>
        <v>0.21282651143757705</v>
      </c>
      <c r="BV14" s="4">
        <f>DSTDEV(PlotSort,"ndvi",$BM$35:$BM$36)/SQRT($BH14)</f>
        <v>6.3392186139910279E-3</v>
      </c>
      <c r="BW14" s="17">
        <f>DAVERAGE(PlotSort,"SAVI",$BM$35:$BM$36)</f>
        <v>0.17975034831310957</v>
      </c>
      <c r="BX14" s="4">
        <f>DSTDEV(PlotSort,"SAVI",$BM$35:$BM$36)/SQRT($BH14)</f>
        <v>5.0481971780594942E-3</v>
      </c>
      <c r="BY14" s="17">
        <f>DAVERAGE(PlotSort,"CCCI",$BM$35:$BM$36)</f>
        <v>0.22961427960699304</v>
      </c>
      <c r="BZ14" s="4">
        <f>DSTDEV(PlotSort,"CCCI",$BM$35:$BM$36)/SQRT($BH14)</f>
        <v>2.3946229461631115E-2</v>
      </c>
    </row>
    <row r="15" spans="1:78" ht="13.5" customHeight="1" x14ac:dyDescent="0.2">
      <c r="B15" s="10">
        <v>155</v>
      </c>
      <c r="C15" s="10">
        <v>8.9510000000000005</v>
      </c>
      <c r="D15" s="10">
        <v>155.37296000000001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31.2</v>
      </c>
      <c r="Q15" s="24">
        <v>0.8</v>
      </c>
      <c r="R15" s="24">
        <v>3.75</v>
      </c>
      <c r="S15" s="24">
        <v>46.99</v>
      </c>
      <c r="T15" s="24">
        <v>89.15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1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7.0480999999999998</v>
      </c>
      <c r="AK15" s="10">
        <v>0.20630000000000001</v>
      </c>
      <c r="AL15" s="11">
        <v>0.24149999999999999</v>
      </c>
      <c r="AM15" s="11">
        <v>7.1000000000000004E-3</v>
      </c>
      <c r="AN15" s="11">
        <v>3.5034999999999998</v>
      </c>
      <c r="AO15" s="11">
        <v>3.1E-2</v>
      </c>
      <c r="AP15" s="11">
        <v>0.30049999999999999</v>
      </c>
      <c r="AQ15" s="11">
        <v>2.7000000000000001E-3</v>
      </c>
      <c r="AR15" s="11">
        <v>13.320600000000001</v>
      </c>
      <c r="AS15" s="11">
        <v>0.56320000000000003</v>
      </c>
      <c r="AT15" s="11">
        <v>0.24079999999999999</v>
      </c>
      <c r="AU15" s="11">
        <v>1.0200000000000001E-2</v>
      </c>
      <c r="AV15" s="11">
        <v>26.908999999999999</v>
      </c>
      <c r="AW15" s="11">
        <v>0.56989999999999996</v>
      </c>
      <c r="AX15" s="11">
        <v>0.36370000000000002</v>
      </c>
      <c r="AY15" s="11">
        <v>7.7000000000000002E-3</v>
      </c>
      <c r="AZ15" s="11">
        <v>9.5152062631737477E-2</v>
      </c>
      <c r="BA15" s="11">
        <v>1.5103820598006645</v>
      </c>
      <c r="BB15" s="11">
        <v>0.20330851943755174</v>
      </c>
      <c r="BC15" s="11">
        <v>0.16690810321412408</v>
      </c>
      <c r="BD15" s="11">
        <v>0.32855321135243343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0.22640000000000002</v>
      </c>
      <c r="BJ15" s="4">
        <f>DSTDEV(PlotSort,"PhxRed",$BN$35:$BN$36)/SQRT($BH15)</f>
        <v>7.1140705647329636E-3</v>
      </c>
      <c r="BK15" s="4">
        <f>DAVERAGE(PlotSort,"PhxRedEdge",$BN$35:$BN$36)</f>
        <v>0.31437500000000002</v>
      </c>
      <c r="BL15" s="4">
        <f>DSTDEV(PlotSort,"PhxRedEdge",$BN$35:$BN$36)/SQRT($BH15)</f>
        <v>5.6911507121645824E-3</v>
      </c>
      <c r="BM15" s="4">
        <f>DAVERAGE(PlotSort,"TMRed",$BN$35:$BN$36)</f>
        <v>0.22408750000000002</v>
      </c>
      <c r="BN15" s="4">
        <f>DSTDEV(PlotSort,"TMRed",$BN$35:$BN$36)/SQRT($BH15)</f>
        <v>6.7659979070770803E-3</v>
      </c>
      <c r="BO15" s="4">
        <f>DAVERAGE(PlotSort,"TMNIR",$BN$35:$BN$36)</f>
        <v>0.40106250000000004</v>
      </c>
      <c r="BP15" s="4">
        <f>DSTDEV(PlotSort,"TMNIR",$BN$35:$BN$36)/SQRT($BH15)</f>
        <v>4.8764718474088829E-3</v>
      </c>
      <c r="BQ15" s="4">
        <f>DAVERAGE(PlotSort,"NDRE",$BN$35:$BN$36)</f>
        <v>0.12146383042439619</v>
      </c>
      <c r="BR15" s="4">
        <f>DSTDEV(PlotSort,"NDRE",$BN$35:$BN$36)/SQRT($BH15)</f>
        <v>4.7048290322886802E-3</v>
      </c>
      <c r="BS15" s="4">
        <f>DAVERAGE(PlotSort,"rvi",$BN$35:$BN$36)</f>
        <v>1.7981109840979235</v>
      </c>
      <c r="BT15" s="4">
        <f>DSTDEV(PlotSort,"rvi",$BN$35:$BN$36)/SQRT($BH15)</f>
        <v>4.1401336045187233E-2</v>
      </c>
      <c r="BU15" s="17">
        <f>DAVERAGE(PlotSort,"ndvi",$BN$35:$BN$36)</f>
        <v>0.28414758884299668</v>
      </c>
      <c r="BV15" s="4">
        <f>DSTDEV(PlotSort,"ndvi",$BN$35:$BN$36)/SQRT($BH15)</f>
        <v>1.0480168088984077E-2</v>
      </c>
      <c r="BW15" s="17">
        <f>DAVERAGE(PlotSort,"SAVI",$BN$35:$BN$36)</f>
        <v>0.23628303710567639</v>
      </c>
      <c r="BX15" s="4">
        <f>DSTDEV(PlotSort,"SAVI",$BN$35:$BN$36)/SQRT($BH15)</f>
        <v>7.18969282591318E-3</v>
      </c>
      <c r="BY15" s="17">
        <f>DAVERAGE(PlotSort,"CCCI",$BN$35:$BN$36)</f>
        <v>0.16040131237254371</v>
      </c>
      <c r="BZ15" s="4">
        <f>DSTDEV(PlotSort,"CCCI",$BN$35:$BN$36)/SQRT($BH15)</f>
        <v>2.4478122013084087E-2</v>
      </c>
    </row>
    <row r="16" spans="1:78" ht="13.5" customHeight="1" x14ac:dyDescent="0.2">
      <c r="B16" s="10">
        <v>155</v>
      </c>
      <c r="C16" s="10">
        <v>8.9420000000000002</v>
      </c>
      <c r="D16" s="10">
        <v>155.37258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31.2</v>
      </c>
      <c r="Q16" s="24">
        <v>0.8</v>
      </c>
      <c r="R16" s="24">
        <v>3.75</v>
      </c>
      <c r="S16" s="24">
        <v>47.1</v>
      </c>
      <c r="T16" s="24">
        <v>89.08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1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6.9379</v>
      </c>
      <c r="AK16" s="10">
        <v>0.20200000000000001</v>
      </c>
      <c r="AL16" s="11">
        <v>0.2382</v>
      </c>
      <c r="AM16" s="11">
        <v>6.8999999999999999E-3</v>
      </c>
      <c r="AN16" s="11">
        <v>3.4645999999999999</v>
      </c>
      <c r="AO16" s="11">
        <v>1.8100000000000002E-2</v>
      </c>
      <c r="AP16" s="11">
        <v>0.2979</v>
      </c>
      <c r="AQ16" s="11">
        <v>1.6000000000000001E-3</v>
      </c>
      <c r="AR16" s="11">
        <v>13.0792</v>
      </c>
      <c r="AS16" s="11">
        <v>0.58109999999999995</v>
      </c>
      <c r="AT16" s="11">
        <v>0.23699999999999999</v>
      </c>
      <c r="AU16" s="11">
        <v>1.0500000000000001E-2</v>
      </c>
      <c r="AV16" s="11">
        <v>26.886099999999999</v>
      </c>
      <c r="AW16" s="11">
        <v>0.97970000000000002</v>
      </c>
      <c r="AX16" s="11">
        <v>0.36420000000000002</v>
      </c>
      <c r="AY16" s="11">
        <v>1.3299999999999999E-2</v>
      </c>
      <c r="AZ16" s="11">
        <v>0.1001359311282284</v>
      </c>
      <c r="BA16" s="11">
        <v>1.5367088607594939</v>
      </c>
      <c r="BB16" s="11">
        <v>0.2115768463073853</v>
      </c>
      <c r="BC16" s="11">
        <v>0.17326552851434804</v>
      </c>
      <c r="BD16" s="11">
        <v>0.34091242021564283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0.25767499999999999</v>
      </c>
      <c r="BJ16" s="4">
        <f>DSTDEV(PlotSort,"PhxRed",$BK$31:$BK$32)/SQRT($BH16)</f>
        <v>5.4709878754511361E-3</v>
      </c>
      <c r="BK16" s="4">
        <f>DAVERAGE(PlotSort,"PhxRedEdge",$BK$31:$BK$32)</f>
        <v>0.32420000000000004</v>
      </c>
      <c r="BL16" s="4">
        <f>DSTDEV(PlotSort,"PhxRedEdge",$BK$31:$BK$32)/SQRT($BH16)</f>
        <v>3.8872012211015419E-3</v>
      </c>
      <c r="BM16" s="4">
        <f>DAVERAGE(PlotSort,"TMRed",$BK$31:$BK$32)</f>
        <v>0.25334375000000003</v>
      </c>
      <c r="BN16" s="4">
        <f>DSTDEV(PlotSort,"TMRed",$BK$31:$BK$32)/SQRT($BH16)</f>
        <v>5.3640312013602844E-3</v>
      </c>
      <c r="BO16" s="4">
        <f>DAVERAGE(PlotSort,"TMNIR",$BK$31:$BK$32)</f>
        <v>0.39051875000000003</v>
      </c>
      <c r="BP16" s="4">
        <f>DSTDEV(PlotSort,"TMNIR",$BK$31:$BK$32)/SQRT($BH16)</f>
        <v>4.1134962699022814E-3</v>
      </c>
      <c r="BQ16" s="4">
        <f>DAVERAGE(PlotSort,"NDRE",$BK$31:$BK$32)</f>
        <v>9.2888341137632127E-2</v>
      </c>
      <c r="BR16" s="4">
        <f>DSTDEV(PlotSort,"NDRE",$BK$31:$BK$32)/SQRT($BH16)</f>
        <v>4.1016857214910916E-3</v>
      </c>
      <c r="BS16" s="4">
        <f>DAVERAGE(PlotSort,"rvi",$BK$31:$BK$32)</f>
        <v>1.5512078831300389</v>
      </c>
      <c r="BT16" s="4">
        <f>DSTDEV(PlotSort,"rvi",$BK$31:$BK$32)/SQRT($BH16)</f>
        <v>3.4699163192791788E-2</v>
      </c>
      <c r="BU16" s="17">
        <f>DAVERAGE(PlotSort,"ndvi",$BK$31:$BK$32)</f>
        <v>0.21388973175253922</v>
      </c>
      <c r="BV16" s="4">
        <f>DSTDEV(PlotSort,"ndvi",$BK$31:$BK$32)/SQRT($BH16)</f>
        <v>1.0636137408670039E-2</v>
      </c>
      <c r="BW16" s="17">
        <f>DAVERAGE(PlotSort,"SAVI",$BK$31:$BK$32)</f>
        <v>0.18019620074604761</v>
      </c>
      <c r="BX16" s="4">
        <f>DSTDEV(PlotSort,"SAVI",$BK$31:$BK$32)/SQRT($BH16)</f>
        <v>8.5795071528158157E-3</v>
      </c>
      <c r="BY16" s="17">
        <f>DAVERAGE(PlotSort,"CCCI",$BK$31:$BK$32)</f>
        <v>0.2288409980527466</v>
      </c>
      <c r="BZ16" s="4">
        <f>DSTDEV(PlotSort,"CCCI",$BK$31:$BK$32)/SQRT($BH16)</f>
        <v>2.6386050720149757E-2</v>
      </c>
    </row>
    <row r="17" spans="2:78" ht="13.5" customHeight="1" x14ac:dyDescent="0.2">
      <c r="B17" s="10">
        <v>155</v>
      </c>
      <c r="C17" s="10">
        <v>8.9339999999999993</v>
      </c>
      <c r="D17" s="10">
        <v>155.37225000000001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31.2</v>
      </c>
      <c r="Q17" s="24">
        <v>0.8</v>
      </c>
      <c r="R17" s="24">
        <v>3.75</v>
      </c>
      <c r="S17" s="24">
        <v>47.2</v>
      </c>
      <c r="T17" s="24">
        <v>89.01</v>
      </c>
      <c r="U17" s="10">
        <v>2</v>
      </c>
      <c r="V17" s="10">
        <v>0</v>
      </c>
      <c r="W17" s="10">
        <v>2</v>
      </c>
      <c r="X17" s="10">
        <v>0</v>
      </c>
      <c r="Y17" s="10">
        <v>0</v>
      </c>
      <c r="Z17" s="10">
        <v>1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7.29</v>
      </c>
      <c r="AK17" s="10">
        <v>0.21279999999999999</v>
      </c>
      <c r="AL17" s="11">
        <v>0.25080000000000002</v>
      </c>
      <c r="AM17" s="11">
        <v>7.3000000000000001E-3</v>
      </c>
      <c r="AN17" s="11">
        <v>3.6633</v>
      </c>
      <c r="AO17" s="11">
        <v>6.2E-2</v>
      </c>
      <c r="AP17" s="11">
        <v>0.31569999999999998</v>
      </c>
      <c r="AQ17" s="11">
        <v>5.3E-3</v>
      </c>
      <c r="AR17" s="11">
        <v>13.5732</v>
      </c>
      <c r="AS17" s="11">
        <v>0.73529999999999995</v>
      </c>
      <c r="AT17" s="11">
        <v>0.2465</v>
      </c>
      <c r="AU17" s="11">
        <v>1.34E-2</v>
      </c>
      <c r="AV17" s="11">
        <v>28.0779</v>
      </c>
      <c r="AW17" s="11">
        <v>0.81120000000000003</v>
      </c>
      <c r="AX17" s="11">
        <v>0.38109999999999999</v>
      </c>
      <c r="AY17" s="11">
        <v>1.0999999999999999E-2</v>
      </c>
      <c r="AZ17" s="11">
        <v>9.3857634902411044E-2</v>
      </c>
      <c r="BA17" s="11">
        <v>1.5460446247464503</v>
      </c>
      <c r="BB17" s="11">
        <v>0.21446781389420014</v>
      </c>
      <c r="BC17" s="11">
        <v>0.17905285562256121</v>
      </c>
      <c r="BD17" s="11">
        <v>0.23192676482176031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0.25464375</v>
      </c>
      <c r="BJ17" s="4">
        <f>DSTDEV(PlotSort,"PhxRed",$BL$31:$BL$32)/SQRT($BH17)</f>
        <v>7.434726898985577E-3</v>
      </c>
      <c r="BK17" s="4">
        <f>DAVERAGE(PlotSort,"PhxRedEdge",$BL$31:$BL$32)</f>
        <v>0.32255</v>
      </c>
      <c r="BL17" s="4">
        <f>DSTDEV(PlotSort,"PhxRedEdge",$BL$31:$BL$32)/SQRT($BH17)</f>
        <v>4.1482225109075342E-3</v>
      </c>
      <c r="BM17" s="4">
        <f>DAVERAGE(PlotSort,"TMRed",$BL$31:$BL$32)</f>
        <v>0.25099375000000002</v>
      </c>
      <c r="BN17" s="4">
        <f>DSTDEV(PlotSort,"TMRed",$BL$31:$BL$32)/SQRT($BH17)</f>
        <v>7.0372666850015532E-3</v>
      </c>
      <c r="BO17" s="4">
        <f>DAVERAGE(PlotSort,"TMNIR",$BL$31:$BL$32)</f>
        <v>0.39153124999999994</v>
      </c>
      <c r="BP17" s="4">
        <f>DSTDEV(PlotSort,"TMNIR",$BL$31:$BL$32)/SQRT($BH17)</f>
        <v>4.3270054960099129E-3</v>
      </c>
      <c r="BQ17" s="4">
        <f>DAVERAGE(PlotSort,"NDRE",$BL$31:$BL$32)</f>
        <v>9.6726686387241217E-2</v>
      </c>
      <c r="BR17" s="4">
        <f>DSTDEV(PlotSort,"NDRE",$BL$31:$BL$32)/SQRT($BH17)</f>
        <v>5.8108001035243094E-3</v>
      </c>
      <c r="BS17" s="4">
        <f>DAVERAGE(PlotSort,"rvi",$BL$31:$BL$32)</f>
        <v>1.5802020238441228</v>
      </c>
      <c r="BT17" s="4">
        <f>DSTDEV(PlotSort,"rvi",$BL$31:$BL$32)/SQRT($BH17)</f>
        <v>5.1288365545831174E-2</v>
      </c>
      <c r="BU17" s="17">
        <f>DAVERAGE(PlotSort,"ndvi",$BL$31:$BL$32)</f>
        <v>0.2204678114542446</v>
      </c>
      <c r="BV17" s="4">
        <f>DSTDEV(PlotSort,"ndvi",$BL$31:$BL$32)/SQRT($BH17)</f>
        <v>1.4790258540461969E-2</v>
      </c>
      <c r="BW17" s="17">
        <f>DAVERAGE(PlotSort,"SAVI",$BL$31:$BL$32)</f>
        <v>0.18520061330366441</v>
      </c>
      <c r="BX17" s="4">
        <f>DSTDEV(PlotSort,"SAVI",$BL$31:$BL$32)/SQRT($BH17)</f>
        <v>1.1714267706655642E-2</v>
      </c>
      <c r="BY17" s="17">
        <f>DAVERAGE(PlotSort,"CCCI",$BL$31:$BL$32)</f>
        <v>0.24090775271860049</v>
      </c>
      <c r="BZ17" s="4">
        <f>DSTDEV(PlotSort,"CCCI",$BL$31:$BL$32)/SQRT($BH17)</f>
        <v>2.1862731707067703E-2</v>
      </c>
    </row>
    <row r="18" spans="2:78" ht="13.5" customHeight="1" x14ac:dyDescent="0.2">
      <c r="B18" s="10">
        <v>155</v>
      </c>
      <c r="C18" s="10">
        <v>9.0050000000000008</v>
      </c>
      <c r="D18" s="10">
        <v>155.37521000000001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31.2</v>
      </c>
      <c r="Q18" s="24">
        <v>0.8</v>
      </c>
      <c r="R18" s="24">
        <v>3.75</v>
      </c>
      <c r="S18" s="24">
        <v>46.31</v>
      </c>
      <c r="T18" s="24">
        <v>89.58</v>
      </c>
      <c r="U18" s="10">
        <v>2</v>
      </c>
      <c r="V18" s="10">
        <v>0</v>
      </c>
      <c r="W18" s="10">
        <v>2</v>
      </c>
      <c r="X18" s="10">
        <v>0</v>
      </c>
      <c r="Y18" s="10">
        <v>0</v>
      </c>
      <c r="Z18" s="10">
        <v>1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6.8807</v>
      </c>
      <c r="AK18" s="10">
        <v>0.35859999999999997</v>
      </c>
      <c r="AL18" s="11">
        <v>0.23250000000000001</v>
      </c>
      <c r="AM18" s="11">
        <v>1.21E-2</v>
      </c>
      <c r="AN18" s="11">
        <v>3.7071999999999998</v>
      </c>
      <c r="AO18" s="11">
        <v>9.6799999999999997E-2</v>
      </c>
      <c r="AP18" s="11">
        <v>0.3135</v>
      </c>
      <c r="AQ18" s="11">
        <v>8.2000000000000007E-3</v>
      </c>
      <c r="AR18" s="11">
        <v>12.922800000000001</v>
      </c>
      <c r="AS18" s="11">
        <v>0.53639999999999999</v>
      </c>
      <c r="AT18" s="11">
        <v>0.23039999999999999</v>
      </c>
      <c r="AU18" s="11">
        <v>9.5999999999999992E-3</v>
      </c>
      <c r="AV18" s="11">
        <v>30.216200000000001</v>
      </c>
      <c r="AW18" s="11">
        <v>0.48670000000000002</v>
      </c>
      <c r="AX18" s="11">
        <v>0.40289999999999998</v>
      </c>
      <c r="AY18" s="11">
        <v>6.4999999999999997E-3</v>
      </c>
      <c r="AZ18" s="11">
        <v>0.12479061976549412</v>
      </c>
      <c r="BA18" s="11">
        <v>1.7486979166666665</v>
      </c>
      <c r="BB18" s="11">
        <v>0.27238275698720982</v>
      </c>
      <c r="BC18" s="11">
        <v>0.22831553869231447</v>
      </c>
      <c r="BD18" s="11">
        <v>0.26965267707053164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0.24654375000000001</v>
      </c>
      <c r="BJ18" s="4">
        <f>DSTDEV(PlotSort,"PhxRed",$BJ$35:$BJ$36)/SQRT($BH18)</f>
        <v>6.0934525568432886E-3</v>
      </c>
      <c r="BK18" s="4">
        <f>DAVERAGE(PlotSort,"PhxRedEdge",$BJ$35:$BJ$36)</f>
        <v>0.31288124999999994</v>
      </c>
      <c r="BL18" s="4">
        <f>DSTDEV(PlotSort,"PhxRedEdge",$BJ$35:$BJ$36)/SQRT($BH18)</f>
        <v>3.3942748212983575E-3</v>
      </c>
      <c r="BM18" s="4">
        <f>DAVERAGE(PlotSort,"TMRed",$BJ$35:$BJ$36)</f>
        <v>0.242925</v>
      </c>
      <c r="BN18" s="4">
        <f>DSTDEV(PlotSort,"TMRed",$BJ$35:$BJ$36)/SQRT($BH18)</f>
        <v>6.0130240589351819E-3</v>
      </c>
      <c r="BO18" s="4">
        <f>DAVERAGE(PlotSort,"TMNIR",$BJ$35:$BJ$36)</f>
        <v>0.38113124999999998</v>
      </c>
      <c r="BP18" s="4">
        <f>DSTDEV(PlotSort,"TMNIR",$BJ$35:$BJ$36)/SQRT($BH18)</f>
        <v>3.9334327538635581E-3</v>
      </c>
      <c r="BQ18" s="4">
        <f>DAVERAGE(PlotSort,"NDRE",$BJ$35:$BJ$36)</f>
        <v>9.8352503724809706E-2</v>
      </c>
      <c r="BR18" s="4">
        <f>DSTDEV(PlotSort,"NDRE",$BJ$35:$BJ$36)/SQRT($BH18)</f>
        <v>4.912939939885938E-3</v>
      </c>
      <c r="BS18" s="4">
        <f>DAVERAGE(PlotSort,"rvi",$BJ$35:$BJ$36)</f>
        <v>1.5844114947266958</v>
      </c>
      <c r="BT18" s="4">
        <f>DSTDEV(PlotSort,"rvi",$BJ$35:$BJ$36)/SQRT($BH18)</f>
        <v>4.49654817548387E-2</v>
      </c>
      <c r="BU18" s="17">
        <f>DAVERAGE(PlotSort,"ndvi",$BJ$35:$BJ$36)</f>
        <v>0.22273595734619303</v>
      </c>
      <c r="BV18" s="4">
        <f>DSTDEV(PlotSort,"ndvi",$BJ$35:$BJ$36)/SQRT($BH18)</f>
        <v>1.3033627308480938E-2</v>
      </c>
      <c r="BW18" s="17">
        <f>DAVERAGE(PlotSort,"SAVI",$BJ$35:$BJ$36)</f>
        <v>0.1849179595566878</v>
      </c>
      <c r="BX18" s="4">
        <f>DSTDEV(PlotSort,"SAVI",$BJ$35:$BJ$36)/SQRT($BH18)</f>
        <v>1.0255286259907771E-2</v>
      </c>
      <c r="BY18" s="17">
        <f>DAVERAGE(PlotSort,"CCCI",$BJ$35:$BJ$36)</f>
        <v>0.24809565237965564</v>
      </c>
      <c r="BZ18" s="4">
        <f>DSTDEV(PlotSort,"CCCI",$BJ$35:$BJ$36)/SQRT($BH18)</f>
        <v>2.64346606434229E-2</v>
      </c>
    </row>
    <row r="19" spans="2:78" ht="13.5" customHeight="1" x14ac:dyDescent="0.2">
      <c r="B19" s="10">
        <v>155</v>
      </c>
      <c r="C19" s="10">
        <v>9.0120000000000005</v>
      </c>
      <c r="D19" s="10">
        <v>155.37549999999999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31.2</v>
      </c>
      <c r="Q19" s="24">
        <v>0.8</v>
      </c>
      <c r="R19" s="24">
        <v>3.75</v>
      </c>
      <c r="S19" s="24">
        <v>46.22</v>
      </c>
      <c r="T19" s="24">
        <v>89.64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1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7.6971999999999996</v>
      </c>
      <c r="AK19" s="10">
        <v>0.31969999999999998</v>
      </c>
      <c r="AL19" s="11">
        <v>0.25969999999999999</v>
      </c>
      <c r="AM19" s="11">
        <v>1.0800000000000001E-2</v>
      </c>
      <c r="AN19" s="11">
        <v>3.9739</v>
      </c>
      <c r="AO19" s="11">
        <v>0.13469999999999999</v>
      </c>
      <c r="AP19" s="11">
        <v>0.33539999999999998</v>
      </c>
      <c r="AQ19" s="11">
        <v>1.14E-2</v>
      </c>
      <c r="AR19" s="11">
        <v>14.3711</v>
      </c>
      <c r="AS19" s="11">
        <v>0.45150000000000001</v>
      </c>
      <c r="AT19" s="11">
        <v>0.25580000000000003</v>
      </c>
      <c r="AU19" s="11">
        <v>8.0000000000000002E-3</v>
      </c>
      <c r="AV19" s="11">
        <v>30.586400000000001</v>
      </c>
      <c r="AW19" s="11">
        <v>0.69889999999999997</v>
      </c>
      <c r="AX19" s="11">
        <v>0.40710000000000002</v>
      </c>
      <c r="AY19" s="11">
        <v>9.2999999999999992E-3</v>
      </c>
      <c r="AZ19" s="11">
        <v>9.6565656565656632E-2</v>
      </c>
      <c r="BA19" s="11">
        <v>1.5914777169663799</v>
      </c>
      <c r="BB19" s="11">
        <v>0.22823955347714583</v>
      </c>
      <c r="BC19" s="11">
        <v>0.19515865508642183</v>
      </c>
      <c r="BD19" s="11">
        <v>0.17820453890483709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0.26577499999999998</v>
      </c>
      <c r="BJ19" s="4">
        <f>DSTDEV(PlotSort,"PhxRed",$BK$35:$BK$36)/SQRT($BH19)</f>
        <v>6.0045781145167338E-3</v>
      </c>
      <c r="BK19" s="4">
        <f>DAVERAGE(PlotSort,"PhxRedEdge",$BK$35:$BK$36)</f>
        <v>0.33386874999999999</v>
      </c>
      <c r="BL19" s="4">
        <f>DSTDEV(PlotSort,"PhxRedEdge",$BK$35:$BK$36)/SQRT($BH19)</f>
        <v>2.4910292175123121E-3</v>
      </c>
      <c r="BM19" s="4">
        <f>DAVERAGE(PlotSort,"TMRed",$BK$35:$BK$36)</f>
        <v>0.26141249999999999</v>
      </c>
      <c r="BN19" s="4">
        <f>DSTDEV(PlotSort,"TMRed",$BK$35:$BK$36)/SQRT($BH19)</f>
        <v>5.5615336239206526E-3</v>
      </c>
      <c r="BO19" s="4">
        <f>DAVERAGE(PlotSort,"TMNIR",$BK$35:$BK$36)</f>
        <v>0.40091874999999999</v>
      </c>
      <c r="BP19" s="4">
        <f>DSTDEV(PlotSort,"TMNIR",$BK$35:$BK$36)/SQRT($BH19)</f>
        <v>2.674808696430457E-3</v>
      </c>
      <c r="BQ19" s="4">
        <f>DAVERAGE(PlotSort,"NDRE",$BK$35:$BK$36)</f>
        <v>9.1262523800063625E-2</v>
      </c>
      <c r="BR19" s="4">
        <f>DSTDEV(PlotSort,"NDRE",$BK$35:$BK$36)/SQRT($BH19)</f>
        <v>5.0267034305601921E-3</v>
      </c>
      <c r="BS19" s="4">
        <f>DAVERAGE(PlotSort,"rvi",$BK$35:$BK$36)</f>
        <v>1.5469984122474658</v>
      </c>
      <c r="BT19" s="4">
        <f>DSTDEV(PlotSort,"rvi",$BK$35:$BK$36)/SQRT($BH19)</f>
        <v>4.2355611974130555E-2</v>
      </c>
      <c r="BU19" s="17">
        <f>DAVERAGE(PlotSort,"ndvi",$BK$35:$BK$36)</f>
        <v>0.21162158586059074</v>
      </c>
      <c r="BV19" s="4">
        <f>DSTDEV(PlotSort,"ndvi",$BK$35:$BK$36)/SQRT($BH19)</f>
        <v>1.2622537587776964E-2</v>
      </c>
      <c r="BW19" s="17">
        <f>DAVERAGE(PlotSort,"SAVI",$BK$35:$BK$36)</f>
        <v>0.1804788544930242</v>
      </c>
      <c r="BX19" s="4">
        <f>DSTDEV(PlotSort,"SAVI",$BK$35:$BK$36)/SQRT($BH19)</f>
        <v>1.0287811444865862E-2</v>
      </c>
      <c r="BY19" s="17">
        <f>DAVERAGE(PlotSort,"CCCI",$BK$35:$BK$36)</f>
        <v>0.22165309839169139</v>
      </c>
      <c r="BZ19" s="4">
        <f>DSTDEV(PlotSort,"CCCI",$BK$35:$BK$36)/SQRT($BH19)</f>
        <v>2.137657652339572E-2</v>
      </c>
    </row>
    <row r="20" spans="2:78" ht="13.5" customHeight="1" x14ac:dyDescent="0.2">
      <c r="B20" s="10">
        <v>155</v>
      </c>
      <c r="C20" s="10">
        <v>9.02</v>
      </c>
      <c r="D20" s="10">
        <v>155.37583000000001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31.2</v>
      </c>
      <c r="Q20" s="24">
        <v>0.8</v>
      </c>
      <c r="R20" s="24">
        <v>3.75</v>
      </c>
      <c r="S20" s="24">
        <v>46.12</v>
      </c>
      <c r="T20" s="24">
        <v>89.7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1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7.4023000000000003</v>
      </c>
      <c r="AK20" s="10">
        <v>0.27110000000000001</v>
      </c>
      <c r="AL20" s="11">
        <v>0.2492</v>
      </c>
      <c r="AM20" s="11">
        <v>9.1000000000000004E-3</v>
      </c>
      <c r="AN20" s="11">
        <v>3.7258</v>
      </c>
      <c r="AO20" s="11">
        <v>1.4E-3</v>
      </c>
      <c r="AP20" s="11">
        <v>0.31380000000000002</v>
      </c>
      <c r="AQ20" s="11">
        <v>1E-4</v>
      </c>
      <c r="AR20" s="11">
        <v>13.890499999999999</v>
      </c>
      <c r="AS20" s="11">
        <v>0.52080000000000004</v>
      </c>
      <c r="AT20" s="11">
        <v>0.24679999999999999</v>
      </c>
      <c r="AU20" s="11">
        <v>9.2999999999999992E-3</v>
      </c>
      <c r="AV20" s="11">
        <v>28.658200000000001</v>
      </c>
      <c r="AW20" s="11">
        <v>0.27250000000000002</v>
      </c>
      <c r="AX20" s="11">
        <v>0.38069999999999998</v>
      </c>
      <c r="AY20" s="11">
        <v>3.5999999999999999E-3</v>
      </c>
      <c r="AZ20" s="11">
        <v>9.6328293736501022E-2</v>
      </c>
      <c r="BA20" s="11">
        <v>1.5425445705024312</v>
      </c>
      <c r="BB20" s="11">
        <v>0.21338645418326693</v>
      </c>
      <c r="BC20" s="11">
        <v>0.17813747228381374</v>
      </c>
      <c r="BD20" s="11">
        <v>0.27425243010114064</v>
      </c>
      <c r="BE20" s="27"/>
    </row>
    <row r="21" spans="2:78" ht="13.5" customHeight="1" x14ac:dyDescent="0.2">
      <c r="B21" s="10">
        <v>155</v>
      </c>
      <c r="C21" s="10">
        <v>9.0280000000000005</v>
      </c>
      <c r="D21" s="10">
        <v>155.37617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31.2</v>
      </c>
      <c r="Q21" s="24">
        <v>0.8</v>
      </c>
      <c r="R21" s="24">
        <v>3.75</v>
      </c>
      <c r="S21" s="24">
        <v>46.02</v>
      </c>
      <c r="T21" s="24">
        <v>89.77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1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6.7781000000000002</v>
      </c>
      <c r="AK21" s="10">
        <v>2.4799999999999999E-2</v>
      </c>
      <c r="AL21" s="11">
        <v>0.2278</v>
      </c>
      <c r="AM21" s="11">
        <v>8.0000000000000004E-4</v>
      </c>
      <c r="AN21" s="11">
        <v>3.7387000000000001</v>
      </c>
      <c r="AO21" s="11">
        <v>2.2700000000000001E-2</v>
      </c>
      <c r="AP21" s="11">
        <v>0.31419999999999998</v>
      </c>
      <c r="AQ21" s="11">
        <v>1.9E-3</v>
      </c>
      <c r="AR21" s="11">
        <v>12.6881</v>
      </c>
      <c r="AS21" s="11">
        <v>4.2500000000000003E-2</v>
      </c>
      <c r="AT21" s="11">
        <v>0.22489999999999999</v>
      </c>
      <c r="AU21" s="11">
        <v>8.0000000000000004E-4</v>
      </c>
      <c r="AV21" s="11">
        <v>30.625900000000001</v>
      </c>
      <c r="AW21" s="11">
        <v>0.50960000000000005</v>
      </c>
      <c r="AX21" s="11">
        <v>0.40600000000000003</v>
      </c>
      <c r="AY21" s="11">
        <v>6.7999999999999996E-3</v>
      </c>
      <c r="AZ21" s="11">
        <v>0.12746459316856437</v>
      </c>
      <c r="BA21" s="11">
        <v>1.8052467763450424</v>
      </c>
      <c r="BB21" s="11">
        <v>0.28705024568077353</v>
      </c>
      <c r="BC21" s="11">
        <v>0.24020691484658244</v>
      </c>
      <c r="BD21" s="11">
        <v>0.21543667408518735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0.25840000000000002</v>
      </c>
      <c r="BJ21" s="4"/>
      <c r="BK21" s="4">
        <f>DAVERAGE(PlotSort2,"PhxRedEdge",$BO$31:$BO$32)</f>
        <v>0.28050000000000003</v>
      </c>
      <c r="BL21" s="4"/>
      <c r="BM21" s="4">
        <f>DAVERAGE(PlotSort2,"TMRed",$BO$31:$BO$32)</f>
        <v>0.251</v>
      </c>
      <c r="BN21" s="4"/>
      <c r="BO21" s="4">
        <f>DAVERAGE(PlotSort2,"TMNIR",$BO$31:$BO$32)</f>
        <v>0.31490000000000001</v>
      </c>
      <c r="BP21" s="4"/>
      <c r="BQ21" s="4">
        <f>DAVERAGE(PlotSort2,"NDRE",$BO$31:$BO$32)</f>
        <v>5.777628485052063E-2</v>
      </c>
      <c r="BR21" s="4"/>
      <c r="BS21" s="4">
        <f>DAVERAGE(PlotSort2,"rvi",$BO$31:$BO$32)</f>
        <v>1.2545816733067729</v>
      </c>
      <c r="BT21" s="4"/>
      <c r="BU21" s="17">
        <f>DAVERAGE(PlotSort2,"ndvi",$BO$31:$BO$32)</f>
        <v>0.11291747658596926</v>
      </c>
      <c r="BV21" s="4"/>
      <c r="BW21" s="17">
        <f>DAVERAGE(PlotSort2,"SAVI",$BO$31:$BO$32)</f>
        <v>8.9924007880664236E-2</v>
      </c>
      <c r="BX21" s="4"/>
      <c r="BY21" s="17">
        <f>DAVERAGE(PlotSort2,"CCCI",$BO$31:$BO$32)</f>
        <v>0.46847745512373523</v>
      </c>
      <c r="BZ21" s="4"/>
    </row>
    <row r="22" spans="2:78" ht="13.5" customHeight="1" x14ac:dyDescent="0.2">
      <c r="B22" s="10">
        <v>155</v>
      </c>
      <c r="C22" s="10">
        <v>9.0370000000000008</v>
      </c>
      <c r="D22" s="10">
        <v>155.37654000000001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31.2</v>
      </c>
      <c r="Q22" s="24">
        <v>0.8</v>
      </c>
      <c r="R22" s="24">
        <v>3.75</v>
      </c>
      <c r="S22" s="24">
        <v>45.91</v>
      </c>
      <c r="T22" s="24">
        <v>89.84</v>
      </c>
      <c r="U22" s="10">
        <v>2</v>
      </c>
      <c r="V22" s="10">
        <v>0</v>
      </c>
      <c r="W22" s="10">
        <v>2</v>
      </c>
      <c r="X22" s="10">
        <v>0</v>
      </c>
      <c r="Y22" s="10">
        <v>0</v>
      </c>
      <c r="Z22" s="10">
        <v>1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8.0038999999999998</v>
      </c>
      <c r="AK22" s="10">
        <v>8.2100000000000006E-2</v>
      </c>
      <c r="AL22" s="11">
        <v>0.26840000000000003</v>
      </c>
      <c r="AM22" s="11">
        <v>2.8E-3</v>
      </c>
      <c r="AN22" s="11">
        <v>3.7896999999999998</v>
      </c>
      <c r="AO22" s="11">
        <v>5.9700000000000003E-2</v>
      </c>
      <c r="AP22" s="11">
        <v>0.31780000000000003</v>
      </c>
      <c r="AQ22" s="11">
        <v>5.0000000000000001E-3</v>
      </c>
      <c r="AR22" s="11">
        <v>14.847099999999999</v>
      </c>
      <c r="AS22" s="11">
        <v>0.23019999999999999</v>
      </c>
      <c r="AT22" s="11">
        <v>0.2626</v>
      </c>
      <c r="AU22" s="11">
        <v>4.1000000000000003E-3</v>
      </c>
      <c r="AV22" s="11">
        <v>27.811699999999998</v>
      </c>
      <c r="AW22" s="11">
        <v>0.56579999999999997</v>
      </c>
      <c r="AX22" s="11">
        <v>0.3679</v>
      </c>
      <c r="AY22" s="11">
        <v>7.4999999999999997E-3</v>
      </c>
      <c r="AZ22" s="11">
        <v>7.3064022167128456E-2</v>
      </c>
      <c r="BA22" s="11">
        <v>1.4009900990099009</v>
      </c>
      <c r="BB22" s="11">
        <v>0.1670103092783505</v>
      </c>
      <c r="BC22" s="11">
        <v>0.13971693940734187</v>
      </c>
      <c r="BD22" s="11">
        <v>0.26474548828356825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0.27785000000000004</v>
      </c>
      <c r="BJ22" s="4">
        <f>DSTDEV(PlotSort2,"PhxRed",$BP$31:$BP$32)/SQRT($BH22)</f>
        <v>2.8499999999999914E-3</v>
      </c>
      <c r="BK22" s="4">
        <f>DAVERAGE(PlotSort2,"PhxRedEdge",$BP$31:$BP$32)</f>
        <v>0.3014</v>
      </c>
      <c r="BL22" s="4">
        <f>DSTDEV(PlotSort2,"PhxRedEdge",$BP$31:$BP$32)/SQRT($BH22)</f>
        <v>3.0999999999999917E-3</v>
      </c>
      <c r="BM22" s="4">
        <f>DAVERAGE(PlotSort2,"TMRed",$BP$31:$BP$32)</f>
        <v>0.26960000000000001</v>
      </c>
      <c r="BN22" s="4">
        <f>DSTDEV(PlotSort2,"TMRed",$BP$31:$BP$32)/SQRT($BH22)</f>
        <v>2.5999999999999912E-3</v>
      </c>
      <c r="BO22" s="4">
        <f>DAVERAGE(PlotSort2,"TMNIR",$BP$31:$BP$32)</f>
        <v>0.33374999999999999</v>
      </c>
      <c r="BP22" s="4">
        <f>DSTDEV(PlotSort2,"TMNIR",$BP$31:$BP$32)/SQRT($BH22)</f>
        <v>3.4500000000000082E-3</v>
      </c>
      <c r="BQ22" s="4">
        <f>DAVERAGE(PlotSort2,"NDRE",$BP$31:$BP$32)</f>
        <v>5.0932584368269695E-2</v>
      </c>
      <c r="BR22" s="4">
        <f>DSTDEV(PlotSort2,"NDRE",$BP$31:$BP$32)/SQRT($BH22)</f>
        <v>2.5807403586323302E-5</v>
      </c>
      <c r="BS22" s="4">
        <f>DAVERAGE(PlotSort2,"rvi",$BP$31:$BP$32)</f>
        <v>1.2379368276795812</v>
      </c>
      <c r="BT22" s="4">
        <f>DSTDEV(PlotSort2,"rvi",$BP$31:$BP$32)/SQRT($BH22)</f>
        <v>8.5817599418813717E-4</v>
      </c>
      <c r="BU22" s="17">
        <f>DAVERAGE(PlotSort2,"ndvi",$BP$31:$BP$32)</f>
        <v>0.10631959340497943</v>
      </c>
      <c r="BV22" s="4">
        <f>DSTDEV(PlotSort2,"ndvi",$BP$31:$BP$32)/SQRT($BH22)</f>
        <v>3.4269737283482843E-4</v>
      </c>
      <c r="BW22" s="17">
        <f>DAVERAGE(PlotSort2,"SAVI",$BP$31:$BP$32)</f>
        <v>8.7207959238362581E-2</v>
      </c>
      <c r="BX22" s="4">
        <f>DSTDEV(PlotSort2,"SAVI",$BP$31:$BP$32)/SQRT($BH22)</f>
        <v>6.7738419051790999E-4</v>
      </c>
      <c r="BY22" s="17">
        <f>DAVERAGE(PlotSort2,"CCCI",$BP$31:$BP$32)</f>
        <v>0.40441110823252763</v>
      </c>
      <c r="BZ22" s="4">
        <f>DSTDEV(PlotSort2,"CCCI",$BP$31:$BP$32)/SQRT($BH22)</f>
        <v>2.798050713354427E-3</v>
      </c>
    </row>
    <row r="23" spans="2:78" ht="13.5" customHeight="1" x14ac:dyDescent="0.2">
      <c r="B23" s="10">
        <v>155</v>
      </c>
      <c r="C23" s="10">
        <v>9.0660000000000007</v>
      </c>
      <c r="D23" s="10">
        <v>155.37774999999999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31.2</v>
      </c>
      <c r="Q23" s="24">
        <v>0.8</v>
      </c>
      <c r="R23" s="24">
        <v>3.75</v>
      </c>
      <c r="S23" s="24">
        <v>45.54</v>
      </c>
      <c r="T23" s="24">
        <v>90.08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1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8.0610999999999997</v>
      </c>
      <c r="AK23" s="10">
        <v>5.5100000000000003E-2</v>
      </c>
      <c r="AL23" s="11">
        <v>0.26840000000000003</v>
      </c>
      <c r="AM23" s="11">
        <v>1.8E-3</v>
      </c>
      <c r="AN23" s="11">
        <v>3.7688000000000001</v>
      </c>
      <c r="AO23" s="11">
        <v>6.1100000000000002E-2</v>
      </c>
      <c r="AP23" s="11">
        <v>0.31359999999999999</v>
      </c>
      <c r="AQ23" s="11">
        <v>5.1000000000000004E-3</v>
      </c>
      <c r="AR23" s="11">
        <v>15.016999999999999</v>
      </c>
      <c r="AS23" s="11">
        <v>6.0299999999999999E-2</v>
      </c>
      <c r="AT23" s="11">
        <v>0.26369999999999999</v>
      </c>
      <c r="AU23" s="11">
        <v>1.1000000000000001E-3</v>
      </c>
      <c r="AV23" s="11">
        <v>27.693100000000001</v>
      </c>
      <c r="AW23" s="11">
        <v>0.44719999999999999</v>
      </c>
      <c r="AX23" s="11">
        <v>0.36370000000000002</v>
      </c>
      <c r="AY23" s="11">
        <v>5.8999999999999999E-3</v>
      </c>
      <c r="AZ23" s="11">
        <v>7.3970175697622959E-2</v>
      </c>
      <c r="BA23" s="11">
        <v>1.3792188092529392</v>
      </c>
      <c r="BB23" s="11">
        <v>0.15938795027095959</v>
      </c>
      <c r="BC23" s="11">
        <v>0.13304949441192129</v>
      </c>
      <c r="BD23" s="11">
        <v>0.33939634317549189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0.25024999999999997</v>
      </c>
      <c r="BJ23" s="4">
        <f>DSTDEV(PlotSort2,"PhxRed",$BQ$31:$BQ$32)/SQRT($BH23)</f>
        <v>7.4250000000000177E-2</v>
      </c>
      <c r="BK23" s="4">
        <f>DAVERAGE(PlotSort2,"PhxRedEdge",$BQ$31:$BQ$32)</f>
        <v>0.28859999999999997</v>
      </c>
      <c r="BL23" s="4">
        <f>DSTDEV(PlotSort2,"PhxRedEdge",$BQ$31:$BQ$32)/SQRT($BH23)</f>
        <v>7.2300000000000059E-2</v>
      </c>
      <c r="BM23" s="4">
        <f>DAVERAGE(PlotSort2,"TMRed",$BQ$31:$BQ$32)</f>
        <v>0.24545</v>
      </c>
      <c r="BN23" s="4">
        <f>DSTDEV(PlotSort2,"TMRed",$BQ$31:$BQ$32)/SQRT($BH23)</f>
        <v>7.2550000000000017E-2</v>
      </c>
      <c r="BO23" s="4">
        <f>DAVERAGE(PlotSort2,"TMNIR",$BQ$31:$BQ$32)</f>
        <v>0.32105</v>
      </c>
      <c r="BP23" s="4">
        <f>DSTDEV(PlotSort2,"TMNIR",$BQ$31:$BQ$32)/SQRT($BH23)</f>
        <v>7.634999999999989E-2</v>
      </c>
      <c r="BQ23" s="4">
        <f>DAVERAGE(PlotSort2,"NDRE",$BQ$31:$BQ$32)</f>
        <v>5.4869594992566717E-2</v>
      </c>
      <c r="BR23" s="4">
        <f>DSTDEV(PlotSort2,"NDRE",$BQ$31:$BQ$32)/SQRT($BH23)</f>
        <v>6.7356110811860317E-3</v>
      </c>
      <c r="BS23" s="4">
        <f>DAVERAGE(PlotSort2,"rvi",$BQ$31:$BQ$32)</f>
        <v>1.332477238087963</v>
      </c>
      <c r="BT23" s="4">
        <f>DSTDEV(PlotSort2,"rvi",$BQ$31:$BQ$32)/SQRT($BH23)</f>
        <v>8.2791703496768121E-2</v>
      </c>
      <c r="BU23" s="17">
        <f>DAVERAGE(PlotSort2,"ndvi",$BQ$31:$BQ$32)</f>
        <v>0.14146086319900342</v>
      </c>
      <c r="BV23" s="4">
        <f>DSTDEV(PlotSort2,"ndvi",$BQ$31:$BQ$32)/SQRT($BH23)</f>
        <v>3.0474002701379684E-2</v>
      </c>
      <c r="BW23" s="17">
        <f>DAVERAGE(PlotSort2,"SAVI",$BQ$31:$BQ$32)</f>
        <v>0.10768191706864491</v>
      </c>
      <c r="BX23" s="4">
        <f>DSTDEV(PlotSort2,"SAVI",$BQ$31:$BQ$32)/SQRT($BH23)</f>
        <v>9.6894865930813433E-3</v>
      </c>
      <c r="BY23" s="17">
        <f>DAVERAGE(PlotSort2,"CCCI",$BQ$31:$BQ$32)</f>
        <v>0.17822871506554469</v>
      </c>
      <c r="BZ23" s="4">
        <f>DSTDEV(PlotSort2,"CCCI",$BQ$31:$BQ$32)/SQRT($BH23)</f>
        <v>0.13026458151967132</v>
      </c>
    </row>
    <row r="24" spans="2:78" ht="13.5" customHeight="1" x14ac:dyDescent="0.2">
      <c r="B24" s="10">
        <v>155</v>
      </c>
      <c r="C24" s="10">
        <v>9.0730000000000004</v>
      </c>
      <c r="D24" s="10">
        <v>155.37804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31.2</v>
      </c>
      <c r="Q24" s="24">
        <v>0.8</v>
      </c>
      <c r="R24" s="24">
        <v>3.75</v>
      </c>
      <c r="S24" s="24">
        <v>45.45</v>
      </c>
      <c r="T24" s="24">
        <v>90.14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1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7.0415999999999999</v>
      </c>
      <c r="AK24" s="10">
        <v>6.1600000000000002E-2</v>
      </c>
      <c r="AL24" s="11">
        <v>0.23400000000000001</v>
      </c>
      <c r="AM24" s="11">
        <v>2E-3</v>
      </c>
      <c r="AN24" s="11">
        <v>3.8039999999999998</v>
      </c>
      <c r="AO24" s="11">
        <v>7.3200000000000001E-2</v>
      </c>
      <c r="AP24" s="11">
        <v>0.316</v>
      </c>
      <c r="AQ24" s="11">
        <v>6.1000000000000004E-3</v>
      </c>
      <c r="AR24" s="11">
        <v>12.833399999999999</v>
      </c>
      <c r="AS24" s="11">
        <v>1.7899999999999999E-2</v>
      </c>
      <c r="AT24" s="11">
        <v>0.22500000000000001</v>
      </c>
      <c r="AU24" s="11">
        <v>2.9999999999999997E-4</v>
      </c>
      <c r="AV24" s="11">
        <v>29.581800000000001</v>
      </c>
      <c r="AW24" s="11">
        <v>0.70930000000000004</v>
      </c>
      <c r="AX24" s="11">
        <v>0.38779999999999998</v>
      </c>
      <c r="AY24" s="11">
        <v>9.2999999999999992E-3</v>
      </c>
      <c r="AZ24" s="11">
        <v>0.10201761864165954</v>
      </c>
      <c r="BA24" s="11">
        <v>1.7235555555555555</v>
      </c>
      <c r="BB24" s="11">
        <v>0.26566579634464749</v>
      </c>
      <c r="BC24" s="11">
        <v>0.21944644140905817</v>
      </c>
      <c r="BD24" s="11">
        <v>2.3509118681771551E-2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0.68899999999999995</v>
      </c>
      <c r="BJ24" s="4"/>
      <c r="BK24" s="4">
        <f>DAVERAGE(PlotSort2,"PhxRedEdge",$BR$31:$BR$32)</f>
        <v>0.67949999999999999</v>
      </c>
      <c r="BL24" s="4"/>
      <c r="BM24" s="4">
        <f>DAVERAGE(PlotSort2,"TMRed",$BR$31:$BR$32)</f>
        <v>0.68720000000000003</v>
      </c>
      <c r="BN24" s="4"/>
      <c r="BO24" s="4">
        <f>DAVERAGE(PlotSort2,"TMNIR",$BR$31:$BR$32)</f>
        <v>0.66149999999999998</v>
      </c>
      <c r="BP24" s="4"/>
      <c r="BQ24" s="4">
        <f>DAVERAGE(PlotSort2,"NDRE",$BR$31:$BR$32)</f>
        <v>-1.3422818791946321E-2</v>
      </c>
      <c r="BR24" s="4"/>
      <c r="BS24" s="4">
        <f>DAVERAGE(PlotSort2,"rvi",$BR$31:$BR$32)</f>
        <v>0.96260186263096614</v>
      </c>
      <c r="BT24" s="4"/>
      <c r="BU24" s="17">
        <f>DAVERAGE(PlotSort2,"ndvi",$BR$31:$BR$32)</f>
        <v>-1.9055386668643922E-2</v>
      </c>
      <c r="BV24" s="4"/>
      <c r="BW24" s="17">
        <f>DAVERAGE(PlotSort2,"SAVI",$BR$31:$BR$32)</f>
        <v>-9.267773750924092E-3</v>
      </c>
      <c r="BX24" s="4"/>
      <c r="BY24" s="17">
        <f>DAVERAGE(PlotSort2,"CCCI",$BR$31:$BR$32)</f>
        <v>0.39146745930919497</v>
      </c>
      <c r="BZ24" s="4"/>
    </row>
    <row r="25" spans="2:78" ht="13.5" customHeight="1" x14ac:dyDescent="0.2">
      <c r="B25" s="10">
        <v>155</v>
      </c>
      <c r="C25" s="10">
        <v>9.0809999999999995</v>
      </c>
      <c r="D25" s="10">
        <v>155.37837999999999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31.2</v>
      </c>
      <c r="Q25" s="24">
        <v>0.8</v>
      </c>
      <c r="R25" s="24">
        <v>3.75</v>
      </c>
      <c r="S25" s="24">
        <v>45.35</v>
      </c>
      <c r="T25" s="24">
        <v>90.2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1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8.3310999999999993</v>
      </c>
      <c r="AK25" s="10">
        <v>2.2700000000000001E-2</v>
      </c>
      <c r="AL25" s="11">
        <v>0.27639999999999998</v>
      </c>
      <c r="AM25" s="11">
        <v>8.0000000000000004E-4</v>
      </c>
      <c r="AN25" s="11">
        <v>3.9397000000000002</v>
      </c>
      <c r="AO25" s="11">
        <v>3.7499999999999999E-2</v>
      </c>
      <c r="AP25" s="11">
        <v>0.3266</v>
      </c>
      <c r="AQ25" s="11">
        <v>3.0999999999999999E-3</v>
      </c>
      <c r="AR25" s="11">
        <v>15.5914</v>
      </c>
      <c r="AS25" s="11">
        <v>0.1028</v>
      </c>
      <c r="AT25" s="11">
        <v>0.27279999999999999</v>
      </c>
      <c r="AU25" s="11">
        <v>1.8E-3</v>
      </c>
      <c r="AV25" s="11">
        <v>28.949400000000001</v>
      </c>
      <c r="AW25" s="11">
        <v>9.7799999999999998E-2</v>
      </c>
      <c r="AX25" s="11">
        <v>0.37880000000000003</v>
      </c>
      <c r="AY25" s="11">
        <v>1.2999999999999999E-3</v>
      </c>
      <c r="AZ25" s="11">
        <v>7.4000567054153699E-2</v>
      </c>
      <c r="BA25" s="11">
        <v>1.3885630498533725</v>
      </c>
      <c r="BB25" s="11">
        <v>0.16267648864333953</v>
      </c>
      <c r="BC25" s="11">
        <v>0.13806877387981945</v>
      </c>
      <c r="BD25" s="11">
        <v>0.31357540003222317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1.0035333333333334</v>
      </c>
      <c r="BJ25" s="4">
        <f>DSTDEV(PlotSort2,"PhxRed",$BS$31:$BS$32)/SQRT($BH25)</f>
        <v>4.3028414384502691E-3</v>
      </c>
      <c r="BK25" s="4">
        <f>DAVERAGE(PlotSort2,"PhxRedEdge",$BS$31:$BS$32)</f>
        <v>1.0033666666666667</v>
      </c>
      <c r="BL25" s="4">
        <f>DSTDEV(PlotSort2,"PhxRedEdge",$BS$31:$BS$32)/SQRT($BH25)</f>
        <v>4.3321793335199688E-3</v>
      </c>
      <c r="BM25" s="4">
        <f>DAVERAGE(PlotSort2,"TMRed",$BS$31:$BS$32)</f>
        <v>1.0035333333333334</v>
      </c>
      <c r="BN25" s="4">
        <f>DSTDEV(PlotSort2,"TMRed",$BS$31:$BS$32)/SQRT($BH25)</f>
        <v>4.3028414384502691E-3</v>
      </c>
      <c r="BO25" s="4">
        <f>DAVERAGE(PlotSort2,"TMNIR",$BS$31:$BS$32)</f>
        <v>1.0033666666666667</v>
      </c>
      <c r="BP25" s="4">
        <f>DSTDEV(PlotSort2,"TMNIR",$BS$31:$BS$32)/SQRT($BH25)</f>
        <v>4.3321793335199688E-3</v>
      </c>
      <c r="BQ25" s="4">
        <f>DAVERAGE(PlotSort2,"NDRE",$BS$31:$BS$32)</f>
        <v>0.72709783416901974</v>
      </c>
      <c r="BR25" s="4">
        <f>DSTDEV(PlotSort2,"NDRE",$BS$31:$BS$32)/SQRT($BH25)</f>
        <v>5.7174448887802108E-4</v>
      </c>
      <c r="BS25" s="4">
        <f>DAVERAGE(PlotSort2,"rvi",$BS$31:$BS$32)</f>
        <v>1.3360048417598218</v>
      </c>
      <c r="BT25" s="4">
        <f>DSTDEV(PlotSort2,"rvi",$BS$31:$BS$32)/SQRT($BH25)</f>
        <v>1.2036910399309294E-3</v>
      </c>
      <c r="BU25" s="17">
        <f>DAVERAGE(PlotSort2,"ndvi",$BS$31:$BS$32)</f>
        <v>0.14383693619842042</v>
      </c>
      <c r="BV25" s="4">
        <f>DSTDEV(PlotSort2,"ndvi",$BS$31:$BS$32)/SQRT($BH25)</f>
        <v>4.4129949762727357E-4</v>
      </c>
      <c r="BW25" s="17">
        <f>DAVERAGE(PlotSort2,"SAVI",$BS$31:$BS$32)</f>
        <v>0.21495896135997697</v>
      </c>
      <c r="BX25" s="4">
        <f>DSTDEV(PlotSort2,"SAVI",$BS$31:$BS$32)/SQRT($BH25)</f>
        <v>6.2998600366520813E-4</v>
      </c>
      <c r="BY25" s="17">
        <f>DAVERAGE(PlotSort2,"CCCI",$BS$31:$BS$32)</f>
        <v>11.475785777793556</v>
      </c>
      <c r="BZ25" s="4">
        <f>DSTDEV(PlotSort2,"CCCI",$BS$31:$BS$32)/SQRT($BH25)</f>
        <v>7.7126686897313508E-3</v>
      </c>
    </row>
    <row r="26" spans="2:78" ht="13.5" customHeight="1" x14ac:dyDescent="0.2">
      <c r="B26" s="10">
        <v>155</v>
      </c>
      <c r="C26" s="10">
        <v>9.3070000000000004</v>
      </c>
      <c r="D26" s="10">
        <v>155.38779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31.2</v>
      </c>
      <c r="Q26" s="24">
        <v>0.8</v>
      </c>
      <c r="R26" s="24">
        <v>3.75</v>
      </c>
      <c r="S26" s="24">
        <v>42.51</v>
      </c>
      <c r="T26" s="24">
        <v>92.11</v>
      </c>
      <c r="U26" s="10">
        <v>2</v>
      </c>
      <c r="V26" s="10">
        <v>0</v>
      </c>
      <c r="W26" s="10">
        <v>2</v>
      </c>
      <c r="X26" s="10">
        <v>0</v>
      </c>
      <c r="Y26" s="10">
        <v>0</v>
      </c>
      <c r="Z26" s="10">
        <v>1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8.1529000000000007</v>
      </c>
      <c r="AK26" s="10">
        <v>8.6E-3</v>
      </c>
      <c r="AL26" s="11">
        <v>0.2581</v>
      </c>
      <c r="AM26" s="11">
        <v>2.9999999999999997E-4</v>
      </c>
      <c r="AN26" s="11">
        <v>4.1318000000000001</v>
      </c>
      <c r="AO26" s="11">
        <v>3.15E-2</v>
      </c>
      <c r="AP26" s="11">
        <v>0.32569999999999999</v>
      </c>
      <c r="AQ26" s="11">
        <v>2.5000000000000001E-3</v>
      </c>
      <c r="AR26" s="11">
        <v>15.3947</v>
      </c>
      <c r="AS26" s="11">
        <v>4.4999999999999997E-3</v>
      </c>
      <c r="AT26" s="11">
        <v>0.25659999999999999</v>
      </c>
      <c r="AU26" s="11">
        <v>1E-4</v>
      </c>
      <c r="AV26" s="11">
        <v>31.503699999999998</v>
      </c>
      <c r="AW26" s="11">
        <v>0.2974</v>
      </c>
      <c r="AX26" s="11">
        <v>0.39340000000000003</v>
      </c>
      <c r="AY26" s="11">
        <v>3.7000000000000002E-3</v>
      </c>
      <c r="AZ26" s="11">
        <v>9.4145459602280671E-2</v>
      </c>
      <c r="BA26" s="11">
        <v>1.5331254871395168</v>
      </c>
      <c r="BB26" s="11">
        <v>0.21046153846153851</v>
      </c>
      <c r="BC26" s="11">
        <v>0.17843478260869572</v>
      </c>
      <c r="BD26" s="11">
        <v>0.26352077078373343</v>
      </c>
      <c r="BE26" s="27"/>
    </row>
    <row r="27" spans="2:78" ht="13.5" customHeight="1" x14ac:dyDescent="0.2">
      <c r="B27" s="10">
        <v>155</v>
      </c>
      <c r="C27" s="10">
        <v>9.2989999999999995</v>
      </c>
      <c r="D27" s="10">
        <v>155.38746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31.2</v>
      </c>
      <c r="Q27" s="24">
        <v>0.8</v>
      </c>
      <c r="R27" s="24">
        <v>3.75</v>
      </c>
      <c r="S27" s="24">
        <v>42.61</v>
      </c>
      <c r="T27" s="24">
        <v>92.04</v>
      </c>
      <c r="U27" s="10">
        <v>2</v>
      </c>
      <c r="V27" s="10">
        <v>0</v>
      </c>
      <c r="W27" s="10">
        <v>2</v>
      </c>
      <c r="X27" s="10">
        <v>0</v>
      </c>
      <c r="Y27" s="10">
        <v>0</v>
      </c>
      <c r="Z27" s="10">
        <v>1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8.6486000000000001</v>
      </c>
      <c r="AK27" s="10">
        <v>0.39419999999999999</v>
      </c>
      <c r="AL27" s="11">
        <v>0.2742</v>
      </c>
      <c r="AM27" s="11">
        <v>1.2500000000000001E-2</v>
      </c>
      <c r="AN27" s="11">
        <v>4.3053999999999997</v>
      </c>
      <c r="AO27" s="11">
        <v>0.2051</v>
      </c>
      <c r="AP27" s="11">
        <v>0.33989999999999998</v>
      </c>
      <c r="AQ27" s="11">
        <v>1.6199999999999999E-2</v>
      </c>
      <c r="AR27" s="11">
        <v>15.9467</v>
      </c>
      <c r="AS27" s="11">
        <v>0.57440000000000002</v>
      </c>
      <c r="AT27" s="11">
        <v>0.26629999999999998</v>
      </c>
      <c r="AU27" s="11">
        <v>9.5999999999999992E-3</v>
      </c>
      <c r="AV27" s="11">
        <v>32.385599999999997</v>
      </c>
      <c r="AW27" s="11">
        <v>1.2168000000000001</v>
      </c>
      <c r="AX27" s="11">
        <v>0.40510000000000002</v>
      </c>
      <c r="AY27" s="11">
        <v>1.52E-2</v>
      </c>
      <c r="AZ27" s="11">
        <v>8.7516778523489977E-2</v>
      </c>
      <c r="BA27" s="11">
        <v>1.5212166729252725</v>
      </c>
      <c r="BB27" s="11">
        <v>0.20673220137027112</v>
      </c>
      <c r="BC27" s="11">
        <v>0.17773604234249621</v>
      </c>
      <c r="BD27" s="11">
        <v>0.19437063830440368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0.27229999999999999</v>
      </c>
      <c r="BJ27" s="4">
        <f>DSTDEV(PlotSort2,"PhxRed",$BT$31:$BT$32)/SQRT($BH27)</f>
        <v>4.2000000000000093E-3</v>
      </c>
      <c r="BK27" s="4">
        <f>DAVERAGE(PlotSort2,"PhxRedEdge",$BT$31:$BT$32)</f>
        <v>0.33574999999999999</v>
      </c>
      <c r="BL27" s="4">
        <f>DSTDEV(PlotSort2,"PhxRedEdge",$BT$31:$BT$32)/SQRT($BH27)</f>
        <v>2.6499999999999853E-3</v>
      </c>
      <c r="BM27" s="4">
        <f>DAVERAGE(PlotSort2,"TMRed",$BT$31:$BT$32)</f>
        <v>0.26744999999999997</v>
      </c>
      <c r="BN27" s="4">
        <f>DSTDEV(PlotSort2,"TMRed",$BT$31:$BT$32)/SQRT($BH27)</f>
        <v>4.2500000000000038E-3</v>
      </c>
      <c r="BO27" s="4">
        <f>DAVERAGE(PlotSort2,"TMNIR",$BT$31:$BT$32)</f>
        <v>0.39939999999999998</v>
      </c>
      <c r="BP27" s="4">
        <f>DSTDEV(PlotSort2,"TMNIR",$BT$31:$BT$32)/SQRT($BH27)</f>
        <v>2.7999999999999969E-3</v>
      </c>
      <c r="BQ27" s="4">
        <f>DAVERAGE(PlotSort2,"NDRE",$BT$31:$BT$32)</f>
        <v>8.6584215835872474E-2</v>
      </c>
      <c r="BR27" s="4">
        <f>DSTDEV(PlotSort2,"NDRE",$BT$31:$BT$32)/SQRT($BH27)</f>
        <v>4.3784802598856304E-4</v>
      </c>
      <c r="BS27" s="4">
        <f>DAVERAGE(PlotSort2,"rvi",$BT$31:$BT$32)</f>
        <v>1.4935740351473834</v>
      </c>
      <c r="BT27" s="4">
        <f>DSTDEV(PlotSort2,"rvi",$BT$31:$BT$32)/SQRT($BH27)</f>
        <v>1.326487062769266E-2</v>
      </c>
      <c r="BU27" s="17">
        <f>DAVERAGE(PlotSort2,"ndvi",$BT$31:$BT$32)</f>
        <v>0.19791569443649171</v>
      </c>
      <c r="BV27" s="4">
        <f>DSTDEV(PlotSort2,"ndvi",$BT$31:$BT$32)/SQRT($BH27)</f>
        <v>4.2667851027626547E-3</v>
      </c>
      <c r="BW27" s="17">
        <f>DAVERAGE(PlotSort2,"SAVI",$BT$31:$BT$32)</f>
        <v>0.16964079965319157</v>
      </c>
      <c r="BX27" s="4">
        <f>DSTDEV(PlotSort2,"SAVI",$BT$31:$BT$32)/SQRT($BH27)</f>
        <v>2.8889468548271148E-3</v>
      </c>
      <c r="BY27" s="17">
        <f>DAVERAGE(PlotSort2,"CCCI",$BT$31:$BT$32)</f>
        <v>0.24246138900141273</v>
      </c>
      <c r="BZ27" s="4">
        <f>DSTDEV(PlotSort2,"CCCI",$BT$31:$BT$32)/SQRT($BH27)</f>
        <v>2.3844291343118898E-2</v>
      </c>
    </row>
    <row r="28" spans="2:78" ht="13.5" customHeight="1" x14ac:dyDescent="0.2">
      <c r="B28" s="10">
        <v>155</v>
      </c>
      <c r="C28" s="10">
        <v>9.2910000000000004</v>
      </c>
      <c r="D28" s="10">
        <v>155.38712000000001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31.2</v>
      </c>
      <c r="Q28" s="24">
        <v>0.8</v>
      </c>
      <c r="R28" s="24">
        <v>3.75</v>
      </c>
      <c r="S28" s="24">
        <v>42.71</v>
      </c>
      <c r="T28" s="24">
        <v>91.97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1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8.8733000000000004</v>
      </c>
      <c r="AK28" s="10">
        <v>0.2797</v>
      </c>
      <c r="AL28" s="11">
        <v>0.28179999999999999</v>
      </c>
      <c r="AM28" s="11">
        <v>8.8999999999999999E-3</v>
      </c>
      <c r="AN28" s="11">
        <v>4.1962000000000002</v>
      </c>
      <c r="AO28" s="11">
        <v>9.4E-2</v>
      </c>
      <c r="AP28" s="11">
        <v>0.33189999999999997</v>
      </c>
      <c r="AQ28" s="11">
        <v>7.4000000000000003E-3</v>
      </c>
      <c r="AR28" s="11">
        <v>16.572500000000002</v>
      </c>
      <c r="AS28" s="11">
        <v>0.47160000000000002</v>
      </c>
      <c r="AT28" s="11">
        <v>0.2772</v>
      </c>
      <c r="AU28" s="11">
        <v>7.9000000000000008E-3</v>
      </c>
      <c r="AV28" s="11">
        <v>30.584299999999999</v>
      </c>
      <c r="AW28" s="11">
        <v>0.81740000000000002</v>
      </c>
      <c r="AX28" s="11">
        <v>0.38319999999999999</v>
      </c>
      <c r="AY28" s="11">
        <v>1.0200000000000001E-2</v>
      </c>
      <c r="AZ28" s="11">
        <v>7.1738218430988696E-2</v>
      </c>
      <c r="BA28" s="11">
        <v>1.3823953823953823</v>
      </c>
      <c r="BB28" s="11">
        <v>0.16050878255602663</v>
      </c>
      <c r="BC28" s="11">
        <v>0.13702171664943119</v>
      </c>
      <c r="BD28" s="11">
        <v>0.29441598258115476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0.26865</v>
      </c>
      <c r="BJ28" s="4">
        <f>DSTDEV(PlotSort2,"PhxRed",$BU$31:$BU$32)/SQRT($BH28)</f>
        <v>3.5499999999999972E-3</v>
      </c>
      <c r="BK28" s="4">
        <f>DAVERAGE(PlotSort2,"PhxRedEdge",$BU$31:$BU$32)</f>
        <v>0.33515</v>
      </c>
      <c r="BL28" s="4">
        <f>DSTDEV(PlotSort2,"PhxRedEdge",$BU$31:$BU$32)/SQRT($BH28)</f>
        <v>1.8500000000000181E-3</v>
      </c>
      <c r="BM28" s="4">
        <f>DAVERAGE(PlotSort2,"TMRed",$BU$31:$BU$32)</f>
        <v>0.26315</v>
      </c>
      <c r="BN28" s="4">
        <f>DSTDEV(PlotSort2,"TMRed",$BU$31:$BU$32)/SQRT($BH28)</f>
        <v>3.2500000000000029E-3</v>
      </c>
      <c r="BO28" s="4">
        <f>DAVERAGE(PlotSort2,"TMNIR",$BU$31:$BU$32)</f>
        <v>0.40039999999999998</v>
      </c>
      <c r="BP28" s="4">
        <f>DSTDEV(PlotSort2,"TMNIR",$BU$31:$BU$32)/SQRT($BH28)</f>
        <v>2.0000000000000018E-3</v>
      </c>
      <c r="BQ28" s="4">
        <f>DAVERAGE(PlotSort2,"NDRE",$BU$31:$BU$32)</f>
        <v>8.8708065511177464E-2</v>
      </c>
      <c r="BR28" s="4">
        <f>DSTDEV(PlotSort2,"NDRE",$BU$31:$BU$32)/SQRT($BH28)</f>
        <v>5.2160883558879023E-3</v>
      </c>
      <c r="BS28" s="4">
        <f>DAVERAGE(PlotSort2,"rvi",$BU$31:$BU$32)</f>
        <v>1.5218916492483245</v>
      </c>
      <c r="BT28" s="4">
        <f>DSTDEV(PlotSort2,"rvi",$BU$31:$BU$32)/SQRT($BH28)</f>
        <v>2.6396153752829329E-2</v>
      </c>
      <c r="BU28" s="17">
        <f>DAVERAGE(PlotSort2,"ndvi",$BU$31:$BU$32)</f>
        <v>0.20685762502514204</v>
      </c>
      <c r="BV28" s="4">
        <f>DSTDEV(PlotSort2,"ndvi",$BU$31:$BU$32)/SQRT($BH28)</f>
        <v>8.3016683464417762E-3</v>
      </c>
      <c r="BW28" s="17">
        <f>DAVERAGE(PlotSort2,"SAVI",$BU$31:$BU$32)</f>
        <v>0.17694443531818774</v>
      </c>
      <c r="BX28" s="4">
        <f>DSTDEV(PlotSort2,"SAVI",$BU$31:$BU$32)/SQRT($BH28)</f>
        <v>6.9581715819240497E-3</v>
      </c>
      <c r="BY28" s="17">
        <f>DAVERAGE(PlotSort2,"CCCI",$BU$31:$BU$32)</f>
        <v>0.21027769426341561</v>
      </c>
      <c r="BZ28" s="4">
        <f>DSTDEV(PlotSort2,"CCCI",$BU$31:$BU$32)/SQRT($BH28)</f>
        <v>1.789206010375749E-2</v>
      </c>
    </row>
    <row r="29" spans="2:78" ht="13.5" customHeight="1" x14ac:dyDescent="0.2">
      <c r="B29" s="10">
        <v>155</v>
      </c>
      <c r="C29" s="10">
        <v>9.2829999999999995</v>
      </c>
      <c r="D29" s="10">
        <v>155.38678999999999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31.2</v>
      </c>
      <c r="Q29" s="24">
        <v>0.8</v>
      </c>
      <c r="R29" s="24">
        <v>3.75</v>
      </c>
      <c r="S29" s="24">
        <v>42.81</v>
      </c>
      <c r="T29" s="24">
        <v>91.9</v>
      </c>
      <c r="U29" s="10">
        <v>2</v>
      </c>
      <c r="V29" s="10">
        <v>0</v>
      </c>
      <c r="W29" s="10">
        <v>2</v>
      </c>
      <c r="X29" s="10">
        <v>0</v>
      </c>
      <c r="Y29" s="10">
        <v>0</v>
      </c>
      <c r="Z29" s="10">
        <v>1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9.0298999999999996</v>
      </c>
      <c r="AK29" s="10">
        <v>0.61339999999999995</v>
      </c>
      <c r="AL29" s="11">
        <v>0.28720000000000001</v>
      </c>
      <c r="AM29" s="11">
        <v>1.95E-2</v>
      </c>
      <c r="AN29" s="11">
        <v>4.2465999999999999</v>
      </c>
      <c r="AO29" s="11">
        <v>0.2296</v>
      </c>
      <c r="AP29" s="11">
        <v>0.33639999999999998</v>
      </c>
      <c r="AQ29" s="11">
        <v>1.8200000000000001E-2</v>
      </c>
      <c r="AR29" s="11">
        <v>16.724499999999999</v>
      </c>
      <c r="AS29" s="11">
        <v>1.1331</v>
      </c>
      <c r="AT29" s="11">
        <v>0.2802</v>
      </c>
      <c r="AU29" s="11">
        <v>1.9E-2</v>
      </c>
      <c r="AV29" s="11">
        <v>31.137599999999999</v>
      </c>
      <c r="AW29" s="11">
        <v>1.325</v>
      </c>
      <c r="AX29" s="11">
        <v>0.39069999999999999</v>
      </c>
      <c r="AY29" s="11">
        <v>1.66E-2</v>
      </c>
      <c r="AZ29" s="11">
        <v>7.4680236556182111E-2</v>
      </c>
      <c r="BA29" s="11">
        <v>1.3943611705924339</v>
      </c>
      <c r="BB29" s="11">
        <v>0.16470412878223278</v>
      </c>
      <c r="BC29" s="11">
        <v>0.14155777606968994</v>
      </c>
      <c r="BD29" s="11">
        <v>0.30840794600689669</v>
      </c>
      <c r="BE29" s="27"/>
      <c r="BF29" s="5"/>
    </row>
    <row r="30" spans="2:78" ht="13.5" customHeight="1" x14ac:dyDescent="0.2">
      <c r="B30" s="10">
        <v>155</v>
      </c>
      <c r="C30" s="10">
        <v>9.2759999999999998</v>
      </c>
      <c r="D30" s="10">
        <v>155.38650000000001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31.2</v>
      </c>
      <c r="Q30" s="24">
        <v>0.8</v>
      </c>
      <c r="R30" s="24">
        <v>3.75</v>
      </c>
      <c r="S30" s="24">
        <v>42.9</v>
      </c>
      <c r="T30" s="24">
        <v>91.84</v>
      </c>
      <c r="U30" s="10">
        <v>2</v>
      </c>
      <c r="V30" s="10">
        <v>0</v>
      </c>
      <c r="W30" s="10">
        <v>2</v>
      </c>
      <c r="X30" s="10">
        <v>0</v>
      </c>
      <c r="Y30" s="10">
        <v>0</v>
      </c>
      <c r="Z30" s="10">
        <v>1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6.5069999999999997</v>
      </c>
      <c r="AK30" s="10">
        <v>0.1123</v>
      </c>
      <c r="AL30" s="11">
        <v>0.20730000000000001</v>
      </c>
      <c r="AM30" s="11">
        <v>3.5999999999999999E-3</v>
      </c>
      <c r="AN30" s="11">
        <v>3.8248000000000002</v>
      </c>
      <c r="AO30" s="11">
        <v>3.4700000000000002E-2</v>
      </c>
      <c r="AP30" s="11">
        <v>0.30349999999999999</v>
      </c>
      <c r="AQ30" s="11">
        <v>2.8E-3</v>
      </c>
      <c r="AR30" s="11">
        <v>12.4087</v>
      </c>
      <c r="AS30" s="11">
        <v>0.1341</v>
      </c>
      <c r="AT30" s="11">
        <v>0.2082</v>
      </c>
      <c r="AU30" s="11">
        <v>2.2000000000000001E-3</v>
      </c>
      <c r="AV30" s="11">
        <v>32.038200000000003</v>
      </c>
      <c r="AW30" s="11">
        <v>1.2021999999999999</v>
      </c>
      <c r="AX30" s="11">
        <v>0.40250000000000002</v>
      </c>
      <c r="AY30" s="11">
        <v>1.5100000000000001E-2</v>
      </c>
      <c r="AZ30" s="11">
        <v>0.1402266288951842</v>
      </c>
      <c r="BA30" s="11">
        <v>1.9332372718539867</v>
      </c>
      <c r="BB30" s="11">
        <v>0.31815948911085645</v>
      </c>
      <c r="BC30" s="11">
        <v>0.26240208877284599</v>
      </c>
      <c r="BD30" s="11">
        <v>0.19101887369573203</v>
      </c>
      <c r="BE30" s="27"/>
      <c r="BF30" s="5"/>
      <c r="BH30" s="19" t="s">
        <v>116</v>
      </c>
    </row>
    <row r="31" spans="2:78" ht="13.5" customHeight="1" x14ac:dyDescent="0.2">
      <c r="B31" s="10">
        <v>155</v>
      </c>
      <c r="C31" s="10">
        <v>9.2680000000000007</v>
      </c>
      <c r="D31" s="10">
        <v>155.38616999999999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31.2</v>
      </c>
      <c r="Q31" s="24">
        <v>0.8</v>
      </c>
      <c r="R31" s="24">
        <v>3.75</v>
      </c>
      <c r="S31" s="24">
        <v>43</v>
      </c>
      <c r="T31" s="24">
        <v>91.77</v>
      </c>
      <c r="U31" s="10">
        <v>2</v>
      </c>
      <c r="V31" s="10">
        <v>0</v>
      </c>
      <c r="W31" s="10">
        <v>2</v>
      </c>
      <c r="X31" s="10">
        <v>0</v>
      </c>
      <c r="Y31" s="10">
        <v>0</v>
      </c>
      <c r="Z31" s="10">
        <v>1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8.1292000000000009</v>
      </c>
      <c r="AK31" s="10">
        <v>0.73440000000000005</v>
      </c>
      <c r="AL31" s="11">
        <v>0.25929999999999997</v>
      </c>
      <c r="AM31" s="11">
        <v>2.3400000000000001E-2</v>
      </c>
      <c r="AN31" s="11">
        <v>4.2522000000000002</v>
      </c>
      <c r="AO31" s="11">
        <v>0.25740000000000002</v>
      </c>
      <c r="AP31" s="11">
        <v>0.33789999999999998</v>
      </c>
      <c r="AQ31" s="11">
        <v>2.0500000000000001E-2</v>
      </c>
      <c r="AR31" s="11">
        <v>15.1846</v>
      </c>
      <c r="AS31" s="11">
        <v>1.1397999999999999</v>
      </c>
      <c r="AT31" s="11">
        <v>0.25519999999999998</v>
      </c>
      <c r="AU31" s="11">
        <v>1.9199999999999998E-2</v>
      </c>
      <c r="AV31" s="11">
        <v>32.366900000000001</v>
      </c>
      <c r="AW31" s="11">
        <v>1.9136</v>
      </c>
      <c r="AX31" s="11">
        <v>0.4073</v>
      </c>
      <c r="AY31" s="11">
        <v>2.41E-2</v>
      </c>
      <c r="AZ31" s="11">
        <v>9.3129361245303299E-2</v>
      </c>
      <c r="BA31" s="11">
        <v>1.5960031347962382</v>
      </c>
      <c r="BB31" s="11">
        <v>0.2295849056603774</v>
      </c>
      <c r="BC31" s="11">
        <v>0.19625806451612904</v>
      </c>
      <c r="BD31" s="11">
        <v>0.1226592492599424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155</v>
      </c>
      <c r="C32" s="10">
        <v>9.26</v>
      </c>
      <c r="D32" s="10">
        <v>155.38583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31.2</v>
      </c>
      <c r="Q32" s="24">
        <v>0.8</v>
      </c>
      <c r="R32" s="24">
        <v>3.75</v>
      </c>
      <c r="S32" s="24">
        <v>43.1</v>
      </c>
      <c r="T32" s="24">
        <v>91.71</v>
      </c>
      <c r="U32" s="10">
        <v>2</v>
      </c>
      <c r="V32" s="10">
        <v>0</v>
      </c>
      <c r="W32" s="10">
        <v>2</v>
      </c>
      <c r="X32" s="10">
        <v>0</v>
      </c>
      <c r="Y32" s="10">
        <v>0</v>
      </c>
      <c r="Z32" s="10">
        <v>1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7.9607000000000001</v>
      </c>
      <c r="AK32" s="10">
        <v>0.28079999999999999</v>
      </c>
      <c r="AL32" s="11">
        <v>0.25430000000000003</v>
      </c>
      <c r="AM32" s="11">
        <v>8.9999999999999993E-3</v>
      </c>
      <c r="AN32" s="11">
        <v>4.1993999999999998</v>
      </c>
      <c r="AO32" s="11">
        <v>0.17780000000000001</v>
      </c>
      <c r="AP32" s="11">
        <v>0.33429999999999999</v>
      </c>
      <c r="AQ32" s="11">
        <v>1.4200000000000001E-2</v>
      </c>
      <c r="AR32" s="11">
        <v>14.777799999999999</v>
      </c>
      <c r="AS32" s="11">
        <v>0.2056</v>
      </c>
      <c r="AT32" s="11">
        <v>0.2487</v>
      </c>
      <c r="AU32" s="11">
        <v>3.5000000000000001E-3</v>
      </c>
      <c r="AV32" s="11">
        <v>33.078200000000002</v>
      </c>
      <c r="AW32" s="11">
        <v>1.2355</v>
      </c>
      <c r="AX32" s="11">
        <v>0.41689999999999999</v>
      </c>
      <c r="AY32" s="11">
        <v>1.5599999999999999E-2</v>
      </c>
      <c r="AZ32" s="11">
        <v>0.10995740149094783</v>
      </c>
      <c r="BA32" s="11">
        <v>1.6763168476075592</v>
      </c>
      <c r="BB32" s="11">
        <v>0.25270432692307693</v>
      </c>
      <c r="BC32" s="11">
        <v>0.21645504461221687</v>
      </c>
      <c r="BD32" s="11">
        <v>0.20179683269478177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155</v>
      </c>
      <c r="C33" s="10">
        <v>9.2520000000000007</v>
      </c>
      <c r="D33" s="10">
        <v>155.38550000000001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31.2</v>
      </c>
      <c r="Q33" s="24">
        <v>0.8</v>
      </c>
      <c r="R33" s="24">
        <v>3.75</v>
      </c>
      <c r="S33" s="24">
        <v>43.2</v>
      </c>
      <c r="T33" s="24">
        <v>91.64</v>
      </c>
      <c r="U33" s="10">
        <v>2</v>
      </c>
      <c r="V33" s="10">
        <v>0</v>
      </c>
      <c r="W33" s="10">
        <v>2</v>
      </c>
      <c r="X33" s="10">
        <v>0</v>
      </c>
      <c r="Y33" s="10">
        <v>0</v>
      </c>
      <c r="Z33" s="10">
        <v>1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7.4660000000000002</v>
      </c>
      <c r="AK33" s="10">
        <v>0.54</v>
      </c>
      <c r="AL33" s="11">
        <v>0.2389</v>
      </c>
      <c r="AM33" s="11">
        <v>1.7299999999999999E-2</v>
      </c>
      <c r="AN33" s="11">
        <v>4.1596000000000002</v>
      </c>
      <c r="AO33" s="11">
        <v>0.20280000000000001</v>
      </c>
      <c r="AP33" s="11">
        <v>0.33169999999999999</v>
      </c>
      <c r="AQ33" s="11">
        <v>1.6199999999999999E-2</v>
      </c>
      <c r="AR33" s="11">
        <v>13.8414</v>
      </c>
      <c r="AS33" s="11">
        <v>0.94089999999999996</v>
      </c>
      <c r="AT33" s="11">
        <v>0.23330000000000001</v>
      </c>
      <c r="AU33" s="11">
        <v>1.5900000000000001E-2</v>
      </c>
      <c r="AV33" s="11">
        <v>33.317399999999999</v>
      </c>
      <c r="AW33" s="11">
        <v>1.0546</v>
      </c>
      <c r="AX33" s="11">
        <v>0.42059999999999997</v>
      </c>
      <c r="AY33" s="11">
        <v>1.3299999999999999E-2</v>
      </c>
      <c r="AZ33" s="11">
        <v>0.11817094244317425</v>
      </c>
      <c r="BA33" s="11">
        <v>1.8028289755679381</v>
      </c>
      <c r="BB33" s="11">
        <v>0.28643523474537391</v>
      </c>
      <c r="BC33" s="11">
        <v>0.24347863766357569</v>
      </c>
      <c r="BD33" s="11">
        <v>0.10647549016546162</v>
      </c>
      <c r="BE33" s="27"/>
      <c r="BF33" s="5"/>
    </row>
    <row r="34" spans="2:66" ht="13.5" customHeight="1" x14ac:dyDescent="0.2">
      <c r="B34" s="10">
        <v>155</v>
      </c>
      <c r="C34" s="10">
        <v>9.3239999999999998</v>
      </c>
      <c r="D34" s="10">
        <v>155.38849999999999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31.2</v>
      </c>
      <c r="Q34" s="24">
        <v>0.8</v>
      </c>
      <c r="R34" s="24">
        <v>3.75</v>
      </c>
      <c r="S34" s="24">
        <v>42.3</v>
      </c>
      <c r="T34" s="24">
        <v>92.26</v>
      </c>
      <c r="U34" s="10">
        <v>2</v>
      </c>
      <c r="V34" s="10">
        <v>0</v>
      </c>
      <c r="W34" s="10">
        <v>2</v>
      </c>
      <c r="X34" s="10">
        <v>0</v>
      </c>
      <c r="Y34" s="10">
        <v>0</v>
      </c>
      <c r="Z34" s="10">
        <v>1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9.3550000000000004</v>
      </c>
      <c r="AK34" s="10">
        <v>0.17599999999999999</v>
      </c>
      <c r="AL34" s="11">
        <v>0.29520000000000002</v>
      </c>
      <c r="AM34" s="11">
        <v>5.5999999999999999E-3</v>
      </c>
      <c r="AN34" s="11">
        <v>4.3137999999999996</v>
      </c>
      <c r="AO34" s="11">
        <v>9.2100000000000001E-2</v>
      </c>
      <c r="AP34" s="11">
        <v>0.33879999999999999</v>
      </c>
      <c r="AQ34" s="11">
        <v>7.1999999999999998E-3</v>
      </c>
      <c r="AR34" s="11">
        <v>17.292200000000001</v>
      </c>
      <c r="AS34" s="11">
        <v>0.23469999999999999</v>
      </c>
      <c r="AT34" s="11">
        <v>0.2873</v>
      </c>
      <c r="AU34" s="11">
        <v>3.8999999999999998E-3</v>
      </c>
      <c r="AV34" s="11">
        <v>31.106400000000001</v>
      </c>
      <c r="AW34" s="11">
        <v>0.66139999999999999</v>
      </c>
      <c r="AX34" s="11">
        <v>0.38719999999999999</v>
      </c>
      <c r="AY34" s="11">
        <v>8.2000000000000007E-3</v>
      </c>
      <c r="AZ34" s="11">
        <v>6.6666666666666666E-2</v>
      </c>
      <c r="BA34" s="11">
        <v>1.3477201531500174</v>
      </c>
      <c r="BB34" s="11">
        <v>0.14810971089696071</v>
      </c>
      <c r="BC34" s="11">
        <v>0.1275862068965517</v>
      </c>
      <c r="BD34" s="11">
        <v>0.3115484413935582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155</v>
      </c>
      <c r="C35" s="10">
        <v>9.3320000000000007</v>
      </c>
      <c r="D35" s="10">
        <v>155.38883000000001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31.2</v>
      </c>
      <c r="Q35" s="24">
        <v>0.8</v>
      </c>
      <c r="R35" s="24">
        <v>3.75</v>
      </c>
      <c r="S35" s="24">
        <v>42.2</v>
      </c>
      <c r="T35" s="24">
        <v>92.33</v>
      </c>
      <c r="U35" s="10">
        <v>2</v>
      </c>
      <c r="V35" s="10">
        <v>0</v>
      </c>
      <c r="W35" s="10">
        <v>2</v>
      </c>
      <c r="X35" s="10">
        <v>0</v>
      </c>
      <c r="Y35" s="10">
        <v>0</v>
      </c>
      <c r="Z35" s="10">
        <v>1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8.8386999999999993</v>
      </c>
      <c r="AK35" s="10">
        <v>0.4007</v>
      </c>
      <c r="AL35" s="11">
        <v>0.27850000000000003</v>
      </c>
      <c r="AM35" s="11">
        <v>1.26E-2</v>
      </c>
      <c r="AN35" s="11">
        <v>4.3365</v>
      </c>
      <c r="AO35" s="11">
        <v>0.1658</v>
      </c>
      <c r="AP35" s="11">
        <v>0.34</v>
      </c>
      <c r="AQ35" s="11">
        <v>1.2999999999999999E-2</v>
      </c>
      <c r="AR35" s="11">
        <v>16.4161</v>
      </c>
      <c r="AS35" s="11">
        <v>0.55649999999999999</v>
      </c>
      <c r="AT35" s="11">
        <v>0.27229999999999999</v>
      </c>
      <c r="AU35" s="11">
        <v>9.1999999999999998E-3</v>
      </c>
      <c r="AV35" s="11">
        <v>32.109000000000002</v>
      </c>
      <c r="AW35" s="11">
        <v>1.0483</v>
      </c>
      <c r="AX35" s="11">
        <v>0.39910000000000001</v>
      </c>
      <c r="AY35" s="11">
        <v>1.2999999999999999E-2</v>
      </c>
      <c r="AZ35" s="11">
        <v>7.9962116087132967E-2</v>
      </c>
      <c r="BA35" s="11">
        <v>1.4656628718325377</v>
      </c>
      <c r="BB35" s="11">
        <v>0.18885910038725057</v>
      </c>
      <c r="BC35" s="11">
        <v>0.16236981389789998</v>
      </c>
      <c r="BD35" s="11">
        <v>0.20857579863916287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155</v>
      </c>
      <c r="C36" s="10">
        <v>9.34</v>
      </c>
      <c r="D36" s="10">
        <v>155.38917000000001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31.2</v>
      </c>
      <c r="Q36" s="24">
        <v>0.8</v>
      </c>
      <c r="R36" s="24">
        <v>3.75</v>
      </c>
      <c r="S36" s="24">
        <v>42.1</v>
      </c>
      <c r="T36" s="24">
        <v>92.4</v>
      </c>
      <c r="U36" s="10">
        <v>2</v>
      </c>
      <c r="V36" s="10">
        <v>0</v>
      </c>
      <c r="W36" s="10">
        <v>2</v>
      </c>
      <c r="X36" s="10">
        <v>0</v>
      </c>
      <c r="Y36" s="10">
        <v>0</v>
      </c>
      <c r="Z36" s="10">
        <v>1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7.9996</v>
      </c>
      <c r="AK36" s="10">
        <v>0.1123</v>
      </c>
      <c r="AL36" s="11">
        <v>0.25159999999999999</v>
      </c>
      <c r="AM36" s="11">
        <v>3.5000000000000001E-3</v>
      </c>
      <c r="AN36" s="11">
        <v>4.2447999999999997</v>
      </c>
      <c r="AO36" s="11">
        <v>0</v>
      </c>
      <c r="AP36" s="11">
        <v>0.33229999999999998</v>
      </c>
      <c r="AQ36" s="11">
        <v>0</v>
      </c>
      <c r="AR36" s="11">
        <v>15.0617</v>
      </c>
      <c r="AS36" s="11">
        <v>0.34200000000000003</v>
      </c>
      <c r="AT36" s="11">
        <v>0.24940000000000001</v>
      </c>
      <c r="AU36" s="11">
        <v>5.7000000000000002E-3</v>
      </c>
      <c r="AV36" s="11">
        <v>32.6997</v>
      </c>
      <c r="AW36" s="11">
        <v>0.42020000000000002</v>
      </c>
      <c r="AX36" s="11">
        <v>0.40579999999999999</v>
      </c>
      <c r="AY36" s="11">
        <v>5.1999999999999998E-3</v>
      </c>
      <c r="AZ36" s="11">
        <v>9.9580002709659957E-2</v>
      </c>
      <c r="BA36" s="11">
        <v>1.6271050521251</v>
      </c>
      <c r="BB36" s="11">
        <v>0.23870573870573869</v>
      </c>
      <c r="BC36" s="11">
        <v>0.20308171745152354</v>
      </c>
      <c r="BD36" s="11">
        <v>0.15231655724484497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155</v>
      </c>
      <c r="C37" s="10">
        <v>9.3480000000000008</v>
      </c>
      <c r="D37" s="10">
        <v>155.3895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31.2</v>
      </c>
      <c r="Q37" s="24">
        <v>0.8</v>
      </c>
      <c r="R37" s="24">
        <v>3.75</v>
      </c>
      <c r="S37" s="24">
        <v>42</v>
      </c>
      <c r="T37" s="24">
        <v>92.47</v>
      </c>
      <c r="U37" s="10">
        <v>2</v>
      </c>
      <c r="V37" s="10">
        <v>0</v>
      </c>
      <c r="W37" s="10">
        <v>2</v>
      </c>
      <c r="X37" s="10">
        <v>0</v>
      </c>
      <c r="Y37" s="10">
        <v>0</v>
      </c>
      <c r="Z37" s="10">
        <v>1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8.9077999999999999</v>
      </c>
      <c r="AK37" s="10">
        <v>0.29920000000000002</v>
      </c>
      <c r="AL37" s="11">
        <v>0.27979999999999999</v>
      </c>
      <c r="AM37" s="11">
        <v>9.4000000000000004E-3</v>
      </c>
      <c r="AN37" s="11">
        <v>4.33</v>
      </c>
      <c r="AO37" s="11">
        <v>6.0199999999999997E-2</v>
      </c>
      <c r="AP37" s="11">
        <v>0.33839999999999998</v>
      </c>
      <c r="AQ37" s="11">
        <v>4.7000000000000002E-3</v>
      </c>
      <c r="AR37" s="11">
        <v>16.762499999999999</v>
      </c>
      <c r="AS37" s="11">
        <v>0.59450000000000003</v>
      </c>
      <c r="AT37" s="11">
        <v>0.2772</v>
      </c>
      <c r="AU37" s="11">
        <v>9.7999999999999997E-3</v>
      </c>
      <c r="AV37" s="11">
        <v>32.202599999999997</v>
      </c>
      <c r="AW37" s="11">
        <v>1.8700000000000001E-2</v>
      </c>
      <c r="AX37" s="11">
        <v>0.39900000000000002</v>
      </c>
      <c r="AY37" s="11">
        <v>2.0000000000000001E-4</v>
      </c>
      <c r="AZ37" s="11">
        <v>8.2180634662327154E-2</v>
      </c>
      <c r="BA37" s="11">
        <v>1.4393939393939394</v>
      </c>
      <c r="BB37" s="11">
        <v>0.18012422360248451</v>
      </c>
      <c r="BC37" s="11">
        <v>0.15533072606699541</v>
      </c>
      <c r="BD37" s="11">
        <v>0.30654923722836125</v>
      </c>
      <c r="BE37" s="27"/>
      <c r="BF37" s="5"/>
      <c r="BI37" s="22">
        <v>2</v>
      </c>
    </row>
    <row r="38" spans="2:66" ht="13.5" customHeight="1" x14ac:dyDescent="0.2">
      <c r="B38" s="10">
        <v>155</v>
      </c>
      <c r="C38" s="10">
        <v>9.3569999999999993</v>
      </c>
      <c r="D38" s="10">
        <v>155.38988000000001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31.2</v>
      </c>
      <c r="Q38" s="24">
        <v>0.8</v>
      </c>
      <c r="R38" s="24">
        <v>3.75</v>
      </c>
      <c r="S38" s="24">
        <v>41.88</v>
      </c>
      <c r="T38" s="24">
        <v>92.55</v>
      </c>
      <c r="U38" s="10">
        <v>2</v>
      </c>
      <c r="V38" s="10">
        <v>0</v>
      </c>
      <c r="W38" s="10">
        <v>2</v>
      </c>
      <c r="X38" s="10">
        <v>0</v>
      </c>
      <c r="Y38" s="10">
        <v>0</v>
      </c>
      <c r="Z38" s="10">
        <v>1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7.6108000000000002</v>
      </c>
      <c r="AK38" s="10">
        <v>0.31969999999999998</v>
      </c>
      <c r="AL38" s="11">
        <v>0.23860000000000001</v>
      </c>
      <c r="AM38" s="11">
        <v>0.01</v>
      </c>
      <c r="AN38" s="11">
        <v>4.1947999999999999</v>
      </c>
      <c r="AO38" s="11">
        <v>3.4299999999999997E-2</v>
      </c>
      <c r="AP38" s="11">
        <v>0.32719999999999999</v>
      </c>
      <c r="AQ38" s="11">
        <v>2.7000000000000001E-3</v>
      </c>
      <c r="AR38" s="11">
        <v>14.415800000000001</v>
      </c>
      <c r="AS38" s="11">
        <v>0.48280000000000001</v>
      </c>
      <c r="AT38" s="11">
        <v>0.2379</v>
      </c>
      <c r="AU38" s="11">
        <v>8.0000000000000002E-3</v>
      </c>
      <c r="AV38" s="11">
        <v>32.809899999999999</v>
      </c>
      <c r="AW38" s="11">
        <v>7.2800000000000004E-2</v>
      </c>
      <c r="AX38" s="11">
        <v>0.40579999999999999</v>
      </c>
      <c r="AY38" s="11">
        <v>8.9999999999999998E-4</v>
      </c>
      <c r="AZ38" s="11">
        <v>0.10723055934515689</v>
      </c>
      <c r="BA38" s="11">
        <v>1.7057587221521648</v>
      </c>
      <c r="BB38" s="11">
        <v>0.2608357930713065</v>
      </c>
      <c r="BC38" s="11">
        <v>0.22020634781848386</v>
      </c>
      <c r="BD38" s="11">
        <v>0.11757089979199227</v>
      </c>
      <c r="BE38" s="27"/>
      <c r="BF38" s="5"/>
      <c r="BI38" s="22">
        <v>3</v>
      </c>
      <c r="BJ38" s="3"/>
    </row>
    <row r="39" spans="2:66" ht="13.5" customHeight="1" x14ac:dyDescent="0.2">
      <c r="B39" s="10">
        <v>155</v>
      </c>
      <c r="C39" s="10">
        <v>9.3650000000000002</v>
      </c>
      <c r="D39" s="10">
        <v>155.39021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31.2</v>
      </c>
      <c r="Q39" s="24">
        <v>0.8</v>
      </c>
      <c r="R39" s="24">
        <v>3.75</v>
      </c>
      <c r="S39" s="24">
        <v>41.78</v>
      </c>
      <c r="T39" s="24">
        <v>92.62</v>
      </c>
      <c r="U39" s="10">
        <v>2</v>
      </c>
      <c r="V39" s="10">
        <v>0</v>
      </c>
      <c r="W39" s="10">
        <v>2</v>
      </c>
      <c r="X39" s="10">
        <v>0</v>
      </c>
      <c r="Y39" s="10">
        <v>0</v>
      </c>
      <c r="Z39" s="10">
        <v>1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8.5481999999999996</v>
      </c>
      <c r="AK39" s="10">
        <v>0.16200000000000001</v>
      </c>
      <c r="AL39" s="11">
        <v>0.2676</v>
      </c>
      <c r="AM39" s="11">
        <v>5.1000000000000004E-3</v>
      </c>
      <c r="AN39" s="11">
        <v>4.2865000000000002</v>
      </c>
      <c r="AO39" s="11">
        <v>5.6500000000000002E-2</v>
      </c>
      <c r="AP39" s="11">
        <v>0.33379999999999999</v>
      </c>
      <c r="AQ39" s="11">
        <v>4.4000000000000003E-3</v>
      </c>
      <c r="AR39" s="11">
        <v>16.1434</v>
      </c>
      <c r="AS39" s="11">
        <v>0.18099999999999999</v>
      </c>
      <c r="AT39" s="11">
        <v>0.26600000000000001</v>
      </c>
      <c r="AU39" s="11">
        <v>3.0000000000000001E-3</v>
      </c>
      <c r="AV39" s="11">
        <v>32.279499999999999</v>
      </c>
      <c r="AW39" s="11">
        <v>0.3453</v>
      </c>
      <c r="AX39" s="11">
        <v>0.3987</v>
      </c>
      <c r="AY39" s="11">
        <v>4.3E-3</v>
      </c>
      <c r="AZ39" s="11">
        <v>8.8600682593856686E-2</v>
      </c>
      <c r="BA39" s="11">
        <v>1.4988721804511278</v>
      </c>
      <c r="BB39" s="11">
        <v>0.19963893485783055</v>
      </c>
      <c r="BC39" s="11">
        <v>0.17090237829483984</v>
      </c>
      <c r="BD39" s="11">
        <v>0.25950756899794009</v>
      </c>
      <c r="BE39" s="27"/>
      <c r="BF39" s="5"/>
    </row>
    <row r="40" spans="2:66" ht="13.5" customHeight="1" x14ac:dyDescent="0.2">
      <c r="B40" s="10">
        <v>155</v>
      </c>
      <c r="C40" s="10">
        <v>9.3729999999999993</v>
      </c>
      <c r="D40" s="10">
        <v>155.39053999999999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31.2</v>
      </c>
      <c r="Q40" s="24">
        <v>0.8</v>
      </c>
      <c r="R40" s="24">
        <v>3.75</v>
      </c>
      <c r="S40" s="24">
        <v>41.68</v>
      </c>
      <c r="T40" s="24">
        <v>92.69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1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9.5579999999999998</v>
      </c>
      <c r="AK40" s="10">
        <v>0.11990000000000001</v>
      </c>
      <c r="AL40" s="11">
        <v>0.29870000000000002</v>
      </c>
      <c r="AM40" s="11">
        <v>3.7000000000000002E-3</v>
      </c>
      <c r="AN40" s="11">
        <v>4.3720999999999997</v>
      </c>
      <c r="AO40" s="11">
        <v>5.0500000000000003E-2</v>
      </c>
      <c r="AP40" s="11">
        <v>0.33989999999999998</v>
      </c>
      <c r="AQ40" s="11">
        <v>3.8999999999999998E-3</v>
      </c>
      <c r="AR40" s="11">
        <v>17.877800000000001</v>
      </c>
      <c r="AS40" s="11">
        <v>0.23469999999999999</v>
      </c>
      <c r="AT40" s="11">
        <v>0.29409999999999997</v>
      </c>
      <c r="AU40" s="11">
        <v>3.8999999999999998E-3</v>
      </c>
      <c r="AV40" s="11">
        <v>31.4392</v>
      </c>
      <c r="AW40" s="11">
        <v>0.21629999999999999</v>
      </c>
      <c r="AX40" s="11">
        <v>0.38769999999999999</v>
      </c>
      <c r="AY40" s="11">
        <v>2.7000000000000001E-3</v>
      </c>
      <c r="AZ40" s="11">
        <v>6.569543705332602E-2</v>
      </c>
      <c r="BA40" s="11">
        <v>1.3182590955457327</v>
      </c>
      <c r="BB40" s="11">
        <v>0.13728366089762398</v>
      </c>
      <c r="BC40" s="11">
        <v>0.11880182772042649</v>
      </c>
      <c r="BD40" s="11">
        <v>0.38679753675766304</v>
      </c>
      <c r="BE40" s="27"/>
      <c r="BF40" s="5"/>
    </row>
    <row r="41" spans="2:66" ht="13.5" customHeight="1" x14ac:dyDescent="0.2">
      <c r="B41" s="10">
        <v>155</v>
      </c>
      <c r="C41" s="10">
        <v>9.3800000000000008</v>
      </c>
      <c r="D41" s="10">
        <v>155.39082999999999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31.2</v>
      </c>
      <c r="Q41" s="24">
        <v>0.8</v>
      </c>
      <c r="R41" s="24">
        <v>3.75</v>
      </c>
      <c r="S41" s="24">
        <v>41.6</v>
      </c>
      <c r="T41" s="24">
        <v>92.75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1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9.0114999999999998</v>
      </c>
      <c r="AK41" s="10">
        <v>0.91479999999999995</v>
      </c>
      <c r="AL41" s="11">
        <v>0.28129999999999999</v>
      </c>
      <c r="AM41" s="11">
        <v>2.86E-2</v>
      </c>
      <c r="AN41" s="11">
        <v>4.5110000000000001</v>
      </c>
      <c r="AO41" s="11">
        <v>0.27460000000000001</v>
      </c>
      <c r="AP41" s="11">
        <v>0.35020000000000001</v>
      </c>
      <c r="AQ41" s="11">
        <v>2.1299999999999999E-2</v>
      </c>
      <c r="AR41" s="11">
        <v>16.599299999999999</v>
      </c>
      <c r="AS41" s="11">
        <v>1.5980000000000001</v>
      </c>
      <c r="AT41" s="11">
        <v>0.2727</v>
      </c>
      <c r="AU41" s="11">
        <v>2.63E-2</v>
      </c>
      <c r="AV41" s="11">
        <v>33.436</v>
      </c>
      <c r="AW41" s="11">
        <v>1.5558000000000001</v>
      </c>
      <c r="AX41" s="11">
        <v>0.41170000000000001</v>
      </c>
      <c r="AY41" s="11">
        <v>1.9199999999999998E-2</v>
      </c>
      <c r="AZ41" s="11">
        <v>8.0719254495340592E-2</v>
      </c>
      <c r="BA41" s="11">
        <v>1.5097176384305098</v>
      </c>
      <c r="BB41" s="11">
        <v>0.20309760374050265</v>
      </c>
      <c r="BC41" s="11">
        <v>0.17603850050658562</v>
      </c>
      <c r="BD41" s="11">
        <v>0.12091775072143308</v>
      </c>
      <c r="BE41" s="27"/>
      <c r="BF41" s="5"/>
    </row>
    <row r="42" spans="2:66" ht="13.5" customHeight="1" x14ac:dyDescent="0.2">
      <c r="B42" s="10">
        <v>155</v>
      </c>
      <c r="C42" s="10">
        <v>9.1739999999999995</v>
      </c>
      <c r="D42" s="10">
        <v>155.38225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31.2</v>
      </c>
      <c r="Q42" s="24">
        <v>0.8</v>
      </c>
      <c r="R42" s="24">
        <v>3.75</v>
      </c>
      <c r="S42" s="24">
        <v>44.18</v>
      </c>
      <c r="T42" s="24">
        <v>90.98</v>
      </c>
      <c r="U42" s="10">
        <v>2</v>
      </c>
      <c r="V42" s="10">
        <v>0</v>
      </c>
      <c r="W42" s="10">
        <v>2</v>
      </c>
      <c r="X42" s="10">
        <v>0</v>
      </c>
      <c r="Y42" s="10">
        <v>0</v>
      </c>
      <c r="Z42" s="10">
        <v>1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5.4139999999999997</v>
      </c>
      <c r="AK42" s="10">
        <v>3.0200000000000001E-2</v>
      </c>
      <c r="AL42" s="11">
        <v>0.17599999999999999</v>
      </c>
      <c r="AM42" s="11">
        <v>1E-3</v>
      </c>
      <c r="AN42" s="11">
        <v>2.6663999999999999</v>
      </c>
      <c r="AO42" s="11">
        <v>1.6199999999999999E-2</v>
      </c>
      <c r="AP42" s="11">
        <v>0.21629999999999999</v>
      </c>
      <c r="AQ42" s="11">
        <v>1.2999999999999999E-3</v>
      </c>
      <c r="AR42" s="11">
        <v>10.090999999999999</v>
      </c>
      <c r="AS42" s="11">
        <v>6.4799999999999996E-2</v>
      </c>
      <c r="AT42" s="11">
        <v>0.1729</v>
      </c>
      <c r="AU42" s="11">
        <v>1.1000000000000001E-3</v>
      </c>
      <c r="AV42" s="11">
        <v>19.084</v>
      </c>
      <c r="AW42" s="11">
        <v>0.11650000000000001</v>
      </c>
      <c r="AX42" s="11">
        <v>0.2447</v>
      </c>
      <c r="AY42" s="11">
        <v>1.5E-3</v>
      </c>
      <c r="AZ42" s="11">
        <v>6.1605206073752736E-2</v>
      </c>
      <c r="BA42" s="11">
        <v>1.415268941584731</v>
      </c>
      <c r="BB42" s="11">
        <v>0.17193486590038315</v>
      </c>
      <c r="BC42" s="11">
        <v>0.11737140366172626</v>
      </c>
      <c r="BD42" s="11">
        <v>4.7964133545873387E-2</v>
      </c>
      <c r="BE42" s="27"/>
      <c r="BF42" s="5"/>
    </row>
    <row r="43" spans="2:66" ht="13.5" customHeight="1" x14ac:dyDescent="0.2">
      <c r="B43" s="10">
        <v>155</v>
      </c>
      <c r="C43" s="10">
        <v>9.1809999999999992</v>
      </c>
      <c r="D43" s="10">
        <v>155.38254000000001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31.2</v>
      </c>
      <c r="Q43" s="24">
        <v>0.8</v>
      </c>
      <c r="R43" s="24">
        <v>3.75</v>
      </c>
      <c r="S43" s="24">
        <v>44.1</v>
      </c>
      <c r="T43" s="24">
        <v>91.03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1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8.1691000000000003</v>
      </c>
      <c r="AK43" s="10">
        <v>0.41799999999999998</v>
      </c>
      <c r="AL43" s="11">
        <v>0.2651</v>
      </c>
      <c r="AM43" s="11">
        <v>1.3599999999999999E-2</v>
      </c>
      <c r="AN43" s="11">
        <v>4.1165000000000003</v>
      </c>
      <c r="AO43" s="11">
        <v>0.21160000000000001</v>
      </c>
      <c r="AP43" s="11">
        <v>0.33329999999999999</v>
      </c>
      <c r="AQ43" s="11">
        <v>1.7100000000000001E-2</v>
      </c>
      <c r="AR43" s="11">
        <v>15.1935</v>
      </c>
      <c r="AS43" s="11">
        <v>0.66159999999999997</v>
      </c>
      <c r="AT43" s="11">
        <v>0.25990000000000002</v>
      </c>
      <c r="AU43" s="11">
        <v>1.1299999999999999E-2</v>
      </c>
      <c r="AV43" s="11">
        <v>31.433</v>
      </c>
      <c r="AW43" s="11">
        <v>1.2418</v>
      </c>
      <c r="AX43" s="11">
        <v>0.40239999999999998</v>
      </c>
      <c r="AY43" s="11">
        <v>1.5900000000000001E-2</v>
      </c>
      <c r="AZ43" s="11">
        <v>9.3924153867065374E-2</v>
      </c>
      <c r="BA43" s="11">
        <v>1.548287803001154</v>
      </c>
      <c r="BB43" s="11">
        <v>0.21515929337158382</v>
      </c>
      <c r="BC43" s="11">
        <v>0.18390260690011179</v>
      </c>
      <c r="BD43" s="11">
        <v>0.2281697543671731</v>
      </c>
      <c r="BE43" s="27"/>
      <c r="BF43" s="5"/>
    </row>
    <row r="44" spans="2:66" ht="13.5" customHeight="1" x14ac:dyDescent="0.2">
      <c r="B44" s="10">
        <v>155</v>
      </c>
      <c r="C44" s="10">
        <v>9.1880000000000006</v>
      </c>
      <c r="D44" s="10">
        <v>155.38283000000001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31.2</v>
      </c>
      <c r="Q44" s="24">
        <v>0.8</v>
      </c>
      <c r="R44" s="24">
        <v>3.75</v>
      </c>
      <c r="S44" s="24">
        <v>44.01</v>
      </c>
      <c r="T44" s="24">
        <v>91.09</v>
      </c>
      <c r="U44" s="10">
        <v>2</v>
      </c>
      <c r="V44" s="10">
        <v>0</v>
      </c>
      <c r="W44" s="10">
        <v>2</v>
      </c>
      <c r="X44" s="10">
        <v>0</v>
      </c>
      <c r="Y44" s="10">
        <v>0</v>
      </c>
      <c r="Z44" s="10">
        <v>1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8.6616</v>
      </c>
      <c r="AK44" s="10">
        <v>7.6E-3</v>
      </c>
      <c r="AL44" s="11">
        <v>0.28070000000000001</v>
      </c>
      <c r="AM44" s="11">
        <v>2.0000000000000001E-4</v>
      </c>
      <c r="AN44" s="11">
        <v>3.7656000000000001</v>
      </c>
      <c r="AO44" s="11">
        <v>1.06E-2</v>
      </c>
      <c r="AP44" s="11">
        <v>0.30449999999999999</v>
      </c>
      <c r="AQ44" s="11">
        <v>8.9999999999999998E-4</v>
      </c>
      <c r="AR44" s="11">
        <v>15.937799999999999</v>
      </c>
      <c r="AS44" s="11">
        <v>1.5599999999999999E-2</v>
      </c>
      <c r="AT44" s="11">
        <v>0.2722</v>
      </c>
      <c r="AU44" s="11">
        <v>2.9999999999999997E-4</v>
      </c>
      <c r="AV44" s="11">
        <v>26.372299999999999</v>
      </c>
      <c r="AW44" s="11">
        <v>3.3300000000000003E-2</v>
      </c>
      <c r="AX44" s="11">
        <v>0.3372</v>
      </c>
      <c r="AY44" s="11">
        <v>4.0000000000000002E-4</v>
      </c>
      <c r="AZ44" s="11">
        <v>5.0958391771856022E-2</v>
      </c>
      <c r="BA44" s="11">
        <v>1.2387950036737694</v>
      </c>
      <c r="BB44" s="11">
        <v>0.10666229077781426</v>
      </c>
      <c r="BC44" s="11">
        <v>8.7885343428880491E-2</v>
      </c>
      <c r="BD44" s="11">
        <v>0.4016130575191732</v>
      </c>
      <c r="BE44" s="27"/>
      <c r="BF44" s="5"/>
    </row>
    <row r="45" spans="2:66" ht="13.5" customHeight="1" x14ac:dyDescent="0.2">
      <c r="B45" s="10">
        <v>155</v>
      </c>
      <c r="C45" s="10">
        <v>9.1959999999999997</v>
      </c>
      <c r="D45" s="10">
        <v>155.38317000000001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31.2</v>
      </c>
      <c r="Q45" s="24">
        <v>0.8</v>
      </c>
      <c r="R45" s="24">
        <v>3.75</v>
      </c>
      <c r="S45" s="24">
        <v>43.91</v>
      </c>
      <c r="T45" s="24">
        <v>91.16</v>
      </c>
      <c r="U45" s="10">
        <v>2</v>
      </c>
      <c r="V45" s="10">
        <v>0</v>
      </c>
      <c r="W45" s="10">
        <v>2</v>
      </c>
      <c r="X45" s="10">
        <v>0</v>
      </c>
      <c r="Y45" s="10">
        <v>0</v>
      </c>
      <c r="Z45" s="10">
        <v>1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8.2858000000000001</v>
      </c>
      <c r="AK45" s="10">
        <v>0.122</v>
      </c>
      <c r="AL45" s="11">
        <v>0.2681</v>
      </c>
      <c r="AM45" s="11">
        <v>3.8999999999999998E-3</v>
      </c>
      <c r="AN45" s="11">
        <v>4.1272000000000002</v>
      </c>
      <c r="AO45" s="11">
        <v>5.1900000000000002E-2</v>
      </c>
      <c r="AP45" s="11">
        <v>0.33310000000000001</v>
      </c>
      <c r="AQ45" s="11">
        <v>4.1999999999999997E-3</v>
      </c>
      <c r="AR45" s="11">
        <v>15.432700000000001</v>
      </c>
      <c r="AS45" s="11">
        <v>0.24360000000000001</v>
      </c>
      <c r="AT45" s="11">
        <v>0.26319999999999999</v>
      </c>
      <c r="AU45" s="11">
        <v>4.1999999999999997E-3</v>
      </c>
      <c r="AV45" s="11">
        <v>31.071000000000002</v>
      </c>
      <c r="AW45" s="11">
        <v>3.95E-2</v>
      </c>
      <c r="AX45" s="11">
        <v>0.39660000000000001</v>
      </c>
      <c r="AY45" s="11">
        <v>5.0000000000000001E-4</v>
      </c>
      <c r="AZ45" s="11">
        <v>8.7022063861861038E-2</v>
      </c>
      <c r="BA45" s="11">
        <v>1.5068389057750762</v>
      </c>
      <c r="BB45" s="11">
        <v>0.20218247953925436</v>
      </c>
      <c r="BC45" s="11">
        <v>0.17252974650801867</v>
      </c>
      <c r="BD45" s="11">
        <v>0.21861709765829382</v>
      </c>
      <c r="BE45" s="27"/>
      <c r="BF45" s="5"/>
    </row>
    <row r="46" spans="2:66" ht="13.5" customHeight="1" x14ac:dyDescent="0.2">
      <c r="B46" s="10">
        <v>155</v>
      </c>
      <c r="C46" s="10">
        <v>9.202</v>
      </c>
      <c r="D46" s="10">
        <v>155.38342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31.2</v>
      </c>
      <c r="Q46" s="24">
        <v>0.8</v>
      </c>
      <c r="R46" s="24">
        <v>3.75</v>
      </c>
      <c r="S46" s="24">
        <v>43.83</v>
      </c>
      <c r="T46" s="24">
        <v>91.21</v>
      </c>
      <c r="U46" s="10">
        <v>2</v>
      </c>
      <c r="V46" s="10">
        <v>0</v>
      </c>
      <c r="W46" s="10">
        <v>2</v>
      </c>
      <c r="X46" s="10">
        <v>0</v>
      </c>
      <c r="Y46" s="10">
        <v>0</v>
      </c>
      <c r="Z46" s="10">
        <v>1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10.040800000000001</v>
      </c>
      <c r="AK46" s="10">
        <v>0.1318</v>
      </c>
      <c r="AL46" s="11">
        <v>0.32450000000000001</v>
      </c>
      <c r="AM46" s="11">
        <v>4.3E-3</v>
      </c>
      <c r="AN46" s="11">
        <v>4.4776999999999996</v>
      </c>
      <c r="AO46" s="11">
        <v>4.3999999999999997E-2</v>
      </c>
      <c r="AP46" s="11">
        <v>0.3609</v>
      </c>
      <c r="AQ46" s="11">
        <v>3.5000000000000001E-3</v>
      </c>
      <c r="AR46" s="11">
        <v>18.673400000000001</v>
      </c>
      <c r="AS46" s="11">
        <v>0.25259999999999999</v>
      </c>
      <c r="AT46" s="11">
        <v>0.318</v>
      </c>
      <c r="AU46" s="11">
        <v>4.3E-3</v>
      </c>
      <c r="AV46" s="11">
        <v>31.1709</v>
      </c>
      <c r="AW46" s="11">
        <v>0.26419999999999999</v>
      </c>
      <c r="AX46" s="11">
        <v>0.39739999999999998</v>
      </c>
      <c r="AY46" s="11">
        <v>3.3999999999999998E-3</v>
      </c>
      <c r="AZ46" s="11">
        <v>4.8133983911380691E-2</v>
      </c>
      <c r="BA46" s="11">
        <v>1.2496855345911948</v>
      </c>
      <c r="BB46" s="11">
        <v>0.11098686049762366</v>
      </c>
      <c r="BC46" s="11">
        <v>9.7992430475563566E-2</v>
      </c>
      <c r="BD46" s="11">
        <v>0.30849329658521601</v>
      </c>
      <c r="BE46" s="27"/>
      <c r="BF46" s="5"/>
    </row>
    <row r="47" spans="2:66" ht="13.5" customHeight="1" x14ac:dyDescent="0.2">
      <c r="B47" s="10">
        <v>155</v>
      </c>
      <c r="C47" s="10">
        <v>9.2149999999999999</v>
      </c>
      <c r="D47" s="10">
        <v>155.38396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31.2</v>
      </c>
      <c r="Q47" s="24">
        <v>0.8</v>
      </c>
      <c r="R47" s="24">
        <v>3.75</v>
      </c>
      <c r="S47" s="24">
        <v>43.67</v>
      </c>
      <c r="T47" s="24">
        <v>91.32</v>
      </c>
      <c r="U47" s="10">
        <v>2</v>
      </c>
      <c r="V47" s="10">
        <v>0</v>
      </c>
      <c r="W47" s="10">
        <v>2</v>
      </c>
      <c r="X47" s="10">
        <v>0</v>
      </c>
      <c r="Y47" s="10">
        <v>0</v>
      </c>
      <c r="Z47" s="10">
        <v>1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8.4423999999999992</v>
      </c>
      <c r="AK47" s="10">
        <v>0.16420000000000001</v>
      </c>
      <c r="AL47" s="11">
        <v>0.2722</v>
      </c>
      <c r="AM47" s="11">
        <v>5.3E-3</v>
      </c>
      <c r="AN47" s="11">
        <v>4.1924999999999999</v>
      </c>
      <c r="AO47" s="11">
        <v>2.8199999999999999E-2</v>
      </c>
      <c r="AP47" s="11">
        <v>0.33700000000000002</v>
      </c>
      <c r="AQ47" s="11">
        <v>2.3E-3</v>
      </c>
      <c r="AR47" s="11">
        <v>15.683</v>
      </c>
      <c r="AS47" s="11">
        <v>0.27039999999999997</v>
      </c>
      <c r="AT47" s="11">
        <v>0.26640000000000003</v>
      </c>
      <c r="AU47" s="11">
        <v>4.5999999999999999E-3</v>
      </c>
      <c r="AV47" s="11">
        <v>31.333100000000002</v>
      </c>
      <c r="AW47" s="11">
        <v>0.25169999999999998</v>
      </c>
      <c r="AX47" s="11">
        <v>0.39839999999999998</v>
      </c>
      <c r="AY47" s="11">
        <v>3.2000000000000002E-3</v>
      </c>
      <c r="AZ47" s="11">
        <v>8.3491977155289568E-2</v>
      </c>
      <c r="BA47" s="11">
        <v>1.4954954954954953</v>
      </c>
      <c r="BB47" s="11">
        <v>0.19855595667870027</v>
      </c>
      <c r="BC47" s="11">
        <v>0.16998626373626369</v>
      </c>
      <c r="BD47" s="11">
        <v>0.19238563415965812</v>
      </c>
      <c r="BE47" s="27"/>
      <c r="BF47" s="5"/>
    </row>
    <row r="48" spans="2:66" ht="13.5" customHeight="1" x14ac:dyDescent="0.2">
      <c r="B48" s="10">
        <v>155</v>
      </c>
      <c r="C48" s="10">
        <v>9.2249999999999996</v>
      </c>
      <c r="D48" s="10">
        <v>155.38436999999999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31.2</v>
      </c>
      <c r="Q48" s="24">
        <v>0.8</v>
      </c>
      <c r="R48" s="24">
        <v>3.75</v>
      </c>
      <c r="S48" s="24">
        <v>43.54</v>
      </c>
      <c r="T48" s="24">
        <v>91.41</v>
      </c>
      <c r="U48" s="10">
        <v>2</v>
      </c>
      <c r="V48" s="10">
        <v>0</v>
      </c>
      <c r="W48" s="10">
        <v>2</v>
      </c>
      <c r="X48" s="10">
        <v>0</v>
      </c>
      <c r="Y48" s="10">
        <v>0</v>
      </c>
      <c r="Z48" s="10">
        <v>1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8.5481999999999996</v>
      </c>
      <c r="AK48" s="10">
        <v>2.2000000000000001E-3</v>
      </c>
      <c r="AL48" s="11">
        <v>0.27500000000000002</v>
      </c>
      <c r="AM48" s="11">
        <v>1E-4</v>
      </c>
      <c r="AN48" s="11">
        <v>3.7193000000000001</v>
      </c>
      <c r="AO48" s="11">
        <v>8.8000000000000005E-3</v>
      </c>
      <c r="AP48" s="11">
        <v>0.29830000000000001</v>
      </c>
      <c r="AQ48" s="11">
        <v>6.9999999999999999E-4</v>
      </c>
      <c r="AR48" s="11">
        <v>15.75</v>
      </c>
      <c r="AS48" s="11">
        <v>6.7000000000000002E-3</v>
      </c>
      <c r="AT48" s="11">
        <v>0.26700000000000002</v>
      </c>
      <c r="AU48" s="11">
        <v>1E-4</v>
      </c>
      <c r="AV48" s="11">
        <v>26.027000000000001</v>
      </c>
      <c r="AW48" s="11">
        <v>3.3300000000000003E-2</v>
      </c>
      <c r="AX48" s="11">
        <v>0.33029999999999998</v>
      </c>
      <c r="AY48" s="11">
        <v>4.0000000000000002E-4</v>
      </c>
      <c r="AZ48" s="11">
        <v>5.0906776964683376E-2</v>
      </c>
      <c r="BA48" s="11">
        <v>1.2370786516853931</v>
      </c>
      <c r="BB48" s="11">
        <v>0.10597689603214461</v>
      </c>
      <c r="BC48" s="11">
        <v>8.6530575047844671E-2</v>
      </c>
      <c r="BD48" s="11">
        <v>0.40720915894588205</v>
      </c>
      <c r="BE48" s="27"/>
      <c r="BF48" s="5"/>
    </row>
    <row r="49" spans="2:57" ht="13.5" customHeight="1" x14ac:dyDescent="0.2">
      <c r="B49" s="10">
        <v>155</v>
      </c>
      <c r="C49" s="10">
        <v>9.2330000000000005</v>
      </c>
      <c r="D49" s="10">
        <v>155.38471000000001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31.2</v>
      </c>
      <c r="Q49" s="24">
        <v>0.8</v>
      </c>
      <c r="R49" s="24">
        <v>3.75</v>
      </c>
      <c r="S49" s="24">
        <v>43.44</v>
      </c>
      <c r="T49" s="24">
        <v>91.48</v>
      </c>
      <c r="U49" s="10">
        <v>2</v>
      </c>
      <c r="V49" s="10">
        <v>0</v>
      </c>
      <c r="W49" s="10">
        <v>2</v>
      </c>
      <c r="X49" s="10">
        <v>0</v>
      </c>
      <c r="Y49" s="10">
        <v>0</v>
      </c>
      <c r="Z49" s="10">
        <v>1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8.6087000000000007</v>
      </c>
      <c r="AK49" s="10">
        <v>0.24410000000000001</v>
      </c>
      <c r="AL49" s="11">
        <v>0.27650000000000002</v>
      </c>
      <c r="AM49" s="11">
        <v>7.7999999999999996E-3</v>
      </c>
      <c r="AN49" s="11">
        <v>4.2267000000000001</v>
      </c>
      <c r="AO49" s="11">
        <v>5.9700000000000003E-2</v>
      </c>
      <c r="AP49" s="11">
        <v>0.33839999999999998</v>
      </c>
      <c r="AQ49" s="11">
        <v>4.7999999999999996E-3</v>
      </c>
      <c r="AR49" s="11">
        <v>16.0562</v>
      </c>
      <c r="AS49" s="11">
        <v>0.38</v>
      </c>
      <c r="AT49" s="11">
        <v>0.2717</v>
      </c>
      <c r="AU49" s="11">
        <v>6.4000000000000003E-3</v>
      </c>
      <c r="AV49" s="11">
        <v>31.738700000000001</v>
      </c>
      <c r="AW49" s="11">
        <v>7.4899999999999994E-2</v>
      </c>
      <c r="AX49" s="11">
        <v>0.4022</v>
      </c>
      <c r="AY49" s="11">
        <v>8.9999999999999998E-4</v>
      </c>
      <c r="AZ49" s="11">
        <v>8.6146367809883911E-2</v>
      </c>
      <c r="BA49" s="11">
        <v>1.4803091645196909</v>
      </c>
      <c r="BB49" s="11">
        <v>0.19364890933372905</v>
      </c>
      <c r="BC49" s="11">
        <v>0.16675185279836444</v>
      </c>
      <c r="BD49" s="11">
        <v>0.26630568034453161</v>
      </c>
      <c r="BE49" s="27"/>
    </row>
    <row r="50" spans="2:57" ht="13.5" customHeight="1" x14ac:dyDescent="0.2">
      <c r="B50" s="10">
        <v>155</v>
      </c>
      <c r="C50" s="10">
        <v>9.1300000000000008</v>
      </c>
      <c r="D50" s="10">
        <v>155.38041999999999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31.2</v>
      </c>
      <c r="Q50" s="24">
        <v>0.8</v>
      </c>
      <c r="R50" s="24">
        <v>3.75</v>
      </c>
      <c r="S50" s="24">
        <v>44.74</v>
      </c>
      <c r="T50" s="24">
        <v>90.61</v>
      </c>
      <c r="U50" s="10">
        <v>2</v>
      </c>
      <c r="V50" s="10">
        <v>0</v>
      </c>
      <c r="W50" s="10">
        <v>2</v>
      </c>
      <c r="X50" s="10">
        <v>0</v>
      </c>
      <c r="Y50" s="10">
        <v>0</v>
      </c>
      <c r="Z50" s="10">
        <v>1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7.8796999999999997</v>
      </c>
      <c r="AK50" s="10">
        <v>2.4799999999999999E-2</v>
      </c>
      <c r="AL50" s="11">
        <v>0.25840000000000002</v>
      </c>
      <c r="AM50" s="11">
        <v>8.0000000000000004E-4</v>
      </c>
      <c r="AN50" s="11">
        <v>3.4253</v>
      </c>
      <c r="AO50" s="11">
        <v>1.2999999999999999E-2</v>
      </c>
      <c r="AP50" s="11">
        <v>0.28050000000000003</v>
      </c>
      <c r="AQ50" s="11">
        <v>1.1000000000000001E-3</v>
      </c>
      <c r="AR50" s="11">
        <v>14.516299999999999</v>
      </c>
      <c r="AS50" s="11">
        <v>3.7999999999999999E-2</v>
      </c>
      <c r="AT50" s="11">
        <v>0.251</v>
      </c>
      <c r="AU50" s="11">
        <v>6.9999999999999999E-4</v>
      </c>
      <c r="AV50" s="11">
        <v>24.346399999999999</v>
      </c>
      <c r="AW50" s="11">
        <v>7.9000000000000001E-2</v>
      </c>
      <c r="AX50" s="11">
        <v>0.31490000000000001</v>
      </c>
      <c r="AY50" s="11">
        <v>1E-3</v>
      </c>
      <c r="AZ50" s="11">
        <v>5.777628485052063E-2</v>
      </c>
      <c r="BA50" s="11">
        <v>1.2545816733067729</v>
      </c>
      <c r="BB50" s="11">
        <v>0.11291747658596926</v>
      </c>
      <c r="BC50" s="11">
        <v>8.9924007880664236E-2</v>
      </c>
      <c r="BD50" s="11">
        <v>0.46847745512373523</v>
      </c>
      <c r="BE50" s="27"/>
    </row>
    <row r="51" spans="2:57" ht="13.5" customHeight="1" x14ac:dyDescent="0.2">
      <c r="B51" s="10">
        <v>155</v>
      </c>
      <c r="C51" s="10">
        <v>8.89</v>
      </c>
      <c r="D51" s="10">
        <v>155.37042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31.2</v>
      </c>
      <c r="Q51" s="24">
        <v>0.8</v>
      </c>
      <c r="R51" s="24">
        <v>3.75</v>
      </c>
      <c r="S51" s="24">
        <v>47.75</v>
      </c>
      <c r="T51" s="24">
        <v>88.66</v>
      </c>
      <c r="U51" s="10">
        <v>2</v>
      </c>
      <c r="V51" s="10">
        <v>0</v>
      </c>
      <c r="W51" s="10">
        <v>2</v>
      </c>
      <c r="X51" s="10">
        <v>0</v>
      </c>
      <c r="Y51" s="10">
        <v>0</v>
      </c>
      <c r="Z51" s="10">
        <v>1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19.802900000000001</v>
      </c>
      <c r="AK51" s="26">
        <v>1.1900000000000001E-2</v>
      </c>
      <c r="AL51" s="26">
        <v>0.68899999999999995</v>
      </c>
      <c r="AM51" s="26">
        <v>4.0000000000000002E-4</v>
      </c>
      <c r="AN51" s="26">
        <v>7.7918000000000003</v>
      </c>
      <c r="AO51" s="26">
        <v>5.1000000000000004E-3</v>
      </c>
      <c r="AP51" s="26">
        <v>0.67949999999999999</v>
      </c>
      <c r="AQ51" s="26">
        <v>4.0000000000000002E-4</v>
      </c>
      <c r="AR51" s="26">
        <v>37.409399999999998</v>
      </c>
      <c r="AS51" s="26">
        <v>2.24E-2</v>
      </c>
      <c r="AT51" s="26">
        <v>0.68720000000000003</v>
      </c>
      <c r="AU51" s="26">
        <v>4.0000000000000002E-4</v>
      </c>
      <c r="AV51" s="26">
        <v>48.185299999999998</v>
      </c>
      <c r="AW51" s="26">
        <v>3.1199999999999999E-2</v>
      </c>
      <c r="AX51" s="26">
        <v>0.66149999999999998</v>
      </c>
      <c r="AY51" s="26">
        <v>4.0000000000000002E-4</v>
      </c>
      <c r="AZ51" s="11">
        <v>-1.3422818791946321E-2</v>
      </c>
      <c r="BA51" s="11">
        <v>0.96260186263096614</v>
      </c>
      <c r="BB51" s="11">
        <v>-1.9055386668643922E-2</v>
      </c>
      <c r="BC51" s="11">
        <v>-9.267773750924092E-3</v>
      </c>
      <c r="BD51" s="11">
        <v>0.39146745930919497</v>
      </c>
      <c r="BE51" s="27"/>
    </row>
    <row r="52" spans="2:57" ht="13.5" customHeight="1" x14ac:dyDescent="0.2">
      <c r="B52" s="10">
        <v>155</v>
      </c>
      <c r="C52" s="10">
        <v>8.8780000000000001</v>
      </c>
      <c r="D52" s="10">
        <v>155.36992000000001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31.2</v>
      </c>
      <c r="Q52" s="24">
        <v>0.8</v>
      </c>
      <c r="R52" s="24">
        <v>3.75</v>
      </c>
      <c r="S52" s="24">
        <v>47.9</v>
      </c>
      <c r="T52" s="24">
        <v>88.57</v>
      </c>
      <c r="U52" s="10">
        <v>2</v>
      </c>
      <c r="V52" s="10">
        <v>0</v>
      </c>
      <c r="W52" s="10">
        <v>2</v>
      </c>
      <c r="X52" s="10">
        <v>0</v>
      </c>
      <c r="Y52" s="10">
        <v>0</v>
      </c>
      <c r="Z52" s="10">
        <v>1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28.543299999999999</v>
      </c>
      <c r="AK52" s="10">
        <v>0</v>
      </c>
      <c r="AL52" s="11">
        <v>0.99619999999999997</v>
      </c>
      <c r="AM52" s="11">
        <v>0</v>
      </c>
      <c r="AN52" s="11">
        <v>11.3833</v>
      </c>
      <c r="AO52" s="11">
        <v>4.5999999999999999E-3</v>
      </c>
      <c r="AP52" s="11">
        <v>0.996</v>
      </c>
      <c r="AQ52" s="11">
        <v>4.0000000000000002E-4</v>
      </c>
      <c r="AR52" s="11">
        <v>54.062399999999997</v>
      </c>
      <c r="AS52" s="11">
        <v>1.5699999999999999E-2</v>
      </c>
      <c r="AT52" s="11">
        <v>0.99619999999999997</v>
      </c>
      <c r="AU52" s="11">
        <v>2.9999999999999997E-4</v>
      </c>
      <c r="AV52" s="11">
        <v>72.323700000000002</v>
      </c>
      <c r="AW52" s="11">
        <v>1.2500000000000001E-2</v>
      </c>
      <c r="AX52" s="11">
        <v>0.996</v>
      </c>
      <c r="AY52" s="11">
        <v>2.0000000000000001E-4</v>
      </c>
      <c r="AZ52" s="25">
        <v>0.72802035672046539</v>
      </c>
      <c r="BA52" s="25">
        <v>1.3377818964751844</v>
      </c>
      <c r="BB52" s="25">
        <v>0.14448819925608913</v>
      </c>
      <c r="BC52" s="25">
        <v>0.21587825616832743</v>
      </c>
      <c r="BD52" s="25">
        <v>11.465929696490022</v>
      </c>
      <c r="BE52" s="27"/>
    </row>
    <row r="53" spans="2:57" ht="13.5" customHeight="1" x14ac:dyDescent="0.2">
      <c r="B53" s="10">
        <v>155</v>
      </c>
      <c r="C53" s="10">
        <v>9.1210000000000004</v>
      </c>
      <c r="D53" s="10">
        <v>155.38004000000001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31.2</v>
      </c>
      <c r="Q53" s="24">
        <v>0.8</v>
      </c>
      <c r="R53" s="24">
        <v>3.75</v>
      </c>
      <c r="S53" s="24">
        <v>44.85</v>
      </c>
      <c r="T53" s="24">
        <v>90.53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1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30.5413</v>
      </c>
      <c r="AK53" s="10">
        <v>1.29E-2</v>
      </c>
      <c r="AL53" s="11">
        <v>1.0033000000000001</v>
      </c>
      <c r="AM53" s="11">
        <v>4.0000000000000002E-4</v>
      </c>
      <c r="AN53" s="11">
        <v>12.2255</v>
      </c>
      <c r="AO53" s="11">
        <v>7.7999999999999996E-3</v>
      </c>
      <c r="AP53" s="11">
        <v>1.0031000000000001</v>
      </c>
      <c r="AQ53" s="11">
        <v>5.9999999999999995E-4</v>
      </c>
      <c r="AR53" s="11">
        <v>57.92</v>
      </c>
      <c r="AS53" s="11">
        <v>3.7900000000000003E-2</v>
      </c>
      <c r="AT53" s="11">
        <v>1.0033000000000001</v>
      </c>
      <c r="AU53" s="11">
        <v>6.9999999999999999E-4</v>
      </c>
      <c r="AV53" s="11">
        <v>77.4114</v>
      </c>
      <c r="AW53" s="11">
        <v>4.9799999999999997E-2</v>
      </c>
      <c r="AX53" s="11">
        <v>1.0031000000000001</v>
      </c>
      <c r="AY53" s="11">
        <v>5.9999999999999995E-4</v>
      </c>
      <c r="AZ53" s="25">
        <v>0.72722171337919994</v>
      </c>
      <c r="BA53" s="25">
        <v>1.3365227900552485</v>
      </c>
      <c r="BB53" s="25">
        <v>0.14402718068386197</v>
      </c>
      <c r="BC53" s="25">
        <v>0.21524551760491312</v>
      </c>
      <c r="BD53" s="25">
        <v>11.470437680019034</v>
      </c>
      <c r="BE53" s="27"/>
    </row>
    <row r="54" spans="2:57" ht="13.5" customHeight="1" x14ac:dyDescent="0.2">
      <c r="B54" s="10">
        <v>155</v>
      </c>
      <c r="C54" s="10">
        <v>9.4079999999999995</v>
      </c>
      <c r="D54" s="10">
        <v>155.392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31.2</v>
      </c>
      <c r="Q54" s="24">
        <v>0.8</v>
      </c>
      <c r="R54" s="24">
        <v>3.75</v>
      </c>
      <c r="S54" s="24">
        <v>41.24</v>
      </c>
      <c r="T54" s="24">
        <v>93</v>
      </c>
      <c r="U54" s="10">
        <v>2</v>
      </c>
      <c r="V54" s="10">
        <v>0</v>
      </c>
      <c r="W54" s="10">
        <v>2</v>
      </c>
      <c r="X54" s="10">
        <v>0</v>
      </c>
      <c r="Y54" s="10">
        <v>0</v>
      </c>
      <c r="Z54" s="10">
        <v>1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32.566299999999998</v>
      </c>
      <c r="AK54" s="10">
        <v>3.2000000000000002E-3</v>
      </c>
      <c r="AL54" s="11">
        <v>1.0111000000000001</v>
      </c>
      <c r="AM54" s="11">
        <v>1E-4</v>
      </c>
      <c r="AN54" s="11">
        <v>13.0997</v>
      </c>
      <c r="AO54" s="11">
        <v>3.2000000000000002E-3</v>
      </c>
      <c r="AP54" s="11">
        <v>1.0109999999999999</v>
      </c>
      <c r="AQ54" s="11">
        <v>2.9999999999999997E-4</v>
      </c>
      <c r="AR54" s="11">
        <v>61.884900000000002</v>
      </c>
      <c r="AS54" s="11">
        <v>2.2000000000000001E-3</v>
      </c>
      <c r="AT54" s="11">
        <v>1.0111000000000001</v>
      </c>
      <c r="AU54" s="11">
        <v>0</v>
      </c>
      <c r="AV54" s="11">
        <v>82.536500000000004</v>
      </c>
      <c r="AW54" s="11">
        <v>1.6500000000000001E-2</v>
      </c>
      <c r="AX54" s="11">
        <v>1.0109999999999999</v>
      </c>
      <c r="AY54" s="11">
        <v>2.0000000000000001E-4</v>
      </c>
      <c r="AZ54" s="25">
        <v>0.72605143240739389</v>
      </c>
      <c r="BA54" s="25">
        <v>1.3337098387490325</v>
      </c>
      <c r="BB54" s="25">
        <v>0.14299542865531009</v>
      </c>
      <c r="BC54" s="25">
        <v>0.21375311030669039</v>
      </c>
      <c r="BD54" s="25">
        <v>11.490989956871614</v>
      </c>
      <c r="BE54" s="27"/>
    </row>
  </sheetData>
  <autoFilter ref="B9:BB54" xr:uid="{91766D9F-D2BF-4375-979F-F9D8D9009438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753E-374B-4C1C-8620-0760C2723F64}">
  <sheetPr codeName="Sheet54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157</v>
      </c>
      <c r="C10" s="10">
        <v>8.9380000000000006</v>
      </c>
      <c r="D10" s="10">
        <v>157.37242000000001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29.7</v>
      </c>
      <c r="Q10" s="24">
        <v>0.68</v>
      </c>
      <c r="R10" s="24">
        <v>3.49</v>
      </c>
      <c r="S10" s="24">
        <v>47.13</v>
      </c>
      <c r="T10" s="24">
        <v>88.72</v>
      </c>
      <c r="U10" s="10">
        <v>2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10">
        <v>135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7.4264999999999999</v>
      </c>
      <c r="AK10" s="10">
        <v>0.19939999999999999</v>
      </c>
      <c r="AL10" s="11">
        <v>0.25829999999999997</v>
      </c>
      <c r="AM10" s="11">
        <v>6.8999999999999999E-3</v>
      </c>
      <c r="AN10" s="11">
        <v>3.7233000000000001</v>
      </c>
      <c r="AO10" s="11">
        <v>1.12E-2</v>
      </c>
      <c r="AP10" s="11">
        <v>0.32229999999999998</v>
      </c>
      <c r="AQ10" s="11">
        <v>1E-3</v>
      </c>
      <c r="AR10" s="11">
        <v>13.615600000000001</v>
      </c>
      <c r="AS10" s="11">
        <v>0.2387</v>
      </c>
      <c r="AT10" s="11">
        <v>0.24990000000000001</v>
      </c>
      <c r="AU10" s="11">
        <v>4.4000000000000003E-3</v>
      </c>
      <c r="AV10" s="11">
        <v>27.949000000000002</v>
      </c>
      <c r="AW10" s="11">
        <v>0.1394</v>
      </c>
      <c r="AX10" s="11">
        <v>0.38250000000000001</v>
      </c>
      <c r="AY10" s="11">
        <v>1.9E-3</v>
      </c>
      <c r="AZ10" s="11">
        <v>8.5414301929625472E-2</v>
      </c>
      <c r="BA10" s="11">
        <v>1.5306122448979591</v>
      </c>
      <c r="BB10" s="11">
        <v>0.20967741935483869</v>
      </c>
      <c r="BC10" s="11">
        <v>0.17564464853408687</v>
      </c>
      <c r="BD10" s="11">
        <v>0.1443764315127922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0.23912499999999998</v>
      </c>
      <c r="BJ10" s="4">
        <f>DSTDEV(PlotSort,"PhxRed",$BI$35:$BI$38)/SQRT($BH10)</f>
        <v>7.920887810698855E-3</v>
      </c>
      <c r="BK10" s="4">
        <f>DAVERAGE(PlotSort,"PhxRedEdge",$BI$35:$BI$38)</f>
        <v>0.31565937500000008</v>
      </c>
      <c r="BL10" s="4">
        <f>DSTDEV(PlotSort,"PhxRedEdge",$BI$35:$BI$38)/SQRT($BH10)</f>
        <v>5.7535575589518009E-3</v>
      </c>
      <c r="BM10" s="4">
        <f>DAVERAGE(PlotSort,"TMRed",$BI$35:$BI$38)</f>
        <v>0.23724375000000003</v>
      </c>
      <c r="BN10" s="4">
        <f>DSTDEV(PlotSort,"TMRed",$BI$35:$BI$38)/SQRT($BH10)</f>
        <v>7.771943359200984E-3</v>
      </c>
      <c r="BO10" s="4">
        <f>DAVERAGE(PlotSort,"TMNIR",$BI$35:$BI$38)</f>
        <v>0.39344999999999997</v>
      </c>
      <c r="BP10" s="4">
        <f>DSTDEV(PlotSort,"TMNIR",$BI$35:$BI$38)/SQRT($BH10)</f>
        <v>4.7111291537407264E-3</v>
      </c>
      <c r="BQ10" s="4">
        <f>DAVERAGE(PlotSort,"NDRE",$BI$35:$BI$38)</f>
        <v>0.11131550948458413</v>
      </c>
      <c r="BR10" s="4">
        <f>DSTDEV(PlotSort,"NDRE",$BI$35:$BI$38)/SQRT($BH10)</f>
        <v>4.9254984312248479E-3</v>
      </c>
      <c r="BS10" s="4">
        <f>DAVERAGE(PlotSort,"rvi",$BI$35:$BI$38)</f>
        <v>1.711718408134836</v>
      </c>
      <c r="BT10" s="4">
        <f>DSTDEV(PlotSort,"rvi",$BI$35:$BI$38)/SQRT($BH10)</f>
        <v>5.3790824334323084E-2</v>
      </c>
      <c r="BU10" s="17">
        <f>DAVERAGE(PlotSort,"ndvi",$BI$35:$BI$38)</f>
        <v>0.25432344531028839</v>
      </c>
      <c r="BV10" s="4">
        <f>DSTDEV(PlotSort,"ndvi",$BI$35:$BI$38)/SQRT($BH10)</f>
        <v>1.331102084132429E-2</v>
      </c>
      <c r="BW10" s="17">
        <f>DAVERAGE(PlotSort,"SAVI",$BI$35:$BI$38)</f>
        <v>0.20948000516478565</v>
      </c>
      <c r="BX10" s="4">
        <f>DSTDEV(PlotSort,"SAVI",$BI$35:$BI$38)/SQRT($BH10)</f>
        <v>8.9795887420646234E-3</v>
      </c>
      <c r="BY10" s="17">
        <f>DAVERAGE(PlotSort,"CCCI",$BI$35:$BI$38)</f>
        <v>0.22521055170442086</v>
      </c>
      <c r="BZ10" s="4">
        <f>DSTDEV(PlotSort,"CCCI",$BI$35:$BI$38)/SQRT($BH10)</f>
        <v>2.169986320306699E-2</v>
      </c>
    </row>
    <row r="11" spans="1:78" ht="13.5" customHeight="1" x14ac:dyDescent="0.2">
      <c r="B11" s="10">
        <v>157</v>
      </c>
      <c r="C11" s="10">
        <v>8.93</v>
      </c>
      <c r="D11" s="10">
        <v>157.37208000000001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29.7</v>
      </c>
      <c r="Q11" s="24">
        <v>0.68</v>
      </c>
      <c r="R11" s="24">
        <v>3.49</v>
      </c>
      <c r="S11" s="24">
        <v>47.23</v>
      </c>
      <c r="T11" s="24">
        <v>88.66</v>
      </c>
      <c r="U11" s="10">
        <v>2</v>
      </c>
      <c r="V11" s="10">
        <v>0</v>
      </c>
      <c r="W11" s="10">
        <v>1</v>
      </c>
      <c r="X11" s="10">
        <v>1</v>
      </c>
      <c r="Y11" s="10">
        <v>1</v>
      </c>
      <c r="Z11" s="10">
        <v>1</v>
      </c>
      <c r="AA11" s="10">
        <v>135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8.0856999999999992</v>
      </c>
      <c r="AK11" s="10">
        <v>0.37130000000000002</v>
      </c>
      <c r="AL11" s="11">
        <v>0.28189999999999998</v>
      </c>
      <c r="AM11" s="11">
        <v>1.29E-2</v>
      </c>
      <c r="AN11" s="11">
        <v>3.8647999999999998</v>
      </c>
      <c r="AO11" s="11">
        <v>0.114</v>
      </c>
      <c r="AP11" s="11">
        <v>0.33529999999999999</v>
      </c>
      <c r="AQ11" s="11">
        <v>9.9000000000000008E-3</v>
      </c>
      <c r="AR11" s="11">
        <v>15.403600000000001</v>
      </c>
      <c r="AS11" s="11">
        <v>0.98070000000000002</v>
      </c>
      <c r="AT11" s="11">
        <v>0.2833</v>
      </c>
      <c r="AU11" s="11">
        <v>1.7999999999999999E-2</v>
      </c>
      <c r="AV11" s="11">
        <v>29.394600000000001</v>
      </c>
      <c r="AW11" s="11">
        <v>0.98180000000000001</v>
      </c>
      <c r="AX11" s="11">
        <v>0.40310000000000001</v>
      </c>
      <c r="AY11" s="11">
        <v>1.35E-2</v>
      </c>
      <c r="AZ11" s="11">
        <v>9.1820151679306655E-2</v>
      </c>
      <c r="BA11" s="11">
        <v>1.4228732792093188</v>
      </c>
      <c r="BB11" s="11">
        <v>0.17453379953379955</v>
      </c>
      <c r="BC11" s="11">
        <v>0.15146662171274447</v>
      </c>
      <c r="BD11" s="11">
        <v>0.49926401391097497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0.24805625000000001</v>
      </c>
      <c r="BJ11" s="4">
        <f>DSTDEV(PlotSort,"PhxRed",$BI$31:$BI$32)/SQRT($BH11)</f>
        <v>7.1378566387839976E-3</v>
      </c>
      <c r="BK11" s="4">
        <f>DAVERAGE(PlotSort,"PhxRedEdge",$BI$31:$BI$32)</f>
        <v>0.32404374999999996</v>
      </c>
      <c r="BL11" s="4">
        <f>DSTDEV(PlotSort,"PhxRedEdge",$BI$31:$BI$32)/SQRT($BH11)</f>
        <v>4.6619020505762089E-3</v>
      </c>
      <c r="BM11" s="4">
        <f>DAVERAGE(PlotSort,"TMRed",$BI$31:$BI$32)</f>
        <v>0.24656250000000002</v>
      </c>
      <c r="BN11" s="4">
        <f>DSTDEV(PlotSort,"TMRed",$BI$31:$BI$32)/SQRT($BH11)</f>
        <v>6.9054379235980951E-3</v>
      </c>
      <c r="BO11" s="4">
        <f>DAVERAGE(PlotSort,"TMNIR",$BI$31:$BI$32)</f>
        <v>0.40215624999999999</v>
      </c>
      <c r="BP11" s="4">
        <f>DSTDEV(PlotSort,"TMNIR",$BI$31:$BI$32)/SQRT($BH11)</f>
        <v>4.6461719794364037E-3</v>
      </c>
      <c r="BQ11" s="4">
        <f>DAVERAGE(PlotSort,"NDRE",$BI$31:$BI$32)</f>
        <v>0.10782752036966999</v>
      </c>
      <c r="BR11" s="4">
        <f>DSTDEV(PlotSort,"NDRE",$BI$31:$BI$32)/SQRT($BH11)</f>
        <v>5.4117312453503368E-3</v>
      </c>
      <c r="BS11" s="4">
        <f>DAVERAGE(PlotSort,"rvi",$BI$31:$BI$32)</f>
        <v>1.6512696140121712</v>
      </c>
      <c r="BT11" s="4">
        <f>DSTDEV(PlotSort,"rvi",$BI$31:$BI$32)/SQRT($BH11)</f>
        <v>5.1819053954780689E-2</v>
      </c>
      <c r="BU11" s="17">
        <f>DAVERAGE(PlotSort,"ndvi",$BI$31:$BI$32)</f>
        <v>0.24158732688015364</v>
      </c>
      <c r="BV11" s="4">
        <f>DSTDEV(PlotSort,"ndvi",$BI$31:$BI$32)/SQRT($BH11)</f>
        <v>1.3900785711829325E-2</v>
      </c>
      <c r="BW11" s="17">
        <f>DAVERAGE(PlotSort,"SAVI",$BI$31:$BI$32)</f>
        <v>0.20383015614511932</v>
      </c>
      <c r="BX11" s="4">
        <f>DSTDEV(PlotSort,"SAVI",$BI$31:$BI$32)/SQRT($BH11)</f>
        <v>1.0873691502446456E-2</v>
      </c>
      <c r="BY11" s="17">
        <f>DAVERAGE(PlotSort,"CCCI",$BI$31:$BI$32)</f>
        <v>0.25274646462299871</v>
      </c>
      <c r="BZ11" s="4">
        <f>DSTDEV(PlotSort,"CCCI",$BI$31:$BI$32)/SQRT($BH11)</f>
        <v>2.7677278473595378E-2</v>
      </c>
    </row>
    <row r="12" spans="1:78" ht="13.5" customHeight="1" x14ac:dyDescent="0.2">
      <c r="B12" s="10">
        <v>157</v>
      </c>
      <c r="C12" s="10">
        <v>8.923</v>
      </c>
      <c r="D12" s="10">
        <v>157.37179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29.7</v>
      </c>
      <c r="Q12" s="24">
        <v>0.68</v>
      </c>
      <c r="R12" s="24">
        <v>3.49</v>
      </c>
      <c r="S12" s="24">
        <v>47.32</v>
      </c>
      <c r="T12" s="24">
        <v>88.61</v>
      </c>
      <c r="U12" s="10">
        <v>2</v>
      </c>
      <c r="V12" s="10">
        <v>0</v>
      </c>
      <c r="W12" s="10">
        <v>1</v>
      </c>
      <c r="X12" s="10">
        <v>1</v>
      </c>
      <c r="Y12" s="10">
        <v>1</v>
      </c>
      <c r="Z12" s="10">
        <v>1</v>
      </c>
      <c r="AA12" s="10">
        <v>135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4.9230999999999998</v>
      </c>
      <c r="AK12" s="10">
        <v>0.60070000000000001</v>
      </c>
      <c r="AL12" s="11">
        <v>0.1719</v>
      </c>
      <c r="AM12" s="11">
        <v>2.1000000000000001E-2</v>
      </c>
      <c r="AN12" s="11">
        <v>3.1757</v>
      </c>
      <c r="AO12" s="11">
        <v>0.21579999999999999</v>
      </c>
      <c r="AP12" s="11">
        <v>0.27610000000000001</v>
      </c>
      <c r="AQ12" s="11">
        <v>1.8800000000000001E-2</v>
      </c>
      <c r="AR12" s="11">
        <v>9.5228999999999999</v>
      </c>
      <c r="AS12" s="11">
        <v>1.0603</v>
      </c>
      <c r="AT12" s="11">
        <v>0.17549999999999999</v>
      </c>
      <c r="AU12" s="11">
        <v>1.95E-2</v>
      </c>
      <c r="AV12" s="11">
        <v>27.907399999999999</v>
      </c>
      <c r="AW12" s="11">
        <v>1.6203000000000001</v>
      </c>
      <c r="AX12" s="11">
        <v>0.38340000000000002</v>
      </c>
      <c r="AY12" s="11">
        <v>2.23E-2</v>
      </c>
      <c r="AZ12" s="11">
        <v>0.16269901440485218</v>
      </c>
      <c r="BA12" s="11">
        <v>2.1846153846153848</v>
      </c>
      <c r="BB12" s="11">
        <v>0.37198067632850251</v>
      </c>
      <c r="BC12" s="11">
        <v>0.29450373028614607</v>
      </c>
      <c r="BD12" s="11">
        <v>0.15890543039612029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0.23019375000000003</v>
      </c>
      <c r="BJ12" s="4">
        <f>DSTDEV(PlotSort,"PhxRed",$BJ$31:$BJ$32)/SQRT($BH12)</f>
        <v>1.406209879057292E-2</v>
      </c>
      <c r="BK12" s="4">
        <f>DAVERAGE(PlotSort,"PhxRedEdge",$BJ$31:$BJ$32)</f>
        <v>0.30727499999999996</v>
      </c>
      <c r="BL12" s="4">
        <f>DSTDEV(PlotSort,"PhxRedEdge",$BJ$31:$BJ$32)/SQRT($BH12)</f>
        <v>1.0282077854208375E-2</v>
      </c>
      <c r="BM12" s="4">
        <f>DAVERAGE(PlotSort,"TMRed",$BJ$31:$BJ$32)</f>
        <v>0.22792499999999999</v>
      </c>
      <c r="BN12" s="4">
        <f>DSTDEV(PlotSort,"TMRed",$BJ$31:$BJ$32)/SQRT($BH12)</f>
        <v>1.3798642747265645E-2</v>
      </c>
      <c r="BO12" s="4">
        <f>DAVERAGE(PlotSort,"TMNIR",$BJ$31:$BJ$32)</f>
        <v>0.38474375</v>
      </c>
      <c r="BP12" s="4">
        <f>DSTDEV(PlotSort,"TMNIR",$BJ$31:$BJ$32)/SQRT($BH12)</f>
        <v>7.7488599631924358E-3</v>
      </c>
      <c r="BQ12" s="4">
        <f>DAVERAGE(PlotSort,"NDRE",$BJ$31:$BJ$32)</f>
        <v>0.11480349859949827</v>
      </c>
      <c r="BR12" s="4">
        <f>DSTDEV(PlotSort,"NDRE",$BJ$31:$BJ$32)/SQRT($BH12)</f>
        <v>8.3287393809702241E-3</v>
      </c>
      <c r="BS12" s="4">
        <f>DAVERAGE(PlotSort,"rvi",$BJ$31:$BJ$32)</f>
        <v>1.7721672022575015</v>
      </c>
      <c r="BT12" s="4">
        <f>DSTDEV(PlotSort,"rvi",$BJ$31:$BJ$32)/SQRT($BH12)</f>
        <v>9.3739975039394324E-2</v>
      </c>
      <c r="BU12" s="17">
        <f>DAVERAGE(PlotSort,"ndvi",$BJ$31:$BJ$32)</f>
        <v>0.26705956374042322</v>
      </c>
      <c r="BV12" s="4">
        <f>DSTDEV(PlotSort,"ndvi",$BJ$31:$BJ$32)/SQRT($BH12)</f>
        <v>2.274857948025277E-2</v>
      </c>
      <c r="BW12" s="17">
        <f>DAVERAGE(PlotSort,"SAVI",$BJ$31:$BJ$32)</f>
        <v>0.21512985418445191</v>
      </c>
      <c r="BX12" s="4">
        <f>DSTDEV(PlotSort,"SAVI",$BJ$31:$BJ$32)/SQRT($BH12)</f>
        <v>1.451860364108618E-2</v>
      </c>
      <c r="BY12" s="17">
        <f>DAVERAGE(PlotSort,"CCCI",$BJ$31:$BJ$32)</f>
        <v>0.19767463878584293</v>
      </c>
      <c r="BZ12" s="4">
        <f>DSTDEV(PlotSort,"CCCI",$BJ$31:$BJ$32)/SQRT($BH12)</f>
        <v>3.285106061390787E-2</v>
      </c>
    </row>
    <row r="13" spans="1:78" ht="13.5" customHeight="1" x14ac:dyDescent="0.2">
      <c r="B13" s="10">
        <v>157</v>
      </c>
      <c r="C13" s="10">
        <v>8.9109999999999996</v>
      </c>
      <c r="D13" s="10">
        <v>157.37128999999999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29.7</v>
      </c>
      <c r="Q13" s="24">
        <v>0.68</v>
      </c>
      <c r="R13" s="24">
        <v>3.49</v>
      </c>
      <c r="S13" s="24">
        <v>47.47</v>
      </c>
      <c r="T13" s="24">
        <v>88.51</v>
      </c>
      <c r="U13" s="10">
        <v>2</v>
      </c>
      <c r="V13" s="10">
        <v>0</v>
      </c>
      <c r="W13" s="10">
        <v>1</v>
      </c>
      <c r="X13" s="10">
        <v>1</v>
      </c>
      <c r="Y13" s="10">
        <v>1</v>
      </c>
      <c r="Z13" s="10">
        <v>1</v>
      </c>
      <c r="AA13" s="10">
        <v>135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6.6532</v>
      </c>
      <c r="AK13" s="10">
        <v>0.7994</v>
      </c>
      <c r="AL13" s="11">
        <v>0.2331</v>
      </c>
      <c r="AM13" s="11">
        <v>2.8000000000000001E-2</v>
      </c>
      <c r="AN13" s="11">
        <v>3.5941999999999998</v>
      </c>
      <c r="AO13" s="11">
        <v>0.22439999999999999</v>
      </c>
      <c r="AP13" s="11">
        <v>0.31340000000000001</v>
      </c>
      <c r="AQ13" s="11">
        <v>1.9599999999999999E-2</v>
      </c>
      <c r="AR13" s="11">
        <v>12.2608</v>
      </c>
      <c r="AS13" s="11">
        <v>1.6132</v>
      </c>
      <c r="AT13" s="11">
        <v>0.22670000000000001</v>
      </c>
      <c r="AU13" s="11">
        <v>2.98E-2</v>
      </c>
      <c r="AV13" s="11">
        <v>28.419</v>
      </c>
      <c r="AW13" s="11">
        <v>1.5412999999999999</v>
      </c>
      <c r="AX13" s="11">
        <v>0.3916</v>
      </c>
      <c r="AY13" s="11">
        <v>2.12E-2</v>
      </c>
      <c r="AZ13" s="11">
        <v>0.11092198581560281</v>
      </c>
      <c r="BA13" s="11">
        <v>1.7273930304367004</v>
      </c>
      <c r="BB13" s="11">
        <v>0.26669901342390423</v>
      </c>
      <c r="BC13" s="11">
        <v>0.22118393990879009</v>
      </c>
      <c r="BD13" s="11">
        <v>0.12986483587054895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0.27936250000000001</v>
      </c>
      <c r="BJ13" s="4">
        <f>DSTDEV(PlotSort,"PhxRed",$BL$35:$BL$36)/SQRT($BH13)</f>
        <v>4.246340336101195E-3</v>
      </c>
      <c r="BK13" s="4">
        <f>DAVERAGE(PlotSort,"PhxRedEdge",$BL$35:$BL$36)</f>
        <v>0.3348875</v>
      </c>
      <c r="BL13" s="4">
        <f>DSTDEV(PlotSort,"PhxRedEdge",$BL$35:$BL$36)/SQRT($BH13)</f>
        <v>3.2203836007088172E-3</v>
      </c>
      <c r="BM13" s="4">
        <f>DAVERAGE(PlotSort,"TMRed",$BL$35:$BL$36)</f>
        <v>0.27589999999999998</v>
      </c>
      <c r="BN13" s="4">
        <f>DSTDEV(PlotSort,"TMRed",$BL$35:$BL$36)/SQRT($BH13)</f>
        <v>4.8230103225504872E-3</v>
      </c>
      <c r="BO13" s="4">
        <f>DAVERAGE(PlotSort,"TMNIR",$BL$35:$BL$36)</f>
        <v>0.39390000000000003</v>
      </c>
      <c r="BP13" s="4">
        <f>DSTDEV(PlotSort,"TMNIR",$BL$35:$BL$36)/SQRT($BH13)</f>
        <v>3.1079965986375961E-3</v>
      </c>
      <c r="BQ13" s="4">
        <f>DAVERAGE(PlotSort,"NDRE",$BL$35:$BL$36)</f>
        <v>8.1025404744172427E-2</v>
      </c>
      <c r="BR13" s="4">
        <f>DSTDEV(PlotSort,"NDRE",$BL$35:$BL$36)/SQRT($BH13)</f>
        <v>1.2372435717106685E-3</v>
      </c>
      <c r="BS13" s="4">
        <f>DAVERAGE(PlotSort,"rvi",$BL$35:$BL$36)</f>
        <v>1.4296632076626663</v>
      </c>
      <c r="BT13" s="4">
        <f>DSTDEV(PlotSort,"rvi",$BL$35:$BL$36)/SQRT($BH13)</f>
        <v>1.7340469900038145E-2</v>
      </c>
      <c r="BU13" s="17">
        <f>DAVERAGE(PlotSort,"ndvi",$BL$35:$BL$36)</f>
        <v>0.17655128511007598</v>
      </c>
      <c r="BV13" s="4">
        <f>DSTDEV(PlotSort,"ndvi",$BL$35:$BL$36)/SQRT($BH13)</f>
        <v>5.7940618994194821E-3</v>
      </c>
      <c r="BW13" s="17">
        <f>DAVERAGE(PlotSort,"SAVI",$BL$35:$BL$36)</f>
        <v>0.15145885355697869</v>
      </c>
      <c r="BX13" s="4">
        <f>DSTDEV(PlotSort,"SAVI",$BL$35:$BL$36)/SQRT($BH13)</f>
        <v>4.3428967305707148E-3</v>
      </c>
      <c r="BY13" s="17">
        <f>DAVERAGE(PlotSort,"CCCI",$BL$35:$BL$36)</f>
        <v>0.31896186666818382</v>
      </c>
      <c r="BZ13" s="4">
        <f>DSTDEV(PlotSort,"CCCI",$BL$35:$BL$36)/SQRT($BH13)</f>
        <v>3.1743012652020987E-2</v>
      </c>
    </row>
    <row r="14" spans="1:78" ht="13.5" customHeight="1" x14ac:dyDescent="0.2">
      <c r="B14" s="10">
        <v>157</v>
      </c>
      <c r="C14" s="10">
        <v>8.9030000000000005</v>
      </c>
      <c r="D14" s="10">
        <v>157.37096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29.7</v>
      </c>
      <c r="Q14" s="24">
        <v>0.68</v>
      </c>
      <c r="R14" s="24">
        <v>3.49</v>
      </c>
      <c r="S14" s="24">
        <v>47.57</v>
      </c>
      <c r="T14" s="24">
        <v>88.45</v>
      </c>
      <c r="U14" s="10">
        <v>2</v>
      </c>
      <c r="V14" s="10">
        <v>0</v>
      </c>
      <c r="W14" s="10">
        <v>1</v>
      </c>
      <c r="X14" s="10">
        <v>1</v>
      </c>
      <c r="Y14" s="10">
        <v>1</v>
      </c>
      <c r="Z14" s="10">
        <v>1</v>
      </c>
      <c r="AA14" s="10">
        <v>135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4.1889000000000003</v>
      </c>
      <c r="AK14" s="10">
        <v>0.65400000000000003</v>
      </c>
      <c r="AL14" s="11">
        <v>0.14710000000000001</v>
      </c>
      <c r="AM14" s="11">
        <v>2.3E-2</v>
      </c>
      <c r="AN14" s="11">
        <v>2.8395999999999999</v>
      </c>
      <c r="AO14" s="11">
        <v>0.1671</v>
      </c>
      <c r="AP14" s="11">
        <v>0.2482</v>
      </c>
      <c r="AQ14" s="11">
        <v>1.46E-2</v>
      </c>
      <c r="AR14" s="11">
        <v>7.8131000000000004</v>
      </c>
      <c r="AS14" s="11">
        <v>1.1555</v>
      </c>
      <c r="AT14" s="11">
        <v>0.14480000000000001</v>
      </c>
      <c r="AU14" s="11">
        <v>2.1399999999999999E-2</v>
      </c>
      <c r="AV14" s="11">
        <v>24.6418</v>
      </c>
      <c r="AW14" s="11">
        <v>0.76749999999999996</v>
      </c>
      <c r="AX14" s="11">
        <v>0.34029999999999999</v>
      </c>
      <c r="AY14" s="11">
        <v>1.06E-2</v>
      </c>
      <c r="AZ14" s="11">
        <v>0.15649957519116395</v>
      </c>
      <c r="BA14" s="11">
        <v>2.3501381215469612</v>
      </c>
      <c r="BB14" s="11">
        <v>0.40300968872397441</v>
      </c>
      <c r="BC14" s="11">
        <v>0.29768551416099887</v>
      </c>
      <c r="BD14" s="11">
        <v>-4.5641304892280403E-2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0.24786250000000004</v>
      </c>
      <c r="BJ14" s="4">
        <f>DSTDEV(PlotSort,"PhxRed",$BM$35:$BM$36)/SQRT($BH14)</f>
        <v>4.5678119762091783E-3</v>
      </c>
      <c r="BK14" s="4">
        <f>DAVERAGE(PlotSort,"PhxRedEdge",$BM$35:$BM$36)</f>
        <v>0.32393749999999999</v>
      </c>
      <c r="BL14" s="4">
        <f>DSTDEV(PlotSort,"PhxRedEdge",$BM$35:$BM$36)/SQRT($BH14)</f>
        <v>3.906531656512377E-3</v>
      </c>
      <c r="BM14" s="4">
        <f>DAVERAGE(PlotSort,"TMRed",$BM$35:$BM$36)</f>
        <v>0.24615624999999997</v>
      </c>
      <c r="BN14" s="4">
        <f>DSTDEV(PlotSort,"TMRed",$BM$35:$BM$36)/SQRT($BH14)</f>
        <v>4.8509532460984739E-3</v>
      </c>
      <c r="BO14" s="4">
        <f>DAVERAGE(PlotSort,"TMNIR",$BM$35:$BM$36)</f>
        <v>0.40174374999999996</v>
      </c>
      <c r="BP14" s="4">
        <f>DSTDEV(PlotSort,"TMNIR",$BM$35:$BM$36)/SQRT($BH14)</f>
        <v>3.9086332729612793E-3</v>
      </c>
      <c r="BQ14" s="4">
        <f>DAVERAGE(PlotSort,"NDRE",$BM$35:$BM$36)</f>
        <v>0.10739649774864282</v>
      </c>
      <c r="BR14" s="4">
        <f>DSTDEV(PlotSort,"NDRE",$BM$35:$BM$36)/SQRT($BH14)</f>
        <v>2.3433824779562117E-3</v>
      </c>
      <c r="BS14" s="4">
        <f>DAVERAGE(PlotSort,"rvi",$BM$35:$BM$36)</f>
        <v>1.6382268293851021</v>
      </c>
      <c r="BT14" s="4">
        <f>DSTDEV(PlotSort,"rvi",$BM$35:$BM$36)/SQRT($BH14)</f>
        <v>2.3798904594833626E-2</v>
      </c>
      <c r="BU14" s="17">
        <f>DAVERAGE(PlotSort,"ndvi",$BM$35:$BM$36)</f>
        <v>0.24096727108888635</v>
      </c>
      <c r="BV14" s="4">
        <f>DSTDEV(PlotSort,"ndvi",$BM$35:$BM$36)/SQRT($BH14)</f>
        <v>7.0118656995467321E-3</v>
      </c>
      <c r="BW14" s="17">
        <f>DAVERAGE(PlotSort,"SAVI",$BM$35:$BM$36)</f>
        <v>0.2035947539108558</v>
      </c>
      <c r="BX14" s="4">
        <f>DSTDEV(PlotSort,"SAVI",$BM$35:$BM$36)/SQRT($BH14)</f>
        <v>5.3723021315937097E-3</v>
      </c>
      <c r="BY14" s="17">
        <f>DAVERAGE(PlotSort,"CCCI",$BM$35:$BM$36)</f>
        <v>0.24652872042902305</v>
      </c>
      <c r="BZ14" s="4">
        <f>DSTDEV(PlotSort,"CCCI",$BM$35:$BM$36)/SQRT($BH14)</f>
        <v>2.4420128520419762E-2</v>
      </c>
    </row>
    <row r="15" spans="1:78" ht="13.5" customHeight="1" x14ac:dyDescent="0.2">
      <c r="B15" s="10">
        <v>157</v>
      </c>
      <c r="C15" s="10">
        <v>8.8949999999999996</v>
      </c>
      <c r="D15" s="10">
        <v>157.37062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29.7</v>
      </c>
      <c r="Q15" s="24">
        <v>0.68</v>
      </c>
      <c r="R15" s="24">
        <v>3.49</v>
      </c>
      <c r="S15" s="24">
        <v>47.67</v>
      </c>
      <c r="T15" s="24">
        <v>88.39</v>
      </c>
      <c r="U15" s="10">
        <v>2</v>
      </c>
      <c r="V15" s="10">
        <v>0</v>
      </c>
      <c r="W15" s="10">
        <v>1</v>
      </c>
      <c r="X15" s="10">
        <v>1</v>
      </c>
      <c r="Y15" s="10">
        <v>1</v>
      </c>
      <c r="Z15" s="10">
        <v>1</v>
      </c>
      <c r="AA15" s="10">
        <v>135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6.6124000000000001</v>
      </c>
      <c r="AK15" s="10">
        <v>0.23330000000000001</v>
      </c>
      <c r="AL15" s="11">
        <v>0.23269999999999999</v>
      </c>
      <c r="AM15" s="11">
        <v>8.2000000000000007E-3</v>
      </c>
      <c r="AN15" s="11">
        <v>3.5251999999999999</v>
      </c>
      <c r="AO15" s="11">
        <v>6.93E-2</v>
      </c>
      <c r="AP15" s="11">
        <v>0.30880000000000002</v>
      </c>
      <c r="AQ15" s="11">
        <v>6.1000000000000004E-3</v>
      </c>
      <c r="AR15" s="11">
        <v>12.154400000000001</v>
      </c>
      <c r="AS15" s="11">
        <v>0.48680000000000001</v>
      </c>
      <c r="AT15" s="11">
        <v>0.22570000000000001</v>
      </c>
      <c r="AU15" s="11">
        <v>8.9999999999999993E-3</v>
      </c>
      <c r="AV15" s="11">
        <v>27.755500000000001</v>
      </c>
      <c r="AW15" s="11">
        <v>0.29949999999999999</v>
      </c>
      <c r="AX15" s="11">
        <v>0.3841</v>
      </c>
      <c r="AY15" s="11">
        <v>4.1000000000000003E-3</v>
      </c>
      <c r="AZ15" s="11">
        <v>0.10867369028719868</v>
      </c>
      <c r="BA15" s="11">
        <v>1.7018165706690296</v>
      </c>
      <c r="BB15" s="11">
        <v>0.25975729747458182</v>
      </c>
      <c r="BC15" s="11">
        <v>0.21409262930257705</v>
      </c>
      <c r="BD15" s="11">
        <v>0.14240014858482924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0.1814125</v>
      </c>
      <c r="BJ15" s="4">
        <f>DSTDEV(PlotSort,"PhxRed",$BN$35:$BN$36)/SQRT($BH15)</f>
        <v>1.6583871656134529E-2</v>
      </c>
      <c r="BK15" s="4">
        <f>DAVERAGE(PlotSort,"PhxRedEdge",$BN$35:$BN$36)</f>
        <v>0.27987499999999998</v>
      </c>
      <c r="BL15" s="4">
        <f>DSTDEV(PlotSort,"PhxRedEdge",$BN$35:$BN$36)/SQRT($BH15)</f>
        <v>1.5978118407908456E-2</v>
      </c>
      <c r="BM15" s="4">
        <f>DAVERAGE(PlotSort,"TMRed",$BN$35:$BN$36)</f>
        <v>0.18076249999999999</v>
      </c>
      <c r="BN15" s="4">
        <f>DSTDEV(PlotSort,"TMRed",$BN$35:$BN$36)/SQRT($BH15)</f>
        <v>1.5936928561184106E-2</v>
      </c>
      <c r="BO15" s="4">
        <f>DAVERAGE(PlotSort,"TMNIR",$BN$35:$BN$36)</f>
        <v>0.37641249999999998</v>
      </c>
      <c r="BP15" s="4">
        <f>DSTDEV(PlotSort,"TMNIR",$BN$35:$BN$36)/SQRT($BH15)</f>
        <v>1.6027458998989396E-2</v>
      </c>
      <c r="BQ15" s="4">
        <f>DAVERAGE(PlotSort,"NDRE",$BN$35:$BN$36)</f>
        <v>0.14944363769687849</v>
      </c>
      <c r="BR15" s="4">
        <f>DSTDEV(PlotSort,"NDRE",$BN$35:$BN$36)/SQRT($BH15)</f>
        <v>7.8457063584640007E-3</v>
      </c>
      <c r="BS15" s="4">
        <f>DAVERAGE(PlotSort,"rvi",$BN$35:$BN$36)</f>
        <v>2.1407567661064753</v>
      </c>
      <c r="BT15" s="4">
        <f>DSTDEV(PlotSort,"rvi",$BN$35:$BN$36)/SQRT($BH15)</f>
        <v>9.6555382292553588E-2</v>
      </c>
      <c r="BU15" s="17">
        <f>DAVERAGE(PlotSort,"ndvi",$BN$35:$BN$36)</f>
        <v>0.35880795395330489</v>
      </c>
      <c r="BV15" s="4">
        <f>DSTDEV(PlotSort,"ndvi",$BN$35:$BN$36)/SQRT($BH15)</f>
        <v>2.048847789428945E-2</v>
      </c>
      <c r="BW15" s="17">
        <f>DAVERAGE(PlotSort,"SAVI",$BN$35:$BN$36)</f>
        <v>0.27927165928045211</v>
      </c>
      <c r="BX15" s="4">
        <f>DSTDEV(PlotSort,"SAVI",$BN$35:$BN$36)/SQRT($BH15)</f>
        <v>9.9571810445592771E-3</v>
      </c>
      <c r="BY15" s="17">
        <f>DAVERAGE(PlotSort,"CCCI",$BN$35:$BN$36)</f>
        <v>8.8822899291453539E-2</v>
      </c>
      <c r="BZ15" s="4">
        <f>DSTDEV(PlotSort,"CCCI",$BN$35:$BN$36)/SQRT($BH15)</f>
        <v>2.7113997750372248E-2</v>
      </c>
    </row>
    <row r="16" spans="1:78" ht="13.5" customHeight="1" x14ac:dyDescent="0.2">
      <c r="B16" s="10">
        <v>157</v>
      </c>
      <c r="C16" s="10">
        <v>8.8879999999999999</v>
      </c>
      <c r="D16" s="10">
        <v>157.37033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29.7</v>
      </c>
      <c r="Q16" s="24">
        <v>0.68</v>
      </c>
      <c r="R16" s="24">
        <v>3.49</v>
      </c>
      <c r="S16" s="24">
        <v>47.76</v>
      </c>
      <c r="T16" s="24">
        <v>88.33</v>
      </c>
      <c r="U16" s="10">
        <v>2</v>
      </c>
      <c r="V16" s="10">
        <v>0</v>
      </c>
      <c r="W16" s="10">
        <v>1</v>
      </c>
      <c r="X16" s="10">
        <v>1</v>
      </c>
      <c r="Y16" s="10">
        <v>1</v>
      </c>
      <c r="Z16" s="10">
        <v>1</v>
      </c>
      <c r="AA16" s="10">
        <v>135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6.6600999999999999</v>
      </c>
      <c r="AK16" s="10">
        <v>0.37909999999999999</v>
      </c>
      <c r="AL16" s="11">
        <v>0.23480000000000001</v>
      </c>
      <c r="AM16" s="11">
        <v>1.34E-2</v>
      </c>
      <c r="AN16" s="11">
        <v>3.5169000000000001</v>
      </c>
      <c r="AO16" s="11">
        <v>0.20319999999999999</v>
      </c>
      <c r="AP16" s="11">
        <v>0.30859999999999999</v>
      </c>
      <c r="AQ16" s="11">
        <v>1.78E-2</v>
      </c>
      <c r="AR16" s="11">
        <v>12.1951</v>
      </c>
      <c r="AS16" s="11">
        <v>0.35220000000000001</v>
      </c>
      <c r="AT16" s="11">
        <v>0.22689999999999999</v>
      </c>
      <c r="AU16" s="11">
        <v>6.6E-3</v>
      </c>
      <c r="AV16" s="11">
        <v>27.605799999999999</v>
      </c>
      <c r="AW16" s="11">
        <v>1.7263999999999999</v>
      </c>
      <c r="AX16" s="11">
        <v>0.38269999999999998</v>
      </c>
      <c r="AY16" s="11">
        <v>2.3900000000000001E-2</v>
      </c>
      <c r="AZ16" s="11">
        <v>0.10718935339215969</v>
      </c>
      <c r="BA16" s="11">
        <v>1.6866460996033494</v>
      </c>
      <c r="BB16" s="11">
        <v>0.25557742782152232</v>
      </c>
      <c r="BC16" s="11">
        <v>0.21061643835616439</v>
      </c>
      <c r="BD16" s="11">
        <v>0.14844128363386636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0.24320000000000003</v>
      </c>
      <c r="BJ16" s="4">
        <f>DSTDEV(PlotSort,"PhxRed",$BK$31:$BK$32)/SQRT($BH16)</f>
        <v>1.1193845034958539E-2</v>
      </c>
      <c r="BK16" s="4">
        <f>DAVERAGE(PlotSort,"PhxRedEdge",$BK$31:$BK$32)</f>
        <v>0.31909374999999995</v>
      </c>
      <c r="BL16" s="4">
        <f>DSTDEV(PlotSort,"PhxRedEdge",$BK$31:$BK$32)/SQRT($BH16)</f>
        <v>8.4985511939293015E-3</v>
      </c>
      <c r="BM16" s="4">
        <f>DAVERAGE(PlotSort,"TMRed",$BK$31:$BK$32)</f>
        <v>0.24120000000000008</v>
      </c>
      <c r="BN16" s="4">
        <f>DSTDEV(PlotSort,"TMRed",$BK$31:$BK$32)/SQRT($BH16)</f>
        <v>1.1116238122674321E-2</v>
      </c>
      <c r="BO16" s="4">
        <f>DAVERAGE(PlotSort,"TMNIR",$BK$31:$BK$32)</f>
        <v>0.39473750000000002</v>
      </c>
      <c r="BP16" s="4">
        <f>DSTDEV(PlotSort,"TMNIR",$BK$31:$BK$32)/SQRT($BH16)</f>
        <v>7.2540556185258665E-3</v>
      </c>
      <c r="BQ16" s="4">
        <f>DAVERAGE(PlotSort,"NDRE",$BK$31:$BK$32)</f>
        <v>0.10759451892991356</v>
      </c>
      <c r="BR16" s="4">
        <f>DSTDEV(PlotSort,"NDRE",$BK$31:$BK$32)/SQRT($BH16)</f>
        <v>6.3602795676358272E-3</v>
      </c>
      <c r="BS16" s="4">
        <f>DAVERAGE(PlotSort,"rvi",$BK$31:$BK$32)</f>
        <v>1.6854576436255628</v>
      </c>
      <c r="BT16" s="4">
        <f>DSTDEV(PlotSort,"rvi",$BK$31:$BK$32)/SQRT($BH16)</f>
        <v>7.2001889557553184E-2</v>
      </c>
      <c r="BU16" s="17">
        <f>DAVERAGE(PlotSort,"ndvi",$BK$31:$BK$32)</f>
        <v>0.24806321639186027</v>
      </c>
      <c r="BV16" s="4">
        <f>DSTDEV(PlotSort,"ndvi",$BK$31:$BK$32)/SQRT($BH16)</f>
        <v>1.7971999702135141E-2</v>
      </c>
      <c r="BW16" s="17">
        <f>DAVERAGE(PlotSort,"SAVI",$BK$31:$BK$32)</f>
        <v>0.20491694391297741</v>
      </c>
      <c r="BX16" s="4">
        <f>DSTDEV(PlotSort,"SAVI",$BK$31:$BK$32)/SQRT($BH16)</f>
        <v>1.1700001479322651E-2</v>
      </c>
      <c r="BY16" s="17">
        <f>DAVERAGE(PlotSort,"CCCI",$BK$31:$BK$32)</f>
        <v>0.21574102060979353</v>
      </c>
      <c r="BZ16" s="4">
        <f>DSTDEV(PlotSort,"CCCI",$BK$31:$BK$32)/SQRT($BH16)</f>
        <v>3.168518792356724E-2</v>
      </c>
    </row>
    <row r="17" spans="2:78" ht="13.5" customHeight="1" x14ac:dyDescent="0.2">
      <c r="B17" s="10">
        <v>157</v>
      </c>
      <c r="C17" s="10">
        <v>8.8810000000000002</v>
      </c>
      <c r="D17" s="10">
        <v>157.37003999999999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29.7</v>
      </c>
      <c r="Q17" s="24">
        <v>0.68</v>
      </c>
      <c r="R17" s="24">
        <v>3.49</v>
      </c>
      <c r="S17" s="24">
        <v>47.85</v>
      </c>
      <c r="T17" s="24">
        <v>88.28</v>
      </c>
      <c r="U17" s="10">
        <v>2</v>
      </c>
      <c r="V17" s="10">
        <v>0</v>
      </c>
      <c r="W17" s="10">
        <v>1</v>
      </c>
      <c r="X17" s="10">
        <v>1</v>
      </c>
      <c r="Y17" s="10">
        <v>1</v>
      </c>
      <c r="Z17" s="10">
        <v>1</v>
      </c>
      <c r="AA17" s="10">
        <v>135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6.6769999999999996</v>
      </c>
      <c r="AK17" s="10">
        <v>0.37519999999999998</v>
      </c>
      <c r="AL17" s="11">
        <v>0.23580000000000001</v>
      </c>
      <c r="AM17" s="11">
        <v>1.3299999999999999E-2</v>
      </c>
      <c r="AN17" s="11">
        <v>3.5272000000000001</v>
      </c>
      <c r="AO17" s="11">
        <v>0.16539999999999999</v>
      </c>
      <c r="AP17" s="11">
        <v>0.31009999999999999</v>
      </c>
      <c r="AQ17" s="11">
        <v>1.4500000000000001E-2</v>
      </c>
      <c r="AR17" s="11">
        <v>12.6912</v>
      </c>
      <c r="AS17" s="11">
        <v>0.64810000000000001</v>
      </c>
      <c r="AT17" s="11">
        <v>0.2366</v>
      </c>
      <c r="AU17" s="11">
        <v>1.21E-2</v>
      </c>
      <c r="AV17" s="11">
        <v>28.158999999999999</v>
      </c>
      <c r="AW17" s="11">
        <v>1.1315</v>
      </c>
      <c r="AX17" s="11">
        <v>0.3911</v>
      </c>
      <c r="AY17" s="11">
        <v>1.5699999999999999E-2</v>
      </c>
      <c r="AZ17" s="11">
        <v>0.11551625784369654</v>
      </c>
      <c r="BA17" s="11">
        <v>1.6530008453085376</v>
      </c>
      <c r="BB17" s="11">
        <v>0.24613668950135414</v>
      </c>
      <c r="BC17" s="11">
        <v>0.20550678371907424</v>
      </c>
      <c r="BD17" s="11">
        <v>0.31612048235303408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0.23504999999999998</v>
      </c>
      <c r="BJ17" s="4">
        <f>DSTDEV(PlotSort,"PhxRed",$BL$31:$BL$32)/SQRT($BH17)</f>
        <v>1.1480897177485747E-2</v>
      </c>
      <c r="BK17" s="4">
        <f>DAVERAGE(PlotSort,"PhxRedEdge",$BL$31:$BL$32)</f>
        <v>0.31222500000000003</v>
      </c>
      <c r="BL17" s="4">
        <f>DSTDEV(PlotSort,"PhxRedEdge",$BL$31:$BL$32)/SQRT($BH17)</f>
        <v>7.9391094168888548E-3</v>
      </c>
      <c r="BM17" s="4">
        <f>DAVERAGE(PlotSort,"TMRed",$BL$31:$BL$32)</f>
        <v>0.23328749999999998</v>
      </c>
      <c r="BN17" s="4">
        <f>DSTDEV(PlotSort,"TMRed",$BL$31:$BL$32)/SQRT($BH17)</f>
        <v>1.1135909912680399E-2</v>
      </c>
      <c r="BO17" s="4">
        <f>DAVERAGE(PlotSort,"TMNIR",$BL$31:$BL$32)</f>
        <v>0.39216249999999991</v>
      </c>
      <c r="BP17" s="4">
        <f>DSTDEV(PlotSort,"TMNIR",$BL$31:$BL$32)/SQRT($BH17)</f>
        <v>6.2366582598375551E-3</v>
      </c>
      <c r="BQ17" s="4">
        <f>DAVERAGE(PlotSort,"NDRE",$BL$31:$BL$32)</f>
        <v>0.1150365000392547</v>
      </c>
      <c r="BR17" s="4">
        <f>DSTDEV(PlotSort,"NDRE",$BL$31:$BL$32)/SQRT($BH17)</f>
        <v>7.6143035280482416E-3</v>
      </c>
      <c r="BS17" s="4">
        <f>DAVERAGE(PlotSort,"rvi",$BL$31:$BL$32)</f>
        <v>1.7379791726441098</v>
      </c>
      <c r="BT17" s="4">
        <f>DSTDEV(PlotSort,"rvi",$BL$31:$BL$32)/SQRT($BH17)</f>
        <v>8.1751956354163241E-2</v>
      </c>
      <c r="BU17" s="17">
        <f>DAVERAGE(PlotSort,"ndvi",$BL$31:$BL$32)</f>
        <v>0.26058367422871653</v>
      </c>
      <c r="BV17" s="4">
        <f>DSTDEV(PlotSort,"ndvi",$BL$31:$BL$32)/SQRT($BH17)</f>
        <v>2.0103217935347351E-2</v>
      </c>
      <c r="BW17" s="17">
        <f>DAVERAGE(PlotSort,"SAVI",$BL$31:$BL$32)</f>
        <v>0.21404306641659382</v>
      </c>
      <c r="BX17" s="4">
        <f>DSTDEV(PlotSort,"SAVI",$BL$31:$BL$32)/SQRT($BH17)</f>
        <v>1.3914628492662695E-2</v>
      </c>
      <c r="BY17" s="17">
        <f>DAVERAGE(PlotSort,"CCCI",$BL$31:$BL$32)</f>
        <v>0.23468008279904815</v>
      </c>
      <c r="BZ17" s="4">
        <f>DSTDEV(PlotSort,"CCCI",$BL$31:$BL$32)/SQRT($BH17)</f>
        <v>3.0502678421620744E-2</v>
      </c>
    </row>
    <row r="18" spans="2:78" ht="13.5" customHeight="1" x14ac:dyDescent="0.2">
      <c r="B18" s="10">
        <v>157</v>
      </c>
      <c r="C18" s="10">
        <v>8.9580000000000002</v>
      </c>
      <c r="D18" s="10">
        <v>157.37325000000001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29.7</v>
      </c>
      <c r="Q18" s="24">
        <v>0.68</v>
      </c>
      <c r="R18" s="24">
        <v>3.49</v>
      </c>
      <c r="S18" s="24">
        <v>46.88</v>
      </c>
      <c r="T18" s="24">
        <v>88.88</v>
      </c>
      <c r="U18" s="10">
        <v>2</v>
      </c>
      <c r="V18" s="10">
        <v>0</v>
      </c>
      <c r="W18" s="10">
        <v>1</v>
      </c>
      <c r="X18" s="10">
        <v>1</v>
      </c>
      <c r="Y18" s="10">
        <v>1</v>
      </c>
      <c r="Z18" s="10">
        <v>1</v>
      </c>
      <c r="AA18" s="10">
        <v>135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3.9243000000000001</v>
      </c>
      <c r="AK18" s="10">
        <v>1.5E-3</v>
      </c>
      <c r="AL18" s="11">
        <v>0.1358</v>
      </c>
      <c r="AM18" s="11">
        <v>1E-4</v>
      </c>
      <c r="AN18" s="11">
        <v>2.6499000000000001</v>
      </c>
      <c r="AO18" s="11">
        <v>6.5699999999999995E-2</v>
      </c>
      <c r="AP18" s="11">
        <v>0.22819999999999999</v>
      </c>
      <c r="AQ18" s="11">
        <v>5.7000000000000002E-3</v>
      </c>
      <c r="AR18" s="11">
        <v>7.5202999999999998</v>
      </c>
      <c r="AS18" s="11">
        <v>1.1599999999999999E-2</v>
      </c>
      <c r="AT18" s="11">
        <v>0.13730000000000001</v>
      </c>
      <c r="AU18" s="11">
        <v>2.0000000000000001E-4</v>
      </c>
      <c r="AV18" s="11">
        <v>23.474900000000002</v>
      </c>
      <c r="AW18" s="11">
        <v>0.86529999999999996</v>
      </c>
      <c r="AX18" s="11">
        <v>0.3196</v>
      </c>
      <c r="AY18" s="11">
        <v>1.18E-2</v>
      </c>
      <c r="AZ18" s="11">
        <v>0.16684921504198616</v>
      </c>
      <c r="BA18" s="11">
        <v>2.3277494537509105</v>
      </c>
      <c r="BB18" s="11">
        <v>0.39899321514554609</v>
      </c>
      <c r="BC18" s="11">
        <v>0.28576653777824224</v>
      </c>
      <c r="BD18" s="11">
        <v>7.4267212734646829E-2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0.22503749999999995</v>
      </c>
      <c r="BJ18" s="4">
        <f>DSTDEV(PlotSort,"PhxRed",$BJ$35:$BJ$36)/SQRT($BH18)</f>
        <v>1.2177081871970332E-2</v>
      </c>
      <c r="BK18" s="4">
        <f>DAVERAGE(PlotSort,"PhxRedEdge",$BJ$35:$BJ$36)</f>
        <v>0.30081250000000004</v>
      </c>
      <c r="BL18" s="4">
        <f>DSTDEV(PlotSort,"PhxRedEdge",$BJ$35:$BJ$36)/SQRT($BH18)</f>
        <v>8.4048590856717394E-3</v>
      </c>
      <c r="BM18" s="4">
        <f>DAVERAGE(PlotSort,"TMRed",$BJ$35:$BJ$36)</f>
        <v>0.22289375</v>
      </c>
      <c r="BN18" s="4">
        <f>DSTDEV(PlotSort,"TMRed",$BJ$35:$BJ$36)/SQRT($BH18)</f>
        <v>1.1791269611984111E-2</v>
      </c>
      <c r="BO18" s="4">
        <f>DAVERAGE(PlotSort,"TMNIR",$BJ$35:$BJ$36)</f>
        <v>0.37863125000000003</v>
      </c>
      <c r="BP18" s="4">
        <f>DSTDEV(PlotSort,"TMNIR",$BJ$35:$BJ$36)/SQRT($BH18)</f>
        <v>6.0769490614808802E-3</v>
      </c>
      <c r="BQ18" s="4">
        <f>DAVERAGE(PlotSort,"NDRE",$BJ$35:$BJ$36)</f>
        <v>0.11656723409665319</v>
      </c>
      <c r="BR18" s="4">
        <f>DSTDEV(PlotSort,"NDRE",$BJ$35:$BJ$36)/SQRT($BH18)</f>
        <v>7.6425287900712992E-3</v>
      </c>
      <c r="BS18" s="4">
        <f>DAVERAGE(PlotSort,"rvi",$BJ$35:$BJ$36)</f>
        <v>1.7642720570367183</v>
      </c>
      <c r="BT18" s="4">
        <f>DSTDEV(PlotSort,"rvi",$BJ$35:$BJ$36)/SQRT($BH18)</f>
        <v>8.3791573476096129E-2</v>
      </c>
      <c r="BU18" s="17">
        <f>DAVERAGE(PlotSort,"ndvi",$BJ$35:$BJ$36)</f>
        <v>0.26718892684795453</v>
      </c>
      <c r="BV18" s="4">
        <f>DSTDEV(PlotSort,"ndvi",$BJ$35:$BJ$36)/SQRT($BH18)</f>
        <v>2.0519201160858827E-2</v>
      </c>
      <c r="BW18" s="17">
        <f>DAVERAGE(PlotSort,"SAVI",$BJ$35:$BJ$36)</f>
        <v>0.21488192413947255</v>
      </c>
      <c r="BX18" s="4">
        <f>DSTDEV(PlotSort,"SAVI",$BJ$35:$BJ$36)/SQRT($BH18)</f>
        <v>1.3386471878051935E-2</v>
      </c>
      <c r="BY18" s="17">
        <f>DAVERAGE(PlotSort,"CCCI",$BJ$35:$BJ$36)</f>
        <v>0.21550790508303613</v>
      </c>
      <c r="BZ18" s="4">
        <f>DSTDEV(PlotSort,"CCCI",$BJ$35:$BJ$36)/SQRT($BH18)</f>
        <v>3.5030534471269505E-2</v>
      </c>
    </row>
    <row r="19" spans="2:78" ht="13.5" customHeight="1" x14ac:dyDescent="0.2">
      <c r="B19" s="10">
        <v>157</v>
      </c>
      <c r="C19" s="10">
        <v>8.9659999999999993</v>
      </c>
      <c r="D19" s="10">
        <v>157.37358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29.7</v>
      </c>
      <c r="Q19" s="24">
        <v>0.68</v>
      </c>
      <c r="R19" s="24">
        <v>3.49</v>
      </c>
      <c r="S19" s="24">
        <v>46.78</v>
      </c>
      <c r="T19" s="24">
        <v>88.95</v>
      </c>
      <c r="U19" s="10">
        <v>2</v>
      </c>
      <c r="V19" s="10">
        <v>0</v>
      </c>
      <c r="W19" s="10">
        <v>1</v>
      </c>
      <c r="X19" s="10">
        <v>1</v>
      </c>
      <c r="Y19" s="10">
        <v>1</v>
      </c>
      <c r="Z19" s="10">
        <v>1</v>
      </c>
      <c r="AA19" s="10">
        <v>135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7.06</v>
      </c>
      <c r="AK19" s="10">
        <v>0.50070000000000003</v>
      </c>
      <c r="AL19" s="11">
        <v>0.24379999999999999</v>
      </c>
      <c r="AM19" s="11">
        <v>1.7299999999999999E-2</v>
      </c>
      <c r="AN19" s="11">
        <v>3.7730000000000001</v>
      </c>
      <c r="AO19" s="11">
        <v>0.17519999999999999</v>
      </c>
      <c r="AP19" s="11">
        <v>0.32419999999999999</v>
      </c>
      <c r="AQ19" s="11">
        <v>1.5100000000000001E-2</v>
      </c>
      <c r="AR19" s="11">
        <v>13.304500000000001</v>
      </c>
      <c r="AS19" s="11">
        <v>1.0548999999999999</v>
      </c>
      <c r="AT19" s="11">
        <v>0.2424</v>
      </c>
      <c r="AU19" s="11">
        <v>1.9199999999999998E-2</v>
      </c>
      <c r="AV19" s="11">
        <v>30.2286</v>
      </c>
      <c r="AW19" s="11">
        <v>1.2875000000000001</v>
      </c>
      <c r="AX19" s="11">
        <v>0.41070000000000001</v>
      </c>
      <c r="AY19" s="11">
        <v>1.7500000000000002E-2</v>
      </c>
      <c r="AZ19" s="11">
        <v>0.11770308885562665</v>
      </c>
      <c r="BA19" s="11">
        <v>1.6943069306930694</v>
      </c>
      <c r="BB19" s="11">
        <v>0.25769407441433168</v>
      </c>
      <c r="BC19" s="11">
        <v>0.21893157575231981</v>
      </c>
      <c r="BD19" s="11">
        <v>0.27067780229224864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0.25321250000000006</v>
      </c>
      <c r="BJ19" s="4">
        <f>DSTDEV(PlotSort,"PhxRed",$BK$35:$BK$36)/SQRT($BH19)</f>
        <v>9.1970052870484348E-3</v>
      </c>
      <c r="BK19" s="4">
        <f>DAVERAGE(PlotSort,"PhxRedEdge",$BK$35:$BK$36)</f>
        <v>0.33050625</v>
      </c>
      <c r="BL19" s="4">
        <f>DSTDEV(PlotSort,"PhxRedEdge",$BK$35:$BK$36)/SQRT($BH19)</f>
        <v>6.0659051862988001E-3</v>
      </c>
      <c r="BM19" s="4">
        <f>DAVERAGE(PlotSort,"TMRed",$BK$35:$BK$36)</f>
        <v>0.25159375</v>
      </c>
      <c r="BN19" s="4">
        <f>DSTDEV(PlotSort,"TMRed",$BK$35:$BK$36)/SQRT($BH19)</f>
        <v>9.1200761544243565E-3</v>
      </c>
      <c r="BO19" s="4">
        <f>DAVERAGE(PlotSort,"TMNIR",$BK$35:$BK$36)</f>
        <v>0.40826875000000001</v>
      </c>
      <c r="BP19" s="4">
        <f>DSTDEV(PlotSort,"TMNIR",$BK$35:$BK$36)/SQRT($BH19)</f>
        <v>5.0526784872811127E-3</v>
      </c>
      <c r="BQ19" s="4">
        <f>DAVERAGE(PlotSort,"NDRE",$BK$35:$BK$36)</f>
        <v>0.10606378487251507</v>
      </c>
      <c r="BR19" s="4">
        <f>DSTDEV(PlotSort,"NDRE",$BK$35:$BK$36)/SQRT($BH19)</f>
        <v>6.1799042060744214E-3</v>
      </c>
      <c r="BS19" s="4">
        <f>DAVERAGE(PlotSort,"rvi",$BK$35:$BK$36)</f>
        <v>1.6591647592329546</v>
      </c>
      <c r="BT19" s="4">
        <f>DSTDEV(PlotSort,"rvi",$BK$35:$BK$36)/SQRT($BH19)</f>
        <v>6.7604183159172312E-2</v>
      </c>
      <c r="BU19" s="17">
        <f>DAVERAGE(PlotSort,"ndvi",$BK$35:$BK$36)</f>
        <v>0.2414579637726223</v>
      </c>
      <c r="BV19" s="4">
        <f>DSTDEV(PlotSort,"ndvi",$BK$35:$BK$36)/SQRT($BH19)</f>
        <v>1.7007366300866182E-2</v>
      </c>
      <c r="BW19" s="17">
        <f>DAVERAGE(PlotSort,"SAVI",$BK$35:$BK$36)</f>
        <v>0.20407808619009865</v>
      </c>
      <c r="BX19" s="4">
        <f>DSTDEV(PlotSort,"SAVI",$BK$35:$BK$36)/SQRT($BH19)</f>
        <v>1.2255396006668067E-2</v>
      </c>
      <c r="BY19" s="17">
        <f>DAVERAGE(PlotSort,"CCCI",$BK$35:$BK$36)</f>
        <v>0.23491319832580554</v>
      </c>
      <c r="BZ19" s="4">
        <f>DSTDEV(PlotSort,"CCCI",$BK$35:$BK$36)/SQRT($BH19)</f>
        <v>2.6582518096062008E-2</v>
      </c>
    </row>
    <row r="20" spans="2:78" ht="13.5" customHeight="1" x14ac:dyDescent="0.2">
      <c r="B20" s="10">
        <v>157</v>
      </c>
      <c r="C20" s="10">
        <v>8.9730000000000008</v>
      </c>
      <c r="D20" s="10">
        <v>157.37388000000001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29.7</v>
      </c>
      <c r="Q20" s="24">
        <v>0.68</v>
      </c>
      <c r="R20" s="24">
        <v>3.49</v>
      </c>
      <c r="S20" s="24">
        <v>46.69</v>
      </c>
      <c r="T20" s="24">
        <v>89</v>
      </c>
      <c r="U20" s="10">
        <v>2</v>
      </c>
      <c r="V20" s="10">
        <v>0</v>
      </c>
      <c r="W20" s="10">
        <v>1</v>
      </c>
      <c r="X20" s="10">
        <v>1</v>
      </c>
      <c r="Y20" s="10">
        <v>1</v>
      </c>
      <c r="Z20" s="10">
        <v>1</v>
      </c>
      <c r="AA20" s="10">
        <v>135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6.6814999999999998</v>
      </c>
      <c r="AK20" s="10">
        <v>0.46920000000000001</v>
      </c>
      <c r="AL20" s="11">
        <v>0.2303</v>
      </c>
      <c r="AM20" s="11">
        <v>1.6199999999999999E-2</v>
      </c>
      <c r="AN20" s="11">
        <v>3.4426999999999999</v>
      </c>
      <c r="AO20" s="11">
        <v>0.1653</v>
      </c>
      <c r="AP20" s="11">
        <v>0.29530000000000001</v>
      </c>
      <c r="AQ20" s="11">
        <v>1.4200000000000001E-2</v>
      </c>
      <c r="AR20" s="11">
        <v>12.6769</v>
      </c>
      <c r="AS20" s="11">
        <v>0.61329999999999996</v>
      </c>
      <c r="AT20" s="11">
        <v>0.23050000000000001</v>
      </c>
      <c r="AU20" s="11">
        <v>1.12E-2</v>
      </c>
      <c r="AV20" s="11">
        <v>27.162700000000001</v>
      </c>
      <c r="AW20" s="11">
        <v>0.92979999999999996</v>
      </c>
      <c r="AX20" s="11">
        <v>0.36840000000000001</v>
      </c>
      <c r="AY20" s="11">
        <v>1.26E-2</v>
      </c>
      <c r="AZ20" s="11">
        <v>0.1101401235497966</v>
      </c>
      <c r="BA20" s="11">
        <v>1.5982646420824294</v>
      </c>
      <c r="BB20" s="11">
        <v>0.23025546835865754</v>
      </c>
      <c r="BC20" s="11">
        <v>0.18823368823368825</v>
      </c>
      <c r="BD20" s="11">
        <v>0.35007654913588304</v>
      </c>
      <c r="BE20" s="27"/>
    </row>
    <row r="21" spans="2:78" ht="13.5" customHeight="1" x14ac:dyDescent="0.2">
      <c r="B21" s="10">
        <v>157</v>
      </c>
      <c r="C21" s="10">
        <v>8.9809999999999999</v>
      </c>
      <c r="D21" s="10">
        <v>157.37421000000001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29.7</v>
      </c>
      <c r="Q21" s="24">
        <v>0.68</v>
      </c>
      <c r="R21" s="24">
        <v>3.49</v>
      </c>
      <c r="S21" s="24">
        <v>46.59</v>
      </c>
      <c r="T21" s="24">
        <v>89.07</v>
      </c>
      <c r="U21" s="10">
        <v>2</v>
      </c>
      <c r="V21" s="10">
        <v>0</v>
      </c>
      <c r="W21" s="10">
        <v>1</v>
      </c>
      <c r="X21" s="10">
        <v>1</v>
      </c>
      <c r="Y21" s="10">
        <v>1</v>
      </c>
      <c r="Z21" s="10">
        <v>1</v>
      </c>
      <c r="AA21" s="10">
        <v>135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4.2907999999999999</v>
      </c>
      <c r="AK21" s="10">
        <v>8.8999999999999996E-2</v>
      </c>
      <c r="AL21" s="11">
        <v>0.14760000000000001</v>
      </c>
      <c r="AM21" s="11">
        <v>3.0999999999999999E-3</v>
      </c>
      <c r="AN21" s="11">
        <v>2.8831000000000002</v>
      </c>
      <c r="AO21" s="11">
        <v>5.9400000000000001E-2</v>
      </c>
      <c r="AP21" s="11">
        <v>0.2467</v>
      </c>
      <c r="AQ21" s="11">
        <v>5.1000000000000004E-3</v>
      </c>
      <c r="AR21" s="11">
        <v>8.2484999999999999</v>
      </c>
      <c r="AS21" s="11">
        <v>4.8999999999999998E-3</v>
      </c>
      <c r="AT21" s="11">
        <v>0.1497</v>
      </c>
      <c r="AU21" s="11">
        <v>1E-4</v>
      </c>
      <c r="AV21" s="11">
        <v>25.4634</v>
      </c>
      <c r="AW21" s="11">
        <v>0.2288</v>
      </c>
      <c r="AX21" s="11">
        <v>0.34460000000000002</v>
      </c>
      <c r="AY21" s="11">
        <v>3.0999999999999999E-3</v>
      </c>
      <c r="AZ21" s="11">
        <v>0.16556739387789618</v>
      </c>
      <c r="BA21" s="11">
        <v>2.3019372077488311</v>
      </c>
      <c r="BB21" s="11">
        <v>0.39429496257333607</v>
      </c>
      <c r="BC21" s="11">
        <v>0.29402594790304737</v>
      </c>
      <c r="BD21" s="11">
        <v>8.2863371842469696E-2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0.25790000000000002</v>
      </c>
      <c r="BJ21" s="4"/>
      <c r="BK21" s="4">
        <f>DAVERAGE(PlotSort2,"PhxRedEdge",$BO$31:$BO$32)</f>
        <v>0.27739999999999998</v>
      </c>
      <c r="BL21" s="4"/>
      <c r="BM21" s="4">
        <f>DAVERAGE(PlotSort2,"TMRed",$BO$31:$BO$32)</f>
        <v>0.25309999999999999</v>
      </c>
      <c r="BN21" s="4"/>
      <c r="BO21" s="4">
        <f>DAVERAGE(PlotSort2,"TMNIR",$BO$31:$BO$32)</f>
        <v>0.31540000000000001</v>
      </c>
      <c r="BP21" s="4"/>
      <c r="BQ21" s="4">
        <f>DAVERAGE(PlotSort2,"NDRE",$BO$31:$BO$32)</f>
        <v>6.4102564102564166E-2</v>
      </c>
      <c r="BR21" s="4"/>
      <c r="BS21" s="4">
        <f>DAVERAGE(PlotSort2,"rvi",$BO$31:$BO$32)</f>
        <v>1.2461477676807586</v>
      </c>
      <c r="BT21" s="4"/>
      <c r="BU21" s="17">
        <f>DAVERAGE(PlotSort2,"ndvi",$BO$31:$BO$32)</f>
        <v>0.10958663148636767</v>
      </c>
      <c r="BV21" s="4"/>
      <c r="BW21" s="17">
        <f>DAVERAGE(PlotSort2,"SAVI",$BO$31:$BO$32)</f>
        <v>8.7459054749649073E-2</v>
      </c>
      <c r="BX21" s="4"/>
      <c r="BY21" s="17">
        <f>DAVERAGE(PlotSort2,"CCCI",$BO$31:$BO$32)</f>
        <v>0.61838688564858757</v>
      </c>
      <c r="BZ21" s="4"/>
    </row>
    <row r="22" spans="2:78" ht="13.5" customHeight="1" x14ac:dyDescent="0.2">
      <c r="B22" s="10">
        <v>157</v>
      </c>
      <c r="C22" s="10">
        <v>8.9890000000000008</v>
      </c>
      <c r="D22" s="10">
        <v>157.37454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29.7</v>
      </c>
      <c r="Q22" s="24">
        <v>0.68</v>
      </c>
      <c r="R22" s="24">
        <v>3.49</v>
      </c>
      <c r="S22" s="24">
        <v>46.49</v>
      </c>
      <c r="T22" s="24">
        <v>89.13</v>
      </c>
      <c r="U22" s="10">
        <v>2</v>
      </c>
      <c r="V22" s="10">
        <v>0</v>
      </c>
      <c r="W22" s="10">
        <v>1</v>
      </c>
      <c r="X22" s="10">
        <v>1</v>
      </c>
      <c r="Y22" s="10">
        <v>1</v>
      </c>
      <c r="Z22" s="10">
        <v>1</v>
      </c>
      <c r="AA22" s="10">
        <v>135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7.9878999999999998</v>
      </c>
      <c r="AK22" s="10">
        <v>0.23280000000000001</v>
      </c>
      <c r="AL22" s="11">
        <v>0.2742</v>
      </c>
      <c r="AM22" s="11">
        <v>8.0000000000000002E-3</v>
      </c>
      <c r="AN22" s="11">
        <v>3.8159999999999998</v>
      </c>
      <c r="AO22" s="11">
        <v>0.1545</v>
      </c>
      <c r="AP22" s="11">
        <v>0.32590000000000002</v>
      </c>
      <c r="AQ22" s="11">
        <v>1.32E-2</v>
      </c>
      <c r="AR22" s="11">
        <v>15.1037</v>
      </c>
      <c r="AS22" s="11">
        <v>0.27489999999999998</v>
      </c>
      <c r="AT22" s="11">
        <v>0.27339999999999998</v>
      </c>
      <c r="AU22" s="11">
        <v>5.0000000000000001E-3</v>
      </c>
      <c r="AV22" s="11">
        <v>28.6478</v>
      </c>
      <c r="AW22" s="11">
        <v>1.0421</v>
      </c>
      <c r="AX22" s="11">
        <v>0.38690000000000002</v>
      </c>
      <c r="AY22" s="11">
        <v>1.41E-2</v>
      </c>
      <c r="AZ22" s="11">
        <v>8.5578002244668896E-2</v>
      </c>
      <c r="BA22" s="11">
        <v>1.4151426481346014</v>
      </c>
      <c r="BB22" s="11">
        <v>0.17189156444040596</v>
      </c>
      <c r="BC22" s="11">
        <v>0.14672929414806524</v>
      </c>
      <c r="BD22" s="11">
        <v>0.42332379065824821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0.27849999999999997</v>
      </c>
      <c r="BJ22" s="4">
        <f>DSTDEV(PlotSort2,"PhxRed",$BP$31:$BP$32)/SQRT($BH22)</f>
        <v>6.7000000000000115E-3</v>
      </c>
      <c r="BK22" s="4">
        <f>DAVERAGE(PlotSort2,"PhxRedEdge",$BP$31:$BP$32)</f>
        <v>0.30359999999999998</v>
      </c>
      <c r="BL22" s="4">
        <f>DSTDEV(PlotSort2,"PhxRedEdge",$BP$31:$BP$32)/SQRT($BH22)</f>
        <v>7.0999999999999943E-3</v>
      </c>
      <c r="BM22" s="4">
        <f>DAVERAGE(PlotSort2,"TMRed",$BP$31:$BP$32)</f>
        <v>0.27265</v>
      </c>
      <c r="BN22" s="4">
        <f>DSTDEV(PlotSort2,"TMRed",$BP$31:$BP$32)/SQRT($BH22)</f>
        <v>6.6499999999999893E-3</v>
      </c>
      <c r="BO22" s="4">
        <f>DAVERAGE(PlotSort2,"TMNIR",$BP$31:$BP$32)</f>
        <v>0.33899999999999997</v>
      </c>
      <c r="BP22" s="4">
        <f>DSTDEV(PlotSort2,"TMNIR",$BP$31:$BP$32)/SQRT($BH22)</f>
        <v>8.3000000000000001E-3</v>
      </c>
      <c r="BQ22" s="4">
        <f>DAVERAGE(PlotSort2,"NDRE",$BP$31:$BP$32)</f>
        <v>5.5075580764220609E-2</v>
      </c>
      <c r="BR22" s="4">
        <f>DSTDEV(PlotSort2,"NDRE",$BP$31:$BP$32)/SQRT($BH22)</f>
        <v>5.4751953973079803E-4</v>
      </c>
      <c r="BS22" s="4">
        <f>DAVERAGE(PlotSort2,"rvi",$BP$31:$BP$32)</f>
        <v>1.2433494450411744</v>
      </c>
      <c r="BT22" s="4">
        <f>DSTDEV(PlotSort2,"rvi",$BP$31:$BP$32)/SQRT($BH22)</f>
        <v>1.1636233440748266E-4</v>
      </c>
      <c r="BU22" s="17">
        <f>DAVERAGE(PlotSort2,"ndvi",$BP$31:$BP$32)</f>
        <v>0.10847593993798532</v>
      </c>
      <c r="BV22" s="4">
        <f>DSTDEV(PlotSort2,"ndvi",$BP$31:$BP$32)/SQRT($BH22)</f>
        <v>4.6243272994572759E-5</v>
      </c>
      <c r="BW22" s="17">
        <f>DAVERAGE(PlotSort2,"SAVI",$BP$31:$BP$32)</f>
        <v>8.9515326315599303E-2</v>
      </c>
      <c r="BX22" s="4">
        <f>DSTDEV(PlotSort2,"SAVI",$BP$31:$BP$32)/SQRT($BH22)</f>
        <v>1.0225753353859668E-3</v>
      </c>
      <c r="BY22" s="17">
        <f>DAVERAGE(PlotSort2,"CCCI",$BP$31:$BP$32)</f>
        <v>0.46120682913428712</v>
      </c>
      <c r="BZ22" s="4">
        <f>DSTDEV(PlotSort2,"CCCI",$BP$31:$BP$32)/SQRT($BH22)</f>
        <v>9.7703562818084993E-3</v>
      </c>
    </row>
    <row r="23" spans="2:78" ht="13.5" customHeight="1" x14ac:dyDescent="0.2">
      <c r="B23" s="10">
        <v>157</v>
      </c>
      <c r="C23" s="10">
        <v>8.9969999999999999</v>
      </c>
      <c r="D23" s="10">
        <v>157.37486999999999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29.7</v>
      </c>
      <c r="Q23" s="24">
        <v>0.68</v>
      </c>
      <c r="R23" s="24">
        <v>3.49</v>
      </c>
      <c r="S23" s="24">
        <v>46.39</v>
      </c>
      <c r="T23" s="24">
        <v>89.19</v>
      </c>
      <c r="U23" s="10">
        <v>2</v>
      </c>
      <c r="V23" s="10">
        <v>0</v>
      </c>
      <c r="W23" s="10">
        <v>1</v>
      </c>
      <c r="X23" s="10">
        <v>1</v>
      </c>
      <c r="Y23" s="10">
        <v>1</v>
      </c>
      <c r="Z23" s="10">
        <v>1</v>
      </c>
      <c r="AA23" s="10">
        <v>135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7.8814000000000002</v>
      </c>
      <c r="AK23" s="10">
        <v>0.32850000000000001</v>
      </c>
      <c r="AL23" s="11">
        <v>0.26989999999999997</v>
      </c>
      <c r="AM23" s="11">
        <v>1.1299999999999999E-2</v>
      </c>
      <c r="AN23" s="11">
        <v>3.8127</v>
      </c>
      <c r="AO23" s="11">
        <v>8.0299999999999996E-2</v>
      </c>
      <c r="AP23" s="11">
        <v>0.32490000000000002</v>
      </c>
      <c r="AQ23" s="11">
        <v>6.7999999999999996E-3</v>
      </c>
      <c r="AR23" s="11">
        <v>14.694699999999999</v>
      </c>
      <c r="AS23" s="11">
        <v>0.59450000000000003</v>
      </c>
      <c r="AT23" s="11">
        <v>0.26550000000000001</v>
      </c>
      <c r="AU23" s="11">
        <v>1.0699999999999999E-2</v>
      </c>
      <c r="AV23" s="11">
        <v>28.3171</v>
      </c>
      <c r="AW23" s="11">
        <v>0.58660000000000001</v>
      </c>
      <c r="AX23" s="11">
        <v>0.38169999999999998</v>
      </c>
      <c r="AY23" s="11">
        <v>7.9000000000000008E-3</v>
      </c>
      <c r="AZ23" s="11">
        <v>8.0384941975658028E-2</v>
      </c>
      <c r="BA23" s="11">
        <v>1.4376647834274952</v>
      </c>
      <c r="BB23" s="11">
        <v>0.17954264524103827</v>
      </c>
      <c r="BC23" s="11">
        <v>0.15193514644351461</v>
      </c>
      <c r="BD23" s="11">
        <v>0.28340182037937778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0.17385</v>
      </c>
      <c r="BJ23" s="4">
        <f>DSTDEV(PlotSort2,"PhxRed",$BQ$31:$BQ$32)/SQRT($BH23)</f>
        <v>6.1500000000000018E-3</v>
      </c>
      <c r="BK23" s="4">
        <f>DAVERAGE(PlotSort2,"PhxRedEdge",$BQ$31:$BQ$32)</f>
        <v>0.20219999999999999</v>
      </c>
      <c r="BL23" s="4">
        <f>DSTDEV(PlotSort2,"PhxRedEdge",$BQ$31:$BQ$32)/SQRT($BH23)</f>
        <v>1.4399999999999994E-2</v>
      </c>
      <c r="BM23" s="4">
        <f>DAVERAGE(PlotSort2,"TMRed",$BQ$31:$BQ$32)</f>
        <v>0.1726</v>
      </c>
      <c r="BN23" s="4">
        <f>DSTDEV(PlotSort2,"TMRed",$BQ$31:$BQ$32)/SQRT($BH23)</f>
        <v>6.0999999999999943E-3</v>
      </c>
      <c r="BO23" s="4">
        <f>DAVERAGE(PlotSort2,"TMNIR",$BQ$31:$BQ$32)</f>
        <v>0.21615000000000001</v>
      </c>
      <c r="BP23" s="4">
        <f>DSTDEV(PlotSort2,"TMNIR",$BQ$31:$BQ$32)/SQRT($BH23)</f>
        <v>3.0149999999999916E-2</v>
      </c>
      <c r="BQ23" s="4">
        <f>DAVERAGE(PlotSort2,"NDRE",$BQ$31:$BQ$32)</f>
        <v>2.9672658274462735E-2</v>
      </c>
      <c r="BR23" s="4">
        <f>DSTDEV(PlotSort2,"NDRE",$BQ$31:$BQ$32)/SQRT($BH23)</f>
        <v>3.4488067584254059E-2</v>
      </c>
      <c r="BS23" s="4">
        <f>DAVERAGE(PlotSort2,"rvi",$BQ$31:$BQ$32)</f>
        <v>1.247702375010713</v>
      </c>
      <c r="BT23" s="4">
        <f>DSTDEV(PlotSort2,"rvi",$BQ$31:$BQ$32)/SQRT($BH23)</f>
        <v>0.13058525789359507</v>
      </c>
      <c r="BU23" s="17">
        <f>DAVERAGE(PlotSort2,"ndvi",$BQ$31:$BQ$32)</f>
        <v>0.10718898623279097</v>
      </c>
      <c r="BV23" s="4">
        <f>DSTDEV(PlotSort2,"ndvi",$BQ$31:$BQ$32)/SQRT($BH23)</f>
        <v>5.1869837296620772E-2</v>
      </c>
      <c r="BW23" s="17">
        <f>DAVERAGE(PlotSort2,"SAVI",$BQ$31:$BQ$32)</f>
        <v>7.196623603075214E-2</v>
      </c>
      <c r="BX23" s="4">
        <f>DSTDEV(PlotSort2,"SAVI",$BQ$31:$BQ$32)/SQRT($BH23)</f>
        <v>3.7655385590869443E-2</v>
      </c>
      <c r="BY23" s="17">
        <f>DAVERAGE(PlotSort2,"CCCI",$BQ$31:$BQ$32)</f>
        <v>-3.7175346603561907E-2</v>
      </c>
      <c r="BZ23" s="4">
        <f>DSTDEV(PlotSort2,"CCCI",$BQ$31:$BQ$32)/SQRT($BH23)</f>
        <v>0.22056906984293112</v>
      </c>
    </row>
    <row r="24" spans="2:78" ht="13.5" customHeight="1" x14ac:dyDescent="0.2">
      <c r="B24" s="10">
        <v>157</v>
      </c>
      <c r="C24" s="10">
        <v>9.0050000000000008</v>
      </c>
      <c r="D24" s="10">
        <v>157.37521000000001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29.7</v>
      </c>
      <c r="Q24" s="24">
        <v>0.68</v>
      </c>
      <c r="R24" s="24">
        <v>3.49</v>
      </c>
      <c r="S24" s="24">
        <v>46.29</v>
      </c>
      <c r="T24" s="24">
        <v>89.26</v>
      </c>
      <c r="U24" s="10">
        <v>2</v>
      </c>
      <c r="V24" s="10">
        <v>0</v>
      </c>
      <c r="W24" s="10">
        <v>1</v>
      </c>
      <c r="X24" s="10">
        <v>1</v>
      </c>
      <c r="Y24" s="10">
        <v>1</v>
      </c>
      <c r="Z24" s="10">
        <v>1</v>
      </c>
      <c r="AA24" s="10">
        <v>135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6.4794</v>
      </c>
      <c r="AK24" s="10">
        <v>0.3901</v>
      </c>
      <c r="AL24" s="11">
        <v>0.2215</v>
      </c>
      <c r="AM24" s="11">
        <v>1.3299999999999999E-2</v>
      </c>
      <c r="AN24" s="11">
        <v>3.5842000000000001</v>
      </c>
      <c r="AO24" s="11">
        <v>0.1908</v>
      </c>
      <c r="AP24" s="11">
        <v>0.30480000000000002</v>
      </c>
      <c r="AQ24" s="11">
        <v>1.6199999999999999E-2</v>
      </c>
      <c r="AR24" s="11">
        <v>12.2661</v>
      </c>
      <c r="AS24" s="11">
        <v>0.71389999999999998</v>
      </c>
      <c r="AT24" s="11">
        <v>0.22109999999999999</v>
      </c>
      <c r="AU24" s="11">
        <v>1.29E-2</v>
      </c>
      <c r="AV24" s="11">
        <v>28.8018</v>
      </c>
      <c r="AW24" s="11">
        <v>1.5205</v>
      </c>
      <c r="AX24" s="11">
        <v>0.38740000000000002</v>
      </c>
      <c r="AY24" s="11">
        <v>2.0500000000000001E-2</v>
      </c>
      <c r="AZ24" s="11">
        <v>0.11932967350476741</v>
      </c>
      <c r="BA24" s="11">
        <v>1.7521483491632748</v>
      </c>
      <c r="BB24" s="11">
        <v>0.27329498767460975</v>
      </c>
      <c r="BC24" s="11">
        <v>0.22503382949932346</v>
      </c>
      <c r="BD24" s="11">
        <v>0.19623705907415423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0.68799999999999994</v>
      </c>
      <c r="BJ24" s="4"/>
      <c r="BK24" s="4">
        <f>DAVERAGE(PlotSort2,"PhxRedEdge",$BR$31:$BR$32)</f>
        <v>0.67849999999999988</v>
      </c>
      <c r="BL24" s="4"/>
      <c r="BM24" s="4">
        <f>DAVERAGE(PlotSort2,"TMRed",$BR$31:$BR$32)</f>
        <v>0.68599999999999994</v>
      </c>
      <c r="BN24" s="4"/>
      <c r="BO24" s="4">
        <f>DAVERAGE(PlotSort2,"TMNIR",$BR$31:$BR$32)</f>
        <v>0.6613</v>
      </c>
      <c r="BP24" s="4"/>
      <c r="BQ24" s="4">
        <f>DAVERAGE(PlotSort2,"NDRE",$BR$31:$BR$32)</f>
        <v>-1.2837736975667924E-2</v>
      </c>
      <c r="BR24" s="4"/>
      <c r="BS24" s="4">
        <f>DAVERAGE(PlotSort2,"rvi",$BR$31:$BR$32)</f>
        <v>24.099854227405253</v>
      </c>
      <c r="BT24" s="4"/>
      <c r="BU24" s="17">
        <f>DAVERAGE(PlotSort2,"ndvi",$BR$31:$BR$32)</f>
        <v>-1.8332962220737731E-2</v>
      </c>
      <c r="BV24" s="4"/>
      <c r="BW24" s="17">
        <f>DAVERAGE(PlotSort2,"SAVI",$BR$31:$BR$32)</f>
        <v>-2.0056298381421488E-2</v>
      </c>
      <c r="BX24" s="4"/>
      <c r="BY24" s="17">
        <f>DAVERAGE(PlotSort2,"CCCI",$BR$31:$BR$32)</f>
        <v>0.39809816687627048</v>
      </c>
      <c r="BZ24" s="4"/>
    </row>
    <row r="25" spans="2:78" ht="13.5" customHeight="1" x14ac:dyDescent="0.2">
      <c r="B25" s="10">
        <v>157</v>
      </c>
      <c r="C25" s="10">
        <v>9.0139999999999993</v>
      </c>
      <c r="D25" s="10">
        <v>157.37558000000001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29.7</v>
      </c>
      <c r="Q25" s="24">
        <v>0.68</v>
      </c>
      <c r="R25" s="24">
        <v>3.49</v>
      </c>
      <c r="S25" s="24">
        <v>46.18</v>
      </c>
      <c r="T25" s="24">
        <v>89.33</v>
      </c>
      <c r="U25" s="10">
        <v>2</v>
      </c>
      <c r="V25" s="10">
        <v>0</v>
      </c>
      <c r="W25" s="10">
        <v>1</v>
      </c>
      <c r="X25" s="10">
        <v>1</v>
      </c>
      <c r="Y25" s="10">
        <v>1</v>
      </c>
      <c r="Z25" s="10">
        <v>1</v>
      </c>
      <c r="AA25" s="10">
        <v>135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8.2674000000000003</v>
      </c>
      <c r="AK25" s="10">
        <v>0.17879999999999999</v>
      </c>
      <c r="AL25" s="11">
        <v>0.28189999999999998</v>
      </c>
      <c r="AM25" s="11">
        <v>6.1000000000000004E-3</v>
      </c>
      <c r="AN25" s="11">
        <v>4.0103999999999997</v>
      </c>
      <c r="AO25" s="11">
        <v>0.12590000000000001</v>
      </c>
      <c r="AP25" s="11">
        <v>0.3402</v>
      </c>
      <c r="AQ25" s="11">
        <v>1.0699999999999999E-2</v>
      </c>
      <c r="AR25" s="11">
        <v>15.4</v>
      </c>
      <c r="AS25" s="11">
        <v>7.4200000000000002E-2</v>
      </c>
      <c r="AT25" s="11">
        <v>0.27700000000000002</v>
      </c>
      <c r="AU25" s="11">
        <v>1.2999999999999999E-3</v>
      </c>
      <c r="AV25" s="11">
        <v>29.802199999999999</v>
      </c>
      <c r="AW25" s="11">
        <v>0.76959999999999995</v>
      </c>
      <c r="AX25" s="11">
        <v>0.4</v>
      </c>
      <c r="AY25" s="11">
        <v>1.03E-2</v>
      </c>
      <c r="AZ25" s="11">
        <v>8.0788975952445316E-2</v>
      </c>
      <c r="BA25" s="11">
        <v>1.4440433212996389</v>
      </c>
      <c r="BB25" s="11">
        <v>0.18168389955686853</v>
      </c>
      <c r="BC25" s="11">
        <v>0.15675446049277825</v>
      </c>
      <c r="BD25" s="11">
        <v>0.27354755384166402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</v>
      </c>
      <c r="BJ25" s="4">
        <f>DSTDEV(PlotSort2,"PhxRed",$BS$31:$BS$32)/SQRT($BH25)</f>
        <v>4.4814432199162388E-3</v>
      </c>
      <c r="BK25" s="4">
        <f>DAVERAGE(PlotSort2,"PhxRedEdge",$BS$31:$BS$32)</f>
        <v>1.0018</v>
      </c>
      <c r="BL25" s="4">
        <f>DSTDEV(PlotSort2,"PhxRedEdge",$BS$31:$BS$32)/SQRT($BH25)</f>
        <v>4.5390894828515388E-3</v>
      </c>
      <c r="BM25" s="4">
        <f>DAVERAGE(PlotSort2,"TMRed",$BS$31:$BS$32)</f>
        <v>1.002</v>
      </c>
      <c r="BN25" s="4">
        <f>DSTDEV(PlotSort2,"TMRed",$BS$31:$BS$32)/SQRT($BH25)</f>
        <v>4.4814432199162388E-3</v>
      </c>
      <c r="BO25" s="4">
        <f>DAVERAGE(PlotSort2,"TMNIR",$BS$31:$BS$32)</f>
        <v>1.0018</v>
      </c>
      <c r="BP25" s="4">
        <f>DSTDEV(PlotSort2,"TMNIR",$BS$31:$BS$32)/SQRT($BH25)</f>
        <v>4.5390894828515388E-3</v>
      </c>
      <c r="BQ25" s="4">
        <f>DAVERAGE(PlotSort2,"NDRE",$BS$31:$BS$32)</f>
        <v>0.72693625387417304</v>
      </c>
      <c r="BR25" s="4">
        <f>DSTDEV(PlotSort2,"NDRE",$BS$31:$BS$32)/SQRT($BH25)</f>
        <v>2.0509343117231015E-4</v>
      </c>
      <c r="BS25" s="4">
        <f>DAVERAGE(PlotSort2,"rvi",$BS$31:$BS$32)</f>
        <v>1.3406153730928301</v>
      </c>
      <c r="BT25" s="4">
        <f>DSTDEV(PlotSort2,"rvi",$BS$31:$BS$32)/SQRT($BH25)</f>
        <v>1.1626866565685112E-3</v>
      </c>
      <c r="BU25" s="17">
        <f>DAVERAGE(PlotSort2,"ndvi",$BS$31:$BS$32)</f>
        <v>0.14552343387847233</v>
      </c>
      <c r="BV25" s="4">
        <f>DSTDEV(PlotSort2,"ndvi",$BS$31:$BS$32)/SQRT($BH25)</f>
        <v>4.2428097533657796E-4</v>
      </c>
      <c r="BW25" s="17">
        <f>DAVERAGE(PlotSort2,"SAVI",$BS$31:$BS$32)</f>
        <v>0.21745917384319405</v>
      </c>
      <c r="BX25" s="4">
        <f>DSTDEV(PlotSort2,"SAVI",$BS$31:$BS$32)/SQRT($BH25)</f>
        <v>6.0868584083857561E-4</v>
      </c>
      <c r="BY25" s="17">
        <f>DAVERAGE(PlotSort2,"CCCI",$BS$31:$BS$32)</f>
        <v>11.407614809582563</v>
      </c>
      <c r="BZ25" s="4">
        <f>DSTDEV(PlotSort2,"CCCI",$BS$31:$BS$32)/SQRT($BH25)</f>
        <v>1.2969346182046246E-2</v>
      </c>
    </row>
    <row r="26" spans="2:78" ht="13.5" customHeight="1" x14ac:dyDescent="0.2">
      <c r="B26" s="10">
        <v>157</v>
      </c>
      <c r="C26" s="10">
        <v>9.2639999999999993</v>
      </c>
      <c r="D26" s="10">
        <v>157.386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29.7</v>
      </c>
      <c r="Q26" s="24">
        <v>0.68</v>
      </c>
      <c r="R26" s="24">
        <v>3.49</v>
      </c>
      <c r="S26" s="24">
        <v>43.03</v>
      </c>
      <c r="T26" s="24">
        <v>91.4</v>
      </c>
      <c r="U26" s="10">
        <v>2</v>
      </c>
      <c r="V26" s="10">
        <v>0</v>
      </c>
      <c r="W26" s="10">
        <v>1</v>
      </c>
      <c r="X26" s="10">
        <v>1</v>
      </c>
      <c r="Y26" s="10">
        <v>1</v>
      </c>
      <c r="Z26" s="10">
        <v>1</v>
      </c>
      <c r="AA26" s="10">
        <v>135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7.9105999999999996</v>
      </c>
      <c r="AK26" s="10">
        <v>0.2661</v>
      </c>
      <c r="AL26" s="11">
        <v>0.25540000000000002</v>
      </c>
      <c r="AM26" s="11">
        <v>8.6E-3</v>
      </c>
      <c r="AN26" s="11">
        <v>4.2064000000000004</v>
      </c>
      <c r="AO26" s="11">
        <v>3.8600000000000002E-2</v>
      </c>
      <c r="AP26" s="11">
        <v>0.33750000000000002</v>
      </c>
      <c r="AQ26" s="11">
        <v>3.0999999999999999E-3</v>
      </c>
      <c r="AR26" s="11">
        <v>14.995100000000001</v>
      </c>
      <c r="AS26" s="11">
        <v>0.54979999999999996</v>
      </c>
      <c r="AT26" s="11">
        <v>0.25509999999999999</v>
      </c>
      <c r="AU26" s="11">
        <v>9.4000000000000004E-3</v>
      </c>
      <c r="AV26" s="11">
        <v>32.724600000000002</v>
      </c>
      <c r="AW26" s="11">
        <v>0.67179999999999995</v>
      </c>
      <c r="AX26" s="11">
        <v>0.41560000000000002</v>
      </c>
      <c r="AY26" s="11">
        <v>8.5000000000000006E-3</v>
      </c>
      <c r="AZ26" s="11">
        <v>0.10370468729252422</v>
      </c>
      <c r="BA26" s="11">
        <v>1.6291650333202667</v>
      </c>
      <c r="BB26" s="11">
        <v>0.23930222155956465</v>
      </c>
      <c r="BC26" s="11">
        <v>0.20564619458443667</v>
      </c>
      <c r="BD26" s="11">
        <v>0.20364787254794633</v>
      </c>
      <c r="BE26" s="27"/>
    </row>
    <row r="27" spans="2:78" ht="13.5" customHeight="1" x14ac:dyDescent="0.2">
      <c r="B27" s="10">
        <v>157</v>
      </c>
      <c r="C27" s="10">
        <v>9.2560000000000002</v>
      </c>
      <c r="D27" s="10">
        <v>157.38567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29.7</v>
      </c>
      <c r="Q27" s="24">
        <v>0.68</v>
      </c>
      <c r="R27" s="24">
        <v>3.49</v>
      </c>
      <c r="S27" s="24">
        <v>43.13</v>
      </c>
      <c r="T27" s="24">
        <v>91.33</v>
      </c>
      <c r="U27" s="10">
        <v>2</v>
      </c>
      <c r="V27" s="10">
        <v>0</v>
      </c>
      <c r="W27" s="10">
        <v>1</v>
      </c>
      <c r="X27" s="10">
        <v>1</v>
      </c>
      <c r="Y27" s="10">
        <v>1</v>
      </c>
      <c r="Z27" s="10">
        <v>1</v>
      </c>
      <c r="AA27" s="10">
        <v>135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8.0905000000000005</v>
      </c>
      <c r="AK27" s="10">
        <v>0.81499999999999995</v>
      </c>
      <c r="AL27" s="11">
        <v>0.2616</v>
      </c>
      <c r="AM27" s="11">
        <v>2.64E-2</v>
      </c>
      <c r="AN27" s="11">
        <v>4.2689000000000004</v>
      </c>
      <c r="AO27" s="11">
        <v>0.28179999999999999</v>
      </c>
      <c r="AP27" s="11">
        <v>0.34310000000000002</v>
      </c>
      <c r="AQ27" s="11">
        <v>2.2599999999999999E-2</v>
      </c>
      <c r="AR27" s="11">
        <v>15.390700000000001</v>
      </c>
      <c r="AS27" s="11">
        <v>1.3781000000000001</v>
      </c>
      <c r="AT27" s="11">
        <v>0.26229999999999998</v>
      </c>
      <c r="AU27" s="11">
        <v>2.35E-2</v>
      </c>
      <c r="AV27" s="11">
        <v>33.240499999999997</v>
      </c>
      <c r="AW27" s="11">
        <v>2.2526000000000002</v>
      </c>
      <c r="AX27" s="11">
        <v>0.42280000000000001</v>
      </c>
      <c r="AY27" s="11">
        <v>2.87E-2</v>
      </c>
      <c r="AZ27" s="11">
        <v>0.10406058232145188</v>
      </c>
      <c r="BA27" s="11">
        <v>1.6118947769729319</v>
      </c>
      <c r="BB27" s="11">
        <v>0.23427236899722673</v>
      </c>
      <c r="BC27" s="11">
        <v>0.20314741372036121</v>
      </c>
      <c r="BD27" s="11">
        <v>0.2408492167899117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0.26324999999999998</v>
      </c>
      <c r="BJ27" s="4">
        <f>DSTDEV(PlotSort2,"PhxRed",$BT$31:$BT$32)/SQRT($BH27)</f>
        <v>1.7500000000000013E-3</v>
      </c>
      <c r="BK27" s="4">
        <f>DAVERAGE(PlotSort2,"PhxRedEdge",$BT$31:$BT$32)</f>
        <v>0.33610000000000001</v>
      </c>
      <c r="BL27" s="4">
        <f>DSTDEV(PlotSort2,"PhxRedEdge",$BT$31:$BT$32)/SQRT($BH27)</f>
        <v>5.1999999999999824E-3</v>
      </c>
      <c r="BM27" s="4">
        <f>DAVERAGE(PlotSort2,"TMRed",$BT$31:$BT$32)</f>
        <v>0.2596</v>
      </c>
      <c r="BN27" s="4">
        <f>DSTDEV(PlotSort2,"TMRed",$BT$31:$BT$32)/SQRT($BH27)</f>
        <v>8.0000000000002281E-4</v>
      </c>
      <c r="BO27" s="4">
        <f>DAVERAGE(PlotSort2,"TMNIR",$BT$31:$BT$32)</f>
        <v>0.41049999999999998</v>
      </c>
      <c r="BP27" s="4">
        <f>DSTDEV(PlotSort2,"TMNIR",$BT$31:$BT$32)/SQRT($BH27)</f>
        <v>6.6000000000000216E-3</v>
      </c>
      <c r="BQ27" s="4">
        <f>DAVERAGE(PlotSort2,"NDRE",$BT$31:$BT$32)</f>
        <v>9.9647009203686993E-2</v>
      </c>
      <c r="BR27" s="4">
        <f>DSTDEV(PlotSort2,"NDRE",$BT$31:$BT$32)/SQRT($BH27)</f>
        <v>3.0024818027931527E-4</v>
      </c>
      <c r="BS27" s="4">
        <f>DAVERAGE(PlotSort2,"rvi",$BT$31:$BT$32)</f>
        <v>1.5812155594650485</v>
      </c>
      <c r="BT27" s="4">
        <f>DSTDEV(PlotSort2,"rvi",$BT$31:$BT$32)/SQRT($BH27)</f>
        <v>2.0550953591787158E-2</v>
      </c>
      <c r="BU27" s="17">
        <f>DAVERAGE(PlotSort2,"ndvi",$BT$31:$BT$32)</f>
        <v>0.22512214094526642</v>
      </c>
      <c r="BV27" s="4">
        <f>DSTDEV(PlotSort2,"ndvi",$BT$31:$BT$32)/SQRT($BH27)</f>
        <v>6.1693719698627525E-3</v>
      </c>
      <c r="BW27" s="17">
        <f>DAVERAGE(PlotSort2,"SAVI",$BT$31:$BT$32)</f>
        <v>0.19340571774789517</v>
      </c>
      <c r="BX27" s="4">
        <f>DSTDEV(PlotSort2,"SAVI",$BT$31:$BT$32)/SQRT($BH27)</f>
        <v>6.212116647009297E-3</v>
      </c>
      <c r="BY27" s="17">
        <f>DAVERAGE(PlotSort2,"CCCI",$BT$31:$BT$32)</f>
        <v>0.24147599024140315</v>
      </c>
      <c r="BZ27" s="4">
        <f>DSTDEV(PlotSort2,"CCCI",$BT$31:$BT$32)/SQRT($BH27)</f>
        <v>3.6941751298407627E-2</v>
      </c>
    </row>
    <row r="28" spans="2:78" ht="13.5" customHeight="1" x14ac:dyDescent="0.2">
      <c r="B28" s="10">
        <v>157</v>
      </c>
      <c r="C28" s="10">
        <v>9.2490000000000006</v>
      </c>
      <c r="D28" s="10">
        <v>157.38538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29.7</v>
      </c>
      <c r="Q28" s="24">
        <v>0.68</v>
      </c>
      <c r="R28" s="24">
        <v>3.49</v>
      </c>
      <c r="S28" s="24">
        <v>43.22</v>
      </c>
      <c r="T28" s="24">
        <v>91.27</v>
      </c>
      <c r="U28" s="10">
        <v>2</v>
      </c>
      <c r="V28" s="10">
        <v>0</v>
      </c>
      <c r="W28" s="10">
        <v>1</v>
      </c>
      <c r="X28" s="10">
        <v>1</v>
      </c>
      <c r="Y28" s="10">
        <v>1</v>
      </c>
      <c r="Z28" s="10">
        <v>1</v>
      </c>
      <c r="AA28" s="10">
        <v>135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8.7651000000000003</v>
      </c>
      <c r="AK28" s="10">
        <v>0.13739999999999999</v>
      </c>
      <c r="AL28" s="11">
        <v>0.28389999999999999</v>
      </c>
      <c r="AM28" s="11">
        <v>4.4000000000000003E-3</v>
      </c>
      <c r="AN28" s="11">
        <v>4.2324000000000002</v>
      </c>
      <c r="AO28" s="11">
        <v>2.6599999999999999E-2</v>
      </c>
      <c r="AP28" s="11">
        <v>0.3407</v>
      </c>
      <c r="AQ28" s="11">
        <v>2.0999999999999999E-3</v>
      </c>
      <c r="AR28" s="11">
        <v>16.484000000000002</v>
      </c>
      <c r="AS28" s="11">
        <v>0.34460000000000002</v>
      </c>
      <c r="AT28" s="11">
        <v>0.28129999999999999</v>
      </c>
      <c r="AU28" s="11">
        <v>5.8999999999999999E-3</v>
      </c>
      <c r="AV28" s="11">
        <v>31.457899999999999</v>
      </c>
      <c r="AW28" s="11">
        <v>6.6600000000000006E-2</v>
      </c>
      <c r="AX28" s="11">
        <v>0.4007</v>
      </c>
      <c r="AY28" s="11">
        <v>8.0000000000000004E-4</v>
      </c>
      <c r="AZ28" s="11">
        <v>8.0927974103048278E-2</v>
      </c>
      <c r="BA28" s="11">
        <v>1.4244578741557057</v>
      </c>
      <c r="BB28" s="11">
        <v>0.17507331378299124</v>
      </c>
      <c r="BC28" s="11">
        <v>0.15152284263959392</v>
      </c>
      <c r="BD28" s="11">
        <v>0.32582893410728875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0.25695000000000001</v>
      </c>
      <c r="BJ28" s="4">
        <f>DSTDEV(PlotSort2,"PhxRed",$BU$31:$BU$32)/SQRT($BH28)</f>
        <v>2.1499999999999848E-3</v>
      </c>
      <c r="BK28" s="4">
        <f>DAVERAGE(PlotSort2,"PhxRedEdge",$BU$31:$BU$32)</f>
        <v>0.33340000000000003</v>
      </c>
      <c r="BL28" s="4">
        <f>DSTDEV(PlotSort2,"PhxRedEdge",$BU$31:$BU$32)/SQRT($BH28)</f>
        <v>3.2999999999999969E-3</v>
      </c>
      <c r="BM28" s="4">
        <f>DAVERAGE(PlotSort2,"TMRed",$BU$31:$BU$32)</f>
        <v>0.25435000000000002</v>
      </c>
      <c r="BN28" s="4">
        <f>DSTDEV(PlotSort2,"TMRed",$BU$31:$BU$32)/SQRT($BH28)</f>
        <v>2.5499999999999967E-3</v>
      </c>
      <c r="BO28" s="4">
        <f>DAVERAGE(PlotSort2,"TMNIR",$BU$31:$BU$32)</f>
        <v>0.41015000000000001</v>
      </c>
      <c r="BP28" s="4">
        <f>DSTDEV(PlotSort2,"TMNIR",$BU$31:$BU$32)/SQRT($BH28)</f>
        <v>7.3499999999999946E-3</v>
      </c>
      <c r="BQ28" s="4">
        <f>DAVERAGE(PlotSort2,"NDRE",$BU$31:$BU$32)</f>
        <v>0.10316418261040125</v>
      </c>
      <c r="BR28" s="4">
        <f>DSTDEV(PlotSort2,"NDRE",$BU$31:$BU$32)/SQRT($BH28)</f>
        <v>3.9692037592619564E-3</v>
      </c>
      <c r="BS28" s="4">
        <f>DAVERAGE(PlotSort2,"rvi",$BU$31:$BU$32)</f>
        <v>1.6124141293624015</v>
      </c>
      <c r="BT28" s="4">
        <f>DSTDEV(PlotSort2,"rvi",$BU$31:$BU$32)/SQRT($BH28)</f>
        <v>1.2731841832615996E-2</v>
      </c>
      <c r="BU28" s="17">
        <f>DAVERAGE(PlotSort2,"ndvi",$BU$31:$BU$32)</f>
        <v>0.23440641265264267</v>
      </c>
      <c r="BV28" s="4">
        <f>DSTDEV(PlotSort2,"ndvi",$BU$31:$BU$32)/SQRT($BH28)</f>
        <v>3.7311911433240696E-3</v>
      </c>
      <c r="BW28" s="17">
        <f>DAVERAGE(PlotSort2,"SAVI",$BU$31:$BU$32)</f>
        <v>0.20064892809994467</v>
      </c>
      <c r="BX28" s="4">
        <f>DSTDEV(PlotSort2,"SAVI",$BU$31:$BU$32)/SQRT($BH28)</f>
        <v>4.4770936984204063E-3</v>
      </c>
      <c r="BY28" s="17">
        <f>DAVERAGE(PlotSort2,"CCCI",$BU$31:$BU$32)</f>
        <v>0.22763854513297149</v>
      </c>
      <c r="BZ28" s="4">
        <f>DSTDEV(PlotSort2,"CCCI",$BU$31:$BU$32)/SQRT($BH28)</f>
        <v>2.9336934472021244E-2</v>
      </c>
    </row>
    <row r="29" spans="2:78" ht="13.5" customHeight="1" x14ac:dyDescent="0.2">
      <c r="B29" s="10">
        <v>157</v>
      </c>
      <c r="C29" s="10">
        <v>9.24</v>
      </c>
      <c r="D29" s="10">
        <v>157.38499999999999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29.7</v>
      </c>
      <c r="Q29" s="24">
        <v>0.68</v>
      </c>
      <c r="R29" s="24">
        <v>3.49</v>
      </c>
      <c r="S29" s="24">
        <v>43.33</v>
      </c>
      <c r="T29" s="24">
        <v>91.19</v>
      </c>
      <c r="U29" s="10">
        <v>2</v>
      </c>
      <c r="V29" s="10">
        <v>0</v>
      </c>
      <c r="W29" s="10">
        <v>1</v>
      </c>
      <c r="X29" s="10">
        <v>1</v>
      </c>
      <c r="Y29" s="10">
        <v>1</v>
      </c>
      <c r="Z29" s="10">
        <v>1</v>
      </c>
      <c r="AA29" s="10">
        <v>135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8.7477999999999998</v>
      </c>
      <c r="AK29" s="10">
        <v>0.69599999999999995</v>
      </c>
      <c r="AL29" s="11">
        <v>0.2838</v>
      </c>
      <c r="AM29" s="11">
        <v>2.2599999999999999E-2</v>
      </c>
      <c r="AN29" s="11">
        <v>4.2348999999999997</v>
      </c>
      <c r="AO29" s="11">
        <v>0.25890000000000002</v>
      </c>
      <c r="AP29" s="11">
        <v>0.34150000000000003</v>
      </c>
      <c r="AQ29" s="11">
        <v>2.0899999999999998E-2</v>
      </c>
      <c r="AR29" s="11">
        <v>16.432200000000002</v>
      </c>
      <c r="AS29" s="11">
        <v>1.2699</v>
      </c>
      <c r="AT29" s="11">
        <v>0.28100000000000003</v>
      </c>
      <c r="AU29" s="11">
        <v>2.1700000000000001E-2</v>
      </c>
      <c r="AV29" s="11">
        <v>31.4725</v>
      </c>
      <c r="AW29" s="11">
        <v>1.5496000000000001</v>
      </c>
      <c r="AX29" s="11">
        <v>0.4017</v>
      </c>
      <c r="AY29" s="11">
        <v>1.9800000000000002E-2</v>
      </c>
      <c r="AZ29" s="11">
        <v>8.1001076426264765E-2</v>
      </c>
      <c r="BA29" s="11">
        <v>1.4295373665480426</v>
      </c>
      <c r="BB29" s="11">
        <v>0.17679800790976996</v>
      </c>
      <c r="BC29" s="11">
        <v>0.15308193117443133</v>
      </c>
      <c r="BD29" s="11">
        <v>0.31371082689917323</v>
      </c>
      <c r="BE29" s="27"/>
      <c r="BF29" s="5"/>
    </row>
    <row r="30" spans="2:78" ht="13.5" customHeight="1" x14ac:dyDescent="0.2">
      <c r="B30" s="10">
        <v>157</v>
      </c>
      <c r="C30" s="10">
        <v>9.2309999999999999</v>
      </c>
      <c r="D30" s="10">
        <v>157.38462000000001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29.7</v>
      </c>
      <c r="Q30" s="24">
        <v>0.68</v>
      </c>
      <c r="R30" s="24">
        <v>3.49</v>
      </c>
      <c r="S30" s="24">
        <v>43.45</v>
      </c>
      <c r="T30" s="24">
        <v>91.12</v>
      </c>
      <c r="U30" s="10">
        <v>2</v>
      </c>
      <c r="V30" s="10">
        <v>0</v>
      </c>
      <c r="W30" s="10">
        <v>1</v>
      </c>
      <c r="X30" s="10">
        <v>1</v>
      </c>
      <c r="Y30" s="10">
        <v>1</v>
      </c>
      <c r="Z30" s="10">
        <v>1</v>
      </c>
      <c r="AA30" s="10">
        <v>135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4.2880000000000003</v>
      </c>
      <c r="AK30" s="10">
        <v>0.32940000000000003</v>
      </c>
      <c r="AL30" s="11">
        <v>0.1394</v>
      </c>
      <c r="AM30" s="11">
        <v>1.0699999999999999E-2</v>
      </c>
      <c r="AN30" s="11">
        <v>3.0150000000000001</v>
      </c>
      <c r="AO30" s="11">
        <v>1.44E-2</v>
      </c>
      <c r="AP30" s="11">
        <v>0.24360000000000001</v>
      </c>
      <c r="AQ30" s="11">
        <v>1.1999999999999999E-3</v>
      </c>
      <c r="AR30" s="11">
        <v>8.1563999999999997</v>
      </c>
      <c r="AS30" s="11">
        <v>0.62619999999999998</v>
      </c>
      <c r="AT30" s="11">
        <v>0.13969999999999999</v>
      </c>
      <c r="AU30" s="11">
        <v>1.0699999999999999E-2</v>
      </c>
      <c r="AV30" s="11">
        <v>26.933900000000001</v>
      </c>
      <c r="AW30" s="11">
        <v>1.1086</v>
      </c>
      <c r="AX30" s="11">
        <v>0.34439999999999998</v>
      </c>
      <c r="AY30" s="11">
        <v>1.4200000000000001E-2</v>
      </c>
      <c r="AZ30" s="11">
        <v>0.1714285714285714</v>
      </c>
      <c r="BA30" s="11">
        <v>2.4652827487473159</v>
      </c>
      <c r="BB30" s="11">
        <v>0.42284651931419132</v>
      </c>
      <c r="BC30" s="11">
        <v>0.31201097449446191</v>
      </c>
      <c r="BD30" s="11">
        <v>1.4163904247495987E-2</v>
      </c>
      <c r="BE30" s="27"/>
      <c r="BF30" s="5"/>
      <c r="BH30" s="19" t="s">
        <v>116</v>
      </c>
    </row>
    <row r="31" spans="2:78" ht="13.5" customHeight="1" x14ac:dyDescent="0.2">
      <c r="B31" s="10">
        <v>157</v>
      </c>
      <c r="C31" s="10">
        <v>9.2219999999999995</v>
      </c>
      <c r="D31" s="10">
        <v>157.38425000000001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29.7</v>
      </c>
      <c r="Q31" s="24">
        <v>0.68</v>
      </c>
      <c r="R31" s="24">
        <v>3.49</v>
      </c>
      <c r="S31" s="24">
        <v>43.56</v>
      </c>
      <c r="T31" s="24">
        <v>91.04</v>
      </c>
      <c r="U31" s="10">
        <v>2</v>
      </c>
      <c r="V31" s="10">
        <v>0</v>
      </c>
      <c r="W31" s="10">
        <v>1</v>
      </c>
      <c r="X31" s="10">
        <v>1</v>
      </c>
      <c r="Y31" s="10">
        <v>1</v>
      </c>
      <c r="Z31" s="10">
        <v>1</v>
      </c>
      <c r="AA31" s="10">
        <v>135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7.5461999999999998</v>
      </c>
      <c r="AK31" s="10">
        <v>0.98</v>
      </c>
      <c r="AL31" s="11">
        <v>0.24579999999999999</v>
      </c>
      <c r="AM31" s="11">
        <v>3.1899999999999998E-2</v>
      </c>
      <c r="AN31" s="11">
        <v>4.1090999999999998</v>
      </c>
      <c r="AO31" s="11">
        <v>0.36320000000000002</v>
      </c>
      <c r="AP31" s="11">
        <v>0.3327</v>
      </c>
      <c r="AQ31" s="11">
        <v>2.9399999999999999E-2</v>
      </c>
      <c r="AR31" s="11">
        <v>14.2285</v>
      </c>
      <c r="AS31" s="11">
        <v>1.5346</v>
      </c>
      <c r="AT31" s="11">
        <v>0.2442</v>
      </c>
      <c r="AU31" s="11">
        <v>2.63E-2</v>
      </c>
      <c r="AV31" s="11">
        <v>32.265000000000001</v>
      </c>
      <c r="AW31" s="11">
        <v>2.7622</v>
      </c>
      <c r="AX31" s="11">
        <v>0.41339999999999999</v>
      </c>
      <c r="AY31" s="11">
        <v>3.5400000000000001E-2</v>
      </c>
      <c r="AZ31" s="11">
        <v>0.10816244471250502</v>
      </c>
      <c r="BA31" s="11">
        <v>1.6928746928746927</v>
      </c>
      <c r="BB31" s="11">
        <v>0.25729927007299269</v>
      </c>
      <c r="BC31" s="11">
        <v>0.21924671734623358</v>
      </c>
      <c r="BD31" s="11">
        <v>0.15058583986507837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157</v>
      </c>
      <c r="C32" s="10">
        <v>9.2129999999999992</v>
      </c>
      <c r="D32" s="10">
        <v>157.38388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29.7</v>
      </c>
      <c r="Q32" s="24">
        <v>0.68</v>
      </c>
      <c r="R32" s="24">
        <v>3.49</v>
      </c>
      <c r="S32" s="24">
        <v>43.67</v>
      </c>
      <c r="T32" s="24">
        <v>90.97</v>
      </c>
      <c r="U32" s="10">
        <v>2</v>
      </c>
      <c r="V32" s="10">
        <v>0</v>
      </c>
      <c r="W32" s="10">
        <v>1</v>
      </c>
      <c r="X32" s="10">
        <v>1</v>
      </c>
      <c r="Y32" s="10">
        <v>1</v>
      </c>
      <c r="Z32" s="10">
        <v>1</v>
      </c>
      <c r="AA32" s="10">
        <v>135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7.0877999999999997</v>
      </c>
      <c r="AK32" s="10">
        <v>0.72040000000000004</v>
      </c>
      <c r="AL32" s="11">
        <v>0.23130000000000001</v>
      </c>
      <c r="AM32" s="11">
        <v>2.35E-2</v>
      </c>
      <c r="AN32" s="11">
        <v>3.9584000000000001</v>
      </c>
      <c r="AO32" s="11">
        <v>0.21279999999999999</v>
      </c>
      <c r="AP32" s="11">
        <v>0.3211</v>
      </c>
      <c r="AQ32" s="11">
        <v>1.7299999999999999E-2</v>
      </c>
      <c r="AR32" s="11">
        <v>13.408200000000001</v>
      </c>
      <c r="AS32" s="11">
        <v>1.2310000000000001</v>
      </c>
      <c r="AT32" s="11">
        <v>0.2306</v>
      </c>
      <c r="AU32" s="11">
        <v>2.12E-2</v>
      </c>
      <c r="AV32" s="11">
        <v>32.1693</v>
      </c>
      <c r="AW32" s="11">
        <v>1.6931</v>
      </c>
      <c r="AX32" s="11">
        <v>0.41289999999999999</v>
      </c>
      <c r="AY32" s="11">
        <v>2.1700000000000001E-2</v>
      </c>
      <c r="AZ32" s="11">
        <v>0.12506811989100816</v>
      </c>
      <c r="BA32" s="11">
        <v>1.7905464006938421</v>
      </c>
      <c r="BB32" s="11">
        <v>0.28329448329448331</v>
      </c>
      <c r="BC32" s="11">
        <v>0.23913423699169217</v>
      </c>
      <c r="BD32" s="11">
        <v>0.20816269047985417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157</v>
      </c>
      <c r="C33" s="10">
        <v>9.2050000000000001</v>
      </c>
      <c r="D33" s="10">
        <v>157.38354000000001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29.7</v>
      </c>
      <c r="Q33" s="24">
        <v>0.68</v>
      </c>
      <c r="R33" s="24">
        <v>3.49</v>
      </c>
      <c r="S33" s="24">
        <v>43.77</v>
      </c>
      <c r="T33" s="24">
        <v>90.9</v>
      </c>
      <c r="U33" s="10">
        <v>2</v>
      </c>
      <c r="V33" s="10">
        <v>0</v>
      </c>
      <c r="W33" s="10">
        <v>1</v>
      </c>
      <c r="X33" s="10">
        <v>1</v>
      </c>
      <c r="Y33" s="10">
        <v>1</v>
      </c>
      <c r="Z33" s="10">
        <v>1</v>
      </c>
      <c r="AA33" s="10">
        <v>135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7.0788000000000002</v>
      </c>
      <c r="AK33" s="10">
        <v>1.1282000000000001</v>
      </c>
      <c r="AL33" s="11">
        <v>0.23139999999999999</v>
      </c>
      <c r="AM33" s="11">
        <v>3.6900000000000002E-2</v>
      </c>
      <c r="AN33" s="11">
        <v>4.0833000000000004</v>
      </c>
      <c r="AO33" s="11">
        <v>0.28939999999999999</v>
      </c>
      <c r="AP33" s="11">
        <v>0.33179999999999998</v>
      </c>
      <c r="AQ33" s="11">
        <v>2.35E-2</v>
      </c>
      <c r="AR33" s="11">
        <v>12.9344</v>
      </c>
      <c r="AS33" s="11">
        <v>2.2126000000000001</v>
      </c>
      <c r="AT33" s="11">
        <v>0.2228</v>
      </c>
      <c r="AU33" s="11">
        <v>3.8100000000000002E-2</v>
      </c>
      <c r="AV33" s="11">
        <v>33.910200000000003</v>
      </c>
      <c r="AW33" s="11">
        <v>1.2666999999999999</v>
      </c>
      <c r="AX33" s="11">
        <v>0.436</v>
      </c>
      <c r="AY33" s="11">
        <v>1.6299999999999999E-2</v>
      </c>
      <c r="AZ33" s="11">
        <v>0.13571242511070591</v>
      </c>
      <c r="BA33" s="11">
        <v>1.9569120287253141</v>
      </c>
      <c r="BB33" s="11">
        <v>0.32361870066788095</v>
      </c>
      <c r="BC33" s="11">
        <v>0.27597514670348633</v>
      </c>
      <c r="BD33" s="11">
        <v>0.11083743754435731</v>
      </c>
      <c r="BE33" s="27"/>
      <c r="BF33" s="5"/>
    </row>
    <row r="34" spans="2:66" ht="13.5" customHeight="1" x14ac:dyDescent="0.2">
      <c r="B34" s="10">
        <v>157</v>
      </c>
      <c r="C34" s="10">
        <v>9.2799999999999994</v>
      </c>
      <c r="D34" s="10">
        <v>157.38667000000001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29.7</v>
      </c>
      <c r="Q34" s="24">
        <v>0.68</v>
      </c>
      <c r="R34" s="24">
        <v>3.49</v>
      </c>
      <c r="S34" s="24">
        <v>42.83</v>
      </c>
      <c r="T34" s="24">
        <v>91.53</v>
      </c>
      <c r="U34" s="10">
        <v>2</v>
      </c>
      <c r="V34" s="10">
        <v>0</v>
      </c>
      <c r="W34" s="10">
        <v>1</v>
      </c>
      <c r="X34" s="10">
        <v>1</v>
      </c>
      <c r="Y34" s="10">
        <v>1</v>
      </c>
      <c r="Z34" s="10">
        <v>1</v>
      </c>
      <c r="AA34" s="10">
        <v>135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8.8253000000000004</v>
      </c>
      <c r="AK34" s="10">
        <v>4.4999999999999997E-3</v>
      </c>
      <c r="AL34" s="11">
        <v>0.28399999999999997</v>
      </c>
      <c r="AM34" s="11">
        <v>1E-4</v>
      </c>
      <c r="AN34" s="11">
        <v>4.2176999999999998</v>
      </c>
      <c r="AO34" s="11">
        <v>4.7300000000000002E-2</v>
      </c>
      <c r="AP34" s="11">
        <v>0.33729999999999999</v>
      </c>
      <c r="AQ34" s="11">
        <v>3.8E-3</v>
      </c>
      <c r="AR34" s="11">
        <v>16.697199999999999</v>
      </c>
      <c r="AS34" s="11">
        <v>2.7699999999999999E-2</v>
      </c>
      <c r="AT34" s="11">
        <v>0.28310000000000002</v>
      </c>
      <c r="AU34" s="11">
        <v>5.0000000000000001E-4</v>
      </c>
      <c r="AV34" s="11">
        <v>31.264500000000002</v>
      </c>
      <c r="AW34" s="11">
        <v>0.2974</v>
      </c>
      <c r="AX34" s="11">
        <v>0.3957</v>
      </c>
      <c r="AY34" s="11">
        <v>3.8E-3</v>
      </c>
      <c r="AZ34" s="11">
        <v>7.9672578444747622E-2</v>
      </c>
      <c r="BA34" s="11">
        <v>1.3977393147297774</v>
      </c>
      <c r="BB34" s="11">
        <v>0.16588096641131403</v>
      </c>
      <c r="BC34" s="11">
        <v>0.14328130302002035</v>
      </c>
      <c r="BD34" s="11">
        <v>0.37848681564035952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157</v>
      </c>
      <c r="C35" s="10">
        <v>9.2880000000000003</v>
      </c>
      <c r="D35" s="10">
        <v>157.387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29.7</v>
      </c>
      <c r="Q35" s="24">
        <v>0.68</v>
      </c>
      <c r="R35" s="24">
        <v>3.49</v>
      </c>
      <c r="S35" s="24">
        <v>42.73</v>
      </c>
      <c r="T35" s="24">
        <v>91.6</v>
      </c>
      <c r="U35" s="10">
        <v>2</v>
      </c>
      <c r="V35" s="10">
        <v>0</v>
      </c>
      <c r="W35" s="10">
        <v>1</v>
      </c>
      <c r="X35" s="10">
        <v>1</v>
      </c>
      <c r="Y35" s="10">
        <v>1</v>
      </c>
      <c r="Z35" s="10">
        <v>1</v>
      </c>
      <c r="AA35" s="10">
        <v>135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8.3660999999999994</v>
      </c>
      <c r="AK35" s="10">
        <v>0.35959999999999998</v>
      </c>
      <c r="AL35" s="11">
        <v>0.26879999999999998</v>
      </c>
      <c r="AM35" s="11">
        <v>1.1599999999999999E-2</v>
      </c>
      <c r="AN35" s="11">
        <v>4.3201999999999998</v>
      </c>
      <c r="AO35" s="11">
        <v>0.2084</v>
      </c>
      <c r="AP35" s="11">
        <v>0.34489999999999998</v>
      </c>
      <c r="AQ35" s="11">
        <v>1.66E-2</v>
      </c>
      <c r="AR35" s="11">
        <v>15.691000000000001</v>
      </c>
      <c r="AS35" s="11">
        <v>0.44119999999999998</v>
      </c>
      <c r="AT35" s="11">
        <v>0.2656</v>
      </c>
      <c r="AU35" s="11">
        <v>7.4999999999999997E-3</v>
      </c>
      <c r="AV35" s="11">
        <v>33.011699999999998</v>
      </c>
      <c r="AW35" s="11">
        <v>1.1086</v>
      </c>
      <c r="AX35" s="11">
        <v>0.41710000000000003</v>
      </c>
      <c r="AY35" s="11">
        <v>1.4E-2</v>
      </c>
      <c r="AZ35" s="11">
        <v>9.475065616797905E-2</v>
      </c>
      <c r="BA35" s="11">
        <v>1.5704066265060241</v>
      </c>
      <c r="BB35" s="11">
        <v>0.22191299252966165</v>
      </c>
      <c r="BC35" s="11">
        <v>0.19214509173924074</v>
      </c>
      <c r="BD35" s="11">
        <v>0.19454605026274166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157</v>
      </c>
      <c r="C36" s="10">
        <v>9.2959999999999994</v>
      </c>
      <c r="D36" s="10">
        <v>157.38732999999999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29.7</v>
      </c>
      <c r="Q36" s="24">
        <v>0.68</v>
      </c>
      <c r="R36" s="24">
        <v>3.49</v>
      </c>
      <c r="S36" s="24">
        <v>42.63</v>
      </c>
      <c r="T36" s="24">
        <v>91.67</v>
      </c>
      <c r="U36" s="10">
        <v>2</v>
      </c>
      <c r="V36" s="10">
        <v>0</v>
      </c>
      <c r="W36" s="10">
        <v>1</v>
      </c>
      <c r="X36" s="10">
        <v>1</v>
      </c>
      <c r="Y36" s="10">
        <v>1</v>
      </c>
      <c r="Z36" s="10">
        <v>1</v>
      </c>
      <c r="AA36" s="10">
        <v>135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7.4219999999999997</v>
      </c>
      <c r="AK36" s="10">
        <v>0.25700000000000001</v>
      </c>
      <c r="AL36" s="11">
        <v>0.23810000000000001</v>
      </c>
      <c r="AM36" s="11">
        <v>8.2000000000000007E-3</v>
      </c>
      <c r="AN36" s="11">
        <v>4.1275000000000004</v>
      </c>
      <c r="AO36" s="11">
        <v>0.10929999999999999</v>
      </c>
      <c r="AP36" s="11">
        <v>0.32900000000000001</v>
      </c>
      <c r="AQ36" s="11">
        <v>8.6999999999999994E-3</v>
      </c>
      <c r="AR36" s="11">
        <v>13.9701</v>
      </c>
      <c r="AS36" s="11">
        <v>0.31330000000000002</v>
      </c>
      <c r="AT36" s="11">
        <v>0.2361</v>
      </c>
      <c r="AU36" s="11">
        <v>5.3E-3</v>
      </c>
      <c r="AV36" s="11">
        <v>32.7288</v>
      </c>
      <c r="AW36" s="11">
        <v>0.41810000000000003</v>
      </c>
      <c r="AX36" s="11">
        <v>0.4128</v>
      </c>
      <c r="AY36" s="11">
        <v>5.3E-3</v>
      </c>
      <c r="AZ36" s="11">
        <v>0.11296845510919383</v>
      </c>
      <c r="BA36" s="11">
        <v>1.7484116899618805</v>
      </c>
      <c r="BB36" s="11">
        <v>0.27230698104484508</v>
      </c>
      <c r="BC36" s="11">
        <v>0.23069892941074072</v>
      </c>
      <c r="BD36" s="11">
        <v>0.12286265186360538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157</v>
      </c>
      <c r="C37" s="10">
        <v>9.3040000000000003</v>
      </c>
      <c r="D37" s="10">
        <v>157.38767000000001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29.7</v>
      </c>
      <c r="Q37" s="24">
        <v>0.68</v>
      </c>
      <c r="R37" s="24">
        <v>3.49</v>
      </c>
      <c r="S37" s="24">
        <v>42.53</v>
      </c>
      <c r="T37" s="24">
        <v>91.74</v>
      </c>
      <c r="U37" s="10">
        <v>2</v>
      </c>
      <c r="V37" s="10">
        <v>0</v>
      </c>
      <c r="W37" s="10">
        <v>1</v>
      </c>
      <c r="X37" s="10">
        <v>1</v>
      </c>
      <c r="Y37" s="10">
        <v>1</v>
      </c>
      <c r="Z37" s="10">
        <v>1</v>
      </c>
      <c r="AA37" s="10">
        <v>135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8.2596000000000007</v>
      </c>
      <c r="AK37" s="10">
        <v>0.41860000000000003</v>
      </c>
      <c r="AL37" s="11">
        <v>0.26450000000000001</v>
      </c>
      <c r="AM37" s="11">
        <v>1.34E-2</v>
      </c>
      <c r="AN37" s="11">
        <v>4.2388000000000003</v>
      </c>
      <c r="AO37" s="11">
        <v>0.1285</v>
      </c>
      <c r="AP37" s="11">
        <v>0.33729999999999999</v>
      </c>
      <c r="AQ37" s="11">
        <v>1.0200000000000001E-2</v>
      </c>
      <c r="AR37" s="11">
        <v>15.4854</v>
      </c>
      <c r="AS37" s="11">
        <v>0.67449999999999999</v>
      </c>
      <c r="AT37" s="11">
        <v>0.26129999999999998</v>
      </c>
      <c r="AU37" s="11">
        <v>1.14E-2</v>
      </c>
      <c r="AV37" s="11">
        <v>32.8245</v>
      </c>
      <c r="AW37" s="11">
        <v>0.73419999999999996</v>
      </c>
      <c r="AX37" s="11">
        <v>0.41339999999999999</v>
      </c>
      <c r="AY37" s="11">
        <v>9.1999999999999998E-3</v>
      </c>
      <c r="AZ37" s="11">
        <v>0.10137205275076597</v>
      </c>
      <c r="BA37" s="11">
        <v>1.5820895522388061</v>
      </c>
      <c r="BB37" s="11">
        <v>0.22543352601156072</v>
      </c>
      <c r="BC37" s="11">
        <v>0.19421980080020432</v>
      </c>
      <c r="BD37" s="11">
        <v>0.26263875855427088</v>
      </c>
      <c r="BE37" s="27"/>
      <c r="BF37" s="5"/>
      <c r="BI37" s="22">
        <v>2</v>
      </c>
    </row>
    <row r="38" spans="2:66" ht="13.5" customHeight="1" x14ac:dyDescent="0.2">
      <c r="B38" s="10">
        <v>157</v>
      </c>
      <c r="C38" s="10">
        <v>9.3119999999999994</v>
      </c>
      <c r="D38" s="10">
        <v>157.38800000000001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29.7</v>
      </c>
      <c r="Q38" s="24">
        <v>0.68</v>
      </c>
      <c r="R38" s="24">
        <v>3.49</v>
      </c>
      <c r="S38" s="24">
        <v>42.43</v>
      </c>
      <c r="T38" s="24">
        <v>91.81</v>
      </c>
      <c r="U38" s="10">
        <v>2</v>
      </c>
      <c r="V38" s="10">
        <v>0</v>
      </c>
      <c r="W38" s="10">
        <v>1</v>
      </c>
      <c r="X38" s="10">
        <v>1</v>
      </c>
      <c r="Y38" s="10">
        <v>1</v>
      </c>
      <c r="Z38" s="10">
        <v>1</v>
      </c>
      <c r="AA38" s="10">
        <v>135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7.5053999999999998</v>
      </c>
      <c r="AK38" s="10">
        <v>0.51800000000000002</v>
      </c>
      <c r="AL38" s="11">
        <v>0.24</v>
      </c>
      <c r="AM38" s="11">
        <v>1.66E-2</v>
      </c>
      <c r="AN38" s="11">
        <v>4.2220000000000004</v>
      </c>
      <c r="AO38" s="11">
        <v>0.1605</v>
      </c>
      <c r="AP38" s="11">
        <v>0.33539999999999998</v>
      </c>
      <c r="AQ38" s="11">
        <v>1.2699999999999999E-2</v>
      </c>
      <c r="AR38" s="11">
        <v>14.2606</v>
      </c>
      <c r="AS38" s="11">
        <v>0.58599999999999997</v>
      </c>
      <c r="AT38" s="11">
        <v>0.2402</v>
      </c>
      <c r="AU38" s="11">
        <v>9.9000000000000008E-3</v>
      </c>
      <c r="AV38" s="11">
        <v>34.216000000000001</v>
      </c>
      <c r="AW38" s="11">
        <v>0.95679999999999998</v>
      </c>
      <c r="AX38" s="11">
        <v>0.43020000000000003</v>
      </c>
      <c r="AY38" s="11">
        <v>1.2E-2</v>
      </c>
      <c r="AZ38" s="11">
        <v>0.12382445141065837</v>
      </c>
      <c r="BA38" s="11">
        <v>1.7910074937552041</v>
      </c>
      <c r="BB38" s="11">
        <v>0.28341288782816232</v>
      </c>
      <c r="BC38" s="11">
        <v>0.24350649350649359</v>
      </c>
      <c r="BD38" s="11">
        <v>0.19232449059521323</v>
      </c>
      <c r="BE38" s="27"/>
      <c r="BF38" s="5"/>
      <c r="BI38" s="22">
        <v>3</v>
      </c>
      <c r="BJ38" s="3"/>
    </row>
    <row r="39" spans="2:66" ht="13.5" customHeight="1" x14ac:dyDescent="0.2">
      <c r="B39" s="10">
        <v>157</v>
      </c>
      <c r="C39" s="10">
        <v>9.32</v>
      </c>
      <c r="D39" s="10">
        <v>157.38833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29.7</v>
      </c>
      <c r="Q39" s="24">
        <v>0.68</v>
      </c>
      <c r="R39" s="24">
        <v>3.49</v>
      </c>
      <c r="S39" s="24">
        <v>42.33</v>
      </c>
      <c r="T39" s="24">
        <v>91.88</v>
      </c>
      <c r="U39" s="10">
        <v>2</v>
      </c>
      <c r="V39" s="10">
        <v>0</v>
      </c>
      <c r="W39" s="10">
        <v>1</v>
      </c>
      <c r="X39" s="10">
        <v>1</v>
      </c>
      <c r="Y39" s="10">
        <v>1</v>
      </c>
      <c r="Z39" s="10">
        <v>1</v>
      </c>
      <c r="AA39" s="10">
        <v>135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7.7663000000000002</v>
      </c>
      <c r="AK39" s="10">
        <v>0.1084</v>
      </c>
      <c r="AL39" s="11">
        <v>0.24790000000000001</v>
      </c>
      <c r="AM39" s="11">
        <v>3.5000000000000001E-3</v>
      </c>
      <c r="AN39" s="11">
        <v>4.0838000000000001</v>
      </c>
      <c r="AO39" s="11">
        <v>4.3799999999999999E-2</v>
      </c>
      <c r="AP39" s="11">
        <v>0.32390000000000002</v>
      </c>
      <c r="AQ39" s="11">
        <v>3.5000000000000001E-3</v>
      </c>
      <c r="AR39" s="11">
        <v>14.852</v>
      </c>
      <c r="AS39" s="11">
        <v>4.4999999999999997E-3</v>
      </c>
      <c r="AT39" s="11">
        <v>0.24979999999999999</v>
      </c>
      <c r="AU39" s="11">
        <v>1E-4</v>
      </c>
      <c r="AV39" s="11">
        <v>31.98</v>
      </c>
      <c r="AW39" s="11">
        <v>0.1477</v>
      </c>
      <c r="AX39" s="11">
        <v>0.40139999999999998</v>
      </c>
      <c r="AY39" s="11">
        <v>1.9E-3</v>
      </c>
      <c r="AZ39" s="11">
        <v>0.10685233696401482</v>
      </c>
      <c r="BA39" s="11">
        <v>1.6068855084067253</v>
      </c>
      <c r="BB39" s="11">
        <v>0.23280098280098277</v>
      </c>
      <c r="BC39" s="11">
        <v>0.19753300903405141</v>
      </c>
      <c r="BD39" s="11">
        <v>0.28828290097349862</v>
      </c>
      <c r="BE39" s="27"/>
      <c r="BF39" s="5"/>
    </row>
    <row r="40" spans="2:66" ht="13.5" customHeight="1" x14ac:dyDescent="0.2">
      <c r="B40" s="10">
        <v>157</v>
      </c>
      <c r="C40" s="10">
        <v>9.3279999999999994</v>
      </c>
      <c r="D40" s="10">
        <v>157.38866999999999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29.7</v>
      </c>
      <c r="Q40" s="24">
        <v>0.68</v>
      </c>
      <c r="R40" s="24">
        <v>3.49</v>
      </c>
      <c r="S40" s="24">
        <v>42.23</v>
      </c>
      <c r="T40" s="24">
        <v>91.95</v>
      </c>
      <c r="U40" s="10">
        <v>2</v>
      </c>
      <c r="V40" s="10">
        <v>0</v>
      </c>
      <c r="W40" s="10">
        <v>1</v>
      </c>
      <c r="X40" s="10">
        <v>1</v>
      </c>
      <c r="Y40" s="10">
        <v>1</v>
      </c>
      <c r="Z40" s="10">
        <v>1</v>
      </c>
      <c r="AA40" s="10">
        <v>135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9.3797999999999995</v>
      </c>
      <c r="AK40" s="10">
        <v>0.17630000000000001</v>
      </c>
      <c r="AL40" s="11">
        <v>0.2989</v>
      </c>
      <c r="AM40" s="11">
        <v>5.5999999999999999E-3</v>
      </c>
      <c r="AN40" s="11">
        <v>4.3731</v>
      </c>
      <c r="AO40" s="11">
        <v>8.5300000000000001E-2</v>
      </c>
      <c r="AP40" s="11">
        <v>0.3463</v>
      </c>
      <c r="AQ40" s="11">
        <v>6.7999999999999996E-3</v>
      </c>
      <c r="AR40" s="11">
        <v>17.629200000000001</v>
      </c>
      <c r="AS40" s="11">
        <v>0.29370000000000002</v>
      </c>
      <c r="AT40" s="11">
        <v>0.29599999999999999</v>
      </c>
      <c r="AU40" s="11">
        <v>4.8999999999999998E-3</v>
      </c>
      <c r="AV40" s="11">
        <v>32.084000000000003</v>
      </c>
      <c r="AW40" s="11">
        <v>0.50539999999999996</v>
      </c>
      <c r="AX40" s="11">
        <v>0.40200000000000002</v>
      </c>
      <c r="AY40" s="11">
        <v>6.3E-3</v>
      </c>
      <c r="AZ40" s="11">
        <v>7.4435386876921056E-2</v>
      </c>
      <c r="BA40" s="11">
        <v>1.3581081081081083</v>
      </c>
      <c r="BB40" s="11">
        <v>0.15186246418338115</v>
      </c>
      <c r="BC40" s="11">
        <v>0.13272120200333895</v>
      </c>
      <c r="BD40" s="11">
        <v>0.40901876030656681</v>
      </c>
      <c r="BE40" s="27"/>
      <c r="BF40" s="5"/>
    </row>
    <row r="41" spans="2:66" ht="13.5" customHeight="1" x14ac:dyDescent="0.2">
      <c r="B41" s="10">
        <v>157</v>
      </c>
      <c r="C41" s="10">
        <v>9.3350000000000009</v>
      </c>
      <c r="D41" s="10">
        <v>157.38896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29.7</v>
      </c>
      <c r="Q41" s="24">
        <v>0.68</v>
      </c>
      <c r="R41" s="24">
        <v>3.49</v>
      </c>
      <c r="S41" s="24">
        <v>42.14</v>
      </c>
      <c r="T41" s="24">
        <v>92.01</v>
      </c>
      <c r="U41" s="10">
        <v>2</v>
      </c>
      <c r="V41" s="10">
        <v>0</v>
      </c>
      <c r="W41" s="10">
        <v>1</v>
      </c>
      <c r="X41" s="10">
        <v>1</v>
      </c>
      <c r="Y41" s="10">
        <v>1</v>
      </c>
      <c r="Z41" s="10">
        <v>1</v>
      </c>
      <c r="AA41" s="10">
        <v>135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8.6936</v>
      </c>
      <c r="AK41" s="10">
        <v>0.55620000000000003</v>
      </c>
      <c r="AL41" s="11">
        <v>0.27660000000000001</v>
      </c>
      <c r="AM41" s="11">
        <v>1.77E-2</v>
      </c>
      <c r="AN41" s="11">
        <v>4.3250999999999999</v>
      </c>
      <c r="AO41" s="11">
        <v>0.12820000000000001</v>
      </c>
      <c r="AP41" s="11">
        <v>0.34200000000000003</v>
      </c>
      <c r="AQ41" s="11">
        <v>1.01E-2</v>
      </c>
      <c r="AR41" s="11">
        <v>16.485800000000001</v>
      </c>
      <c r="AS41" s="11">
        <v>1.0902000000000001</v>
      </c>
      <c r="AT41" s="11">
        <v>0.27639999999999998</v>
      </c>
      <c r="AU41" s="11">
        <v>1.83E-2</v>
      </c>
      <c r="AV41" s="11">
        <v>32.941000000000003</v>
      </c>
      <c r="AW41" s="11">
        <v>0.3931</v>
      </c>
      <c r="AX41" s="11">
        <v>0.41220000000000001</v>
      </c>
      <c r="AY41" s="11">
        <v>4.8999999999999998E-3</v>
      </c>
      <c r="AZ41" s="11">
        <v>9.3078758949880644E-2</v>
      </c>
      <c r="BA41" s="11">
        <v>1.491316931982634</v>
      </c>
      <c r="BB41" s="11">
        <v>0.19721173395294805</v>
      </c>
      <c r="BC41" s="11">
        <v>0.17137809187279154</v>
      </c>
      <c r="BD41" s="11">
        <v>0.34266402253552675</v>
      </c>
      <c r="BE41" s="27"/>
      <c r="BF41" s="5"/>
    </row>
    <row r="42" spans="2:66" ht="13.5" customHeight="1" x14ac:dyDescent="0.2">
      <c r="B42" s="10">
        <v>157</v>
      </c>
      <c r="C42" s="10">
        <v>9.1120000000000001</v>
      </c>
      <c r="D42" s="10">
        <v>157.37967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29.7</v>
      </c>
      <c r="Q42" s="24">
        <v>0.68</v>
      </c>
      <c r="R42" s="24">
        <v>3.49</v>
      </c>
      <c r="S42" s="24">
        <v>44.94</v>
      </c>
      <c r="T42" s="24">
        <v>90.13</v>
      </c>
      <c r="U42" s="10">
        <v>2</v>
      </c>
      <c r="V42" s="10">
        <v>0</v>
      </c>
      <c r="W42" s="10">
        <v>1</v>
      </c>
      <c r="X42" s="10">
        <v>1</v>
      </c>
      <c r="Y42" s="10">
        <v>1</v>
      </c>
      <c r="Z42" s="10">
        <v>1</v>
      </c>
      <c r="AA42" s="10">
        <v>135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5.4013</v>
      </c>
      <c r="AK42" s="10">
        <v>2.18E-2</v>
      </c>
      <c r="AL42" s="11">
        <v>0.18</v>
      </c>
      <c r="AM42" s="11">
        <v>6.9999999999999999E-4</v>
      </c>
      <c r="AN42" s="11">
        <v>2.6137000000000001</v>
      </c>
      <c r="AO42" s="11">
        <v>1.0999999999999999E-2</v>
      </c>
      <c r="AP42" s="11">
        <v>0.21659999999999999</v>
      </c>
      <c r="AQ42" s="11">
        <v>8.9999999999999998E-4</v>
      </c>
      <c r="AR42" s="11">
        <v>10.1692</v>
      </c>
      <c r="AS42" s="11">
        <v>2.86E-2</v>
      </c>
      <c r="AT42" s="11">
        <v>0.1787</v>
      </c>
      <c r="AU42" s="11">
        <v>5.0000000000000001E-4</v>
      </c>
      <c r="AV42" s="11">
        <v>18.774100000000001</v>
      </c>
      <c r="AW42" s="11">
        <v>8.7400000000000005E-2</v>
      </c>
      <c r="AX42" s="11">
        <v>0.24629999999999999</v>
      </c>
      <c r="AY42" s="11">
        <v>1.1000000000000001E-3</v>
      </c>
      <c r="AZ42" s="11">
        <v>6.4160725858716794E-2</v>
      </c>
      <c r="BA42" s="11">
        <v>1.3782876329043088</v>
      </c>
      <c r="BB42" s="11">
        <v>0.15905882352941175</v>
      </c>
      <c r="BC42" s="11">
        <v>0.10962162162162159</v>
      </c>
      <c r="BD42" s="11">
        <v>0.18339372323936923</v>
      </c>
      <c r="BE42" s="27"/>
      <c r="BF42" s="5"/>
    </row>
    <row r="43" spans="2:66" ht="13.5" customHeight="1" x14ac:dyDescent="0.2">
      <c r="B43" s="10">
        <v>157</v>
      </c>
      <c r="C43" s="10">
        <v>9.1189999999999998</v>
      </c>
      <c r="D43" s="10">
        <v>157.37996000000001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29.7</v>
      </c>
      <c r="Q43" s="24">
        <v>0.68</v>
      </c>
      <c r="R43" s="24">
        <v>3.49</v>
      </c>
      <c r="S43" s="24">
        <v>44.86</v>
      </c>
      <c r="T43" s="24">
        <v>90.18</v>
      </c>
      <c r="U43" s="10">
        <v>2</v>
      </c>
      <c r="V43" s="10">
        <v>0</v>
      </c>
      <c r="W43" s="10">
        <v>1</v>
      </c>
      <c r="X43" s="10">
        <v>1</v>
      </c>
      <c r="Y43" s="10">
        <v>1</v>
      </c>
      <c r="Z43" s="10">
        <v>1</v>
      </c>
      <c r="AA43" s="10">
        <v>135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7.7839999999999998</v>
      </c>
      <c r="AK43" s="10">
        <v>0.34689999999999999</v>
      </c>
      <c r="AL43" s="11">
        <v>0.2591</v>
      </c>
      <c r="AM43" s="11">
        <v>1.15E-2</v>
      </c>
      <c r="AN43" s="11">
        <v>4.0688000000000004</v>
      </c>
      <c r="AO43" s="11">
        <v>0.1547</v>
      </c>
      <c r="AP43" s="11">
        <v>0.3367</v>
      </c>
      <c r="AQ43" s="11">
        <v>1.2800000000000001E-2</v>
      </c>
      <c r="AR43" s="11">
        <v>14.6442</v>
      </c>
      <c r="AS43" s="11">
        <v>0.61639999999999995</v>
      </c>
      <c r="AT43" s="11">
        <v>0.25690000000000002</v>
      </c>
      <c r="AU43" s="11">
        <v>1.0800000000000001E-2</v>
      </c>
      <c r="AV43" s="11">
        <v>31.8781</v>
      </c>
      <c r="AW43" s="11">
        <v>0.73629999999999995</v>
      </c>
      <c r="AX43" s="11">
        <v>0.41749999999999998</v>
      </c>
      <c r="AY43" s="11">
        <v>9.5999999999999992E-3</v>
      </c>
      <c r="AZ43" s="11">
        <v>0.1071333863696632</v>
      </c>
      <c r="BA43" s="11">
        <v>1.6251459711950174</v>
      </c>
      <c r="BB43" s="11">
        <v>0.23813760379596674</v>
      </c>
      <c r="BC43" s="11">
        <v>0.20512602179836509</v>
      </c>
      <c r="BD43" s="11">
        <v>0.25697547960499273</v>
      </c>
      <c r="BE43" s="27"/>
      <c r="BF43" s="5"/>
    </row>
    <row r="44" spans="2:66" ht="13.5" customHeight="1" x14ac:dyDescent="0.2">
      <c r="B44" s="10">
        <v>157</v>
      </c>
      <c r="C44" s="10">
        <v>9.1259999999999994</v>
      </c>
      <c r="D44" s="10">
        <v>157.38024999999999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29.7</v>
      </c>
      <c r="Q44" s="24">
        <v>0.68</v>
      </c>
      <c r="R44" s="24">
        <v>3.49</v>
      </c>
      <c r="S44" s="24">
        <v>44.77</v>
      </c>
      <c r="T44" s="24">
        <v>90.24</v>
      </c>
      <c r="U44" s="10">
        <v>2</v>
      </c>
      <c r="V44" s="10">
        <v>0</v>
      </c>
      <c r="W44" s="10">
        <v>1</v>
      </c>
      <c r="X44" s="10">
        <v>1</v>
      </c>
      <c r="Y44" s="10">
        <v>1</v>
      </c>
      <c r="Z44" s="10">
        <v>1</v>
      </c>
      <c r="AA44" s="10">
        <v>135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8.5831999999999997</v>
      </c>
      <c r="AK44" s="10">
        <v>9.1200000000000003E-2</v>
      </c>
      <c r="AL44" s="11">
        <v>0.28520000000000001</v>
      </c>
      <c r="AM44" s="11">
        <v>3.0000000000000001E-3</v>
      </c>
      <c r="AN44" s="11">
        <v>3.7605</v>
      </c>
      <c r="AO44" s="11">
        <v>3.7100000000000001E-2</v>
      </c>
      <c r="AP44" s="11">
        <v>0.31069999999999998</v>
      </c>
      <c r="AQ44" s="11">
        <v>3.0999999999999999E-3</v>
      </c>
      <c r="AR44" s="11">
        <v>15.942299999999999</v>
      </c>
      <c r="AS44" s="11">
        <v>0.16400000000000001</v>
      </c>
      <c r="AT44" s="11">
        <v>0.27929999999999999</v>
      </c>
      <c r="AU44" s="11">
        <v>2.8999999999999998E-3</v>
      </c>
      <c r="AV44" s="11">
        <v>26.555399999999999</v>
      </c>
      <c r="AW44" s="11">
        <v>0.25169999999999998</v>
      </c>
      <c r="AX44" s="11">
        <v>0.3473</v>
      </c>
      <c r="AY44" s="11">
        <v>3.3E-3</v>
      </c>
      <c r="AZ44" s="11">
        <v>5.5623100303951407E-2</v>
      </c>
      <c r="BA44" s="11">
        <v>1.2434658073755818</v>
      </c>
      <c r="BB44" s="11">
        <v>0.10852218321097989</v>
      </c>
      <c r="BC44" s="11">
        <v>9.053790165098527E-2</v>
      </c>
      <c r="BD44" s="11">
        <v>0.47097718541609562</v>
      </c>
      <c r="BE44" s="27"/>
      <c r="BF44" s="5"/>
    </row>
    <row r="45" spans="2:66" ht="13.5" customHeight="1" x14ac:dyDescent="0.2">
      <c r="B45" s="10">
        <v>157</v>
      </c>
      <c r="C45" s="10">
        <v>9.1349999999999998</v>
      </c>
      <c r="D45" s="10">
        <v>157.38063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29.7</v>
      </c>
      <c r="Q45" s="24">
        <v>0.68</v>
      </c>
      <c r="R45" s="24">
        <v>3.49</v>
      </c>
      <c r="S45" s="24">
        <v>44.65</v>
      </c>
      <c r="T45" s="24">
        <v>90.32</v>
      </c>
      <c r="U45" s="10">
        <v>2</v>
      </c>
      <c r="V45" s="10">
        <v>0</v>
      </c>
      <c r="W45" s="10">
        <v>1</v>
      </c>
      <c r="X45" s="10">
        <v>1</v>
      </c>
      <c r="Y45" s="10">
        <v>1</v>
      </c>
      <c r="Z45" s="10">
        <v>1</v>
      </c>
      <c r="AA45" s="10">
        <v>135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7.9893999999999998</v>
      </c>
      <c r="AK45" s="10">
        <v>0.26979999999999998</v>
      </c>
      <c r="AL45" s="11">
        <v>0.26500000000000001</v>
      </c>
      <c r="AM45" s="11">
        <v>8.8999999999999999E-3</v>
      </c>
      <c r="AN45" s="11">
        <v>4.1384999999999996</v>
      </c>
      <c r="AO45" s="11">
        <v>2.64E-2</v>
      </c>
      <c r="AP45" s="11">
        <v>0.34129999999999999</v>
      </c>
      <c r="AQ45" s="11">
        <v>2.2000000000000001E-3</v>
      </c>
      <c r="AR45" s="11">
        <v>14.8927</v>
      </c>
      <c r="AS45" s="11">
        <v>0.55920000000000003</v>
      </c>
      <c r="AT45" s="11">
        <v>0.26040000000000002</v>
      </c>
      <c r="AU45" s="11">
        <v>9.7999999999999997E-3</v>
      </c>
      <c r="AV45" s="11">
        <v>31.950900000000001</v>
      </c>
      <c r="AW45" s="11">
        <v>0.19339999999999999</v>
      </c>
      <c r="AX45" s="11">
        <v>0.41710000000000003</v>
      </c>
      <c r="AY45" s="11">
        <v>2.5000000000000001E-3</v>
      </c>
      <c r="AZ45" s="11">
        <v>9.9947257383966301E-2</v>
      </c>
      <c r="BA45" s="11">
        <v>1.6017665130568357</v>
      </c>
      <c r="BB45" s="11">
        <v>0.23129151291512917</v>
      </c>
      <c r="BC45" s="11">
        <v>0.19961783439490446</v>
      </c>
      <c r="BD45" s="11">
        <v>0.20453423894299547</v>
      </c>
      <c r="BE45" s="27"/>
      <c r="BF45" s="5"/>
    </row>
    <row r="46" spans="2:66" ht="13.5" customHeight="1" x14ac:dyDescent="0.2">
      <c r="B46" s="10">
        <v>157</v>
      </c>
      <c r="C46" s="10">
        <v>9.1590000000000007</v>
      </c>
      <c r="D46" s="10">
        <v>157.38162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29.7</v>
      </c>
      <c r="Q46" s="24">
        <v>0.68</v>
      </c>
      <c r="R46" s="24">
        <v>3.49</v>
      </c>
      <c r="S46" s="24">
        <v>44.35</v>
      </c>
      <c r="T46" s="24">
        <v>90.51</v>
      </c>
      <c r="U46" s="10">
        <v>2</v>
      </c>
      <c r="V46" s="10">
        <v>0</v>
      </c>
      <c r="W46" s="10">
        <v>1</v>
      </c>
      <c r="X46" s="10">
        <v>1</v>
      </c>
      <c r="Y46" s="10">
        <v>1</v>
      </c>
      <c r="Z46" s="10">
        <v>1</v>
      </c>
      <c r="AA46" s="10">
        <v>135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5.0824999999999996</v>
      </c>
      <c r="AK46" s="10">
        <v>0.28360000000000002</v>
      </c>
      <c r="AL46" s="11">
        <v>0.16769999999999999</v>
      </c>
      <c r="AM46" s="11">
        <v>9.4000000000000004E-3</v>
      </c>
      <c r="AN46" s="11">
        <v>2.2892999999999999</v>
      </c>
      <c r="AO46" s="11">
        <v>0.1217</v>
      </c>
      <c r="AP46" s="11">
        <v>0.18779999999999999</v>
      </c>
      <c r="AQ46" s="11">
        <v>0.01</v>
      </c>
      <c r="AR46" s="11">
        <v>9.5693999999999999</v>
      </c>
      <c r="AS46" s="11">
        <v>0.50960000000000005</v>
      </c>
      <c r="AT46" s="11">
        <v>0.16650000000000001</v>
      </c>
      <c r="AU46" s="11">
        <v>8.8999999999999999E-3</v>
      </c>
      <c r="AV46" s="11">
        <v>14.3208</v>
      </c>
      <c r="AW46" s="11">
        <v>0.81740000000000002</v>
      </c>
      <c r="AX46" s="11">
        <v>0.186</v>
      </c>
      <c r="AY46" s="11">
        <v>1.06E-2</v>
      </c>
      <c r="AZ46" s="11">
        <v>-4.8154093097913216E-3</v>
      </c>
      <c r="BA46" s="11">
        <v>1.117117117117117</v>
      </c>
      <c r="BB46" s="11">
        <v>5.5319148936170175E-2</v>
      </c>
      <c r="BC46" s="11">
        <v>3.4310850439882676E-2</v>
      </c>
      <c r="BD46" s="11">
        <v>-0.25774441644649304</v>
      </c>
      <c r="BE46" s="27"/>
      <c r="BF46" s="5"/>
    </row>
    <row r="47" spans="2:66" ht="13.5" customHeight="1" x14ac:dyDescent="0.2">
      <c r="B47" s="10">
        <v>157</v>
      </c>
      <c r="C47" s="10">
        <v>9.1679999999999993</v>
      </c>
      <c r="D47" s="10">
        <v>157.38200000000001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29.7</v>
      </c>
      <c r="Q47" s="24">
        <v>0.68</v>
      </c>
      <c r="R47" s="24">
        <v>3.49</v>
      </c>
      <c r="S47" s="24">
        <v>44.24</v>
      </c>
      <c r="T47" s="24">
        <v>90.59</v>
      </c>
      <c r="U47" s="10">
        <v>2</v>
      </c>
      <c r="V47" s="10">
        <v>0</v>
      </c>
      <c r="W47" s="10">
        <v>1</v>
      </c>
      <c r="X47" s="10">
        <v>1</v>
      </c>
      <c r="Y47" s="10">
        <v>1</v>
      </c>
      <c r="Z47" s="10">
        <v>1</v>
      </c>
      <c r="AA47" s="10">
        <v>135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7.7363</v>
      </c>
      <c r="AK47" s="10">
        <v>0.34189999999999998</v>
      </c>
      <c r="AL47" s="11">
        <v>0.25480000000000003</v>
      </c>
      <c r="AM47" s="11">
        <v>1.1299999999999999E-2</v>
      </c>
      <c r="AN47" s="11">
        <v>4.0307000000000004</v>
      </c>
      <c r="AO47" s="11">
        <v>9.8400000000000001E-2</v>
      </c>
      <c r="AP47" s="11">
        <v>0.3301</v>
      </c>
      <c r="AQ47" s="11">
        <v>8.0999999999999996E-3</v>
      </c>
      <c r="AR47" s="11">
        <v>14.5007</v>
      </c>
      <c r="AS47" s="11">
        <v>0.62039999999999995</v>
      </c>
      <c r="AT47" s="11">
        <v>0.25180000000000002</v>
      </c>
      <c r="AU47" s="11">
        <v>1.0800000000000001E-2</v>
      </c>
      <c r="AV47" s="11">
        <v>31.077300000000001</v>
      </c>
      <c r="AW47" s="11">
        <v>0.38900000000000001</v>
      </c>
      <c r="AX47" s="11">
        <v>0.40279999999999999</v>
      </c>
      <c r="AY47" s="11">
        <v>5.0000000000000001E-3</v>
      </c>
      <c r="AZ47" s="11">
        <v>9.9194978851139287E-2</v>
      </c>
      <c r="BA47" s="11">
        <v>1.5996822875297854</v>
      </c>
      <c r="BB47" s="11">
        <v>0.2306752215093186</v>
      </c>
      <c r="BC47" s="11">
        <v>0.19617183440152428</v>
      </c>
      <c r="BD47" s="11">
        <v>0.19830161066095026</v>
      </c>
      <c r="BE47" s="27"/>
      <c r="BF47" s="5"/>
    </row>
    <row r="48" spans="2:66" ht="13.5" customHeight="1" x14ac:dyDescent="0.2">
      <c r="B48" s="10">
        <v>157</v>
      </c>
      <c r="C48" s="10">
        <v>9.1750000000000007</v>
      </c>
      <c r="D48" s="10">
        <v>157.38229000000001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29.7</v>
      </c>
      <c r="Q48" s="24">
        <v>0.68</v>
      </c>
      <c r="R48" s="24">
        <v>3.49</v>
      </c>
      <c r="S48" s="24">
        <v>44.15</v>
      </c>
      <c r="T48" s="24">
        <v>90.65</v>
      </c>
      <c r="U48" s="10">
        <v>2</v>
      </c>
      <c r="V48" s="10">
        <v>0</v>
      </c>
      <c r="W48" s="10">
        <v>1</v>
      </c>
      <c r="X48" s="10">
        <v>1</v>
      </c>
      <c r="Y48" s="10">
        <v>1</v>
      </c>
      <c r="Z48" s="10">
        <v>1</v>
      </c>
      <c r="AA48" s="10">
        <v>135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8.2644000000000002</v>
      </c>
      <c r="AK48" s="10">
        <v>2.81E-2</v>
      </c>
      <c r="AL48" s="11">
        <v>0.27179999999999999</v>
      </c>
      <c r="AM48" s="11">
        <v>8.9999999999999998E-4</v>
      </c>
      <c r="AN48" s="11">
        <v>3.6261000000000001</v>
      </c>
      <c r="AO48" s="11">
        <v>1.2E-2</v>
      </c>
      <c r="AP48" s="11">
        <v>0.29649999999999999</v>
      </c>
      <c r="AQ48" s="11">
        <v>1E-3</v>
      </c>
      <c r="AR48" s="11">
        <v>15.340999999999999</v>
      </c>
      <c r="AS48" s="11">
        <v>5.5399999999999998E-2</v>
      </c>
      <c r="AT48" s="11">
        <v>0.26600000000000001</v>
      </c>
      <c r="AU48" s="11">
        <v>1E-3</v>
      </c>
      <c r="AV48" s="11">
        <v>25.556999999999999</v>
      </c>
      <c r="AW48" s="11">
        <v>7.2800000000000004E-2</v>
      </c>
      <c r="AX48" s="11">
        <v>0.33069999999999999</v>
      </c>
      <c r="AY48" s="11">
        <v>8.9999999999999998E-4</v>
      </c>
      <c r="AZ48" s="11">
        <v>5.4528061224489811E-2</v>
      </c>
      <c r="BA48" s="11">
        <v>1.2432330827067668</v>
      </c>
      <c r="BB48" s="11">
        <v>0.10842969666499075</v>
      </c>
      <c r="BC48" s="11">
        <v>8.8492750980213336E-2</v>
      </c>
      <c r="BD48" s="11">
        <v>0.45143647285247862</v>
      </c>
      <c r="BE48" s="27"/>
      <c r="BF48" s="5"/>
    </row>
    <row r="49" spans="2:57" ht="13.5" customHeight="1" x14ac:dyDescent="0.2">
      <c r="B49" s="10">
        <v>157</v>
      </c>
      <c r="C49" s="10">
        <v>9.1839999999999993</v>
      </c>
      <c r="D49" s="10">
        <v>157.38266999999999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29.7</v>
      </c>
      <c r="Q49" s="24">
        <v>0.68</v>
      </c>
      <c r="R49" s="24">
        <v>3.49</v>
      </c>
      <c r="S49" s="24">
        <v>44.04</v>
      </c>
      <c r="T49" s="24">
        <v>90.72</v>
      </c>
      <c r="U49" s="10">
        <v>2</v>
      </c>
      <c r="V49" s="10">
        <v>0</v>
      </c>
      <c r="W49" s="10">
        <v>1</v>
      </c>
      <c r="X49" s="10">
        <v>1</v>
      </c>
      <c r="Y49" s="10">
        <v>1</v>
      </c>
      <c r="Z49" s="10">
        <v>1</v>
      </c>
      <c r="AA49" s="10">
        <v>135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7.9667000000000003</v>
      </c>
      <c r="AK49" s="10">
        <v>0.32919999999999999</v>
      </c>
      <c r="AL49" s="11">
        <v>0.26150000000000001</v>
      </c>
      <c r="AM49" s="11">
        <v>1.0800000000000001E-2</v>
      </c>
      <c r="AN49" s="11">
        <v>4.0541</v>
      </c>
      <c r="AO49" s="11">
        <v>7.5899999999999995E-2</v>
      </c>
      <c r="AP49" s="11">
        <v>0.33090000000000003</v>
      </c>
      <c r="AQ49" s="11">
        <v>6.1999999999999998E-3</v>
      </c>
      <c r="AR49" s="11">
        <v>14.9557</v>
      </c>
      <c r="AS49" s="11">
        <v>0.50239999999999996</v>
      </c>
      <c r="AT49" s="11">
        <v>0.25879999999999997</v>
      </c>
      <c r="AU49" s="11">
        <v>8.6999999999999994E-3</v>
      </c>
      <c r="AV49" s="11">
        <v>31.2728</v>
      </c>
      <c r="AW49" s="11">
        <v>5.62E-2</v>
      </c>
      <c r="AX49" s="11">
        <v>0.40389999999999998</v>
      </c>
      <c r="AY49" s="11">
        <v>6.9999999999999999E-4</v>
      </c>
      <c r="AZ49" s="11">
        <v>9.934676102340767E-2</v>
      </c>
      <c r="BA49" s="11">
        <v>1.5606646058732614</v>
      </c>
      <c r="BB49" s="11">
        <v>0.21895276897540367</v>
      </c>
      <c r="BC49" s="11">
        <v>0.18719360110088587</v>
      </c>
      <c r="BD49" s="11">
        <v>0.2784177415398108</v>
      </c>
      <c r="BE49" s="27"/>
    </row>
    <row r="50" spans="2:57" ht="13.5" customHeight="1" x14ac:dyDescent="0.2">
      <c r="B50" s="10">
        <v>157</v>
      </c>
      <c r="C50" s="10">
        <v>9.0670000000000002</v>
      </c>
      <c r="D50" s="10">
        <v>157.37779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29.7</v>
      </c>
      <c r="Q50" s="24">
        <v>0.68</v>
      </c>
      <c r="R50" s="24">
        <v>3.49</v>
      </c>
      <c r="S50" s="24">
        <v>45.51</v>
      </c>
      <c r="T50" s="24">
        <v>89.76</v>
      </c>
      <c r="U50" s="10">
        <v>2</v>
      </c>
      <c r="V50" s="10">
        <v>0</v>
      </c>
      <c r="W50" s="10">
        <v>1</v>
      </c>
      <c r="X50" s="10">
        <v>1</v>
      </c>
      <c r="Y50" s="10">
        <v>1</v>
      </c>
      <c r="Z50" s="10">
        <v>1</v>
      </c>
      <c r="AA50" s="10">
        <v>135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7.6619999999999999</v>
      </c>
      <c r="AK50" s="10">
        <v>1.4E-2</v>
      </c>
      <c r="AL50" s="11">
        <v>0.25790000000000002</v>
      </c>
      <c r="AM50" s="11">
        <v>5.0000000000000001E-4</v>
      </c>
      <c r="AN50" s="11">
        <v>3.3138999999999998</v>
      </c>
      <c r="AO50" s="11">
        <v>5.0000000000000001E-3</v>
      </c>
      <c r="AP50" s="11">
        <v>0.27739999999999998</v>
      </c>
      <c r="AQ50" s="11">
        <v>4.0000000000000002E-4</v>
      </c>
      <c r="AR50" s="11">
        <v>14.263299999999999</v>
      </c>
      <c r="AS50" s="11">
        <v>7.8200000000000006E-2</v>
      </c>
      <c r="AT50" s="11">
        <v>0.25309999999999999</v>
      </c>
      <c r="AU50" s="11">
        <v>1.4E-3</v>
      </c>
      <c r="AV50" s="11">
        <v>23.805599999999998</v>
      </c>
      <c r="AW50" s="11">
        <v>1.8700000000000001E-2</v>
      </c>
      <c r="AX50" s="11">
        <v>0.31540000000000001</v>
      </c>
      <c r="AY50" s="11">
        <v>2.0000000000000001E-4</v>
      </c>
      <c r="AZ50" s="11">
        <v>6.4102564102564166E-2</v>
      </c>
      <c r="BA50" s="11">
        <v>1.2461477676807586</v>
      </c>
      <c r="BB50" s="11">
        <v>0.10958663148636767</v>
      </c>
      <c r="BC50" s="11">
        <v>8.7459054749649073E-2</v>
      </c>
      <c r="BD50" s="11">
        <v>0.61838688564858757</v>
      </c>
      <c r="BE50" s="27"/>
    </row>
    <row r="51" spans="2:57" ht="13.5" customHeight="1" x14ac:dyDescent="0.2">
      <c r="B51" s="10">
        <v>157</v>
      </c>
      <c r="C51" s="10">
        <v>8.8309999999999995</v>
      </c>
      <c r="D51" s="10">
        <v>157.36796000000001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29.7</v>
      </c>
      <c r="Q51" s="24">
        <v>0.68</v>
      </c>
      <c r="R51" s="24">
        <v>3.49</v>
      </c>
      <c r="S51" s="24">
        <v>48.47</v>
      </c>
      <c r="T51" s="24">
        <v>87.89</v>
      </c>
      <c r="U51" s="10">
        <v>2</v>
      </c>
      <c r="V51" s="10">
        <v>0</v>
      </c>
      <c r="W51" s="10">
        <v>1</v>
      </c>
      <c r="X51" s="10">
        <v>1</v>
      </c>
      <c r="Y51" s="10">
        <v>1</v>
      </c>
      <c r="Z51" s="10">
        <v>1</v>
      </c>
      <c r="AA51" s="10">
        <v>135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19.2195</v>
      </c>
      <c r="AK51" s="26">
        <v>9.4999999999999998E-3</v>
      </c>
      <c r="AL51" s="26">
        <v>0.68799999999999994</v>
      </c>
      <c r="AM51" s="26">
        <v>5.0000000000000001E-4</v>
      </c>
      <c r="AN51" s="26">
        <v>7.6105</v>
      </c>
      <c r="AO51" s="26">
        <v>4.4999999999999997E-3</v>
      </c>
      <c r="AP51" s="26">
        <v>0.67849999999999988</v>
      </c>
      <c r="AQ51" s="26">
        <v>5.0000000000000001E-4</v>
      </c>
      <c r="AR51" s="26">
        <v>36.301000000000002</v>
      </c>
      <c r="AS51" s="26">
        <v>1.3500000000000002E-2</v>
      </c>
      <c r="AT51" s="26">
        <v>0.68599999999999994</v>
      </c>
      <c r="AU51" s="26">
        <v>5.0000000000000001E-4</v>
      </c>
      <c r="AV51" s="26">
        <v>46.985100000000003</v>
      </c>
      <c r="AW51" s="26">
        <v>1.46E-2</v>
      </c>
      <c r="AX51" s="26">
        <v>0.6613</v>
      </c>
      <c r="AY51" s="26">
        <v>2.0000000000000001E-4</v>
      </c>
      <c r="AZ51" s="11">
        <v>-1.2837736975667924E-2</v>
      </c>
      <c r="BA51" s="11">
        <v>24.099854227405253</v>
      </c>
      <c r="BB51" s="11">
        <v>-1.8332962220737731E-2</v>
      </c>
      <c r="BC51" s="11">
        <v>-2.0056298381421488E-2</v>
      </c>
      <c r="BD51" s="11">
        <v>0.39809816687627048</v>
      </c>
      <c r="BE51" s="27"/>
    </row>
    <row r="52" spans="2:57" ht="13.5" customHeight="1" x14ac:dyDescent="0.2">
      <c r="B52" s="10">
        <v>157</v>
      </c>
      <c r="C52" s="10">
        <v>8.8190000000000008</v>
      </c>
      <c r="D52" s="10">
        <v>157.36745999999999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29.7</v>
      </c>
      <c r="Q52" s="24">
        <v>0.68</v>
      </c>
      <c r="R52" s="24">
        <v>3.49</v>
      </c>
      <c r="S52" s="24">
        <v>48.63</v>
      </c>
      <c r="T52" s="24">
        <v>87.79</v>
      </c>
      <c r="U52" s="10">
        <v>2</v>
      </c>
      <c r="V52" s="10">
        <v>0</v>
      </c>
      <c r="W52" s="10">
        <v>1</v>
      </c>
      <c r="X52" s="10">
        <v>1</v>
      </c>
      <c r="Y52" s="10">
        <v>1</v>
      </c>
      <c r="Z52" s="10">
        <v>1</v>
      </c>
      <c r="AA52" s="10">
        <v>135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27.686900000000001</v>
      </c>
      <c r="AK52" s="10">
        <v>5.4000000000000003E-3</v>
      </c>
      <c r="AL52" s="11">
        <v>0.99450000000000005</v>
      </c>
      <c r="AM52" s="11">
        <v>2.0000000000000001E-4</v>
      </c>
      <c r="AN52" s="11">
        <v>11.1143</v>
      </c>
      <c r="AO52" s="11">
        <v>0</v>
      </c>
      <c r="AP52" s="11">
        <v>0.99419999999999997</v>
      </c>
      <c r="AQ52" s="11">
        <v>0</v>
      </c>
      <c r="AR52" s="11">
        <v>52.433100000000003</v>
      </c>
      <c r="AS52" s="11">
        <v>1.35E-2</v>
      </c>
      <c r="AT52" s="11">
        <v>0.99450000000000005</v>
      </c>
      <c r="AU52" s="11">
        <v>2.9999999999999997E-4</v>
      </c>
      <c r="AV52" s="11">
        <v>70.412199999999999</v>
      </c>
      <c r="AW52" s="11">
        <v>1.26E-2</v>
      </c>
      <c r="AX52" s="11">
        <v>0.99419999999999997</v>
      </c>
      <c r="AY52" s="11">
        <v>2.0000000000000001E-4</v>
      </c>
      <c r="AZ52" s="25">
        <v>0.72734509637970479</v>
      </c>
      <c r="BA52" s="25">
        <v>1.3428959950870727</v>
      </c>
      <c r="BB52" s="25">
        <v>0.14635561962891536</v>
      </c>
      <c r="BC52" s="25">
        <v>0.2186435153994517</v>
      </c>
      <c r="BD52" s="25">
        <v>11.382348019777762</v>
      </c>
      <c r="BE52" s="27"/>
    </row>
    <row r="53" spans="2:57" ht="13.5" customHeight="1" x14ac:dyDescent="0.2">
      <c r="B53" s="10">
        <v>157</v>
      </c>
      <c r="C53" s="10">
        <v>9.0559999999999992</v>
      </c>
      <c r="D53" s="10">
        <v>157.37733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29.7</v>
      </c>
      <c r="Q53" s="24">
        <v>0.68</v>
      </c>
      <c r="R53" s="24">
        <v>3.49</v>
      </c>
      <c r="S53" s="24">
        <v>45.65</v>
      </c>
      <c r="T53" s="24">
        <v>89.67</v>
      </c>
      <c r="U53" s="10">
        <v>2</v>
      </c>
      <c r="V53" s="10">
        <v>0</v>
      </c>
      <c r="W53" s="10">
        <v>1</v>
      </c>
      <c r="X53" s="10">
        <v>1</v>
      </c>
      <c r="Y53" s="10">
        <v>1</v>
      </c>
      <c r="Z53" s="10">
        <v>1</v>
      </c>
      <c r="AA53" s="10">
        <v>135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29.688099999999999</v>
      </c>
      <c r="AK53" s="10">
        <v>1.29E-2</v>
      </c>
      <c r="AL53" s="11">
        <v>1.0015000000000001</v>
      </c>
      <c r="AM53" s="11">
        <v>4.0000000000000002E-4</v>
      </c>
      <c r="AN53" s="11">
        <v>11.933400000000001</v>
      </c>
      <c r="AO53" s="11">
        <v>6.0000000000000001E-3</v>
      </c>
      <c r="AP53" s="11">
        <v>1.0013000000000001</v>
      </c>
      <c r="AQ53" s="11">
        <v>5.0000000000000001E-4</v>
      </c>
      <c r="AR53" s="11">
        <v>56.304099999999998</v>
      </c>
      <c r="AS53" s="11">
        <v>2.23E-2</v>
      </c>
      <c r="AT53" s="11">
        <v>1.0015000000000001</v>
      </c>
      <c r="AU53" s="11">
        <v>4.0000000000000002E-4</v>
      </c>
      <c r="AV53" s="11">
        <v>75.395799999999994</v>
      </c>
      <c r="AW53" s="11">
        <v>3.32E-2</v>
      </c>
      <c r="AX53" s="11">
        <v>1.0013000000000001</v>
      </c>
      <c r="AY53" s="11">
        <v>4.0000000000000002E-4</v>
      </c>
      <c r="AZ53" s="25">
        <v>0.726703095871713</v>
      </c>
      <c r="BA53" s="25">
        <v>1.3390818785843304</v>
      </c>
      <c r="BB53" s="25">
        <v>0.1449636636018706</v>
      </c>
      <c r="BC53" s="25">
        <v>0.21662308367858066</v>
      </c>
      <c r="BD53" s="25">
        <v>11.425327950629139</v>
      </c>
      <c r="BE53" s="27"/>
    </row>
    <row r="54" spans="2:57" ht="13.5" customHeight="1" x14ac:dyDescent="0.2">
      <c r="B54" s="10">
        <v>157</v>
      </c>
      <c r="C54" s="10">
        <v>9.3640000000000008</v>
      </c>
      <c r="D54" s="10">
        <v>157.39017000000001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29.7</v>
      </c>
      <c r="Q54" s="24">
        <v>0.68</v>
      </c>
      <c r="R54" s="24">
        <v>3.49</v>
      </c>
      <c r="S54" s="24">
        <v>41.78</v>
      </c>
      <c r="T54" s="24">
        <v>92.26</v>
      </c>
      <c r="U54" s="10">
        <v>2</v>
      </c>
      <c r="V54" s="10">
        <v>0</v>
      </c>
      <c r="W54" s="10">
        <v>1</v>
      </c>
      <c r="X54" s="10">
        <v>1</v>
      </c>
      <c r="Y54" s="10">
        <v>1</v>
      </c>
      <c r="Z54" s="10">
        <v>1</v>
      </c>
      <c r="AA54" s="10">
        <v>135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31.924800000000001</v>
      </c>
      <c r="AK54" s="10">
        <v>1.3899999999999999E-2</v>
      </c>
      <c r="AL54" s="11">
        <v>1.01</v>
      </c>
      <c r="AM54" s="11">
        <v>4.0000000000000002E-4</v>
      </c>
      <c r="AN54" s="11">
        <v>12.847799999999999</v>
      </c>
      <c r="AO54" s="11">
        <v>3.7000000000000002E-3</v>
      </c>
      <c r="AP54" s="11">
        <v>1.0099</v>
      </c>
      <c r="AQ54" s="11">
        <v>2.9999999999999997E-4</v>
      </c>
      <c r="AR54" s="11">
        <v>60.5976</v>
      </c>
      <c r="AS54" s="11">
        <v>1.11E-2</v>
      </c>
      <c r="AT54" s="11">
        <v>1.01</v>
      </c>
      <c r="AU54" s="11">
        <v>2.0000000000000001E-4</v>
      </c>
      <c r="AV54" s="11">
        <v>81.192800000000005</v>
      </c>
      <c r="AW54" s="11">
        <v>2.6800000000000001E-2</v>
      </c>
      <c r="AX54" s="11">
        <v>1.0099</v>
      </c>
      <c r="AY54" s="11">
        <v>2.9999999999999997E-4</v>
      </c>
      <c r="AZ54" s="25">
        <v>0.72676056937110134</v>
      </c>
      <c r="BA54" s="25">
        <v>1.3398682456070869</v>
      </c>
      <c r="BB54" s="25">
        <v>0.14525101840463109</v>
      </c>
      <c r="BC54" s="25">
        <v>0.21711092245154984</v>
      </c>
      <c r="BD54" s="25">
        <v>11.415168458340789</v>
      </c>
      <c r="BE54" s="27"/>
    </row>
  </sheetData>
  <autoFilter ref="B9:BB54" xr:uid="{0C0898BF-70BB-456D-99F7-F3EC3D5C3094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0F39-E97E-4D81-AF13-6AC60AE1F574}">
  <sheetPr codeName="Sheet53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160</v>
      </c>
      <c r="C10" s="10">
        <v>8.9550000000000001</v>
      </c>
      <c r="D10" s="10">
        <v>160.37312</v>
      </c>
      <c r="E10" s="10">
        <v>11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32</v>
      </c>
      <c r="Q10" s="24">
        <v>0.93</v>
      </c>
      <c r="R10" s="24">
        <v>3.83</v>
      </c>
      <c r="S10" s="24">
        <v>46.92</v>
      </c>
      <c r="T10" s="24">
        <v>88.43</v>
      </c>
      <c r="U10" s="10">
        <v>3</v>
      </c>
      <c r="V10" s="10">
        <v>0</v>
      </c>
      <c r="W10" s="10">
        <v>1</v>
      </c>
      <c r="X10" s="10">
        <v>2</v>
      </c>
      <c r="Y10" s="10">
        <v>5</v>
      </c>
      <c r="Z10" s="10">
        <v>3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7.3071000000000002</v>
      </c>
      <c r="AK10" s="10">
        <v>0.40089999999999998</v>
      </c>
      <c r="AL10" s="11">
        <v>0.25409999999999999</v>
      </c>
      <c r="AM10" s="11">
        <v>1.3899999999999999E-2</v>
      </c>
      <c r="AN10" s="11">
        <v>3.4914999999999998</v>
      </c>
      <c r="AO10" s="11">
        <v>0.13400000000000001</v>
      </c>
      <c r="AP10" s="11">
        <v>0.32</v>
      </c>
      <c r="AQ10" s="11">
        <v>1.23E-2</v>
      </c>
      <c r="AR10" s="11">
        <v>13.742599999999999</v>
      </c>
      <c r="AS10" s="11">
        <v>0.72240000000000004</v>
      </c>
      <c r="AT10" s="11">
        <v>0.25269999999999998</v>
      </c>
      <c r="AU10" s="11">
        <v>1.3299999999999999E-2</v>
      </c>
      <c r="AV10" s="11">
        <v>28.5106</v>
      </c>
      <c r="AW10" s="11">
        <v>1.2210000000000001</v>
      </c>
      <c r="AX10" s="11">
        <v>0.3977</v>
      </c>
      <c r="AY10" s="11">
        <v>1.7000000000000001E-2</v>
      </c>
      <c r="AZ10" s="11">
        <v>0.10826250522502437</v>
      </c>
      <c r="BA10" s="11">
        <v>1.5738029283735655</v>
      </c>
      <c r="BB10" s="11">
        <v>0.22293972939729401</v>
      </c>
      <c r="BC10" s="11">
        <v>0.18906467315716274</v>
      </c>
      <c r="BD10" s="11">
        <v>0.37482799379103671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0.22753437500000001</v>
      </c>
      <c r="BJ10" s="4">
        <f>DSTDEV(PlotSort,"PhxRed",$BI$35:$BI$38)/SQRT($BH10)</f>
        <v>5.8337702379346141E-3</v>
      </c>
      <c r="BK10" s="4">
        <f>DAVERAGE(PlotSort,"PhxRedEdge",$BI$35:$BI$38)</f>
        <v>0.31122812500000008</v>
      </c>
      <c r="BL10" s="4">
        <f>DSTDEV(PlotSort,"PhxRedEdge",$BI$35:$BI$38)/SQRT($BH10)</f>
        <v>2.8746536761078689E-3</v>
      </c>
      <c r="BM10" s="4">
        <f>DAVERAGE(PlotSort,"TMRed",$BI$35:$BI$38)</f>
        <v>0.22659062499999999</v>
      </c>
      <c r="BN10" s="4">
        <f>DSTDEV(PlotSort,"TMRed",$BI$35:$BI$38)/SQRT($BH10)</f>
        <v>5.5615314658341583E-3</v>
      </c>
      <c r="BO10" s="4">
        <f>DAVERAGE(PlotSort,"TMNIR",$BI$35:$BI$38)</f>
        <v>0.40545625000000007</v>
      </c>
      <c r="BP10" s="4">
        <f>DSTDEV(PlotSort,"TMNIR",$BI$35:$BI$38)/SQRT($BH10)</f>
        <v>3.5014079469389303E-3</v>
      </c>
      <c r="BQ10" s="4">
        <f>DAVERAGE(PlotSort,"NDRE",$BI$35:$BI$38)</f>
        <v>0.13144420040102966</v>
      </c>
      <c r="BR10" s="4">
        <f>DSTDEV(PlotSort,"NDRE",$BI$35:$BI$38)/SQRT($BH10)</f>
        <v>5.3253405425111302E-3</v>
      </c>
      <c r="BS10" s="4">
        <f>DAVERAGE(PlotSort,"rvi",$BI$35:$BI$38)</f>
        <v>1.8306009567704964</v>
      </c>
      <c r="BT10" s="4">
        <f>DSTDEV(PlotSort,"rvi",$BI$35:$BI$38)/SQRT($BH10)</f>
        <v>5.7366321032548781E-2</v>
      </c>
      <c r="BU10" s="17">
        <f>DAVERAGE(PlotSort,"ndvi",$BI$35:$BI$38)</f>
        <v>0.28517142204267809</v>
      </c>
      <c r="BV10" s="4">
        <f>DSTDEV(PlotSort,"ndvi",$BI$35:$BI$38)/SQRT($BH10)</f>
        <v>1.3254697518660577E-2</v>
      </c>
      <c r="BW10" s="17">
        <f>DAVERAGE(PlotSort,"SAVI",$BI$35:$BI$38)</f>
        <v>0.23786752457872345</v>
      </c>
      <c r="BX10" s="4">
        <f>DSTDEV(PlotSort,"SAVI",$BI$35:$BI$38)/SQRT($BH10)</f>
        <v>1.0468098841776251E-2</v>
      </c>
      <c r="BY10" s="17">
        <f>DAVERAGE(PlotSort,"CCCI",$BI$35:$BI$38)</f>
        <v>0.28625880498547274</v>
      </c>
      <c r="BZ10" s="4">
        <f>DSTDEV(PlotSort,"CCCI",$BI$35:$BI$38)/SQRT($BH10)</f>
        <v>1.9617334839420519E-2</v>
      </c>
    </row>
    <row r="11" spans="1:78" ht="13.5" customHeight="1" x14ac:dyDescent="0.2">
      <c r="B11" s="10">
        <v>160</v>
      </c>
      <c r="C11" s="10">
        <v>8.9469999999999992</v>
      </c>
      <c r="D11" s="10">
        <v>160.37279000000001</v>
      </c>
      <c r="E11" s="10">
        <v>11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32</v>
      </c>
      <c r="Q11" s="24">
        <v>0.93</v>
      </c>
      <c r="R11" s="24">
        <v>3.83</v>
      </c>
      <c r="S11" s="24">
        <v>47.02</v>
      </c>
      <c r="T11" s="24">
        <v>88.37</v>
      </c>
      <c r="U11" s="10">
        <v>3</v>
      </c>
      <c r="V11" s="10">
        <v>0</v>
      </c>
      <c r="W11" s="10">
        <v>1</v>
      </c>
      <c r="X11" s="10">
        <v>2</v>
      </c>
      <c r="Y11" s="10">
        <v>5</v>
      </c>
      <c r="Z11" s="10">
        <v>3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7.7096999999999998</v>
      </c>
      <c r="AK11" s="10">
        <v>0.17929999999999999</v>
      </c>
      <c r="AL11" s="11">
        <v>0.26869999999999999</v>
      </c>
      <c r="AM11" s="11">
        <v>6.1999999999999998E-3</v>
      </c>
      <c r="AN11" s="11">
        <v>3.5735999999999999</v>
      </c>
      <c r="AO11" s="11">
        <v>7.0599999999999996E-2</v>
      </c>
      <c r="AP11" s="11">
        <v>0.32829999999999998</v>
      </c>
      <c r="AQ11" s="11">
        <v>6.4999999999999997E-3</v>
      </c>
      <c r="AR11" s="11">
        <v>14.5816</v>
      </c>
      <c r="AS11" s="11">
        <v>0.44030000000000002</v>
      </c>
      <c r="AT11" s="11">
        <v>0.26869999999999999</v>
      </c>
      <c r="AU11" s="11">
        <v>8.0999999999999996E-3</v>
      </c>
      <c r="AV11" s="11">
        <v>28.855799999999999</v>
      </c>
      <c r="AW11" s="11">
        <v>0.79249999999999998</v>
      </c>
      <c r="AX11" s="11">
        <v>0.40339999999999998</v>
      </c>
      <c r="AY11" s="11">
        <v>1.11E-2</v>
      </c>
      <c r="AZ11" s="11">
        <v>0.1026376930435971</v>
      </c>
      <c r="BA11" s="11">
        <v>1.5013025679196128</v>
      </c>
      <c r="BB11" s="11">
        <v>0.20041660467192382</v>
      </c>
      <c r="BC11" s="11">
        <v>0.17238290248272331</v>
      </c>
      <c r="BD11" s="11">
        <v>0.4587090688125573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0.232375</v>
      </c>
      <c r="BJ11" s="4">
        <f>DSTDEV(PlotSort,"PhxRed",$BI$31:$BI$32)/SQRT($BH11)</f>
        <v>7.5012248999747379E-3</v>
      </c>
      <c r="BK11" s="4">
        <f>DAVERAGE(PlotSort,"PhxRedEdge",$BI$31:$BI$32)</f>
        <v>0.31320624999999996</v>
      </c>
      <c r="BL11" s="4">
        <f>DSTDEV(PlotSort,"PhxRedEdge",$BI$31:$BI$32)/SQRT($BH11)</f>
        <v>4.3860239088685631E-3</v>
      </c>
      <c r="BM11" s="4">
        <f>DAVERAGE(PlotSort,"TMRed",$BI$31:$BI$32)</f>
        <v>0.23161874999999996</v>
      </c>
      <c r="BN11" s="4">
        <f>DSTDEV(PlotSort,"TMRed",$BI$31:$BI$32)/SQRT($BH11)</f>
        <v>6.9686692820438122E-3</v>
      </c>
      <c r="BO11" s="4">
        <f>DAVERAGE(PlotSort,"TMNIR",$BI$31:$BI$32)</f>
        <v>0.40703749999999994</v>
      </c>
      <c r="BP11" s="4">
        <f>DSTDEV(PlotSort,"TMNIR",$BI$31:$BI$32)/SQRT($BH11)</f>
        <v>3.7074910092046521E-3</v>
      </c>
      <c r="BQ11" s="4">
        <f>DAVERAGE(PlotSort,"NDRE",$BI$31:$BI$32)</f>
        <v>0.13061990708045404</v>
      </c>
      <c r="BR11" s="4">
        <f>DSTDEV(PlotSort,"NDRE",$BI$31:$BI$32)/SQRT($BH11)</f>
        <v>7.1954945907556789E-3</v>
      </c>
      <c r="BS11" s="4">
        <f>DAVERAGE(PlotSort,"rvi",$BI$31:$BI$32)</f>
        <v>1.7842081772093665</v>
      </c>
      <c r="BT11" s="4">
        <f>DSTDEV(PlotSort,"rvi",$BI$31:$BI$32)/SQRT($BH11)</f>
        <v>6.1847848721158165E-2</v>
      </c>
      <c r="BU11" s="17">
        <f>DAVERAGE(PlotSort,"ndvi",$BI$31:$BI$32)</f>
        <v>0.27663639069142459</v>
      </c>
      <c r="BV11" s="4">
        <f>DSTDEV(PlotSort,"ndvi",$BI$31:$BI$32)/SQRT($BH11)</f>
        <v>1.5193408345079193E-2</v>
      </c>
      <c r="BW11" s="17">
        <f>DAVERAGE(PlotSort,"SAVI",$BI$31:$BI$32)</f>
        <v>0.23186802182946781</v>
      </c>
      <c r="BX11" s="4">
        <f>DSTDEV(PlotSort,"SAVI",$BI$31:$BI$32)/SQRT($BH11)</f>
        <v>1.1757679958140284E-2</v>
      </c>
      <c r="BY11" s="17">
        <f>DAVERAGE(PlotSort,"CCCI",$BI$31:$BI$32)</f>
        <v>0.31882039354630753</v>
      </c>
      <c r="BZ11" s="4">
        <f>DSTDEV(PlotSort,"CCCI",$BI$31:$BI$32)/SQRT($BH11)</f>
        <v>1.7704943673405912E-2</v>
      </c>
    </row>
    <row r="12" spans="1:78" ht="13.5" customHeight="1" x14ac:dyDescent="0.2">
      <c r="B12" s="10">
        <v>160</v>
      </c>
      <c r="C12" s="10">
        <v>8.94</v>
      </c>
      <c r="D12" s="10">
        <v>160.3725</v>
      </c>
      <c r="E12" s="10">
        <v>11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32</v>
      </c>
      <c r="Q12" s="24">
        <v>0.93</v>
      </c>
      <c r="R12" s="24">
        <v>3.83</v>
      </c>
      <c r="S12" s="24">
        <v>47.11</v>
      </c>
      <c r="T12" s="24">
        <v>88.32</v>
      </c>
      <c r="U12" s="10">
        <v>3</v>
      </c>
      <c r="V12" s="10">
        <v>0</v>
      </c>
      <c r="W12" s="10">
        <v>1</v>
      </c>
      <c r="X12" s="10">
        <v>2</v>
      </c>
      <c r="Y12" s="10">
        <v>5</v>
      </c>
      <c r="Z12" s="10">
        <v>3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4.6018999999999997</v>
      </c>
      <c r="AK12" s="10">
        <v>0.17580000000000001</v>
      </c>
      <c r="AL12" s="11">
        <v>0.16070000000000001</v>
      </c>
      <c r="AM12" s="11">
        <v>6.1000000000000004E-3</v>
      </c>
      <c r="AN12" s="11">
        <v>2.9068999999999998</v>
      </c>
      <c r="AO12" s="11">
        <v>3.7600000000000001E-2</v>
      </c>
      <c r="AP12" s="11">
        <v>0.26750000000000002</v>
      </c>
      <c r="AQ12" s="11">
        <v>3.5000000000000001E-3</v>
      </c>
      <c r="AR12" s="11">
        <v>8.9069000000000003</v>
      </c>
      <c r="AS12" s="11">
        <v>0.51580000000000004</v>
      </c>
      <c r="AT12" s="11">
        <v>0.16450000000000001</v>
      </c>
      <c r="AU12" s="11">
        <v>9.4999999999999998E-3</v>
      </c>
      <c r="AV12" s="11">
        <v>28.708200000000001</v>
      </c>
      <c r="AW12" s="11">
        <v>1.0108999999999999</v>
      </c>
      <c r="AX12" s="11">
        <v>0.40210000000000001</v>
      </c>
      <c r="AY12" s="11">
        <v>1.4200000000000001E-2</v>
      </c>
      <c r="AZ12" s="11">
        <v>0.20101553166069294</v>
      </c>
      <c r="BA12" s="11">
        <v>2.4443768996960484</v>
      </c>
      <c r="BB12" s="11">
        <v>0.41934345217084362</v>
      </c>
      <c r="BC12" s="11">
        <v>0.33414588411775736</v>
      </c>
      <c r="BD12" s="11">
        <v>0.31296024392436173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0.22269374999999994</v>
      </c>
      <c r="BJ12" s="4">
        <f>DSTDEV(PlotSort,"PhxRed",$BJ$31:$BJ$32)/SQRT($BH12)</f>
        <v>9.0153548125314759E-3</v>
      </c>
      <c r="BK12" s="4">
        <f>DAVERAGE(PlotSort,"PhxRedEdge",$BJ$31:$BJ$32)</f>
        <v>0.30925000000000002</v>
      </c>
      <c r="BL12" s="4">
        <f>DSTDEV(PlotSort,"PhxRedEdge",$BJ$31:$BJ$32)/SQRT($BH12)</f>
        <v>3.7943927928809199E-3</v>
      </c>
      <c r="BM12" s="4">
        <f>DAVERAGE(PlotSort,"TMRed",$BJ$31:$BJ$32)</f>
        <v>0.2215625</v>
      </c>
      <c r="BN12" s="4">
        <f>DSTDEV(PlotSort,"TMRed",$BJ$31:$BJ$32)/SQRT($BH12)</f>
        <v>8.7128251971830099E-3</v>
      </c>
      <c r="BO12" s="4">
        <f>DAVERAGE(PlotSort,"TMNIR",$BJ$31:$BJ$32)</f>
        <v>0.40387499999999993</v>
      </c>
      <c r="BP12" s="4">
        <f>DSTDEV(PlotSort,"TMNIR",$BJ$31:$BJ$32)/SQRT($BH12)</f>
        <v>6.049397352904942E-3</v>
      </c>
      <c r="BQ12" s="4">
        <f>DAVERAGE(PlotSort,"NDRE",$BJ$31:$BJ$32)</f>
        <v>0.13226849372160526</v>
      </c>
      <c r="BR12" s="4">
        <f>DSTDEV(PlotSort,"NDRE",$BJ$31:$BJ$32)/SQRT($BH12)</f>
        <v>8.0840895688984536E-3</v>
      </c>
      <c r="BS12" s="4">
        <f>DAVERAGE(PlotSort,"rvi",$BJ$31:$BJ$32)</f>
        <v>1.8769937363316265</v>
      </c>
      <c r="BT12" s="4">
        <f>DSTDEV(PlotSort,"rvi",$BJ$31:$BJ$32)/SQRT($BH12)</f>
        <v>9.7417846087131527E-2</v>
      </c>
      <c r="BU12" s="17">
        <f>DAVERAGE(PlotSort,"ndvi",$BJ$31:$BJ$32)</f>
        <v>0.29370645339393137</v>
      </c>
      <c r="BV12" s="4">
        <f>DSTDEV(PlotSort,"ndvi",$BJ$31:$BJ$32)/SQRT($BH12)</f>
        <v>2.2036796521356684E-2</v>
      </c>
      <c r="BW12" s="17">
        <f>DAVERAGE(PlotSort,"SAVI",$BJ$31:$BJ$32)</f>
        <v>0.24386702732797899</v>
      </c>
      <c r="BX12" s="4">
        <f>DSTDEV(PlotSort,"SAVI",$BJ$31:$BJ$32)/SQRT($BH12)</f>
        <v>1.7603776397782399E-2</v>
      </c>
      <c r="BY12" s="17">
        <f>DAVERAGE(PlotSort,"CCCI",$BJ$31:$BJ$32)</f>
        <v>0.25369721642463799</v>
      </c>
      <c r="BZ12" s="4">
        <f>DSTDEV(PlotSort,"CCCI",$BJ$31:$BJ$32)/SQRT($BH12)</f>
        <v>3.3702205336479184E-2</v>
      </c>
    </row>
    <row r="13" spans="1:78" ht="13.5" customHeight="1" x14ac:dyDescent="0.2">
      <c r="B13" s="10">
        <v>160</v>
      </c>
      <c r="C13" s="10">
        <v>8.9320000000000004</v>
      </c>
      <c r="D13" s="10">
        <v>160.37217000000001</v>
      </c>
      <c r="E13" s="10">
        <v>11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32</v>
      </c>
      <c r="Q13" s="24">
        <v>0.93</v>
      </c>
      <c r="R13" s="24">
        <v>3.83</v>
      </c>
      <c r="S13" s="24">
        <v>47.21</v>
      </c>
      <c r="T13" s="24">
        <v>88.25</v>
      </c>
      <c r="U13" s="10">
        <v>3</v>
      </c>
      <c r="V13" s="10">
        <v>0</v>
      </c>
      <c r="W13" s="10">
        <v>1</v>
      </c>
      <c r="X13" s="10">
        <v>2</v>
      </c>
      <c r="Y13" s="10">
        <v>5</v>
      </c>
      <c r="Z13" s="10">
        <v>3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5.9126000000000003</v>
      </c>
      <c r="AK13" s="10">
        <v>0.6139</v>
      </c>
      <c r="AL13" s="11">
        <v>0.2069</v>
      </c>
      <c r="AM13" s="11">
        <v>2.1499999999999998E-2</v>
      </c>
      <c r="AN13" s="11">
        <v>3.109</v>
      </c>
      <c r="AO13" s="11">
        <v>0.14510000000000001</v>
      </c>
      <c r="AP13" s="11">
        <v>0.2868</v>
      </c>
      <c r="AQ13" s="11">
        <v>1.34E-2</v>
      </c>
      <c r="AR13" s="11">
        <v>11.179500000000001</v>
      </c>
      <c r="AS13" s="11">
        <v>0.93510000000000004</v>
      </c>
      <c r="AT13" s="11">
        <v>0.2069</v>
      </c>
      <c r="AU13" s="11">
        <v>1.7299999999999999E-2</v>
      </c>
      <c r="AV13" s="11">
        <v>26.854900000000001</v>
      </c>
      <c r="AW13" s="11">
        <v>0.7218</v>
      </c>
      <c r="AX13" s="11">
        <v>0.377</v>
      </c>
      <c r="AY13" s="11">
        <v>1.01E-2</v>
      </c>
      <c r="AZ13" s="11">
        <v>0.13588430250075326</v>
      </c>
      <c r="BA13" s="11">
        <v>1.8221362977283713</v>
      </c>
      <c r="BB13" s="11">
        <v>0.29131700633670149</v>
      </c>
      <c r="BC13" s="11">
        <v>0.23539994464433991</v>
      </c>
      <c r="BD13" s="11">
        <v>0.29189479425738585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0.26337500000000003</v>
      </c>
      <c r="BJ13" s="4">
        <f>DSTDEV(PlotSort,"PhxRed",$BL$35:$BL$36)/SQRT($BH13)</f>
        <v>3.5299104602160769E-3</v>
      </c>
      <c r="BK13" s="4">
        <f>DAVERAGE(PlotSort,"PhxRedEdge",$BL$35:$BL$36)</f>
        <v>0.32286249999999994</v>
      </c>
      <c r="BL13" s="4">
        <f>DSTDEV(PlotSort,"PhxRedEdge",$BL$35:$BL$36)/SQRT($BH13)</f>
        <v>3.8925724830392383E-3</v>
      </c>
      <c r="BM13" s="4">
        <f>DAVERAGE(PlotSort,"TMRed",$BL$35:$BL$36)</f>
        <v>0.2602875</v>
      </c>
      <c r="BN13" s="4">
        <f>DSTDEV(PlotSort,"TMRed",$BL$35:$BL$36)/SQRT($BH13)</f>
        <v>3.7118265382423267E-3</v>
      </c>
      <c r="BO13" s="4">
        <f>DAVERAGE(PlotSort,"TMNIR",$BL$35:$BL$36)</f>
        <v>0.39033750000000006</v>
      </c>
      <c r="BP13" s="4">
        <f>DSTDEV(PlotSort,"TMNIR",$BL$35:$BL$36)/SQRT($BH13)</f>
        <v>5.6141383227653798E-3</v>
      </c>
      <c r="BQ13" s="4">
        <f>DAVERAGE(PlotSort,"NDRE",$BL$35:$BL$36)</f>
        <v>9.4491214638201218E-2</v>
      </c>
      <c r="BR13" s="4">
        <f>DSTDEV(PlotSort,"NDRE",$BL$35:$BL$36)/SQRT($BH13)</f>
        <v>2.4512556555602457E-3</v>
      </c>
      <c r="BS13" s="4">
        <f>DAVERAGE(PlotSort,"rvi",$BL$35:$BL$36)</f>
        <v>1.5002588158388437</v>
      </c>
      <c r="BT13" s="4">
        <f>DSTDEV(PlotSort,"rvi",$BL$35:$BL$36)/SQRT($BH13)</f>
        <v>1.706324353118983E-2</v>
      </c>
      <c r="BU13" s="17">
        <f>DAVERAGE(PlotSort,"ndvi",$BL$35:$BL$36)</f>
        <v>0.199821047711529</v>
      </c>
      <c r="BV13" s="4">
        <f>DSTDEV(PlotSort,"ndvi",$BL$35:$BL$36)/SQRT($BH13)</f>
        <v>5.4804042660381814E-3</v>
      </c>
      <c r="BW13" s="17">
        <f>DAVERAGE(PlotSort,"SAVI",$BL$35:$BL$36)</f>
        <v>0.1694590328235569</v>
      </c>
      <c r="BX13" s="4">
        <f>DSTDEV(PlotSort,"SAVI",$BL$35:$BL$36)/SQRT($BH13)</f>
        <v>4.8607290580316657E-3</v>
      </c>
      <c r="BY13" s="17">
        <f>DAVERAGE(PlotSort,"CCCI",$BL$35:$BL$36)</f>
        <v>0.34515282889980758</v>
      </c>
      <c r="BZ13" s="4">
        <f>DSTDEV(PlotSort,"CCCI",$BL$35:$BL$36)/SQRT($BH13)</f>
        <v>2.1069350039304508E-2</v>
      </c>
    </row>
    <row r="14" spans="1:78" ht="13.5" customHeight="1" x14ac:dyDescent="0.2">
      <c r="B14" s="10">
        <v>160</v>
      </c>
      <c r="C14" s="10">
        <v>8.9250000000000007</v>
      </c>
      <c r="D14" s="10">
        <v>160.37187</v>
      </c>
      <c r="E14" s="10">
        <v>11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32</v>
      </c>
      <c r="Q14" s="24">
        <v>0.93</v>
      </c>
      <c r="R14" s="24">
        <v>3.83</v>
      </c>
      <c r="S14" s="24">
        <v>47.29</v>
      </c>
      <c r="T14" s="24">
        <v>88.2</v>
      </c>
      <c r="U14" s="10">
        <v>3</v>
      </c>
      <c r="V14" s="10">
        <v>0</v>
      </c>
      <c r="W14" s="10">
        <v>1</v>
      </c>
      <c r="X14" s="10">
        <v>2</v>
      </c>
      <c r="Y14" s="10">
        <v>5</v>
      </c>
      <c r="Z14" s="10">
        <v>3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4.7606000000000002</v>
      </c>
      <c r="AK14" s="10">
        <v>0.75539999999999996</v>
      </c>
      <c r="AL14" s="11">
        <v>0.16689999999999999</v>
      </c>
      <c r="AM14" s="11">
        <v>2.6499999999999999E-2</v>
      </c>
      <c r="AN14" s="11">
        <v>3.2431999999999999</v>
      </c>
      <c r="AO14" s="11">
        <v>7.17E-2</v>
      </c>
      <c r="AP14" s="11">
        <v>0.29980000000000001</v>
      </c>
      <c r="AQ14" s="11">
        <v>6.6E-3</v>
      </c>
      <c r="AR14" s="11">
        <v>9.0616000000000003</v>
      </c>
      <c r="AS14" s="11">
        <v>1.6940999999999999</v>
      </c>
      <c r="AT14" s="11">
        <v>0.16800000000000001</v>
      </c>
      <c r="AU14" s="11">
        <v>3.1399999999999997E-2</v>
      </c>
      <c r="AV14" s="11">
        <v>30.226600000000001</v>
      </c>
      <c r="AW14" s="11">
        <v>1.2770999999999999</v>
      </c>
      <c r="AX14" s="11">
        <v>0.42509999999999998</v>
      </c>
      <c r="AY14" s="11">
        <v>1.7999999999999999E-2</v>
      </c>
      <c r="AZ14" s="11">
        <v>0.17285142778314247</v>
      </c>
      <c r="BA14" s="11">
        <v>2.5303571428571425</v>
      </c>
      <c r="BB14" s="11">
        <v>0.43348507840161865</v>
      </c>
      <c r="BC14" s="11">
        <v>0.35280395206294024</v>
      </c>
      <c r="BD14" s="11">
        <v>-1.7041853939530279E-2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0.22908750000000003</v>
      </c>
      <c r="BJ14" s="4">
        <f>DSTDEV(PlotSort,"PhxRed",$BM$35:$BM$36)/SQRT($BH14)</f>
        <v>4.936504118975964E-3</v>
      </c>
      <c r="BK14" s="4">
        <f>DAVERAGE(PlotSort,"PhxRedEdge",$BM$35:$BM$36)</f>
        <v>0.31011249999999996</v>
      </c>
      <c r="BL14" s="4">
        <f>DSTDEV(PlotSort,"PhxRedEdge",$BM$35:$BM$36)/SQRT($BH14)</f>
        <v>4.0070133828077007E-3</v>
      </c>
      <c r="BM14" s="4">
        <f>DAVERAGE(PlotSort,"TMRed",$BM$35:$BM$36)</f>
        <v>0.22817499999999999</v>
      </c>
      <c r="BN14" s="4">
        <f>DSTDEV(PlotSort,"TMRed",$BM$35:$BM$36)/SQRT($BH14)</f>
        <v>4.6947000259157491E-3</v>
      </c>
      <c r="BO14" s="4">
        <f>DAVERAGE(PlotSort,"TMNIR",$BM$35:$BM$36)</f>
        <v>0.40339999999999998</v>
      </c>
      <c r="BP14" s="4">
        <f>DSTDEV(PlotSort,"TMNIR",$BM$35:$BM$36)/SQRT($BH14)</f>
        <v>4.3252649244487507E-3</v>
      </c>
      <c r="BQ14" s="4">
        <f>DAVERAGE(PlotSort,"NDRE",$BM$35:$BM$36)</f>
        <v>0.13091071273280669</v>
      </c>
      <c r="BR14" s="4">
        <f>DSTDEV(PlotSort,"NDRE",$BM$35:$BM$36)/SQRT($BH14)</f>
        <v>3.2997532761924334E-3</v>
      </c>
      <c r="BS14" s="4">
        <f>DAVERAGE(PlotSort,"rvi",$BM$35:$BM$36)</f>
        <v>1.7750875764273537</v>
      </c>
      <c r="BT14" s="4">
        <f>DSTDEV(PlotSort,"rvi",$BM$35:$BM$36)/SQRT($BH14)</f>
        <v>2.6939004083470899E-2</v>
      </c>
      <c r="BU14" s="17">
        <f>DAVERAGE(PlotSort,"ndvi",$BM$35:$BM$36)</f>
        <v>0.27824286805219017</v>
      </c>
      <c r="BV14" s="4">
        <f>DSTDEV(PlotSort,"ndvi",$BM$35:$BM$36)/SQRT($BH14)</f>
        <v>7.2845317709733185E-3</v>
      </c>
      <c r="BW14" s="17">
        <f>DAVERAGE(PlotSort,"SAVI",$BM$35:$BM$36)</f>
        <v>0.23250859501931312</v>
      </c>
      <c r="BX14" s="4">
        <f>DSTDEV(PlotSort,"SAVI",$BM$35:$BM$36)/SQRT($BH14)</f>
        <v>5.555239083034803E-3</v>
      </c>
      <c r="BY14" s="17">
        <f>DAVERAGE(PlotSort,"CCCI",$BM$35:$BM$36)</f>
        <v>0.31148632510015395</v>
      </c>
      <c r="BZ14" s="4">
        <f>DSTDEV(PlotSort,"CCCI",$BM$35:$BM$36)/SQRT($BH14)</f>
        <v>1.7415132183431634E-2</v>
      </c>
    </row>
    <row r="15" spans="1:78" ht="13.5" customHeight="1" x14ac:dyDescent="0.2">
      <c r="B15" s="10">
        <v>160</v>
      </c>
      <c r="C15" s="10">
        <v>8.9169999999999998</v>
      </c>
      <c r="D15" s="10">
        <v>160.37154000000001</v>
      </c>
      <c r="E15" s="10">
        <v>11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32</v>
      </c>
      <c r="Q15" s="24">
        <v>0.93</v>
      </c>
      <c r="R15" s="24">
        <v>3.83</v>
      </c>
      <c r="S15" s="24">
        <v>47.39</v>
      </c>
      <c r="T15" s="24">
        <v>88.14</v>
      </c>
      <c r="U15" s="10">
        <v>3</v>
      </c>
      <c r="V15" s="10">
        <v>0</v>
      </c>
      <c r="W15" s="10">
        <v>1</v>
      </c>
      <c r="X15" s="10">
        <v>2</v>
      </c>
      <c r="Y15" s="10">
        <v>5</v>
      </c>
      <c r="Z15" s="10">
        <v>3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6.1032999999999999</v>
      </c>
      <c r="AK15" s="10">
        <v>0.34150000000000003</v>
      </c>
      <c r="AL15" s="11">
        <v>0.21440000000000001</v>
      </c>
      <c r="AM15" s="11">
        <v>1.2E-2</v>
      </c>
      <c r="AN15" s="11">
        <v>3.1800999999999999</v>
      </c>
      <c r="AO15" s="11">
        <v>9.2600000000000002E-2</v>
      </c>
      <c r="AP15" s="11">
        <v>0.29459999999999997</v>
      </c>
      <c r="AQ15" s="11">
        <v>8.6E-3</v>
      </c>
      <c r="AR15" s="11">
        <v>11.542</v>
      </c>
      <c r="AS15" s="11">
        <v>0.85960000000000003</v>
      </c>
      <c r="AT15" s="11">
        <v>0.2145</v>
      </c>
      <c r="AU15" s="11">
        <v>1.6E-2</v>
      </c>
      <c r="AV15" s="11">
        <v>27.229299999999999</v>
      </c>
      <c r="AW15" s="11">
        <v>0.58450000000000002</v>
      </c>
      <c r="AX15" s="11">
        <v>0.38379999999999997</v>
      </c>
      <c r="AY15" s="11">
        <v>8.2000000000000007E-3</v>
      </c>
      <c r="AZ15" s="11">
        <v>0.13148584905660379</v>
      </c>
      <c r="BA15" s="11">
        <v>1.7892773892773892</v>
      </c>
      <c r="BB15" s="11">
        <v>0.28296841049640648</v>
      </c>
      <c r="BC15" s="11">
        <v>0.23122097787489754</v>
      </c>
      <c r="BD15" s="11">
        <v>0.28830485930102406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0.18858749999999999</v>
      </c>
      <c r="BJ15" s="4">
        <f>DSTDEV(PlotSort,"PhxRed",$BN$35:$BN$36)/SQRT($BH15)</f>
        <v>9.2237937171054801E-3</v>
      </c>
      <c r="BK15" s="4">
        <f>DAVERAGE(PlotSort,"PhxRedEdge",$BN$35:$BN$36)</f>
        <v>0.30182499999999995</v>
      </c>
      <c r="BL15" s="4">
        <f>DSTDEV(PlotSort,"PhxRedEdge",$BN$35:$BN$36)/SQRT($BH15)</f>
        <v>5.4860130592001193E-3</v>
      </c>
      <c r="BM15" s="4">
        <f>DAVERAGE(PlotSort,"TMRed",$BN$35:$BN$36)</f>
        <v>0.189725</v>
      </c>
      <c r="BN15" s="4">
        <f>DSTDEV(PlotSort,"TMRed",$BN$35:$BN$36)/SQRT($BH15)</f>
        <v>9.0882528181005662E-3</v>
      </c>
      <c r="BO15" s="4">
        <f>DAVERAGE(PlotSort,"TMNIR",$BN$35:$BN$36)</f>
        <v>0.4246875</v>
      </c>
      <c r="BP15" s="4">
        <f>DSTDEV(PlotSort,"TMNIR",$BN$35:$BN$36)/SQRT($BH15)</f>
        <v>4.3339374006620248E-3</v>
      </c>
      <c r="BQ15" s="4">
        <f>DAVERAGE(PlotSort,"NDRE",$BN$35:$BN$36)</f>
        <v>0.16946416150030402</v>
      </c>
      <c r="BR15" s="4">
        <f>DSTDEV(PlotSort,"NDRE",$BN$35:$BN$36)/SQRT($BH15)</f>
        <v>6.9305296367724641E-3</v>
      </c>
      <c r="BS15" s="4">
        <f>DAVERAGE(PlotSort,"rvi",$BN$35:$BN$36)</f>
        <v>2.271969858388434</v>
      </c>
      <c r="BT15" s="4">
        <f>DSTDEV(PlotSort,"rvi",$BN$35:$BN$36)/SQRT($BH15)</f>
        <v>0.10293247955992846</v>
      </c>
      <c r="BU15" s="17">
        <f>DAVERAGE(PlotSort,"ndvi",$BN$35:$BN$36)</f>
        <v>0.38437890435480265</v>
      </c>
      <c r="BV15" s="4">
        <f>DSTDEV(PlotSort,"ndvi",$BN$35:$BN$36)/SQRT($BH15)</f>
        <v>1.9857320372049254E-2</v>
      </c>
      <c r="BW15" s="17">
        <f>DAVERAGE(PlotSort,"SAVI",$BN$35:$BN$36)</f>
        <v>0.31699387545271068</v>
      </c>
      <c r="BX15" s="4">
        <f>DSTDEV(PlotSort,"SAVI",$BN$35:$BN$36)/SQRT($BH15)</f>
        <v>1.4632209729485285E-2</v>
      </c>
      <c r="BY15" s="17">
        <f>DAVERAGE(PlotSort,"CCCI",$BN$35:$BN$36)</f>
        <v>0.17690974084177555</v>
      </c>
      <c r="BZ15" s="4">
        <f>DSTDEV(PlotSort,"CCCI",$BN$35:$BN$36)/SQRT($BH15)</f>
        <v>5.184528023469695E-2</v>
      </c>
    </row>
    <row r="16" spans="1:78" ht="13.5" customHeight="1" x14ac:dyDescent="0.2">
      <c r="B16" s="10">
        <v>160</v>
      </c>
      <c r="C16" s="10">
        <v>8.91</v>
      </c>
      <c r="D16" s="10">
        <v>160.37125</v>
      </c>
      <c r="E16" s="10">
        <v>11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32</v>
      </c>
      <c r="Q16" s="24">
        <v>0.93</v>
      </c>
      <c r="R16" s="24">
        <v>3.83</v>
      </c>
      <c r="S16" s="24">
        <v>47.48</v>
      </c>
      <c r="T16" s="24">
        <v>88.08</v>
      </c>
      <c r="U16" s="10">
        <v>3</v>
      </c>
      <c r="V16" s="10">
        <v>0</v>
      </c>
      <c r="W16" s="10">
        <v>1</v>
      </c>
      <c r="X16" s="10">
        <v>2</v>
      </c>
      <c r="Y16" s="10">
        <v>5</v>
      </c>
      <c r="Z16" s="10">
        <v>3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5.8487999999999998</v>
      </c>
      <c r="AK16" s="10">
        <v>5.3800000000000001E-2</v>
      </c>
      <c r="AL16" s="11">
        <v>0.20580000000000001</v>
      </c>
      <c r="AM16" s="11">
        <v>1.9E-3</v>
      </c>
      <c r="AN16" s="11">
        <v>3.0651999999999999</v>
      </c>
      <c r="AO16" s="11">
        <v>5.0799999999999998E-2</v>
      </c>
      <c r="AP16" s="11">
        <v>0.28449999999999998</v>
      </c>
      <c r="AQ16" s="11">
        <v>4.7000000000000002E-3</v>
      </c>
      <c r="AR16" s="11">
        <v>10.8849</v>
      </c>
      <c r="AS16" s="11">
        <v>3.2599999999999997E-2</v>
      </c>
      <c r="AT16" s="11">
        <v>0.2026</v>
      </c>
      <c r="AU16" s="11">
        <v>5.9999999999999995E-4</v>
      </c>
      <c r="AV16" s="11">
        <v>26.110199999999999</v>
      </c>
      <c r="AW16" s="11">
        <v>1.2084999999999999</v>
      </c>
      <c r="AX16" s="11">
        <v>0.36880000000000002</v>
      </c>
      <c r="AY16" s="11">
        <v>1.7100000000000001E-2</v>
      </c>
      <c r="AZ16" s="11">
        <v>0.12903719577529471</v>
      </c>
      <c r="BA16" s="11">
        <v>1.8203356367226062</v>
      </c>
      <c r="BB16" s="11">
        <v>0.29086454322716138</v>
      </c>
      <c r="BC16" s="11">
        <v>0.23268620496546574</v>
      </c>
      <c r="BD16" s="11">
        <v>0.21237718256467844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0.23061250000000003</v>
      </c>
      <c r="BJ16" s="4">
        <f>DSTDEV(PlotSort,"PhxRed",$BK$31:$BK$32)/SQRT($BH16)</f>
        <v>8.3391989773199133E-3</v>
      </c>
      <c r="BK16" s="4">
        <f>DAVERAGE(PlotSort,"PhxRedEdge",$BK$31:$BK$32)</f>
        <v>0.31432500000000002</v>
      </c>
      <c r="BL16" s="4">
        <f>DSTDEV(PlotSort,"PhxRedEdge",$BK$31:$BK$32)/SQRT($BH16)</f>
        <v>4.0991310054693314E-3</v>
      </c>
      <c r="BM16" s="4">
        <f>DAVERAGE(PlotSort,"TMRed",$BK$31:$BK$32)</f>
        <v>0.23012499999999994</v>
      </c>
      <c r="BN16" s="4">
        <f>DSTDEV(PlotSort,"TMRed",$BK$31:$BK$32)/SQRT($BH16)</f>
        <v>7.9209137730442206E-3</v>
      </c>
      <c r="BO16" s="4">
        <f>DAVERAGE(PlotSort,"TMNIR",$BK$31:$BK$32)</f>
        <v>0.40729999999999994</v>
      </c>
      <c r="BP16" s="4">
        <f>DSTDEV(PlotSort,"TMNIR",$BK$31:$BK$32)/SQRT($BH16)</f>
        <v>4.6084704620947704E-3</v>
      </c>
      <c r="BQ16" s="4">
        <f>DAVERAGE(PlotSort,"NDRE",$BK$31:$BK$32)</f>
        <v>0.12890733797377396</v>
      </c>
      <c r="BR16" s="4">
        <f>DSTDEV(PlotSort,"NDRE",$BK$31:$BK$32)/SQRT($BH16)</f>
        <v>6.6982674312063605E-3</v>
      </c>
      <c r="BS16" s="4">
        <f>DAVERAGE(PlotSort,"rvi",$BK$31:$BK$32)</f>
        <v>1.8060031530493557</v>
      </c>
      <c r="BT16" s="4">
        <f>DSTDEV(PlotSort,"rvi",$BK$31:$BK$32)/SQRT($BH16)</f>
        <v>7.4486206447522241E-2</v>
      </c>
      <c r="BU16" s="17">
        <f>DAVERAGE(PlotSort,"ndvi",$BK$31:$BK$32)</f>
        <v>0.28023253730803216</v>
      </c>
      <c r="BV16" s="4">
        <f>DSTDEV(PlotSort,"ndvi",$BK$31:$BK$32)/SQRT($BH16)</f>
        <v>1.7727068987449076E-2</v>
      </c>
      <c r="BW16" s="17">
        <f>DAVERAGE(PlotSort,"SAVI",$BK$31:$BK$32)</f>
        <v>0.23456805008643111</v>
      </c>
      <c r="BX16" s="4">
        <f>DSTDEV(PlotSort,"SAVI",$BK$31:$BK$32)/SQRT($BH16)</f>
        <v>1.3980346286764528E-2</v>
      </c>
      <c r="BY16" s="17">
        <f>DAVERAGE(PlotSort,"CCCI",$BK$31:$BK$32)</f>
        <v>0.28569307290667628</v>
      </c>
      <c r="BZ16" s="4">
        <f>DSTDEV(PlotSort,"CCCI",$BK$31:$BK$32)/SQRT($BH16)</f>
        <v>2.8577384470794033E-2</v>
      </c>
    </row>
    <row r="17" spans="2:78" ht="13.5" customHeight="1" x14ac:dyDescent="0.2">
      <c r="B17" s="10">
        <v>160</v>
      </c>
      <c r="C17" s="10">
        <v>8.9030000000000005</v>
      </c>
      <c r="D17" s="10">
        <v>160.37096</v>
      </c>
      <c r="E17" s="10">
        <v>11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32</v>
      </c>
      <c r="Q17" s="24">
        <v>0.93</v>
      </c>
      <c r="R17" s="24">
        <v>3.83</v>
      </c>
      <c r="S17" s="24">
        <v>47.57</v>
      </c>
      <c r="T17" s="24">
        <v>88.03</v>
      </c>
      <c r="U17" s="10">
        <v>3</v>
      </c>
      <c r="V17" s="10">
        <v>0</v>
      </c>
      <c r="W17" s="10">
        <v>1</v>
      </c>
      <c r="X17" s="10">
        <v>2</v>
      </c>
      <c r="Y17" s="10">
        <v>5</v>
      </c>
      <c r="Z17" s="10">
        <v>3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5.851</v>
      </c>
      <c r="AK17" s="10">
        <v>0.36180000000000001</v>
      </c>
      <c r="AL17" s="11">
        <v>0.20630000000000001</v>
      </c>
      <c r="AM17" s="11">
        <v>1.2800000000000001E-2</v>
      </c>
      <c r="AN17" s="11">
        <v>3.1074999999999999</v>
      </c>
      <c r="AO17" s="11">
        <v>8.9099999999999999E-2</v>
      </c>
      <c r="AP17" s="11">
        <v>0.28899999999999998</v>
      </c>
      <c r="AQ17" s="11">
        <v>8.3000000000000001E-3</v>
      </c>
      <c r="AR17" s="11">
        <v>11.126300000000001</v>
      </c>
      <c r="AS17" s="11">
        <v>0.60929999999999995</v>
      </c>
      <c r="AT17" s="11">
        <v>0.20749999999999999</v>
      </c>
      <c r="AU17" s="11">
        <v>1.14E-2</v>
      </c>
      <c r="AV17" s="11">
        <v>26.931799999999999</v>
      </c>
      <c r="AW17" s="11">
        <v>0.4118</v>
      </c>
      <c r="AX17" s="11">
        <v>0.38109999999999999</v>
      </c>
      <c r="AY17" s="11">
        <v>5.7999999999999996E-3</v>
      </c>
      <c r="AZ17" s="11">
        <v>0.13744217281002841</v>
      </c>
      <c r="BA17" s="11">
        <v>1.8366265060240965</v>
      </c>
      <c r="BB17" s="11">
        <v>0.29493713897383622</v>
      </c>
      <c r="BC17" s="11">
        <v>0.23920632004409331</v>
      </c>
      <c r="BD17" s="11">
        <v>0.28925459199431558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0.22445625000000002</v>
      </c>
      <c r="BJ17" s="4">
        <f>DSTDEV(PlotSort,"PhxRed",$BL$31:$BL$32)/SQRT($BH17)</f>
        <v>8.3584486636276364E-3</v>
      </c>
      <c r="BK17" s="4">
        <f>DAVERAGE(PlotSort,"PhxRedEdge",$BL$31:$BL$32)</f>
        <v>0.30813124999999997</v>
      </c>
      <c r="BL17" s="4">
        <f>DSTDEV(PlotSort,"PhxRedEdge",$BL$31:$BL$32)/SQRT($BH17)</f>
        <v>4.0093299393414846E-3</v>
      </c>
      <c r="BM17" s="4">
        <f>DAVERAGE(PlotSort,"TMRed",$BL$31:$BL$32)</f>
        <v>0.22305625000000001</v>
      </c>
      <c r="BN17" s="4">
        <f>DSTDEV(PlotSort,"TMRed",$BL$31:$BL$32)/SQRT($BH17)</f>
        <v>7.964933399752884E-3</v>
      </c>
      <c r="BO17" s="4">
        <f>DAVERAGE(PlotSort,"TMNIR",$BL$31:$BL$32)</f>
        <v>0.40361249999999999</v>
      </c>
      <c r="BP17" s="4">
        <f>DSTDEV(PlotSort,"TMNIR",$BL$31:$BL$32)/SQRT($BH17)</f>
        <v>5.383569718752295E-3</v>
      </c>
      <c r="BQ17" s="4">
        <f>DAVERAGE(PlotSort,"NDRE",$BL$31:$BL$32)</f>
        <v>0.13398106282828537</v>
      </c>
      <c r="BR17" s="4">
        <f>DSTDEV(PlotSort,"NDRE",$BL$31:$BL$32)/SQRT($BH17)</f>
        <v>8.4553749247097219E-3</v>
      </c>
      <c r="BS17" s="4">
        <f>DAVERAGE(PlotSort,"rvi",$BL$31:$BL$32)</f>
        <v>1.8551987604916373</v>
      </c>
      <c r="BT17" s="4">
        <f>DSTDEV(PlotSort,"rvi",$BL$31:$BL$32)/SQRT($BH17)</f>
        <v>8.9294437581980621E-2</v>
      </c>
      <c r="BU17" s="17">
        <f>DAVERAGE(PlotSort,"ndvi",$BL$31:$BL$32)</f>
        <v>0.29011030677732386</v>
      </c>
      <c r="BV17" s="4">
        <f>DSTDEV(PlotSort,"ndvi",$BL$31:$BL$32)/SQRT($BH17)</f>
        <v>2.0215628612804803E-2</v>
      </c>
      <c r="BW17" s="17">
        <f>DAVERAGE(PlotSort,"SAVI",$BL$31:$BL$32)</f>
        <v>0.24116699907101569</v>
      </c>
      <c r="BX17" s="4">
        <f>DSTDEV(PlotSort,"SAVI",$BL$31:$BL$32)/SQRT($BH17)</f>
        <v>1.6001048903277033E-2</v>
      </c>
      <c r="BY17" s="17">
        <f>DAVERAGE(PlotSort,"CCCI",$BL$31:$BL$32)</f>
        <v>0.28682453706426925</v>
      </c>
      <c r="BZ17" s="4">
        <f>DSTDEV(PlotSort,"CCCI",$BL$31:$BL$32)/SQRT($BH17)</f>
        <v>2.78201672305982E-2</v>
      </c>
    </row>
    <row r="18" spans="2:78" ht="13.5" customHeight="1" x14ac:dyDescent="0.2">
      <c r="B18" s="10">
        <v>160</v>
      </c>
      <c r="C18" s="10">
        <v>8.9939999999999998</v>
      </c>
      <c r="D18" s="10">
        <v>160.37475000000001</v>
      </c>
      <c r="E18" s="10">
        <v>11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32</v>
      </c>
      <c r="Q18" s="24">
        <v>0.93</v>
      </c>
      <c r="R18" s="24">
        <v>3.83</v>
      </c>
      <c r="S18" s="24">
        <v>46.43</v>
      </c>
      <c r="T18" s="24">
        <v>88.74</v>
      </c>
      <c r="U18" s="10">
        <v>3</v>
      </c>
      <c r="V18" s="10">
        <v>0</v>
      </c>
      <c r="W18" s="10">
        <v>1</v>
      </c>
      <c r="X18" s="10">
        <v>2</v>
      </c>
      <c r="Y18" s="10">
        <v>5</v>
      </c>
      <c r="Z18" s="10">
        <v>3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5.3293999999999997</v>
      </c>
      <c r="AK18" s="10">
        <v>0.2069</v>
      </c>
      <c r="AL18" s="11">
        <v>0.1835</v>
      </c>
      <c r="AM18" s="11">
        <v>7.1000000000000004E-3</v>
      </c>
      <c r="AN18" s="11">
        <v>3.3755000000000002</v>
      </c>
      <c r="AO18" s="11">
        <v>0.1207</v>
      </c>
      <c r="AP18" s="11">
        <v>0.30599999999999999</v>
      </c>
      <c r="AQ18" s="11">
        <v>1.09E-2</v>
      </c>
      <c r="AR18" s="11">
        <v>10.308299999999999</v>
      </c>
      <c r="AS18" s="11">
        <v>0.28029999999999999</v>
      </c>
      <c r="AT18" s="11">
        <v>0.18759999999999999</v>
      </c>
      <c r="AU18" s="11">
        <v>5.1000000000000004E-3</v>
      </c>
      <c r="AV18" s="11">
        <v>31.351800000000001</v>
      </c>
      <c r="AW18" s="11">
        <v>0.83409999999999995</v>
      </c>
      <c r="AX18" s="11">
        <v>0.43269999999999997</v>
      </c>
      <c r="AY18" s="11">
        <v>1.15E-2</v>
      </c>
      <c r="AZ18" s="11">
        <v>0.17151753079734669</v>
      </c>
      <c r="BA18" s="11">
        <v>2.306503198294243</v>
      </c>
      <c r="BB18" s="11">
        <v>0.39513138803804609</v>
      </c>
      <c r="BC18" s="11">
        <v>0.32817102561813799</v>
      </c>
      <c r="BD18" s="11">
        <v>0.13836796316034616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0.21823749999999997</v>
      </c>
      <c r="BJ18" s="4">
        <f>DSTDEV(PlotSort,"PhxRed",$BJ$35:$BJ$36)/SQRT($BH18)</f>
        <v>9.0205500340427135E-3</v>
      </c>
      <c r="BK18" s="4">
        <f>DAVERAGE(PlotSort,"PhxRedEdge",$BJ$35:$BJ$36)</f>
        <v>0.30418750000000006</v>
      </c>
      <c r="BL18" s="4">
        <f>DSTDEV(PlotSort,"PhxRedEdge",$BJ$35:$BJ$36)/SQRT($BH18)</f>
        <v>4.2919971555597904E-3</v>
      </c>
      <c r="BM18" s="4">
        <f>DAVERAGE(PlotSort,"TMRed",$BJ$35:$BJ$36)</f>
        <v>0.21754999999999999</v>
      </c>
      <c r="BN18" s="4">
        <f>DSTDEV(PlotSort,"TMRed",$BJ$35:$BJ$36)/SQRT($BH18)</f>
        <v>8.5819626737322664E-3</v>
      </c>
      <c r="BO18" s="4">
        <f>DAVERAGE(PlotSort,"TMNIR",$BJ$35:$BJ$36)</f>
        <v>0.39916249999999992</v>
      </c>
      <c r="BP18" s="4">
        <f>DSTDEV(PlotSort,"TMNIR",$BJ$35:$BJ$36)/SQRT($BH18)</f>
        <v>4.6400419807727305E-3</v>
      </c>
      <c r="BQ18" s="4">
        <f>DAVERAGE(PlotSort,"NDRE",$BJ$35:$BJ$36)</f>
        <v>0.13514160527117816</v>
      </c>
      <c r="BR18" s="4">
        <f>DSTDEV(PlotSort,"NDRE",$BJ$35:$BJ$36)/SQRT($BH18)</f>
        <v>8.12189779704541E-3</v>
      </c>
      <c r="BS18" s="4">
        <f>DAVERAGE(PlotSort,"rvi",$BJ$35:$BJ$36)</f>
        <v>1.8853453656396246</v>
      </c>
      <c r="BT18" s="4">
        <f>DSTDEV(PlotSort,"rvi",$BJ$35:$BJ$36)/SQRT($BH18)</f>
        <v>9.0035389701628887E-2</v>
      </c>
      <c r="BU18" s="17">
        <f>DAVERAGE(PlotSort,"ndvi",$BJ$35:$BJ$36)</f>
        <v>0.29726645340589813</v>
      </c>
      <c r="BV18" s="4">
        <f>DSTDEV(PlotSort,"ndvi",$BJ$35:$BJ$36)/SQRT($BH18)</f>
        <v>2.0559463551992258E-2</v>
      </c>
      <c r="BW18" s="17">
        <f>DAVERAGE(PlotSort,"SAVI",$BJ$35:$BJ$36)</f>
        <v>0.2450695770647722</v>
      </c>
      <c r="BX18" s="4">
        <f>DSTDEV(PlotSort,"SAVI",$BJ$35:$BJ$36)/SQRT($BH18)</f>
        <v>1.6068725028993359E-2</v>
      </c>
      <c r="BY18" s="17">
        <f>DAVERAGE(PlotSort,"CCCI",$BJ$35:$BJ$36)</f>
        <v>0.2622320193791276</v>
      </c>
      <c r="BZ18" s="4">
        <f>DSTDEV(PlotSort,"CCCI",$BJ$35:$BJ$36)/SQRT($BH18)</f>
        <v>3.120639431658169E-2</v>
      </c>
    </row>
    <row r="19" spans="2:78" ht="13.5" customHeight="1" x14ac:dyDescent="0.2">
      <c r="B19" s="10">
        <v>160</v>
      </c>
      <c r="C19" s="10">
        <v>9.0009999999999994</v>
      </c>
      <c r="D19" s="10">
        <v>160.37504000000001</v>
      </c>
      <c r="E19" s="10">
        <v>11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32</v>
      </c>
      <c r="Q19" s="24">
        <v>0.93</v>
      </c>
      <c r="R19" s="24">
        <v>3.83</v>
      </c>
      <c r="S19" s="24">
        <v>46.34</v>
      </c>
      <c r="T19" s="24">
        <v>88.8</v>
      </c>
      <c r="U19" s="10">
        <v>3</v>
      </c>
      <c r="V19" s="10">
        <v>0</v>
      </c>
      <c r="W19" s="10">
        <v>1</v>
      </c>
      <c r="X19" s="10">
        <v>2</v>
      </c>
      <c r="Y19" s="10">
        <v>5</v>
      </c>
      <c r="Z19" s="10">
        <v>3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6.5444000000000004</v>
      </c>
      <c r="AK19" s="10">
        <v>0.46500000000000002</v>
      </c>
      <c r="AL19" s="11">
        <v>0.22489999999999999</v>
      </c>
      <c r="AM19" s="11">
        <v>1.6E-2</v>
      </c>
      <c r="AN19" s="11">
        <v>3.4651999999999998</v>
      </c>
      <c r="AO19" s="11">
        <v>7.4499999999999997E-2</v>
      </c>
      <c r="AP19" s="11">
        <v>0.3135</v>
      </c>
      <c r="AQ19" s="11">
        <v>6.7000000000000002E-3</v>
      </c>
      <c r="AR19" s="11">
        <v>12.284000000000001</v>
      </c>
      <c r="AS19" s="11">
        <v>1.1134999999999999</v>
      </c>
      <c r="AT19" s="11">
        <v>0.22309999999999999</v>
      </c>
      <c r="AU19" s="11">
        <v>2.0199999999999999E-2</v>
      </c>
      <c r="AV19" s="11">
        <v>30.043500000000002</v>
      </c>
      <c r="AW19" s="11">
        <v>0.56159999999999999</v>
      </c>
      <c r="AX19" s="11">
        <v>0.41389999999999999</v>
      </c>
      <c r="AY19" s="11">
        <v>7.7000000000000002E-3</v>
      </c>
      <c r="AZ19" s="11">
        <v>0.1380258454770415</v>
      </c>
      <c r="BA19" s="11">
        <v>1.8552218735992829</v>
      </c>
      <c r="BB19" s="11">
        <v>0.29952904238618522</v>
      </c>
      <c r="BC19" s="11">
        <v>0.25171503957783642</v>
      </c>
      <c r="BD19" s="11">
        <v>0.26952406800377693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0.23683125000000002</v>
      </c>
      <c r="BJ19" s="4">
        <f>DSTDEV(PlotSort,"PhxRed",$BK$35:$BK$36)/SQRT($BH19)</f>
        <v>6.9119203720215258E-3</v>
      </c>
      <c r="BK19" s="4">
        <f>DAVERAGE(PlotSort,"PhxRedEdge",$BK$35:$BK$36)</f>
        <v>0.31826874999999999</v>
      </c>
      <c r="BL19" s="4">
        <f>DSTDEV(PlotSort,"PhxRedEdge",$BK$35:$BK$36)/SQRT($BH19)</f>
        <v>3.0208817524855222E-3</v>
      </c>
      <c r="BM19" s="4">
        <f>DAVERAGE(PlotSort,"TMRed",$BK$35:$BK$36)</f>
        <v>0.23563125000000001</v>
      </c>
      <c r="BN19" s="4">
        <f>DSTDEV(PlotSort,"TMRed",$BK$35:$BK$36)/SQRT($BH19)</f>
        <v>6.5801831202355774E-3</v>
      </c>
      <c r="BO19" s="4">
        <f>DAVERAGE(PlotSort,"TMNIR",$BK$35:$BK$36)</f>
        <v>0.41174999999999989</v>
      </c>
      <c r="BP19" s="4">
        <f>DSTDEV(PlotSort,"TMNIR",$BK$35:$BK$36)/SQRT($BH19)</f>
        <v>4.8849343223152271E-3</v>
      </c>
      <c r="BQ19" s="4">
        <f>DAVERAGE(PlotSort,"NDRE",$BK$35:$BK$36)</f>
        <v>0.12774679553088117</v>
      </c>
      <c r="BR19" s="4">
        <f>DSTDEV(PlotSort,"NDRE",$BK$35:$BK$36)/SQRT($BH19)</f>
        <v>7.0306645227784324E-3</v>
      </c>
      <c r="BS19" s="4">
        <f>DAVERAGE(PlotSort,"rvi",$BK$35:$BK$36)</f>
        <v>1.7758565479013684</v>
      </c>
      <c r="BT19" s="4">
        <f>DSTDEV(PlotSort,"rvi",$BK$35:$BK$36)/SQRT($BH19)</f>
        <v>7.1389077278653082E-2</v>
      </c>
      <c r="BU19" s="17">
        <f>DAVERAGE(PlotSort,"ndvi",$BK$35:$BK$36)</f>
        <v>0.27307639067945799</v>
      </c>
      <c r="BV19" s="4">
        <f>DSTDEV(PlotSort,"ndvi",$BK$35:$BK$36)/SQRT($BH19)</f>
        <v>1.6851590826493932E-2</v>
      </c>
      <c r="BW19" s="17">
        <f>DAVERAGE(PlotSort,"SAVI",$BK$35:$BK$36)</f>
        <v>0.23066547209267466</v>
      </c>
      <c r="BX19" s="4">
        <f>DSTDEV(PlotSort,"SAVI",$BK$35:$BK$36)/SQRT($BH19)</f>
        <v>1.3704572977683249E-2</v>
      </c>
      <c r="BY19" s="17">
        <f>DAVERAGE(PlotSort,"CCCI",$BK$35:$BK$36)</f>
        <v>0.31028559059181793</v>
      </c>
      <c r="BZ19" s="4">
        <f>DSTDEV(PlotSort,"CCCI",$BK$35:$BK$36)/SQRT($BH19)</f>
        <v>2.3234902880141489E-2</v>
      </c>
    </row>
    <row r="20" spans="2:78" ht="13.5" customHeight="1" x14ac:dyDescent="0.2">
      <c r="B20" s="10">
        <v>160</v>
      </c>
      <c r="C20" s="10">
        <v>9.0079999999999991</v>
      </c>
      <c r="D20" s="10">
        <v>160.37532999999999</v>
      </c>
      <c r="E20" s="10">
        <v>11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32</v>
      </c>
      <c r="Q20" s="24">
        <v>0.93</v>
      </c>
      <c r="R20" s="24">
        <v>3.83</v>
      </c>
      <c r="S20" s="24">
        <v>46.25</v>
      </c>
      <c r="T20" s="24">
        <v>88.85</v>
      </c>
      <c r="U20" s="10">
        <v>3</v>
      </c>
      <c r="V20" s="10">
        <v>0</v>
      </c>
      <c r="W20" s="10">
        <v>1</v>
      </c>
      <c r="X20" s="10">
        <v>2</v>
      </c>
      <c r="Y20" s="10">
        <v>5</v>
      </c>
      <c r="Z20" s="10">
        <v>3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6.7565</v>
      </c>
      <c r="AK20" s="10">
        <v>0.4879</v>
      </c>
      <c r="AL20" s="11">
        <v>0.23180000000000001</v>
      </c>
      <c r="AM20" s="11">
        <v>1.67E-2</v>
      </c>
      <c r="AN20" s="11">
        <v>3.4062999999999999</v>
      </c>
      <c r="AO20" s="11">
        <v>0.1027</v>
      </c>
      <c r="AP20" s="11">
        <v>0.30759999999999998</v>
      </c>
      <c r="AQ20" s="11">
        <v>9.2999999999999992E-3</v>
      </c>
      <c r="AR20" s="11">
        <v>12.710900000000001</v>
      </c>
      <c r="AS20" s="11">
        <v>0.86539999999999995</v>
      </c>
      <c r="AT20" s="11">
        <v>0.23039999999999999</v>
      </c>
      <c r="AU20" s="11">
        <v>1.5699999999999999E-2</v>
      </c>
      <c r="AV20" s="11">
        <v>29.1782</v>
      </c>
      <c r="AW20" s="11">
        <v>0.16220000000000001</v>
      </c>
      <c r="AX20" s="11">
        <v>0.4012</v>
      </c>
      <c r="AY20" s="11">
        <v>2.2000000000000001E-3</v>
      </c>
      <c r="AZ20" s="11">
        <v>0.1320541760722348</v>
      </c>
      <c r="BA20" s="11">
        <v>1.7413194444444444</v>
      </c>
      <c r="BB20" s="11">
        <v>0.27042431918936038</v>
      </c>
      <c r="BC20" s="11">
        <v>0.22640509013785792</v>
      </c>
      <c r="BD20" s="11">
        <v>0.37241922585963821</v>
      </c>
      <c r="BE20" s="27"/>
    </row>
    <row r="21" spans="2:78" ht="13.5" customHeight="1" x14ac:dyDescent="0.2">
      <c r="B21" s="10">
        <v>160</v>
      </c>
      <c r="C21" s="10">
        <v>9.016</v>
      </c>
      <c r="D21" s="10">
        <v>160.37567000000001</v>
      </c>
      <c r="E21" s="10">
        <v>11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32</v>
      </c>
      <c r="Q21" s="24">
        <v>0.93</v>
      </c>
      <c r="R21" s="24">
        <v>3.83</v>
      </c>
      <c r="S21" s="24">
        <v>46.15</v>
      </c>
      <c r="T21" s="24">
        <v>88.92</v>
      </c>
      <c r="U21" s="10">
        <v>3</v>
      </c>
      <c r="V21" s="10">
        <v>0</v>
      </c>
      <c r="W21" s="10">
        <v>1</v>
      </c>
      <c r="X21" s="10">
        <v>2</v>
      </c>
      <c r="Y21" s="10">
        <v>5</v>
      </c>
      <c r="Z21" s="10">
        <v>3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5.0495999999999999</v>
      </c>
      <c r="AK21" s="10">
        <v>6.7199999999999996E-2</v>
      </c>
      <c r="AL21" s="11">
        <v>0.1729</v>
      </c>
      <c r="AM21" s="11">
        <v>2.3E-3</v>
      </c>
      <c r="AN21" s="11">
        <v>3.3189000000000002</v>
      </c>
      <c r="AO21" s="11">
        <v>5.6800000000000003E-2</v>
      </c>
      <c r="AP21" s="11">
        <v>0.29899999999999999</v>
      </c>
      <c r="AQ21" s="11">
        <v>5.1000000000000004E-3</v>
      </c>
      <c r="AR21" s="11">
        <v>9.5157000000000007</v>
      </c>
      <c r="AS21" s="11">
        <v>0.22800000000000001</v>
      </c>
      <c r="AT21" s="11">
        <v>0.1721</v>
      </c>
      <c r="AU21" s="11">
        <v>4.1000000000000003E-3</v>
      </c>
      <c r="AV21" s="11">
        <v>30.8568</v>
      </c>
      <c r="AW21" s="11">
        <v>0.68020000000000003</v>
      </c>
      <c r="AX21" s="11">
        <v>0.42330000000000001</v>
      </c>
      <c r="AY21" s="11">
        <v>9.2999999999999992E-3</v>
      </c>
      <c r="AZ21" s="11">
        <v>0.17208915962896307</v>
      </c>
      <c r="BA21" s="11">
        <v>2.4596165020337013</v>
      </c>
      <c r="BB21" s="11">
        <v>0.42190124286194147</v>
      </c>
      <c r="BC21" s="11">
        <v>0.34398393280993239</v>
      </c>
      <c r="BD21" s="11">
        <v>2.4505686304058551E-2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0.26179999999999998</v>
      </c>
      <c r="BJ21" s="4"/>
      <c r="BK21" s="4">
        <f>DAVERAGE(PlotSort2,"PhxRedEdge",$BO$31:$BO$32)</f>
        <v>0.28060000000000002</v>
      </c>
      <c r="BL21" s="4"/>
      <c r="BM21" s="4">
        <f>DAVERAGE(PlotSort2,"TMRed",$BO$31:$BO$32)</f>
        <v>0.25540000000000002</v>
      </c>
      <c r="BN21" s="4"/>
      <c r="BO21" s="4">
        <f>DAVERAGE(PlotSort2,"TMNIR",$BO$31:$BO$32)</f>
        <v>0.31809999999999999</v>
      </c>
      <c r="BP21" s="4"/>
      <c r="BQ21" s="4">
        <f>DAVERAGE(PlotSort2,"NDRE",$BO$31:$BO$32)</f>
        <v>6.2635710706530776E-2</v>
      </c>
      <c r="BR21" s="4"/>
      <c r="BS21" s="4">
        <f>DAVERAGE(PlotSort2,"rvi",$BO$31:$BO$32)</f>
        <v>1.2454972592012528</v>
      </c>
      <c r="BT21" s="4"/>
      <c r="BU21" s="17">
        <f>DAVERAGE(PlotSort2,"ndvi",$BO$31:$BO$32)</f>
        <v>0.10932868352223186</v>
      </c>
      <c r="BV21" s="4"/>
      <c r="BW21" s="17">
        <f>DAVERAGE(PlotSort2,"SAVI",$BO$31:$BO$32)</f>
        <v>8.7610619469026513E-2</v>
      </c>
      <c r="BX21" s="4"/>
      <c r="BY21" s="17">
        <f>DAVERAGE(PlotSort2,"CCCI",$BO$31:$BO$32)</f>
        <v>0.593697572611528</v>
      </c>
      <c r="BZ21" s="4"/>
    </row>
    <row r="22" spans="2:78" ht="13.5" customHeight="1" x14ac:dyDescent="0.2">
      <c r="B22" s="10">
        <v>160</v>
      </c>
      <c r="C22" s="10">
        <v>9.0239999999999991</v>
      </c>
      <c r="D22" s="10">
        <v>160.376</v>
      </c>
      <c r="E22" s="10">
        <v>11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32</v>
      </c>
      <c r="Q22" s="24">
        <v>0.93</v>
      </c>
      <c r="R22" s="24">
        <v>3.83</v>
      </c>
      <c r="S22" s="24">
        <v>46.05</v>
      </c>
      <c r="T22" s="24">
        <v>88.98</v>
      </c>
      <c r="U22" s="10">
        <v>3</v>
      </c>
      <c r="V22" s="10">
        <v>0</v>
      </c>
      <c r="W22" s="10">
        <v>1</v>
      </c>
      <c r="X22" s="10">
        <v>2</v>
      </c>
      <c r="Y22" s="10">
        <v>5</v>
      </c>
      <c r="Z22" s="10">
        <v>3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7.5315000000000003</v>
      </c>
      <c r="AK22" s="10">
        <v>0.25080000000000002</v>
      </c>
      <c r="AL22" s="11">
        <v>0.25729999999999997</v>
      </c>
      <c r="AM22" s="11">
        <v>8.6E-3</v>
      </c>
      <c r="AN22" s="11">
        <v>3.548</v>
      </c>
      <c r="AO22" s="11">
        <v>0.1888</v>
      </c>
      <c r="AP22" s="11">
        <v>0.31890000000000002</v>
      </c>
      <c r="AQ22" s="11">
        <v>1.7000000000000001E-2</v>
      </c>
      <c r="AR22" s="11">
        <v>13.8896</v>
      </c>
      <c r="AS22" s="11">
        <v>0.1605</v>
      </c>
      <c r="AT22" s="11">
        <v>0.25069999999999998</v>
      </c>
      <c r="AU22" s="11">
        <v>2.8999999999999998E-3</v>
      </c>
      <c r="AV22" s="11">
        <v>28.059200000000001</v>
      </c>
      <c r="AW22" s="11">
        <v>1.3146</v>
      </c>
      <c r="AX22" s="11">
        <v>0.3841</v>
      </c>
      <c r="AY22" s="11">
        <v>1.7999999999999999E-2</v>
      </c>
      <c r="AZ22" s="11">
        <v>9.2745376955903236E-2</v>
      </c>
      <c r="BA22" s="11">
        <v>1.5321100917431194</v>
      </c>
      <c r="BB22" s="11">
        <v>0.2101449275362319</v>
      </c>
      <c r="BC22" s="11">
        <v>0.17633063094818471</v>
      </c>
      <c r="BD22" s="11">
        <v>0.24576106473522349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0.27439999999999998</v>
      </c>
      <c r="BJ22" s="4">
        <f>DSTDEV(PlotSort2,"PhxRed",$BP$31:$BP$32)/SQRT($BH22)</f>
        <v>1.0000000000000009E-3</v>
      </c>
      <c r="BK22" s="4">
        <f>DAVERAGE(PlotSort2,"PhxRedEdge",$BP$31:$BP$32)</f>
        <v>0.29830000000000001</v>
      </c>
      <c r="BL22" s="4">
        <f>DSTDEV(PlotSort2,"PhxRedEdge",$BP$31:$BP$32)/SQRT($BH22)</f>
        <v>1.5999999999999901E-3</v>
      </c>
      <c r="BM22" s="4">
        <f>DAVERAGE(PlotSort2,"TMRed",$BP$31:$BP$32)</f>
        <v>0.26824999999999999</v>
      </c>
      <c r="BN22" s="4">
        <f>DSTDEV(PlotSort2,"TMRed",$BP$31:$BP$32)/SQRT($BH22)</f>
        <v>1.0499999999999954E-3</v>
      </c>
      <c r="BO22" s="4">
        <f>DAVERAGE(PlotSort2,"TMNIR",$BP$31:$BP$32)</f>
        <v>0.33335000000000004</v>
      </c>
      <c r="BP22" s="4">
        <f>DSTDEV(PlotSort2,"TMNIR",$BP$31:$BP$32)/SQRT($BH22)</f>
        <v>2.349999999999991E-3</v>
      </c>
      <c r="BQ22" s="4">
        <f>DAVERAGE(PlotSort2,"NDRE",$BP$31:$BP$32)</f>
        <v>5.5484335361609148E-2</v>
      </c>
      <c r="BR22" s="4">
        <f>DSTDEV(PlotSort2,"NDRE",$BP$31:$BP$32)/SQRT($BH22)</f>
        <v>8.4039717457713714E-4</v>
      </c>
      <c r="BS22" s="4">
        <f>DAVERAGE(PlotSort2,"rvi",$BP$31:$BP$32)</f>
        <v>1.2426688120231872</v>
      </c>
      <c r="BT22" s="4">
        <f>DSTDEV(PlotSort2,"rvi",$BP$31:$BP$32)/SQRT($BH22)</f>
        <v>3.896356933366762E-3</v>
      </c>
      <c r="BU22" s="17">
        <f>DAVERAGE(PlotSort2,"ndvi",$BP$31:$BP$32)</f>
        <v>0.10820267966433739</v>
      </c>
      <c r="BV22" s="4">
        <f>DSTDEV(PlotSort2,"ndvi",$BP$31:$BP$32)/SQRT($BH22)</f>
        <v>1.5493864513651187E-3</v>
      </c>
      <c r="BW22" s="17">
        <f>DAVERAGE(PlotSort2,"SAVI",$BP$31:$BP$32)</f>
        <v>8.8639171791603064E-2</v>
      </c>
      <c r="BX22" s="4">
        <f>DSTDEV(PlotSort2,"SAVI",$BP$31:$BP$32)/SQRT($BH22)</f>
        <v>1.4965748147317962E-3</v>
      </c>
      <c r="BY22" s="17">
        <f>DAVERAGE(PlotSort2,"CCCI",$BP$31:$BP$32)</f>
        <v>0.47149019769283951</v>
      </c>
      <c r="BZ22" s="4">
        <f>DSTDEV(PlotSort2,"CCCI",$BP$31:$BP$32)/SQRT($BH22)</f>
        <v>6.2376901529140327E-4</v>
      </c>
    </row>
    <row r="23" spans="2:78" ht="13.5" customHeight="1" x14ac:dyDescent="0.2">
      <c r="B23" s="10">
        <v>160</v>
      </c>
      <c r="C23" s="10">
        <v>9.032</v>
      </c>
      <c r="D23" s="10">
        <v>160.37633</v>
      </c>
      <c r="E23" s="10">
        <v>11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32</v>
      </c>
      <c r="Q23" s="24">
        <v>0.93</v>
      </c>
      <c r="R23" s="24">
        <v>3.83</v>
      </c>
      <c r="S23" s="24">
        <v>45.95</v>
      </c>
      <c r="T23" s="24">
        <v>89.04</v>
      </c>
      <c r="U23" s="10">
        <v>3</v>
      </c>
      <c r="V23" s="10">
        <v>0</v>
      </c>
      <c r="W23" s="10">
        <v>1</v>
      </c>
      <c r="X23" s="10">
        <v>2</v>
      </c>
      <c r="Y23" s="10">
        <v>5</v>
      </c>
      <c r="Z23" s="10">
        <v>3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7.5904999999999996</v>
      </c>
      <c r="AK23" s="10">
        <v>0.1827</v>
      </c>
      <c r="AL23" s="11">
        <v>0.25879999999999997</v>
      </c>
      <c r="AM23" s="11">
        <v>6.1999999999999998E-3</v>
      </c>
      <c r="AN23" s="11">
        <v>3.5655999999999999</v>
      </c>
      <c r="AO23" s="11">
        <v>8.8599999999999998E-2</v>
      </c>
      <c r="AP23" s="11">
        <v>0.31979999999999997</v>
      </c>
      <c r="AQ23" s="11">
        <v>7.9000000000000008E-3</v>
      </c>
      <c r="AR23" s="11">
        <v>14.1212</v>
      </c>
      <c r="AS23" s="11">
        <v>0.13009999999999999</v>
      </c>
      <c r="AT23" s="11">
        <v>0.25430000000000003</v>
      </c>
      <c r="AU23" s="11">
        <v>2.3E-3</v>
      </c>
      <c r="AV23" s="11">
        <v>28.1341</v>
      </c>
      <c r="AW23" s="11">
        <v>0.495</v>
      </c>
      <c r="AX23" s="11">
        <v>0.38429999999999997</v>
      </c>
      <c r="AY23" s="11">
        <v>6.7999999999999996E-3</v>
      </c>
      <c r="AZ23" s="11">
        <v>9.1606305922454209E-2</v>
      </c>
      <c r="BA23" s="11">
        <v>1.5112072355485644</v>
      </c>
      <c r="BB23" s="11">
        <v>0.20357031005324136</v>
      </c>
      <c r="BC23" s="11">
        <v>0.17126295450553303</v>
      </c>
      <c r="BD23" s="11">
        <v>0.27534088654251954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0.17899999999999999</v>
      </c>
      <c r="BJ23" s="4">
        <f>DSTDEV(PlotSort2,"PhxRed",$BQ$31:$BQ$32)/SQRT($BH23)</f>
        <v>1.0000000000000009E-3</v>
      </c>
      <c r="BK23" s="4">
        <f>DAVERAGE(PlotSort2,"PhxRedEdge",$BQ$31:$BQ$32)</f>
        <v>0.21534999999999999</v>
      </c>
      <c r="BL23" s="4">
        <f>DSTDEV(PlotSort2,"PhxRedEdge",$BQ$31:$BQ$32)/SQRT($BH23)</f>
        <v>8.5000000000000342E-4</v>
      </c>
      <c r="BM23" s="4">
        <f>DAVERAGE(PlotSort2,"TMRed",$BQ$31:$BQ$32)</f>
        <v>0.17780000000000001</v>
      </c>
      <c r="BN23" s="4">
        <f>DSTDEV(PlotSort2,"TMRed",$BQ$31:$BQ$32)/SQRT($BH23)</f>
        <v>8.0000000000000904E-4</v>
      </c>
      <c r="BO23" s="4">
        <f>DAVERAGE(PlotSort2,"TMNIR",$BQ$31:$BQ$32)</f>
        <v>0.24485000000000001</v>
      </c>
      <c r="BP23" s="4">
        <f>DSTDEV(PlotSort2,"TMNIR",$BQ$31:$BQ$32)/SQRT($BH23)</f>
        <v>8.5000000000000342E-4</v>
      </c>
      <c r="BQ23" s="4">
        <f>DAVERAGE(PlotSort2,"NDRE",$BQ$31:$BQ$32)</f>
        <v>6.4103438856574338E-2</v>
      </c>
      <c r="BR23" s="4">
        <f>DSTDEV(PlotSort2,"NDRE",$BQ$31:$BQ$32)/SQRT($BH23)</f>
        <v>2.3680105618464897E-4</v>
      </c>
      <c r="BS23" s="4">
        <f>DAVERAGE(PlotSort2,"rvi",$BQ$31:$BQ$32)</f>
        <v>1.3771154807321224</v>
      </c>
      <c r="BT23" s="4">
        <f>DSTDEV(PlotSort2,"rvi",$BQ$31:$BQ$32)/SQRT($BH23)</f>
        <v>1.4155927142053271E-3</v>
      </c>
      <c r="BU23" s="17">
        <f>DAVERAGE(PlotSort2,"ndvi",$BQ$31:$BQ$32)</f>
        <v>0.15864385829279803</v>
      </c>
      <c r="BV23" s="4">
        <f>DSTDEV(PlotSort2,"ndvi",$BQ$31:$BQ$32)/SQRT($BH23)</f>
        <v>5.0103481884093682E-4</v>
      </c>
      <c r="BW23" s="17">
        <f>DAVERAGE(PlotSort2,"SAVI",$BQ$31:$BQ$32)</f>
        <v>0.10900686883039581</v>
      </c>
      <c r="BX23" s="4">
        <f>DSTDEV(PlotSort2,"SAVI",$BQ$31:$BQ$32)/SQRT($BH23)</f>
        <v>1.1365234224262193E-4</v>
      </c>
      <c r="BY23" s="17">
        <f>DAVERAGE(PlotSort2,"CCCI",$BQ$31:$BQ$32)</f>
        <v>0.18565029138454447</v>
      </c>
      <c r="BZ23" s="4">
        <f>DSTDEV(PlotSort2,"CCCI",$BQ$31:$BQ$32)/SQRT($BH23)</f>
        <v>1.3280938123305663E-5</v>
      </c>
    </row>
    <row r="24" spans="2:78" ht="13.5" customHeight="1" x14ac:dyDescent="0.2">
      <c r="B24" s="10">
        <v>160</v>
      </c>
      <c r="C24" s="10">
        <v>9.0399999999999991</v>
      </c>
      <c r="D24" s="10">
        <v>160.37666999999999</v>
      </c>
      <c r="E24" s="10">
        <v>11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32</v>
      </c>
      <c r="Q24" s="24">
        <v>0.93</v>
      </c>
      <c r="R24" s="24">
        <v>3.83</v>
      </c>
      <c r="S24" s="24">
        <v>45.85</v>
      </c>
      <c r="T24" s="24">
        <v>89.11</v>
      </c>
      <c r="U24" s="10">
        <v>3</v>
      </c>
      <c r="V24" s="10">
        <v>0</v>
      </c>
      <c r="W24" s="10">
        <v>1</v>
      </c>
      <c r="X24" s="10">
        <v>2</v>
      </c>
      <c r="Y24" s="10">
        <v>5</v>
      </c>
      <c r="Z24" s="10">
        <v>3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6.1673999999999998</v>
      </c>
      <c r="AK24" s="10">
        <v>0.2147</v>
      </c>
      <c r="AL24" s="11">
        <v>0.20979999999999999</v>
      </c>
      <c r="AM24" s="11">
        <v>7.3000000000000001E-3</v>
      </c>
      <c r="AN24" s="11">
        <v>3.3805000000000001</v>
      </c>
      <c r="AO24" s="11">
        <v>0.1125</v>
      </c>
      <c r="AP24" s="11">
        <v>0.30259999999999998</v>
      </c>
      <c r="AQ24" s="11">
        <v>1.01E-2</v>
      </c>
      <c r="AR24" s="11">
        <v>11.698399999999999</v>
      </c>
      <c r="AS24" s="11">
        <v>0.3473</v>
      </c>
      <c r="AT24" s="11">
        <v>0.2102</v>
      </c>
      <c r="AU24" s="11">
        <v>6.1999999999999998E-3</v>
      </c>
      <c r="AV24" s="11">
        <v>30.060199999999998</v>
      </c>
      <c r="AW24" s="11">
        <v>1.4352</v>
      </c>
      <c r="AX24" s="11">
        <v>0.4098</v>
      </c>
      <c r="AY24" s="11">
        <v>1.9599999999999999E-2</v>
      </c>
      <c r="AZ24" s="11">
        <v>0.15047725996631109</v>
      </c>
      <c r="BA24" s="11">
        <v>1.9495718363463368</v>
      </c>
      <c r="BB24" s="11">
        <v>0.32193548387096776</v>
      </c>
      <c r="BC24" s="11">
        <v>0.26732142857142854</v>
      </c>
      <c r="BD24" s="11">
        <v>0.28670739913114274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0.68699999999999994</v>
      </c>
      <c r="BJ24" s="4"/>
      <c r="BK24" s="4">
        <f>DAVERAGE(PlotSort2,"PhxRedEdge",$BR$31:$BR$32)</f>
        <v>0.67649999999999999</v>
      </c>
      <c r="BL24" s="4"/>
      <c r="BM24" s="4">
        <f>DAVERAGE(PlotSort2,"TMRed",$BR$31:$BR$32)</f>
        <v>0.68599999999999994</v>
      </c>
      <c r="BN24" s="4"/>
      <c r="BO24" s="4">
        <f>DAVERAGE(PlotSort2,"TMNIR",$BR$31:$BR$32)</f>
        <v>0.65890000000000004</v>
      </c>
      <c r="BP24" s="4"/>
      <c r="BQ24" s="4">
        <f>DAVERAGE(PlotSort2,"NDRE",$BR$31:$BR$32)</f>
        <v>-1.3179571663920885E-2</v>
      </c>
      <c r="BR24" s="4"/>
      <c r="BS24" s="4">
        <f>DAVERAGE(PlotSort2,"rvi",$BR$31:$BR$32)</f>
        <v>24.012390670553941</v>
      </c>
      <c r="BT24" s="4"/>
      <c r="BU24" s="17">
        <f>DAVERAGE(PlotSort2,"ndvi",$BR$31:$BR$32)</f>
        <v>-2.0150197040672096E-2</v>
      </c>
      <c r="BV24" s="4"/>
      <c r="BW24" s="17">
        <f>DAVERAGE(PlotSort2,"SAVI",$BR$31:$BR$32)</f>
        <v>-2.2033714564474959E-2</v>
      </c>
      <c r="BX24" s="4"/>
      <c r="BY24" s="17">
        <f>DAVERAGE(PlotSort2,"CCCI",$BR$31:$BR$32)</f>
        <v>0.41597119110811087</v>
      </c>
      <c r="BZ24" s="4"/>
    </row>
    <row r="25" spans="2:78" ht="13.5" customHeight="1" x14ac:dyDescent="0.2">
      <c r="B25" s="10">
        <v>160</v>
      </c>
      <c r="C25" s="10">
        <v>9.048</v>
      </c>
      <c r="D25" s="10">
        <v>160.37700000000001</v>
      </c>
      <c r="E25" s="10">
        <v>11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32</v>
      </c>
      <c r="Q25" s="24">
        <v>0.93</v>
      </c>
      <c r="R25" s="24">
        <v>3.83</v>
      </c>
      <c r="S25" s="24">
        <v>45.75</v>
      </c>
      <c r="T25" s="24">
        <v>89.17</v>
      </c>
      <c r="U25" s="10">
        <v>3</v>
      </c>
      <c r="V25" s="10">
        <v>0</v>
      </c>
      <c r="W25" s="10">
        <v>1</v>
      </c>
      <c r="X25" s="10">
        <v>2</v>
      </c>
      <c r="Y25" s="10">
        <v>5</v>
      </c>
      <c r="Z25" s="10">
        <v>3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7.9222000000000001</v>
      </c>
      <c r="AK25" s="10">
        <v>0.25009999999999999</v>
      </c>
      <c r="AL25" s="11">
        <v>0.26900000000000002</v>
      </c>
      <c r="AM25" s="11">
        <v>8.5000000000000006E-3</v>
      </c>
      <c r="AN25" s="11">
        <v>3.6859000000000002</v>
      </c>
      <c r="AO25" s="11">
        <v>0.1052</v>
      </c>
      <c r="AP25" s="11">
        <v>0.3291</v>
      </c>
      <c r="AQ25" s="11">
        <v>9.4000000000000004E-3</v>
      </c>
      <c r="AR25" s="11">
        <v>14.8864</v>
      </c>
      <c r="AS25" s="11">
        <v>0.38490000000000002</v>
      </c>
      <c r="AT25" s="11">
        <v>0.26700000000000002</v>
      </c>
      <c r="AU25" s="11">
        <v>6.8999999999999999E-3</v>
      </c>
      <c r="AV25" s="11">
        <v>29.280200000000001</v>
      </c>
      <c r="AW25" s="11">
        <v>0.87150000000000005</v>
      </c>
      <c r="AX25" s="11">
        <v>0.39829999999999999</v>
      </c>
      <c r="AY25" s="11">
        <v>1.1900000000000001E-2</v>
      </c>
      <c r="AZ25" s="11">
        <v>9.5133351663458862E-2</v>
      </c>
      <c r="BA25" s="11">
        <v>1.491760299625468</v>
      </c>
      <c r="BB25" s="11">
        <v>0.19735457688260929</v>
      </c>
      <c r="BC25" s="11">
        <v>0.16901227151806397</v>
      </c>
      <c r="BD25" s="11">
        <v>0.37179913562350708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1.0025999999999999</v>
      </c>
      <c r="BJ25" s="4">
        <f>DSTDEV(PlotSort2,"PhxRed",$BS$31:$BS$32)/SQRT($BH25)</f>
        <v>4.3312815655415478E-3</v>
      </c>
      <c r="BK25" s="4">
        <f>DAVERAGE(PlotSort2,"PhxRedEdge",$BS$31:$BS$32)</f>
        <v>1.0023666666666666</v>
      </c>
      <c r="BL25" s="4">
        <f>DSTDEV(PlotSort2,"PhxRedEdge",$BS$31:$BS$32)/SQRT($BH25)</f>
        <v>4.3898873688411524E-3</v>
      </c>
      <c r="BM25" s="4">
        <f>DAVERAGE(PlotSort2,"TMRed",$BS$31:$BS$32)</f>
        <v>1.0025999999999999</v>
      </c>
      <c r="BN25" s="4">
        <f>DSTDEV(PlotSort2,"TMRed",$BS$31:$BS$32)/SQRT($BH25)</f>
        <v>4.3312815655415478E-3</v>
      </c>
      <c r="BO25" s="4">
        <f>DAVERAGE(PlotSort2,"TMNIR",$BS$31:$BS$32)</f>
        <v>1.0023666666666666</v>
      </c>
      <c r="BP25" s="4">
        <f>DSTDEV(PlotSort2,"TMNIR",$BS$31:$BS$32)/SQRT($BH25)</f>
        <v>4.3898873688411524E-3</v>
      </c>
      <c r="BQ25" s="4">
        <f>DAVERAGE(PlotSort2,"NDRE",$BS$31:$BS$32)</f>
        <v>0.73526968372401258</v>
      </c>
      <c r="BR25" s="4">
        <f>DSTDEV(PlotSort2,"NDRE",$BS$31:$BS$32)/SQRT($BH25)</f>
        <v>5.3780395259473584E-4</v>
      </c>
      <c r="BS25" s="4">
        <f>DAVERAGE(PlotSort2,"rvi",$BS$31:$BS$32)</f>
        <v>1.3165165373168823</v>
      </c>
      <c r="BT25" s="4">
        <f>DSTDEV(PlotSort2,"rvi",$BS$31:$BS$32)/SQRT($BH25)</f>
        <v>1.4377608774353637E-3</v>
      </c>
      <c r="BU25" s="17">
        <f>DAVERAGE(PlotSort2,"ndvi",$BS$31:$BS$32)</f>
        <v>0.13663403239521812</v>
      </c>
      <c r="BV25" s="4">
        <f>DSTDEV(PlotSort2,"ndvi",$BS$31:$BS$32)/SQRT($BH25)</f>
        <v>5.3615074429226974E-4</v>
      </c>
      <c r="BW25" s="17">
        <f>DAVERAGE(PlotSort2,"SAVI",$BS$31:$BS$32)</f>
        <v>0.20416925168309144</v>
      </c>
      <c r="BX25" s="4">
        <f>DSTDEV(PlotSort2,"SAVI",$BS$31:$BS$32)/SQRT($BH25)</f>
        <v>7.7638352055321052E-4</v>
      </c>
      <c r="BY25" s="17">
        <f>DAVERAGE(PlotSort2,"CCCI",$BS$31:$BS$32)</f>
        <v>11.902879322048932</v>
      </c>
      <c r="BZ25" s="4">
        <f>DSTDEV(PlotSort2,"CCCI",$BS$31:$BS$32)/SQRT($BH25)</f>
        <v>1.3927299894079108E-2</v>
      </c>
    </row>
    <row r="26" spans="2:78" ht="13.5" customHeight="1" x14ac:dyDescent="0.2">
      <c r="B26" s="10">
        <v>160</v>
      </c>
      <c r="C26" s="10">
        <v>9.2690000000000001</v>
      </c>
      <c r="D26" s="10">
        <v>160.38621000000001</v>
      </c>
      <c r="E26" s="10">
        <v>11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32</v>
      </c>
      <c r="Q26" s="24">
        <v>0.93</v>
      </c>
      <c r="R26" s="24">
        <v>3.83</v>
      </c>
      <c r="S26" s="24">
        <v>42.97</v>
      </c>
      <c r="T26" s="24">
        <v>90.98</v>
      </c>
      <c r="U26" s="10">
        <v>3</v>
      </c>
      <c r="V26" s="10">
        <v>0</v>
      </c>
      <c r="W26" s="10">
        <v>1</v>
      </c>
      <c r="X26" s="10">
        <v>2</v>
      </c>
      <c r="Y26" s="10">
        <v>5</v>
      </c>
      <c r="Z26" s="10">
        <v>3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7.3375000000000004</v>
      </c>
      <c r="AK26" s="10">
        <v>0.1216</v>
      </c>
      <c r="AL26" s="11">
        <v>0.23649999999999999</v>
      </c>
      <c r="AM26" s="11">
        <v>3.8999999999999998E-3</v>
      </c>
      <c r="AN26" s="11">
        <v>3.7486000000000002</v>
      </c>
      <c r="AO26" s="11">
        <v>1.9099999999999999E-2</v>
      </c>
      <c r="AP26" s="11">
        <v>0.31669999999999998</v>
      </c>
      <c r="AQ26" s="11">
        <v>1.6000000000000001E-3</v>
      </c>
      <c r="AR26" s="11">
        <v>14.010300000000001</v>
      </c>
      <c r="AS26" s="11">
        <v>0.25790000000000002</v>
      </c>
      <c r="AT26" s="11">
        <v>0.2382</v>
      </c>
      <c r="AU26" s="11">
        <v>4.4000000000000003E-3</v>
      </c>
      <c r="AV26" s="11">
        <v>31.901</v>
      </c>
      <c r="AW26" s="11">
        <v>0.80500000000000005</v>
      </c>
      <c r="AX26" s="11">
        <v>0.41220000000000001</v>
      </c>
      <c r="AY26" s="11">
        <v>1.04E-2</v>
      </c>
      <c r="AZ26" s="11">
        <v>0.13101934421731382</v>
      </c>
      <c r="BA26" s="11">
        <v>1.7304785894206549</v>
      </c>
      <c r="BB26" s="11">
        <v>0.26752767527675281</v>
      </c>
      <c r="BC26" s="11">
        <v>0.22687760778859531</v>
      </c>
      <c r="BD26" s="11">
        <v>0.37779129148683943</v>
      </c>
      <c r="BE26" s="27"/>
    </row>
    <row r="27" spans="2:78" ht="13.5" customHeight="1" x14ac:dyDescent="0.2">
      <c r="B27" s="10">
        <v>160</v>
      </c>
      <c r="C27" s="10">
        <v>9.2609999999999992</v>
      </c>
      <c r="D27" s="10">
        <v>160.38587000000001</v>
      </c>
      <c r="E27" s="10">
        <v>11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32</v>
      </c>
      <c r="Q27" s="24">
        <v>0.93</v>
      </c>
      <c r="R27" s="24">
        <v>3.83</v>
      </c>
      <c r="S27" s="24">
        <v>43.07</v>
      </c>
      <c r="T27" s="24">
        <v>90.92</v>
      </c>
      <c r="U27" s="10">
        <v>3</v>
      </c>
      <c r="V27" s="10">
        <v>0</v>
      </c>
      <c r="W27" s="10">
        <v>1</v>
      </c>
      <c r="X27" s="10">
        <v>2</v>
      </c>
      <c r="Y27" s="10">
        <v>5</v>
      </c>
      <c r="Z27" s="10">
        <v>3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7.7304000000000004</v>
      </c>
      <c r="AK27" s="10">
        <v>0.39439999999999997</v>
      </c>
      <c r="AL27" s="11">
        <v>0.24959999999999999</v>
      </c>
      <c r="AM27" s="11">
        <v>1.2699999999999999E-2</v>
      </c>
      <c r="AN27" s="11">
        <v>3.9641000000000002</v>
      </c>
      <c r="AO27" s="11">
        <v>0.1603</v>
      </c>
      <c r="AP27" s="11">
        <v>0.33560000000000001</v>
      </c>
      <c r="AQ27" s="11">
        <v>1.3599999999999999E-2</v>
      </c>
      <c r="AR27" s="11">
        <v>14.2928</v>
      </c>
      <c r="AS27" s="11">
        <v>0.73350000000000004</v>
      </c>
      <c r="AT27" s="11">
        <v>0.24340000000000001</v>
      </c>
      <c r="AU27" s="11">
        <v>1.2500000000000001E-2</v>
      </c>
      <c r="AV27" s="11">
        <v>33.504600000000003</v>
      </c>
      <c r="AW27" s="11">
        <v>1.1397999999999999</v>
      </c>
      <c r="AX27" s="11">
        <v>0.43369999999999997</v>
      </c>
      <c r="AY27" s="11">
        <v>1.4800000000000001E-2</v>
      </c>
      <c r="AZ27" s="11">
        <v>0.12751852333290001</v>
      </c>
      <c r="BA27" s="11">
        <v>1.7818405916187345</v>
      </c>
      <c r="BB27" s="11">
        <v>0.28105154334662524</v>
      </c>
      <c r="BC27" s="11">
        <v>0.24250276102285273</v>
      </c>
      <c r="BD27" s="11">
        <v>0.25127017397370455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0.24199999999999999</v>
      </c>
      <c r="BJ27" s="4">
        <f>DSTDEV(PlotSort2,"PhxRed",$BT$31:$BT$32)/SQRT($BH27)</f>
        <v>1.2000000000000064E-3</v>
      </c>
      <c r="BK27" s="4">
        <f>DAVERAGE(PlotSort2,"PhxRedEdge",$BT$31:$BT$32)</f>
        <v>0.32550000000000001</v>
      </c>
      <c r="BL27" s="4">
        <f>DSTDEV(PlotSort2,"PhxRedEdge",$BT$31:$BT$32)/SQRT($BH27)</f>
        <v>7.9999999999999505E-4</v>
      </c>
      <c r="BM27" s="4">
        <f>DAVERAGE(PlotSort2,"TMRed",$BT$31:$BT$32)</f>
        <v>0.2387</v>
      </c>
      <c r="BN27" s="4">
        <f>DSTDEV(PlotSort2,"TMRed",$BT$31:$BT$32)/SQRT($BH27)</f>
        <v>4.0999999999999925E-3</v>
      </c>
      <c r="BO27" s="4">
        <f>DAVERAGE(PlotSort2,"TMNIR",$BT$31:$BT$32)</f>
        <v>0.41244999999999998</v>
      </c>
      <c r="BP27" s="4">
        <f>DSTDEV(PlotSort2,"TMNIR",$BT$31:$BT$32)/SQRT($BH27)</f>
        <v>1.4500000000000068E-3</v>
      </c>
      <c r="BQ27" s="4">
        <f>DAVERAGE(PlotSort2,"NDRE",$BT$31:$BT$32)</f>
        <v>0.11782482073678091</v>
      </c>
      <c r="BR27" s="4">
        <f>DSTDEV(PlotSort2,"NDRE",$BT$31:$BT$32)/SQRT($BH27)</f>
        <v>5.2157213001186725E-4</v>
      </c>
      <c r="BS27" s="4">
        <f>DAVERAGE(PlotSort2,"rvi",$BT$31:$BT$32)</f>
        <v>1.7283066904865234</v>
      </c>
      <c r="BT27" s="4">
        <f>DSTDEV(PlotSort2,"rvi",$BT$31:$BT$32)/SQRT($BH27)</f>
        <v>2.3611468081251471E-2</v>
      </c>
      <c r="BU27" s="17">
        <f>DAVERAGE(PlotSort2,"ndvi",$BT$31:$BT$32)</f>
        <v>0.26688967536794028</v>
      </c>
      <c r="BV27" s="4">
        <f>DSTDEV(PlotSort2,"ndvi",$BT$31:$BT$32)/SQRT($BH27)</f>
        <v>6.3445253755541045E-3</v>
      </c>
      <c r="BW27" s="17">
        <f>DAVERAGE(PlotSort2,"SAVI",$BT$31:$BT$32)</f>
        <v>0.22642594209446737</v>
      </c>
      <c r="BX27" s="4">
        <f>DSTDEV(PlotSort2,"SAVI",$BT$31:$BT$32)/SQRT($BH27)</f>
        <v>4.5447282965940658E-3</v>
      </c>
      <c r="BY27" s="17">
        <f>DAVERAGE(PlotSort2,"CCCI",$BT$31:$BT$32)</f>
        <v>0.21626633472571699</v>
      </c>
      <c r="BZ27" s="4">
        <f>DSTDEV(PlotSort2,"CCCI",$BT$31:$BT$32)/SQRT($BH27)</f>
        <v>4.4862210644447675E-2</v>
      </c>
    </row>
    <row r="28" spans="2:78" ht="13.5" customHeight="1" x14ac:dyDescent="0.2">
      <c r="B28" s="10">
        <v>160</v>
      </c>
      <c r="C28" s="10">
        <v>9.2530000000000001</v>
      </c>
      <c r="D28" s="10">
        <v>160.38553999999999</v>
      </c>
      <c r="E28" s="10">
        <v>11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32</v>
      </c>
      <c r="Q28" s="24">
        <v>0.93</v>
      </c>
      <c r="R28" s="24">
        <v>3.83</v>
      </c>
      <c r="S28" s="24">
        <v>43.17</v>
      </c>
      <c r="T28" s="24">
        <v>90.85</v>
      </c>
      <c r="U28" s="10">
        <v>3</v>
      </c>
      <c r="V28" s="10">
        <v>0</v>
      </c>
      <c r="W28" s="10">
        <v>1</v>
      </c>
      <c r="X28" s="10">
        <v>2</v>
      </c>
      <c r="Y28" s="10">
        <v>5</v>
      </c>
      <c r="Z28" s="10">
        <v>3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8.2527000000000008</v>
      </c>
      <c r="AK28" s="10">
        <v>0.25059999999999999</v>
      </c>
      <c r="AL28" s="11">
        <v>0.26690000000000003</v>
      </c>
      <c r="AM28" s="11">
        <v>8.0999999999999996E-3</v>
      </c>
      <c r="AN28" s="11">
        <v>3.9045999999999998</v>
      </c>
      <c r="AO28" s="11">
        <v>5.0599999999999999E-2</v>
      </c>
      <c r="AP28" s="11">
        <v>0.33119999999999999</v>
      </c>
      <c r="AQ28" s="11">
        <v>4.3E-3</v>
      </c>
      <c r="AR28" s="11">
        <v>15.4711</v>
      </c>
      <c r="AS28" s="11">
        <v>0.4975</v>
      </c>
      <c r="AT28" s="11">
        <v>0.26400000000000001</v>
      </c>
      <c r="AU28" s="11">
        <v>8.5000000000000006E-3</v>
      </c>
      <c r="AV28" s="11">
        <v>31.1584</v>
      </c>
      <c r="AW28" s="11">
        <v>0.70299999999999996</v>
      </c>
      <c r="AX28" s="11">
        <v>0.40410000000000001</v>
      </c>
      <c r="AY28" s="11">
        <v>9.1000000000000004E-3</v>
      </c>
      <c r="AZ28" s="11">
        <v>9.9143206854345189E-2</v>
      </c>
      <c r="BA28" s="11">
        <v>1.5306818181818183</v>
      </c>
      <c r="BB28" s="11">
        <v>0.20969914683430624</v>
      </c>
      <c r="BC28" s="11">
        <v>0.17990754216248611</v>
      </c>
      <c r="BD28" s="11">
        <v>0.34013211779965014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0.24185000000000001</v>
      </c>
      <c r="BJ28" s="4">
        <f>DSTDEV(PlotSort2,"PhxRed",$BU$31:$BU$32)/SQRT($BH28)</f>
        <v>4.8500000000000071E-3</v>
      </c>
      <c r="BK28" s="4">
        <f>DAVERAGE(PlotSort2,"PhxRedEdge",$BU$31:$BU$32)</f>
        <v>0.32335000000000003</v>
      </c>
      <c r="BL28" s="4">
        <f>DSTDEV(PlotSort2,"PhxRedEdge",$BU$31:$BU$32)/SQRT($BH28)</f>
        <v>7.2500000000000056E-3</v>
      </c>
      <c r="BM28" s="4">
        <f>DAVERAGE(PlotSort2,"TMRed",$BU$31:$BU$32)</f>
        <v>0.23880000000000001</v>
      </c>
      <c r="BN28" s="4">
        <f>DSTDEV(PlotSort2,"TMRed",$BU$31:$BU$32)/SQRT($BH28)</f>
        <v>3.600000000000006E-3</v>
      </c>
      <c r="BO28" s="4">
        <f>DAVERAGE(PlotSort2,"TMNIR",$BU$31:$BU$32)</f>
        <v>0.41115000000000002</v>
      </c>
      <c r="BP28" s="4">
        <f>DSTDEV(PlotSort2,"TMNIR",$BU$31:$BU$32)/SQRT($BH28)</f>
        <v>3.4500000000000082E-3</v>
      </c>
      <c r="BQ28" s="4">
        <f>DAVERAGE(PlotSort2,"NDRE",$BU$31:$BU$32)</f>
        <v>0.11963785691815296</v>
      </c>
      <c r="BR28" s="4">
        <f>DSTDEV(PlotSort2,"NDRE",$BU$31:$BU$32)/SQRT($BH28)</f>
        <v>6.9164398489097931E-3</v>
      </c>
      <c r="BS28" s="4">
        <f>DAVERAGE(PlotSort2,"rvi",$BU$31:$BU$32)</f>
        <v>1.7219072034754497</v>
      </c>
      <c r="BT28" s="4">
        <f>DSTDEV(PlotSort2,"rvi",$BU$31:$BU$32)/SQRT($BH28)</f>
        <v>1.1511163871489203E-2</v>
      </c>
      <c r="BU28" s="17">
        <f>DAVERAGE(PlotSort2,"ndvi",$BU$31:$BU$32)</f>
        <v>0.26520795112898105</v>
      </c>
      <c r="BV28" s="4">
        <f>DSTDEV(PlotSort2,"ndvi",$BU$31:$BU$32)/SQRT($BH28)</f>
        <v>3.1074945079764826E-3</v>
      </c>
      <c r="BW28" s="17">
        <f>DAVERAGE(PlotSort2,"SAVI",$BU$31:$BU$32)</f>
        <v>0.22482377200396908</v>
      </c>
      <c r="BX28" s="4">
        <f>DSTDEV(PlotSort2,"SAVI",$BU$31:$BU$32)/SQRT($BH28)</f>
        <v>1.573988080027802E-3</v>
      </c>
      <c r="BY28" s="17">
        <f>DAVERAGE(PlotSort2,"CCCI",$BU$31:$BU$32)</f>
        <v>0.248340253521107</v>
      </c>
      <c r="BZ28" s="4">
        <f>DSTDEV(PlotSort2,"CCCI",$BU$31:$BU$32)/SQRT($BH28)</f>
        <v>6.8381120612268559E-2</v>
      </c>
    </row>
    <row r="29" spans="2:78" ht="13.5" customHeight="1" x14ac:dyDescent="0.2">
      <c r="B29" s="10">
        <v>160</v>
      </c>
      <c r="C29" s="10">
        <v>9.2449999999999992</v>
      </c>
      <c r="D29" s="10">
        <v>160.38521</v>
      </c>
      <c r="E29" s="10">
        <v>11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32</v>
      </c>
      <c r="Q29" s="24">
        <v>0.93</v>
      </c>
      <c r="R29" s="24">
        <v>3.83</v>
      </c>
      <c r="S29" s="24">
        <v>43.27</v>
      </c>
      <c r="T29" s="24">
        <v>90.78</v>
      </c>
      <c r="U29" s="10">
        <v>3</v>
      </c>
      <c r="V29" s="10">
        <v>0</v>
      </c>
      <c r="W29" s="10">
        <v>1</v>
      </c>
      <c r="X29" s="10">
        <v>2</v>
      </c>
      <c r="Y29" s="10">
        <v>5</v>
      </c>
      <c r="Z29" s="10">
        <v>3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8.4284999999999997</v>
      </c>
      <c r="AK29" s="10">
        <v>0.77539999999999998</v>
      </c>
      <c r="AL29" s="11">
        <v>0.27310000000000001</v>
      </c>
      <c r="AM29" s="11">
        <v>2.5100000000000001E-2</v>
      </c>
      <c r="AN29" s="11">
        <v>3.9274</v>
      </c>
      <c r="AO29" s="11">
        <v>0.2843</v>
      </c>
      <c r="AP29" s="11">
        <v>0.33379999999999999</v>
      </c>
      <c r="AQ29" s="11">
        <v>2.4199999999999999E-2</v>
      </c>
      <c r="AR29" s="11">
        <v>15.811299999999999</v>
      </c>
      <c r="AS29" s="11">
        <v>1.1961999999999999</v>
      </c>
      <c r="AT29" s="11">
        <v>0.27029999999999998</v>
      </c>
      <c r="AU29" s="11">
        <v>2.0400000000000001E-2</v>
      </c>
      <c r="AV29" s="11">
        <v>31.0731</v>
      </c>
      <c r="AW29" s="11">
        <v>1.6869000000000001</v>
      </c>
      <c r="AX29" s="11">
        <v>0.4037</v>
      </c>
      <c r="AY29" s="11">
        <v>2.1899999999999999E-2</v>
      </c>
      <c r="AZ29" s="11">
        <v>9.4779661016949165E-2</v>
      </c>
      <c r="BA29" s="11">
        <v>1.4935257121716612</v>
      </c>
      <c r="BB29" s="11">
        <v>0.19792284866468848</v>
      </c>
      <c r="BC29" s="11">
        <v>0.17044293015332201</v>
      </c>
      <c r="BD29" s="11">
        <v>0.36240316941419654</v>
      </c>
      <c r="BE29" s="27"/>
      <c r="BF29" s="5"/>
    </row>
    <row r="30" spans="2:78" ht="13.5" customHeight="1" x14ac:dyDescent="0.2">
      <c r="B30" s="10">
        <v>160</v>
      </c>
      <c r="C30" s="10">
        <v>9.2370000000000001</v>
      </c>
      <c r="D30" s="10">
        <v>160.38487000000001</v>
      </c>
      <c r="E30" s="10">
        <v>11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32</v>
      </c>
      <c r="Q30" s="24">
        <v>0.93</v>
      </c>
      <c r="R30" s="24">
        <v>3.83</v>
      </c>
      <c r="S30" s="24">
        <v>43.37</v>
      </c>
      <c r="T30" s="24">
        <v>90.72</v>
      </c>
      <c r="U30" s="10">
        <v>3</v>
      </c>
      <c r="V30" s="10">
        <v>0</v>
      </c>
      <c r="W30" s="10">
        <v>1</v>
      </c>
      <c r="X30" s="10">
        <v>2</v>
      </c>
      <c r="Y30" s="10">
        <v>5</v>
      </c>
      <c r="Z30" s="10">
        <v>3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5.2039</v>
      </c>
      <c r="AK30" s="10">
        <v>0.1048</v>
      </c>
      <c r="AL30" s="11">
        <v>0.16889999999999999</v>
      </c>
      <c r="AM30" s="11">
        <v>3.3999999999999998E-3</v>
      </c>
      <c r="AN30" s="11">
        <v>3.5297000000000001</v>
      </c>
      <c r="AO30" s="11">
        <v>5.4300000000000001E-2</v>
      </c>
      <c r="AP30" s="11">
        <v>0.30049999999999999</v>
      </c>
      <c r="AQ30" s="11">
        <v>4.5999999999999999E-3</v>
      </c>
      <c r="AR30" s="11">
        <v>9.8206000000000007</v>
      </c>
      <c r="AS30" s="11">
        <v>3.04E-2</v>
      </c>
      <c r="AT30" s="11">
        <v>0.16819999999999999</v>
      </c>
      <c r="AU30" s="11">
        <v>5.0000000000000001E-4</v>
      </c>
      <c r="AV30" s="11">
        <v>33.893599999999999</v>
      </c>
      <c r="AW30" s="11">
        <v>0.47220000000000001</v>
      </c>
      <c r="AX30" s="11">
        <v>0.44109999999999999</v>
      </c>
      <c r="AY30" s="11">
        <v>6.1000000000000004E-3</v>
      </c>
      <c r="AZ30" s="11">
        <v>0.18959007551240561</v>
      </c>
      <c r="BA30" s="11">
        <v>2.6224732461355531</v>
      </c>
      <c r="BB30" s="11">
        <v>0.44789102248481871</v>
      </c>
      <c r="BC30" s="11">
        <v>0.36901649688993066</v>
      </c>
      <c r="BD30" s="11">
        <v>7.8291765377696873E-2</v>
      </c>
      <c r="BE30" s="27"/>
      <c r="BF30" s="5"/>
      <c r="BH30" s="19" t="s">
        <v>116</v>
      </c>
    </row>
    <row r="31" spans="2:78" ht="13.5" customHeight="1" x14ac:dyDescent="0.2">
      <c r="B31" s="10">
        <v>160</v>
      </c>
      <c r="C31" s="10">
        <v>9.23</v>
      </c>
      <c r="D31" s="10">
        <v>160.38458</v>
      </c>
      <c r="E31" s="10">
        <v>11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32</v>
      </c>
      <c r="Q31" s="24">
        <v>0.93</v>
      </c>
      <c r="R31" s="24">
        <v>3.83</v>
      </c>
      <c r="S31" s="24">
        <v>43.46</v>
      </c>
      <c r="T31" s="24">
        <v>90.66</v>
      </c>
      <c r="U31" s="10">
        <v>3</v>
      </c>
      <c r="V31" s="10">
        <v>0</v>
      </c>
      <c r="W31" s="10">
        <v>1</v>
      </c>
      <c r="X31" s="10">
        <v>2</v>
      </c>
      <c r="Y31" s="10">
        <v>5</v>
      </c>
      <c r="Z31" s="10">
        <v>3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6.5072000000000001</v>
      </c>
      <c r="AK31" s="10">
        <v>0.56740000000000002</v>
      </c>
      <c r="AL31" s="11">
        <v>0.21160000000000001</v>
      </c>
      <c r="AM31" s="11">
        <v>1.84E-2</v>
      </c>
      <c r="AN31" s="11">
        <v>3.5426000000000002</v>
      </c>
      <c r="AO31" s="11">
        <v>0.27400000000000002</v>
      </c>
      <c r="AP31" s="11">
        <v>0.30209999999999998</v>
      </c>
      <c r="AQ31" s="11">
        <v>2.3400000000000001E-2</v>
      </c>
      <c r="AR31" s="11">
        <v>12.6868</v>
      </c>
      <c r="AS31" s="11">
        <v>0.72860000000000003</v>
      </c>
      <c r="AT31" s="11">
        <v>0.21759999999999999</v>
      </c>
      <c r="AU31" s="11">
        <v>1.2500000000000001E-2</v>
      </c>
      <c r="AV31" s="11">
        <v>31.395499999999998</v>
      </c>
      <c r="AW31" s="11">
        <v>2.0133999999999999</v>
      </c>
      <c r="AX31" s="11">
        <v>0.40920000000000001</v>
      </c>
      <c r="AY31" s="11">
        <v>2.6200000000000001E-2</v>
      </c>
      <c r="AZ31" s="11">
        <v>0.15056938000843528</v>
      </c>
      <c r="BA31" s="11">
        <v>1.880514705882353</v>
      </c>
      <c r="BB31" s="11">
        <v>0.30567964262922787</v>
      </c>
      <c r="BC31" s="11">
        <v>0.25505857294994677</v>
      </c>
      <c r="BD31" s="11">
        <v>0.38083780649343485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160</v>
      </c>
      <c r="C32" s="10">
        <v>9.2219999999999995</v>
      </c>
      <c r="D32" s="10">
        <v>160.38425000000001</v>
      </c>
      <c r="E32" s="10">
        <v>11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32</v>
      </c>
      <c r="Q32" s="24">
        <v>0.93</v>
      </c>
      <c r="R32" s="24">
        <v>3.83</v>
      </c>
      <c r="S32" s="24">
        <v>43.56</v>
      </c>
      <c r="T32" s="24">
        <v>90.59</v>
      </c>
      <c r="U32" s="10">
        <v>3</v>
      </c>
      <c r="V32" s="10">
        <v>0</v>
      </c>
      <c r="W32" s="10">
        <v>1</v>
      </c>
      <c r="X32" s="10">
        <v>2</v>
      </c>
      <c r="Y32" s="10">
        <v>5</v>
      </c>
      <c r="Z32" s="10">
        <v>3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7.0031999999999996</v>
      </c>
      <c r="AK32" s="10">
        <v>0.6754</v>
      </c>
      <c r="AL32" s="11">
        <v>0.2281</v>
      </c>
      <c r="AM32" s="11">
        <v>2.1999999999999999E-2</v>
      </c>
      <c r="AN32" s="11">
        <v>3.6480999999999999</v>
      </c>
      <c r="AO32" s="11">
        <v>0.19500000000000001</v>
      </c>
      <c r="AP32" s="11">
        <v>0.31169999999999998</v>
      </c>
      <c r="AQ32" s="11">
        <v>1.67E-2</v>
      </c>
      <c r="AR32" s="11">
        <v>13.1959</v>
      </c>
      <c r="AS32" s="11">
        <v>1.1277999999999999</v>
      </c>
      <c r="AT32" s="11">
        <v>0.2268</v>
      </c>
      <c r="AU32" s="11">
        <v>1.9400000000000001E-2</v>
      </c>
      <c r="AV32" s="11">
        <v>32.113100000000003</v>
      </c>
      <c r="AW32" s="11">
        <v>1.637</v>
      </c>
      <c r="AX32" s="11">
        <v>0.41930000000000001</v>
      </c>
      <c r="AY32" s="11">
        <v>2.1399999999999999E-2</v>
      </c>
      <c r="AZ32" s="11">
        <v>0.14719562243502057</v>
      </c>
      <c r="BA32" s="11">
        <v>1.8487654320987654</v>
      </c>
      <c r="BB32" s="11">
        <v>0.29794149512459372</v>
      </c>
      <c r="BC32" s="11">
        <v>0.25194136637291681</v>
      </c>
      <c r="BD32" s="11">
        <v>0.38725870223746045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160</v>
      </c>
      <c r="C33" s="10">
        <v>9.2149999999999999</v>
      </c>
      <c r="D33" s="10">
        <v>160.38396</v>
      </c>
      <c r="E33" s="10">
        <v>11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32</v>
      </c>
      <c r="Q33" s="24">
        <v>0.93</v>
      </c>
      <c r="R33" s="24">
        <v>3.83</v>
      </c>
      <c r="S33" s="24">
        <v>43.65</v>
      </c>
      <c r="T33" s="24">
        <v>90.53</v>
      </c>
      <c r="U33" s="10">
        <v>3</v>
      </c>
      <c r="V33" s="10">
        <v>0</v>
      </c>
      <c r="W33" s="10">
        <v>1</v>
      </c>
      <c r="X33" s="10">
        <v>2</v>
      </c>
      <c r="Y33" s="10">
        <v>5</v>
      </c>
      <c r="Z33" s="10">
        <v>3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7.0064000000000002</v>
      </c>
      <c r="AK33" s="10">
        <v>0.73740000000000006</v>
      </c>
      <c r="AL33" s="11">
        <v>0.2286</v>
      </c>
      <c r="AM33" s="11">
        <v>2.41E-2</v>
      </c>
      <c r="AN33" s="11">
        <v>3.7210000000000001</v>
      </c>
      <c r="AO33" s="11">
        <v>0.24210000000000001</v>
      </c>
      <c r="AP33" s="11">
        <v>0.31850000000000001</v>
      </c>
      <c r="AQ33" s="11">
        <v>2.07E-2</v>
      </c>
      <c r="AR33" s="11">
        <v>13.292</v>
      </c>
      <c r="AS33" s="11">
        <v>0.877</v>
      </c>
      <c r="AT33" s="11">
        <v>0.2288</v>
      </c>
      <c r="AU33" s="11">
        <v>1.5100000000000001E-2</v>
      </c>
      <c r="AV33" s="11">
        <v>33.344499999999996</v>
      </c>
      <c r="AW33" s="11">
        <v>1.2168000000000001</v>
      </c>
      <c r="AX33" s="11">
        <v>0.43609999999999999</v>
      </c>
      <c r="AY33" s="11">
        <v>1.5900000000000001E-2</v>
      </c>
      <c r="AZ33" s="11">
        <v>0.15584415584415584</v>
      </c>
      <c r="BA33" s="11">
        <v>1.9060314685314685</v>
      </c>
      <c r="BB33" s="11">
        <v>0.31177620694841324</v>
      </c>
      <c r="BC33" s="11">
        <v>0.26693278392995107</v>
      </c>
      <c r="BD33" s="11">
        <v>0.40608526494935093</v>
      </c>
      <c r="BE33" s="27"/>
      <c r="BF33" s="5"/>
    </row>
    <row r="34" spans="2:66" ht="13.5" customHeight="1" x14ac:dyDescent="0.2">
      <c r="B34" s="10">
        <v>160</v>
      </c>
      <c r="C34" s="10">
        <v>9.2870000000000008</v>
      </c>
      <c r="D34" s="10">
        <v>160.38695999999999</v>
      </c>
      <c r="E34" s="10">
        <v>11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32</v>
      </c>
      <c r="Q34" s="24">
        <v>0.93</v>
      </c>
      <c r="R34" s="24">
        <v>3.83</v>
      </c>
      <c r="S34" s="24">
        <v>42.74</v>
      </c>
      <c r="T34" s="24">
        <v>91.14</v>
      </c>
      <c r="U34" s="10">
        <v>3</v>
      </c>
      <c r="V34" s="10">
        <v>0</v>
      </c>
      <c r="W34" s="10">
        <v>1</v>
      </c>
      <c r="X34" s="10">
        <v>2</v>
      </c>
      <c r="Y34" s="10">
        <v>5</v>
      </c>
      <c r="Z34" s="10">
        <v>3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7.7748999999999997</v>
      </c>
      <c r="AK34" s="10">
        <v>0.62770000000000004</v>
      </c>
      <c r="AL34" s="11">
        <v>0.2495</v>
      </c>
      <c r="AM34" s="11">
        <v>2.01E-2</v>
      </c>
      <c r="AN34" s="11">
        <v>3.5634999999999999</v>
      </c>
      <c r="AO34" s="11">
        <v>0.26750000000000002</v>
      </c>
      <c r="AP34" s="11">
        <v>0.29980000000000001</v>
      </c>
      <c r="AQ34" s="11">
        <v>2.2499999999999999E-2</v>
      </c>
      <c r="AR34" s="11">
        <v>14.598100000000001</v>
      </c>
      <c r="AS34" s="11">
        <v>1.1380999999999999</v>
      </c>
      <c r="AT34" s="11">
        <v>0.24709999999999999</v>
      </c>
      <c r="AU34" s="11">
        <v>1.9300000000000001E-2</v>
      </c>
      <c r="AV34" s="11">
        <v>27.647400000000001</v>
      </c>
      <c r="AW34" s="11">
        <v>1.9884999999999999</v>
      </c>
      <c r="AX34" s="11">
        <v>0.35589999999999999</v>
      </c>
      <c r="AY34" s="11">
        <v>2.5600000000000001E-2</v>
      </c>
      <c r="AZ34" s="11">
        <v>8.55574195516242E-2</v>
      </c>
      <c r="BA34" s="11">
        <v>1.4403075677863213</v>
      </c>
      <c r="BB34" s="11">
        <v>0.18043117744610285</v>
      </c>
      <c r="BC34" s="11">
        <v>0.14796010879419766</v>
      </c>
      <c r="BD34" s="11">
        <v>0.35593134925840386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160</v>
      </c>
      <c r="C35" s="10">
        <v>9.2959999999999994</v>
      </c>
      <c r="D35" s="10">
        <v>160.38732999999999</v>
      </c>
      <c r="E35" s="10">
        <v>11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32</v>
      </c>
      <c r="Q35" s="24">
        <v>0.93</v>
      </c>
      <c r="R35" s="24">
        <v>3.83</v>
      </c>
      <c r="S35" s="24">
        <v>42.63</v>
      </c>
      <c r="T35" s="24">
        <v>91.21</v>
      </c>
      <c r="U35" s="10">
        <v>3</v>
      </c>
      <c r="V35" s="10">
        <v>0</v>
      </c>
      <c r="W35" s="10">
        <v>1</v>
      </c>
      <c r="X35" s="10">
        <v>2</v>
      </c>
      <c r="Y35" s="10">
        <v>5</v>
      </c>
      <c r="Z35" s="10">
        <v>3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7.6597999999999997</v>
      </c>
      <c r="AK35" s="10">
        <v>0.316</v>
      </c>
      <c r="AL35" s="11">
        <v>0.24529999999999999</v>
      </c>
      <c r="AM35" s="11">
        <v>1.01E-2</v>
      </c>
      <c r="AN35" s="11">
        <v>3.8624000000000001</v>
      </c>
      <c r="AO35" s="11">
        <v>0.1794</v>
      </c>
      <c r="AP35" s="11">
        <v>0.32419999999999999</v>
      </c>
      <c r="AQ35" s="11">
        <v>1.5100000000000001E-2</v>
      </c>
      <c r="AR35" s="11">
        <v>14.256600000000001</v>
      </c>
      <c r="AS35" s="11">
        <v>0.45419999999999999</v>
      </c>
      <c r="AT35" s="11">
        <v>0.24079999999999999</v>
      </c>
      <c r="AU35" s="11">
        <v>7.7000000000000002E-3</v>
      </c>
      <c r="AV35" s="11">
        <v>31.798999999999999</v>
      </c>
      <c r="AW35" s="11">
        <v>1.2146999999999999</v>
      </c>
      <c r="AX35" s="11">
        <v>0.40849999999999997</v>
      </c>
      <c r="AY35" s="11">
        <v>1.5599999999999999E-2</v>
      </c>
      <c r="AZ35" s="11">
        <v>0.11505391019516854</v>
      </c>
      <c r="BA35" s="11">
        <v>1.6964285714285714</v>
      </c>
      <c r="BB35" s="11">
        <v>0.25827814569536423</v>
      </c>
      <c r="BC35" s="11">
        <v>0.21887235708692243</v>
      </c>
      <c r="BD35" s="11">
        <v>0.23305856217750617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160</v>
      </c>
      <c r="C36" s="10">
        <v>9.3030000000000008</v>
      </c>
      <c r="D36" s="10">
        <v>160.38762</v>
      </c>
      <c r="E36" s="10">
        <v>11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32</v>
      </c>
      <c r="Q36" s="24">
        <v>0.93</v>
      </c>
      <c r="R36" s="24">
        <v>3.83</v>
      </c>
      <c r="S36" s="24">
        <v>42.54</v>
      </c>
      <c r="T36" s="24">
        <v>91.27</v>
      </c>
      <c r="U36" s="10">
        <v>3</v>
      </c>
      <c r="V36" s="10">
        <v>0</v>
      </c>
      <c r="W36" s="10">
        <v>1</v>
      </c>
      <c r="X36" s="10">
        <v>2</v>
      </c>
      <c r="Y36" s="10">
        <v>5</v>
      </c>
      <c r="Z36" s="10">
        <v>3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6.7247000000000003</v>
      </c>
      <c r="AK36" s="10">
        <v>0.56420000000000003</v>
      </c>
      <c r="AL36" s="11">
        <v>0.21510000000000001</v>
      </c>
      <c r="AM36" s="11">
        <v>1.7999999999999999E-2</v>
      </c>
      <c r="AN36" s="11">
        <v>3.7370999999999999</v>
      </c>
      <c r="AO36" s="11">
        <v>0.21340000000000001</v>
      </c>
      <c r="AP36" s="11">
        <v>0.31319999999999998</v>
      </c>
      <c r="AQ36" s="11">
        <v>1.7899999999999999E-2</v>
      </c>
      <c r="AR36" s="11">
        <v>12.7905</v>
      </c>
      <c r="AS36" s="11">
        <v>0.69910000000000005</v>
      </c>
      <c r="AT36" s="11">
        <v>0.2157</v>
      </c>
      <c r="AU36" s="11">
        <v>1.18E-2</v>
      </c>
      <c r="AV36" s="11">
        <v>32.595700000000001</v>
      </c>
      <c r="AW36" s="11">
        <v>1.0462</v>
      </c>
      <c r="AX36" s="11">
        <v>0.41810000000000003</v>
      </c>
      <c r="AY36" s="11">
        <v>1.34E-2</v>
      </c>
      <c r="AZ36" s="11">
        <v>0.14344318337207718</v>
      </c>
      <c r="BA36" s="11">
        <v>1.9383402874362541</v>
      </c>
      <c r="BB36" s="11">
        <v>0.31934364152729572</v>
      </c>
      <c r="BC36" s="11">
        <v>0.26777209384371148</v>
      </c>
      <c r="BD36" s="11">
        <v>0.22119317740837594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160</v>
      </c>
      <c r="C37" s="10">
        <v>9.3109999999999999</v>
      </c>
      <c r="D37" s="10">
        <v>160.38795999999999</v>
      </c>
      <c r="E37" s="10">
        <v>11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32</v>
      </c>
      <c r="Q37" s="24">
        <v>0.93</v>
      </c>
      <c r="R37" s="24">
        <v>3.83</v>
      </c>
      <c r="S37" s="24">
        <v>42.44</v>
      </c>
      <c r="T37" s="24">
        <v>91.34</v>
      </c>
      <c r="U37" s="10">
        <v>3</v>
      </c>
      <c r="V37" s="10">
        <v>0</v>
      </c>
      <c r="W37" s="10">
        <v>1</v>
      </c>
      <c r="X37" s="10">
        <v>2</v>
      </c>
      <c r="Y37" s="10">
        <v>5</v>
      </c>
      <c r="Z37" s="10">
        <v>3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7.7474999999999996</v>
      </c>
      <c r="AK37" s="10">
        <v>0.55359999999999998</v>
      </c>
      <c r="AL37" s="11">
        <v>0.24729999999999999</v>
      </c>
      <c r="AM37" s="11">
        <v>1.77E-2</v>
      </c>
      <c r="AN37" s="11">
        <v>3.8864999999999998</v>
      </c>
      <c r="AO37" s="11">
        <v>0.1283</v>
      </c>
      <c r="AP37" s="11">
        <v>0.3251</v>
      </c>
      <c r="AQ37" s="11">
        <v>1.0699999999999999E-2</v>
      </c>
      <c r="AR37" s="11">
        <v>14.457800000000001</v>
      </c>
      <c r="AS37" s="11">
        <v>0.90200000000000002</v>
      </c>
      <c r="AT37" s="11">
        <v>0.24340000000000001</v>
      </c>
      <c r="AU37" s="11">
        <v>1.52E-2</v>
      </c>
      <c r="AV37" s="11">
        <v>32.073599999999999</v>
      </c>
      <c r="AW37" s="11">
        <v>0.72799999999999998</v>
      </c>
      <c r="AX37" s="11">
        <v>0.41070000000000001</v>
      </c>
      <c r="AY37" s="11">
        <v>9.2999999999999992E-3</v>
      </c>
      <c r="AZ37" s="11">
        <v>0.11633596085892907</v>
      </c>
      <c r="BA37" s="11">
        <v>1.6873459326211997</v>
      </c>
      <c r="BB37" s="11">
        <v>0.25577128879376243</v>
      </c>
      <c r="BC37" s="11">
        <v>0.21744216272420064</v>
      </c>
      <c r="BD37" s="11">
        <v>0.26515424286616562</v>
      </c>
      <c r="BE37" s="27"/>
      <c r="BF37" s="5"/>
      <c r="BI37" s="22">
        <v>2</v>
      </c>
    </row>
    <row r="38" spans="2:66" ht="13.5" customHeight="1" x14ac:dyDescent="0.2">
      <c r="B38" s="10">
        <v>160</v>
      </c>
      <c r="C38" s="10">
        <v>9.3190000000000008</v>
      </c>
      <c r="D38" s="10">
        <v>160.38829000000001</v>
      </c>
      <c r="E38" s="10">
        <v>11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32</v>
      </c>
      <c r="Q38" s="24">
        <v>0.93</v>
      </c>
      <c r="R38" s="24">
        <v>3.83</v>
      </c>
      <c r="S38" s="24">
        <v>42.34</v>
      </c>
      <c r="T38" s="24">
        <v>91.41</v>
      </c>
      <c r="U38" s="10">
        <v>3</v>
      </c>
      <c r="V38" s="10">
        <v>0</v>
      </c>
      <c r="W38" s="10">
        <v>1</v>
      </c>
      <c r="X38" s="10">
        <v>2</v>
      </c>
      <c r="Y38" s="10">
        <v>5</v>
      </c>
      <c r="Z38" s="10">
        <v>3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6.6573000000000002</v>
      </c>
      <c r="AK38" s="10">
        <v>0.49159999999999998</v>
      </c>
      <c r="AL38" s="11">
        <v>0.21210000000000001</v>
      </c>
      <c r="AM38" s="11">
        <v>1.5699999999999999E-2</v>
      </c>
      <c r="AN38" s="11">
        <v>3.7143000000000002</v>
      </c>
      <c r="AO38" s="11">
        <v>9.3100000000000002E-2</v>
      </c>
      <c r="AP38" s="11">
        <v>0.31009999999999999</v>
      </c>
      <c r="AQ38" s="11">
        <v>7.7999999999999996E-3</v>
      </c>
      <c r="AR38" s="11">
        <v>12.6675</v>
      </c>
      <c r="AS38" s="11">
        <v>0.75229999999999997</v>
      </c>
      <c r="AT38" s="11">
        <v>0.21290000000000001</v>
      </c>
      <c r="AU38" s="11">
        <v>1.26E-2</v>
      </c>
      <c r="AV38" s="11">
        <v>32.776600000000002</v>
      </c>
      <c r="AW38" s="11">
        <v>9.1499999999999998E-2</v>
      </c>
      <c r="AX38" s="11">
        <v>0.41899999999999998</v>
      </c>
      <c r="AY38" s="11">
        <v>1.1999999999999999E-3</v>
      </c>
      <c r="AZ38" s="11">
        <v>0.14936222740364832</v>
      </c>
      <c r="BA38" s="11">
        <v>1.9680601221230622</v>
      </c>
      <c r="BB38" s="11">
        <v>0.32615920240544388</v>
      </c>
      <c r="BC38" s="11">
        <v>0.27312483434932411</v>
      </c>
      <c r="BD38" s="11">
        <v>0.25091567954954463</v>
      </c>
      <c r="BE38" s="27"/>
      <c r="BF38" s="5"/>
      <c r="BI38" s="22">
        <v>3</v>
      </c>
      <c r="BJ38" s="3"/>
    </row>
    <row r="39" spans="2:66" ht="13.5" customHeight="1" x14ac:dyDescent="0.2">
      <c r="B39" s="10">
        <v>160</v>
      </c>
      <c r="C39" s="10">
        <v>9.327</v>
      </c>
      <c r="D39" s="10">
        <v>160.38862</v>
      </c>
      <c r="E39" s="10">
        <v>11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32</v>
      </c>
      <c r="Q39" s="24">
        <v>0.93</v>
      </c>
      <c r="R39" s="24">
        <v>3.83</v>
      </c>
      <c r="S39" s="24">
        <v>42.24</v>
      </c>
      <c r="T39" s="24">
        <v>91.48</v>
      </c>
      <c r="U39" s="10">
        <v>3</v>
      </c>
      <c r="V39" s="10">
        <v>0</v>
      </c>
      <c r="W39" s="10">
        <v>1</v>
      </c>
      <c r="X39" s="10">
        <v>2</v>
      </c>
      <c r="Y39" s="10">
        <v>5</v>
      </c>
      <c r="Z39" s="10">
        <v>3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7.0083000000000002</v>
      </c>
      <c r="AK39" s="10">
        <v>0.16830000000000001</v>
      </c>
      <c r="AL39" s="11">
        <v>0.22289999999999999</v>
      </c>
      <c r="AM39" s="11">
        <v>5.4000000000000003E-3</v>
      </c>
      <c r="AN39" s="11">
        <v>3.7191000000000001</v>
      </c>
      <c r="AO39" s="11">
        <v>1.6000000000000001E-3</v>
      </c>
      <c r="AP39" s="11">
        <v>0.30990000000000001</v>
      </c>
      <c r="AQ39" s="11">
        <v>1E-4</v>
      </c>
      <c r="AR39" s="11">
        <v>13.2384</v>
      </c>
      <c r="AS39" s="11">
        <v>0.33169999999999999</v>
      </c>
      <c r="AT39" s="11">
        <v>0.22209999999999999</v>
      </c>
      <c r="AU39" s="11">
        <v>5.5999999999999999E-3</v>
      </c>
      <c r="AV39" s="11">
        <v>31.688800000000001</v>
      </c>
      <c r="AW39" s="11">
        <v>0.40139999999999998</v>
      </c>
      <c r="AX39" s="11">
        <v>0.40439999999999998</v>
      </c>
      <c r="AY39" s="11">
        <v>5.1000000000000004E-3</v>
      </c>
      <c r="AZ39" s="11">
        <v>0.13229735405291893</v>
      </c>
      <c r="BA39" s="11">
        <v>1.8208014407924358</v>
      </c>
      <c r="BB39" s="11">
        <v>0.29098164405426974</v>
      </c>
      <c r="BC39" s="11">
        <v>0.24274300932090542</v>
      </c>
      <c r="BD39" s="11">
        <v>0.25082805821436538</v>
      </c>
      <c r="BE39" s="27"/>
      <c r="BF39" s="5"/>
    </row>
    <row r="40" spans="2:66" ht="13.5" customHeight="1" x14ac:dyDescent="0.2">
      <c r="B40" s="10">
        <v>160</v>
      </c>
      <c r="C40" s="10">
        <v>9.3350000000000009</v>
      </c>
      <c r="D40" s="10">
        <v>160.38896</v>
      </c>
      <c r="E40" s="10">
        <v>11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32</v>
      </c>
      <c r="Q40" s="24">
        <v>0.93</v>
      </c>
      <c r="R40" s="24">
        <v>3.83</v>
      </c>
      <c r="S40" s="24">
        <v>42.14</v>
      </c>
      <c r="T40" s="24">
        <v>91.54</v>
      </c>
      <c r="U40" s="10">
        <v>3</v>
      </c>
      <c r="V40" s="10">
        <v>0</v>
      </c>
      <c r="W40" s="10">
        <v>1</v>
      </c>
      <c r="X40" s="10">
        <v>2</v>
      </c>
      <c r="Y40" s="10">
        <v>5</v>
      </c>
      <c r="Z40" s="10">
        <v>3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8.7651000000000003</v>
      </c>
      <c r="AK40" s="10">
        <v>0.31540000000000001</v>
      </c>
      <c r="AL40" s="11">
        <v>0.27829999999999999</v>
      </c>
      <c r="AM40" s="11">
        <v>0.01</v>
      </c>
      <c r="AN40" s="11">
        <v>3.9704999999999999</v>
      </c>
      <c r="AO40" s="11">
        <v>0.13500000000000001</v>
      </c>
      <c r="AP40" s="11">
        <v>0.33029999999999998</v>
      </c>
      <c r="AQ40" s="11">
        <v>1.12E-2</v>
      </c>
      <c r="AR40" s="11">
        <v>16.497399999999999</v>
      </c>
      <c r="AS40" s="11">
        <v>0.62709999999999999</v>
      </c>
      <c r="AT40" s="11">
        <v>0.2762</v>
      </c>
      <c r="AU40" s="11">
        <v>1.0500000000000001E-2</v>
      </c>
      <c r="AV40" s="11">
        <v>30.9816</v>
      </c>
      <c r="AW40" s="11">
        <v>1.0254000000000001</v>
      </c>
      <c r="AX40" s="11">
        <v>0.39460000000000001</v>
      </c>
      <c r="AY40" s="11">
        <v>1.3100000000000001E-2</v>
      </c>
      <c r="AZ40" s="11">
        <v>8.8701889915850499E-2</v>
      </c>
      <c r="BA40" s="11">
        <v>1.4286748732802317</v>
      </c>
      <c r="BB40" s="11">
        <v>0.1765056648777579</v>
      </c>
      <c r="BC40" s="11">
        <v>0.15169115134950462</v>
      </c>
      <c r="BD40" s="11">
        <v>0.43502691403392357</v>
      </c>
      <c r="BE40" s="27"/>
      <c r="BF40" s="5"/>
    </row>
    <row r="41" spans="2:66" ht="13.5" customHeight="1" x14ac:dyDescent="0.2">
      <c r="B41" s="10">
        <v>160</v>
      </c>
      <c r="C41" s="10">
        <v>9.3439999999999994</v>
      </c>
      <c r="D41" s="10">
        <v>160.38933</v>
      </c>
      <c r="E41" s="10">
        <v>11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32</v>
      </c>
      <c r="Q41" s="24">
        <v>0.93</v>
      </c>
      <c r="R41" s="24">
        <v>3.83</v>
      </c>
      <c r="S41" s="24">
        <v>42.03</v>
      </c>
      <c r="T41" s="24">
        <v>91.62</v>
      </c>
      <c r="U41" s="10">
        <v>3</v>
      </c>
      <c r="V41" s="10">
        <v>0</v>
      </c>
      <c r="W41" s="10">
        <v>1</v>
      </c>
      <c r="X41" s="10">
        <v>2</v>
      </c>
      <c r="Y41" s="10">
        <v>5</v>
      </c>
      <c r="Z41" s="10">
        <v>3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8.0627999999999993</v>
      </c>
      <c r="AK41" s="10">
        <v>0.64949999999999997</v>
      </c>
      <c r="AL41" s="11">
        <v>0.2555</v>
      </c>
      <c r="AM41" s="11">
        <v>2.06E-2</v>
      </c>
      <c r="AN41" s="11">
        <v>3.9704999999999999</v>
      </c>
      <c r="AO41" s="11">
        <v>0.20169999999999999</v>
      </c>
      <c r="AP41" s="11">
        <v>0.3296</v>
      </c>
      <c r="AQ41" s="11">
        <v>1.67E-2</v>
      </c>
      <c r="AR41" s="11">
        <v>15.239599999999999</v>
      </c>
      <c r="AS41" s="11">
        <v>1.1644000000000001</v>
      </c>
      <c r="AT41" s="11">
        <v>0.25459999999999999</v>
      </c>
      <c r="AU41" s="11">
        <v>1.95E-2</v>
      </c>
      <c r="AV41" s="11">
        <v>32.834899999999998</v>
      </c>
      <c r="AW41" s="11">
        <v>1.2063999999999999</v>
      </c>
      <c r="AX41" s="11">
        <v>0.41739999999999999</v>
      </c>
      <c r="AY41" s="11">
        <v>1.5299999999999999E-2</v>
      </c>
      <c r="AZ41" s="11">
        <v>0.11753681392235607</v>
      </c>
      <c r="BA41" s="11">
        <v>1.6394344069128044</v>
      </c>
      <c r="BB41" s="11">
        <v>0.24226190476190479</v>
      </c>
      <c r="BC41" s="11">
        <v>0.20836177474402728</v>
      </c>
      <c r="BD41" s="11">
        <v>0.36839117422846818</v>
      </c>
      <c r="BE41" s="27"/>
      <c r="BF41" s="5"/>
    </row>
    <row r="42" spans="2:66" ht="13.5" customHeight="1" x14ac:dyDescent="0.2">
      <c r="B42" s="10">
        <v>160</v>
      </c>
      <c r="C42" s="10">
        <v>9.1419999999999995</v>
      </c>
      <c r="D42" s="10">
        <v>160.38092</v>
      </c>
      <c r="E42" s="10">
        <v>11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32</v>
      </c>
      <c r="Q42" s="24">
        <v>0.93</v>
      </c>
      <c r="R42" s="24">
        <v>3.83</v>
      </c>
      <c r="S42" s="24">
        <v>44.57</v>
      </c>
      <c r="T42" s="24">
        <v>89.93</v>
      </c>
      <c r="U42" s="10">
        <v>3</v>
      </c>
      <c r="V42" s="10">
        <v>0</v>
      </c>
      <c r="W42" s="10">
        <v>1</v>
      </c>
      <c r="X42" s="10">
        <v>2</v>
      </c>
      <c r="Y42" s="10">
        <v>5</v>
      </c>
      <c r="Z42" s="10">
        <v>3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5.4257</v>
      </c>
      <c r="AK42" s="10">
        <v>5.2299999999999999E-2</v>
      </c>
      <c r="AL42" s="11">
        <v>0.18</v>
      </c>
      <c r="AM42" s="11">
        <v>1.6999999999999999E-3</v>
      </c>
      <c r="AN42" s="11">
        <v>2.4805000000000001</v>
      </c>
      <c r="AO42" s="11">
        <v>2.8999999999999998E-3</v>
      </c>
      <c r="AP42" s="11">
        <v>0.2162</v>
      </c>
      <c r="AQ42" s="11">
        <v>2.9999999999999997E-4</v>
      </c>
      <c r="AR42" s="11">
        <v>10.1934</v>
      </c>
      <c r="AS42" s="11">
        <v>9.3899999999999997E-2</v>
      </c>
      <c r="AT42" s="11">
        <v>0.17860000000000001</v>
      </c>
      <c r="AU42" s="11">
        <v>1.6000000000000001E-3</v>
      </c>
      <c r="AV42" s="11">
        <v>18.484999999999999</v>
      </c>
      <c r="AW42" s="11">
        <v>1.8700000000000001E-2</v>
      </c>
      <c r="AX42" s="11">
        <v>0.2457</v>
      </c>
      <c r="AY42" s="11">
        <v>2.0000000000000001E-4</v>
      </c>
      <c r="AZ42" s="11">
        <v>6.3866637800389689E-2</v>
      </c>
      <c r="BA42" s="11">
        <v>1.375699888017917</v>
      </c>
      <c r="BB42" s="11">
        <v>0.15814282347395708</v>
      </c>
      <c r="BC42" s="11">
        <v>0.1088932164881532</v>
      </c>
      <c r="BD42" s="11">
        <v>0.18566357232266778</v>
      </c>
      <c r="BE42" s="27"/>
      <c r="BF42" s="5"/>
    </row>
    <row r="43" spans="2:66" ht="13.5" customHeight="1" x14ac:dyDescent="0.2">
      <c r="B43" s="10">
        <v>160</v>
      </c>
      <c r="C43" s="10">
        <v>9.15</v>
      </c>
      <c r="D43" s="10">
        <v>160.38124999999999</v>
      </c>
      <c r="E43" s="10">
        <v>11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32</v>
      </c>
      <c r="Q43" s="24">
        <v>0.93</v>
      </c>
      <c r="R43" s="24">
        <v>3.83</v>
      </c>
      <c r="S43" s="24">
        <v>44.47</v>
      </c>
      <c r="T43" s="24">
        <v>90</v>
      </c>
      <c r="U43" s="10">
        <v>3</v>
      </c>
      <c r="V43" s="10">
        <v>0</v>
      </c>
      <c r="W43" s="10">
        <v>1</v>
      </c>
      <c r="X43" s="10">
        <v>2</v>
      </c>
      <c r="Y43" s="10">
        <v>5</v>
      </c>
      <c r="Z43" s="10">
        <v>3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7.1555999999999997</v>
      </c>
      <c r="AK43" s="10">
        <v>0.34710000000000002</v>
      </c>
      <c r="AL43" s="11">
        <v>0.23699999999999999</v>
      </c>
      <c r="AM43" s="11">
        <v>1.15E-2</v>
      </c>
      <c r="AN43" s="11">
        <v>3.6345999999999998</v>
      </c>
      <c r="AO43" s="11">
        <v>8.2699999999999996E-2</v>
      </c>
      <c r="AP43" s="11">
        <v>0.31609999999999999</v>
      </c>
      <c r="AQ43" s="11">
        <v>7.1999999999999998E-3</v>
      </c>
      <c r="AR43" s="11">
        <v>13.4529</v>
      </c>
      <c r="AS43" s="11">
        <v>0.81440000000000001</v>
      </c>
      <c r="AT43" s="11">
        <v>0.23519999999999999</v>
      </c>
      <c r="AU43" s="11">
        <v>1.4200000000000001E-2</v>
      </c>
      <c r="AV43" s="11">
        <v>30.7195</v>
      </c>
      <c r="AW43" s="11">
        <v>0.34320000000000001</v>
      </c>
      <c r="AX43" s="11">
        <v>0.40770000000000001</v>
      </c>
      <c r="AY43" s="11">
        <v>4.5999999999999999E-3</v>
      </c>
      <c r="AZ43" s="11">
        <v>0.12655429676706276</v>
      </c>
      <c r="BA43" s="11">
        <v>1.7334183673469388</v>
      </c>
      <c r="BB43" s="11">
        <v>0.26831544563695753</v>
      </c>
      <c r="BC43" s="11">
        <v>0.22639776008399687</v>
      </c>
      <c r="BD43" s="11">
        <v>0.31672137413337548</v>
      </c>
      <c r="BE43" s="27"/>
      <c r="BF43" s="5"/>
    </row>
    <row r="44" spans="2:66" ht="13.5" customHeight="1" x14ac:dyDescent="0.2">
      <c r="B44" s="10">
        <v>160</v>
      </c>
      <c r="C44" s="10">
        <v>9.1560000000000006</v>
      </c>
      <c r="D44" s="10">
        <v>160.38149999999999</v>
      </c>
      <c r="E44" s="10">
        <v>11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32</v>
      </c>
      <c r="Q44" s="24">
        <v>0.93</v>
      </c>
      <c r="R44" s="24">
        <v>3.83</v>
      </c>
      <c r="S44" s="24">
        <v>44.39</v>
      </c>
      <c r="T44" s="24">
        <v>90.05</v>
      </c>
      <c r="U44" s="10">
        <v>3</v>
      </c>
      <c r="V44" s="10">
        <v>0</v>
      </c>
      <c r="W44" s="10">
        <v>1</v>
      </c>
      <c r="X44" s="10">
        <v>2</v>
      </c>
      <c r="Y44" s="10">
        <v>5</v>
      </c>
      <c r="Z44" s="10">
        <v>3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8.3268000000000004</v>
      </c>
      <c r="AK44" s="10">
        <v>8.7900000000000006E-2</v>
      </c>
      <c r="AL44" s="11">
        <v>0.27539999999999998</v>
      </c>
      <c r="AM44" s="11">
        <v>2.8999999999999998E-3</v>
      </c>
      <c r="AN44" s="11">
        <v>3.4535999999999998</v>
      </c>
      <c r="AO44" s="11">
        <v>2.1899999999999999E-2</v>
      </c>
      <c r="AP44" s="11">
        <v>0.2999</v>
      </c>
      <c r="AQ44" s="11">
        <v>1.9E-3</v>
      </c>
      <c r="AR44" s="11">
        <v>15.4246</v>
      </c>
      <c r="AS44" s="11">
        <v>0.1694</v>
      </c>
      <c r="AT44" s="11">
        <v>0.26929999999999998</v>
      </c>
      <c r="AU44" s="11">
        <v>3.0000000000000001E-3</v>
      </c>
      <c r="AV44" s="11">
        <v>25.330200000000001</v>
      </c>
      <c r="AW44" s="11">
        <v>0.15809999999999999</v>
      </c>
      <c r="AX44" s="11">
        <v>0.3357</v>
      </c>
      <c r="AY44" s="11">
        <v>2.0999999999999999E-3</v>
      </c>
      <c r="AZ44" s="11">
        <v>5.6324732536186285E-2</v>
      </c>
      <c r="BA44" s="11">
        <v>1.246565168956554</v>
      </c>
      <c r="BB44" s="11">
        <v>0.10975206611570251</v>
      </c>
      <c r="BC44" s="11">
        <v>9.013574660633486E-2</v>
      </c>
      <c r="BD44" s="11">
        <v>0.47211396670813088</v>
      </c>
      <c r="BE44" s="27"/>
      <c r="BF44" s="5"/>
    </row>
    <row r="45" spans="2:66" ht="13.5" customHeight="1" x14ac:dyDescent="0.2">
      <c r="B45" s="10">
        <v>160</v>
      </c>
      <c r="C45" s="10">
        <v>9.1639999999999997</v>
      </c>
      <c r="D45" s="10">
        <v>160.38183000000001</v>
      </c>
      <c r="E45" s="10">
        <v>11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32</v>
      </c>
      <c r="Q45" s="24">
        <v>0.93</v>
      </c>
      <c r="R45" s="24">
        <v>3.83</v>
      </c>
      <c r="S45" s="24">
        <v>44.29</v>
      </c>
      <c r="T45" s="24">
        <v>90.11</v>
      </c>
      <c r="U45" s="10">
        <v>3</v>
      </c>
      <c r="V45" s="10">
        <v>0</v>
      </c>
      <c r="W45" s="10">
        <v>1</v>
      </c>
      <c r="X45" s="10">
        <v>2</v>
      </c>
      <c r="Y45" s="10">
        <v>5</v>
      </c>
      <c r="Z45" s="10">
        <v>3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7.2953999999999999</v>
      </c>
      <c r="AK45" s="10">
        <v>0.3629</v>
      </c>
      <c r="AL45" s="11">
        <v>0.24079999999999999</v>
      </c>
      <c r="AM45" s="11">
        <v>1.2E-2</v>
      </c>
      <c r="AN45" s="11">
        <v>3.7463000000000002</v>
      </c>
      <c r="AO45" s="11">
        <v>0.13250000000000001</v>
      </c>
      <c r="AP45" s="11">
        <v>0.32469999999999999</v>
      </c>
      <c r="AQ45" s="11">
        <v>1.15E-2</v>
      </c>
      <c r="AR45" s="11">
        <v>13.462300000000001</v>
      </c>
      <c r="AS45" s="11">
        <v>0.3241</v>
      </c>
      <c r="AT45" s="11">
        <v>0.2346</v>
      </c>
      <c r="AU45" s="11">
        <v>5.5999999999999999E-3</v>
      </c>
      <c r="AV45" s="11">
        <v>31.0731</v>
      </c>
      <c r="AW45" s="11">
        <v>0.62609999999999999</v>
      </c>
      <c r="AX45" s="11">
        <v>0.41099999999999998</v>
      </c>
      <c r="AY45" s="11">
        <v>8.3000000000000001E-3</v>
      </c>
      <c r="AZ45" s="11">
        <v>0.11730324860676905</v>
      </c>
      <c r="BA45" s="11">
        <v>1.7519181585677748</v>
      </c>
      <c r="BB45" s="11">
        <v>0.27323420074349442</v>
      </c>
      <c r="BC45" s="11">
        <v>0.23097067039106142</v>
      </c>
      <c r="BD45" s="11">
        <v>0.1714041240812694</v>
      </c>
      <c r="BE45" s="27"/>
      <c r="BF45" s="5"/>
    </row>
    <row r="46" spans="2:66" ht="13.5" customHeight="1" x14ac:dyDescent="0.2">
      <c r="B46" s="10">
        <v>160</v>
      </c>
      <c r="C46" s="10">
        <v>9.1709999999999994</v>
      </c>
      <c r="D46" s="10">
        <v>160.38212999999999</v>
      </c>
      <c r="E46" s="10">
        <v>11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32</v>
      </c>
      <c r="Q46" s="24">
        <v>0.93</v>
      </c>
      <c r="R46" s="24">
        <v>3.83</v>
      </c>
      <c r="S46" s="24">
        <v>44.2</v>
      </c>
      <c r="T46" s="24">
        <v>90.17</v>
      </c>
      <c r="U46" s="10">
        <v>3</v>
      </c>
      <c r="V46" s="10">
        <v>0</v>
      </c>
      <c r="W46" s="10">
        <v>1</v>
      </c>
      <c r="X46" s="10">
        <v>2</v>
      </c>
      <c r="Y46" s="10">
        <v>5</v>
      </c>
      <c r="Z46" s="10">
        <v>3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5.4016999999999999</v>
      </c>
      <c r="AK46" s="10">
        <v>3.1800000000000002E-2</v>
      </c>
      <c r="AL46" s="11">
        <v>0.17799999999999999</v>
      </c>
      <c r="AM46" s="11">
        <v>1E-3</v>
      </c>
      <c r="AN46" s="11">
        <v>2.4796</v>
      </c>
      <c r="AO46" s="11">
        <v>1.7299999999999999E-2</v>
      </c>
      <c r="AP46" s="11">
        <v>0.2145</v>
      </c>
      <c r="AQ46" s="11">
        <v>1.5E-3</v>
      </c>
      <c r="AR46" s="11">
        <v>10.1751</v>
      </c>
      <c r="AS46" s="11">
        <v>7.9100000000000004E-2</v>
      </c>
      <c r="AT46" s="11">
        <v>0.17699999999999999</v>
      </c>
      <c r="AU46" s="11">
        <v>1.4E-3</v>
      </c>
      <c r="AV46" s="11">
        <v>18.4725</v>
      </c>
      <c r="AW46" s="11">
        <v>8.5300000000000001E-2</v>
      </c>
      <c r="AX46" s="11">
        <v>0.24399999999999999</v>
      </c>
      <c r="AY46" s="11">
        <v>1.1000000000000001E-3</v>
      </c>
      <c r="AZ46" s="11">
        <v>6.4340239912758987E-2</v>
      </c>
      <c r="BA46" s="11">
        <v>1.3785310734463276</v>
      </c>
      <c r="BB46" s="11">
        <v>0.15914489311163896</v>
      </c>
      <c r="BC46" s="11">
        <v>0.10912052117263844</v>
      </c>
      <c r="BD46" s="11">
        <v>0.18563701044642117</v>
      </c>
      <c r="BE46" s="27"/>
      <c r="BF46" s="5"/>
    </row>
    <row r="47" spans="2:66" ht="13.5" customHeight="1" x14ac:dyDescent="0.2">
      <c r="B47" s="10">
        <v>160</v>
      </c>
      <c r="C47" s="10">
        <v>9.1790000000000003</v>
      </c>
      <c r="D47" s="10">
        <v>160.38246000000001</v>
      </c>
      <c r="E47" s="10">
        <v>11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32</v>
      </c>
      <c r="Q47" s="24">
        <v>0.93</v>
      </c>
      <c r="R47" s="24">
        <v>3.83</v>
      </c>
      <c r="S47" s="24">
        <v>44.1</v>
      </c>
      <c r="T47" s="24">
        <v>90.23</v>
      </c>
      <c r="U47" s="10">
        <v>3</v>
      </c>
      <c r="V47" s="10">
        <v>0</v>
      </c>
      <c r="W47" s="10">
        <v>1</v>
      </c>
      <c r="X47" s="10">
        <v>2</v>
      </c>
      <c r="Y47" s="10">
        <v>5</v>
      </c>
      <c r="Z47" s="10">
        <v>3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7.4987000000000004</v>
      </c>
      <c r="AK47" s="10">
        <v>0.4037</v>
      </c>
      <c r="AL47" s="11">
        <v>0.2467</v>
      </c>
      <c r="AM47" s="11">
        <v>1.3299999999999999E-2</v>
      </c>
      <c r="AN47" s="11">
        <v>3.8285</v>
      </c>
      <c r="AO47" s="11">
        <v>9.3100000000000002E-2</v>
      </c>
      <c r="AP47" s="11">
        <v>0.3306</v>
      </c>
      <c r="AQ47" s="11">
        <v>8.0000000000000002E-3</v>
      </c>
      <c r="AR47" s="11">
        <v>13.960699999999999</v>
      </c>
      <c r="AS47" s="11">
        <v>0.72499999999999998</v>
      </c>
      <c r="AT47" s="11">
        <v>0.2424</v>
      </c>
      <c r="AU47" s="11">
        <v>1.26E-2</v>
      </c>
      <c r="AV47" s="11">
        <v>31.445399999999999</v>
      </c>
      <c r="AW47" s="11">
        <v>4.1999999999999997E-3</v>
      </c>
      <c r="AX47" s="11">
        <v>0.41460000000000002</v>
      </c>
      <c r="AY47" s="11">
        <v>1E-4</v>
      </c>
      <c r="AZ47" s="11">
        <v>0.11272141706924317</v>
      </c>
      <c r="BA47" s="11">
        <v>1.7103960396039604</v>
      </c>
      <c r="BB47" s="11">
        <v>0.26210045662100456</v>
      </c>
      <c r="BC47" s="11">
        <v>0.22324978392394126</v>
      </c>
      <c r="BD47" s="11">
        <v>0.17995913290883855</v>
      </c>
      <c r="BE47" s="27"/>
      <c r="BF47" s="5"/>
    </row>
    <row r="48" spans="2:66" ht="13.5" customHeight="1" x14ac:dyDescent="0.2">
      <c r="B48" s="10">
        <v>160</v>
      </c>
      <c r="C48" s="10">
        <v>9.1869999999999994</v>
      </c>
      <c r="D48" s="10">
        <v>160.38279</v>
      </c>
      <c r="E48" s="10">
        <v>11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32</v>
      </c>
      <c r="Q48" s="24">
        <v>0.93</v>
      </c>
      <c r="R48" s="24">
        <v>3.83</v>
      </c>
      <c r="S48" s="24">
        <v>44</v>
      </c>
      <c r="T48" s="24">
        <v>90.3</v>
      </c>
      <c r="U48" s="10">
        <v>3</v>
      </c>
      <c r="V48" s="10">
        <v>0</v>
      </c>
      <c r="W48" s="10">
        <v>1</v>
      </c>
      <c r="X48" s="10">
        <v>2</v>
      </c>
      <c r="Y48" s="10">
        <v>5</v>
      </c>
      <c r="Z48" s="10">
        <v>3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8.3271999999999995</v>
      </c>
      <c r="AK48" s="10">
        <v>6.3299999999999995E-2</v>
      </c>
      <c r="AL48" s="11">
        <v>0.27339999999999998</v>
      </c>
      <c r="AM48" s="11">
        <v>2.0999999999999999E-3</v>
      </c>
      <c r="AN48" s="11">
        <v>3.4419</v>
      </c>
      <c r="AO48" s="11">
        <v>2.0400000000000001E-2</v>
      </c>
      <c r="AP48" s="11">
        <v>0.29670000000000002</v>
      </c>
      <c r="AQ48" s="11">
        <v>1.8E-3</v>
      </c>
      <c r="AR48" s="11">
        <v>15.416600000000001</v>
      </c>
      <c r="AS48" s="11">
        <v>0.12920000000000001</v>
      </c>
      <c r="AT48" s="11">
        <v>0.26719999999999999</v>
      </c>
      <c r="AU48" s="11">
        <v>2.2000000000000001E-3</v>
      </c>
      <c r="AV48" s="11">
        <v>25.1493</v>
      </c>
      <c r="AW48" s="11">
        <v>0.1394</v>
      </c>
      <c r="AX48" s="11">
        <v>0.33100000000000002</v>
      </c>
      <c r="AY48" s="11">
        <v>1.8E-3</v>
      </c>
      <c r="AZ48" s="11">
        <v>5.4643938187032011E-2</v>
      </c>
      <c r="BA48" s="11">
        <v>1.2387724550898205</v>
      </c>
      <c r="BB48" s="11">
        <v>0.10665329321297227</v>
      </c>
      <c r="BC48" s="11">
        <v>8.7142596976871267E-2</v>
      </c>
      <c r="BD48" s="11">
        <v>0.47086642867754808</v>
      </c>
      <c r="BE48" s="27"/>
      <c r="BF48" s="5"/>
    </row>
    <row r="49" spans="2:57" ht="13.5" customHeight="1" x14ac:dyDescent="0.2">
      <c r="B49" s="10">
        <v>160</v>
      </c>
      <c r="C49" s="10">
        <v>9.1950000000000003</v>
      </c>
      <c r="D49" s="10">
        <v>160.38311999999999</v>
      </c>
      <c r="E49" s="10">
        <v>11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32</v>
      </c>
      <c r="Q49" s="24">
        <v>0.93</v>
      </c>
      <c r="R49" s="24">
        <v>3.83</v>
      </c>
      <c r="S49" s="24">
        <v>43.9</v>
      </c>
      <c r="T49" s="24">
        <v>90.37</v>
      </c>
      <c r="U49" s="10">
        <v>3</v>
      </c>
      <c r="V49" s="10">
        <v>0</v>
      </c>
      <c r="W49" s="10">
        <v>1</v>
      </c>
      <c r="X49" s="10">
        <v>2</v>
      </c>
      <c r="Y49" s="10">
        <v>5</v>
      </c>
      <c r="Z49" s="10">
        <v>3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7.4198000000000004</v>
      </c>
      <c r="AK49" s="10">
        <v>0.20039999999999999</v>
      </c>
      <c r="AL49" s="11">
        <v>0.2432</v>
      </c>
      <c r="AM49" s="11">
        <v>6.6E-3</v>
      </c>
      <c r="AN49" s="11">
        <v>3.7938000000000001</v>
      </c>
      <c r="AO49" s="11">
        <v>6.9099999999999995E-2</v>
      </c>
      <c r="AP49" s="11">
        <v>0.32629999999999998</v>
      </c>
      <c r="AQ49" s="11">
        <v>5.8999999999999999E-3</v>
      </c>
      <c r="AR49" s="11">
        <v>14.0389</v>
      </c>
      <c r="AS49" s="11">
        <v>0.2472</v>
      </c>
      <c r="AT49" s="11">
        <v>0.24279999999999999</v>
      </c>
      <c r="AU49" s="11">
        <v>4.3E-3</v>
      </c>
      <c r="AV49" s="11">
        <v>31.509899999999998</v>
      </c>
      <c r="AW49" s="11">
        <v>0.36399999999999999</v>
      </c>
      <c r="AX49" s="11">
        <v>0.41389999999999999</v>
      </c>
      <c r="AY49" s="11">
        <v>4.7999999999999996E-3</v>
      </c>
      <c r="AZ49" s="11">
        <v>0.11834639286679279</v>
      </c>
      <c r="BA49" s="11">
        <v>1.7046952224052718</v>
      </c>
      <c r="BB49" s="11">
        <v>0.2605451499923862</v>
      </c>
      <c r="BC49" s="11">
        <v>0.22188121379787329</v>
      </c>
      <c r="BD49" s="11">
        <v>0.26112854537016461</v>
      </c>
      <c r="BE49" s="27"/>
    </row>
    <row r="50" spans="2:57" ht="13.5" customHeight="1" x14ac:dyDescent="0.2">
      <c r="B50" s="10">
        <v>160</v>
      </c>
      <c r="C50" s="10">
        <v>9.0980000000000008</v>
      </c>
      <c r="D50" s="10">
        <v>160.37907999999999</v>
      </c>
      <c r="E50" s="10">
        <v>11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32</v>
      </c>
      <c r="Q50" s="24">
        <v>0.93</v>
      </c>
      <c r="R50" s="24">
        <v>3.83</v>
      </c>
      <c r="S50" s="24">
        <v>45.12</v>
      </c>
      <c r="T50" s="24">
        <v>89.57</v>
      </c>
      <c r="U50" s="10">
        <v>3</v>
      </c>
      <c r="V50" s="10">
        <v>0</v>
      </c>
      <c r="W50" s="10">
        <v>1</v>
      </c>
      <c r="X50" s="10">
        <v>2</v>
      </c>
      <c r="Y50" s="10">
        <v>5</v>
      </c>
      <c r="Z50" s="10">
        <v>3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7.8071000000000002</v>
      </c>
      <c r="AK50" s="10">
        <v>8.3999999999999995E-3</v>
      </c>
      <c r="AL50" s="11">
        <v>0.26179999999999998</v>
      </c>
      <c r="AM50" s="11">
        <v>2.9999999999999997E-4</v>
      </c>
      <c r="AN50" s="11">
        <v>3.1842999999999999</v>
      </c>
      <c r="AO50" s="11">
        <v>3.7000000000000002E-3</v>
      </c>
      <c r="AP50" s="11">
        <v>0.28060000000000002</v>
      </c>
      <c r="AQ50" s="11">
        <v>2.9999999999999997E-4</v>
      </c>
      <c r="AR50" s="11">
        <v>14.4251</v>
      </c>
      <c r="AS50" s="11">
        <v>4.8999999999999998E-3</v>
      </c>
      <c r="AT50" s="11">
        <v>0.25540000000000002</v>
      </c>
      <c r="AU50" s="11">
        <v>1E-4</v>
      </c>
      <c r="AV50" s="11">
        <v>23.687000000000001</v>
      </c>
      <c r="AW50" s="11">
        <v>1.2500000000000001E-2</v>
      </c>
      <c r="AX50" s="11">
        <v>0.31809999999999999</v>
      </c>
      <c r="AY50" s="11">
        <v>2.0000000000000001E-4</v>
      </c>
      <c r="AZ50" s="11">
        <v>6.2635710706530776E-2</v>
      </c>
      <c r="BA50" s="11">
        <v>1.2454972592012528</v>
      </c>
      <c r="BB50" s="11">
        <v>0.10932868352223186</v>
      </c>
      <c r="BC50" s="11">
        <v>8.7610619469026513E-2</v>
      </c>
      <c r="BD50" s="11">
        <v>0.593697572611528</v>
      </c>
      <c r="BE50" s="27"/>
    </row>
    <row r="51" spans="2:57" ht="13.5" customHeight="1" x14ac:dyDescent="0.2">
      <c r="B51" s="10">
        <v>160</v>
      </c>
      <c r="C51" s="10">
        <v>8.8520000000000003</v>
      </c>
      <c r="D51" s="10">
        <v>160.36883</v>
      </c>
      <c r="E51" s="10">
        <v>11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32</v>
      </c>
      <c r="Q51" s="24">
        <v>0.93</v>
      </c>
      <c r="R51" s="24">
        <v>3.83</v>
      </c>
      <c r="S51" s="24">
        <v>48.21</v>
      </c>
      <c r="T51" s="24">
        <v>87.63</v>
      </c>
      <c r="U51" s="10">
        <v>3</v>
      </c>
      <c r="V51" s="10">
        <v>0</v>
      </c>
      <c r="W51" s="10">
        <v>1</v>
      </c>
      <c r="X51" s="10">
        <v>2</v>
      </c>
      <c r="Y51" s="10">
        <v>5</v>
      </c>
      <c r="Z51" s="10">
        <v>3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19.221</v>
      </c>
      <c r="AK51" s="26">
        <v>6.4999999999999997E-3</v>
      </c>
      <c r="AL51" s="26">
        <v>0.68699999999999994</v>
      </c>
      <c r="AM51" s="26">
        <v>0</v>
      </c>
      <c r="AN51" s="26">
        <v>7.1660000000000004</v>
      </c>
      <c r="AO51" s="26">
        <v>5.0000000000000001E-3</v>
      </c>
      <c r="AP51" s="26">
        <v>0.67649999999999999</v>
      </c>
      <c r="AQ51" s="26">
        <v>5.0000000000000001E-4</v>
      </c>
      <c r="AR51" s="26">
        <v>36.2515</v>
      </c>
      <c r="AS51" s="26">
        <v>1.3500000000000002E-2</v>
      </c>
      <c r="AT51" s="26">
        <v>0.68599999999999994</v>
      </c>
      <c r="AU51" s="26">
        <v>5.0000000000000001E-4</v>
      </c>
      <c r="AV51" s="26">
        <v>45.893099999999997</v>
      </c>
      <c r="AW51" s="26">
        <v>2.5000000000000001E-2</v>
      </c>
      <c r="AX51" s="26">
        <v>0.65890000000000004</v>
      </c>
      <c r="AY51" s="26">
        <v>4.0000000000000002E-4</v>
      </c>
      <c r="AZ51" s="11">
        <v>-1.3179571663920885E-2</v>
      </c>
      <c r="BA51" s="11">
        <v>24.012390670553941</v>
      </c>
      <c r="BB51" s="11">
        <v>-2.0150197040672096E-2</v>
      </c>
      <c r="BC51" s="11">
        <v>-2.2033714564474959E-2</v>
      </c>
      <c r="BD51" s="11">
        <v>0.41597119110811087</v>
      </c>
      <c r="BE51" s="27"/>
    </row>
    <row r="52" spans="2:57" ht="13.5" customHeight="1" x14ac:dyDescent="0.2">
      <c r="B52" s="10">
        <v>160</v>
      </c>
      <c r="C52" s="10">
        <v>8.8420000000000005</v>
      </c>
      <c r="D52" s="10">
        <v>160.36841999999999</v>
      </c>
      <c r="E52" s="10">
        <v>11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32</v>
      </c>
      <c r="Q52" s="24">
        <v>0.93</v>
      </c>
      <c r="R52" s="24">
        <v>3.83</v>
      </c>
      <c r="S52" s="24">
        <v>48.34</v>
      </c>
      <c r="T52" s="24">
        <v>87.56</v>
      </c>
      <c r="U52" s="10">
        <v>3</v>
      </c>
      <c r="V52" s="10">
        <v>0</v>
      </c>
      <c r="W52" s="10">
        <v>1</v>
      </c>
      <c r="X52" s="10">
        <v>2</v>
      </c>
      <c r="Y52" s="10">
        <v>5</v>
      </c>
      <c r="Z52" s="10">
        <v>3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27.7668</v>
      </c>
      <c r="AK52" s="10">
        <v>3.7999999999999999E-2</v>
      </c>
      <c r="AL52" s="11">
        <v>0.99519999999999997</v>
      </c>
      <c r="AM52" s="11">
        <v>1.4E-3</v>
      </c>
      <c r="AN52" s="11">
        <v>10.5082</v>
      </c>
      <c r="AO52" s="11">
        <v>1.12E-2</v>
      </c>
      <c r="AP52" s="11">
        <v>0.99490000000000001</v>
      </c>
      <c r="AQ52" s="11">
        <v>1.1000000000000001E-3</v>
      </c>
      <c r="AR52" s="11">
        <v>52.448700000000002</v>
      </c>
      <c r="AS52" s="11">
        <v>6.5100000000000005E-2</v>
      </c>
      <c r="AT52" s="11">
        <v>0.99519999999999997</v>
      </c>
      <c r="AU52" s="11">
        <v>1.1999999999999999E-3</v>
      </c>
      <c r="AV52" s="11">
        <v>69.103800000000007</v>
      </c>
      <c r="AW52" s="11">
        <v>8.9899999999999994E-2</v>
      </c>
      <c r="AX52" s="11">
        <v>0.99490000000000001</v>
      </c>
      <c r="AY52" s="11">
        <v>1.2999999999999999E-3</v>
      </c>
      <c r="AZ52" s="25">
        <v>0.73601467115510222</v>
      </c>
      <c r="BA52" s="25">
        <v>1.3175502919996112</v>
      </c>
      <c r="BB52" s="25">
        <v>0.13701980625655583</v>
      </c>
      <c r="BC52" s="25">
        <v>0.20468773683455893</v>
      </c>
      <c r="BD52" s="25">
        <v>11.899837878531129</v>
      </c>
      <c r="BE52" s="27"/>
    </row>
    <row r="53" spans="2:57" ht="13.5" customHeight="1" x14ac:dyDescent="0.2">
      <c r="B53" s="10">
        <v>160</v>
      </c>
      <c r="C53" s="10">
        <v>9.0860000000000003</v>
      </c>
      <c r="D53" s="10">
        <v>160.37858</v>
      </c>
      <c r="E53" s="10">
        <v>11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32</v>
      </c>
      <c r="Q53" s="24">
        <v>0.93</v>
      </c>
      <c r="R53" s="24">
        <v>3.83</v>
      </c>
      <c r="S53" s="24">
        <v>45.27</v>
      </c>
      <c r="T53" s="24">
        <v>89.48</v>
      </c>
      <c r="U53" s="10">
        <v>3</v>
      </c>
      <c r="V53" s="10">
        <v>0</v>
      </c>
      <c r="W53" s="10">
        <v>1</v>
      </c>
      <c r="X53" s="10">
        <v>2</v>
      </c>
      <c r="Y53" s="10">
        <v>5</v>
      </c>
      <c r="Z53" s="10">
        <v>3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29.810199999999998</v>
      </c>
      <c r="AK53" s="10">
        <v>7.4999999999999997E-3</v>
      </c>
      <c r="AL53" s="11">
        <v>1.0024</v>
      </c>
      <c r="AM53" s="11">
        <v>2.9999999999999997E-4</v>
      </c>
      <c r="AN53" s="11">
        <v>11.3393</v>
      </c>
      <c r="AO53" s="11">
        <v>7.9000000000000008E-3</v>
      </c>
      <c r="AP53" s="11">
        <v>1.0021</v>
      </c>
      <c r="AQ53" s="11">
        <v>6.9999999999999999E-4</v>
      </c>
      <c r="AR53" s="11">
        <v>56.453899999999997</v>
      </c>
      <c r="AS53" s="11">
        <v>2.4500000000000001E-2</v>
      </c>
      <c r="AT53" s="11">
        <v>1.0024</v>
      </c>
      <c r="AU53" s="11">
        <v>4.0000000000000002E-4</v>
      </c>
      <c r="AV53" s="11">
        <v>74.424499999999995</v>
      </c>
      <c r="AW53" s="11">
        <v>3.1099999999999999E-2</v>
      </c>
      <c r="AX53" s="11">
        <v>1.0021</v>
      </c>
      <c r="AY53" s="11">
        <v>4.0000000000000002E-4</v>
      </c>
      <c r="AZ53" s="25">
        <v>0.73556908625783846</v>
      </c>
      <c r="BA53" s="25">
        <v>1.3183234462100935</v>
      </c>
      <c r="BB53" s="25">
        <v>0.13730760767246541</v>
      </c>
      <c r="BC53" s="25">
        <v>0.2051775634350852</v>
      </c>
      <c r="BD53" s="25">
        <v>11.880421485406318</v>
      </c>
      <c r="BE53" s="27"/>
    </row>
    <row r="54" spans="2:57" ht="13.5" customHeight="1" x14ac:dyDescent="0.2">
      <c r="B54" s="10">
        <v>160</v>
      </c>
      <c r="C54" s="10">
        <v>9.3729999999999993</v>
      </c>
      <c r="D54" s="10">
        <v>160.39053999999999</v>
      </c>
      <c r="E54" s="10">
        <v>11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32</v>
      </c>
      <c r="Q54" s="24">
        <v>0.93</v>
      </c>
      <c r="R54" s="24">
        <v>3.83</v>
      </c>
      <c r="S54" s="24">
        <v>41.66</v>
      </c>
      <c r="T54" s="24">
        <v>91.87</v>
      </c>
      <c r="U54" s="10">
        <v>3</v>
      </c>
      <c r="V54" s="10">
        <v>0</v>
      </c>
      <c r="W54" s="10">
        <v>1</v>
      </c>
      <c r="X54" s="10">
        <v>2</v>
      </c>
      <c r="Y54" s="10">
        <v>5</v>
      </c>
      <c r="Z54" s="10">
        <v>3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32.085700000000003</v>
      </c>
      <c r="AK54" s="10">
        <v>1.4999999999999999E-2</v>
      </c>
      <c r="AL54" s="11">
        <v>1.0102</v>
      </c>
      <c r="AM54" s="11">
        <v>5.0000000000000001E-4</v>
      </c>
      <c r="AN54" s="11">
        <v>12.2524</v>
      </c>
      <c r="AO54" s="11">
        <v>7.7999999999999996E-3</v>
      </c>
      <c r="AP54" s="11">
        <v>1.0101</v>
      </c>
      <c r="AQ54" s="11">
        <v>5.9999999999999995E-4</v>
      </c>
      <c r="AR54" s="11">
        <v>60.859000000000002</v>
      </c>
      <c r="AS54" s="11">
        <v>3.1E-2</v>
      </c>
      <c r="AT54" s="11">
        <v>1.0102</v>
      </c>
      <c r="AU54" s="11">
        <v>5.0000000000000001E-4</v>
      </c>
      <c r="AV54" s="11">
        <v>79.948999999999998</v>
      </c>
      <c r="AW54" s="11">
        <v>3.9100000000000003E-2</v>
      </c>
      <c r="AX54" s="11">
        <v>1.0101</v>
      </c>
      <c r="AY54" s="11">
        <v>5.0000000000000001E-4</v>
      </c>
      <c r="AZ54" s="25">
        <v>0.73422529375909706</v>
      </c>
      <c r="BA54" s="25">
        <v>1.3136758737409422</v>
      </c>
      <c r="BB54" s="25">
        <v>0.13557468325663313</v>
      </c>
      <c r="BC54" s="25">
        <v>0.20264245477963028</v>
      </c>
      <c r="BD54" s="25">
        <v>11.928378602209348</v>
      </c>
      <c r="BE54" s="27"/>
    </row>
  </sheetData>
  <autoFilter ref="B9:BB54" xr:uid="{1C0DCC9F-3772-47FE-8E61-303D49D8AF42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ED4B-18D1-4D2A-8AD1-E61055524866}">
  <sheetPr codeName="Sheet52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162</v>
      </c>
      <c r="C10" s="10">
        <v>8.9779999999999998</v>
      </c>
      <c r="D10" s="10">
        <v>162.37407999999999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27.7</v>
      </c>
      <c r="Q10" s="24">
        <v>0.81</v>
      </c>
      <c r="R10" s="24">
        <v>2.9</v>
      </c>
      <c r="S10" s="24">
        <v>46.65</v>
      </c>
      <c r="T10" s="24">
        <v>88.37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45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4.2192999999999996</v>
      </c>
      <c r="AK10" s="10">
        <v>9.4999999999999998E-3</v>
      </c>
      <c r="AL10" s="11">
        <v>0.1447</v>
      </c>
      <c r="AM10" s="11">
        <v>2.9999999999999997E-4</v>
      </c>
      <c r="AN10" s="11">
        <v>2.4861</v>
      </c>
      <c r="AO10" s="11">
        <v>1.9599999999999999E-2</v>
      </c>
      <c r="AP10" s="11">
        <v>0.21160000000000001</v>
      </c>
      <c r="AQ10" s="11">
        <v>1.6999999999999999E-3</v>
      </c>
      <c r="AR10" s="11">
        <v>8.0620999999999992</v>
      </c>
      <c r="AS10" s="11">
        <v>2.64E-2</v>
      </c>
      <c r="AT10" s="11">
        <v>0.1454</v>
      </c>
      <c r="AU10" s="11">
        <v>5.0000000000000001E-4</v>
      </c>
      <c r="AV10" s="11">
        <v>20.579499999999999</v>
      </c>
      <c r="AW10" s="11">
        <v>0.32029999999999997</v>
      </c>
      <c r="AX10" s="11">
        <v>0.27829999999999999</v>
      </c>
      <c r="AY10" s="11">
        <v>4.3E-3</v>
      </c>
      <c r="AZ10" s="11">
        <v>0.136150234741784</v>
      </c>
      <c r="BA10" s="11">
        <v>1.9140302613480054</v>
      </c>
      <c r="BB10" s="11">
        <v>0.31366532924238849</v>
      </c>
      <c r="BC10" s="11">
        <v>0.21581682364404026</v>
      </c>
      <c r="BD10" s="11">
        <v>0.16871491446828876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0.17237812500000002</v>
      </c>
      <c r="BJ10" s="4">
        <f>DSTDEV(PlotSort,"PhxRed",$BI$35:$BI$38)/SQRT($BH10)</f>
        <v>9.6179998993559963E-3</v>
      </c>
      <c r="BK10" s="4">
        <f>DAVERAGE(PlotSort,"PhxRedEdge",$BI$35:$BI$38)</f>
        <v>0.26145312500000001</v>
      </c>
      <c r="BL10" s="4">
        <f>DSTDEV(PlotSort,"PhxRedEdge",$BI$35:$BI$38)/SQRT($BH10)</f>
        <v>9.6963640345972477E-3</v>
      </c>
      <c r="BM10" s="4">
        <f>DAVERAGE(PlotSort,"TMRed",$BI$35:$BI$38)</f>
        <v>0.17105624999999997</v>
      </c>
      <c r="BN10" s="4">
        <f>DSTDEV(PlotSort,"TMRed",$BI$35:$BI$38)/SQRT($BH10)</f>
        <v>9.2305155920326815E-3</v>
      </c>
      <c r="BO10" s="4">
        <f>DAVERAGE(PlotSort,"TMNIR",$BI$35:$BI$38)</f>
        <v>0.35310625000000007</v>
      </c>
      <c r="BP10" s="4">
        <f>DSTDEV(PlotSort,"TMNIR",$BI$35:$BI$38)/SQRT($BH10)</f>
        <v>1.2381773917852867E-2</v>
      </c>
      <c r="BQ10" s="4">
        <f>DAVERAGE(PlotSort,"NDRE",$BI$35:$BI$38)</f>
        <v>0.14985891529778253</v>
      </c>
      <c r="BR10" s="4">
        <f>DSTDEV(PlotSort,"NDRE",$BI$35:$BI$38)/SQRT($BH10)</f>
        <v>5.8632368427918033E-3</v>
      </c>
      <c r="BS10" s="4">
        <f>DAVERAGE(PlotSort,"rvi",$BI$35:$BI$38)</f>
        <v>2.1575809746976642</v>
      </c>
      <c r="BT10" s="4">
        <f>DSTDEV(PlotSort,"rvi",$BI$35:$BI$38)/SQRT($BH10)</f>
        <v>8.2731085114569239E-2</v>
      </c>
      <c r="BU10" s="17">
        <f>DAVERAGE(PlotSort,"ndvi",$BI$35:$BI$38)</f>
        <v>0.3538453344557243</v>
      </c>
      <c r="BV10" s="4">
        <f>DSTDEV(PlotSort,"ndvi",$BI$35:$BI$38)/SQRT($BH10)</f>
        <v>1.5894607761269806E-2</v>
      </c>
      <c r="BW10" s="17">
        <f>DAVERAGE(PlotSort,"SAVI",$BI$35:$BI$38)</f>
        <v>0.26646909051565149</v>
      </c>
      <c r="BX10" s="4">
        <f>DSTDEV(PlotSort,"SAVI",$BI$35:$BI$38)/SQRT($BH10)</f>
        <v>1.1930507989202366E-2</v>
      </c>
      <c r="BY10" s="17">
        <f>DAVERAGE(PlotSort,"CCCI",$BI$35:$BI$38)</f>
        <v>0.12776756577648302</v>
      </c>
      <c r="BZ10" s="4">
        <f>DSTDEV(PlotSort,"CCCI",$BI$35:$BI$38)/SQRT($BH10)</f>
        <v>2.2322551515821059E-2</v>
      </c>
    </row>
    <row r="11" spans="1:78" ht="13.5" customHeight="1" x14ac:dyDescent="0.2">
      <c r="B11" s="10">
        <v>162</v>
      </c>
      <c r="C11" s="10">
        <v>8.9700000000000006</v>
      </c>
      <c r="D11" s="10">
        <v>162.37375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27.7</v>
      </c>
      <c r="Q11" s="24">
        <v>0.81</v>
      </c>
      <c r="R11" s="24">
        <v>2.9</v>
      </c>
      <c r="S11" s="24">
        <v>46.75</v>
      </c>
      <c r="T11" s="24">
        <v>88.31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45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4.5464000000000002</v>
      </c>
      <c r="AK11" s="10">
        <v>0.13780000000000001</v>
      </c>
      <c r="AL11" s="11">
        <v>0.15629999999999999</v>
      </c>
      <c r="AM11" s="11">
        <v>4.7000000000000002E-3</v>
      </c>
      <c r="AN11" s="11">
        <v>2.5108000000000001</v>
      </c>
      <c r="AO11" s="11">
        <v>6.0900000000000003E-2</v>
      </c>
      <c r="AP11" s="11">
        <v>0.21410000000000001</v>
      </c>
      <c r="AQ11" s="11">
        <v>5.1999999999999998E-3</v>
      </c>
      <c r="AR11" s="11">
        <v>8.7438000000000002</v>
      </c>
      <c r="AS11" s="11">
        <v>0.1386</v>
      </c>
      <c r="AT11" s="11">
        <v>0.158</v>
      </c>
      <c r="AU11" s="11">
        <v>2.5000000000000001E-3</v>
      </c>
      <c r="AV11" s="11">
        <v>20.8062</v>
      </c>
      <c r="AW11" s="11">
        <v>0.18099999999999999</v>
      </c>
      <c r="AX11" s="11">
        <v>0.28189999999999998</v>
      </c>
      <c r="AY11" s="11">
        <v>2.5000000000000001E-3</v>
      </c>
      <c r="AZ11" s="11">
        <v>0.13669354838709671</v>
      </c>
      <c r="BA11" s="11">
        <v>1.7841772151898734</v>
      </c>
      <c r="BB11" s="11">
        <v>0.2816549215730848</v>
      </c>
      <c r="BC11" s="11">
        <v>0.19773380146824127</v>
      </c>
      <c r="BD11" s="11">
        <v>0.35984418007736008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0.13572500000000001</v>
      </c>
      <c r="BJ11" s="4">
        <f>DSTDEV(PlotSort,"PhxRed",$BI$31:$BI$32)/SQRT($BH11)</f>
        <v>3.8645450357490947E-3</v>
      </c>
      <c r="BK11" s="4">
        <f>DAVERAGE(PlotSort,"PhxRedEdge",$BI$31:$BI$32)</f>
        <v>0.21828124999999998</v>
      </c>
      <c r="BL11" s="4">
        <f>DSTDEV(PlotSort,"PhxRedEdge",$BI$31:$BI$32)/SQRT($BH11)</f>
        <v>1.8688503317547921E-3</v>
      </c>
      <c r="BM11" s="4">
        <f>DAVERAGE(PlotSort,"TMRed",$BI$31:$BI$32)</f>
        <v>0.13549375000000002</v>
      </c>
      <c r="BN11" s="4">
        <f>DSTDEV(PlotSort,"TMRed",$BI$31:$BI$32)/SQRT($BH11)</f>
        <v>3.7768314403963214E-3</v>
      </c>
      <c r="BO11" s="4">
        <f>DAVERAGE(PlotSort,"TMNIR",$BI$31:$BI$32)</f>
        <v>0.30048124999999998</v>
      </c>
      <c r="BP11" s="4">
        <f>DSTDEV(PlotSort,"TMNIR",$BI$31:$BI$32)/SQRT($BH11)</f>
        <v>4.7423642025013922E-3</v>
      </c>
      <c r="BQ11" s="4">
        <f>DAVERAGE(PlotSort,"NDRE",$BI$31:$BI$32)</f>
        <v>0.15768336163175437</v>
      </c>
      <c r="BR11" s="4">
        <f>DSTDEV(PlotSort,"NDRE",$BI$31:$BI$32)/SQRT($BH11)</f>
        <v>6.8717944596113339E-3</v>
      </c>
      <c r="BS11" s="4">
        <f>DAVERAGE(PlotSort,"rvi",$BI$31:$BI$32)</f>
        <v>2.2580096648579997</v>
      </c>
      <c r="BT11" s="4">
        <f>DSTDEV(PlotSort,"rvi",$BI$31:$BI$32)/SQRT($BH11)</f>
        <v>9.9502003397912098E-2</v>
      </c>
      <c r="BU11" s="17">
        <f>DAVERAGE(PlotSort,"ndvi",$BI$31:$BI$32)</f>
        <v>0.37806282303830907</v>
      </c>
      <c r="BV11" s="4">
        <f>DSTDEV(PlotSort,"ndvi",$BI$31:$BI$32)/SQRT($BH11)</f>
        <v>1.7801674152967555E-2</v>
      </c>
      <c r="BW11" s="17">
        <f>DAVERAGE(PlotSort,"SAVI",$BI$31:$BI$32)</f>
        <v>0.26424119582108757</v>
      </c>
      <c r="BX11" s="4">
        <f>DSTDEV(PlotSort,"SAVI",$BI$31:$BI$32)/SQRT($BH11)</f>
        <v>1.2609135333207401E-2</v>
      </c>
      <c r="BY11" s="17">
        <f>DAVERAGE(PlotSort,"CCCI",$BI$31:$BI$32)</f>
        <v>8.5215800427810837E-2</v>
      </c>
      <c r="BZ11" s="4">
        <f>DSTDEV(PlotSort,"CCCI",$BI$31:$BI$32)/SQRT($BH11)</f>
        <v>2.449596145760239E-2</v>
      </c>
    </row>
    <row r="12" spans="1:78" ht="13.5" customHeight="1" x14ac:dyDescent="0.2">
      <c r="B12" s="10">
        <v>162</v>
      </c>
      <c r="C12" s="10">
        <v>8.9629999999999992</v>
      </c>
      <c r="D12" s="10">
        <v>162.37345999999999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27.7</v>
      </c>
      <c r="Q12" s="24">
        <v>0.81</v>
      </c>
      <c r="R12" s="24">
        <v>2.9</v>
      </c>
      <c r="S12" s="24">
        <v>46.84</v>
      </c>
      <c r="T12" s="24">
        <v>88.25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45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2.8786</v>
      </c>
      <c r="AK12" s="10">
        <v>0.12720000000000001</v>
      </c>
      <c r="AL12" s="11">
        <v>9.9099999999999994E-2</v>
      </c>
      <c r="AM12" s="11">
        <v>4.4000000000000003E-3</v>
      </c>
      <c r="AN12" s="11">
        <v>2.4268000000000001</v>
      </c>
      <c r="AO12" s="11">
        <v>5.9400000000000001E-2</v>
      </c>
      <c r="AP12" s="11">
        <v>0.2074</v>
      </c>
      <c r="AQ12" s="11">
        <v>5.1000000000000004E-3</v>
      </c>
      <c r="AR12" s="11">
        <v>5.4927000000000001</v>
      </c>
      <c r="AS12" s="11">
        <v>0.32769999999999999</v>
      </c>
      <c r="AT12" s="11">
        <v>9.9500000000000005E-2</v>
      </c>
      <c r="AU12" s="11">
        <v>5.8999999999999999E-3</v>
      </c>
      <c r="AV12" s="11">
        <v>24.1114</v>
      </c>
      <c r="AW12" s="11">
        <v>0.9194</v>
      </c>
      <c r="AX12" s="11">
        <v>0.32729999999999998</v>
      </c>
      <c r="AY12" s="11">
        <v>1.2500000000000001E-2</v>
      </c>
      <c r="AZ12" s="11">
        <v>0.22423789040583503</v>
      </c>
      <c r="BA12" s="11">
        <v>3.2894472361809042</v>
      </c>
      <c r="BB12" s="11">
        <v>0.53373945641986875</v>
      </c>
      <c r="BC12" s="11">
        <v>0.36868795856711262</v>
      </c>
      <c r="BD12" s="11">
        <v>4.1152083315102519E-2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0.20903125000000003</v>
      </c>
      <c r="BJ12" s="4">
        <f>DSTDEV(PlotSort,"PhxRed",$BJ$31:$BJ$32)/SQRT($BH12)</f>
        <v>1.3722107220193975E-2</v>
      </c>
      <c r="BK12" s="4">
        <f>DAVERAGE(PlotSort,"PhxRedEdge",$BJ$31:$BJ$32)</f>
        <v>0.30462499999999998</v>
      </c>
      <c r="BL12" s="4">
        <f>DSTDEV(PlotSort,"PhxRedEdge",$BJ$31:$BJ$32)/SQRT($BH12)</f>
        <v>1.1688161745971879E-2</v>
      </c>
      <c r="BM12" s="4">
        <f>DAVERAGE(PlotSort,"TMRed",$BJ$31:$BJ$32)</f>
        <v>0.20661874999999999</v>
      </c>
      <c r="BN12" s="4">
        <f>DSTDEV(PlotSort,"TMRed",$BJ$31:$BJ$32)/SQRT($BH12)</f>
        <v>1.301076547437416E-2</v>
      </c>
      <c r="BO12" s="4">
        <f>DAVERAGE(PlotSort,"TMNIR",$BJ$31:$BJ$32)</f>
        <v>0.40573124999999999</v>
      </c>
      <c r="BP12" s="4">
        <f>DSTDEV(PlotSort,"TMNIR",$BJ$31:$BJ$32)/SQRT($BH12)</f>
        <v>1.555417339159601E-2</v>
      </c>
      <c r="BQ12" s="4">
        <f>DAVERAGE(PlotSort,"NDRE",$BJ$31:$BJ$32)</f>
        <v>0.14203446896381078</v>
      </c>
      <c r="BR12" s="4">
        <f>DSTDEV(PlotSort,"NDRE",$BJ$31:$BJ$32)/SQRT($BH12)</f>
        <v>9.3117866589823486E-3</v>
      </c>
      <c r="BS12" s="4">
        <f>DAVERAGE(PlotSort,"rvi",$BJ$31:$BJ$32)</f>
        <v>2.0571522845373291</v>
      </c>
      <c r="BT12" s="4">
        <f>DSTDEV(PlotSort,"rvi",$BJ$31:$BJ$32)/SQRT($BH12)</f>
        <v>0.13055605123851363</v>
      </c>
      <c r="BU12" s="17">
        <f>DAVERAGE(PlotSort,"ndvi",$BJ$31:$BJ$32)</f>
        <v>0.32962784587313959</v>
      </c>
      <c r="BV12" s="4">
        <f>DSTDEV(PlotSort,"ndvi",$BJ$31:$BJ$32)/SQRT($BH12)</f>
        <v>2.54782559824706E-2</v>
      </c>
      <c r="BW12" s="17">
        <f>DAVERAGE(PlotSort,"SAVI",$BJ$31:$BJ$32)</f>
        <v>0.26869698521021534</v>
      </c>
      <c r="BX12" s="4">
        <f>DSTDEV(PlotSort,"SAVI",$BJ$31:$BJ$32)/SQRT($BH12)</f>
        <v>2.0704450177484363E-2</v>
      </c>
      <c r="BY12" s="17">
        <f>DAVERAGE(PlotSort,"CCCI",$BJ$31:$BJ$32)</f>
        <v>0.17031933112515524</v>
      </c>
      <c r="BZ12" s="4">
        <f>DSTDEV(PlotSort,"CCCI",$BJ$31:$BJ$32)/SQRT($BH12)</f>
        <v>3.4902037761311303E-2</v>
      </c>
    </row>
    <row r="13" spans="1:78" ht="13.5" customHeight="1" x14ac:dyDescent="0.2">
      <c r="B13" s="10">
        <v>162</v>
      </c>
      <c r="C13" s="10">
        <v>8.9550000000000001</v>
      </c>
      <c r="D13" s="10">
        <v>162.37312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27.7</v>
      </c>
      <c r="Q13" s="24">
        <v>0.81</v>
      </c>
      <c r="R13" s="24">
        <v>2.9</v>
      </c>
      <c r="S13" s="24">
        <v>46.94</v>
      </c>
      <c r="T13" s="24">
        <v>88.19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45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3.8018000000000001</v>
      </c>
      <c r="AK13" s="10">
        <v>0.2361</v>
      </c>
      <c r="AL13" s="11">
        <v>0.13120000000000001</v>
      </c>
      <c r="AM13" s="11">
        <v>8.0999999999999996E-3</v>
      </c>
      <c r="AN13" s="11">
        <v>2.3976000000000002</v>
      </c>
      <c r="AO13" s="11">
        <v>1.1900000000000001E-2</v>
      </c>
      <c r="AP13" s="11">
        <v>0.20530000000000001</v>
      </c>
      <c r="AQ13" s="11">
        <v>1E-3</v>
      </c>
      <c r="AR13" s="11">
        <v>7.3429000000000002</v>
      </c>
      <c r="AS13" s="11">
        <v>0.39960000000000001</v>
      </c>
      <c r="AT13" s="11">
        <v>0.13320000000000001</v>
      </c>
      <c r="AU13" s="11">
        <v>7.3000000000000001E-3</v>
      </c>
      <c r="AV13" s="11">
        <v>20.221800000000002</v>
      </c>
      <c r="AW13" s="11">
        <v>9.1499999999999998E-2</v>
      </c>
      <c r="AX13" s="11">
        <v>0.27510000000000001</v>
      </c>
      <c r="AY13" s="11">
        <v>1.1999999999999999E-3</v>
      </c>
      <c r="AZ13" s="11">
        <v>0.14529558701082429</v>
      </c>
      <c r="BA13" s="11">
        <v>2.0653153153153152</v>
      </c>
      <c r="BB13" s="11">
        <v>0.34753857457751652</v>
      </c>
      <c r="BC13" s="11">
        <v>0.23433887482109433</v>
      </c>
      <c r="BD13" s="11">
        <v>9.496029198200262E-2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0.21086249999999998</v>
      </c>
      <c r="BJ13" s="4">
        <f>DSTDEV(PlotSort,"PhxRed",$BL$35:$BL$36)/SQRT($BH13)</f>
        <v>2.2802043591842524E-2</v>
      </c>
      <c r="BK13" s="4">
        <f>DAVERAGE(PlotSort,"PhxRedEdge",$BL$35:$BL$36)</f>
        <v>0.27673749999999997</v>
      </c>
      <c r="BL13" s="4">
        <f>DSTDEV(PlotSort,"PhxRedEdge",$BL$35:$BL$36)/SQRT($BH13)</f>
        <v>2.3225970205015958E-2</v>
      </c>
      <c r="BM13" s="4">
        <f>DAVERAGE(PlotSort,"TMRed",$BL$35:$BL$36)</f>
        <v>0.20756249999999998</v>
      </c>
      <c r="BN13" s="4">
        <f>DSTDEV(PlotSort,"TMRed",$BL$35:$BL$36)/SQRT($BH13)</f>
        <v>2.1965239889262717E-2</v>
      </c>
      <c r="BO13" s="4">
        <f>DAVERAGE(PlotSort,"TMNIR",$BL$35:$BL$36)</f>
        <v>0.34381250000000002</v>
      </c>
      <c r="BP13" s="4">
        <f>DSTDEV(PlotSort,"TMNIR",$BL$35:$BL$36)/SQRT($BH13)</f>
        <v>2.5251707421055054E-2</v>
      </c>
      <c r="BQ13" s="4">
        <f>DAVERAGE(PlotSort,"NDRE",$BL$35:$BL$36)</f>
        <v>0.11102396460826641</v>
      </c>
      <c r="BR13" s="4">
        <f>DSTDEV(PlotSort,"NDRE",$BL$35:$BL$36)/SQRT($BH13)</f>
        <v>5.9248396245845788E-3</v>
      </c>
      <c r="BS13" s="4">
        <f>DAVERAGE(PlotSort,"rvi",$BL$35:$BL$36)</f>
        <v>1.6993550962585469</v>
      </c>
      <c r="BT13" s="4">
        <f>DSTDEV(PlotSort,"rvi",$BL$35:$BL$36)/SQRT($BH13)</f>
        <v>5.9436903326957252E-2</v>
      </c>
      <c r="BU13" s="17">
        <f>DAVERAGE(PlotSort,"ndvi",$BL$35:$BL$36)</f>
        <v>0.25655311580420159</v>
      </c>
      <c r="BV13" s="4">
        <f>DSTDEV(PlotSort,"ndvi",$BL$35:$BL$36)/SQRT($BH13)</f>
        <v>1.6417793583783452E-2</v>
      </c>
      <c r="BW13" s="17">
        <f>DAVERAGE(PlotSort,"SAVI",$BL$35:$BL$36)</f>
        <v>0.19564884028056984</v>
      </c>
      <c r="BX13" s="4">
        <f>DSTDEV(PlotSort,"SAVI",$BL$35:$BL$36)/SQRT($BH13)</f>
        <v>5.4750981976036213E-3</v>
      </c>
      <c r="BY13" s="17">
        <f>DAVERAGE(PlotSort,"CCCI",$BL$35:$BL$36)</f>
        <v>0.19819456066207375</v>
      </c>
      <c r="BZ13" s="4">
        <f>DSTDEV(PlotSort,"CCCI",$BL$35:$BL$36)/SQRT($BH13)</f>
        <v>2.9635034924997829E-2</v>
      </c>
    </row>
    <row r="14" spans="1:78" ht="13.5" customHeight="1" x14ac:dyDescent="0.2">
      <c r="B14" s="10">
        <v>162</v>
      </c>
      <c r="C14" s="10">
        <v>8.9469999999999992</v>
      </c>
      <c r="D14" s="10">
        <v>162.37279000000001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27.7</v>
      </c>
      <c r="Q14" s="24">
        <v>0.81</v>
      </c>
      <c r="R14" s="24">
        <v>2.9</v>
      </c>
      <c r="S14" s="24">
        <v>47.04</v>
      </c>
      <c r="T14" s="24">
        <v>88.13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45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4.8076999999999996</v>
      </c>
      <c r="AK14" s="10">
        <v>0.69289999999999996</v>
      </c>
      <c r="AL14" s="11">
        <v>0.16619999999999999</v>
      </c>
      <c r="AM14" s="11">
        <v>2.4E-2</v>
      </c>
      <c r="AN14" s="11">
        <v>3.5989</v>
      </c>
      <c r="AO14" s="11">
        <v>0.12470000000000001</v>
      </c>
      <c r="AP14" s="11">
        <v>0.30890000000000001</v>
      </c>
      <c r="AQ14" s="11">
        <v>1.0699999999999999E-2</v>
      </c>
      <c r="AR14" s="11">
        <v>9.1067</v>
      </c>
      <c r="AS14" s="11">
        <v>1.3160000000000001</v>
      </c>
      <c r="AT14" s="11">
        <v>0.1656</v>
      </c>
      <c r="AU14" s="11">
        <v>2.3900000000000001E-2</v>
      </c>
      <c r="AV14" s="11">
        <v>32.784999999999997</v>
      </c>
      <c r="AW14" s="11">
        <v>2.9100000000000001E-2</v>
      </c>
      <c r="AX14" s="11">
        <v>0.44690000000000002</v>
      </c>
      <c r="AY14" s="11">
        <v>4.0000000000000002E-4</v>
      </c>
      <c r="AZ14" s="11">
        <v>0.18258798623974598</v>
      </c>
      <c r="BA14" s="11">
        <v>2.6986714975845412</v>
      </c>
      <c r="BB14" s="11">
        <v>0.45926530612244892</v>
      </c>
      <c r="BC14" s="11">
        <v>0.37928089887640448</v>
      </c>
      <c r="BD14" s="11">
        <v>-3.1832808620724795E-2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0.17019375</v>
      </c>
      <c r="BJ14" s="4">
        <f>DSTDEV(PlotSort,"PhxRed",$BM$35:$BM$36)/SQRT($BH14)</f>
        <v>1.2464578040558248E-2</v>
      </c>
      <c r="BK14" s="4">
        <f>DAVERAGE(PlotSort,"PhxRedEdge",$BM$35:$BM$36)</f>
        <v>0.25325625000000002</v>
      </c>
      <c r="BL14" s="4">
        <f>DSTDEV(PlotSort,"PhxRedEdge",$BM$35:$BM$36)/SQRT($BH14)</f>
        <v>1.3724977136441175E-2</v>
      </c>
      <c r="BM14" s="4">
        <f>DAVERAGE(PlotSort,"TMRed",$BM$35:$BM$36)</f>
        <v>0.16894375000000003</v>
      </c>
      <c r="BN14" s="4">
        <f>DSTDEV(PlotSort,"TMRed",$BM$35:$BM$36)/SQRT($BH14)</f>
        <v>1.19364461794888E-2</v>
      </c>
      <c r="BO14" s="4">
        <f>DAVERAGE(PlotSort,"TMNIR",$BM$35:$BM$36)</f>
        <v>0.34076249999999997</v>
      </c>
      <c r="BP14" s="4">
        <f>DSTDEV(PlotSort,"TMNIR",$BM$35:$BM$36)/SQRT($BH14)</f>
        <v>1.7035134954460109E-2</v>
      </c>
      <c r="BQ14" s="4">
        <f>DAVERAGE(PlotSort,"NDRE",$BM$35:$BM$36)</f>
        <v>0.14859481340090258</v>
      </c>
      <c r="BR14" s="4">
        <f>DSTDEV(PlotSort,"NDRE",$BM$35:$BM$36)/SQRT($BH14)</f>
        <v>4.1385691858533578E-3</v>
      </c>
      <c r="BS14" s="4">
        <f>DAVERAGE(PlotSort,"rvi",$BM$35:$BM$36)</f>
        <v>2.0647601934595952</v>
      </c>
      <c r="BT14" s="4">
        <f>DSTDEV(PlotSort,"rvi",$BM$35:$BM$36)/SQRT($BH14)</f>
        <v>5.948108987080656E-2</v>
      </c>
      <c r="BU14" s="17">
        <f>DAVERAGE(PlotSort,"ndvi",$BM$35:$BM$36)</f>
        <v>0.34380917160596219</v>
      </c>
      <c r="BV14" s="4">
        <f>DSTDEV(PlotSort,"ndvi",$BM$35:$BM$36)/SQRT($BH14)</f>
        <v>1.2431967642613034E-2</v>
      </c>
      <c r="BW14" s="17">
        <f>DAVERAGE(PlotSort,"SAVI",$BM$35:$BM$36)</f>
        <v>0.25499002607338284</v>
      </c>
      <c r="BX14" s="4">
        <f>DSTDEV(PlotSort,"SAVI",$BM$35:$BM$36)/SQRT($BH14)</f>
        <v>7.0916743642912439E-3</v>
      </c>
      <c r="BY14" s="17">
        <f>DAVERAGE(PlotSort,"CCCI",$BM$35:$BM$36)</f>
        <v>0.15716434047954378</v>
      </c>
      <c r="BZ14" s="4">
        <f>DSTDEV(PlotSort,"CCCI",$BM$35:$BM$36)/SQRT($BH14)</f>
        <v>3.1548601173480281E-2</v>
      </c>
    </row>
    <row r="15" spans="1:78" ht="13.5" customHeight="1" x14ac:dyDescent="0.2">
      <c r="B15" s="10">
        <v>162</v>
      </c>
      <c r="C15" s="10">
        <v>8.94</v>
      </c>
      <c r="D15" s="10">
        <v>162.3725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27.7</v>
      </c>
      <c r="Q15" s="24">
        <v>0.81</v>
      </c>
      <c r="R15" s="24">
        <v>2.9</v>
      </c>
      <c r="S15" s="24">
        <v>47.12</v>
      </c>
      <c r="T15" s="24">
        <v>88.07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45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6.2845000000000004</v>
      </c>
      <c r="AK15" s="10">
        <v>0.88580000000000003</v>
      </c>
      <c r="AL15" s="11">
        <v>0.2177</v>
      </c>
      <c r="AM15" s="11">
        <v>3.0700000000000002E-2</v>
      </c>
      <c r="AN15" s="11">
        <v>3.492</v>
      </c>
      <c r="AO15" s="11">
        <v>0.2384</v>
      </c>
      <c r="AP15" s="11">
        <v>0.30030000000000001</v>
      </c>
      <c r="AQ15" s="11">
        <v>2.0500000000000001E-2</v>
      </c>
      <c r="AR15" s="11">
        <v>11.735099999999999</v>
      </c>
      <c r="AS15" s="11">
        <v>1.7746</v>
      </c>
      <c r="AT15" s="11">
        <v>0.21379999999999999</v>
      </c>
      <c r="AU15" s="11">
        <v>3.2300000000000002E-2</v>
      </c>
      <c r="AV15" s="11">
        <v>29.182400000000001</v>
      </c>
      <c r="AW15" s="11">
        <v>1.5517000000000001</v>
      </c>
      <c r="AX15" s="11">
        <v>0.39860000000000001</v>
      </c>
      <c r="AY15" s="11">
        <v>2.12E-2</v>
      </c>
      <c r="AZ15" s="11">
        <v>0.14064959221633994</v>
      </c>
      <c r="BA15" s="11">
        <v>1.8643592142188963</v>
      </c>
      <c r="BB15" s="11">
        <v>0.30176355323318094</v>
      </c>
      <c r="BC15" s="11">
        <v>0.24919093851132687</v>
      </c>
      <c r="BD15" s="11">
        <v>0.28754618856240011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0.13826250000000001</v>
      </c>
      <c r="BJ15" s="4">
        <f>DSTDEV(PlotSort,"PhxRed",$BN$35:$BN$36)/SQRT($BH15)</f>
        <v>8.5837458003068245E-3</v>
      </c>
      <c r="BK15" s="4">
        <f>DAVERAGE(PlotSort,"PhxRedEdge",$BN$35:$BN$36)</f>
        <v>0.26256250000000003</v>
      </c>
      <c r="BL15" s="4">
        <f>DSTDEV(PlotSort,"PhxRedEdge",$BN$35:$BN$36)/SQRT($BH15)</f>
        <v>1.6308739303777259E-2</v>
      </c>
      <c r="BM15" s="4">
        <f>DAVERAGE(PlotSort,"TMRed",$BN$35:$BN$36)</f>
        <v>0.13877500000000001</v>
      </c>
      <c r="BN15" s="4">
        <f>DSTDEV(PlotSort,"TMRed",$BN$35:$BN$36)/SQRT($BH15)</f>
        <v>8.6991327564467889E-3</v>
      </c>
      <c r="BO15" s="4">
        <f>DAVERAGE(PlotSort,"TMNIR",$BN$35:$BN$36)</f>
        <v>0.38708750000000003</v>
      </c>
      <c r="BP15" s="4">
        <f>DSTDEV(PlotSort,"TMNIR",$BN$35:$BN$36)/SQRT($BH15)</f>
        <v>2.4770319490845592E-2</v>
      </c>
      <c r="BQ15" s="4">
        <f>DAVERAGE(PlotSort,"NDRE",$BN$35:$BN$36)</f>
        <v>0.19122206978105857</v>
      </c>
      <c r="BR15" s="4">
        <f>DSTDEV(PlotSort,"NDRE",$BN$35:$BN$36)/SQRT($BH15)</f>
        <v>6.3358071733055138E-3</v>
      </c>
      <c r="BS15" s="4">
        <f>DAVERAGE(PlotSort,"rvi",$BN$35:$BN$36)</f>
        <v>2.8014484156129211</v>
      </c>
      <c r="BT15" s="4">
        <f>DSTDEV(PlotSort,"rvi",$BN$35:$BN$36)/SQRT($BH15)</f>
        <v>0.10424748792959231</v>
      </c>
      <c r="BU15" s="17">
        <f>DAVERAGE(PlotSort,"ndvi",$BN$35:$BN$36)</f>
        <v>0.4712098788067714</v>
      </c>
      <c r="BV15" s="4">
        <f>DSTDEV(PlotSort,"ndvi",$BN$35:$BN$36)/SQRT($BH15)</f>
        <v>1.3949385609647889E-2</v>
      </c>
      <c r="BW15" s="17">
        <f>DAVERAGE(PlotSort,"SAVI",$BN$35:$BN$36)</f>
        <v>0.36024746963527043</v>
      </c>
      <c r="BX15" s="4">
        <f>DSTDEV(PlotSort,"SAVI",$BN$35:$BN$36)/SQRT($BH15)</f>
        <v>1.6290962674274007E-2</v>
      </c>
      <c r="BY15" s="17">
        <f>DAVERAGE(PlotSort,"CCCI",$BN$35:$BN$36)</f>
        <v>-1.4529785152291781E-3</v>
      </c>
      <c r="BZ15" s="4">
        <f>DSTDEV(PlotSort,"CCCI",$BN$35:$BN$36)/SQRT($BH15)</f>
        <v>1.849871199839587E-2</v>
      </c>
    </row>
    <row r="16" spans="1:78" ht="13.5" customHeight="1" x14ac:dyDescent="0.2">
      <c r="B16" s="10">
        <v>162</v>
      </c>
      <c r="C16" s="10">
        <v>8.9320000000000004</v>
      </c>
      <c r="D16" s="10">
        <v>162.37217000000001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27.7</v>
      </c>
      <c r="Q16" s="24">
        <v>0.81</v>
      </c>
      <c r="R16" s="24">
        <v>2.9</v>
      </c>
      <c r="S16" s="24">
        <v>47.22</v>
      </c>
      <c r="T16" s="24">
        <v>88.01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45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3.3809999999999998</v>
      </c>
      <c r="AK16" s="10">
        <v>0.1147</v>
      </c>
      <c r="AL16" s="11">
        <v>0.1174</v>
      </c>
      <c r="AM16" s="11">
        <v>4.0000000000000001E-3</v>
      </c>
      <c r="AN16" s="11">
        <v>2.0960000000000001</v>
      </c>
      <c r="AO16" s="11">
        <v>0.1447</v>
      </c>
      <c r="AP16" s="11">
        <v>0.18060000000000001</v>
      </c>
      <c r="AQ16" s="11">
        <v>1.2500000000000001E-2</v>
      </c>
      <c r="AR16" s="11">
        <v>6.444</v>
      </c>
      <c r="AS16" s="11">
        <v>0.1462</v>
      </c>
      <c r="AT16" s="11">
        <v>0.1177</v>
      </c>
      <c r="AU16" s="11">
        <v>2.7000000000000001E-3</v>
      </c>
      <c r="AV16" s="11">
        <v>17.201599999999999</v>
      </c>
      <c r="AW16" s="11">
        <v>1.2438</v>
      </c>
      <c r="AX16" s="11">
        <v>0.2354</v>
      </c>
      <c r="AY16" s="11">
        <v>1.7000000000000001E-2</v>
      </c>
      <c r="AZ16" s="11">
        <v>0.13173076923076918</v>
      </c>
      <c r="BA16" s="11">
        <v>2</v>
      </c>
      <c r="BB16" s="11">
        <v>0.33333333333333337</v>
      </c>
      <c r="BC16" s="11">
        <v>0.20695111944672373</v>
      </c>
      <c r="BD16" s="11">
        <v>1.6964564803500209E-2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0.16803124999999999</v>
      </c>
      <c r="BJ16" s="4">
        <f>DSTDEV(PlotSort,"PhxRed",$BK$31:$BK$32)/SQRT($BH16)</f>
        <v>1.3330071638811015E-2</v>
      </c>
      <c r="BK16" s="4">
        <f>DAVERAGE(PlotSort,"PhxRedEdge",$BK$31:$BK$32)</f>
        <v>0.25471250000000001</v>
      </c>
      <c r="BL16" s="4">
        <f>DSTDEV(PlotSort,"PhxRedEdge",$BK$31:$BK$32)/SQRT($BH16)</f>
        <v>1.427385685732252E-2</v>
      </c>
      <c r="BM16" s="4">
        <f>DAVERAGE(PlotSort,"TMRed",$BK$31:$BK$32)</f>
        <v>0.1671</v>
      </c>
      <c r="BN16" s="4">
        <f>DSTDEV(PlotSort,"TMRed",$BK$31:$BK$32)/SQRT($BH16)</f>
        <v>1.2741372898292134E-2</v>
      </c>
      <c r="BO16" s="4">
        <f>DAVERAGE(PlotSort,"TMNIR",$BK$31:$BK$32)</f>
        <v>0.34220624999999993</v>
      </c>
      <c r="BP16" s="4">
        <f>DSTDEV(PlotSort,"TMNIR",$BK$31:$BK$32)/SQRT($BH16)</f>
        <v>1.8564341869899494E-2</v>
      </c>
      <c r="BQ16" s="4">
        <f>DAVERAGE(PlotSort,"NDRE",$BK$31:$BK$32)</f>
        <v>0.14695487861130818</v>
      </c>
      <c r="BR16" s="4">
        <f>DSTDEV(PlotSort,"NDRE",$BK$31:$BK$32)/SQRT($BH16)</f>
        <v>7.2966347524464409E-3</v>
      </c>
      <c r="BS16" s="4">
        <f>DAVERAGE(PlotSort,"rvi",$BK$31:$BK$32)</f>
        <v>2.1183623631885427</v>
      </c>
      <c r="BT16" s="4">
        <f>DSTDEV(PlotSort,"rvi",$BK$31:$BK$32)/SQRT($BH16)</f>
        <v>9.8351776959221801E-2</v>
      </c>
      <c r="BU16" s="17">
        <f>DAVERAGE(PlotSort,"ndvi",$BK$31:$BK$32)</f>
        <v>0.34906666496035588</v>
      </c>
      <c r="BV16" s="4">
        <f>DSTDEV(PlotSort,"ndvi",$BK$31:$BK$32)/SQRT($BH16)</f>
        <v>2.0307636916464891E-2</v>
      </c>
      <c r="BW16" s="17">
        <f>DAVERAGE(PlotSort,"SAVI",$BK$31:$BK$32)</f>
        <v>0.25931949174737551</v>
      </c>
      <c r="BX16" s="4">
        <f>DSTDEV(PlotSort,"SAVI",$BK$31:$BK$32)/SQRT($BH16)</f>
        <v>1.5597397540949425E-2</v>
      </c>
      <c r="BY16" s="17">
        <f>DAVERAGE(PlotSort,"CCCI",$BK$31:$BK$32)</f>
        <v>0.1189650820107795</v>
      </c>
      <c r="BZ16" s="4">
        <f>DSTDEV(PlotSort,"CCCI",$BK$31:$BK$32)/SQRT($BH16)</f>
        <v>3.3306866165769701E-2</v>
      </c>
    </row>
    <row r="17" spans="2:78" ht="13.5" customHeight="1" x14ac:dyDescent="0.2">
      <c r="B17" s="10">
        <v>162</v>
      </c>
      <c r="C17" s="10">
        <v>8.9239999999999995</v>
      </c>
      <c r="D17" s="10">
        <v>162.37182999999999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27.7</v>
      </c>
      <c r="Q17" s="24">
        <v>0.81</v>
      </c>
      <c r="R17" s="24">
        <v>2.9</v>
      </c>
      <c r="S17" s="24">
        <v>47.33</v>
      </c>
      <c r="T17" s="24">
        <v>87.95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45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3.8169</v>
      </c>
      <c r="AK17" s="10">
        <v>0.221</v>
      </c>
      <c r="AL17" s="11">
        <v>0.1328</v>
      </c>
      <c r="AM17" s="11">
        <v>7.7000000000000002E-3</v>
      </c>
      <c r="AN17" s="11">
        <v>2.5979999999999999</v>
      </c>
      <c r="AO17" s="11">
        <v>0.1348</v>
      </c>
      <c r="AP17" s="11">
        <v>0.22439999999999999</v>
      </c>
      <c r="AQ17" s="11">
        <v>1.1599999999999999E-2</v>
      </c>
      <c r="AR17" s="11">
        <v>7.1265000000000001</v>
      </c>
      <c r="AS17" s="11">
        <v>0.39510000000000001</v>
      </c>
      <c r="AT17" s="11">
        <v>0.13039999999999999</v>
      </c>
      <c r="AU17" s="11">
        <v>7.1999999999999998E-3</v>
      </c>
      <c r="AV17" s="11">
        <v>23.036000000000001</v>
      </c>
      <c r="AW17" s="11">
        <v>0.94220000000000004</v>
      </c>
      <c r="AX17" s="11">
        <v>0.316</v>
      </c>
      <c r="AY17" s="11">
        <v>1.29E-2</v>
      </c>
      <c r="AZ17" s="11">
        <v>0.16950407105847523</v>
      </c>
      <c r="BA17" s="11">
        <v>2.423312883435583</v>
      </c>
      <c r="BB17" s="11">
        <v>0.41577060931899645</v>
      </c>
      <c r="BC17" s="11">
        <v>0.29416737109044805</v>
      </c>
      <c r="BD17" s="11">
        <v>2.6062550790330086E-2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0.17672499999999999</v>
      </c>
      <c r="BJ17" s="4">
        <f>DSTDEV(PlotSort,"PhxRed",$BL$31:$BL$32)/SQRT($BH17)</f>
        <v>1.4217862884414102E-2</v>
      </c>
      <c r="BK17" s="4">
        <f>DAVERAGE(PlotSort,"PhxRedEdge",$BL$31:$BL$32)</f>
        <v>0.26819374999999995</v>
      </c>
      <c r="BL17" s="4">
        <f>DSTDEV(PlotSort,"PhxRedEdge",$BL$31:$BL$32)/SQRT($BH17)</f>
        <v>1.337208681280409E-2</v>
      </c>
      <c r="BM17" s="4">
        <f>DAVERAGE(PlotSort,"TMRed",$BL$31:$BL$32)</f>
        <v>0.17501250000000002</v>
      </c>
      <c r="BN17" s="4">
        <f>DSTDEV(PlotSort,"TMRed",$BL$31:$BL$32)/SQRT($BH17)</f>
        <v>1.3701842561616769E-2</v>
      </c>
      <c r="BO17" s="4">
        <f>DAVERAGE(PlotSort,"TMNIR",$BL$31:$BL$32)</f>
        <v>0.36400625000000003</v>
      </c>
      <c r="BP17" s="4">
        <f>DSTDEV(PlotSort,"TMNIR",$BL$31:$BL$32)/SQRT($BH17)</f>
        <v>1.6528711052665252E-2</v>
      </c>
      <c r="BQ17" s="4">
        <f>DAVERAGE(PlotSort,"NDRE",$BL$31:$BL$32)</f>
        <v>0.15276295198425693</v>
      </c>
      <c r="BR17" s="4">
        <f>DSTDEV(PlotSort,"NDRE",$BL$31:$BL$32)/SQRT($BH17)</f>
        <v>9.3663505173847434E-3</v>
      </c>
      <c r="BS17" s="4">
        <f>DAVERAGE(PlotSort,"rvi",$BL$31:$BL$32)</f>
        <v>2.1967995862067862</v>
      </c>
      <c r="BT17" s="4">
        <f>DSTDEV(PlotSort,"rvi",$BL$31:$BL$32)/SQRT($BH17)</f>
        <v>0.13569144706516045</v>
      </c>
      <c r="BU17" s="17">
        <f>DAVERAGE(PlotSort,"ndvi",$BL$31:$BL$32)</f>
        <v>0.35862400395109278</v>
      </c>
      <c r="BV17" s="4">
        <f>DSTDEV(PlotSort,"ndvi",$BL$31:$BL$32)/SQRT($BH17)</f>
        <v>2.5075774954578176E-2</v>
      </c>
      <c r="BW17" s="17">
        <f>DAVERAGE(PlotSort,"SAVI",$BL$31:$BL$32)</f>
        <v>0.27361868928392741</v>
      </c>
      <c r="BX17" s="4">
        <f>DSTDEV(PlotSort,"SAVI",$BL$31:$BL$32)/SQRT($BH17)</f>
        <v>1.8391084105684272E-2</v>
      </c>
      <c r="BY17" s="17">
        <f>DAVERAGE(PlotSort,"CCCI",$BL$31:$BL$32)</f>
        <v>0.13657004954218657</v>
      </c>
      <c r="BZ17" s="4">
        <f>DSTDEV(PlotSort,"CCCI",$BL$31:$BL$32)/SQRT($BH17)</f>
        <v>3.0658542621683417E-2</v>
      </c>
    </row>
    <row r="18" spans="2:78" ht="13.5" customHeight="1" x14ac:dyDescent="0.2">
      <c r="B18" s="10">
        <v>162</v>
      </c>
      <c r="C18" s="10">
        <v>8.9960000000000004</v>
      </c>
      <c r="D18" s="10">
        <v>162.37483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27.7</v>
      </c>
      <c r="Q18" s="24">
        <v>0.81</v>
      </c>
      <c r="R18" s="24">
        <v>2.9</v>
      </c>
      <c r="S18" s="24">
        <v>46.42</v>
      </c>
      <c r="T18" s="24">
        <v>88.51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45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5.0289000000000001</v>
      </c>
      <c r="AK18" s="10">
        <v>4.0599999999999997E-2</v>
      </c>
      <c r="AL18" s="11">
        <v>0.17169999999999999</v>
      </c>
      <c r="AM18" s="11">
        <v>1.4E-3</v>
      </c>
      <c r="AN18" s="11">
        <v>3.7128999999999999</v>
      </c>
      <c r="AO18" s="11">
        <v>0.1313</v>
      </c>
      <c r="AP18" s="11">
        <v>0.31440000000000001</v>
      </c>
      <c r="AQ18" s="11">
        <v>1.11E-2</v>
      </c>
      <c r="AR18" s="11">
        <v>9.7226999999999997</v>
      </c>
      <c r="AS18" s="11">
        <v>0.3236</v>
      </c>
      <c r="AT18" s="11">
        <v>0.17449999999999999</v>
      </c>
      <c r="AU18" s="11">
        <v>5.7999999999999996E-3</v>
      </c>
      <c r="AV18" s="11">
        <v>34.305399999999999</v>
      </c>
      <c r="AW18" s="11">
        <v>1.1045</v>
      </c>
      <c r="AX18" s="11">
        <v>0.46160000000000001</v>
      </c>
      <c r="AY18" s="11">
        <v>1.49E-2</v>
      </c>
      <c r="AZ18" s="11">
        <v>0.18969072164948453</v>
      </c>
      <c r="BA18" s="11">
        <v>2.6452722063037251</v>
      </c>
      <c r="BB18" s="11">
        <v>0.45134412828171677</v>
      </c>
      <c r="BC18" s="11">
        <v>0.37905994190652237</v>
      </c>
      <c r="BD18" s="11">
        <v>6.4803027994758025E-2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0.15767500000000001</v>
      </c>
      <c r="BJ18" s="4">
        <f>DSTDEV(PlotSort,"PhxRed",$BJ$35:$BJ$36)/SQRT($BH18)</f>
        <v>1.0368423618532057E-2</v>
      </c>
      <c r="BK18" s="4">
        <f>DAVERAGE(PlotSort,"PhxRedEdge",$BJ$35:$BJ$36)</f>
        <v>0.24707499999999999</v>
      </c>
      <c r="BL18" s="4">
        <f>DSTDEV(PlotSort,"PhxRedEdge",$BJ$35:$BJ$36)/SQRT($BH18)</f>
        <v>1.2932103141665213E-2</v>
      </c>
      <c r="BM18" s="4">
        <f>DAVERAGE(PlotSort,"TMRed",$BJ$35:$BJ$36)</f>
        <v>0.15717500000000001</v>
      </c>
      <c r="BN18" s="4">
        <f>DSTDEV(PlotSort,"TMRed",$BJ$35:$BJ$36)/SQRT($BH18)</f>
        <v>1.0070495270839447E-2</v>
      </c>
      <c r="BO18" s="4">
        <f>DAVERAGE(PlotSort,"TMNIR",$BJ$35:$BJ$36)</f>
        <v>0.33891874999999999</v>
      </c>
      <c r="BP18" s="4">
        <f>DSTDEV(PlotSort,"TMNIR",$BJ$35:$BJ$36)/SQRT($BH18)</f>
        <v>1.91517279872035E-2</v>
      </c>
      <c r="BQ18" s="4">
        <f>DAVERAGE(PlotSort,"NDRE",$BJ$35:$BJ$36)</f>
        <v>0.15486496305384195</v>
      </c>
      <c r="BR18" s="4">
        <f>DSTDEV(PlotSort,"NDRE",$BJ$35:$BJ$36)/SQRT($BH18)</f>
        <v>8.2905701893044702E-3</v>
      </c>
      <c r="BS18" s="4">
        <f>DAVERAGE(PlotSort,"rvi",$BJ$35:$BJ$36)</f>
        <v>2.2137999613305683</v>
      </c>
      <c r="BT18" s="4">
        <f>DSTDEV(PlotSort,"rvi",$BJ$35:$BJ$36)/SQRT($BH18)</f>
        <v>0.12247745766671039</v>
      </c>
      <c r="BU18" s="17">
        <f>DAVERAGE(PlotSort,"ndvi",$BJ$35:$BJ$36)</f>
        <v>0.36515500250468785</v>
      </c>
      <c r="BV18" s="4">
        <f>DSTDEV(PlotSort,"ndvi",$BJ$35:$BJ$36)/SQRT($BH18)</f>
        <v>2.2113368145996022E-2</v>
      </c>
      <c r="BW18" s="17">
        <f>DAVERAGE(PlotSort,"SAVI",$BJ$35:$BJ$36)</f>
        <v>0.27052615453628448</v>
      </c>
      <c r="BX18" s="4">
        <f>DSTDEV(PlotSort,"SAVI",$BJ$35:$BJ$36)/SQRT($BH18)</f>
        <v>1.8821604461586334E-2</v>
      </c>
      <c r="BY18" s="17">
        <f>DAVERAGE(PlotSort,"CCCI",$BJ$35:$BJ$36)</f>
        <v>0.12279401566923259</v>
      </c>
      <c r="BZ18" s="4">
        <f>DSTDEV(PlotSort,"CCCI",$BJ$35:$BJ$36)/SQRT($BH18)</f>
        <v>3.0478650216549927E-2</v>
      </c>
    </row>
    <row r="19" spans="2:78" ht="13.5" customHeight="1" x14ac:dyDescent="0.2">
      <c r="B19" s="10">
        <v>162</v>
      </c>
      <c r="C19" s="10">
        <v>9.0039999999999996</v>
      </c>
      <c r="D19" s="10">
        <v>162.37517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27.7</v>
      </c>
      <c r="Q19" s="24">
        <v>0.81</v>
      </c>
      <c r="R19" s="24">
        <v>2.9</v>
      </c>
      <c r="S19" s="24">
        <v>46.32</v>
      </c>
      <c r="T19" s="24">
        <v>88.57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45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6.3726000000000003</v>
      </c>
      <c r="AK19" s="10">
        <v>0.31640000000000001</v>
      </c>
      <c r="AL19" s="11">
        <v>0.21709999999999999</v>
      </c>
      <c r="AM19" s="11">
        <v>1.0800000000000001E-2</v>
      </c>
      <c r="AN19" s="11">
        <v>3.6564999999999999</v>
      </c>
      <c r="AO19" s="11">
        <v>0.10290000000000001</v>
      </c>
      <c r="AP19" s="11">
        <v>0.30890000000000001</v>
      </c>
      <c r="AQ19" s="11">
        <v>8.6999999999999994E-3</v>
      </c>
      <c r="AR19" s="11">
        <v>12.135199999999999</v>
      </c>
      <c r="AS19" s="11">
        <v>0.2999</v>
      </c>
      <c r="AT19" s="11">
        <v>0.21740000000000001</v>
      </c>
      <c r="AU19" s="11">
        <v>5.4000000000000003E-3</v>
      </c>
      <c r="AV19" s="11">
        <v>31.068999999999999</v>
      </c>
      <c r="AW19" s="11">
        <v>0.4597</v>
      </c>
      <c r="AX19" s="11">
        <v>0.41720000000000002</v>
      </c>
      <c r="AY19" s="11">
        <v>6.1999999999999998E-3</v>
      </c>
      <c r="AZ19" s="11">
        <v>0.14915300922737917</v>
      </c>
      <c r="BA19" s="11">
        <v>1.9190432382704692</v>
      </c>
      <c r="BB19" s="11">
        <v>0.31484399621809012</v>
      </c>
      <c r="BC19" s="11">
        <v>0.2641459545214172</v>
      </c>
      <c r="BD19" s="11">
        <v>0.31142408149543488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0.18708125</v>
      </c>
      <c r="BJ19" s="4">
        <f>DSTDEV(PlotSort,"PhxRed",$BK$35:$BK$36)/SQRT($BH19)</f>
        <v>1.5685322807086243E-2</v>
      </c>
      <c r="BK19" s="4">
        <f>DAVERAGE(PlotSort,"PhxRedEdge",$BK$35:$BK$36)</f>
        <v>0.27583124999999997</v>
      </c>
      <c r="BL19" s="4">
        <f>DSTDEV(PlotSort,"PhxRedEdge",$BK$35:$BK$36)/SQRT($BH19)</f>
        <v>1.3921583119835886E-2</v>
      </c>
      <c r="BM19" s="4">
        <f>DAVERAGE(PlotSort,"TMRed",$BK$35:$BK$36)</f>
        <v>0.1849375</v>
      </c>
      <c r="BN19" s="4">
        <f>DSTDEV(PlotSort,"TMRed",$BK$35:$BK$36)/SQRT($BH19)</f>
        <v>1.500210783801172E-2</v>
      </c>
      <c r="BO19" s="4">
        <f>DAVERAGE(PlotSort,"TMNIR",$BK$35:$BK$36)</f>
        <v>0.36729374999999997</v>
      </c>
      <c r="BP19" s="4">
        <f>DSTDEV(PlotSort,"TMNIR",$BK$35:$BK$36)/SQRT($BH19)</f>
        <v>1.5493473004112739E-2</v>
      </c>
      <c r="BQ19" s="4">
        <f>DAVERAGE(PlotSort,"NDRE",$BK$35:$BK$36)</f>
        <v>0.14485286754172319</v>
      </c>
      <c r="BR19" s="4">
        <f>DSTDEV(PlotSort,"NDRE",$BK$35:$BK$36)/SQRT($BH19)</f>
        <v>8.3677297988600033E-3</v>
      </c>
      <c r="BS19" s="4">
        <f>DAVERAGE(PlotSort,"rvi",$BK$35:$BK$36)</f>
        <v>2.1013619880647605</v>
      </c>
      <c r="BT19" s="4">
        <f>DSTDEV(PlotSort,"rvi",$BK$35:$BK$36)/SQRT($BH19)</f>
        <v>0.11343801481541635</v>
      </c>
      <c r="BU19" s="17">
        <f>DAVERAGE(PlotSort,"ndvi",$BK$35:$BK$36)</f>
        <v>0.34253566640676081</v>
      </c>
      <c r="BV19" s="4">
        <f>DSTDEV(PlotSort,"ndvi",$BK$35:$BK$36)/SQRT($BH19)</f>
        <v>2.3198789509635311E-2</v>
      </c>
      <c r="BW19" s="17">
        <f>DAVERAGE(PlotSort,"SAVI",$BK$35:$BK$36)</f>
        <v>0.26241202649501844</v>
      </c>
      <c r="BX19" s="4">
        <f>DSTDEV(PlotSort,"SAVI",$BK$35:$BK$36)/SQRT($BH19)</f>
        <v>1.522757113489673E-2</v>
      </c>
      <c r="BY19" s="17">
        <f>DAVERAGE(PlotSort,"CCCI",$BK$35:$BK$36)</f>
        <v>0.1327411158837335</v>
      </c>
      <c r="BZ19" s="4">
        <f>DSTDEV(PlotSort,"CCCI",$BK$35:$BK$36)/SQRT($BH19)</f>
        <v>3.3576456827427367E-2</v>
      </c>
    </row>
    <row r="20" spans="2:78" ht="13.5" customHeight="1" x14ac:dyDescent="0.2">
      <c r="B20" s="10">
        <v>162</v>
      </c>
      <c r="C20" s="10">
        <v>9.0120000000000005</v>
      </c>
      <c r="D20" s="10">
        <v>162.37549999999999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27.7</v>
      </c>
      <c r="Q20" s="24">
        <v>0.81</v>
      </c>
      <c r="R20" s="24">
        <v>2.9</v>
      </c>
      <c r="S20" s="24">
        <v>46.22</v>
      </c>
      <c r="T20" s="24">
        <v>88.64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45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3.948</v>
      </c>
      <c r="AK20" s="10">
        <v>0.4022</v>
      </c>
      <c r="AL20" s="11">
        <v>0.1343</v>
      </c>
      <c r="AM20" s="11">
        <v>1.37E-2</v>
      </c>
      <c r="AN20" s="11">
        <v>2.4683000000000002</v>
      </c>
      <c r="AO20" s="11">
        <v>5.7200000000000001E-2</v>
      </c>
      <c r="AP20" s="11">
        <v>0.20810000000000001</v>
      </c>
      <c r="AQ20" s="11">
        <v>4.7999999999999996E-3</v>
      </c>
      <c r="AR20" s="11">
        <v>7.5766999999999998</v>
      </c>
      <c r="AS20" s="11">
        <v>0.75229999999999997</v>
      </c>
      <c r="AT20" s="11">
        <v>0.13539999999999999</v>
      </c>
      <c r="AU20" s="11">
        <v>1.34E-2</v>
      </c>
      <c r="AV20" s="11">
        <v>21.357399999999998</v>
      </c>
      <c r="AW20" s="11">
        <v>3.7400000000000003E-2</v>
      </c>
      <c r="AX20" s="11">
        <v>0.28620000000000001</v>
      </c>
      <c r="AY20" s="11">
        <v>5.0000000000000001E-4</v>
      </c>
      <c r="AZ20" s="11">
        <v>0.15800121383775034</v>
      </c>
      <c r="BA20" s="11">
        <v>2.1137370753323488</v>
      </c>
      <c r="BB20" s="11">
        <v>0.35768500948766607</v>
      </c>
      <c r="BC20" s="11">
        <v>0.24544270833333337</v>
      </c>
      <c r="BD20" s="11">
        <v>0.18034597163236485</v>
      </c>
      <c r="BE20" s="27"/>
    </row>
    <row r="21" spans="2:78" ht="13.5" customHeight="1" x14ac:dyDescent="0.2">
      <c r="B21" s="10">
        <v>162</v>
      </c>
      <c r="C21" s="10">
        <v>9.0190000000000001</v>
      </c>
      <c r="D21" s="10">
        <v>162.37578999999999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27.7</v>
      </c>
      <c r="Q21" s="24">
        <v>0.81</v>
      </c>
      <c r="R21" s="24">
        <v>2.9</v>
      </c>
      <c r="S21" s="24">
        <v>46.13</v>
      </c>
      <c r="T21" s="24">
        <v>88.69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45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4.4085999999999999</v>
      </c>
      <c r="AK21" s="10">
        <v>0.23330000000000001</v>
      </c>
      <c r="AL21" s="11">
        <v>0.1497</v>
      </c>
      <c r="AM21" s="11">
        <v>7.9000000000000008E-3</v>
      </c>
      <c r="AN21" s="11">
        <v>3.5741999999999998</v>
      </c>
      <c r="AO21" s="11">
        <v>8.43E-2</v>
      </c>
      <c r="AP21" s="11">
        <v>0.30080000000000001</v>
      </c>
      <c r="AQ21" s="11">
        <v>7.1000000000000004E-3</v>
      </c>
      <c r="AR21" s="11">
        <v>8.3696000000000002</v>
      </c>
      <c r="AS21" s="11">
        <v>0.39200000000000002</v>
      </c>
      <c r="AT21" s="11">
        <v>0.14929999999999999</v>
      </c>
      <c r="AU21" s="11">
        <v>7.0000000000000001E-3</v>
      </c>
      <c r="AV21" s="11">
        <v>33.6586</v>
      </c>
      <c r="AW21" s="11">
        <v>1.0442</v>
      </c>
      <c r="AX21" s="11">
        <v>0.45019999999999999</v>
      </c>
      <c r="AY21" s="11">
        <v>1.4E-2</v>
      </c>
      <c r="AZ21" s="11">
        <v>0.19893475366178426</v>
      </c>
      <c r="BA21" s="11">
        <v>3.0154052243804421</v>
      </c>
      <c r="BB21" s="11">
        <v>0.50191826522101757</v>
      </c>
      <c r="BC21" s="11">
        <v>0.41050477489768084</v>
      </c>
      <c r="BD21" s="11">
        <v>-5.196514292459984E-2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0.25580000000000003</v>
      </c>
      <c r="BJ21" s="4"/>
      <c r="BK21" s="4">
        <f>DAVERAGE(PlotSort2,"PhxRedEdge",$BO$31:$BO$32)</f>
        <v>0.27839999999999998</v>
      </c>
      <c r="BL21" s="4"/>
      <c r="BM21" s="4">
        <f>DAVERAGE(PlotSort2,"TMRed",$BO$31:$BO$32)</f>
        <v>0.25040000000000001</v>
      </c>
      <c r="BN21" s="4"/>
      <c r="BO21" s="4">
        <f>DAVERAGE(PlotSort2,"TMNIR",$BO$31:$BO$32)</f>
        <v>0.3155</v>
      </c>
      <c r="BP21" s="4"/>
      <c r="BQ21" s="4">
        <f>DAVERAGE(PlotSort2,"NDRE",$BO$31:$BO$32)</f>
        <v>6.2468429028456007E-2</v>
      </c>
      <c r="BR21" s="4"/>
      <c r="BS21" s="4">
        <f>DAVERAGE(PlotSort2,"rvi",$BO$31:$BO$32)</f>
        <v>1.2599840255591055</v>
      </c>
      <c r="BT21" s="4"/>
      <c r="BU21" s="17">
        <f>DAVERAGE(PlotSort2,"ndvi",$BO$31:$BO$32)</f>
        <v>0.115037992578194</v>
      </c>
      <c r="BV21" s="4"/>
      <c r="BW21" s="17">
        <f>DAVERAGE(PlotSort2,"SAVI",$BO$31:$BO$32)</f>
        <v>9.1612721643681366E-2</v>
      </c>
      <c r="BX21" s="4"/>
      <c r="BY21" s="17">
        <f>DAVERAGE(PlotSort2,"CCCI",$BO$31:$BO$32)</f>
        <v>0.53414315101550913</v>
      </c>
      <c r="BZ21" s="4"/>
    </row>
    <row r="22" spans="2:78" ht="13.5" customHeight="1" x14ac:dyDescent="0.2">
      <c r="B22" s="10">
        <v>162</v>
      </c>
      <c r="C22" s="10">
        <v>9.0269999999999992</v>
      </c>
      <c r="D22" s="10">
        <v>162.37611999999999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27.7</v>
      </c>
      <c r="Q22" s="24">
        <v>0.81</v>
      </c>
      <c r="R22" s="24">
        <v>2.9</v>
      </c>
      <c r="S22" s="24">
        <v>46.03</v>
      </c>
      <c r="T22" s="24">
        <v>88.76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45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4.5167999999999999</v>
      </c>
      <c r="AK22" s="10">
        <v>8.6199999999999999E-2</v>
      </c>
      <c r="AL22" s="11">
        <v>0.153</v>
      </c>
      <c r="AM22" s="11">
        <v>2.8999999999999998E-3</v>
      </c>
      <c r="AN22" s="11">
        <v>2.5817999999999999</v>
      </c>
      <c r="AO22" s="11">
        <v>7.6200000000000004E-2</v>
      </c>
      <c r="AP22" s="11">
        <v>0.21679999999999999</v>
      </c>
      <c r="AQ22" s="11">
        <v>6.4000000000000003E-3</v>
      </c>
      <c r="AR22" s="11">
        <v>8.4921000000000006</v>
      </c>
      <c r="AS22" s="11">
        <v>8.2699999999999996E-2</v>
      </c>
      <c r="AT22" s="11">
        <v>0.1512</v>
      </c>
      <c r="AU22" s="11">
        <v>1.5E-3</v>
      </c>
      <c r="AV22" s="11">
        <v>20.6981</v>
      </c>
      <c r="AW22" s="11">
        <v>0.77170000000000005</v>
      </c>
      <c r="AX22" s="11">
        <v>0.27629999999999999</v>
      </c>
      <c r="AY22" s="11">
        <v>1.03E-2</v>
      </c>
      <c r="AZ22" s="11">
        <v>0.12066517947677956</v>
      </c>
      <c r="BA22" s="11">
        <v>1.8273809523809523</v>
      </c>
      <c r="BB22" s="11">
        <v>0.29263157894736841</v>
      </c>
      <c r="BC22" s="11">
        <v>0.20231805929919136</v>
      </c>
      <c r="BD22" s="11">
        <v>0.10211562098415461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0.28244999999999998</v>
      </c>
      <c r="BJ22" s="4">
        <f>DSTDEV(PlotSort2,"PhxRed",$BP$31:$BP$32)/SQRT($BH22)</f>
        <v>4.4499999999999809E-3</v>
      </c>
      <c r="BK22" s="4">
        <f>DAVERAGE(PlotSort2,"PhxRedEdge",$BP$31:$BP$32)</f>
        <v>0.30700000000000005</v>
      </c>
      <c r="BL22" s="4">
        <f>DSTDEV(PlotSort2,"PhxRedEdge",$BP$31:$BP$32)/SQRT($BH22)</f>
        <v>4.7999999999999987E-3</v>
      </c>
      <c r="BM22" s="4">
        <f>DAVERAGE(PlotSort2,"TMRed",$BP$31:$BP$32)</f>
        <v>0.27585000000000004</v>
      </c>
      <c r="BN22" s="4">
        <f>DSTDEV(PlotSort2,"TMRed",$BP$31:$BP$32)/SQRT($BH22)</f>
        <v>4.7500000000000034E-3</v>
      </c>
      <c r="BO22" s="4">
        <f>DAVERAGE(PlotSort2,"TMNIR",$BP$31:$BP$32)</f>
        <v>0.34210000000000002</v>
      </c>
      <c r="BP22" s="4">
        <f>DSTDEV(PlotSort2,"TMNIR",$BP$31:$BP$32)/SQRT($BH22)</f>
        <v>5.5999999999999939E-3</v>
      </c>
      <c r="BQ22" s="4">
        <f>DAVERAGE(PlotSort2,"NDRE",$BP$31:$BP$32)</f>
        <v>5.4069006023299067E-2</v>
      </c>
      <c r="BR22" s="4">
        <f>DSTDEV(PlotSort2,"NDRE",$BP$31:$BP$32)/SQRT($BH22)</f>
        <v>3.6617214197764281E-4</v>
      </c>
      <c r="BS22" s="4">
        <f>DAVERAGE(PlotSort2,"rvi",$BP$31:$BP$32)</f>
        <v>1.2401849149198916</v>
      </c>
      <c r="BT22" s="4">
        <f>DSTDEV(PlotSort2,"rvi",$BP$31:$BP$32)/SQRT($BH22)</f>
        <v>1.0544801372829316E-3</v>
      </c>
      <c r="BU22" s="17">
        <f>DAVERAGE(PlotSort2,"ndvi",$BP$31:$BP$32)</f>
        <v>0.10721635976658123</v>
      </c>
      <c r="BV22" s="4">
        <f>DSTDEV(PlotSort2,"ndvi",$BP$31:$BP$32)/SQRT($BH22)</f>
        <v>4.2024326172688387E-4</v>
      </c>
      <c r="BW22" s="17">
        <f>DAVERAGE(PlotSort2,"SAVI",$BP$31:$BP$32)</f>
        <v>8.8887439746984154E-2</v>
      </c>
      <c r="BX22" s="4">
        <f>DSTDEV(PlotSort2,"SAVI",$BP$31:$BP$32)/SQRT($BH22)</f>
        <v>3.1755892358218546E-4</v>
      </c>
      <c r="BY22" s="17">
        <f>DAVERAGE(PlotSort2,"CCCI",$BP$31:$BP$32)</f>
        <v>0.4546157525543032</v>
      </c>
      <c r="BZ22" s="4">
        <f>DSTDEV(PlotSort2,"CCCI",$BP$31:$BP$32)/SQRT($BH22)</f>
        <v>1.0939340789624245E-2</v>
      </c>
    </row>
    <row r="23" spans="2:78" ht="13.5" customHeight="1" x14ac:dyDescent="0.2">
      <c r="B23" s="10">
        <v>162</v>
      </c>
      <c r="C23" s="10">
        <v>9.0340000000000007</v>
      </c>
      <c r="D23" s="10">
        <v>162.37642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27.7</v>
      </c>
      <c r="Q23" s="24">
        <v>0.81</v>
      </c>
      <c r="R23" s="24">
        <v>2.9</v>
      </c>
      <c r="S23" s="24">
        <v>45.94</v>
      </c>
      <c r="T23" s="24">
        <v>88.81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45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7.6261000000000001</v>
      </c>
      <c r="AK23" s="10">
        <v>0.3871</v>
      </c>
      <c r="AL23" s="11">
        <v>0.25790000000000002</v>
      </c>
      <c r="AM23" s="11">
        <v>1.3100000000000001E-2</v>
      </c>
      <c r="AN23" s="11">
        <v>3.9224000000000001</v>
      </c>
      <c r="AO23" s="11">
        <v>0.13159999999999999</v>
      </c>
      <c r="AP23" s="11">
        <v>0.32869999999999999</v>
      </c>
      <c r="AQ23" s="11">
        <v>1.0999999999999999E-2</v>
      </c>
      <c r="AR23" s="11">
        <v>14.1838</v>
      </c>
      <c r="AS23" s="11">
        <v>0.57840000000000003</v>
      </c>
      <c r="AT23" s="11">
        <v>0.25209999999999999</v>
      </c>
      <c r="AU23" s="11">
        <v>1.03E-2</v>
      </c>
      <c r="AV23" s="11">
        <v>30.060199999999998</v>
      </c>
      <c r="AW23" s="11">
        <v>1.0732999999999999</v>
      </c>
      <c r="AX23" s="11">
        <v>0.40050000000000002</v>
      </c>
      <c r="AY23" s="11">
        <v>1.43E-2</v>
      </c>
      <c r="AZ23" s="11">
        <v>9.8464070213933108E-2</v>
      </c>
      <c r="BA23" s="11">
        <v>1.5886552955176518</v>
      </c>
      <c r="BB23" s="11">
        <v>0.22739809990806009</v>
      </c>
      <c r="BC23" s="11">
        <v>0.19312857886517443</v>
      </c>
      <c r="BD23" s="11">
        <v>0.2096776150471599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0.18135000000000001</v>
      </c>
      <c r="BJ23" s="4">
        <f>DSTDEV(PlotSort2,"PhxRed",$BQ$31:$BQ$32)/SQRT($BH23)</f>
        <v>8.5000000000000342E-4</v>
      </c>
      <c r="BK23" s="4">
        <f>DAVERAGE(PlotSort2,"PhxRedEdge",$BQ$31:$BQ$32)</f>
        <v>0.21395</v>
      </c>
      <c r="BL23" s="4">
        <f>DSTDEV(PlotSort2,"PhxRedEdge",$BQ$31:$BQ$32)/SQRT($BH23)</f>
        <v>8.4999999999998965E-4</v>
      </c>
      <c r="BM23" s="4">
        <f>DAVERAGE(PlotSort2,"TMRed",$BQ$31:$BQ$32)</f>
        <v>0.17925000000000002</v>
      </c>
      <c r="BN23" s="4">
        <f>DSTDEV(PlotSort2,"TMRed",$BQ$31:$BQ$32)/SQRT($BH23)</f>
        <v>8.5000000000000342E-4</v>
      </c>
      <c r="BO23" s="4">
        <f>DAVERAGE(PlotSort2,"TMNIR",$BQ$31:$BQ$32)</f>
        <v>0.24299999999999999</v>
      </c>
      <c r="BP23" s="4">
        <f>DSTDEV(PlotSort2,"TMNIR",$BQ$31:$BQ$32)/SQRT($BH23)</f>
        <v>8.9999999999999792E-4</v>
      </c>
      <c r="BQ23" s="4">
        <f>DAVERAGE(PlotSort2,"NDRE",$BQ$31:$BQ$32)</f>
        <v>6.3574208535392501E-2</v>
      </c>
      <c r="BR23" s="4">
        <f>DSTDEV(PlotSort2,"NDRE",$BQ$31:$BQ$32)/SQRT($BH23)</f>
        <v>1.3405157005564466E-4</v>
      </c>
      <c r="BS23" s="4">
        <f>DAVERAGE(PlotSort2,"rvi",$BQ$31:$BQ$32)</f>
        <v>1.3556552102344734</v>
      </c>
      <c r="BT23" s="4">
        <f>DSTDEV(PlotSort2,"rvi",$BQ$31:$BQ$32)/SQRT($BH23)</f>
        <v>1.4075700345846929E-3</v>
      </c>
      <c r="BU23" s="17">
        <f>DAVERAGE(PlotSort2,"ndvi",$BQ$31:$BQ$32)</f>
        <v>0.15097901195791175</v>
      </c>
      <c r="BV23" s="4">
        <f>DSTDEV(PlotSort2,"ndvi",$BQ$31:$BQ$32)/SQRT($BH23)</f>
        <v>5.0731384470421848E-4</v>
      </c>
      <c r="BW23" s="17">
        <f>DAVERAGE(PlotSort2,"SAVI",$BQ$31:$BQ$32)</f>
        <v>0.10368685497012493</v>
      </c>
      <c r="BX23" s="4">
        <f>DSTDEV(PlotSort2,"SAVI",$BQ$31:$BQ$32)/SQRT($BH23)</f>
        <v>1.1542639869636939E-4</v>
      </c>
      <c r="BY23" s="17">
        <f>DAVERAGE(PlotSort2,"CCCI",$BQ$31:$BQ$32)</f>
        <v>0.236981960269425</v>
      </c>
      <c r="BZ23" s="4">
        <f>DSTDEV(PlotSort2,"CCCI",$BQ$31:$BQ$32)/SQRT($BH23)</f>
        <v>1.8309882221573537E-3</v>
      </c>
    </row>
    <row r="24" spans="2:78" ht="13.5" customHeight="1" x14ac:dyDescent="0.2">
      <c r="B24" s="10">
        <v>162</v>
      </c>
      <c r="C24" s="10">
        <v>9.0419999999999998</v>
      </c>
      <c r="D24" s="10">
        <v>162.37674999999999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27.7</v>
      </c>
      <c r="Q24" s="24">
        <v>0.81</v>
      </c>
      <c r="R24" s="24">
        <v>2.9</v>
      </c>
      <c r="S24" s="24">
        <v>45.84</v>
      </c>
      <c r="T24" s="24">
        <v>88.87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45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3.6856</v>
      </c>
      <c r="AK24" s="10">
        <v>3.09E-2</v>
      </c>
      <c r="AL24" s="11">
        <v>0.1244</v>
      </c>
      <c r="AM24" s="11">
        <v>1E-3</v>
      </c>
      <c r="AN24" s="11">
        <v>2.5495999999999999</v>
      </c>
      <c r="AO24" s="11">
        <v>1.8700000000000001E-2</v>
      </c>
      <c r="AP24" s="11">
        <v>0.2132</v>
      </c>
      <c r="AQ24" s="11">
        <v>1.6000000000000001E-3</v>
      </c>
      <c r="AR24" s="11">
        <v>6.9440999999999997</v>
      </c>
      <c r="AS24" s="11">
        <v>0.1305</v>
      </c>
      <c r="AT24" s="11">
        <v>0.1232</v>
      </c>
      <c r="AU24" s="11">
        <v>2.3E-3</v>
      </c>
      <c r="AV24" s="11">
        <v>22.882100000000001</v>
      </c>
      <c r="AW24" s="11">
        <v>2.29E-2</v>
      </c>
      <c r="AX24" s="11">
        <v>0.30420000000000003</v>
      </c>
      <c r="AY24" s="11">
        <v>2.9999999999999997E-4</v>
      </c>
      <c r="AZ24" s="11">
        <v>0.17587939698492464</v>
      </c>
      <c r="BA24" s="11">
        <v>2.4691558441558441</v>
      </c>
      <c r="BB24" s="11">
        <v>0.42349087505849325</v>
      </c>
      <c r="BC24" s="11">
        <v>0.29275393573431102</v>
      </c>
      <c r="BD24" s="11">
        <v>5.3840671108099904E-2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0.6865</v>
      </c>
      <c r="BJ24" s="4"/>
      <c r="BK24" s="4">
        <f>DAVERAGE(PlotSort2,"PhxRedEdge",$BR$31:$BR$32)</f>
        <v>0.67799999999999994</v>
      </c>
      <c r="BL24" s="4"/>
      <c r="BM24" s="4">
        <f>DAVERAGE(PlotSort2,"TMRed",$BR$31:$BR$32)</f>
        <v>0.68500000000000005</v>
      </c>
      <c r="BN24" s="4"/>
      <c r="BO24" s="4">
        <f>DAVERAGE(PlotSort2,"TMNIR",$BR$31:$BR$32)</f>
        <v>0.65939999999999999</v>
      </c>
      <c r="BP24" s="4"/>
      <c r="BQ24" s="4">
        <f>DAVERAGE(PlotSort2,"NDRE",$BR$31:$BR$32)</f>
        <v>-1.3907581875280357E-2</v>
      </c>
      <c r="BR24" s="4"/>
      <c r="BS24" s="4">
        <f>DAVERAGE(PlotSort2,"rvi",$BR$31:$BR$32)</f>
        <v>24.065693430656935</v>
      </c>
      <c r="BT24" s="4"/>
      <c r="BU24" s="17">
        <f>DAVERAGE(PlotSort2,"ndvi",$BR$31:$BR$32)</f>
        <v>-1.9041951800059555E-2</v>
      </c>
      <c r="BV24" s="4"/>
      <c r="BW24" s="17">
        <f>DAVERAGE(PlotSort2,"SAVI",$BR$31:$BR$32)</f>
        <v>-2.0819778789850411E-2</v>
      </c>
      <c r="BX24" s="4"/>
      <c r="BY24" s="17">
        <f>DAVERAGE(PlotSort2,"CCCI",$BR$31:$BR$32)</f>
        <v>0.37647834456778001</v>
      </c>
      <c r="BZ24" s="4"/>
    </row>
    <row r="25" spans="2:78" ht="13.5" customHeight="1" x14ac:dyDescent="0.2">
      <c r="B25" s="10">
        <v>162</v>
      </c>
      <c r="C25" s="10">
        <v>9.0500000000000007</v>
      </c>
      <c r="D25" s="10">
        <v>162.37708000000001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27.7</v>
      </c>
      <c r="Q25" s="24">
        <v>0.81</v>
      </c>
      <c r="R25" s="24">
        <v>2.9</v>
      </c>
      <c r="S25" s="24">
        <v>45.74</v>
      </c>
      <c r="T25" s="24">
        <v>88.94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45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4.4321000000000002</v>
      </c>
      <c r="AK25" s="10">
        <v>4.7300000000000002E-2</v>
      </c>
      <c r="AL25" s="11">
        <v>0.14929999999999999</v>
      </c>
      <c r="AM25" s="11">
        <v>1.6000000000000001E-3</v>
      </c>
      <c r="AN25" s="11">
        <v>2.5124</v>
      </c>
      <c r="AO25" s="11">
        <v>2.3300000000000001E-2</v>
      </c>
      <c r="AP25" s="11">
        <v>0.2097</v>
      </c>
      <c r="AQ25" s="11">
        <v>1.9E-3</v>
      </c>
      <c r="AR25" s="11">
        <v>8.3682999999999996</v>
      </c>
      <c r="AS25" s="11">
        <v>0.1636</v>
      </c>
      <c r="AT25" s="11">
        <v>0.14810000000000001</v>
      </c>
      <c r="AU25" s="11">
        <v>2.8999999999999998E-3</v>
      </c>
      <c r="AV25" s="11">
        <v>20.1219</v>
      </c>
      <c r="AW25" s="11">
        <v>0.2205</v>
      </c>
      <c r="AX25" s="11">
        <v>0.26700000000000002</v>
      </c>
      <c r="AY25" s="11">
        <v>2.8999999999999998E-3</v>
      </c>
      <c r="AZ25" s="11">
        <v>0.12020138451856517</v>
      </c>
      <c r="BA25" s="11">
        <v>1.8028359216745442</v>
      </c>
      <c r="BB25" s="11">
        <v>0.28643700313177545</v>
      </c>
      <c r="BC25" s="11">
        <v>0.19489673259753035</v>
      </c>
      <c r="BD25" s="11">
        <v>0.1310504399920896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1.0027666666666668</v>
      </c>
      <c r="BJ25" s="4">
        <f>DSTDEV(PlotSort2,"PhxRed",$BS$31:$BS$32)/SQRT($BH25)</f>
        <v>4.1898024350134162E-3</v>
      </c>
      <c r="BK25" s="4">
        <f>DAVERAGE(PlotSort2,"PhxRedEdge",$BS$31:$BS$32)</f>
        <v>1.0025333333333333</v>
      </c>
      <c r="BL25" s="4">
        <f>DSTDEV(PlotSort2,"PhxRedEdge",$BS$31:$BS$32)/SQRT($BH25)</f>
        <v>4.2179510560355314E-3</v>
      </c>
      <c r="BM25" s="4">
        <f>DAVERAGE(PlotSort2,"TMRed",$BS$31:$BS$32)</f>
        <v>1.0027666666666668</v>
      </c>
      <c r="BN25" s="4">
        <f>DSTDEV(PlotSort2,"TMRed",$BS$31:$BS$32)/SQRT($BH25)</f>
        <v>4.1898024350134162E-3</v>
      </c>
      <c r="BO25" s="4">
        <f>DAVERAGE(PlotSort2,"TMNIR",$BS$31:$BS$32)</f>
        <v>1.0025333333333333</v>
      </c>
      <c r="BP25" s="4">
        <f>DSTDEV(PlotSort2,"TMNIR",$BS$31:$BS$32)/SQRT($BH25)</f>
        <v>4.2179510560355314E-3</v>
      </c>
      <c r="BQ25" s="4">
        <f>DAVERAGE(PlotSort2,"NDRE",$BS$31:$BS$32)</f>
        <v>0.72537673241819489</v>
      </c>
      <c r="BR25" s="4">
        <f>DSTDEV(PlotSort2,"NDRE",$BS$31:$BS$32)/SQRT($BH25)</f>
        <v>4.5787037367649072E-4</v>
      </c>
      <c r="BS25" s="4">
        <f>DAVERAGE(PlotSort2,"rvi",$BS$31:$BS$32)</f>
        <v>1.3324371073131938</v>
      </c>
      <c r="BT25" s="4">
        <f>DSTDEV(PlotSort2,"rvi",$BS$31:$BS$32)/SQRT($BH25)</f>
        <v>1.1347730743133408E-3</v>
      </c>
      <c r="BU25" s="17">
        <f>DAVERAGE(PlotSort2,"ndvi",$BS$31:$BS$32)</f>
        <v>0.14252738434673784</v>
      </c>
      <c r="BV25" s="4">
        <f>DSTDEV(PlotSort2,"ndvi",$BS$31:$BS$32)/SQRT($BH25)</f>
        <v>4.1737621263882702E-4</v>
      </c>
      <c r="BW25" s="17">
        <f>DAVERAGE(PlotSort2,"SAVI",$BS$31:$BS$32)</f>
        <v>0.21299242574964602</v>
      </c>
      <c r="BX25" s="4">
        <f>DSTDEV(PlotSort2,"SAVI",$BS$31:$BS$32)/SQRT($BH25)</f>
        <v>5.9632492397127738E-4</v>
      </c>
      <c r="BY25" s="17">
        <f>DAVERAGE(PlotSort2,"CCCI",$BS$31:$BS$32)</f>
        <v>11.497940456136389</v>
      </c>
      <c r="BZ25" s="4">
        <f>DSTDEV(PlotSort2,"CCCI",$BS$31:$BS$32)/SQRT($BH25)</f>
        <v>9.2889766639488516E-3</v>
      </c>
    </row>
    <row r="26" spans="2:78" ht="13.5" customHeight="1" x14ac:dyDescent="0.2">
      <c r="B26" s="10">
        <v>162</v>
      </c>
      <c r="C26" s="10">
        <v>9.2739999999999991</v>
      </c>
      <c r="D26" s="10">
        <v>162.38641999999999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27.7</v>
      </c>
      <c r="Q26" s="24">
        <v>0.81</v>
      </c>
      <c r="R26" s="24">
        <v>2.9</v>
      </c>
      <c r="S26" s="24">
        <v>42.93</v>
      </c>
      <c r="T26" s="24">
        <v>90.76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45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7.0750999999999999</v>
      </c>
      <c r="AK26" s="10">
        <v>9.4799999999999995E-2</v>
      </c>
      <c r="AL26" s="11">
        <v>0.22650000000000001</v>
      </c>
      <c r="AM26" s="11">
        <v>3.0000000000000001E-3</v>
      </c>
      <c r="AN26" s="11">
        <v>3.9462000000000002</v>
      </c>
      <c r="AO26" s="11">
        <v>3.7000000000000002E-3</v>
      </c>
      <c r="AP26" s="11">
        <v>0.31240000000000001</v>
      </c>
      <c r="AQ26" s="11">
        <v>2.9999999999999997E-4</v>
      </c>
      <c r="AR26" s="11">
        <v>13.4672</v>
      </c>
      <c r="AS26" s="11">
        <v>0.17749999999999999</v>
      </c>
      <c r="AT26" s="11">
        <v>0.22639999999999999</v>
      </c>
      <c r="AU26" s="11">
        <v>3.0000000000000001E-3</v>
      </c>
      <c r="AV26" s="11">
        <v>33.182200000000002</v>
      </c>
      <c r="AW26" s="11">
        <v>0.53039999999999998</v>
      </c>
      <c r="AX26" s="11">
        <v>0.41899999999999998</v>
      </c>
      <c r="AY26" s="11">
        <v>6.7000000000000002E-3</v>
      </c>
      <c r="AZ26" s="11">
        <v>0.14574788077659279</v>
      </c>
      <c r="BA26" s="11">
        <v>1.8507067137809188</v>
      </c>
      <c r="BB26" s="11">
        <v>0.29841958475364116</v>
      </c>
      <c r="BC26" s="11">
        <v>0.25222629649030903</v>
      </c>
      <c r="BD26" s="11">
        <v>0.36726646000676966</v>
      </c>
      <c r="BE26" s="27"/>
    </row>
    <row r="27" spans="2:78" ht="13.5" customHeight="1" x14ac:dyDescent="0.2">
      <c r="B27" s="10">
        <v>162</v>
      </c>
      <c r="C27" s="10">
        <v>9.266</v>
      </c>
      <c r="D27" s="10">
        <v>162.38607999999999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27.7</v>
      </c>
      <c r="Q27" s="24">
        <v>0.81</v>
      </c>
      <c r="R27" s="24">
        <v>2.9</v>
      </c>
      <c r="S27" s="24">
        <v>43.03</v>
      </c>
      <c r="T27" s="24">
        <v>90.7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45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4.1769999999999996</v>
      </c>
      <c r="AK27" s="10">
        <v>0.1331</v>
      </c>
      <c r="AL27" s="11">
        <v>0.13400000000000001</v>
      </c>
      <c r="AM27" s="11">
        <v>4.3E-3</v>
      </c>
      <c r="AN27" s="11">
        <v>2.7576999999999998</v>
      </c>
      <c r="AO27" s="11">
        <v>0.15379999999999999</v>
      </c>
      <c r="AP27" s="11">
        <v>0.21870000000000001</v>
      </c>
      <c r="AQ27" s="11">
        <v>1.2200000000000001E-2</v>
      </c>
      <c r="AR27" s="11">
        <v>7.9812000000000003</v>
      </c>
      <c r="AS27" s="11">
        <v>0.68120000000000003</v>
      </c>
      <c r="AT27" s="11">
        <v>0.13439999999999999</v>
      </c>
      <c r="AU27" s="11">
        <v>1.15E-2</v>
      </c>
      <c r="AV27" s="11">
        <v>23.487400000000001</v>
      </c>
      <c r="AW27" s="11">
        <v>1.1107</v>
      </c>
      <c r="AX27" s="11">
        <v>0.29709999999999998</v>
      </c>
      <c r="AY27" s="11">
        <v>1.4E-2</v>
      </c>
      <c r="AZ27" s="11">
        <v>0.15199689802248928</v>
      </c>
      <c r="BA27" s="11">
        <v>2.2105654761904763</v>
      </c>
      <c r="BB27" s="11">
        <v>0.37705677867902659</v>
      </c>
      <c r="BC27" s="11">
        <v>0.26199677938808374</v>
      </c>
      <c r="BD27" s="11">
        <v>2.4483176331507393E-2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0.14140000000000003</v>
      </c>
      <c r="BJ27" s="4">
        <f>DSTDEV(PlotSort2,"PhxRed",$BT$31:$BT$32)/SQRT($BH27)</f>
        <v>1.8999999999999987E-3</v>
      </c>
      <c r="BK27" s="4">
        <f>DAVERAGE(PlotSort2,"PhxRedEdge",$BT$31:$BT$32)</f>
        <v>0.22559999999999999</v>
      </c>
      <c r="BL27" s="4">
        <f>DSTDEV(PlotSort2,"PhxRedEdge",$BT$31:$BT$32)/SQRT($BH27)</f>
        <v>3.7999999999999974E-3</v>
      </c>
      <c r="BM27" s="4">
        <f>DAVERAGE(PlotSort2,"TMRed",$BT$31:$BT$32)</f>
        <v>0.13965</v>
      </c>
      <c r="BN27" s="4">
        <f>DSTDEV(PlotSort2,"TMRed",$BT$31:$BT$32)/SQRT($BH27)</f>
        <v>9.5000000000000629E-4</v>
      </c>
      <c r="BO27" s="4">
        <f>DAVERAGE(PlotSort2,"TMNIR",$BT$31:$BT$32)</f>
        <v>0.30659999999999998</v>
      </c>
      <c r="BP27" s="4">
        <f>DSTDEV(PlotSort2,"TMNIR",$BT$31:$BT$32)/SQRT($BH27)</f>
        <v>4.7000000000000089E-3</v>
      </c>
      <c r="BQ27" s="4">
        <f>DAVERAGE(PlotSort2,"NDRE",$BT$31:$BT$32)</f>
        <v>0.15221023928168423</v>
      </c>
      <c r="BR27" s="4">
        <f>DSTDEV(PlotSort2,"NDRE",$BT$31:$BT$32)/SQRT($BH27)</f>
        <v>7.3992302497988272E-4</v>
      </c>
      <c r="BS27" s="4">
        <f>DAVERAGE(PlotSort2,"rvi",$BT$31:$BT$32)</f>
        <v>2.1953613671349794</v>
      </c>
      <c r="BT27" s="4">
        <f>DSTDEV(PlotSort2,"rvi",$BT$31:$BT$32)/SQRT($BH27)</f>
        <v>1.8721136421208314E-2</v>
      </c>
      <c r="BU27" s="17">
        <f>DAVERAGE(PlotSort2,"ndvi",$BT$31:$BT$32)</f>
        <v>0.37407121613016991</v>
      </c>
      <c r="BV27" s="4">
        <f>DSTDEV(PlotSort2,"ndvi",$BT$31:$BT$32)/SQRT($BH27)</f>
        <v>3.6672215772874661E-3</v>
      </c>
      <c r="BW27" s="17">
        <f>DAVERAGE(PlotSort2,"SAVI",$BT$31:$BT$32)</f>
        <v>0.26462387399959753</v>
      </c>
      <c r="BX27" s="4">
        <f>DSTDEV(PlotSort2,"SAVI",$BT$31:$BT$32)/SQRT($BH27)</f>
        <v>4.3644651116536703E-3</v>
      </c>
      <c r="BY27" s="17">
        <f>DAVERAGE(PlotSort2,"CCCI",$BT$31:$BT$32)</f>
        <v>4.0644527031544475E-2</v>
      </c>
      <c r="BZ27" s="4">
        <f>DSTDEV(PlotSort2,"CCCI",$BT$31:$BT$32)/SQRT($BH27)</f>
        <v>2.4696767306723572E-2</v>
      </c>
    </row>
    <row r="28" spans="2:78" ht="13.5" customHeight="1" x14ac:dyDescent="0.2">
      <c r="B28" s="10">
        <v>162</v>
      </c>
      <c r="C28" s="10">
        <v>9.2590000000000003</v>
      </c>
      <c r="D28" s="10">
        <v>162.38578999999999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27.7</v>
      </c>
      <c r="Q28" s="24">
        <v>0.81</v>
      </c>
      <c r="R28" s="24">
        <v>2.9</v>
      </c>
      <c r="S28" s="24">
        <v>43.12</v>
      </c>
      <c r="T28" s="24">
        <v>90.64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45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8.3096999999999994</v>
      </c>
      <c r="AK28" s="10">
        <v>8.5300000000000001E-2</v>
      </c>
      <c r="AL28" s="11">
        <v>0.26690000000000003</v>
      </c>
      <c r="AM28" s="11">
        <v>2.7000000000000001E-3</v>
      </c>
      <c r="AN28" s="11">
        <v>4.2413999999999996</v>
      </c>
      <c r="AO28" s="11">
        <v>7.4999999999999997E-3</v>
      </c>
      <c r="AP28" s="11">
        <v>0.33679999999999999</v>
      </c>
      <c r="AQ28" s="11">
        <v>5.9999999999999995E-4</v>
      </c>
      <c r="AR28" s="11">
        <v>15.4573</v>
      </c>
      <c r="AS28" s="11">
        <v>0.34820000000000001</v>
      </c>
      <c r="AT28" s="11">
        <v>0.26069999999999999</v>
      </c>
      <c r="AU28" s="11">
        <v>5.8999999999999999E-3</v>
      </c>
      <c r="AV28" s="11">
        <v>32.936799999999998</v>
      </c>
      <c r="AW28" s="11">
        <v>0.30580000000000002</v>
      </c>
      <c r="AX28" s="11">
        <v>0.41720000000000002</v>
      </c>
      <c r="AY28" s="11">
        <v>3.8999999999999998E-3</v>
      </c>
      <c r="AZ28" s="11">
        <v>0.10663129973474804</v>
      </c>
      <c r="BA28" s="11">
        <v>1.6003068661296511</v>
      </c>
      <c r="BB28" s="11">
        <v>0.23086000885086302</v>
      </c>
      <c r="BC28" s="11">
        <v>0.19929535614228716</v>
      </c>
      <c r="BD28" s="11">
        <v>0.29823747711076487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0.13729999999999998</v>
      </c>
      <c r="BJ28" s="4">
        <f>DSTDEV(PlotSort2,"PhxRed",$BU$31:$BU$32)/SQRT($BH28)</f>
        <v>1.3999999999999985E-3</v>
      </c>
      <c r="BK28" s="4">
        <f>DAVERAGE(PlotSort2,"PhxRedEdge",$BU$31:$BU$32)</f>
        <v>0.21775</v>
      </c>
      <c r="BL28" s="4">
        <f>DSTDEV(PlotSort2,"PhxRedEdge",$BU$31:$BU$32)/SQRT($BH28)</f>
        <v>9.5000000000000629E-4</v>
      </c>
      <c r="BM28" s="4">
        <f>DAVERAGE(PlotSort2,"TMRed",$BU$31:$BU$32)</f>
        <v>0.13590000000000002</v>
      </c>
      <c r="BN28" s="4">
        <f>DSTDEV(PlotSort2,"TMRed",$BU$31:$BU$32)/SQRT($BH28)</f>
        <v>6.000000000000032E-4</v>
      </c>
      <c r="BO28" s="4">
        <f>DAVERAGE(PlotSort2,"TMNIR",$BU$31:$BU$32)</f>
        <v>0.29659999999999997</v>
      </c>
      <c r="BP28" s="4">
        <f>DSTDEV(PlotSort2,"TMNIR",$BU$31:$BU$32)/SQRT($BH28)</f>
        <v>3.9999999999998365E-4</v>
      </c>
      <c r="BQ28" s="4">
        <f>DAVERAGE(PlotSort2,"NDRE",$BU$31:$BU$32)</f>
        <v>0.15330326379004913</v>
      </c>
      <c r="BR28" s="4">
        <f>DSTDEV(PlotSort2,"NDRE",$BU$31:$BU$32)/SQRT($BH28)</f>
        <v>2.7886007486818687E-3</v>
      </c>
      <c r="BS28" s="4">
        <f>DAVERAGE(PlotSort2,"rvi",$BU$31:$BU$32)</f>
        <v>2.1825426605914409</v>
      </c>
      <c r="BT28" s="4">
        <f>DSTDEV(PlotSort2,"rvi",$BU$31:$BU$32)/SQRT($BH28)</f>
        <v>1.257929062807106E-2</v>
      </c>
      <c r="BU28" s="17">
        <f>DAVERAGE(PlotSort2,"ndvi",$BU$31:$BU$32)</f>
        <v>0.37156184229328715</v>
      </c>
      <c r="BV28" s="4">
        <f>DSTDEV(PlotSort2,"ndvi",$BU$31:$BU$32)/SQRT($BH28)</f>
        <v>2.4839592334303935E-3</v>
      </c>
      <c r="BW28" s="17">
        <f>DAVERAGE(PlotSort2,"SAVI",$BU$31:$BU$32)</f>
        <v>0.25849901641206147</v>
      </c>
      <c r="BX28" s="4">
        <f>DSTDEV(PlotSort2,"SAVI",$BU$31:$BU$32)/SQRT($BH28)</f>
        <v>1.6640212367639571E-3</v>
      </c>
      <c r="BY28" s="17">
        <f>DAVERAGE(PlotSort2,"CCCI",$BU$31:$BU$32)</f>
        <v>6.3472398559887844E-2</v>
      </c>
      <c r="BZ28" s="4">
        <f>DSTDEV(PlotSort2,"CCCI",$BU$31:$BU$32)/SQRT($BH28)</f>
        <v>1.7208635536028173E-2</v>
      </c>
    </row>
    <row r="29" spans="2:78" ht="13.5" customHeight="1" x14ac:dyDescent="0.2">
      <c r="B29" s="10">
        <v>162</v>
      </c>
      <c r="C29" s="10">
        <v>9.2509999999999994</v>
      </c>
      <c r="D29" s="10">
        <v>162.38545999999999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27.7</v>
      </c>
      <c r="Q29" s="24">
        <v>0.81</v>
      </c>
      <c r="R29" s="24">
        <v>2.9</v>
      </c>
      <c r="S29" s="24">
        <v>43.22</v>
      </c>
      <c r="T29" s="24">
        <v>90.57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45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4.9104999999999999</v>
      </c>
      <c r="AK29" s="10">
        <v>0.23669999999999999</v>
      </c>
      <c r="AL29" s="11">
        <v>0.158</v>
      </c>
      <c r="AM29" s="11">
        <v>7.6E-3</v>
      </c>
      <c r="AN29" s="11">
        <v>2.8323999999999998</v>
      </c>
      <c r="AO29" s="11">
        <v>8.2000000000000003E-2</v>
      </c>
      <c r="AP29" s="11">
        <v>0.22539999999999999</v>
      </c>
      <c r="AQ29" s="11">
        <v>6.4999999999999997E-3</v>
      </c>
      <c r="AR29" s="11">
        <v>9.2238000000000007</v>
      </c>
      <c r="AS29" s="11">
        <v>0.42199999999999999</v>
      </c>
      <c r="AT29" s="11">
        <v>0.15579999999999999</v>
      </c>
      <c r="AU29" s="11">
        <v>7.1000000000000004E-3</v>
      </c>
      <c r="AV29" s="11">
        <v>22.7989</v>
      </c>
      <c r="AW29" s="11">
        <v>0.43059999999999998</v>
      </c>
      <c r="AX29" s="11">
        <v>0.2893</v>
      </c>
      <c r="AY29" s="11">
        <v>5.4999999999999997E-3</v>
      </c>
      <c r="AZ29" s="11">
        <v>0.12414999028560331</v>
      </c>
      <c r="BA29" s="11">
        <v>1.8568677792041079</v>
      </c>
      <c r="BB29" s="11">
        <v>0.29993259941586164</v>
      </c>
      <c r="BC29" s="11">
        <v>0.21188234049306953</v>
      </c>
      <c r="BD29" s="11">
        <v>0.10355016247187683</v>
      </c>
      <c r="BE29" s="27"/>
      <c r="BF29" s="5"/>
    </row>
    <row r="30" spans="2:78" ht="13.5" customHeight="1" x14ac:dyDescent="0.2">
      <c r="B30" s="10">
        <v>162</v>
      </c>
      <c r="C30" s="10">
        <v>9.2430000000000003</v>
      </c>
      <c r="D30" s="10">
        <v>162.38513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27.7</v>
      </c>
      <c r="Q30" s="24">
        <v>0.81</v>
      </c>
      <c r="R30" s="24">
        <v>2.9</v>
      </c>
      <c r="S30" s="24">
        <v>43.32</v>
      </c>
      <c r="T30" s="24">
        <v>90.51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45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4.4318999999999997</v>
      </c>
      <c r="AK30" s="10">
        <v>0.42030000000000001</v>
      </c>
      <c r="AL30" s="11">
        <v>0.1429</v>
      </c>
      <c r="AM30" s="11">
        <v>1.35E-2</v>
      </c>
      <c r="AN30" s="11">
        <v>3.7141999999999999</v>
      </c>
      <c r="AO30" s="11">
        <v>0.13189999999999999</v>
      </c>
      <c r="AP30" s="11">
        <v>0.29599999999999999</v>
      </c>
      <c r="AQ30" s="11">
        <v>1.0500000000000001E-2</v>
      </c>
      <c r="AR30" s="11">
        <v>8.5564999999999998</v>
      </c>
      <c r="AS30" s="11">
        <v>0.8095</v>
      </c>
      <c r="AT30" s="11">
        <v>0.14480000000000001</v>
      </c>
      <c r="AU30" s="11">
        <v>1.37E-2</v>
      </c>
      <c r="AV30" s="11">
        <v>35.441099999999999</v>
      </c>
      <c r="AW30" s="11">
        <v>0.1061</v>
      </c>
      <c r="AX30" s="11">
        <v>0.45040000000000002</v>
      </c>
      <c r="AY30" s="11">
        <v>1.2999999999999999E-3</v>
      </c>
      <c r="AZ30" s="11">
        <v>0.2068595927116828</v>
      </c>
      <c r="BA30" s="11">
        <v>3.1104972375690605</v>
      </c>
      <c r="BB30" s="11">
        <v>0.51344086021505364</v>
      </c>
      <c r="BC30" s="11">
        <v>0.41855368882395899</v>
      </c>
      <c r="BD30" s="11">
        <v>-2.7662224503211628E-2</v>
      </c>
      <c r="BE30" s="27"/>
      <c r="BF30" s="5"/>
      <c r="BH30" s="19" t="s">
        <v>116</v>
      </c>
    </row>
    <row r="31" spans="2:78" ht="13.5" customHeight="1" x14ac:dyDescent="0.2">
      <c r="B31" s="10">
        <v>162</v>
      </c>
      <c r="C31" s="10">
        <v>9.2360000000000007</v>
      </c>
      <c r="D31" s="10">
        <v>162.38482999999999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27.7</v>
      </c>
      <c r="Q31" s="24">
        <v>0.81</v>
      </c>
      <c r="R31" s="24">
        <v>2.9</v>
      </c>
      <c r="S31" s="24">
        <v>43.4</v>
      </c>
      <c r="T31" s="24">
        <v>90.45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45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3.8632</v>
      </c>
      <c r="AK31" s="10">
        <v>0.3367</v>
      </c>
      <c r="AL31" s="11">
        <v>0.12470000000000001</v>
      </c>
      <c r="AM31" s="11">
        <v>1.09E-2</v>
      </c>
      <c r="AN31" s="11">
        <v>2.6846000000000001</v>
      </c>
      <c r="AO31" s="11">
        <v>0.13439999999999999</v>
      </c>
      <c r="AP31" s="11">
        <v>0.21429999999999999</v>
      </c>
      <c r="AQ31" s="11">
        <v>1.0699999999999999E-2</v>
      </c>
      <c r="AR31" s="11">
        <v>7.4447999999999999</v>
      </c>
      <c r="AS31" s="11">
        <v>0.67500000000000004</v>
      </c>
      <c r="AT31" s="11">
        <v>0.12620000000000001</v>
      </c>
      <c r="AU31" s="11">
        <v>1.14E-2</v>
      </c>
      <c r="AV31" s="11">
        <v>24.119700000000002</v>
      </c>
      <c r="AW31" s="11">
        <v>1.4018999999999999</v>
      </c>
      <c r="AX31" s="11">
        <v>0.307</v>
      </c>
      <c r="AY31" s="11">
        <v>1.78E-2</v>
      </c>
      <c r="AZ31" s="11">
        <v>0.17782466909648956</v>
      </c>
      <c r="BA31" s="11">
        <v>2.4326465927099838</v>
      </c>
      <c r="BB31" s="11">
        <v>0.41735918744228989</v>
      </c>
      <c r="BC31" s="11">
        <v>0.2906129447063866</v>
      </c>
      <c r="BD31" s="11">
        <v>9.9270997661586452E-2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162</v>
      </c>
      <c r="C32" s="10">
        <v>9.2270000000000003</v>
      </c>
      <c r="D32" s="10">
        <v>162.38445999999999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27.7</v>
      </c>
      <c r="Q32" s="24">
        <v>0.81</v>
      </c>
      <c r="R32" s="24">
        <v>2.9</v>
      </c>
      <c r="S32" s="24">
        <v>43.52</v>
      </c>
      <c r="T32" s="24">
        <v>90.37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45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7.0133000000000001</v>
      </c>
      <c r="AK32" s="10">
        <v>0.50780000000000003</v>
      </c>
      <c r="AL32" s="11">
        <v>0.22689999999999999</v>
      </c>
      <c r="AM32" s="11">
        <v>1.6400000000000001E-2</v>
      </c>
      <c r="AN32" s="11">
        <v>4.0425000000000004</v>
      </c>
      <c r="AO32" s="11">
        <v>0.20069999999999999</v>
      </c>
      <c r="AP32" s="11">
        <v>0.32340000000000002</v>
      </c>
      <c r="AQ32" s="11">
        <v>1.61E-2</v>
      </c>
      <c r="AR32" s="11">
        <v>12.9778</v>
      </c>
      <c r="AS32" s="11">
        <v>0.70089999999999997</v>
      </c>
      <c r="AT32" s="11">
        <v>0.22040000000000001</v>
      </c>
      <c r="AU32" s="11">
        <v>1.1900000000000001E-2</v>
      </c>
      <c r="AV32" s="11">
        <v>34.3429</v>
      </c>
      <c r="AW32" s="11">
        <v>1.6036999999999999</v>
      </c>
      <c r="AX32" s="11">
        <v>0.43790000000000001</v>
      </c>
      <c r="AY32" s="11">
        <v>2.0400000000000001E-2</v>
      </c>
      <c r="AZ32" s="11">
        <v>0.15040063050045971</v>
      </c>
      <c r="BA32" s="11">
        <v>1.9868421052631577</v>
      </c>
      <c r="BB32" s="11">
        <v>0.33039647577092512</v>
      </c>
      <c r="BC32" s="11">
        <v>0.28166278166278164</v>
      </c>
      <c r="BD32" s="11">
        <v>0.23959317000360036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162</v>
      </c>
      <c r="C33" s="10">
        <v>9.2200000000000006</v>
      </c>
      <c r="D33" s="10">
        <v>162.38417000000001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27.7</v>
      </c>
      <c r="Q33" s="24">
        <v>0.81</v>
      </c>
      <c r="R33" s="24">
        <v>2.9</v>
      </c>
      <c r="S33" s="24">
        <v>43.61</v>
      </c>
      <c r="T33" s="24">
        <v>90.32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45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3.9982000000000002</v>
      </c>
      <c r="AK33" s="10">
        <v>0.46920000000000001</v>
      </c>
      <c r="AL33" s="11">
        <v>0.1295</v>
      </c>
      <c r="AM33" s="11">
        <v>1.52E-2</v>
      </c>
      <c r="AN33" s="11">
        <v>2.7909000000000002</v>
      </c>
      <c r="AO33" s="11">
        <v>7.5499999999999998E-2</v>
      </c>
      <c r="AP33" s="11">
        <v>0.22359999999999999</v>
      </c>
      <c r="AQ33" s="11">
        <v>6.0000000000000001E-3</v>
      </c>
      <c r="AR33" s="11">
        <v>7.5587999999999997</v>
      </c>
      <c r="AS33" s="11">
        <v>0.83189999999999997</v>
      </c>
      <c r="AT33" s="11">
        <v>0.12859999999999999</v>
      </c>
      <c r="AU33" s="11">
        <v>1.4200000000000001E-2</v>
      </c>
      <c r="AV33" s="11">
        <v>25.2242</v>
      </c>
      <c r="AW33" s="11">
        <v>0.2059</v>
      </c>
      <c r="AX33" s="11">
        <v>0.3221</v>
      </c>
      <c r="AY33" s="11">
        <v>2.5999999999999999E-3</v>
      </c>
      <c r="AZ33" s="11">
        <v>0.1805021073850101</v>
      </c>
      <c r="BA33" s="11">
        <v>2.5046656298600314</v>
      </c>
      <c r="BB33" s="11">
        <v>0.42933214998890618</v>
      </c>
      <c r="BC33" s="11">
        <v>0.30530135689491955</v>
      </c>
      <c r="BD33" s="11">
        <v>7.2521251258083827E-2</v>
      </c>
      <c r="BE33" s="27"/>
      <c r="BF33" s="5"/>
    </row>
    <row r="34" spans="2:66" ht="13.5" customHeight="1" x14ac:dyDescent="0.2">
      <c r="B34" s="10">
        <v>162</v>
      </c>
      <c r="C34" s="10">
        <v>9.2899999999999991</v>
      </c>
      <c r="D34" s="10">
        <v>162.38708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27.7</v>
      </c>
      <c r="Q34" s="24">
        <v>0.81</v>
      </c>
      <c r="R34" s="24">
        <v>2.9</v>
      </c>
      <c r="S34" s="24">
        <v>42.73</v>
      </c>
      <c r="T34" s="24">
        <v>90.9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45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8.3527000000000005</v>
      </c>
      <c r="AK34" s="10">
        <v>3.0200000000000001E-2</v>
      </c>
      <c r="AL34" s="11">
        <v>0.26650000000000001</v>
      </c>
      <c r="AM34" s="11">
        <v>1E-3</v>
      </c>
      <c r="AN34" s="11">
        <v>4.1866000000000003</v>
      </c>
      <c r="AO34" s="11">
        <v>4.07E-2</v>
      </c>
      <c r="AP34" s="11">
        <v>0.33019999999999999</v>
      </c>
      <c r="AQ34" s="11">
        <v>3.2000000000000002E-3</v>
      </c>
      <c r="AR34" s="11">
        <v>15.6839</v>
      </c>
      <c r="AS34" s="11">
        <v>0.1663</v>
      </c>
      <c r="AT34" s="11">
        <v>0.26279999999999998</v>
      </c>
      <c r="AU34" s="11">
        <v>2.8E-3</v>
      </c>
      <c r="AV34" s="11">
        <v>31.568200000000001</v>
      </c>
      <c r="AW34" s="11">
        <v>0.35570000000000002</v>
      </c>
      <c r="AX34" s="11">
        <v>0.39729999999999999</v>
      </c>
      <c r="AY34" s="11">
        <v>4.4999999999999997E-3</v>
      </c>
      <c r="AZ34" s="11">
        <v>9.2233676975945006E-2</v>
      </c>
      <c r="BA34" s="11">
        <v>1.5117960426179604</v>
      </c>
      <c r="BB34" s="11">
        <v>0.20375700651416456</v>
      </c>
      <c r="BC34" s="11">
        <v>0.17390742177398502</v>
      </c>
      <c r="BD34" s="11">
        <v>0.28309779910609945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162</v>
      </c>
      <c r="C35" s="10">
        <v>9.2970000000000006</v>
      </c>
      <c r="D35" s="10">
        <v>162.38737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27.7</v>
      </c>
      <c r="Q35" s="24">
        <v>0.81</v>
      </c>
      <c r="R35" s="24">
        <v>2.9</v>
      </c>
      <c r="S35" s="24">
        <v>42.64</v>
      </c>
      <c r="T35" s="24">
        <v>90.96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45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7.4809000000000001</v>
      </c>
      <c r="AK35" s="10">
        <v>0.34470000000000001</v>
      </c>
      <c r="AL35" s="11">
        <v>0.23830000000000001</v>
      </c>
      <c r="AM35" s="11">
        <v>1.0999999999999999E-2</v>
      </c>
      <c r="AN35" s="11">
        <v>4.1798999999999999</v>
      </c>
      <c r="AO35" s="11">
        <v>0.22639999999999999</v>
      </c>
      <c r="AP35" s="11">
        <v>0.3291</v>
      </c>
      <c r="AQ35" s="11">
        <v>1.78E-2</v>
      </c>
      <c r="AR35" s="11">
        <v>13.9321</v>
      </c>
      <c r="AS35" s="11">
        <v>0.61460000000000004</v>
      </c>
      <c r="AT35" s="11">
        <v>0.23300000000000001</v>
      </c>
      <c r="AU35" s="11">
        <v>1.03E-2</v>
      </c>
      <c r="AV35" s="11">
        <v>33.816600000000001</v>
      </c>
      <c r="AW35" s="11">
        <v>1.4518</v>
      </c>
      <c r="AX35" s="11">
        <v>0.4249</v>
      </c>
      <c r="AY35" s="11">
        <v>1.8200000000000001E-2</v>
      </c>
      <c r="AZ35" s="11">
        <v>0.12705570291777188</v>
      </c>
      <c r="BA35" s="11">
        <v>1.8236051502145922</v>
      </c>
      <c r="BB35" s="11">
        <v>0.29168566651466782</v>
      </c>
      <c r="BC35" s="11">
        <v>0.24859659728819411</v>
      </c>
      <c r="BD35" s="11">
        <v>0.18392127097541136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162</v>
      </c>
      <c r="C36" s="10">
        <v>9.3049999999999997</v>
      </c>
      <c r="D36" s="10">
        <v>162.38771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27.7</v>
      </c>
      <c r="Q36" s="24">
        <v>0.81</v>
      </c>
      <c r="R36" s="24">
        <v>2.9</v>
      </c>
      <c r="S36" s="24">
        <v>42.54</v>
      </c>
      <c r="T36" s="24">
        <v>91.02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45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3.7642000000000002</v>
      </c>
      <c r="AK36" s="10">
        <v>0.28839999999999999</v>
      </c>
      <c r="AL36" s="11">
        <v>0.1197</v>
      </c>
      <c r="AM36" s="11">
        <v>9.1999999999999998E-3</v>
      </c>
      <c r="AN36" s="11">
        <v>2.7936999999999999</v>
      </c>
      <c r="AO36" s="11">
        <v>9.5699999999999993E-2</v>
      </c>
      <c r="AP36" s="11">
        <v>0.21959999999999999</v>
      </c>
      <c r="AQ36" s="11">
        <v>7.4999999999999997E-3</v>
      </c>
      <c r="AR36" s="11">
        <v>7.2927999999999997</v>
      </c>
      <c r="AS36" s="11">
        <v>0.41299999999999998</v>
      </c>
      <c r="AT36" s="11">
        <v>0.12180000000000001</v>
      </c>
      <c r="AU36" s="11">
        <v>6.8999999999999999E-3</v>
      </c>
      <c r="AV36" s="11">
        <v>24.643799999999999</v>
      </c>
      <c r="AW36" s="11">
        <v>0.1206</v>
      </c>
      <c r="AX36" s="11">
        <v>0.30919999999999997</v>
      </c>
      <c r="AY36" s="11">
        <v>1.5E-3</v>
      </c>
      <c r="AZ36" s="11">
        <v>0.16944024205748864</v>
      </c>
      <c r="BA36" s="11">
        <v>2.5385878489326763</v>
      </c>
      <c r="BB36" s="11">
        <v>0.43480278422273771</v>
      </c>
      <c r="BC36" s="11">
        <v>0.30193340494092363</v>
      </c>
      <c r="BD36" s="11">
        <v>-5.4435129614059524E-2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162</v>
      </c>
      <c r="C37" s="10">
        <v>9.3119999999999994</v>
      </c>
      <c r="D37" s="10">
        <v>162.38800000000001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27.7</v>
      </c>
      <c r="Q37" s="24">
        <v>0.81</v>
      </c>
      <c r="R37" s="24">
        <v>2.9</v>
      </c>
      <c r="S37" s="24">
        <v>42.45</v>
      </c>
      <c r="T37" s="24">
        <v>91.08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45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4.6281999999999996</v>
      </c>
      <c r="AK37" s="10">
        <v>0.23350000000000001</v>
      </c>
      <c r="AL37" s="11">
        <v>0.14699999999999999</v>
      </c>
      <c r="AM37" s="11">
        <v>7.4000000000000003E-3</v>
      </c>
      <c r="AN37" s="11">
        <v>2.8976999999999999</v>
      </c>
      <c r="AO37" s="11">
        <v>7.5800000000000006E-2</v>
      </c>
      <c r="AP37" s="11">
        <v>0.22739999999999999</v>
      </c>
      <c r="AQ37" s="11">
        <v>6.0000000000000001E-3</v>
      </c>
      <c r="AR37" s="11">
        <v>8.7638999999999996</v>
      </c>
      <c r="AS37" s="11">
        <v>0.2606</v>
      </c>
      <c r="AT37" s="11">
        <v>0.14610000000000001</v>
      </c>
      <c r="AU37" s="11">
        <v>4.3E-3</v>
      </c>
      <c r="AV37" s="11">
        <v>24.398399999999999</v>
      </c>
      <c r="AW37" s="11">
        <v>0.47010000000000002</v>
      </c>
      <c r="AX37" s="11">
        <v>0.30559999999999998</v>
      </c>
      <c r="AY37" s="11">
        <v>5.8999999999999999E-3</v>
      </c>
      <c r="AZ37" s="11">
        <v>0.14671669793621014</v>
      </c>
      <c r="BA37" s="11">
        <v>2.0917180013689252</v>
      </c>
      <c r="BB37" s="11">
        <v>0.35311047155191494</v>
      </c>
      <c r="BC37" s="11">
        <v>0.25139224545550065</v>
      </c>
      <c r="BD37" s="11">
        <v>8.2772269590260364E-2</v>
      </c>
      <c r="BE37" s="27"/>
      <c r="BF37" s="5"/>
      <c r="BI37" s="22">
        <v>2</v>
      </c>
    </row>
    <row r="38" spans="2:66" ht="13.5" customHeight="1" x14ac:dyDescent="0.2">
      <c r="B38" s="10">
        <v>162</v>
      </c>
      <c r="C38" s="10">
        <v>9.32</v>
      </c>
      <c r="D38" s="10">
        <v>162.38833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27.7</v>
      </c>
      <c r="Q38" s="24">
        <v>0.81</v>
      </c>
      <c r="R38" s="24">
        <v>2.9</v>
      </c>
      <c r="S38" s="24">
        <v>42.35</v>
      </c>
      <c r="T38" s="24">
        <v>91.15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45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4.0149999999999997</v>
      </c>
      <c r="AK38" s="10">
        <v>9.0700000000000003E-2</v>
      </c>
      <c r="AL38" s="11">
        <v>0.1273</v>
      </c>
      <c r="AM38" s="11">
        <v>2.8999999999999998E-3</v>
      </c>
      <c r="AN38" s="11">
        <v>2.9333999999999998</v>
      </c>
      <c r="AO38" s="11">
        <v>9.8299999999999998E-2</v>
      </c>
      <c r="AP38" s="11">
        <v>0.2298</v>
      </c>
      <c r="AQ38" s="11">
        <v>7.7000000000000002E-3</v>
      </c>
      <c r="AR38" s="11">
        <v>7.5753000000000004</v>
      </c>
      <c r="AS38" s="11">
        <v>2.3199999999999998E-2</v>
      </c>
      <c r="AT38" s="11">
        <v>0.12609999999999999</v>
      </c>
      <c r="AU38" s="11">
        <v>4.0000000000000002E-4</v>
      </c>
      <c r="AV38" s="11">
        <v>26.3078</v>
      </c>
      <c r="AW38" s="11">
        <v>0.71140000000000003</v>
      </c>
      <c r="AX38" s="11">
        <v>0.32900000000000001</v>
      </c>
      <c r="AY38" s="11">
        <v>8.8999999999999999E-3</v>
      </c>
      <c r="AZ38" s="11">
        <v>0.17752326413743741</v>
      </c>
      <c r="BA38" s="11">
        <v>2.609040444091991</v>
      </c>
      <c r="BB38" s="11">
        <v>0.44583607998242147</v>
      </c>
      <c r="BC38" s="11">
        <v>0.31865773217464138</v>
      </c>
      <c r="BD38" s="11">
        <v>-2.4204885027182006E-2</v>
      </c>
      <c r="BE38" s="27"/>
      <c r="BF38" s="5"/>
      <c r="BI38" s="22">
        <v>3</v>
      </c>
      <c r="BJ38" s="3"/>
    </row>
    <row r="39" spans="2:66" ht="13.5" customHeight="1" x14ac:dyDescent="0.2">
      <c r="B39" s="10">
        <v>162</v>
      </c>
      <c r="C39" s="10">
        <v>9.3279999999999994</v>
      </c>
      <c r="D39" s="10">
        <v>162.38866999999999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27.7</v>
      </c>
      <c r="Q39" s="24">
        <v>0.81</v>
      </c>
      <c r="R39" s="24">
        <v>2.9</v>
      </c>
      <c r="S39" s="24">
        <v>42.25</v>
      </c>
      <c r="T39" s="24">
        <v>91.22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45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4.3433000000000002</v>
      </c>
      <c r="AK39" s="10">
        <v>0.254</v>
      </c>
      <c r="AL39" s="11">
        <v>0.13750000000000001</v>
      </c>
      <c r="AM39" s="11">
        <v>8.0000000000000002E-3</v>
      </c>
      <c r="AN39" s="11">
        <v>2.9201999999999999</v>
      </c>
      <c r="AO39" s="11">
        <v>7.7999999999999996E-3</v>
      </c>
      <c r="AP39" s="11">
        <v>0.22839999999999999</v>
      </c>
      <c r="AQ39" s="11">
        <v>5.9999999999999995E-4</v>
      </c>
      <c r="AR39" s="11">
        <v>8.2887000000000004</v>
      </c>
      <c r="AS39" s="11">
        <v>0.50329999999999997</v>
      </c>
      <c r="AT39" s="11">
        <v>0.13769999999999999</v>
      </c>
      <c r="AU39" s="11">
        <v>8.3999999999999995E-3</v>
      </c>
      <c r="AV39" s="11">
        <v>24.924600000000002</v>
      </c>
      <c r="AW39" s="11">
        <v>0.36820000000000003</v>
      </c>
      <c r="AX39" s="11">
        <v>0.31119999999999998</v>
      </c>
      <c r="AY39" s="11">
        <v>4.5999999999999999E-3</v>
      </c>
      <c r="AZ39" s="11">
        <v>0.15344699777613044</v>
      </c>
      <c r="BA39" s="11">
        <v>2.2599854756717503</v>
      </c>
      <c r="BB39" s="11">
        <v>0.38650033415014479</v>
      </c>
      <c r="BC39" s="11">
        <v>0.27426493834966803</v>
      </c>
      <c r="BD39" s="11">
        <v>-3.6314681948903436E-3</v>
      </c>
      <c r="BE39" s="27"/>
      <c r="BF39" s="5"/>
    </row>
    <row r="40" spans="2:66" ht="13.5" customHeight="1" x14ac:dyDescent="0.2">
      <c r="B40" s="10">
        <v>162</v>
      </c>
      <c r="C40" s="10">
        <v>9.3360000000000003</v>
      </c>
      <c r="D40" s="10">
        <v>162.38900000000001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27.7</v>
      </c>
      <c r="Q40" s="24">
        <v>0.81</v>
      </c>
      <c r="R40" s="24">
        <v>2.9</v>
      </c>
      <c r="S40" s="24">
        <v>42.15</v>
      </c>
      <c r="T40" s="24">
        <v>91.29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45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9.1994000000000007</v>
      </c>
      <c r="AK40" s="10">
        <v>0.20219999999999999</v>
      </c>
      <c r="AL40" s="11">
        <v>0.29060000000000002</v>
      </c>
      <c r="AM40" s="11">
        <v>6.4000000000000003E-3</v>
      </c>
      <c r="AN40" s="11">
        <v>4.5438000000000001</v>
      </c>
      <c r="AO40" s="11">
        <v>0.1147</v>
      </c>
      <c r="AP40" s="11">
        <v>0.35470000000000002</v>
      </c>
      <c r="AQ40" s="11">
        <v>8.9999999999999993E-3</v>
      </c>
      <c r="AR40" s="11">
        <v>17.1447</v>
      </c>
      <c r="AS40" s="11">
        <v>0.24410000000000001</v>
      </c>
      <c r="AT40" s="11">
        <v>0.28439999999999999</v>
      </c>
      <c r="AU40" s="11">
        <v>4.0000000000000001E-3</v>
      </c>
      <c r="AV40" s="11">
        <v>34.066200000000002</v>
      </c>
      <c r="AW40" s="11">
        <v>0.77790000000000004</v>
      </c>
      <c r="AX40" s="11">
        <v>0.42459999999999998</v>
      </c>
      <c r="AY40" s="11">
        <v>9.7000000000000003E-3</v>
      </c>
      <c r="AZ40" s="11">
        <v>8.9695880918773216E-2</v>
      </c>
      <c r="BA40" s="11">
        <v>1.4929676511954992</v>
      </c>
      <c r="BB40" s="11">
        <v>0.19774330042313118</v>
      </c>
      <c r="BC40" s="11">
        <v>0.17394540942928038</v>
      </c>
      <c r="BD40" s="11">
        <v>0.28911245611615605</v>
      </c>
      <c r="BE40" s="27"/>
      <c r="BF40" s="5"/>
    </row>
    <row r="41" spans="2:66" ht="13.5" customHeight="1" x14ac:dyDescent="0.2">
      <c r="B41" s="10">
        <v>162</v>
      </c>
      <c r="C41" s="10">
        <v>9.3439999999999994</v>
      </c>
      <c r="D41" s="10">
        <v>162.38933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27.7</v>
      </c>
      <c r="Q41" s="24">
        <v>0.81</v>
      </c>
      <c r="R41" s="24">
        <v>2.9</v>
      </c>
      <c r="S41" s="24">
        <v>42.05</v>
      </c>
      <c r="T41" s="24">
        <v>91.35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45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8.1477000000000004</v>
      </c>
      <c r="AK41" s="10">
        <v>8.4900000000000003E-2</v>
      </c>
      <c r="AL41" s="11">
        <v>0.25700000000000001</v>
      </c>
      <c r="AM41" s="11">
        <v>2.7000000000000001E-3</v>
      </c>
      <c r="AN41" s="11">
        <v>4.4073000000000002</v>
      </c>
      <c r="AO41" s="11">
        <v>9.8100000000000007E-2</v>
      </c>
      <c r="AP41" s="11">
        <v>0.34350000000000003</v>
      </c>
      <c r="AQ41" s="11">
        <v>7.6E-3</v>
      </c>
      <c r="AR41" s="11">
        <v>15.0871</v>
      </c>
      <c r="AS41" s="11">
        <v>4.87E-2</v>
      </c>
      <c r="AT41" s="11">
        <v>0.24979999999999999</v>
      </c>
      <c r="AU41" s="11">
        <v>8.0000000000000004E-4</v>
      </c>
      <c r="AV41" s="11">
        <v>34.946100000000001</v>
      </c>
      <c r="AW41" s="11">
        <v>0.47220000000000001</v>
      </c>
      <c r="AX41" s="11">
        <v>0.43490000000000001</v>
      </c>
      <c r="AY41" s="11">
        <v>5.8999999999999999E-3</v>
      </c>
      <c r="AZ41" s="11">
        <v>0.11742034943473791</v>
      </c>
      <c r="BA41" s="11">
        <v>1.7409927942353884</v>
      </c>
      <c r="BB41" s="11">
        <v>0.27033737403242297</v>
      </c>
      <c r="BC41" s="11">
        <v>0.23436312990630545</v>
      </c>
      <c r="BD41" s="11">
        <v>0.18996507084696293</v>
      </c>
      <c r="BE41" s="27"/>
      <c r="BF41" s="5"/>
    </row>
    <row r="42" spans="2:66" ht="13.5" customHeight="1" x14ac:dyDescent="0.2">
      <c r="B42" s="10">
        <v>162</v>
      </c>
      <c r="C42" s="10">
        <v>9.1460000000000008</v>
      </c>
      <c r="D42" s="10">
        <v>162.38108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27.7</v>
      </c>
      <c r="Q42" s="24">
        <v>0.81</v>
      </c>
      <c r="R42" s="24">
        <v>2.9</v>
      </c>
      <c r="S42" s="24">
        <v>44.54</v>
      </c>
      <c r="T42" s="24">
        <v>89.71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45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5.4812000000000003</v>
      </c>
      <c r="AK42" s="10">
        <v>7.3400000000000007E-2</v>
      </c>
      <c r="AL42" s="11">
        <v>0.18049999999999999</v>
      </c>
      <c r="AM42" s="11">
        <v>2.3999999999999998E-3</v>
      </c>
      <c r="AN42" s="11">
        <v>2.6147</v>
      </c>
      <c r="AO42" s="11">
        <v>2.0999999999999999E-3</v>
      </c>
      <c r="AP42" s="11">
        <v>0.21310000000000001</v>
      </c>
      <c r="AQ42" s="11">
        <v>2.0000000000000001E-4</v>
      </c>
      <c r="AR42" s="11">
        <v>10.3141</v>
      </c>
      <c r="AS42" s="11">
        <v>0.1158</v>
      </c>
      <c r="AT42" s="11">
        <v>0.1784</v>
      </c>
      <c r="AU42" s="11">
        <v>2E-3</v>
      </c>
      <c r="AV42" s="11">
        <v>18.661799999999999</v>
      </c>
      <c r="AW42" s="11">
        <v>2.0799999999999999E-2</v>
      </c>
      <c r="AX42" s="11">
        <v>0.24210000000000001</v>
      </c>
      <c r="AY42" s="11">
        <v>2.9999999999999997E-4</v>
      </c>
      <c r="AZ42" s="11">
        <v>6.3708260105448139E-2</v>
      </c>
      <c r="BA42" s="11">
        <v>1.3570627802690582</v>
      </c>
      <c r="BB42" s="11">
        <v>0.15148632580261595</v>
      </c>
      <c r="BC42" s="11">
        <v>0.1038022813688213</v>
      </c>
      <c r="BD42" s="11">
        <v>0.23515097204726765</v>
      </c>
      <c r="BE42" s="27"/>
      <c r="BF42" s="5"/>
    </row>
    <row r="43" spans="2:66" ht="13.5" customHeight="1" x14ac:dyDescent="0.2">
      <c r="B43" s="10">
        <v>162</v>
      </c>
      <c r="C43" s="10">
        <v>9.1539999999999999</v>
      </c>
      <c r="D43" s="10">
        <v>162.38141999999999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27.7</v>
      </c>
      <c r="Q43" s="24">
        <v>0.81</v>
      </c>
      <c r="R43" s="24">
        <v>2.9</v>
      </c>
      <c r="S43" s="24">
        <v>44.43</v>
      </c>
      <c r="T43" s="24">
        <v>89.77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45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4.1351000000000004</v>
      </c>
      <c r="AK43" s="10">
        <v>0.2989</v>
      </c>
      <c r="AL43" s="11">
        <v>0.13589999999999999</v>
      </c>
      <c r="AM43" s="11">
        <v>9.7999999999999997E-3</v>
      </c>
      <c r="AN43" s="11">
        <v>2.665</v>
      </c>
      <c r="AO43" s="11">
        <v>8.2000000000000003E-2</v>
      </c>
      <c r="AP43" s="11">
        <v>0.21679999999999999</v>
      </c>
      <c r="AQ43" s="11">
        <v>6.7000000000000002E-3</v>
      </c>
      <c r="AR43" s="11">
        <v>7.8390000000000004</v>
      </c>
      <c r="AS43" s="11">
        <v>0.51849999999999996</v>
      </c>
      <c r="AT43" s="11">
        <v>0.1353</v>
      </c>
      <c r="AU43" s="11">
        <v>8.9999999999999993E-3</v>
      </c>
      <c r="AV43" s="11">
        <v>22.927800000000001</v>
      </c>
      <c r="AW43" s="11">
        <v>0.47220000000000001</v>
      </c>
      <c r="AX43" s="11">
        <v>0.29699999999999999</v>
      </c>
      <c r="AY43" s="11">
        <v>6.1000000000000004E-3</v>
      </c>
      <c r="AZ43" s="11">
        <v>0.156091864538731</v>
      </c>
      <c r="BA43" s="11">
        <v>2.1951219512195119</v>
      </c>
      <c r="BB43" s="11">
        <v>0.37404580152671751</v>
      </c>
      <c r="BC43" s="11">
        <v>0.26016303764882542</v>
      </c>
      <c r="BD43" s="11">
        <v>8.068103409591601E-2</v>
      </c>
      <c r="BE43" s="27"/>
      <c r="BF43" s="5"/>
    </row>
    <row r="44" spans="2:66" ht="13.5" customHeight="1" x14ac:dyDescent="0.2">
      <c r="B44" s="10">
        <v>162</v>
      </c>
      <c r="C44" s="10">
        <v>9.1609999999999996</v>
      </c>
      <c r="D44" s="10">
        <v>162.38171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27.7</v>
      </c>
      <c r="Q44" s="24">
        <v>0.81</v>
      </c>
      <c r="R44" s="24">
        <v>2.9</v>
      </c>
      <c r="S44" s="24">
        <v>44.35</v>
      </c>
      <c r="T44" s="24">
        <v>89.83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45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8.7423999999999999</v>
      </c>
      <c r="AK44" s="10">
        <v>8.0799999999999997E-2</v>
      </c>
      <c r="AL44" s="11">
        <v>0.28689999999999999</v>
      </c>
      <c r="AM44" s="11">
        <v>2.7000000000000001E-3</v>
      </c>
      <c r="AN44" s="11">
        <v>3.8393000000000002</v>
      </c>
      <c r="AO44" s="11">
        <v>3.1399999999999997E-2</v>
      </c>
      <c r="AP44" s="11">
        <v>0.31180000000000002</v>
      </c>
      <c r="AQ44" s="11">
        <v>2.5000000000000001E-3</v>
      </c>
      <c r="AR44" s="11">
        <v>16.279299999999999</v>
      </c>
      <c r="AS44" s="11">
        <v>0.17080000000000001</v>
      </c>
      <c r="AT44" s="11">
        <v>0.28060000000000002</v>
      </c>
      <c r="AU44" s="11">
        <v>2.8999999999999998E-3</v>
      </c>
      <c r="AV44" s="11">
        <v>26.881900000000002</v>
      </c>
      <c r="AW44" s="11">
        <v>0.24959999999999999</v>
      </c>
      <c r="AX44" s="11">
        <v>0.34770000000000001</v>
      </c>
      <c r="AY44" s="11">
        <v>3.2000000000000002E-3</v>
      </c>
      <c r="AZ44" s="11">
        <v>5.443517816527671E-2</v>
      </c>
      <c r="BA44" s="11">
        <v>1.2391304347826086</v>
      </c>
      <c r="BB44" s="11">
        <v>0.10679611650485435</v>
      </c>
      <c r="BC44" s="11">
        <v>8.9204998670566332E-2</v>
      </c>
      <c r="BD44" s="11">
        <v>0.46555509334392747</v>
      </c>
      <c r="BE44" s="27"/>
      <c r="BF44" s="5"/>
    </row>
    <row r="45" spans="2:66" ht="13.5" customHeight="1" x14ac:dyDescent="0.2">
      <c r="B45" s="10">
        <v>162</v>
      </c>
      <c r="C45" s="10">
        <v>9.1679999999999993</v>
      </c>
      <c r="D45" s="10">
        <v>162.38200000000001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27.7</v>
      </c>
      <c r="Q45" s="24">
        <v>0.81</v>
      </c>
      <c r="R45" s="24">
        <v>2.9</v>
      </c>
      <c r="S45" s="24">
        <v>44.26</v>
      </c>
      <c r="T45" s="24">
        <v>89.89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45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4.258</v>
      </c>
      <c r="AK45" s="10">
        <v>8.14E-2</v>
      </c>
      <c r="AL45" s="11">
        <v>0.13950000000000001</v>
      </c>
      <c r="AM45" s="11">
        <v>2.7000000000000001E-3</v>
      </c>
      <c r="AN45" s="11">
        <v>2.7355</v>
      </c>
      <c r="AO45" s="11">
        <v>6.1400000000000003E-2</v>
      </c>
      <c r="AP45" s="11">
        <v>0.2218</v>
      </c>
      <c r="AQ45" s="11">
        <v>5.0000000000000001E-3</v>
      </c>
      <c r="AR45" s="11">
        <v>8.0620999999999992</v>
      </c>
      <c r="AS45" s="11">
        <v>7.46E-2</v>
      </c>
      <c r="AT45" s="11">
        <v>0.13869999999999999</v>
      </c>
      <c r="AU45" s="11">
        <v>1.2999999999999999E-3</v>
      </c>
      <c r="AV45" s="11">
        <v>23.377099999999999</v>
      </c>
      <c r="AW45" s="11">
        <v>1.0920000000000001</v>
      </c>
      <c r="AX45" s="11">
        <v>0.3019</v>
      </c>
      <c r="AY45" s="11">
        <v>1.41E-2</v>
      </c>
      <c r="AZ45" s="11">
        <v>0.15295016230666411</v>
      </c>
      <c r="BA45" s="11">
        <v>2.1766402307137711</v>
      </c>
      <c r="BB45" s="11">
        <v>0.37040399455288248</v>
      </c>
      <c r="BC45" s="11">
        <v>0.26025940888794385</v>
      </c>
      <c r="BD45" s="11">
        <v>6.5341294338268047E-2</v>
      </c>
      <c r="BE45" s="27"/>
      <c r="BF45" s="5"/>
    </row>
    <row r="46" spans="2:66" ht="13.5" customHeight="1" x14ac:dyDescent="0.2">
      <c r="B46" s="10">
        <v>162</v>
      </c>
      <c r="C46" s="10">
        <v>9.1750000000000007</v>
      </c>
      <c r="D46" s="10">
        <v>162.38229000000001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27.7</v>
      </c>
      <c r="Q46" s="24">
        <v>0.81</v>
      </c>
      <c r="R46" s="24">
        <v>2.9</v>
      </c>
      <c r="S46" s="24">
        <v>44.17</v>
      </c>
      <c r="T46" s="24">
        <v>89.95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45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5.5689000000000002</v>
      </c>
      <c r="AK46" s="10">
        <v>4.7100000000000003E-2</v>
      </c>
      <c r="AL46" s="11">
        <v>0.1822</v>
      </c>
      <c r="AM46" s="11">
        <v>1.5E-3</v>
      </c>
      <c r="AN46" s="11">
        <v>2.6539999999999999</v>
      </c>
      <c r="AO46" s="11">
        <v>2.7300000000000001E-2</v>
      </c>
      <c r="AP46" s="11">
        <v>0.21479999999999999</v>
      </c>
      <c r="AQ46" s="11">
        <v>2.2000000000000001E-3</v>
      </c>
      <c r="AR46" s="11">
        <v>10.4795</v>
      </c>
      <c r="AS46" s="11">
        <v>9.0700000000000003E-2</v>
      </c>
      <c r="AT46" s="11">
        <v>0.18010000000000001</v>
      </c>
      <c r="AU46" s="11">
        <v>1.6000000000000001E-3</v>
      </c>
      <c r="AV46" s="11">
        <v>18.913399999999999</v>
      </c>
      <c r="AW46" s="11">
        <v>0.1227</v>
      </c>
      <c r="AX46" s="11">
        <v>0.24390000000000001</v>
      </c>
      <c r="AY46" s="11">
        <v>1.6000000000000001E-3</v>
      </c>
      <c r="AZ46" s="11">
        <v>6.344015696533685E-2</v>
      </c>
      <c r="BA46" s="11">
        <v>1.3542476401998889</v>
      </c>
      <c r="BB46" s="11">
        <v>0.15047169811320751</v>
      </c>
      <c r="BC46" s="11">
        <v>0.10357142857142856</v>
      </c>
      <c r="BD46" s="11">
        <v>0.23881294849158236</v>
      </c>
      <c r="BE46" s="27"/>
      <c r="BF46" s="5"/>
    </row>
    <row r="47" spans="2:66" ht="13.5" customHeight="1" x14ac:dyDescent="0.2">
      <c r="B47" s="10">
        <v>162</v>
      </c>
      <c r="C47" s="10">
        <v>9.1829999999999998</v>
      </c>
      <c r="D47" s="10">
        <v>162.38263000000001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27.7</v>
      </c>
      <c r="Q47" s="24">
        <v>0.81</v>
      </c>
      <c r="R47" s="24">
        <v>2.9</v>
      </c>
      <c r="S47" s="24">
        <v>44.07</v>
      </c>
      <c r="T47" s="24">
        <v>90.01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45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4.2473999999999998</v>
      </c>
      <c r="AK47" s="10">
        <v>0.3624</v>
      </c>
      <c r="AL47" s="11">
        <v>0.13869999999999999</v>
      </c>
      <c r="AM47" s="11">
        <v>1.18E-2</v>
      </c>
      <c r="AN47" s="11">
        <v>2.7063999999999999</v>
      </c>
      <c r="AO47" s="11">
        <v>0.17960000000000001</v>
      </c>
      <c r="AP47" s="11">
        <v>0.21870000000000001</v>
      </c>
      <c r="AQ47" s="11">
        <v>1.4500000000000001E-2</v>
      </c>
      <c r="AR47" s="11">
        <v>7.9574999999999996</v>
      </c>
      <c r="AS47" s="11">
        <v>0.49840000000000001</v>
      </c>
      <c r="AT47" s="11">
        <v>0.13650000000000001</v>
      </c>
      <c r="AU47" s="11">
        <v>8.5000000000000006E-3</v>
      </c>
      <c r="AV47" s="11">
        <v>23.010999999999999</v>
      </c>
      <c r="AW47" s="11">
        <v>1.1918</v>
      </c>
      <c r="AX47" s="11">
        <v>0.29620000000000002</v>
      </c>
      <c r="AY47" s="11">
        <v>1.5299999999999999E-2</v>
      </c>
      <c r="AZ47" s="11">
        <v>0.15051466304136726</v>
      </c>
      <c r="BA47" s="11">
        <v>2.1699633699633698</v>
      </c>
      <c r="BB47" s="11">
        <v>0.36907788305985673</v>
      </c>
      <c r="BC47" s="11">
        <v>0.25683499517529751</v>
      </c>
      <c r="BD47" s="11">
        <v>4.6263763023859678E-2</v>
      </c>
      <c r="BE47" s="27"/>
      <c r="BF47" s="5"/>
    </row>
    <row r="48" spans="2:66" ht="13.5" customHeight="1" x14ac:dyDescent="0.2">
      <c r="B48" s="10">
        <v>162</v>
      </c>
      <c r="C48" s="10">
        <v>9.19</v>
      </c>
      <c r="D48" s="10">
        <v>162.38292000000001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27.7</v>
      </c>
      <c r="Q48" s="24">
        <v>0.81</v>
      </c>
      <c r="R48" s="24">
        <v>2.9</v>
      </c>
      <c r="S48" s="24">
        <v>43.98</v>
      </c>
      <c r="T48" s="24">
        <v>90.07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45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8.5244</v>
      </c>
      <c r="AK48" s="10">
        <v>6.9800000000000001E-2</v>
      </c>
      <c r="AL48" s="11">
        <v>0.27800000000000002</v>
      </c>
      <c r="AM48" s="11">
        <v>2.3E-3</v>
      </c>
      <c r="AN48" s="11">
        <v>3.7467000000000001</v>
      </c>
      <c r="AO48" s="11">
        <v>2.8799999999999999E-2</v>
      </c>
      <c r="AP48" s="11">
        <v>0.30220000000000002</v>
      </c>
      <c r="AQ48" s="11">
        <v>2.3E-3</v>
      </c>
      <c r="AR48" s="11">
        <v>15.8323</v>
      </c>
      <c r="AS48" s="11">
        <v>9.4799999999999995E-2</v>
      </c>
      <c r="AT48" s="11">
        <v>0.27110000000000001</v>
      </c>
      <c r="AU48" s="11">
        <v>1.6000000000000001E-3</v>
      </c>
      <c r="AV48" s="11">
        <v>26.181000000000001</v>
      </c>
      <c r="AW48" s="11">
        <v>0.13519999999999999</v>
      </c>
      <c r="AX48" s="11">
        <v>0.33650000000000002</v>
      </c>
      <c r="AY48" s="11">
        <v>1.6999999999999999E-3</v>
      </c>
      <c r="AZ48" s="11">
        <v>5.3702833881321424E-2</v>
      </c>
      <c r="BA48" s="11">
        <v>1.2412393950571745</v>
      </c>
      <c r="BB48" s="11">
        <v>0.10763660302830812</v>
      </c>
      <c r="BC48" s="11">
        <v>8.8569880823401961E-2</v>
      </c>
      <c r="BD48" s="11">
        <v>0.44367641176467898</v>
      </c>
      <c r="BE48" s="27"/>
      <c r="BF48" s="5"/>
    </row>
    <row r="49" spans="2:57" ht="13.5" customHeight="1" x14ac:dyDescent="0.2">
      <c r="B49" s="10">
        <v>162</v>
      </c>
      <c r="C49" s="10">
        <v>9.2010000000000005</v>
      </c>
      <c r="D49" s="10">
        <v>162.38337000000001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27.7</v>
      </c>
      <c r="Q49" s="24">
        <v>0.81</v>
      </c>
      <c r="R49" s="24">
        <v>2.9</v>
      </c>
      <c r="S49" s="24">
        <v>43.84</v>
      </c>
      <c r="T49" s="24">
        <v>90.16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45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4.4062000000000001</v>
      </c>
      <c r="AK49" s="10">
        <v>0.32029999999999997</v>
      </c>
      <c r="AL49" s="11">
        <v>0.14330000000000001</v>
      </c>
      <c r="AM49" s="11">
        <v>1.04E-2</v>
      </c>
      <c r="AN49" s="11">
        <v>2.8512</v>
      </c>
      <c r="AO49" s="11">
        <v>0.17219999999999999</v>
      </c>
      <c r="AP49" s="11">
        <v>0.22939999999999999</v>
      </c>
      <c r="AQ49" s="11">
        <v>1.3899999999999999E-2</v>
      </c>
      <c r="AR49" s="11">
        <v>8.2319999999999993</v>
      </c>
      <c r="AS49" s="11">
        <v>0.51900000000000002</v>
      </c>
      <c r="AT49" s="11">
        <v>0.1406</v>
      </c>
      <c r="AU49" s="11">
        <v>8.8999999999999999E-3</v>
      </c>
      <c r="AV49" s="11">
        <v>24.279800000000002</v>
      </c>
      <c r="AW49" s="11">
        <v>1.4248000000000001</v>
      </c>
      <c r="AX49" s="11">
        <v>0.31130000000000002</v>
      </c>
      <c r="AY49" s="11">
        <v>1.83E-2</v>
      </c>
      <c r="AZ49" s="11">
        <v>0.15147031625670435</v>
      </c>
      <c r="BA49" s="11">
        <v>2.2140825035561877</v>
      </c>
      <c r="BB49" s="11">
        <v>0.37773843770745741</v>
      </c>
      <c r="BC49" s="11">
        <v>0.2689883391112512</v>
      </c>
      <c r="BD49" s="11">
        <v>1.5947759724820907E-2</v>
      </c>
      <c r="BE49" s="27"/>
    </row>
    <row r="50" spans="2:57" ht="13.5" customHeight="1" x14ac:dyDescent="0.2">
      <c r="B50" s="10">
        <v>162</v>
      </c>
      <c r="C50" s="10">
        <v>9.0990000000000002</v>
      </c>
      <c r="D50" s="10">
        <v>162.37913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27.7</v>
      </c>
      <c r="Q50" s="24">
        <v>0.81</v>
      </c>
      <c r="R50" s="24">
        <v>2.9</v>
      </c>
      <c r="S50" s="24">
        <v>45.13</v>
      </c>
      <c r="T50" s="24">
        <v>89.33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45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7.6860999999999997</v>
      </c>
      <c r="AK50" s="10">
        <v>8.9999999999999998E-4</v>
      </c>
      <c r="AL50" s="11">
        <v>0.25580000000000003</v>
      </c>
      <c r="AM50" s="11">
        <v>0</v>
      </c>
      <c r="AN50" s="11">
        <v>3.3794</v>
      </c>
      <c r="AO50" s="11">
        <v>1.14E-2</v>
      </c>
      <c r="AP50" s="11">
        <v>0.27839999999999998</v>
      </c>
      <c r="AQ50" s="11">
        <v>8.9999999999999998E-4</v>
      </c>
      <c r="AR50" s="11">
        <v>14.3223</v>
      </c>
      <c r="AS50" s="11">
        <v>5.1900000000000002E-2</v>
      </c>
      <c r="AT50" s="11">
        <v>0.25040000000000001</v>
      </c>
      <c r="AU50" s="11">
        <v>8.9999999999999998E-4</v>
      </c>
      <c r="AV50" s="11">
        <v>24.0718</v>
      </c>
      <c r="AW50" s="11">
        <v>2.0999999999999999E-3</v>
      </c>
      <c r="AX50" s="11">
        <v>0.3155</v>
      </c>
      <c r="AY50" s="11">
        <v>0</v>
      </c>
      <c r="AZ50" s="11">
        <v>6.2468429028456007E-2</v>
      </c>
      <c r="BA50" s="11">
        <v>1.2599840255591055</v>
      </c>
      <c r="BB50" s="11">
        <v>0.115037992578194</v>
      </c>
      <c r="BC50" s="11">
        <v>9.1612721643681366E-2</v>
      </c>
      <c r="BD50" s="11">
        <v>0.53414315101550913</v>
      </c>
      <c r="BE50" s="27"/>
    </row>
    <row r="51" spans="2:57" ht="13.5" customHeight="1" x14ac:dyDescent="0.2">
      <c r="B51" s="10">
        <v>162</v>
      </c>
      <c r="C51" s="10">
        <v>8.8729999999999993</v>
      </c>
      <c r="D51" s="10">
        <v>162.36971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27.7</v>
      </c>
      <c r="Q51" s="24">
        <v>0.81</v>
      </c>
      <c r="R51" s="24">
        <v>2.9</v>
      </c>
      <c r="S51" s="24">
        <v>47.97</v>
      </c>
      <c r="T51" s="24">
        <v>87.55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45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19.480999999999998</v>
      </c>
      <c r="AK51" s="26">
        <v>6.4999999999999997E-3</v>
      </c>
      <c r="AL51" s="26">
        <v>0.6865</v>
      </c>
      <c r="AM51" s="26">
        <v>0</v>
      </c>
      <c r="AN51" s="26">
        <v>7.7375000000000007</v>
      </c>
      <c r="AO51" s="26">
        <v>7.4999999999999997E-3</v>
      </c>
      <c r="AP51" s="26">
        <v>0.67799999999999994</v>
      </c>
      <c r="AQ51" s="26">
        <v>5.0000000000000001E-4</v>
      </c>
      <c r="AR51" s="26">
        <v>36.924500000000002</v>
      </c>
      <c r="AS51" s="26">
        <v>1.3500000000000002E-2</v>
      </c>
      <c r="AT51" s="26">
        <v>0.68500000000000005</v>
      </c>
      <c r="AU51" s="26">
        <v>0</v>
      </c>
      <c r="AV51" s="26">
        <v>47.415700000000001</v>
      </c>
      <c r="AW51" s="26">
        <v>4.99E-2</v>
      </c>
      <c r="AX51" s="26">
        <v>0.65939999999999999</v>
      </c>
      <c r="AY51" s="26">
        <v>6.9999999999999999E-4</v>
      </c>
      <c r="AZ51" s="11">
        <v>-1.3907581875280357E-2</v>
      </c>
      <c r="BA51" s="11">
        <v>24.065693430656935</v>
      </c>
      <c r="BB51" s="11">
        <v>-1.9041951800059555E-2</v>
      </c>
      <c r="BC51" s="11">
        <v>-2.0819778789850411E-2</v>
      </c>
      <c r="BD51" s="11">
        <v>0.37647834456778001</v>
      </c>
      <c r="BE51" s="27"/>
    </row>
    <row r="52" spans="2:57" ht="13.5" customHeight="1" x14ac:dyDescent="0.2">
      <c r="B52" s="10">
        <v>162</v>
      </c>
      <c r="C52" s="10">
        <v>8.8610000000000007</v>
      </c>
      <c r="D52" s="10">
        <v>162.36921000000001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27.7</v>
      </c>
      <c r="Q52" s="24">
        <v>0.81</v>
      </c>
      <c r="R52" s="24">
        <v>2.9</v>
      </c>
      <c r="S52" s="24">
        <v>48.12</v>
      </c>
      <c r="T52" s="24">
        <v>87.46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45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28.1599</v>
      </c>
      <c r="AK52" s="10">
        <v>2.8199999999999999E-2</v>
      </c>
      <c r="AL52" s="11">
        <v>0.99570000000000003</v>
      </c>
      <c r="AM52" s="11">
        <v>1E-3</v>
      </c>
      <c r="AN52" s="11">
        <v>11.321300000000001</v>
      </c>
      <c r="AO52" s="11">
        <v>7.4000000000000003E-3</v>
      </c>
      <c r="AP52" s="11">
        <v>0.99539999999999995</v>
      </c>
      <c r="AQ52" s="11">
        <v>6.9999999999999999E-4</v>
      </c>
      <c r="AR52" s="11">
        <v>53.4925</v>
      </c>
      <c r="AS52" s="11">
        <v>4.2599999999999999E-2</v>
      </c>
      <c r="AT52" s="11">
        <v>0.99570000000000003</v>
      </c>
      <c r="AU52" s="11">
        <v>8.0000000000000004E-4</v>
      </c>
      <c r="AV52" s="11">
        <v>71.341899999999995</v>
      </c>
      <c r="AW52" s="11">
        <v>8.1500000000000003E-2</v>
      </c>
      <c r="AX52" s="11">
        <v>0.99539999999999995</v>
      </c>
      <c r="AY52" s="11">
        <v>1.1000000000000001E-3</v>
      </c>
      <c r="AZ52" s="25">
        <v>0.72608609393297141</v>
      </c>
      <c r="BA52" s="25">
        <v>1.3336804224891339</v>
      </c>
      <c r="BB52" s="25">
        <v>0.14298462603256792</v>
      </c>
      <c r="BC52" s="25">
        <v>0.21362132024408298</v>
      </c>
      <c r="BD52" s="25">
        <v>11.491998149338302</v>
      </c>
      <c r="BE52" s="27"/>
    </row>
    <row r="53" spans="2:57" ht="13.5" customHeight="1" x14ac:dyDescent="0.2">
      <c r="B53" s="10">
        <v>162</v>
      </c>
      <c r="C53" s="10">
        <v>9.0890000000000004</v>
      </c>
      <c r="D53" s="10">
        <v>162.37871000000001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27.7</v>
      </c>
      <c r="Q53" s="24">
        <v>0.81</v>
      </c>
      <c r="R53" s="24">
        <v>2.9</v>
      </c>
      <c r="S53" s="24">
        <v>45.25</v>
      </c>
      <c r="T53" s="24">
        <v>89.25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45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30.050999999999998</v>
      </c>
      <c r="AK53" s="10">
        <v>1.1000000000000001E-3</v>
      </c>
      <c r="AL53" s="11">
        <v>1.0024</v>
      </c>
      <c r="AM53" s="11">
        <v>0</v>
      </c>
      <c r="AN53" s="11">
        <v>12.1357</v>
      </c>
      <c r="AO53" s="11">
        <v>5.0000000000000001E-4</v>
      </c>
      <c r="AP53" s="11">
        <v>1.0022</v>
      </c>
      <c r="AQ53" s="11">
        <v>0</v>
      </c>
      <c r="AR53" s="11">
        <v>57.213799999999999</v>
      </c>
      <c r="AS53" s="11">
        <v>8.8999999999999999E-3</v>
      </c>
      <c r="AT53" s="11">
        <v>1.0024</v>
      </c>
      <c r="AU53" s="11">
        <v>2.0000000000000001E-4</v>
      </c>
      <c r="AV53" s="11">
        <v>76.292299999999997</v>
      </c>
      <c r="AW53" s="11">
        <v>2.0999999999999999E-3</v>
      </c>
      <c r="AX53" s="11">
        <v>1.0022</v>
      </c>
      <c r="AY53" s="11">
        <v>0</v>
      </c>
      <c r="AZ53" s="25">
        <v>0.72552358981318132</v>
      </c>
      <c r="BA53" s="25">
        <v>1.3334597597083222</v>
      </c>
      <c r="BB53" s="25">
        <v>0.14290358268273881</v>
      </c>
      <c r="BC53" s="25">
        <v>0.21355557694761657</v>
      </c>
      <c r="BD53" s="25">
        <v>11.485667856558285</v>
      </c>
      <c r="BE53" s="27"/>
    </row>
    <row r="54" spans="2:57" ht="13.5" customHeight="1" x14ac:dyDescent="0.2">
      <c r="B54" s="10">
        <v>162</v>
      </c>
      <c r="C54" s="10">
        <v>9.3719999999999999</v>
      </c>
      <c r="D54" s="10">
        <v>162.3905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27.7</v>
      </c>
      <c r="Q54" s="24">
        <v>0.81</v>
      </c>
      <c r="R54" s="24">
        <v>2.9</v>
      </c>
      <c r="S54" s="24">
        <v>41.7</v>
      </c>
      <c r="T54" s="24">
        <v>91.59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45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32.218600000000002</v>
      </c>
      <c r="AK54" s="10">
        <v>8.6E-3</v>
      </c>
      <c r="AL54" s="11">
        <v>1.0102</v>
      </c>
      <c r="AM54" s="11">
        <v>2.9999999999999997E-4</v>
      </c>
      <c r="AN54" s="11">
        <v>13.0404</v>
      </c>
      <c r="AO54" s="11">
        <v>4.1000000000000003E-3</v>
      </c>
      <c r="AP54" s="11">
        <v>1.01</v>
      </c>
      <c r="AQ54" s="11">
        <v>2.9999999999999997E-4</v>
      </c>
      <c r="AR54" s="11">
        <v>61.370899999999999</v>
      </c>
      <c r="AS54" s="11">
        <v>2.6599999999999999E-2</v>
      </c>
      <c r="AT54" s="11">
        <v>1.0102</v>
      </c>
      <c r="AU54" s="11">
        <v>4.0000000000000002E-4</v>
      </c>
      <c r="AV54" s="11">
        <v>81.633799999999994</v>
      </c>
      <c r="AW54" s="11">
        <v>2.6800000000000001E-2</v>
      </c>
      <c r="AX54" s="11">
        <v>1.01</v>
      </c>
      <c r="AY54" s="11">
        <v>2.9999999999999997E-4</v>
      </c>
      <c r="AZ54" s="25">
        <v>0.72452051350843194</v>
      </c>
      <c r="BA54" s="25">
        <v>1.3301711397421252</v>
      </c>
      <c r="BB54" s="25">
        <v>0.14169394432490678</v>
      </c>
      <c r="BC54" s="25">
        <v>0.2118003800572385</v>
      </c>
      <c r="BD54" s="25">
        <v>11.516155362512576</v>
      </c>
      <c r="BE54" s="27"/>
    </row>
  </sheetData>
  <autoFilter ref="B9:BB54" xr:uid="{1DC581E0-1F16-4065-BE1F-F75CA183EE2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C28A-EAFD-49D7-82B0-09C6A16C9DF2}">
  <sheetPr codeName="Sheet51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164</v>
      </c>
      <c r="C10" s="10">
        <v>8.91</v>
      </c>
      <c r="D10" s="10">
        <v>164.37125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27.7</v>
      </c>
      <c r="Q10" s="24">
        <v>0.9</v>
      </c>
      <c r="R10" s="24">
        <v>2.82</v>
      </c>
      <c r="S10" s="24">
        <v>47.53</v>
      </c>
      <c r="T10" s="24">
        <v>87.63</v>
      </c>
      <c r="U10" s="10">
        <v>1</v>
      </c>
      <c r="V10" s="10">
        <v>0</v>
      </c>
      <c r="W10" s="10">
        <v>1</v>
      </c>
      <c r="X10" s="10">
        <v>0</v>
      </c>
      <c r="Y10" s="10">
        <v>0</v>
      </c>
      <c r="Z10" s="10">
        <v>2</v>
      </c>
      <c r="AA10" s="10">
        <v>270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6.6497999999999999</v>
      </c>
      <c r="AK10" s="10">
        <v>0.50949999999999995</v>
      </c>
      <c r="AL10" s="11">
        <v>0.23169999999999999</v>
      </c>
      <c r="AM10" s="11">
        <v>1.78E-2</v>
      </c>
      <c r="AN10" s="11">
        <v>3.6682999999999999</v>
      </c>
      <c r="AO10" s="11">
        <v>0.1817</v>
      </c>
      <c r="AP10" s="11">
        <v>0.32329999999999998</v>
      </c>
      <c r="AQ10" s="11">
        <v>1.6E-2</v>
      </c>
      <c r="AR10" s="11">
        <v>12.7605</v>
      </c>
      <c r="AS10" s="11">
        <v>0.95750000000000002</v>
      </c>
      <c r="AT10" s="11">
        <v>0.23400000000000001</v>
      </c>
      <c r="AU10" s="11">
        <v>1.7600000000000001E-2</v>
      </c>
      <c r="AV10" s="11">
        <v>29.546399999999998</v>
      </c>
      <c r="AW10" s="11">
        <v>1.3042</v>
      </c>
      <c r="AX10" s="11">
        <v>0.41220000000000001</v>
      </c>
      <c r="AY10" s="11">
        <v>1.8200000000000001E-2</v>
      </c>
      <c r="AZ10" s="11">
        <v>0.1208701563562203</v>
      </c>
      <c r="BA10" s="11">
        <v>1.7615384615384615</v>
      </c>
      <c r="BB10" s="11">
        <v>0.27576601671309192</v>
      </c>
      <c r="BC10" s="11">
        <v>0.23320537428023036</v>
      </c>
      <c r="BD10" s="11">
        <v>0.20074301662640559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0.17054062500000003</v>
      </c>
      <c r="BJ10" s="4">
        <f>DSTDEV(PlotSort,"PhxRed",$BI$35:$BI$38)/SQRT($BH10)</f>
        <v>8.4540955184919716E-3</v>
      </c>
      <c r="BK10" s="4">
        <f>DAVERAGE(PlotSort,"PhxRedEdge",$BI$35:$BI$38)</f>
        <v>0.27761250000000004</v>
      </c>
      <c r="BL10" s="4">
        <f>DSTDEV(PlotSort,"PhxRedEdge",$BI$35:$BI$38)/SQRT($BH10)</f>
        <v>7.5106547301687027E-3</v>
      </c>
      <c r="BM10" s="4">
        <f>DAVERAGE(PlotSort,"TMRed",$BI$35:$BI$38)</f>
        <v>0.17090312499999993</v>
      </c>
      <c r="BN10" s="4">
        <f>DSTDEV(PlotSort,"TMRed",$BI$35:$BI$38)/SQRT($BH10)</f>
        <v>8.2833252687288181E-3</v>
      </c>
      <c r="BO10" s="4">
        <f>DAVERAGE(PlotSort,"TMNIR",$BI$35:$BI$38)</f>
        <v>0.38306874999999996</v>
      </c>
      <c r="BP10" s="4">
        <f>DSTDEV(PlotSort,"TMNIR",$BI$35:$BI$38)/SQRT($BH10)</f>
        <v>9.5736095991036003E-3</v>
      </c>
      <c r="BQ10" s="4">
        <f>DAVERAGE(PlotSort,"NDRE",$BI$35:$BI$38)</f>
        <v>0.16003244552178997</v>
      </c>
      <c r="BR10" s="4">
        <f>DSTDEV(PlotSort,"NDRE",$BI$35:$BI$38)/SQRT($BH10)</f>
        <v>7.2273127201087049E-3</v>
      </c>
      <c r="BS10" s="4">
        <f>DAVERAGE(PlotSort,"rvi",$BI$35:$BI$38)</f>
        <v>2.3608035618305183</v>
      </c>
      <c r="BT10" s="4">
        <f>DSTDEV(PlotSort,"rvi",$BI$35:$BI$38)/SQRT($BH10)</f>
        <v>0.10007545731598451</v>
      </c>
      <c r="BU10" s="17">
        <f>DAVERAGE(PlotSort,"ndvi",$BI$35:$BI$38)</f>
        <v>0.38918901869180755</v>
      </c>
      <c r="BV10" s="4">
        <f>DSTDEV(PlotSort,"ndvi",$BI$35:$BI$38)/SQRT($BH10)</f>
        <v>1.7281630232170577E-2</v>
      </c>
      <c r="BW10" s="17">
        <f>DAVERAGE(PlotSort,"SAVI",$BI$35:$BI$38)</f>
        <v>0.30269762958381796</v>
      </c>
      <c r="BX10" s="4">
        <f>DSTDEV(PlotSort,"SAVI",$BI$35:$BI$38)/SQRT($BH10)</f>
        <v>1.304244025206905E-2</v>
      </c>
      <c r="BY10" s="17">
        <f>DAVERAGE(PlotSort,"CCCI",$BI$35:$BI$38)</f>
        <v>5.8574140111807504E-2</v>
      </c>
      <c r="BZ10" s="4">
        <f>DSTDEV(PlotSort,"CCCI",$BI$35:$BI$38)/SQRT($BH10)</f>
        <v>1.9317357495552554E-2</v>
      </c>
    </row>
    <row r="11" spans="1:78" ht="13.5" customHeight="1" x14ac:dyDescent="0.2">
      <c r="B11" s="10">
        <v>164</v>
      </c>
      <c r="C11" s="10">
        <v>8.9019999999999992</v>
      </c>
      <c r="D11" s="10">
        <v>164.37092000000001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27.7</v>
      </c>
      <c r="Q11" s="24">
        <v>0.9</v>
      </c>
      <c r="R11" s="24">
        <v>2.82</v>
      </c>
      <c r="S11" s="24">
        <v>47.63</v>
      </c>
      <c r="T11" s="24">
        <v>87.57</v>
      </c>
      <c r="U11" s="10">
        <v>1</v>
      </c>
      <c r="V11" s="10">
        <v>0</v>
      </c>
      <c r="W11" s="10">
        <v>1</v>
      </c>
      <c r="X11" s="10">
        <v>0</v>
      </c>
      <c r="Y11" s="10">
        <v>0</v>
      </c>
      <c r="Z11" s="10">
        <v>2</v>
      </c>
      <c r="AA11" s="10">
        <v>270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6.5521000000000003</v>
      </c>
      <c r="AK11" s="10">
        <v>0.14099999999999999</v>
      </c>
      <c r="AL11" s="11">
        <v>0.22869999999999999</v>
      </c>
      <c r="AM11" s="11">
        <v>4.8999999999999998E-3</v>
      </c>
      <c r="AN11" s="11">
        <v>3.5794999999999999</v>
      </c>
      <c r="AO11" s="11">
        <v>0.17630000000000001</v>
      </c>
      <c r="AP11" s="11">
        <v>0.31609999999999999</v>
      </c>
      <c r="AQ11" s="11">
        <v>1.5599999999999999E-2</v>
      </c>
      <c r="AR11" s="11">
        <v>12.4025</v>
      </c>
      <c r="AS11" s="11">
        <v>0.50729999999999997</v>
      </c>
      <c r="AT11" s="11">
        <v>0.22789999999999999</v>
      </c>
      <c r="AU11" s="11">
        <v>9.2999999999999992E-3</v>
      </c>
      <c r="AV11" s="11">
        <v>29.0077</v>
      </c>
      <c r="AW11" s="11">
        <v>0.53659999999999997</v>
      </c>
      <c r="AX11" s="11">
        <v>0.40550000000000003</v>
      </c>
      <c r="AY11" s="11">
        <v>7.4999999999999997E-3</v>
      </c>
      <c r="AZ11" s="11">
        <v>0.12389135254988919</v>
      </c>
      <c r="BA11" s="11">
        <v>1.7792891619131199</v>
      </c>
      <c r="BB11" s="11">
        <v>0.28039153773287029</v>
      </c>
      <c r="BC11" s="11">
        <v>0.23504499735309695</v>
      </c>
      <c r="BD11" s="11">
        <v>0.2107439291373214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0.18618125000000002</v>
      </c>
      <c r="BJ11" s="4">
        <f>DSTDEV(PlotSort,"PhxRed",$BI$31:$BI$32)/SQRT($BH11)</f>
        <v>8.7467385290651671E-3</v>
      </c>
      <c r="BK11" s="4">
        <f>DAVERAGE(PlotSort,"PhxRedEdge",$BI$31:$BI$32)</f>
        <v>0.29650625000000003</v>
      </c>
      <c r="BL11" s="4">
        <f>DSTDEV(PlotSort,"PhxRedEdge",$BI$31:$BI$32)/SQRT($BH11)</f>
        <v>5.7950443537992018E-3</v>
      </c>
      <c r="BM11" s="4">
        <f>DAVERAGE(PlotSort,"TMRed",$BI$31:$BI$32)</f>
        <v>0.18704999999999999</v>
      </c>
      <c r="BN11" s="4">
        <f>DSTDEV(PlotSort,"TMRed",$BI$31:$BI$32)/SQRT($BH11)</f>
        <v>8.5288090219756817E-3</v>
      </c>
      <c r="BO11" s="4">
        <f>DAVERAGE(PlotSort,"TMNIR",$BI$31:$BI$32)</f>
        <v>0.40199375000000004</v>
      </c>
      <c r="BP11" s="4">
        <f>DSTDEV(PlotSort,"TMNIR",$BI$31:$BI$32)/SQRT($BH11)</f>
        <v>5.993972449817123E-3</v>
      </c>
      <c r="BQ11" s="4">
        <f>DAVERAGE(PlotSort,"NDRE",$BI$31:$BI$32)</f>
        <v>0.15147511840485633</v>
      </c>
      <c r="BR11" s="4">
        <f>DSTDEV(PlotSort,"NDRE",$BI$31:$BI$32)/SQRT($BH11)</f>
        <v>7.7460754244477745E-3</v>
      </c>
      <c r="BS11" s="4">
        <f>DAVERAGE(PlotSort,"rvi",$BI$31:$BI$32)</f>
        <v>2.2180300536379618</v>
      </c>
      <c r="BT11" s="4">
        <f>DSTDEV(PlotSort,"rvi",$BI$31:$BI$32)/SQRT($BH11)</f>
        <v>0.10941256438785417</v>
      </c>
      <c r="BU11" s="17">
        <f>DAVERAGE(PlotSort,"ndvi",$BI$31:$BI$32)</f>
        <v>0.36856410531438721</v>
      </c>
      <c r="BV11" s="4">
        <f>DSTDEV(PlotSort,"ndvi",$BI$31:$BI$32)/SQRT($BH11)</f>
        <v>1.9737131034754024E-2</v>
      </c>
      <c r="BW11" s="17">
        <f>DAVERAGE(PlotSort,"SAVI",$BI$31:$BI$32)</f>
        <v>0.29723772400975934</v>
      </c>
      <c r="BX11" s="4">
        <f>DSTDEV(PlotSort,"SAVI",$BI$31:$BI$32)/SQRT($BH11)</f>
        <v>1.4372110481872371E-2</v>
      </c>
      <c r="BY11" s="17">
        <f>DAVERAGE(PlotSort,"CCCI",$BI$31:$BI$32)</f>
        <v>6.5738046158581906E-2</v>
      </c>
      <c r="BZ11" s="4">
        <f>DSTDEV(PlotSort,"CCCI",$BI$31:$BI$32)/SQRT($BH11)</f>
        <v>2.3206327486417249E-2</v>
      </c>
    </row>
    <row r="12" spans="1:78" ht="13.5" customHeight="1" x14ac:dyDescent="0.2">
      <c r="B12" s="10">
        <v>164</v>
      </c>
      <c r="C12" s="10">
        <v>8.8949999999999996</v>
      </c>
      <c r="D12" s="10">
        <v>164.37062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27.7</v>
      </c>
      <c r="Q12" s="24">
        <v>0.9</v>
      </c>
      <c r="R12" s="24">
        <v>2.82</v>
      </c>
      <c r="S12" s="24">
        <v>47.72</v>
      </c>
      <c r="T12" s="24">
        <v>87.51</v>
      </c>
      <c r="U12" s="10">
        <v>1</v>
      </c>
      <c r="V12" s="10">
        <v>0</v>
      </c>
      <c r="W12" s="10">
        <v>1</v>
      </c>
      <c r="X12" s="10">
        <v>0</v>
      </c>
      <c r="Y12" s="10">
        <v>0</v>
      </c>
      <c r="Z12" s="10">
        <v>2</v>
      </c>
      <c r="AA12" s="10">
        <v>270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3.4864999999999999</v>
      </c>
      <c r="AK12" s="10">
        <v>0.251</v>
      </c>
      <c r="AL12" s="11">
        <v>0.12189999999999999</v>
      </c>
      <c r="AM12" s="11">
        <v>8.8000000000000005E-3</v>
      </c>
      <c r="AN12" s="11">
        <v>2.9864999999999999</v>
      </c>
      <c r="AO12" s="11">
        <v>7.8399999999999997E-2</v>
      </c>
      <c r="AP12" s="11">
        <v>0.26419999999999999</v>
      </c>
      <c r="AQ12" s="11">
        <v>6.8999999999999999E-3</v>
      </c>
      <c r="AR12" s="11">
        <v>6.6371000000000002</v>
      </c>
      <c r="AS12" s="11">
        <v>0.81759999999999999</v>
      </c>
      <c r="AT12" s="11">
        <v>0.1222</v>
      </c>
      <c r="AU12" s="11">
        <v>1.5100000000000001E-2</v>
      </c>
      <c r="AV12" s="11">
        <v>29.348800000000001</v>
      </c>
      <c r="AW12" s="11">
        <v>0.49919999999999998</v>
      </c>
      <c r="AX12" s="11">
        <v>0.41099999999999998</v>
      </c>
      <c r="AY12" s="11">
        <v>7.0000000000000001E-3</v>
      </c>
      <c r="AZ12" s="11">
        <v>0.21741706161137439</v>
      </c>
      <c r="BA12" s="11">
        <v>3.3633387888707036</v>
      </c>
      <c r="BB12" s="11">
        <v>0.54163540885221295</v>
      </c>
      <c r="BC12" s="11">
        <v>0.41927990708478513</v>
      </c>
      <c r="BD12" s="11">
        <v>-4.2428580234575845E-2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0.15489999999999998</v>
      </c>
      <c r="BJ12" s="4">
        <f>DSTDEV(PlotSort,"PhxRed",$BJ$31:$BJ$32)/SQRT($BH12)</f>
        <v>1.3648949898557541E-2</v>
      </c>
      <c r="BK12" s="4">
        <f>DAVERAGE(PlotSort,"PhxRedEdge",$BJ$31:$BJ$32)</f>
        <v>0.25871875</v>
      </c>
      <c r="BL12" s="4">
        <f>DSTDEV(PlotSort,"PhxRedEdge",$BJ$31:$BJ$32)/SQRT($BH12)</f>
        <v>1.2328098727263904E-2</v>
      </c>
      <c r="BM12" s="4">
        <f>DAVERAGE(PlotSort,"TMRed",$BJ$31:$BJ$32)</f>
        <v>0.15475624999999998</v>
      </c>
      <c r="BN12" s="4">
        <f>DSTDEV(PlotSort,"TMRed",$BJ$31:$BJ$32)/SQRT($BH12)</f>
        <v>1.3270226601776633E-2</v>
      </c>
      <c r="BO12" s="4">
        <f>DAVERAGE(PlotSort,"TMNIR",$BJ$31:$BJ$32)</f>
        <v>0.36414374999999999</v>
      </c>
      <c r="BP12" s="4">
        <f>DSTDEV(PlotSort,"TMNIR",$BJ$31:$BJ$32)/SQRT($BH12)</f>
        <v>1.7180068317554312E-2</v>
      </c>
      <c r="BQ12" s="4">
        <f>DAVERAGE(PlotSort,"NDRE",$BJ$31:$BJ$32)</f>
        <v>0.16858977263872352</v>
      </c>
      <c r="BR12" s="4">
        <f>DSTDEV(PlotSort,"NDRE",$BJ$31:$BJ$32)/SQRT($BH12)</f>
        <v>1.2088645045585272E-2</v>
      </c>
      <c r="BS12" s="4">
        <f>DAVERAGE(PlotSort,"rvi",$BJ$31:$BJ$32)</f>
        <v>2.5035770700230748</v>
      </c>
      <c r="BT12" s="4">
        <f>DSTDEV(PlotSort,"rvi",$BJ$31:$BJ$32)/SQRT($BH12)</f>
        <v>0.16342191525049496</v>
      </c>
      <c r="BU12" s="17">
        <f>DAVERAGE(PlotSort,"ndvi",$BJ$31:$BJ$32)</f>
        <v>0.40981393206922762</v>
      </c>
      <c r="BV12" s="4">
        <f>DSTDEV(PlotSort,"ndvi",$BJ$31:$BJ$32)/SQRT($BH12)</f>
        <v>2.8074311947583478E-2</v>
      </c>
      <c r="BW12" s="17">
        <f>DAVERAGE(PlotSort,"SAVI",$BJ$31:$BJ$32)</f>
        <v>0.30815753515787681</v>
      </c>
      <c r="BX12" s="4">
        <f>DSTDEV(PlotSort,"SAVI",$BJ$31:$BJ$32)/SQRT($BH12)</f>
        <v>2.2193904307087634E-2</v>
      </c>
      <c r="BY12" s="17">
        <f>DAVERAGE(PlotSort,"CCCI",$BJ$31:$BJ$32)</f>
        <v>5.1410234065033138E-2</v>
      </c>
      <c r="BZ12" s="4">
        <f>DSTDEV(PlotSort,"CCCI",$BJ$31:$BJ$32)/SQRT($BH12)</f>
        <v>3.1575614015760214E-2</v>
      </c>
    </row>
    <row r="13" spans="1:78" ht="13.5" customHeight="1" x14ac:dyDescent="0.2">
      <c r="B13" s="10">
        <v>164</v>
      </c>
      <c r="C13" s="10">
        <v>8.8870000000000005</v>
      </c>
      <c r="D13" s="10">
        <v>164.37029000000001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27.7</v>
      </c>
      <c r="Q13" s="24">
        <v>0.9</v>
      </c>
      <c r="R13" s="24">
        <v>2.82</v>
      </c>
      <c r="S13" s="24">
        <v>47.82</v>
      </c>
      <c r="T13" s="24">
        <v>87.45</v>
      </c>
      <c r="U13" s="10">
        <v>1</v>
      </c>
      <c r="V13" s="10">
        <v>0</v>
      </c>
      <c r="W13" s="10">
        <v>1</v>
      </c>
      <c r="X13" s="10">
        <v>0</v>
      </c>
      <c r="Y13" s="10">
        <v>0</v>
      </c>
      <c r="Z13" s="10">
        <v>2</v>
      </c>
      <c r="AA13" s="10">
        <v>270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3.3401999999999998</v>
      </c>
      <c r="AK13" s="10">
        <v>0.37909999999999999</v>
      </c>
      <c r="AL13" s="11">
        <v>0.11700000000000001</v>
      </c>
      <c r="AM13" s="11">
        <v>1.3299999999999999E-2</v>
      </c>
      <c r="AN13" s="11">
        <v>2.5104000000000002</v>
      </c>
      <c r="AO13" s="11">
        <v>3.0800000000000001E-2</v>
      </c>
      <c r="AP13" s="11">
        <v>0.2225</v>
      </c>
      <c r="AQ13" s="11">
        <v>2.7000000000000001E-3</v>
      </c>
      <c r="AR13" s="11">
        <v>6.3</v>
      </c>
      <c r="AS13" s="11">
        <v>0.77200000000000002</v>
      </c>
      <c r="AT13" s="11">
        <v>0.1162</v>
      </c>
      <c r="AU13" s="11">
        <v>1.4200000000000001E-2</v>
      </c>
      <c r="AV13" s="11">
        <v>22.896599999999999</v>
      </c>
      <c r="AW13" s="11">
        <v>4.99E-2</v>
      </c>
      <c r="AX13" s="11">
        <v>0.32129999999999997</v>
      </c>
      <c r="AY13" s="11">
        <v>6.9999999999999999E-4</v>
      </c>
      <c r="AZ13" s="11">
        <v>0.18168444280985652</v>
      </c>
      <c r="BA13" s="11">
        <v>2.7650602409638552</v>
      </c>
      <c r="BB13" s="11">
        <v>0.46879999999999994</v>
      </c>
      <c r="BC13" s="11">
        <v>0.32816000000000001</v>
      </c>
      <c r="BD13" s="11">
        <v>-7.7129532723706387E-2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0.23555000000000001</v>
      </c>
      <c r="BJ13" s="4">
        <f>DSTDEV(PlotSort,"PhxRed",$BL$35:$BL$36)/SQRT($BH13)</f>
        <v>6.3375299379399945E-3</v>
      </c>
      <c r="BK13" s="4">
        <f>DAVERAGE(PlotSort,"PhxRedEdge",$BL$35:$BL$36)</f>
        <v>0.32116250000000002</v>
      </c>
      <c r="BL13" s="4">
        <f>DSTDEV(PlotSort,"PhxRedEdge",$BL$35:$BL$36)/SQRT($BH13)</f>
        <v>4.6950938489022766E-3</v>
      </c>
      <c r="BM13" s="4">
        <f>DAVERAGE(PlotSort,"TMRed",$BL$35:$BL$36)</f>
        <v>0.2336375</v>
      </c>
      <c r="BN13" s="4">
        <f>DSTDEV(PlotSort,"TMRed",$BL$35:$BL$36)/SQRT($BH13)</f>
        <v>6.208316355042297E-3</v>
      </c>
      <c r="BO13" s="4">
        <f>DAVERAGE(PlotSort,"TMNIR",$BL$35:$BL$36)</f>
        <v>0.40076250000000002</v>
      </c>
      <c r="BP13" s="4">
        <f>DSTDEV(PlotSort,"TMNIR",$BL$35:$BL$36)/SQRT($BH13)</f>
        <v>4.6688151410640127E-3</v>
      </c>
      <c r="BQ13" s="4">
        <f>DAVERAGE(PlotSort,"NDRE",$BL$35:$BL$36)</f>
        <v>0.11039341877466918</v>
      </c>
      <c r="BR13" s="4">
        <f>DSTDEV(PlotSort,"NDRE",$BL$35:$BL$36)/SQRT($BH13)</f>
        <v>2.7300625075614977E-3</v>
      </c>
      <c r="BS13" s="4">
        <f>DAVERAGE(PlotSort,"rvi",$BL$35:$BL$36)</f>
        <v>1.7206652044736861</v>
      </c>
      <c r="BT13" s="4">
        <f>DSTDEV(PlotSort,"rvi",$BL$35:$BL$36)/SQRT($BH13)</f>
        <v>3.0393494720818186E-2</v>
      </c>
      <c r="BU13" s="17">
        <f>DAVERAGE(PlotSort,"ndvi",$BL$35:$BL$36)</f>
        <v>0.26422997140547627</v>
      </c>
      <c r="BV13" s="4">
        <f>DSTDEV(PlotSort,"ndvi",$BL$35:$BL$36)/SQRT($BH13)</f>
        <v>8.388693780276903E-3</v>
      </c>
      <c r="BW13" s="17">
        <f>DAVERAGE(PlotSort,"SAVI",$BL$35:$BL$36)</f>
        <v>0.22125255108599473</v>
      </c>
      <c r="BX13" s="4">
        <f>DSTDEV(PlotSort,"SAVI",$BL$35:$BL$36)/SQRT($BH13)</f>
        <v>5.8441847902570322E-3</v>
      </c>
      <c r="BY13" s="17">
        <f>DAVERAGE(PlotSort,"CCCI",$BL$35:$BL$36)</f>
        <v>0.14033290505263368</v>
      </c>
      <c r="BZ13" s="4">
        <f>DSTDEV(PlotSort,"CCCI",$BL$35:$BL$36)/SQRT($BH13)</f>
        <v>2.8745174051953027E-2</v>
      </c>
    </row>
    <row r="14" spans="1:78" ht="13.5" customHeight="1" x14ac:dyDescent="0.2">
      <c r="B14" s="10">
        <v>164</v>
      </c>
      <c r="C14" s="10">
        <v>8.8789999999999996</v>
      </c>
      <c r="D14" s="10">
        <v>164.36995999999999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27.7</v>
      </c>
      <c r="Q14" s="24">
        <v>0.9</v>
      </c>
      <c r="R14" s="24">
        <v>2.82</v>
      </c>
      <c r="S14" s="24">
        <v>47.92</v>
      </c>
      <c r="T14" s="24">
        <v>87.39</v>
      </c>
      <c r="U14" s="10">
        <v>1</v>
      </c>
      <c r="V14" s="10">
        <v>0</v>
      </c>
      <c r="W14" s="10">
        <v>1</v>
      </c>
      <c r="X14" s="10">
        <v>0</v>
      </c>
      <c r="Y14" s="10">
        <v>0</v>
      </c>
      <c r="Z14" s="10">
        <v>2</v>
      </c>
      <c r="AA14" s="10">
        <v>270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3.9464999999999999</v>
      </c>
      <c r="AK14" s="10">
        <v>0.70030000000000003</v>
      </c>
      <c r="AL14" s="11">
        <v>0.1386</v>
      </c>
      <c r="AM14" s="11">
        <v>2.46E-2</v>
      </c>
      <c r="AN14" s="11">
        <v>3.2755999999999998</v>
      </c>
      <c r="AO14" s="11">
        <v>4.2700000000000002E-2</v>
      </c>
      <c r="AP14" s="11">
        <v>0.29089999999999999</v>
      </c>
      <c r="AQ14" s="11">
        <v>3.8E-3</v>
      </c>
      <c r="AR14" s="11">
        <v>7.5587999999999997</v>
      </c>
      <c r="AS14" s="11">
        <v>1.4263999999999999</v>
      </c>
      <c r="AT14" s="11">
        <v>0.13969999999999999</v>
      </c>
      <c r="AU14" s="11">
        <v>2.64E-2</v>
      </c>
      <c r="AV14" s="11">
        <v>32.167200000000001</v>
      </c>
      <c r="AW14" s="11">
        <v>1.2293000000000001</v>
      </c>
      <c r="AX14" s="11">
        <v>0.45219999999999999</v>
      </c>
      <c r="AY14" s="11">
        <v>1.7299999999999999E-2</v>
      </c>
      <c r="AZ14" s="11">
        <v>0.21706365226752794</v>
      </c>
      <c r="BA14" s="11">
        <v>3.2369362920544025</v>
      </c>
      <c r="BB14" s="11">
        <v>0.52796080418989699</v>
      </c>
      <c r="BC14" s="11">
        <v>0.4292975547211284</v>
      </c>
      <c r="BD14" s="11">
        <v>3.6820597191614029E-3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0.14996249999999997</v>
      </c>
      <c r="BJ14" s="4">
        <f>DSTDEV(PlotSort,"PhxRed",$BM$35:$BM$36)/SQRT($BH14)</f>
        <v>8.7143888435544867E-3</v>
      </c>
      <c r="BK14" s="4">
        <f>DAVERAGE(PlotSort,"PhxRedEdge",$BM$35:$BM$36)</f>
        <v>0.25065625000000002</v>
      </c>
      <c r="BL14" s="4">
        <f>DSTDEV(PlotSort,"PhxRedEdge",$BM$35:$BM$36)/SQRT($BH14)</f>
        <v>1.0100544410863872E-2</v>
      </c>
      <c r="BM14" s="4">
        <f>DAVERAGE(PlotSort,"TMRed",$BM$35:$BM$36)</f>
        <v>0.15088124999999997</v>
      </c>
      <c r="BN14" s="4">
        <f>DSTDEV(PlotSort,"TMRed",$BM$35:$BM$36)/SQRT($BH14)</f>
        <v>8.8448630041680354E-3</v>
      </c>
      <c r="BO14" s="4">
        <f>DAVERAGE(PlotSort,"TMNIR",$BM$35:$BM$36)</f>
        <v>0.34731250000000002</v>
      </c>
      <c r="BP14" s="4">
        <f>DSTDEV(PlotSort,"TMNIR",$BM$35:$BM$36)/SQRT($BH14)</f>
        <v>1.3149331019105105E-2</v>
      </c>
      <c r="BQ14" s="4">
        <f>DAVERAGE(PlotSort,"NDRE",$BM$35:$BM$36)</f>
        <v>0.16194760109252457</v>
      </c>
      <c r="BR14" s="4">
        <f>DSTDEV(PlotSort,"NDRE",$BM$35:$BM$36)/SQRT($BH14)</f>
        <v>5.8748224791689424E-3</v>
      </c>
      <c r="BS14" s="4">
        <f>DAVERAGE(PlotSort,"rvi",$BM$35:$BM$36)</f>
        <v>2.3487020537815058</v>
      </c>
      <c r="BT14" s="4">
        <f>DSTDEV(PlotSort,"rvi",$BM$35:$BM$36)/SQRT($BH14)</f>
        <v>7.2861495825853051E-2</v>
      </c>
      <c r="BU14" s="17">
        <f>DAVERAGE(PlotSort,"ndvi",$BM$35:$BM$36)</f>
        <v>0.39834169306429501</v>
      </c>
      <c r="BV14" s="4">
        <f>DSTDEV(PlotSort,"ndvi",$BM$35:$BM$36)/SQRT($BH14)</f>
        <v>1.3575843970687781E-2</v>
      </c>
      <c r="BW14" s="17">
        <f>DAVERAGE(PlotSort,"SAVI",$BM$35:$BM$36)</f>
        <v>0.29484093924445581</v>
      </c>
      <c r="BX14" s="4">
        <f>DSTDEV(PlotSort,"SAVI",$BM$35:$BM$36)/SQRT($BH14)</f>
        <v>9.4849425424005807E-3</v>
      </c>
      <c r="BY14" s="17">
        <f>DAVERAGE(PlotSort,"CCCI",$BM$35:$BM$36)</f>
        <v>3.1816686606634864E-2</v>
      </c>
      <c r="BZ14" s="4">
        <f>DSTDEV(PlotSort,"CCCI",$BM$35:$BM$36)/SQRT($BH14)</f>
        <v>2.9609301778626147E-2</v>
      </c>
    </row>
    <row r="15" spans="1:78" ht="13.5" customHeight="1" x14ac:dyDescent="0.2">
      <c r="B15" s="10">
        <v>164</v>
      </c>
      <c r="C15" s="10">
        <v>8.8640000000000008</v>
      </c>
      <c r="D15" s="10">
        <v>164.36932999999999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27.7</v>
      </c>
      <c r="Q15" s="24">
        <v>0.9</v>
      </c>
      <c r="R15" s="24">
        <v>2.82</v>
      </c>
      <c r="S15" s="24">
        <v>48.11</v>
      </c>
      <c r="T15" s="24">
        <v>87.28</v>
      </c>
      <c r="U15" s="10">
        <v>1</v>
      </c>
      <c r="V15" s="10">
        <v>0</v>
      </c>
      <c r="W15" s="10">
        <v>1</v>
      </c>
      <c r="X15" s="10">
        <v>0</v>
      </c>
      <c r="Y15" s="10">
        <v>0</v>
      </c>
      <c r="Z15" s="10">
        <v>2</v>
      </c>
      <c r="AA15" s="10">
        <v>270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3.5303</v>
      </c>
      <c r="AK15" s="10">
        <v>0.53200000000000003</v>
      </c>
      <c r="AL15" s="11">
        <v>0.1244</v>
      </c>
      <c r="AM15" s="11">
        <v>1.8800000000000001E-2</v>
      </c>
      <c r="AN15" s="11">
        <v>2.3548</v>
      </c>
      <c r="AO15" s="11">
        <v>6.1400000000000003E-2</v>
      </c>
      <c r="AP15" s="11">
        <v>0.21</v>
      </c>
      <c r="AQ15" s="11">
        <v>5.4999999999999997E-3</v>
      </c>
      <c r="AR15" s="11">
        <v>6.8056000000000001</v>
      </c>
      <c r="AS15" s="11">
        <v>1.1247</v>
      </c>
      <c r="AT15" s="11">
        <v>0.1263</v>
      </c>
      <c r="AU15" s="11">
        <v>2.0899999999999998E-2</v>
      </c>
      <c r="AV15" s="11">
        <v>21.446899999999999</v>
      </c>
      <c r="AW15" s="11">
        <v>0.38059999999999999</v>
      </c>
      <c r="AX15" s="11">
        <v>0.30259999999999998</v>
      </c>
      <c r="AY15" s="11">
        <v>5.4000000000000003E-3</v>
      </c>
      <c r="AZ15" s="11">
        <v>0.18064767850175575</v>
      </c>
      <c r="BA15" s="11">
        <v>2.3958828186856689</v>
      </c>
      <c r="BB15" s="11">
        <v>0.41105152716250876</v>
      </c>
      <c r="BC15" s="11">
        <v>0.2846915706749919</v>
      </c>
      <c r="BD15" s="11">
        <v>0.15491335013661778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0.1466875</v>
      </c>
      <c r="BJ15" s="4">
        <f>DSTDEV(PlotSort,"PhxRed",$BN$35:$BN$36)/SQRT($BH15)</f>
        <v>9.7175731372895219E-3</v>
      </c>
      <c r="BK15" s="4">
        <f>DAVERAGE(PlotSort,"PhxRedEdge",$BN$35:$BN$36)</f>
        <v>0.28797499999999998</v>
      </c>
      <c r="BL15" s="4">
        <f>DSTDEV(PlotSort,"PhxRedEdge",$BN$35:$BN$36)/SQRT($BH15)</f>
        <v>6.7889813563702505E-3</v>
      </c>
      <c r="BM15" s="4">
        <f>DAVERAGE(PlotSort,"TMRed",$BN$35:$BN$36)</f>
        <v>0.14821250000000002</v>
      </c>
      <c r="BN15" s="4">
        <f>DSTDEV(PlotSort,"TMRed",$BN$35:$BN$36)/SQRT($BH15)</f>
        <v>9.5551302132862899E-3</v>
      </c>
      <c r="BO15" s="4">
        <f>DAVERAGE(PlotSort,"TMNIR",$BN$35:$BN$36)</f>
        <v>0.43688749999999998</v>
      </c>
      <c r="BP15" s="4">
        <f>DSTDEV(PlotSort,"TMNIR",$BN$35:$BN$36)/SQRT($BH15)</f>
        <v>6.0806319426050283E-3</v>
      </c>
      <c r="BQ15" s="4">
        <f>DAVERAGE(PlotSort,"NDRE",$BN$35:$BN$36)</f>
        <v>0.20584116112744141</v>
      </c>
      <c r="BR15" s="4">
        <f>DSTDEV(PlotSort,"NDRE",$BN$35:$BN$36)/SQRT($BH15)</f>
        <v>1.0820854122919783E-2</v>
      </c>
      <c r="BS15" s="4">
        <f>DAVERAGE(PlotSort,"rvi",$BN$35:$BN$36)</f>
        <v>3.0251449352853763</v>
      </c>
      <c r="BT15" s="4">
        <f>DSTDEV(PlotSort,"rvi",$BN$35:$BN$36)/SQRT($BH15)</f>
        <v>0.17917361833949996</v>
      </c>
      <c r="BU15" s="17">
        <f>DAVERAGE(PlotSort,"ndvi",$BN$35:$BN$36)</f>
        <v>0.4958427172331632</v>
      </c>
      <c r="BV15" s="4">
        <f>DSTDEV(PlotSort,"ndvi",$BN$35:$BN$36)/SQRT($BH15)</f>
        <v>2.3464784907353802E-2</v>
      </c>
      <c r="BW15" s="17">
        <f>DAVERAGE(PlotSort,"SAVI",$BN$35:$BN$36)</f>
        <v>0.39985608876036582</v>
      </c>
      <c r="BX15" s="4">
        <f>DSTDEV(PlotSort,"SAVI",$BN$35:$BN$36)/SQRT($BH15)</f>
        <v>1.6726894635787627E-2</v>
      </c>
      <c r="BY15" s="17">
        <f>DAVERAGE(PlotSort,"CCCI",$BN$35:$BN$36)</f>
        <v>3.0330282181326676E-2</v>
      </c>
      <c r="BZ15" s="4">
        <f>DSTDEV(PlotSort,"CCCI",$BN$35:$BN$36)/SQRT($BH15)</f>
        <v>2.7444556344643128E-2</v>
      </c>
    </row>
    <row r="16" spans="1:78" ht="13.5" customHeight="1" x14ac:dyDescent="0.2">
      <c r="B16" s="10">
        <v>164</v>
      </c>
      <c r="C16" s="10">
        <v>8.8559999999999999</v>
      </c>
      <c r="D16" s="10">
        <v>164.369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27.7</v>
      </c>
      <c r="Q16" s="24">
        <v>0.9</v>
      </c>
      <c r="R16" s="24">
        <v>2.82</v>
      </c>
      <c r="S16" s="24">
        <v>48.21</v>
      </c>
      <c r="T16" s="24">
        <v>87.22</v>
      </c>
      <c r="U16" s="10">
        <v>1</v>
      </c>
      <c r="V16" s="10">
        <v>0</v>
      </c>
      <c r="W16" s="10">
        <v>1</v>
      </c>
      <c r="X16" s="10">
        <v>0</v>
      </c>
      <c r="Y16" s="10">
        <v>0</v>
      </c>
      <c r="Z16" s="10">
        <v>2</v>
      </c>
      <c r="AA16" s="10">
        <v>270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3.7536</v>
      </c>
      <c r="AK16" s="10">
        <v>2.4799999999999999E-2</v>
      </c>
      <c r="AL16" s="11">
        <v>0.1326</v>
      </c>
      <c r="AM16" s="11">
        <v>8.9999999999999998E-4</v>
      </c>
      <c r="AN16" s="11">
        <v>2.5968</v>
      </c>
      <c r="AO16" s="11">
        <v>0.1132</v>
      </c>
      <c r="AP16" s="11">
        <v>0.23200000000000001</v>
      </c>
      <c r="AQ16" s="11">
        <v>1.01E-2</v>
      </c>
      <c r="AR16" s="11">
        <v>7.1841999999999997</v>
      </c>
      <c r="AS16" s="11">
        <v>0.27850000000000003</v>
      </c>
      <c r="AT16" s="11">
        <v>0.1336</v>
      </c>
      <c r="AU16" s="11">
        <v>5.1999999999999998E-3</v>
      </c>
      <c r="AV16" s="11">
        <v>23.622599999999998</v>
      </c>
      <c r="AW16" s="11">
        <v>0.3765</v>
      </c>
      <c r="AX16" s="11">
        <v>0.33400000000000002</v>
      </c>
      <c r="AY16" s="11">
        <v>5.3E-3</v>
      </c>
      <c r="AZ16" s="11">
        <v>0.18021201413427562</v>
      </c>
      <c r="BA16" s="11">
        <v>2.5</v>
      </c>
      <c r="BB16" s="11">
        <v>0.4285714285714286</v>
      </c>
      <c r="BC16" s="11">
        <v>0.31066556428276149</v>
      </c>
      <c r="BD16" s="11">
        <v>7.3057002485383299E-2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0.16926874999999997</v>
      </c>
      <c r="BJ16" s="4">
        <f>DSTDEV(PlotSort,"PhxRed",$BK$31:$BK$32)/SQRT($BH16)</f>
        <v>1.1603238480233331E-2</v>
      </c>
      <c r="BK16" s="4">
        <f>DAVERAGE(PlotSort,"PhxRedEdge",$BK$31:$BK$32)</f>
        <v>0.27783125000000003</v>
      </c>
      <c r="BL16" s="4">
        <f>DSTDEV(PlotSort,"PhxRedEdge",$BK$31:$BK$32)/SQRT($BH16)</f>
        <v>1.0968974119267791E-2</v>
      </c>
      <c r="BM16" s="4">
        <f>DAVERAGE(PlotSort,"TMRed",$BK$31:$BK$32)</f>
        <v>0.16994999999999996</v>
      </c>
      <c r="BN16" s="4">
        <f>DSTDEV(PlotSort,"TMRed",$BK$31:$BK$32)/SQRT($BH16)</f>
        <v>1.1269486826530027E-2</v>
      </c>
      <c r="BO16" s="4">
        <f>DAVERAGE(PlotSort,"TMNIR",$BK$31:$BK$32)</f>
        <v>0.38141875000000003</v>
      </c>
      <c r="BP16" s="4">
        <f>DSTDEV(PlotSort,"TMNIR",$BK$31:$BK$32)/SQRT($BH16)</f>
        <v>1.3901793106016984E-2</v>
      </c>
      <c r="BQ16" s="4">
        <f>DAVERAGE(PlotSort,"NDRE",$BK$31:$BK$32)</f>
        <v>0.15762119937095673</v>
      </c>
      <c r="BR16" s="4">
        <f>DSTDEV(PlotSort,"NDRE",$BK$31:$BK$32)/SQRT($BH16)</f>
        <v>9.5732137974297478E-3</v>
      </c>
      <c r="BS16" s="4">
        <f>DAVERAGE(PlotSort,"rvi",$BK$31:$BK$32)</f>
        <v>2.3421144960310749</v>
      </c>
      <c r="BT16" s="4">
        <f>DSTDEV(PlotSort,"rvi",$BK$31:$BK$32)/SQRT($BH16)</f>
        <v>0.12527776007051181</v>
      </c>
      <c r="BU16" s="17">
        <f>DAVERAGE(PlotSort,"ndvi",$BK$31:$BK$32)</f>
        <v>0.38883176458325286</v>
      </c>
      <c r="BV16" s="4">
        <f>DSTDEV(PlotSort,"ndvi",$BK$31:$BK$32)/SQRT($BH16)</f>
        <v>2.2864769359457537E-2</v>
      </c>
      <c r="BW16" s="17">
        <f>DAVERAGE(PlotSort,"SAVI",$BK$31:$BK$32)</f>
        <v>0.30205765303142318</v>
      </c>
      <c r="BX16" s="4">
        <f>DSTDEV(PlotSort,"SAVI",$BK$31:$BK$32)/SQRT($BH16)</f>
        <v>1.7414968560245034E-2</v>
      </c>
      <c r="BY16" s="17">
        <f>DAVERAGE(PlotSort,"CCCI",$BK$31:$BK$32)</f>
        <v>3.4034638514310329E-2</v>
      </c>
      <c r="BZ16" s="4">
        <f>DSTDEV(PlotSort,"CCCI",$BK$31:$BK$32)/SQRT($BH16)</f>
        <v>2.4415354078105592E-2</v>
      </c>
    </row>
    <row r="17" spans="2:78" ht="13.5" customHeight="1" x14ac:dyDescent="0.2">
      <c r="B17" s="10">
        <v>164</v>
      </c>
      <c r="C17" s="10">
        <v>8.8490000000000002</v>
      </c>
      <c r="D17" s="10">
        <v>164.36870999999999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27.7</v>
      </c>
      <c r="Q17" s="24">
        <v>0.9</v>
      </c>
      <c r="R17" s="24">
        <v>2.82</v>
      </c>
      <c r="S17" s="24">
        <v>48.3</v>
      </c>
      <c r="T17" s="24">
        <v>87.16</v>
      </c>
      <c r="U17" s="10">
        <v>1</v>
      </c>
      <c r="V17" s="10">
        <v>0</v>
      </c>
      <c r="W17" s="10">
        <v>1</v>
      </c>
      <c r="X17" s="10">
        <v>0</v>
      </c>
      <c r="Y17" s="10">
        <v>0</v>
      </c>
      <c r="Z17" s="10">
        <v>2</v>
      </c>
      <c r="AA17" s="10">
        <v>270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5.3307000000000002</v>
      </c>
      <c r="AK17" s="10">
        <v>0.35770000000000002</v>
      </c>
      <c r="AL17" s="11">
        <v>0.18859999999999999</v>
      </c>
      <c r="AM17" s="11">
        <v>1.2699999999999999E-2</v>
      </c>
      <c r="AN17" s="11">
        <v>3.4117999999999999</v>
      </c>
      <c r="AO17" s="11">
        <v>0.10249999999999999</v>
      </c>
      <c r="AP17" s="11">
        <v>0.3054</v>
      </c>
      <c r="AQ17" s="11">
        <v>9.1999999999999998E-3</v>
      </c>
      <c r="AR17" s="11">
        <v>10.0883</v>
      </c>
      <c r="AS17" s="11">
        <v>0.95569999999999999</v>
      </c>
      <c r="AT17" s="11">
        <v>0.188</v>
      </c>
      <c r="AU17" s="11">
        <v>1.78E-2</v>
      </c>
      <c r="AV17" s="11">
        <v>30.093399999999999</v>
      </c>
      <c r="AW17" s="11">
        <v>1.0275000000000001</v>
      </c>
      <c r="AX17" s="11">
        <v>0.42620000000000002</v>
      </c>
      <c r="AY17" s="11">
        <v>1.46E-2</v>
      </c>
      <c r="AZ17" s="11">
        <v>0.16511755057408423</v>
      </c>
      <c r="BA17" s="11">
        <v>2.2670212765957447</v>
      </c>
      <c r="BB17" s="11">
        <v>0.38782155649625527</v>
      </c>
      <c r="BC17" s="11">
        <v>0.32067851373182554</v>
      </c>
      <c r="BD17" s="11">
        <v>0.10820550700620743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0.17181250000000001</v>
      </c>
      <c r="BJ17" s="4">
        <f>DSTDEV(PlotSort,"PhxRed",$BL$31:$BL$32)/SQRT($BH17)</f>
        <v>1.2671450439866777E-2</v>
      </c>
      <c r="BK17" s="4">
        <f>DAVERAGE(PlotSort,"PhxRedEdge",$BL$31:$BL$32)</f>
        <v>0.27739374999999999</v>
      </c>
      <c r="BL17" s="4">
        <f>DSTDEV(PlotSort,"PhxRedEdge",$BL$31:$BL$32)/SQRT($BH17)</f>
        <v>1.0622442706953018E-2</v>
      </c>
      <c r="BM17" s="4">
        <f>DAVERAGE(PlotSort,"TMRed",$BL$31:$BL$32)</f>
        <v>0.17185625000000004</v>
      </c>
      <c r="BN17" s="4">
        <f>DSTDEV(PlotSort,"TMRed",$BL$31:$BL$32)/SQRT($BH17)</f>
        <v>1.2509193181916208E-2</v>
      </c>
      <c r="BO17" s="4">
        <f>DAVERAGE(PlotSort,"TMNIR",$BL$31:$BL$32)</f>
        <v>0.38471875</v>
      </c>
      <c r="BP17" s="4">
        <f>DSTDEV(PlotSort,"TMNIR",$BL$31:$BL$32)/SQRT($BH17)</f>
        <v>1.3609323454743499E-2</v>
      </c>
      <c r="BQ17" s="4">
        <f>DAVERAGE(PlotSort,"NDRE",$BL$31:$BL$32)</f>
        <v>0.16244369167262313</v>
      </c>
      <c r="BR17" s="4">
        <f>DSTDEV(PlotSort,"NDRE",$BL$31:$BL$32)/SQRT($BH17)</f>
        <v>1.1112114996386979E-2</v>
      </c>
      <c r="BS17" s="4">
        <f>DAVERAGE(PlotSort,"rvi",$BL$31:$BL$32)</f>
        <v>2.3794926276299617</v>
      </c>
      <c r="BT17" s="4">
        <f>DSTDEV(PlotSort,"rvi",$BL$31:$BL$32)/SQRT($BH17)</f>
        <v>0.16017068059813208</v>
      </c>
      <c r="BU17" s="17">
        <f>DAVERAGE(PlotSort,"ndvi",$BL$31:$BL$32)</f>
        <v>0.38954627280036197</v>
      </c>
      <c r="BV17" s="4">
        <f>DSTDEV(PlotSort,"ndvi",$BL$31:$BL$32)/SQRT($BH17)</f>
        <v>2.6676298677461963E-2</v>
      </c>
      <c r="BW17" s="17">
        <f>DAVERAGE(PlotSort,"SAVI",$BL$31:$BL$32)</f>
        <v>0.30333760613621291</v>
      </c>
      <c r="BX17" s="4">
        <f>DSTDEV(PlotSort,"SAVI",$BL$31:$BL$32)/SQRT($BH17)</f>
        <v>1.9994147926989121E-2</v>
      </c>
      <c r="BY17" s="17">
        <f>DAVERAGE(PlotSort,"CCCI",$BL$31:$BL$32)</f>
        <v>8.3113641709304714E-2</v>
      </c>
      <c r="BZ17" s="4">
        <f>DSTDEV(PlotSort,"CCCI",$BL$31:$BL$32)/SQRT($BH17)</f>
        <v>2.9427789178693708E-2</v>
      </c>
    </row>
    <row r="18" spans="2:78" ht="13.5" customHeight="1" x14ac:dyDescent="0.2">
      <c r="B18" s="10">
        <v>164</v>
      </c>
      <c r="C18" s="10">
        <v>8.9280000000000008</v>
      </c>
      <c r="D18" s="10">
        <v>164.37200000000001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27.7</v>
      </c>
      <c r="Q18" s="24">
        <v>0.9</v>
      </c>
      <c r="R18" s="24">
        <v>2.82</v>
      </c>
      <c r="S18" s="24">
        <v>47.31</v>
      </c>
      <c r="T18" s="24">
        <v>87.77</v>
      </c>
      <c r="U18" s="10">
        <v>1</v>
      </c>
      <c r="V18" s="10">
        <v>0</v>
      </c>
      <c r="W18" s="10">
        <v>1</v>
      </c>
      <c r="X18" s="10">
        <v>0</v>
      </c>
      <c r="Y18" s="10">
        <v>0</v>
      </c>
      <c r="Z18" s="10">
        <v>2</v>
      </c>
      <c r="AA18" s="10">
        <v>270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3.8113000000000001</v>
      </c>
      <c r="AK18" s="10">
        <v>5.6599999999999998E-2</v>
      </c>
      <c r="AL18" s="11">
        <v>0.13220000000000001</v>
      </c>
      <c r="AM18" s="11">
        <v>2E-3</v>
      </c>
      <c r="AN18" s="11">
        <v>3.1970000000000001</v>
      </c>
      <c r="AO18" s="11">
        <v>1.1900000000000001E-2</v>
      </c>
      <c r="AP18" s="11">
        <v>0.28050000000000003</v>
      </c>
      <c r="AQ18" s="11">
        <v>1E-3</v>
      </c>
      <c r="AR18" s="11">
        <v>7.6056999999999997</v>
      </c>
      <c r="AS18" s="11">
        <v>3.1300000000000001E-2</v>
      </c>
      <c r="AT18" s="11">
        <v>0.13880000000000001</v>
      </c>
      <c r="AU18" s="11">
        <v>5.9999999999999995E-4</v>
      </c>
      <c r="AV18" s="11">
        <v>31.699200000000001</v>
      </c>
      <c r="AW18" s="11">
        <v>0.24540000000000001</v>
      </c>
      <c r="AX18" s="11">
        <v>0.44030000000000002</v>
      </c>
      <c r="AY18" s="11">
        <v>3.3999999999999998E-3</v>
      </c>
      <c r="AZ18" s="11">
        <v>0.22169811320754712</v>
      </c>
      <c r="BA18" s="11">
        <v>3.1721902017291068</v>
      </c>
      <c r="BB18" s="11">
        <v>0.52063546883094447</v>
      </c>
      <c r="BC18" s="11">
        <v>0.41909924937447873</v>
      </c>
      <c r="BD18" s="11">
        <v>6.9027143354210049E-2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0.16621875</v>
      </c>
      <c r="BJ18" s="4">
        <f>DSTDEV(PlotSort,"PhxRed",$BJ$35:$BJ$36)/SQRT($BH18)</f>
        <v>1.1557736293460168E-2</v>
      </c>
      <c r="BK18" s="4">
        <f>DAVERAGE(PlotSort,"PhxRedEdge",$BJ$35:$BJ$36)</f>
        <v>0.27714374999999991</v>
      </c>
      <c r="BL18" s="4">
        <f>DSTDEV(PlotSort,"PhxRedEdge",$BJ$35:$BJ$36)/SQRT($BH18)</f>
        <v>9.4853877479610972E-3</v>
      </c>
      <c r="BM18" s="4">
        <f>DAVERAGE(PlotSort,"TMRed",$BJ$35:$BJ$36)</f>
        <v>0.16681249999999997</v>
      </c>
      <c r="BN18" s="4">
        <f>DSTDEV(PlotSort,"TMRed",$BJ$35:$BJ$36)/SQRT($BH18)</f>
        <v>1.131609059039386E-2</v>
      </c>
      <c r="BO18" s="4">
        <f>DAVERAGE(PlotSort,"TMNIR",$BJ$35:$BJ$36)</f>
        <v>0.38830625000000002</v>
      </c>
      <c r="BP18" s="4">
        <f>DSTDEV(PlotSort,"TMNIR",$BJ$35:$BJ$36)/SQRT($BH18)</f>
        <v>1.16678170935769E-2</v>
      </c>
      <c r="BQ18" s="4">
        <f>DAVERAGE(PlotSort,"NDRE",$BJ$35:$BJ$36)</f>
        <v>0.16782276302025403</v>
      </c>
      <c r="BR18" s="4">
        <f>DSTDEV(PlotSort,"NDRE",$BJ$35:$BJ$36)/SQRT($BH18)</f>
        <v>1.0554068641396503E-2</v>
      </c>
      <c r="BS18" s="4">
        <f>DAVERAGE(PlotSort,"rvi",$BJ$35:$BJ$36)</f>
        <v>2.4591932270316073</v>
      </c>
      <c r="BT18" s="4">
        <f>DSTDEV(PlotSort,"rvi",$BJ$35:$BJ$36)/SQRT($BH18)</f>
        <v>0.15021425625294235</v>
      </c>
      <c r="BU18" s="17">
        <f>DAVERAGE(PlotSort,"ndvi",$BJ$35:$BJ$36)</f>
        <v>0.40521541505850633</v>
      </c>
      <c r="BV18" s="4">
        <f>DSTDEV(PlotSort,"ndvi",$BJ$35:$BJ$36)/SQRT($BH18)</f>
        <v>2.5720381826677633E-2</v>
      </c>
      <c r="BW18" s="17">
        <f>DAVERAGE(PlotSort,"SAVI",$BJ$35:$BJ$36)</f>
        <v>0.3160786022141856</v>
      </c>
      <c r="BX18" s="4">
        <f>DSTDEV(PlotSort,"SAVI",$BJ$35:$BJ$36)/SQRT($BH18)</f>
        <v>1.9113554993657168E-2</v>
      </c>
      <c r="BY18" s="17">
        <f>DAVERAGE(PlotSort,"CCCI",$BJ$35:$BJ$36)</f>
        <v>6.4153509761977229E-2</v>
      </c>
      <c r="BZ18" s="4">
        <f>DSTDEV(PlotSort,"CCCI",$BJ$35:$BJ$36)/SQRT($BH18)</f>
        <v>2.1921283144081646E-2</v>
      </c>
    </row>
    <row r="19" spans="2:78" ht="13.5" customHeight="1" x14ac:dyDescent="0.2">
      <c r="B19" s="10">
        <v>164</v>
      </c>
      <c r="C19" s="10">
        <v>8.9359999999999999</v>
      </c>
      <c r="D19" s="10">
        <v>164.37233000000001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27.7</v>
      </c>
      <c r="Q19" s="24">
        <v>0.9</v>
      </c>
      <c r="R19" s="24">
        <v>2.82</v>
      </c>
      <c r="S19" s="24">
        <v>47.21</v>
      </c>
      <c r="T19" s="24">
        <v>87.83</v>
      </c>
      <c r="U19" s="10">
        <v>1</v>
      </c>
      <c r="V19" s="10">
        <v>0</v>
      </c>
      <c r="W19" s="10">
        <v>1</v>
      </c>
      <c r="X19" s="10">
        <v>0</v>
      </c>
      <c r="Y19" s="10">
        <v>0</v>
      </c>
      <c r="Z19" s="10">
        <v>2</v>
      </c>
      <c r="AA19" s="10">
        <v>270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3.4156</v>
      </c>
      <c r="AK19" s="10">
        <v>0.1426</v>
      </c>
      <c r="AL19" s="11">
        <v>0.1182</v>
      </c>
      <c r="AM19" s="11">
        <v>4.8999999999999998E-3</v>
      </c>
      <c r="AN19" s="11">
        <v>2.5295999999999998</v>
      </c>
      <c r="AO19" s="11">
        <v>6.5799999999999997E-2</v>
      </c>
      <c r="AP19" s="11">
        <v>0.2215</v>
      </c>
      <c r="AQ19" s="11">
        <v>5.7999999999999996E-3</v>
      </c>
      <c r="AR19" s="11">
        <v>6.4470999999999998</v>
      </c>
      <c r="AS19" s="11">
        <v>0.186</v>
      </c>
      <c r="AT19" s="11">
        <v>0.1174</v>
      </c>
      <c r="AU19" s="11">
        <v>3.3999999999999998E-3</v>
      </c>
      <c r="AV19" s="11">
        <v>23.2606</v>
      </c>
      <c r="AW19" s="11">
        <v>0.50539999999999996</v>
      </c>
      <c r="AX19" s="11">
        <v>0.32250000000000001</v>
      </c>
      <c r="AY19" s="11">
        <v>7.0000000000000001E-3</v>
      </c>
      <c r="AZ19" s="11">
        <v>0.18566176470588236</v>
      </c>
      <c r="BA19" s="11">
        <v>2.7470187393526406</v>
      </c>
      <c r="BB19" s="11">
        <v>0.4662423278017731</v>
      </c>
      <c r="BC19" s="11">
        <v>0.32732205553782318</v>
      </c>
      <c r="BD19" s="11">
        <v>-3.1723933565396503E-2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0.1748625</v>
      </c>
      <c r="BJ19" s="4">
        <f>DSTDEV(PlotSort,"PhxRed",$BK$35:$BK$36)/SQRT($BH19)</f>
        <v>1.2623182624969542E-2</v>
      </c>
      <c r="BK19" s="4">
        <f>DAVERAGE(PlotSort,"PhxRedEdge",$BK$35:$BK$36)</f>
        <v>0.27808125</v>
      </c>
      <c r="BL19" s="4">
        <f>DSTDEV(PlotSort,"PhxRedEdge",$BK$35:$BK$36)/SQRT($BH19)</f>
        <v>1.1964914746701416E-2</v>
      </c>
      <c r="BM19" s="4">
        <f>DAVERAGE(PlotSort,"TMRed",$BK$35:$BK$36)</f>
        <v>0.17499375</v>
      </c>
      <c r="BN19" s="4">
        <f>DSTDEV(PlotSort,"TMRed",$BK$35:$BK$36)/SQRT($BH19)</f>
        <v>1.2382139249573687E-2</v>
      </c>
      <c r="BO19" s="4">
        <f>DAVERAGE(PlotSort,"TMNIR",$BK$35:$BK$36)</f>
        <v>0.37783125000000006</v>
      </c>
      <c r="BP19" s="4">
        <f>DSTDEV(PlotSort,"TMNIR",$BK$35:$BK$36)/SQRT($BH19)</f>
        <v>1.5460952748644889E-2</v>
      </c>
      <c r="BQ19" s="4">
        <f>DAVERAGE(PlotSort,"NDRE",$BK$35:$BK$36)</f>
        <v>0.15224212802332587</v>
      </c>
      <c r="BR19" s="4">
        <f>DSTDEV(PlotSort,"NDRE",$BK$35:$BK$36)/SQRT($BH19)</f>
        <v>9.819394009814842E-3</v>
      </c>
      <c r="BS19" s="4">
        <f>DAVERAGE(PlotSort,"rvi",$BK$35:$BK$36)</f>
        <v>2.2624138966294294</v>
      </c>
      <c r="BT19" s="4">
        <f>DSTDEV(PlotSort,"rvi",$BK$35:$BK$36)/SQRT($BH19)</f>
        <v>0.13244121452505647</v>
      </c>
      <c r="BU19" s="17">
        <f>DAVERAGE(PlotSort,"ndvi",$BK$35:$BK$36)</f>
        <v>0.3731626223251085</v>
      </c>
      <c r="BV19" s="4">
        <f>DSTDEV(PlotSort,"ndvi",$BK$35:$BK$36)/SQRT($BH19)</f>
        <v>2.3208953322938312E-2</v>
      </c>
      <c r="BW19" s="17">
        <f>DAVERAGE(PlotSort,"SAVI",$BK$35:$BK$36)</f>
        <v>0.28931665695345044</v>
      </c>
      <c r="BX19" s="4">
        <f>DSTDEV(PlotSort,"SAVI",$BK$35:$BK$36)/SQRT($BH19)</f>
        <v>1.7717232166607907E-2</v>
      </c>
      <c r="BY19" s="17">
        <f>DAVERAGE(PlotSort,"CCCI",$BK$35:$BK$36)</f>
        <v>5.2994770461637808E-2</v>
      </c>
      <c r="BZ19" s="4">
        <f>DSTDEV(PlotSort,"CCCI",$BK$35:$BK$36)/SQRT($BH19)</f>
        <v>3.2522341127548357E-2</v>
      </c>
    </row>
    <row r="20" spans="2:78" ht="13.5" customHeight="1" x14ac:dyDescent="0.2">
      <c r="B20" s="10">
        <v>164</v>
      </c>
      <c r="C20" s="10">
        <v>8.9429999999999996</v>
      </c>
      <c r="D20" s="10">
        <v>164.37262999999999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27.7</v>
      </c>
      <c r="Q20" s="24">
        <v>0.9</v>
      </c>
      <c r="R20" s="24">
        <v>2.82</v>
      </c>
      <c r="S20" s="24">
        <v>47.12</v>
      </c>
      <c r="T20" s="24">
        <v>87.88</v>
      </c>
      <c r="U20" s="10">
        <v>1</v>
      </c>
      <c r="V20" s="10">
        <v>0</v>
      </c>
      <c r="W20" s="10">
        <v>1</v>
      </c>
      <c r="X20" s="10">
        <v>0</v>
      </c>
      <c r="Y20" s="10">
        <v>0</v>
      </c>
      <c r="Z20" s="10">
        <v>2</v>
      </c>
      <c r="AA20" s="10">
        <v>270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5.1189999999999998</v>
      </c>
      <c r="AK20" s="10">
        <v>0.69510000000000005</v>
      </c>
      <c r="AL20" s="11">
        <v>0.17680000000000001</v>
      </c>
      <c r="AM20" s="11">
        <v>2.4E-2</v>
      </c>
      <c r="AN20" s="11">
        <v>3.1772</v>
      </c>
      <c r="AO20" s="11">
        <v>0.15690000000000001</v>
      </c>
      <c r="AP20" s="11">
        <v>0.2777</v>
      </c>
      <c r="AQ20" s="11">
        <v>1.37E-2</v>
      </c>
      <c r="AR20" s="11">
        <v>9.6891999999999996</v>
      </c>
      <c r="AS20" s="11">
        <v>1.3110999999999999</v>
      </c>
      <c r="AT20" s="11">
        <v>0.1762</v>
      </c>
      <c r="AU20" s="11">
        <v>2.3800000000000002E-2</v>
      </c>
      <c r="AV20" s="11">
        <v>26.875699999999998</v>
      </c>
      <c r="AW20" s="11">
        <v>0.60940000000000005</v>
      </c>
      <c r="AX20" s="11">
        <v>0.372</v>
      </c>
      <c r="AY20" s="11">
        <v>8.3999999999999995E-3</v>
      </c>
      <c r="AZ20" s="11">
        <v>0.14514391257503464</v>
      </c>
      <c r="BA20" s="11">
        <v>2.1112372304199774</v>
      </c>
      <c r="BB20" s="11">
        <v>0.35716891645384896</v>
      </c>
      <c r="BC20" s="11">
        <v>0.28019461934745277</v>
      </c>
      <c r="BD20" s="11">
        <v>4.6334271400374077E-2</v>
      </c>
      <c r="BE20" s="27"/>
    </row>
    <row r="21" spans="2:78" ht="13.5" customHeight="1" x14ac:dyDescent="0.2">
      <c r="B21" s="10">
        <v>164</v>
      </c>
      <c r="C21" s="10">
        <v>8.9510000000000005</v>
      </c>
      <c r="D21" s="10">
        <v>164.37296000000001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27.7</v>
      </c>
      <c r="Q21" s="24">
        <v>0.9</v>
      </c>
      <c r="R21" s="24">
        <v>2.82</v>
      </c>
      <c r="S21" s="24">
        <v>47.02</v>
      </c>
      <c r="T21" s="24">
        <v>87.95</v>
      </c>
      <c r="U21" s="10">
        <v>1</v>
      </c>
      <c r="V21" s="10">
        <v>0</v>
      </c>
      <c r="W21" s="10">
        <v>1</v>
      </c>
      <c r="X21" s="10">
        <v>0</v>
      </c>
      <c r="Y21" s="10">
        <v>0</v>
      </c>
      <c r="Z21" s="10">
        <v>2</v>
      </c>
      <c r="AA21" s="10">
        <v>270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3.8027000000000002</v>
      </c>
      <c r="AK21" s="10">
        <v>5.3999999999999999E-2</v>
      </c>
      <c r="AL21" s="11">
        <v>0.13109999999999999</v>
      </c>
      <c r="AM21" s="11">
        <v>1.9E-3</v>
      </c>
      <c r="AN21" s="11">
        <v>3.1701000000000001</v>
      </c>
      <c r="AO21" s="11">
        <v>4.0300000000000002E-2</v>
      </c>
      <c r="AP21" s="11">
        <v>0.27650000000000002</v>
      </c>
      <c r="AQ21" s="11">
        <v>3.5000000000000001E-3</v>
      </c>
      <c r="AR21" s="11">
        <v>7.3727999999999998</v>
      </c>
      <c r="AS21" s="11">
        <v>2.2800000000000001E-2</v>
      </c>
      <c r="AT21" s="11">
        <v>0.1338</v>
      </c>
      <c r="AU21" s="11">
        <v>4.0000000000000002E-4</v>
      </c>
      <c r="AV21" s="11">
        <v>32.109000000000002</v>
      </c>
      <c r="AW21" s="11">
        <v>0.71760000000000002</v>
      </c>
      <c r="AX21" s="11">
        <v>0.44359999999999999</v>
      </c>
      <c r="AY21" s="11">
        <v>9.9000000000000008E-3</v>
      </c>
      <c r="AZ21" s="11">
        <v>0.23205110401333146</v>
      </c>
      <c r="BA21" s="11">
        <v>3.3153961136023917</v>
      </c>
      <c r="BB21" s="11">
        <v>0.53654312435053686</v>
      </c>
      <c r="BC21" s="11">
        <v>0.43131613142751069</v>
      </c>
      <c r="BD21" s="11">
        <v>9.4246789128832817E-2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0.25769999999999998</v>
      </c>
      <c r="BJ21" s="4"/>
      <c r="BK21" s="4">
        <f>DAVERAGE(PlotSort2,"PhxRedEdge",$BO$31:$BO$32)</f>
        <v>0.28410000000000002</v>
      </c>
      <c r="BL21" s="4"/>
      <c r="BM21" s="4">
        <f>DAVERAGE(PlotSort2,"TMRed",$BO$31:$BO$32)</f>
        <v>0.25019999999999998</v>
      </c>
      <c r="BN21" s="4"/>
      <c r="BO21" s="4">
        <f>DAVERAGE(PlotSort2,"TMNIR",$BO$31:$BO$32)</f>
        <v>0.32</v>
      </c>
      <c r="BP21" s="4"/>
      <c r="BQ21" s="4">
        <f>DAVERAGE(PlotSort2,"NDRE",$BO$31:$BO$32)</f>
        <v>5.9427247144512467E-2</v>
      </c>
      <c r="BR21" s="4"/>
      <c r="BS21" s="4">
        <f>DAVERAGE(PlotSort2,"rvi",$BO$31:$BO$32)</f>
        <v>1.278976818545164</v>
      </c>
      <c r="BT21" s="4"/>
      <c r="BU21" s="17">
        <f>DAVERAGE(PlotSort2,"ndvi",$BO$31:$BO$32)</f>
        <v>0.12241318835496322</v>
      </c>
      <c r="BV21" s="4"/>
      <c r="BW21" s="17">
        <f>DAVERAGE(PlotSort2,"SAVI",$BO$31:$BO$32)</f>
        <v>9.7832180900766258E-2</v>
      </c>
      <c r="BX21" s="4"/>
      <c r="BY21" s="17">
        <f>DAVERAGE(PlotSort2,"CCCI",$BO$31:$BO$32)</f>
        <v>0.40956883762599844</v>
      </c>
      <c r="BZ21" s="4"/>
    </row>
    <row r="22" spans="2:78" ht="13.5" customHeight="1" x14ac:dyDescent="0.2">
      <c r="B22" s="10">
        <v>164</v>
      </c>
      <c r="C22" s="10">
        <v>8.9589999999999996</v>
      </c>
      <c r="D22" s="10">
        <v>164.37329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27.7</v>
      </c>
      <c r="Q22" s="24">
        <v>0.9</v>
      </c>
      <c r="R22" s="24">
        <v>2.82</v>
      </c>
      <c r="S22" s="24">
        <v>46.92</v>
      </c>
      <c r="T22" s="24">
        <v>88.01</v>
      </c>
      <c r="U22" s="10">
        <v>1</v>
      </c>
      <c r="V22" s="10">
        <v>0</v>
      </c>
      <c r="W22" s="10">
        <v>1</v>
      </c>
      <c r="X22" s="10">
        <v>0</v>
      </c>
      <c r="Y22" s="10">
        <v>0</v>
      </c>
      <c r="Z22" s="10">
        <v>2</v>
      </c>
      <c r="AA22" s="10">
        <v>270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5.9808000000000003</v>
      </c>
      <c r="AK22" s="10">
        <v>0.30409999999999998</v>
      </c>
      <c r="AL22" s="11">
        <v>0.20580000000000001</v>
      </c>
      <c r="AM22" s="11">
        <v>1.0500000000000001E-2</v>
      </c>
      <c r="AN22" s="11">
        <v>3.3807999999999998</v>
      </c>
      <c r="AO22" s="11">
        <v>0.12939999999999999</v>
      </c>
      <c r="AP22" s="11">
        <v>0.29430000000000001</v>
      </c>
      <c r="AQ22" s="11">
        <v>1.1299999999999999E-2</v>
      </c>
      <c r="AR22" s="11">
        <v>11.208500000000001</v>
      </c>
      <c r="AS22" s="11">
        <v>0.63470000000000004</v>
      </c>
      <c r="AT22" s="11">
        <v>0.20300000000000001</v>
      </c>
      <c r="AU22" s="11">
        <v>1.15E-2</v>
      </c>
      <c r="AV22" s="11">
        <v>27.071200000000001</v>
      </c>
      <c r="AW22" s="11">
        <v>1.1669</v>
      </c>
      <c r="AX22" s="11">
        <v>0.37319999999999998</v>
      </c>
      <c r="AY22" s="11">
        <v>1.61E-2</v>
      </c>
      <c r="AZ22" s="11">
        <v>0.11820224719101119</v>
      </c>
      <c r="BA22" s="11">
        <v>1.8384236453201968</v>
      </c>
      <c r="BB22" s="11">
        <v>0.29538354737938205</v>
      </c>
      <c r="BC22" s="11">
        <v>0.23722356439323539</v>
      </c>
      <c r="BD22" s="11">
        <v>5.7728678456648114E-2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0.27695000000000003</v>
      </c>
      <c r="BJ22" s="4">
        <f>DSTDEV(PlotSort2,"PhxRed",$BP$31:$BP$32)/SQRT($BH22)</f>
        <v>3.2500000000000029E-3</v>
      </c>
      <c r="BK22" s="4">
        <f>DAVERAGE(PlotSort2,"PhxRedEdge",$BP$31:$BP$32)</f>
        <v>0.30425000000000002</v>
      </c>
      <c r="BL22" s="4">
        <f>DSTDEV(PlotSort2,"PhxRedEdge",$BP$31:$BP$32)/SQRT($BH22)</f>
        <v>3.4499999999999804E-3</v>
      </c>
      <c r="BM22" s="4">
        <f>DAVERAGE(PlotSort2,"TMRed",$BP$31:$BP$32)</f>
        <v>0.27124999999999999</v>
      </c>
      <c r="BN22" s="4">
        <f>DSTDEV(PlotSort2,"TMRed",$BP$31:$BP$32)/SQRT($BH22)</f>
        <v>3.1499999999999857E-3</v>
      </c>
      <c r="BO22" s="4">
        <f>DAVERAGE(PlotSort2,"TMNIR",$BP$31:$BP$32)</f>
        <v>0.33940000000000003</v>
      </c>
      <c r="BP22" s="4">
        <f>DSTDEV(PlotSort2,"TMNIR",$BP$31:$BP$32)/SQRT($BH22)</f>
        <v>4.2999999999999983E-3</v>
      </c>
      <c r="BQ22" s="4">
        <f>DAVERAGE(PlotSort2,"NDRE",$BP$31:$BP$32)</f>
        <v>5.4602440227812299E-2</v>
      </c>
      <c r="BR22" s="4">
        <f>DSTDEV(PlotSort2,"NDRE",$BP$31:$BP$32)/SQRT($BH22)</f>
        <v>6.6314159595194991E-4</v>
      </c>
      <c r="BS22" s="4">
        <f>DAVERAGE(PlotSort2,"rvi",$BP$31:$BP$32)</f>
        <v>1.2512288858101988</v>
      </c>
      <c r="BT22" s="4">
        <f>DSTDEV(PlotSort2,"rvi",$BP$31:$BP$32)/SQRT($BH22)</f>
        <v>1.3221345979645969E-3</v>
      </c>
      <c r="BU22" s="17">
        <f>DAVERAGE(PlotSort2,"ndvi",$BP$31:$BP$32)</f>
        <v>0.11159602542573999</v>
      </c>
      <c r="BV22" s="4">
        <f>DSTDEV(PlotSort2,"ndvi",$BP$31:$BP$32)/SQRT($BH22)</f>
        <v>5.2175486871079702E-4</v>
      </c>
      <c r="BW22" s="17">
        <f>DAVERAGE(PlotSort2,"SAVI",$BP$31:$BP$32)</f>
        <v>9.2034419761484187E-2</v>
      </c>
      <c r="BX22" s="4">
        <f>DSTDEV(PlotSort2,"SAVI",$BP$31:$BP$32)/SQRT($BH22)</f>
        <v>9.3579757149142573E-4</v>
      </c>
      <c r="BY22" s="17">
        <f>DAVERAGE(PlotSort2,"CCCI",$BP$31:$BP$32)</f>
        <v>0.42250173290832915</v>
      </c>
      <c r="BZ22" s="4">
        <f>DSTDEV(PlotSort2,"CCCI",$BP$31:$BP$32)/SQRT($BH22)</f>
        <v>7.3127975752496346E-3</v>
      </c>
    </row>
    <row r="23" spans="2:78" ht="13.5" customHeight="1" x14ac:dyDescent="0.2">
      <c r="B23" s="10">
        <v>164</v>
      </c>
      <c r="C23" s="10">
        <v>8.9670000000000005</v>
      </c>
      <c r="D23" s="10">
        <v>164.37362999999999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27.7</v>
      </c>
      <c r="Q23" s="24">
        <v>0.9</v>
      </c>
      <c r="R23" s="24">
        <v>2.82</v>
      </c>
      <c r="S23" s="24">
        <v>46.82</v>
      </c>
      <c r="T23" s="24">
        <v>88.07</v>
      </c>
      <c r="U23" s="10">
        <v>1</v>
      </c>
      <c r="V23" s="10">
        <v>0</v>
      </c>
      <c r="W23" s="10">
        <v>1</v>
      </c>
      <c r="X23" s="10">
        <v>0</v>
      </c>
      <c r="Y23" s="10">
        <v>0</v>
      </c>
      <c r="Z23" s="10">
        <v>2</v>
      </c>
      <c r="AA23" s="10">
        <v>270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6.62</v>
      </c>
      <c r="AK23" s="10">
        <v>0.1363</v>
      </c>
      <c r="AL23" s="11">
        <v>0.2273</v>
      </c>
      <c r="AM23" s="11">
        <v>4.7000000000000002E-3</v>
      </c>
      <c r="AN23" s="11">
        <v>3.5905</v>
      </c>
      <c r="AO23" s="11">
        <v>4.5499999999999999E-2</v>
      </c>
      <c r="AP23" s="11">
        <v>0.312</v>
      </c>
      <c r="AQ23" s="11">
        <v>4.0000000000000001E-3</v>
      </c>
      <c r="AR23" s="11">
        <v>12.4458</v>
      </c>
      <c r="AS23" s="11">
        <v>2.5899999999999999E-2</v>
      </c>
      <c r="AT23" s="11">
        <v>0.22489999999999999</v>
      </c>
      <c r="AU23" s="11">
        <v>5.0000000000000001E-4</v>
      </c>
      <c r="AV23" s="11">
        <v>28.560500000000001</v>
      </c>
      <c r="AW23" s="11">
        <v>0.33069999999999999</v>
      </c>
      <c r="AX23" s="11">
        <v>0.39300000000000002</v>
      </c>
      <c r="AY23" s="11">
        <v>4.5999999999999999E-3</v>
      </c>
      <c r="AZ23" s="11">
        <v>0.11489361702127661</v>
      </c>
      <c r="BA23" s="11">
        <v>1.7474433081369498</v>
      </c>
      <c r="BB23" s="11">
        <v>0.27205049360737987</v>
      </c>
      <c r="BC23" s="11">
        <v>0.22555684766079259</v>
      </c>
      <c r="BD23" s="11">
        <v>0.14833711771751196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0.17925000000000002</v>
      </c>
      <c r="BJ23" s="4">
        <f>DSTDEV(PlotSort2,"PhxRed",$BQ$31:$BQ$32)/SQRT($BH23)</f>
        <v>1.149999999999998E-3</v>
      </c>
      <c r="BK23" s="4">
        <f>DAVERAGE(PlotSort2,"PhxRedEdge",$BQ$31:$BQ$32)</f>
        <v>0.2145</v>
      </c>
      <c r="BL23" s="4">
        <f>DSTDEV(PlotSort2,"PhxRedEdge",$BQ$31:$BQ$32)/SQRT($BH23)</f>
        <v>1.5999999999999901E-3</v>
      </c>
      <c r="BM23" s="4">
        <f>DAVERAGE(PlotSort2,"TMRed",$BQ$31:$BQ$32)</f>
        <v>0.17775000000000002</v>
      </c>
      <c r="BN23" s="4">
        <f>DSTDEV(PlotSort2,"TMRed",$BQ$31:$BQ$32)/SQRT($BH23)</f>
        <v>1.149999999999998E-3</v>
      </c>
      <c r="BO23" s="4">
        <f>DAVERAGE(PlotSort2,"TMNIR",$BQ$31:$BQ$32)</f>
        <v>0.24345</v>
      </c>
      <c r="BP23" s="4">
        <f>DSTDEV(PlotSort2,"TMNIR",$BQ$31:$BQ$32)/SQRT($BH23)</f>
        <v>1.4500000000000068E-3</v>
      </c>
      <c r="BQ23" s="4">
        <f>DAVERAGE(PlotSort2,"NDRE",$BQ$31:$BQ$32)</f>
        <v>6.3221494175974419E-2</v>
      </c>
      <c r="BR23" s="4">
        <f>DSTDEV(PlotSort2,"NDRE",$BQ$31:$BQ$32)/SQRT($BH23)</f>
        <v>7.4860914343641283E-4</v>
      </c>
      <c r="BS23" s="4">
        <f>DAVERAGE(PlotSort2,"rvi",$BQ$31:$BQ$32)</f>
        <v>1.3696248054203142</v>
      </c>
      <c r="BT23" s="4">
        <f>DSTDEV(PlotSort2,"rvi",$BQ$31:$BQ$32)/SQRT($BH23)</f>
        <v>7.0362040075022658E-4</v>
      </c>
      <c r="BU23" s="17">
        <f>DAVERAGE(PlotSort2,"ndvi",$BQ$31:$BQ$32)</f>
        <v>0.15598445299698965</v>
      </c>
      <c r="BV23" s="4">
        <f>DSTDEV(PlotSort2,"ndvi",$BQ$31:$BQ$32)/SQRT($BH23)</f>
        <v>2.5061628155785554E-4</v>
      </c>
      <c r="BW23" s="17">
        <f>DAVERAGE(PlotSort2,"SAVI",$BQ$31:$BQ$32)</f>
        <v>0.10697949952267413</v>
      </c>
      <c r="BX23" s="4">
        <f>DSTDEV(PlotSort2,"SAVI",$BQ$31:$BQ$32)/SQRT($BH23)</f>
        <v>1.8655373560688693E-4</v>
      </c>
      <c r="BY23" s="17">
        <f>DAVERAGE(PlotSort2,"CCCI",$BQ$31:$BQ$32)</f>
        <v>0.19182859125486817</v>
      </c>
      <c r="BZ23" s="4">
        <f>DSTDEV(PlotSort2,"CCCI",$BQ$31:$BQ$32)/SQRT($BH23)</f>
        <v>1.0264891114888833E-2</v>
      </c>
    </row>
    <row r="24" spans="2:78" ht="13.5" customHeight="1" x14ac:dyDescent="0.2">
      <c r="B24" s="10">
        <v>164</v>
      </c>
      <c r="C24" s="10">
        <v>8.9740000000000002</v>
      </c>
      <c r="D24" s="10">
        <v>164.37392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27.7</v>
      </c>
      <c r="Q24" s="24">
        <v>0.9</v>
      </c>
      <c r="R24" s="24">
        <v>2.82</v>
      </c>
      <c r="S24" s="24">
        <v>46.73</v>
      </c>
      <c r="T24" s="24">
        <v>88.13</v>
      </c>
      <c r="U24" s="10">
        <v>1</v>
      </c>
      <c r="V24" s="10">
        <v>0</v>
      </c>
      <c r="W24" s="10">
        <v>1</v>
      </c>
      <c r="X24" s="10">
        <v>0</v>
      </c>
      <c r="Y24" s="10">
        <v>0</v>
      </c>
      <c r="Z24" s="10">
        <v>2</v>
      </c>
      <c r="AA24" s="10">
        <v>270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4.3265000000000002</v>
      </c>
      <c r="AK24" s="10">
        <v>4.1300000000000003E-2</v>
      </c>
      <c r="AL24" s="11">
        <v>0.14829999999999999</v>
      </c>
      <c r="AM24" s="11">
        <v>1.4E-3</v>
      </c>
      <c r="AN24" s="11">
        <v>3.2159</v>
      </c>
      <c r="AO24" s="11">
        <v>0.10979999999999999</v>
      </c>
      <c r="AP24" s="11">
        <v>0.27889999999999998</v>
      </c>
      <c r="AQ24" s="11">
        <v>9.4999999999999998E-3</v>
      </c>
      <c r="AR24" s="11">
        <v>8.4099000000000004</v>
      </c>
      <c r="AS24" s="11">
        <v>9.7000000000000003E-2</v>
      </c>
      <c r="AT24" s="11">
        <v>0.1517</v>
      </c>
      <c r="AU24" s="11">
        <v>1.6999999999999999E-3</v>
      </c>
      <c r="AV24" s="11">
        <v>28.980599999999999</v>
      </c>
      <c r="AW24" s="11">
        <v>1.2917000000000001</v>
      </c>
      <c r="AX24" s="11">
        <v>0.39810000000000001</v>
      </c>
      <c r="AY24" s="11">
        <v>1.77E-2</v>
      </c>
      <c r="AZ24" s="11">
        <v>0.17607090103397344</v>
      </c>
      <c r="BA24" s="11">
        <v>2.6242584047462096</v>
      </c>
      <c r="BB24" s="11">
        <v>0.44816296835212799</v>
      </c>
      <c r="BC24" s="11">
        <v>0.35206706039245572</v>
      </c>
      <c r="BD24" s="11">
        <v>-4.6933735210541991E-2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0.68699999999999994</v>
      </c>
      <c r="BJ24" s="4"/>
      <c r="BK24" s="4">
        <f>DAVERAGE(PlotSort2,"PhxRedEdge",$BR$31:$BR$32)</f>
        <v>0.68400000000000005</v>
      </c>
      <c r="BL24" s="4"/>
      <c r="BM24" s="4">
        <f>DAVERAGE(PlotSort2,"TMRed",$BR$31:$BR$32)</f>
        <v>0.68599999999999994</v>
      </c>
      <c r="BN24" s="4"/>
      <c r="BO24" s="4">
        <f>DAVERAGE(PlotSort2,"TMNIR",$BR$31:$BR$32)</f>
        <v>0.66610000000000003</v>
      </c>
      <c r="BP24" s="4"/>
      <c r="BQ24" s="4">
        <f>DAVERAGE(PlotSort2,"NDRE",$BR$31:$BR$32)</f>
        <v>-1.3258277164654489E-2</v>
      </c>
      <c r="BR24" s="4"/>
      <c r="BS24" s="4">
        <f>DAVERAGE(PlotSort2,"rvi",$BR$31:$BR$32)</f>
        <v>24.274781341107875</v>
      </c>
      <c r="BT24" s="4"/>
      <c r="BU24" s="17">
        <f>DAVERAGE(PlotSort2,"ndvi",$BR$31:$BR$32)</f>
        <v>-1.4717846313142458E-2</v>
      </c>
      <c r="BV24" s="4"/>
      <c r="BW24" s="17">
        <f>DAVERAGE(PlotSort2,"SAVI",$BR$31:$BR$32)</f>
        <v>-1.6116840343393918E-2</v>
      </c>
      <c r="BX24" s="4"/>
      <c r="BY24" s="17">
        <f>DAVERAGE(PlotSort2,"CCCI",$BR$31:$BR$32)</f>
        <v>0.33063041572509216</v>
      </c>
      <c r="BZ24" s="4"/>
    </row>
    <row r="25" spans="2:78" ht="13.5" customHeight="1" x14ac:dyDescent="0.2">
      <c r="B25" s="10">
        <v>164</v>
      </c>
      <c r="C25" s="10">
        <v>8.9819999999999993</v>
      </c>
      <c r="D25" s="10">
        <v>164.37424999999999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27.7</v>
      </c>
      <c r="Q25" s="24">
        <v>0.9</v>
      </c>
      <c r="R25" s="24">
        <v>2.82</v>
      </c>
      <c r="S25" s="24">
        <v>46.63</v>
      </c>
      <c r="T25" s="24">
        <v>88.19</v>
      </c>
      <c r="U25" s="10">
        <v>1</v>
      </c>
      <c r="V25" s="10">
        <v>0</v>
      </c>
      <c r="W25" s="10">
        <v>1</v>
      </c>
      <c r="X25" s="10">
        <v>0</v>
      </c>
      <c r="Y25" s="10">
        <v>0</v>
      </c>
      <c r="Z25" s="10">
        <v>2</v>
      </c>
      <c r="AA25" s="10">
        <v>270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6.9085000000000001</v>
      </c>
      <c r="AK25" s="10">
        <v>0.37819999999999998</v>
      </c>
      <c r="AL25" s="11">
        <v>0.23630000000000001</v>
      </c>
      <c r="AM25" s="11">
        <v>1.29E-2</v>
      </c>
      <c r="AN25" s="11">
        <v>3.7949999999999999</v>
      </c>
      <c r="AO25" s="11">
        <v>0.15759999999999999</v>
      </c>
      <c r="AP25" s="11">
        <v>0.32850000000000001</v>
      </c>
      <c r="AQ25" s="11">
        <v>1.3599999999999999E-2</v>
      </c>
      <c r="AR25" s="11">
        <v>13.0716</v>
      </c>
      <c r="AS25" s="11">
        <v>0.61780000000000002</v>
      </c>
      <c r="AT25" s="11">
        <v>0.23530000000000001</v>
      </c>
      <c r="AU25" s="11">
        <v>1.11E-2</v>
      </c>
      <c r="AV25" s="11">
        <v>29.548500000000001</v>
      </c>
      <c r="AW25" s="11">
        <v>0.97760000000000002</v>
      </c>
      <c r="AX25" s="11">
        <v>0.4052</v>
      </c>
      <c r="AY25" s="11">
        <v>1.34E-2</v>
      </c>
      <c r="AZ25" s="11">
        <v>0.10453863977102357</v>
      </c>
      <c r="BA25" s="11">
        <v>1.7220569485762856</v>
      </c>
      <c r="BB25" s="11">
        <v>0.26526151444184226</v>
      </c>
      <c r="BC25" s="11">
        <v>0.22345462516440157</v>
      </c>
      <c r="BD25" s="11">
        <v>5.7653072757182643E-2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1.0006666666666666</v>
      </c>
      <c r="BJ25" s="4">
        <f>DSTDEV(PlotSort2,"PhxRed",$BS$31:$BS$32)/SQRT($BH25)</f>
        <v>4.2474829147520956E-3</v>
      </c>
      <c r="BK25" s="4">
        <f>DAVERAGE(PlotSort2,"PhxRedEdge",$BS$31:$BS$32)</f>
        <v>1.0004999999999999</v>
      </c>
      <c r="BL25" s="4">
        <f>DSTDEV(PlotSort2,"PhxRedEdge",$BS$31:$BS$32)/SQRT($BH25)</f>
        <v>4.2770706486254615E-3</v>
      </c>
      <c r="BM25" s="4">
        <f>DAVERAGE(PlotSort2,"TMRed",$BS$31:$BS$32)</f>
        <v>1.0006666666666666</v>
      </c>
      <c r="BN25" s="4">
        <f>DSTDEV(PlotSort2,"TMRed",$BS$31:$BS$32)/SQRT($BH25)</f>
        <v>4.2474829147520956E-3</v>
      </c>
      <c r="BO25" s="4">
        <f>DAVERAGE(PlotSort2,"TMNIR",$BS$31:$BS$32)</f>
        <v>1.0004999999999999</v>
      </c>
      <c r="BP25" s="4">
        <f>DSTDEV(PlotSort2,"TMNIR",$BS$31:$BS$32)/SQRT($BH25)</f>
        <v>4.2770706486254615E-3</v>
      </c>
      <c r="BQ25" s="4">
        <f>DAVERAGE(PlotSort2,"NDRE",$BS$31:$BS$32)</f>
        <v>0.726293551164782</v>
      </c>
      <c r="BR25" s="4">
        <f>DSTDEV(PlotSort2,"NDRE",$BS$31:$BS$32)/SQRT($BH25)</f>
        <v>3.9083052534455567E-4</v>
      </c>
      <c r="BS25" s="4">
        <f>DAVERAGE(PlotSort2,"rvi",$BS$31:$BS$32)</f>
        <v>1.3159111736434099</v>
      </c>
      <c r="BT25" s="4">
        <f>DSTDEV(PlotSort2,"rvi",$BS$31:$BS$32)/SQRT($BH25)</f>
        <v>2.2562516612426391E-3</v>
      </c>
      <c r="BU25" s="17">
        <f>DAVERAGE(PlotSort2,"ndvi",$BS$31:$BS$32)</f>
        <v>0.13640737975468165</v>
      </c>
      <c r="BV25" s="4">
        <f>DSTDEV(PlotSort2,"ndvi",$BS$31:$BS$32)/SQRT($BH25)</f>
        <v>8.4181729275674389E-4</v>
      </c>
      <c r="BW25" s="17">
        <f>DAVERAGE(PlotSort2,"SAVI",$BS$31:$BS$32)</f>
        <v>0.20382790689352479</v>
      </c>
      <c r="BX25" s="4">
        <f>DSTDEV(PlotSort2,"SAVI",$BS$31:$BS$32)/SQRT($BH25)</f>
        <v>1.2694828354737179E-3</v>
      </c>
      <c r="BY25" s="17">
        <f>DAVERAGE(PlotSort2,"CCCI",$BS$31:$BS$32)</f>
        <v>11.757908532406283</v>
      </c>
      <c r="BZ25" s="4">
        <f>DSTDEV(PlotSort2,"CCCI",$BS$31:$BS$32)/SQRT($BH25)</f>
        <v>3.8030068008131697E-2</v>
      </c>
    </row>
    <row r="26" spans="2:78" ht="13.5" customHeight="1" x14ac:dyDescent="0.2">
      <c r="B26" s="10">
        <v>164</v>
      </c>
      <c r="C26" s="10">
        <v>9.1950000000000003</v>
      </c>
      <c r="D26" s="10">
        <v>164.38311999999999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27.7</v>
      </c>
      <c r="Q26" s="24">
        <v>0.9</v>
      </c>
      <c r="R26" s="24">
        <v>2.82</v>
      </c>
      <c r="S26" s="24">
        <v>43.95</v>
      </c>
      <c r="T26" s="24">
        <v>89.89</v>
      </c>
      <c r="U26" s="10">
        <v>1</v>
      </c>
      <c r="V26" s="10">
        <v>0</v>
      </c>
      <c r="W26" s="10">
        <v>1</v>
      </c>
      <c r="X26" s="10">
        <v>0</v>
      </c>
      <c r="Y26" s="10">
        <v>0</v>
      </c>
      <c r="Z26" s="10">
        <v>2</v>
      </c>
      <c r="AA26" s="10">
        <v>270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3.5644</v>
      </c>
      <c r="AK26" s="10">
        <v>0.18940000000000001</v>
      </c>
      <c r="AL26" s="11">
        <v>0.1159</v>
      </c>
      <c r="AM26" s="11">
        <v>6.1999999999999998E-3</v>
      </c>
      <c r="AN26" s="11">
        <v>2.5190999999999999</v>
      </c>
      <c r="AO26" s="11">
        <v>7.2099999999999997E-2</v>
      </c>
      <c r="AP26" s="11">
        <v>0.2059</v>
      </c>
      <c r="AQ26" s="11">
        <v>5.8999999999999999E-3</v>
      </c>
      <c r="AR26" s="11">
        <v>6.8681999999999999</v>
      </c>
      <c r="AS26" s="11">
        <v>0.41930000000000001</v>
      </c>
      <c r="AT26" s="11">
        <v>0.1174</v>
      </c>
      <c r="AU26" s="11">
        <v>7.1999999999999998E-3</v>
      </c>
      <c r="AV26" s="11">
        <v>22.973600000000001</v>
      </c>
      <c r="AW26" s="11">
        <v>1.1835</v>
      </c>
      <c r="AX26" s="11">
        <v>0.29820000000000002</v>
      </c>
      <c r="AY26" s="11">
        <v>1.54E-2</v>
      </c>
      <c r="AZ26" s="11">
        <v>0.18309859154929581</v>
      </c>
      <c r="BA26" s="11">
        <v>2.5400340715502554</v>
      </c>
      <c r="BB26" s="11">
        <v>0.43503368623676614</v>
      </c>
      <c r="BC26" s="11">
        <v>0.29619921363040635</v>
      </c>
      <c r="BD26" s="11">
        <v>7.2498822897167498E-2</v>
      </c>
      <c r="BE26" s="27"/>
    </row>
    <row r="27" spans="2:78" ht="13.5" customHeight="1" x14ac:dyDescent="0.2">
      <c r="B27" s="10">
        <v>164</v>
      </c>
      <c r="C27" s="10">
        <v>9.1880000000000006</v>
      </c>
      <c r="D27" s="10">
        <v>164.38283000000001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27.7</v>
      </c>
      <c r="Q27" s="24">
        <v>0.9</v>
      </c>
      <c r="R27" s="24">
        <v>2.82</v>
      </c>
      <c r="S27" s="24">
        <v>44.04</v>
      </c>
      <c r="T27" s="24">
        <v>89.83</v>
      </c>
      <c r="U27" s="10">
        <v>1</v>
      </c>
      <c r="V27" s="10">
        <v>0</v>
      </c>
      <c r="W27" s="10">
        <v>1</v>
      </c>
      <c r="X27" s="10">
        <v>0</v>
      </c>
      <c r="Y27" s="10">
        <v>0</v>
      </c>
      <c r="Z27" s="10">
        <v>2</v>
      </c>
      <c r="AA27" s="10">
        <v>270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4.7472000000000003</v>
      </c>
      <c r="AK27" s="10">
        <v>0.14799999999999999</v>
      </c>
      <c r="AL27" s="11">
        <v>0.1547</v>
      </c>
      <c r="AM27" s="11">
        <v>4.7999999999999996E-3</v>
      </c>
      <c r="AN27" s="11">
        <v>3.2383000000000002</v>
      </c>
      <c r="AO27" s="11">
        <v>0.1041</v>
      </c>
      <c r="AP27" s="11">
        <v>0.26519999999999999</v>
      </c>
      <c r="AQ27" s="11">
        <v>8.5000000000000006E-3</v>
      </c>
      <c r="AR27" s="11">
        <v>9.0534999999999997</v>
      </c>
      <c r="AS27" s="11">
        <v>0.4224</v>
      </c>
      <c r="AT27" s="11">
        <v>0.155</v>
      </c>
      <c r="AU27" s="11">
        <v>7.1999999999999998E-3</v>
      </c>
      <c r="AV27" s="11">
        <v>27.861599999999999</v>
      </c>
      <c r="AW27" s="11">
        <v>0.4098</v>
      </c>
      <c r="AX27" s="11">
        <v>0.36230000000000001</v>
      </c>
      <c r="AY27" s="11">
        <v>5.3E-3</v>
      </c>
      <c r="AZ27" s="11">
        <v>0.15474103585657376</v>
      </c>
      <c r="BA27" s="11">
        <v>2.3374193548387097</v>
      </c>
      <c r="BB27" s="11">
        <v>0.4007345834138798</v>
      </c>
      <c r="BC27" s="11">
        <v>0.3056620465939251</v>
      </c>
      <c r="BD27" s="11">
        <v>-5.3202264041220158E-2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0.18709999999999999</v>
      </c>
      <c r="BJ27" s="4">
        <f>DSTDEV(PlotSort2,"PhxRed",$BT$31:$BT$32)/SQRT($BH27)</f>
        <v>2.3999999999999994E-3</v>
      </c>
      <c r="BK27" s="4">
        <f>DAVERAGE(PlotSort2,"PhxRedEdge",$BT$31:$BT$32)</f>
        <v>0.29735</v>
      </c>
      <c r="BL27" s="4">
        <f>DSTDEV(PlotSort2,"PhxRedEdge",$BT$31:$BT$32)/SQRT($BH27)</f>
        <v>2.4500000000000073E-3</v>
      </c>
      <c r="BM27" s="4">
        <f>DAVERAGE(PlotSort2,"TMRed",$BT$31:$BT$32)</f>
        <v>0.18885000000000002</v>
      </c>
      <c r="BN27" s="4">
        <f>DSTDEV(PlotSort2,"TMRed",$BT$31:$BT$32)/SQRT($BH27)</f>
        <v>4.15E-3</v>
      </c>
      <c r="BO27" s="4">
        <f>DAVERAGE(PlotSort2,"TMNIR",$BT$31:$BT$32)</f>
        <v>0.39865</v>
      </c>
      <c r="BP27" s="4">
        <f>DSTDEV(PlotSort2,"TMNIR",$BT$31:$BT$32)/SQRT($BH27)</f>
        <v>1.8500000000000181E-3</v>
      </c>
      <c r="BQ27" s="4">
        <f>DAVERAGE(PlotSort2,"NDRE",$BT$31:$BT$32)</f>
        <v>0.145556858869898</v>
      </c>
      <c r="BR27" s="4">
        <f>DSTDEV(PlotSort2,"NDRE",$BT$31:$BT$32)/SQRT($BH27)</f>
        <v>1.7613426625582712E-3</v>
      </c>
      <c r="BS27" s="4">
        <f>DAVERAGE(PlotSort2,"rvi",$BT$31:$BT$32)</f>
        <v>2.1117391036016953</v>
      </c>
      <c r="BT27" s="4">
        <f>DSTDEV(PlotSort2,"rvi",$BT$31:$BT$32)/SQRT($BH27)</f>
        <v>3.6609569922938734E-2</v>
      </c>
      <c r="BU27" s="17">
        <f>DAVERAGE(PlotSort2,"ndvi",$BT$31:$BT$32)</f>
        <v>0.35718361933268183</v>
      </c>
      <c r="BV27" s="4">
        <f>DSTDEV(PlotSort2,"ndvi",$BT$31:$BT$32)/SQRT($BH27)</f>
        <v>7.5627263250997159E-3</v>
      </c>
      <c r="BW27" s="17">
        <f>DAVERAGE(PlotSort2,"SAVI",$BT$31:$BT$32)</f>
        <v>0.28940562281087268</v>
      </c>
      <c r="BX27" s="4">
        <f>DSTDEV(PlotSort2,"SAVI",$BT$31:$BT$32)/SQRT($BH27)</f>
        <v>4.7691344706806416E-3</v>
      </c>
      <c r="BY27" s="17">
        <f>DAVERAGE(PlotSort2,"CCCI",$BT$31:$BT$32)</f>
        <v>5.0882022089825063E-2</v>
      </c>
      <c r="BZ27" s="4">
        <f>DSTDEV(PlotSort2,"CCCI",$BT$31:$BT$32)/SQRT($BH27)</f>
        <v>1.7628718036879543E-2</v>
      </c>
    </row>
    <row r="28" spans="2:78" ht="13.5" customHeight="1" x14ac:dyDescent="0.2">
      <c r="B28" s="10">
        <v>164</v>
      </c>
      <c r="C28" s="10">
        <v>9.18</v>
      </c>
      <c r="D28" s="10">
        <v>164.38249999999999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27.7</v>
      </c>
      <c r="Q28" s="24">
        <v>0.9</v>
      </c>
      <c r="R28" s="24">
        <v>2.82</v>
      </c>
      <c r="S28" s="24">
        <v>44.14</v>
      </c>
      <c r="T28" s="24">
        <v>89.76</v>
      </c>
      <c r="U28" s="10">
        <v>1</v>
      </c>
      <c r="V28" s="10">
        <v>0</v>
      </c>
      <c r="W28" s="10">
        <v>1</v>
      </c>
      <c r="X28" s="10">
        <v>0</v>
      </c>
      <c r="Y28" s="10">
        <v>0</v>
      </c>
      <c r="Z28" s="10">
        <v>2</v>
      </c>
      <c r="AA28" s="10">
        <v>270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7.1801000000000004</v>
      </c>
      <c r="AK28" s="10">
        <v>0.35210000000000002</v>
      </c>
      <c r="AL28" s="11">
        <v>0.23430000000000001</v>
      </c>
      <c r="AM28" s="11">
        <v>1.15E-2</v>
      </c>
      <c r="AN28" s="11">
        <v>3.9129</v>
      </c>
      <c r="AO28" s="11">
        <v>1.47E-2</v>
      </c>
      <c r="AP28" s="11">
        <v>0.3211</v>
      </c>
      <c r="AQ28" s="11">
        <v>1.1999999999999999E-3</v>
      </c>
      <c r="AR28" s="11">
        <v>13.528</v>
      </c>
      <c r="AS28" s="11">
        <v>1.2333000000000001</v>
      </c>
      <c r="AT28" s="11">
        <v>0.23200000000000001</v>
      </c>
      <c r="AU28" s="11">
        <v>2.12E-2</v>
      </c>
      <c r="AV28" s="11">
        <v>30.944199999999999</v>
      </c>
      <c r="AW28" s="11">
        <v>0.22670000000000001</v>
      </c>
      <c r="AX28" s="11">
        <v>0.4032</v>
      </c>
      <c r="AY28" s="11">
        <v>3.0000000000000001E-3</v>
      </c>
      <c r="AZ28" s="11">
        <v>0.113350821482811</v>
      </c>
      <c r="BA28" s="11">
        <v>1.7379310344827585</v>
      </c>
      <c r="BB28" s="11">
        <v>0.26952141057934509</v>
      </c>
      <c r="BC28" s="11">
        <v>0.22621564482029599</v>
      </c>
      <c r="BD28" s="11">
        <v>0.14384352934771596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0.19135000000000002</v>
      </c>
      <c r="BJ28" s="4">
        <f>DSTDEV(PlotSort2,"PhxRed",$BU$31:$BU$32)/SQRT($BH28)</f>
        <v>3.1499999999999996E-3</v>
      </c>
      <c r="BK28" s="4">
        <f>DAVERAGE(PlotSort2,"PhxRedEdge",$BU$31:$BU$32)</f>
        <v>0.30530000000000002</v>
      </c>
      <c r="BL28" s="4">
        <f>DSTDEV(PlotSort2,"PhxRedEdge",$BU$31:$BU$32)/SQRT($BH28)</f>
        <v>6.5000000000000058E-3</v>
      </c>
      <c r="BM28" s="4">
        <f>DAVERAGE(PlotSort2,"TMRed",$BU$31:$BU$32)</f>
        <v>0.1915</v>
      </c>
      <c r="BN28" s="4">
        <f>DSTDEV(PlotSort2,"TMRed",$BU$31:$BU$32)/SQRT($BH28)</f>
        <v>3.2999999999999969E-3</v>
      </c>
      <c r="BO28" s="4">
        <f>DAVERAGE(PlotSort2,"TMNIR",$BU$31:$BU$32)</f>
        <v>0.40844999999999998</v>
      </c>
      <c r="BP28" s="4">
        <f>DSTDEV(PlotSort2,"TMNIR",$BU$31:$BU$32)/SQRT($BH28)</f>
        <v>3.4499999999999804E-3</v>
      </c>
      <c r="BQ28" s="4">
        <f>DAVERAGE(PlotSort2,"NDRE",$BU$31:$BU$32)</f>
        <v>0.14460606141994797</v>
      </c>
      <c r="BR28" s="4">
        <f>DSTDEV(PlotSort2,"NDRE",$BU$31:$BU$32)/SQRT($BH28)</f>
        <v>6.2890792450136642E-3</v>
      </c>
      <c r="BS28" s="4">
        <f>DAVERAGE(PlotSort2,"rvi",$BU$31:$BU$32)</f>
        <v>2.1332211898303828</v>
      </c>
      <c r="BT28" s="4">
        <f>DSTDEV(PlotSort2,"rvi",$BU$31:$BU$32)/SQRT($BH28)</f>
        <v>1.8744803793421916E-2</v>
      </c>
      <c r="BU28" s="17">
        <f>DAVERAGE(PlotSort2,"ndvi",$BU$31:$BU$32)</f>
        <v>0.361656434592321</v>
      </c>
      <c r="BV28" s="4">
        <f>DSTDEV(PlotSort2,"ndvi",$BU$31:$BU$32)/SQRT($BH28)</f>
        <v>3.8189531352582069E-3</v>
      </c>
      <c r="BW28" s="17">
        <f>DAVERAGE(PlotSort2,"SAVI",$BU$31:$BU$32)</f>
        <v>0.29586424350555351</v>
      </c>
      <c r="BX28" s="4">
        <f>DSTDEV(PlotSort2,"SAVI",$BU$31:$BU$32)/SQRT($BH28)</f>
        <v>1.6110583605277728E-3</v>
      </c>
      <c r="BY28" s="17">
        <f>DAVERAGE(PlotSort2,"CCCI",$BU$31:$BU$32)</f>
        <v>1.8982980195608026E-2</v>
      </c>
      <c r="BZ28" s="4">
        <f>DSTDEV(PlotSort2,"CCCI",$BU$31:$BU$32)/SQRT($BH28)</f>
        <v>4.8304137120181383E-2</v>
      </c>
    </row>
    <row r="29" spans="2:78" ht="13.5" customHeight="1" x14ac:dyDescent="0.2">
      <c r="B29" s="10">
        <v>164</v>
      </c>
      <c r="C29" s="10">
        <v>9.1720000000000006</v>
      </c>
      <c r="D29" s="10">
        <v>164.38217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27.7</v>
      </c>
      <c r="Q29" s="24">
        <v>0.9</v>
      </c>
      <c r="R29" s="24">
        <v>2.82</v>
      </c>
      <c r="S29" s="24">
        <v>44.24</v>
      </c>
      <c r="T29" s="24">
        <v>89.7</v>
      </c>
      <c r="U29" s="10">
        <v>1</v>
      </c>
      <c r="V29" s="10">
        <v>0</v>
      </c>
      <c r="W29" s="10">
        <v>1</v>
      </c>
      <c r="X29" s="10">
        <v>0</v>
      </c>
      <c r="Y29" s="10">
        <v>0</v>
      </c>
      <c r="Z29" s="10">
        <v>2</v>
      </c>
      <c r="AA29" s="10">
        <v>270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7.0797999999999996</v>
      </c>
      <c r="AK29" s="10">
        <v>0.71409999999999996</v>
      </c>
      <c r="AL29" s="11">
        <v>0.23150000000000001</v>
      </c>
      <c r="AM29" s="11">
        <v>2.3400000000000001E-2</v>
      </c>
      <c r="AN29" s="11">
        <v>3.9557000000000002</v>
      </c>
      <c r="AO29" s="11">
        <v>0.17069999999999999</v>
      </c>
      <c r="AP29" s="11">
        <v>0.32529999999999998</v>
      </c>
      <c r="AQ29" s="11">
        <v>1.4E-2</v>
      </c>
      <c r="AR29" s="11">
        <v>13.341200000000001</v>
      </c>
      <c r="AS29" s="11">
        <v>1.3468</v>
      </c>
      <c r="AT29" s="11">
        <v>0.2293</v>
      </c>
      <c r="AU29" s="11">
        <v>2.3099999999999999E-2</v>
      </c>
      <c r="AV29" s="11">
        <v>31.048200000000001</v>
      </c>
      <c r="AW29" s="11">
        <v>0.92979999999999996</v>
      </c>
      <c r="AX29" s="11">
        <v>0.40539999999999998</v>
      </c>
      <c r="AY29" s="11">
        <v>1.21E-2</v>
      </c>
      <c r="AZ29" s="11">
        <v>0.10962091145476942</v>
      </c>
      <c r="BA29" s="11">
        <v>1.7679895333624072</v>
      </c>
      <c r="BB29" s="11">
        <v>0.2774539152355443</v>
      </c>
      <c r="BC29" s="11">
        <v>0.23279280867189561</v>
      </c>
      <c r="BD29" s="11">
        <v>5.2158689756874495E-2</v>
      </c>
      <c r="BE29" s="27"/>
      <c r="BF29" s="5"/>
    </row>
    <row r="30" spans="2:78" ht="13.5" customHeight="1" x14ac:dyDescent="0.2">
      <c r="B30" s="10">
        <v>164</v>
      </c>
      <c r="C30" s="10">
        <v>9.1649999999999991</v>
      </c>
      <c r="D30" s="10">
        <v>164.38186999999999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27.7</v>
      </c>
      <c r="Q30" s="24">
        <v>0.9</v>
      </c>
      <c r="R30" s="24">
        <v>2.82</v>
      </c>
      <c r="S30" s="24">
        <v>44.33</v>
      </c>
      <c r="T30" s="24">
        <v>89.64</v>
      </c>
      <c r="U30" s="10">
        <v>1</v>
      </c>
      <c r="V30" s="10">
        <v>0</v>
      </c>
      <c r="W30" s="10">
        <v>1</v>
      </c>
      <c r="X30" s="10">
        <v>0</v>
      </c>
      <c r="Y30" s="10">
        <v>0</v>
      </c>
      <c r="Z30" s="10">
        <v>2</v>
      </c>
      <c r="AA30" s="10">
        <v>270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3.6962000000000002</v>
      </c>
      <c r="AK30" s="10">
        <v>0.58989999999999998</v>
      </c>
      <c r="AL30" s="11">
        <v>0.1211</v>
      </c>
      <c r="AM30" s="11">
        <v>1.9300000000000001E-2</v>
      </c>
      <c r="AN30" s="11">
        <v>3.3208000000000002</v>
      </c>
      <c r="AO30" s="11">
        <v>0.19400000000000001</v>
      </c>
      <c r="AP30" s="11">
        <v>0.27360000000000001</v>
      </c>
      <c r="AQ30" s="11">
        <v>1.6E-2</v>
      </c>
      <c r="AR30" s="11">
        <v>7.0236999999999998</v>
      </c>
      <c r="AS30" s="11">
        <v>0.83589999999999998</v>
      </c>
      <c r="AT30" s="11">
        <v>0.12089999999999999</v>
      </c>
      <c r="AU30" s="11">
        <v>1.44E-2</v>
      </c>
      <c r="AV30" s="11">
        <v>34.515500000000003</v>
      </c>
      <c r="AW30" s="11">
        <v>0.30370000000000003</v>
      </c>
      <c r="AX30" s="11">
        <v>0.45150000000000001</v>
      </c>
      <c r="AY30" s="11">
        <v>4.0000000000000001E-3</v>
      </c>
      <c r="AZ30" s="11">
        <v>0.24534546959040129</v>
      </c>
      <c r="BA30" s="11">
        <v>3.7344913151364767</v>
      </c>
      <c r="BB30" s="11">
        <v>0.57756813417190778</v>
      </c>
      <c r="BC30" s="11">
        <v>0.46242073853039911</v>
      </c>
      <c r="BD30" s="11">
        <v>5.1561304942406107E-2</v>
      </c>
      <c r="BE30" s="27"/>
      <c r="BF30" s="5"/>
      <c r="BH30" s="19" t="s">
        <v>116</v>
      </c>
    </row>
    <row r="31" spans="2:78" ht="13.5" customHeight="1" x14ac:dyDescent="0.2">
      <c r="B31" s="10">
        <v>164</v>
      </c>
      <c r="C31" s="10">
        <v>9.157</v>
      </c>
      <c r="D31" s="10">
        <v>164.38154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27.7</v>
      </c>
      <c r="Q31" s="24">
        <v>0.9</v>
      </c>
      <c r="R31" s="24">
        <v>2.82</v>
      </c>
      <c r="S31" s="24">
        <v>44.43</v>
      </c>
      <c r="T31" s="24">
        <v>89.58</v>
      </c>
      <c r="U31" s="10">
        <v>1</v>
      </c>
      <c r="V31" s="10">
        <v>0</v>
      </c>
      <c r="W31" s="10">
        <v>1</v>
      </c>
      <c r="X31" s="10">
        <v>0</v>
      </c>
      <c r="Y31" s="10">
        <v>0</v>
      </c>
      <c r="Z31" s="10">
        <v>2</v>
      </c>
      <c r="AA31" s="10">
        <v>270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4.6855000000000002</v>
      </c>
      <c r="AK31" s="10">
        <v>0.2205</v>
      </c>
      <c r="AL31" s="11">
        <v>0.1537</v>
      </c>
      <c r="AM31" s="11">
        <v>7.1999999999999998E-3</v>
      </c>
      <c r="AN31" s="11">
        <v>3.2439</v>
      </c>
      <c r="AO31" s="11">
        <v>8.9499999999999996E-2</v>
      </c>
      <c r="AP31" s="11">
        <v>0.26779999999999998</v>
      </c>
      <c r="AQ31" s="11">
        <v>7.4000000000000003E-3</v>
      </c>
      <c r="AR31" s="11">
        <v>9.1960999999999995</v>
      </c>
      <c r="AS31" s="11">
        <v>0.49170000000000003</v>
      </c>
      <c r="AT31" s="11">
        <v>0.15859999999999999</v>
      </c>
      <c r="AU31" s="11">
        <v>8.5000000000000006E-3</v>
      </c>
      <c r="AV31" s="11">
        <v>29.4694</v>
      </c>
      <c r="AW31" s="11">
        <v>1.0899000000000001</v>
      </c>
      <c r="AX31" s="11">
        <v>0.38629999999999998</v>
      </c>
      <c r="AY31" s="11">
        <v>1.43E-2</v>
      </c>
      <c r="AZ31" s="11">
        <v>0.18116495948631708</v>
      </c>
      <c r="BA31" s="11">
        <v>2.4356872635561162</v>
      </c>
      <c r="BB31" s="11">
        <v>0.41787483942007708</v>
      </c>
      <c r="BC31" s="11">
        <v>0.3268733850129199</v>
      </c>
      <c r="BD31" s="11">
        <v>0.12910360698445786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164</v>
      </c>
      <c r="C32" s="10">
        <v>9.1489999999999991</v>
      </c>
      <c r="D32" s="10">
        <v>164.38121000000001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27.7</v>
      </c>
      <c r="Q32" s="24">
        <v>0.9</v>
      </c>
      <c r="R32" s="24">
        <v>2.82</v>
      </c>
      <c r="S32" s="24">
        <v>44.53</v>
      </c>
      <c r="T32" s="24">
        <v>89.51</v>
      </c>
      <c r="U32" s="10">
        <v>1</v>
      </c>
      <c r="V32" s="10">
        <v>0</v>
      </c>
      <c r="W32" s="10">
        <v>1</v>
      </c>
      <c r="X32" s="10">
        <v>0</v>
      </c>
      <c r="Y32" s="10">
        <v>0</v>
      </c>
      <c r="Z32" s="10">
        <v>2</v>
      </c>
      <c r="AA32" s="10">
        <v>270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3.9394</v>
      </c>
      <c r="AK32" s="10">
        <v>0.53720000000000001</v>
      </c>
      <c r="AL32" s="11">
        <v>0.1295</v>
      </c>
      <c r="AM32" s="11">
        <v>1.77E-2</v>
      </c>
      <c r="AN32" s="11">
        <v>2.8167</v>
      </c>
      <c r="AO32" s="11">
        <v>0.11940000000000001</v>
      </c>
      <c r="AP32" s="11">
        <v>0.2331</v>
      </c>
      <c r="AQ32" s="11">
        <v>9.9000000000000008E-3</v>
      </c>
      <c r="AR32" s="11">
        <v>7.3624999999999998</v>
      </c>
      <c r="AS32" s="11">
        <v>1.0406</v>
      </c>
      <c r="AT32" s="11">
        <v>0.12720000000000001</v>
      </c>
      <c r="AU32" s="11">
        <v>1.7999999999999999E-2</v>
      </c>
      <c r="AV32" s="11">
        <v>25.910599999999999</v>
      </c>
      <c r="AW32" s="11">
        <v>1.8242</v>
      </c>
      <c r="AX32" s="11">
        <v>0.34029999999999999</v>
      </c>
      <c r="AY32" s="11">
        <v>2.4E-2</v>
      </c>
      <c r="AZ32" s="11">
        <v>0.18695500523194974</v>
      </c>
      <c r="BA32" s="11">
        <v>2.675314465408805</v>
      </c>
      <c r="BB32" s="11">
        <v>0.45582887700534752</v>
      </c>
      <c r="BC32" s="11">
        <v>0.33038759689922476</v>
      </c>
      <c r="BD32" s="11">
        <v>2.1478961382580253E-2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164</v>
      </c>
      <c r="C33" s="10">
        <v>9.1419999999999995</v>
      </c>
      <c r="D33" s="10">
        <v>164.38092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27.7</v>
      </c>
      <c r="Q33" s="24">
        <v>0.9</v>
      </c>
      <c r="R33" s="24">
        <v>2.82</v>
      </c>
      <c r="S33" s="24">
        <v>44.62</v>
      </c>
      <c r="T33" s="24">
        <v>89.46</v>
      </c>
      <c r="U33" s="10">
        <v>1</v>
      </c>
      <c r="V33" s="10">
        <v>0</v>
      </c>
      <c r="W33" s="10">
        <v>1</v>
      </c>
      <c r="X33" s="10">
        <v>0</v>
      </c>
      <c r="Y33" s="10">
        <v>0</v>
      </c>
      <c r="Z33" s="10">
        <v>2</v>
      </c>
      <c r="AA33" s="10">
        <v>270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5.8723999999999998</v>
      </c>
      <c r="AK33" s="10">
        <v>0.48249999999999998</v>
      </c>
      <c r="AL33" s="11">
        <v>0.19339999999999999</v>
      </c>
      <c r="AM33" s="11">
        <v>1.5900000000000001E-2</v>
      </c>
      <c r="AN33" s="11">
        <v>3.7816999999999998</v>
      </c>
      <c r="AO33" s="11">
        <v>1.54E-2</v>
      </c>
      <c r="AP33" s="11">
        <v>0.3135</v>
      </c>
      <c r="AQ33" s="11">
        <v>1.2999999999999999E-3</v>
      </c>
      <c r="AR33" s="11">
        <v>11.1173</v>
      </c>
      <c r="AS33" s="11">
        <v>1.2355</v>
      </c>
      <c r="AT33" s="11">
        <v>0.19239999999999999</v>
      </c>
      <c r="AU33" s="11">
        <v>2.1399999999999999E-2</v>
      </c>
      <c r="AV33" s="11">
        <v>33.949800000000003</v>
      </c>
      <c r="AW33" s="11">
        <v>0.3453</v>
      </c>
      <c r="AX33" s="11">
        <v>0.44669999999999999</v>
      </c>
      <c r="AY33" s="11">
        <v>4.4999999999999997E-3</v>
      </c>
      <c r="AZ33" s="11">
        <v>0.17521704814522493</v>
      </c>
      <c r="BA33" s="11">
        <v>2.3217255717255716</v>
      </c>
      <c r="BB33" s="11">
        <v>0.39790330151775932</v>
      </c>
      <c r="BC33" s="11">
        <v>0.33486963392151692</v>
      </c>
      <c r="BD33" s="11">
        <v>0.1622495844699573</v>
      </c>
      <c r="BE33" s="27"/>
      <c r="BF33" s="5"/>
    </row>
    <row r="34" spans="2:66" ht="13.5" customHeight="1" x14ac:dyDescent="0.2">
      <c r="B34" s="10">
        <v>164</v>
      </c>
      <c r="C34" s="10">
        <v>9.2189999999999994</v>
      </c>
      <c r="D34" s="10">
        <v>164.38413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27.7</v>
      </c>
      <c r="Q34" s="24">
        <v>0.9</v>
      </c>
      <c r="R34" s="24">
        <v>2.82</v>
      </c>
      <c r="S34" s="24">
        <v>43.65</v>
      </c>
      <c r="T34" s="24">
        <v>90.08</v>
      </c>
      <c r="U34" s="10">
        <v>1</v>
      </c>
      <c r="V34" s="10">
        <v>0</v>
      </c>
      <c r="W34" s="10">
        <v>1</v>
      </c>
      <c r="X34" s="10">
        <v>0</v>
      </c>
      <c r="Y34" s="10">
        <v>0</v>
      </c>
      <c r="Z34" s="10">
        <v>2</v>
      </c>
      <c r="AA34" s="10">
        <v>270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7.6997999999999998</v>
      </c>
      <c r="AK34" s="10">
        <v>2.1999999999999999E-2</v>
      </c>
      <c r="AL34" s="11">
        <v>0.24909999999999999</v>
      </c>
      <c r="AM34" s="11">
        <v>6.9999999999999999E-4</v>
      </c>
      <c r="AN34" s="11">
        <v>4.0060000000000002</v>
      </c>
      <c r="AO34" s="11">
        <v>3.9300000000000002E-2</v>
      </c>
      <c r="AP34" s="11">
        <v>0.32529999999999998</v>
      </c>
      <c r="AQ34" s="11">
        <v>3.2000000000000002E-3</v>
      </c>
      <c r="AR34" s="11">
        <v>14.4618</v>
      </c>
      <c r="AS34" s="11">
        <v>0.16</v>
      </c>
      <c r="AT34" s="11">
        <v>0.24579999999999999</v>
      </c>
      <c r="AU34" s="11">
        <v>2.7000000000000001E-3</v>
      </c>
      <c r="AV34" s="11">
        <v>30.8797</v>
      </c>
      <c r="AW34" s="11">
        <v>0.15390000000000001</v>
      </c>
      <c r="AX34" s="11">
        <v>0.39839999999999998</v>
      </c>
      <c r="AY34" s="11">
        <v>2E-3</v>
      </c>
      <c r="AZ34" s="11">
        <v>0.10100870526461241</v>
      </c>
      <c r="BA34" s="11">
        <v>1.6208299430431246</v>
      </c>
      <c r="BB34" s="11">
        <v>0.23688295560384973</v>
      </c>
      <c r="BC34" s="11">
        <v>0.2000524383848977</v>
      </c>
      <c r="BD34" s="11">
        <v>0.18295962114339692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164</v>
      </c>
      <c r="C35" s="10">
        <v>9.2279999999999998</v>
      </c>
      <c r="D35" s="10">
        <v>164.3845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27.7</v>
      </c>
      <c r="Q35" s="24">
        <v>0.9</v>
      </c>
      <c r="R35" s="24">
        <v>2.82</v>
      </c>
      <c r="S35" s="24">
        <v>43.54</v>
      </c>
      <c r="T35" s="24">
        <v>90.16</v>
      </c>
      <c r="U35" s="10">
        <v>1</v>
      </c>
      <c r="V35" s="10">
        <v>0</v>
      </c>
      <c r="W35" s="10">
        <v>1</v>
      </c>
      <c r="X35" s="10">
        <v>0</v>
      </c>
      <c r="Y35" s="10">
        <v>0</v>
      </c>
      <c r="Z35" s="10">
        <v>2</v>
      </c>
      <c r="AA35" s="10">
        <v>270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3.6150000000000002</v>
      </c>
      <c r="AK35" s="10">
        <v>1.23E-2</v>
      </c>
      <c r="AL35" s="11">
        <v>0.1167</v>
      </c>
      <c r="AM35" s="11">
        <v>4.0000000000000002E-4</v>
      </c>
      <c r="AN35" s="11">
        <v>2.4824999999999999</v>
      </c>
      <c r="AO35" s="11">
        <v>0.14349999999999999</v>
      </c>
      <c r="AP35" s="11">
        <v>0.2011</v>
      </c>
      <c r="AQ35" s="11">
        <v>1.1599999999999999E-2</v>
      </c>
      <c r="AR35" s="11">
        <v>6.8650000000000002</v>
      </c>
      <c r="AS35" s="11">
        <v>0.105</v>
      </c>
      <c r="AT35" s="11">
        <v>0.1164</v>
      </c>
      <c r="AU35" s="11">
        <v>1.8E-3</v>
      </c>
      <c r="AV35" s="11">
        <v>20.338200000000001</v>
      </c>
      <c r="AW35" s="11">
        <v>0.96509999999999996</v>
      </c>
      <c r="AX35" s="11">
        <v>0.26179999999999998</v>
      </c>
      <c r="AY35" s="11">
        <v>1.24E-2</v>
      </c>
      <c r="AZ35" s="11">
        <v>0.13112983365737735</v>
      </c>
      <c r="BA35" s="11">
        <v>2.2491408934707899</v>
      </c>
      <c r="BB35" s="11">
        <v>0.38445267054468529</v>
      </c>
      <c r="BC35" s="11">
        <v>0.24834889546800268</v>
      </c>
      <c r="BD35" s="11">
        <v>-0.22083882351751041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164</v>
      </c>
      <c r="C36" s="10">
        <v>9.2349999999999994</v>
      </c>
      <c r="D36" s="10">
        <v>164.38479000000001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27.7</v>
      </c>
      <c r="Q36" s="24">
        <v>0.9</v>
      </c>
      <c r="R36" s="24">
        <v>2.82</v>
      </c>
      <c r="S36" s="24">
        <v>43.45</v>
      </c>
      <c r="T36" s="24">
        <v>90.21</v>
      </c>
      <c r="U36" s="10">
        <v>1</v>
      </c>
      <c r="V36" s="10">
        <v>0</v>
      </c>
      <c r="W36" s="10">
        <v>1</v>
      </c>
      <c r="X36" s="10">
        <v>0</v>
      </c>
      <c r="Y36" s="10">
        <v>0</v>
      </c>
      <c r="Z36" s="10">
        <v>2</v>
      </c>
      <c r="AA36" s="10">
        <v>270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5.6635</v>
      </c>
      <c r="AK36" s="10">
        <v>0.69569999999999999</v>
      </c>
      <c r="AL36" s="11">
        <v>0.1825</v>
      </c>
      <c r="AM36" s="11">
        <v>2.24E-2</v>
      </c>
      <c r="AN36" s="11">
        <v>3.9438</v>
      </c>
      <c r="AO36" s="11">
        <v>0.17419999999999999</v>
      </c>
      <c r="AP36" s="11">
        <v>0.31890000000000002</v>
      </c>
      <c r="AQ36" s="11">
        <v>1.41E-2</v>
      </c>
      <c r="AR36" s="11">
        <v>10.9216</v>
      </c>
      <c r="AS36" s="11">
        <v>1.2927</v>
      </c>
      <c r="AT36" s="11">
        <v>0.18490000000000001</v>
      </c>
      <c r="AU36" s="11">
        <v>2.1899999999999999E-2</v>
      </c>
      <c r="AV36" s="11">
        <v>34.313800000000001</v>
      </c>
      <c r="AW36" s="11">
        <v>0.40560000000000002</v>
      </c>
      <c r="AX36" s="11">
        <v>0.44090000000000001</v>
      </c>
      <c r="AY36" s="11">
        <v>5.1999999999999998E-3</v>
      </c>
      <c r="AZ36" s="11">
        <v>0.1605685706764938</v>
      </c>
      <c r="BA36" s="11">
        <v>2.3845321795565169</v>
      </c>
      <c r="BB36" s="11">
        <v>0.40907638223074466</v>
      </c>
      <c r="BC36" s="11">
        <v>0.34109077988985614</v>
      </c>
      <c r="BD36" s="11">
        <v>-3.1793337011496843E-2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164</v>
      </c>
      <c r="C37" s="10">
        <v>9.2430000000000003</v>
      </c>
      <c r="D37" s="10">
        <v>164.38513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27.7</v>
      </c>
      <c r="Q37" s="24">
        <v>0.9</v>
      </c>
      <c r="R37" s="24">
        <v>2.82</v>
      </c>
      <c r="S37" s="24">
        <v>43.35</v>
      </c>
      <c r="T37" s="24">
        <v>90.28</v>
      </c>
      <c r="U37" s="10">
        <v>1</v>
      </c>
      <c r="V37" s="10">
        <v>0</v>
      </c>
      <c r="W37" s="10">
        <v>1</v>
      </c>
      <c r="X37" s="10">
        <v>0</v>
      </c>
      <c r="Y37" s="10">
        <v>0</v>
      </c>
      <c r="Z37" s="10">
        <v>2</v>
      </c>
      <c r="AA37" s="10">
        <v>270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6.3414999999999999</v>
      </c>
      <c r="AK37" s="10">
        <v>0.62809999999999999</v>
      </c>
      <c r="AL37" s="11">
        <v>0.20399999999999999</v>
      </c>
      <c r="AM37" s="11">
        <v>2.0199999999999999E-2</v>
      </c>
      <c r="AN37" s="11">
        <v>3.7877999999999998</v>
      </c>
      <c r="AO37" s="11">
        <v>0.14130000000000001</v>
      </c>
      <c r="AP37" s="11">
        <v>0.30559999999999998</v>
      </c>
      <c r="AQ37" s="11">
        <v>1.14E-2</v>
      </c>
      <c r="AR37" s="11">
        <v>12.2965</v>
      </c>
      <c r="AS37" s="11">
        <v>1.1729000000000001</v>
      </c>
      <c r="AT37" s="11">
        <v>0.20780000000000001</v>
      </c>
      <c r="AU37" s="11">
        <v>1.9800000000000002E-2</v>
      </c>
      <c r="AV37" s="11">
        <v>31.372599999999998</v>
      </c>
      <c r="AW37" s="11">
        <v>1.0213000000000001</v>
      </c>
      <c r="AX37" s="11">
        <v>0.40229999999999999</v>
      </c>
      <c r="AY37" s="11">
        <v>1.3100000000000001E-2</v>
      </c>
      <c r="AZ37" s="11">
        <v>0.13660121486085608</v>
      </c>
      <c r="BA37" s="11">
        <v>1.9359961501443694</v>
      </c>
      <c r="BB37" s="11">
        <v>0.31880019668906734</v>
      </c>
      <c r="BC37" s="11">
        <v>0.26281416088640658</v>
      </c>
      <c r="BD37" s="11">
        <v>0.14629272880391575</v>
      </c>
      <c r="BE37" s="27"/>
      <c r="BF37" s="5"/>
      <c r="BI37" s="22">
        <v>2</v>
      </c>
    </row>
    <row r="38" spans="2:66" ht="13.5" customHeight="1" x14ac:dyDescent="0.2">
      <c r="B38" s="10">
        <v>164</v>
      </c>
      <c r="C38" s="10">
        <v>9.2509999999999994</v>
      </c>
      <c r="D38" s="10">
        <v>164.38545999999999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27.7</v>
      </c>
      <c r="Q38" s="24">
        <v>0.9</v>
      </c>
      <c r="R38" s="24">
        <v>2.82</v>
      </c>
      <c r="S38" s="24">
        <v>43.25</v>
      </c>
      <c r="T38" s="24">
        <v>90.35</v>
      </c>
      <c r="U38" s="10">
        <v>1</v>
      </c>
      <c r="V38" s="10">
        <v>0</v>
      </c>
      <c r="W38" s="10">
        <v>1</v>
      </c>
      <c r="X38" s="10">
        <v>0</v>
      </c>
      <c r="Y38" s="10">
        <v>0</v>
      </c>
      <c r="Z38" s="10">
        <v>2</v>
      </c>
      <c r="AA38" s="10">
        <v>270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4.7538999999999998</v>
      </c>
      <c r="AK38" s="10">
        <v>0.85970000000000002</v>
      </c>
      <c r="AL38" s="11">
        <v>0.1527</v>
      </c>
      <c r="AM38" s="11">
        <v>2.76E-2</v>
      </c>
      <c r="AN38" s="11">
        <v>3.5488</v>
      </c>
      <c r="AO38" s="11">
        <v>0.23730000000000001</v>
      </c>
      <c r="AP38" s="11">
        <v>0.28570000000000001</v>
      </c>
      <c r="AQ38" s="11">
        <v>1.9099999999999999E-2</v>
      </c>
      <c r="AR38" s="11">
        <v>9.0664999999999996</v>
      </c>
      <c r="AS38" s="11">
        <v>1.3955</v>
      </c>
      <c r="AT38" s="11">
        <v>0.153</v>
      </c>
      <c r="AU38" s="11">
        <v>2.35E-2</v>
      </c>
      <c r="AV38" s="11">
        <v>31.952999999999999</v>
      </c>
      <c r="AW38" s="11">
        <v>1.5973999999999999</v>
      </c>
      <c r="AX38" s="11">
        <v>0.40889999999999999</v>
      </c>
      <c r="AY38" s="11">
        <v>2.0400000000000001E-2</v>
      </c>
      <c r="AZ38" s="11">
        <v>0.17736826950763027</v>
      </c>
      <c r="BA38" s="11">
        <v>2.672549019607843</v>
      </c>
      <c r="BB38" s="11">
        <v>0.45541911372130278</v>
      </c>
      <c r="BC38" s="11">
        <v>0.36147471513325169</v>
      </c>
      <c r="BD38" s="11">
        <v>-6.3902706917881594E-2</v>
      </c>
      <c r="BE38" s="27"/>
      <c r="BF38" s="5"/>
      <c r="BI38" s="22">
        <v>3</v>
      </c>
      <c r="BJ38" s="3"/>
    </row>
    <row r="39" spans="2:66" ht="13.5" customHeight="1" x14ac:dyDescent="0.2">
      <c r="B39" s="10">
        <v>164</v>
      </c>
      <c r="C39" s="10">
        <v>9.2579999999999991</v>
      </c>
      <c r="D39" s="10">
        <v>164.38575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27.7</v>
      </c>
      <c r="Q39" s="24">
        <v>0.9</v>
      </c>
      <c r="R39" s="24">
        <v>2.82</v>
      </c>
      <c r="S39" s="24">
        <v>43.16</v>
      </c>
      <c r="T39" s="24">
        <v>90.4</v>
      </c>
      <c r="U39" s="10">
        <v>1</v>
      </c>
      <c r="V39" s="10">
        <v>0</v>
      </c>
      <c r="W39" s="10">
        <v>1</v>
      </c>
      <c r="X39" s="10">
        <v>0</v>
      </c>
      <c r="Y39" s="10">
        <v>0</v>
      </c>
      <c r="Z39" s="10">
        <v>2</v>
      </c>
      <c r="AA39" s="10">
        <v>270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5.2503000000000002</v>
      </c>
      <c r="AK39" s="10">
        <v>0.6048</v>
      </c>
      <c r="AL39" s="11">
        <v>0.16830000000000001</v>
      </c>
      <c r="AM39" s="11">
        <v>1.9400000000000001E-2</v>
      </c>
      <c r="AN39" s="11">
        <v>3.4054000000000002</v>
      </c>
      <c r="AO39" s="11">
        <v>0.20130000000000001</v>
      </c>
      <c r="AP39" s="11">
        <v>0.2737</v>
      </c>
      <c r="AQ39" s="11">
        <v>1.6199999999999999E-2</v>
      </c>
      <c r="AR39" s="11">
        <v>10.302</v>
      </c>
      <c r="AS39" s="11">
        <v>0.95299999999999996</v>
      </c>
      <c r="AT39" s="11">
        <v>0.17349999999999999</v>
      </c>
      <c r="AU39" s="11">
        <v>1.61E-2</v>
      </c>
      <c r="AV39" s="11">
        <v>29.409099999999999</v>
      </c>
      <c r="AW39" s="11">
        <v>1.3915</v>
      </c>
      <c r="AX39" s="11">
        <v>0.37569999999999998</v>
      </c>
      <c r="AY39" s="11">
        <v>1.78E-2</v>
      </c>
      <c r="AZ39" s="11">
        <v>0.1570680628272251</v>
      </c>
      <c r="BA39" s="11">
        <v>2.1654178674351585</v>
      </c>
      <c r="BB39" s="11">
        <v>0.36817188638018938</v>
      </c>
      <c r="BC39" s="11">
        <v>0.2890773922988944</v>
      </c>
      <c r="BD39" s="11">
        <v>0.11885627655368231</v>
      </c>
      <c r="BE39" s="27"/>
      <c r="BF39" s="5"/>
    </row>
    <row r="40" spans="2:66" ht="13.5" customHeight="1" x14ac:dyDescent="0.2">
      <c r="B40" s="10">
        <v>164</v>
      </c>
      <c r="C40" s="10">
        <v>9.266</v>
      </c>
      <c r="D40" s="10">
        <v>164.38607999999999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27.7</v>
      </c>
      <c r="Q40" s="24">
        <v>0.9</v>
      </c>
      <c r="R40" s="24">
        <v>2.82</v>
      </c>
      <c r="S40" s="24">
        <v>43.06</v>
      </c>
      <c r="T40" s="24">
        <v>90.47</v>
      </c>
      <c r="U40" s="10">
        <v>1</v>
      </c>
      <c r="V40" s="10">
        <v>0</v>
      </c>
      <c r="W40" s="10">
        <v>1</v>
      </c>
      <c r="X40" s="10">
        <v>0</v>
      </c>
      <c r="Y40" s="10">
        <v>0</v>
      </c>
      <c r="Z40" s="10">
        <v>2</v>
      </c>
      <c r="AA40" s="10">
        <v>270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8.3847000000000005</v>
      </c>
      <c r="AK40" s="10">
        <v>0.2681</v>
      </c>
      <c r="AL40" s="11">
        <v>0.26840000000000003</v>
      </c>
      <c r="AM40" s="11">
        <v>8.6E-3</v>
      </c>
      <c r="AN40" s="11">
        <v>4.2328000000000001</v>
      </c>
      <c r="AO40" s="11">
        <v>0.17519999999999999</v>
      </c>
      <c r="AP40" s="11">
        <v>0.33950000000000002</v>
      </c>
      <c r="AQ40" s="11">
        <v>1.41E-2</v>
      </c>
      <c r="AR40" s="11">
        <v>15.752700000000001</v>
      </c>
      <c r="AS40" s="11">
        <v>0.38350000000000001</v>
      </c>
      <c r="AT40" s="11">
        <v>0.26479999999999998</v>
      </c>
      <c r="AU40" s="11">
        <v>6.4000000000000003E-3</v>
      </c>
      <c r="AV40" s="11">
        <v>32.585299999999997</v>
      </c>
      <c r="AW40" s="11">
        <v>1.0732999999999999</v>
      </c>
      <c r="AX40" s="11">
        <v>0.41549999999999998</v>
      </c>
      <c r="AY40" s="11">
        <v>1.37E-2</v>
      </c>
      <c r="AZ40" s="11">
        <v>0.10066225165562909</v>
      </c>
      <c r="BA40" s="11">
        <v>1.5691087613293051</v>
      </c>
      <c r="BB40" s="11">
        <v>0.22151991768337501</v>
      </c>
      <c r="BC40" s="11">
        <v>0.19151910531220878</v>
      </c>
      <c r="BD40" s="11">
        <v>0.27923951461533392</v>
      </c>
      <c r="BE40" s="27"/>
      <c r="BF40" s="5"/>
    </row>
    <row r="41" spans="2:66" ht="13.5" customHeight="1" x14ac:dyDescent="0.2">
      <c r="B41" s="10">
        <v>164</v>
      </c>
      <c r="C41" s="10">
        <v>9.2739999999999991</v>
      </c>
      <c r="D41" s="10">
        <v>164.38641999999999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27.7</v>
      </c>
      <c r="Q41" s="24">
        <v>0.9</v>
      </c>
      <c r="R41" s="24">
        <v>2.82</v>
      </c>
      <c r="S41" s="24">
        <v>42.96</v>
      </c>
      <c r="T41" s="24">
        <v>90.54</v>
      </c>
      <c r="U41" s="10">
        <v>1</v>
      </c>
      <c r="V41" s="10">
        <v>0</v>
      </c>
      <c r="W41" s="10">
        <v>1</v>
      </c>
      <c r="X41" s="10">
        <v>0</v>
      </c>
      <c r="Y41" s="10">
        <v>0</v>
      </c>
      <c r="Z41" s="10">
        <v>2</v>
      </c>
      <c r="AA41" s="10">
        <v>270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3.8178000000000001</v>
      </c>
      <c r="AK41" s="10">
        <v>0.16500000000000001</v>
      </c>
      <c r="AL41" s="11">
        <v>0.122</v>
      </c>
      <c r="AM41" s="11">
        <v>5.3E-3</v>
      </c>
      <c r="AN41" s="11">
        <v>2.4241000000000001</v>
      </c>
      <c r="AO41" s="11">
        <v>9.9699999999999997E-2</v>
      </c>
      <c r="AP41" s="11">
        <v>0.19400000000000001</v>
      </c>
      <c r="AQ41" s="11">
        <v>8.0000000000000002E-3</v>
      </c>
      <c r="AR41" s="11">
        <v>7.2065000000000001</v>
      </c>
      <c r="AS41" s="11">
        <v>0.1426</v>
      </c>
      <c r="AT41" s="11">
        <v>0.12089999999999999</v>
      </c>
      <c r="AU41" s="11">
        <v>2.3999999999999998E-3</v>
      </c>
      <c r="AV41" s="11">
        <v>19.481300000000001</v>
      </c>
      <c r="AW41" s="11">
        <v>0.77790000000000004</v>
      </c>
      <c r="AX41" s="11">
        <v>0.24790000000000001</v>
      </c>
      <c r="AY41" s="11">
        <v>9.9000000000000008E-3</v>
      </c>
      <c r="AZ41" s="11">
        <v>0.12197329712604663</v>
      </c>
      <c r="BA41" s="11">
        <v>2.0504549214226637</v>
      </c>
      <c r="BB41" s="11">
        <v>0.34436008676789587</v>
      </c>
      <c r="BC41" s="11">
        <v>0.21926795580110497</v>
      </c>
      <c r="BD41" s="11">
        <v>-0.14258918202317436</v>
      </c>
      <c r="BE41" s="27"/>
      <c r="BF41" s="5"/>
    </row>
    <row r="42" spans="2:66" ht="13.5" customHeight="1" x14ac:dyDescent="0.2">
      <c r="B42" s="10">
        <v>164</v>
      </c>
      <c r="C42" s="10">
        <v>9.0739999999999998</v>
      </c>
      <c r="D42" s="10">
        <v>164.37808000000001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27.7</v>
      </c>
      <c r="Q42" s="24">
        <v>0.9</v>
      </c>
      <c r="R42" s="24">
        <v>2.82</v>
      </c>
      <c r="S42" s="24">
        <v>45.47</v>
      </c>
      <c r="T42" s="24">
        <v>88.91</v>
      </c>
      <c r="U42" s="10">
        <v>1</v>
      </c>
      <c r="V42" s="10">
        <v>0</v>
      </c>
      <c r="W42" s="10">
        <v>1</v>
      </c>
      <c r="X42" s="10">
        <v>0</v>
      </c>
      <c r="Y42" s="10">
        <v>0</v>
      </c>
      <c r="Z42" s="10">
        <v>2</v>
      </c>
      <c r="AA42" s="10">
        <v>270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5.3906999999999998</v>
      </c>
      <c r="AK42" s="10">
        <v>2.64E-2</v>
      </c>
      <c r="AL42" s="11">
        <v>0.1804</v>
      </c>
      <c r="AM42" s="11">
        <v>8.9999999999999998E-4</v>
      </c>
      <c r="AN42" s="11">
        <v>2.5587</v>
      </c>
      <c r="AO42" s="11">
        <v>8.2000000000000007E-3</v>
      </c>
      <c r="AP42" s="11">
        <v>0.21609999999999999</v>
      </c>
      <c r="AQ42" s="11">
        <v>6.9999999999999999E-4</v>
      </c>
      <c r="AR42" s="11">
        <v>10.1684</v>
      </c>
      <c r="AS42" s="11">
        <v>6.5699999999999995E-2</v>
      </c>
      <c r="AT42" s="11">
        <v>0.1789</v>
      </c>
      <c r="AU42" s="11">
        <v>1.1999999999999999E-3</v>
      </c>
      <c r="AV42" s="11">
        <v>18.283200000000001</v>
      </c>
      <c r="AW42" s="11">
        <v>5.8200000000000002E-2</v>
      </c>
      <c r="AX42" s="11">
        <v>0.24490000000000001</v>
      </c>
      <c r="AY42" s="11">
        <v>8.0000000000000004E-4</v>
      </c>
      <c r="AZ42" s="11">
        <v>6.2472885032538006E-2</v>
      </c>
      <c r="BA42" s="11">
        <v>1.3689211850195639</v>
      </c>
      <c r="BB42" s="11">
        <v>0.15573383671543181</v>
      </c>
      <c r="BC42" s="11">
        <v>0.10716605325828102</v>
      </c>
      <c r="BD42" s="11">
        <v>0.18156370013997936</v>
      </c>
      <c r="BE42" s="27"/>
      <c r="BF42" s="5"/>
    </row>
    <row r="43" spans="2:66" ht="13.5" customHeight="1" x14ac:dyDescent="0.2">
      <c r="B43" s="10">
        <v>164</v>
      </c>
      <c r="C43" s="10">
        <v>9.0809999999999995</v>
      </c>
      <c r="D43" s="10">
        <v>164.37837999999999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27.7</v>
      </c>
      <c r="Q43" s="24">
        <v>0.9</v>
      </c>
      <c r="R43" s="24">
        <v>2.82</v>
      </c>
      <c r="S43" s="24">
        <v>45.39</v>
      </c>
      <c r="T43" s="24">
        <v>88.97</v>
      </c>
      <c r="U43" s="10">
        <v>1</v>
      </c>
      <c r="V43" s="10">
        <v>0</v>
      </c>
      <c r="W43" s="10">
        <v>1</v>
      </c>
      <c r="X43" s="10">
        <v>0</v>
      </c>
      <c r="Y43" s="10">
        <v>0</v>
      </c>
      <c r="Z43" s="10">
        <v>2</v>
      </c>
      <c r="AA43" s="10">
        <v>270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5.6359000000000004</v>
      </c>
      <c r="AK43" s="10">
        <v>0.69830000000000003</v>
      </c>
      <c r="AL43" s="11">
        <v>0.18820000000000001</v>
      </c>
      <c r="AM43" s="11">
        <v>2.3300000000000001E-2</v>
      </c>
      <c r="AN43" s="11">
        <v>3.5447000000000002</v>
      </c>
      <c r="AO43" s="11">
        <v>0.3422</v>
      </c>
      <c r="AP43" s="11">
        <v>0.29880000000000001</v>
      </c>
      <c r="AQ43" s="11">
        <v>2.8799999999999999E-2</v>
      </c>
      <c r="AR43" s="11">
        <v>10.716799999999999</v>
      </c>
      <c r="AS43" s="11">
        <v>1.1568000000000001</v>
      </c>
      <c r="AT43" s="11">
        <v>0.18820000000000001</v>
      </c>
      <c r="AU43" s="11">
        <v>2.0299999999999999E-2</v>
      </c>
      <c r="AV43" s="11">
        <v>30.295200000000001</v>
      </c>
      <c r="AW43" s="11">
        <v>2.3691</v>
      </c>
      <c r="AX43" s="11">
        <v>0.40500000000000003</v>
      </c>
      <c r="AY43" s="11">
        <v>3.1699999999999999E-2</v>
      </c>
      <c r="AZ43" s="11">
        <v>0.15089514066496165</v>
      </c>
      <c r="BA43" s="11">
        <v>2.1519659936238047</v>
      </c>
      <c r="BB43" s="11">
        <v>0.3654753877275792</v>
      </c>
      <c r="BC43" s="11">
        <v>0.29747530186608129</v>
      </c>
      <c r="BD43" s="11">
        <v>6.7287117315789416E-2</v>
      </c>
      <c r="BE43" s="27"/>
      <c r="BF43" s="5"/>
    </row>
    <row r="44" spans="2:66" ht="13.5" customHeight="1" x14ac:dyDescent="0.2">
      <c r="B44" s="10">
        <v>164</v>
      </c>
      <c r="C44" s="10">
        <v>9.0869999999999997</v>
      </c>
      <c r="D44" s="10">
        <v>164.37862000000001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27.7</v>
      </c>
      <c r="Q44" s="24">
        <v>0.9</v>
      </c>
      <c r="R44" s="24">
        <v>2.82</v>
      </c>
      <c r="S44" s="24">
        <v>45.31</v>
      </c>
      <c r="T44" s="24">
        <v>89.02</v>
      </c>
      <c r="U44" s="10">
        <v>1</v>
      </c>
      <c r="V44" s="10">
        <v>0</v>
      </c>
      <c r="W44" s="10">
        <v>1</v>
      </c>
      <c r="X44" s="10">
        <v>0</v>
      </c>
      <c r="Y44" s="10">
        <v>0</v>
      </c>
      <c r="Z44" s="10">
        <v>2</v>
      </c>
      <c r="AA44" s="10">
        <v>270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8.3994</v>
      </c>
      <c r="AK44" s="10">
        <v>8.4000000000000005E-2</v>
      </c>
      <c r="AL44" s="11">
        <v>0.2802</v>
      </c>
      <c r="AM44" s="11">
        <v>2.8E-3</v>
      </c>
      <c r="AN44" s="11">
        <v>3.6554000000000002</v>
      </c>
      <c r="AO44" s="11">
        <v>2.76E-2</v>
      </c>
      <c r="AP44" s="11">
        <v>0.30769999999999997</v>
      </c>
      <c r="AQ44" s="11">
        <v>2.3E-3</v>
      </c>
      <c r="AR44" s="11">
        <v>15.6463</v>
      </c>
      <c r="AS44" s="11">
        <v>0.18240000000000001</v>
      </c>
      <c r="AT44" s="11">
        <v>0.27439999999999998</v>
      </c>
      <c r="AU44" s="11">
        <v>3.2000000000000002E-3</v>
      </c>
      <c r="AV44" s="11">
        <v>25.750399999999999</v>
      </c>
      <c r="AW44" s="11">
        <v>0.19969999999999999</v>
      </c>
      <c r="AX44" s="11">
        <v>0.34370000000000001</v>
      </c>
      <c r="AY44" s="11">
        <v>2.7000000000000001E-3</v>
      </c>
      <c r="AZ44" s="11">
        <v>5.5265581823764252E-2</v>
      </c>
      <c r="BA44" s="11">
        <v>1.2525510204081634</v>
      </c>
      <c r="BB44" s="11">
        <v>0.11211778029445078</v>
      </c>
      <c r="BC44" s="11">
        <v>9.2970217332975613E-2</v>
      </c>
      <c r="BD44" s="11">
        <v>0.42981453048357882</v>
      </c>
      <c r="BE44" s="27"/>
      <c r="BF44" s="5"/>
    </row>
    <row r="45" spans="2:66" ht="13.5" customHeight="1" x14ac:dyDescent="0.2">
      <c r="B45" s="10">
        <v>164</v>
      </c>
      <c r="C45" s="10">
        <v>9.0950000000000006</v>
      </c>
      <c r="D45" s="10">
        <v>164.37896000000001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27.7</v>
      </c>
      <c r="Q45" s="24">
        <v>0.9</v>
      </c>
      <c r="R45" s="24">
        <v>2.82</v>
      </c>
      <c r="S45" s="24">
        <v>45.21</v>
      </c>
      <c r="T45" s="24">
        <v>89.08</v>
      </c>
      <c r="U45" s="10">
        <v>1</v>
      </c>
      <c r="V45" s="10">
        <v>0</v>
      </c>
      <c r="W45" s="10">
        <v>1</v>
      </c>
      <c r="X45" s="10">
        <v>0</v>
      </c>
      <c r="Y45" s="10">
        <v>0</v>
      </c>
      <c r="Z45" s="10">
        <v>2</v>
      </c>
      <c r="AA45" s="10">
        <v>270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5.5467000000000004</v>
      </c>
      <c r="AK45" s="10">
        <v>0.40050000000000002</v>
      </c>
      <c r="AL45" s="11">
        <v>0.1847</v>
      </c>
      <c r="AM45" s="11">
        <v>1.3299999999999999E-2</v>
      </c>
      <c r="AN45" s="11">
        <v>3.512</v>
      </c>
      <c r="AO45" s="11">
        <v>9.4799999999999995E-2</v>
      </c>
      <c r="AP45" s="11">
        <v>0.2949</v>
      </c>
      <c r="AQ45" s="11">
        <v>8.0000000000000002E-3</v>
      </c>
      <c r="AR45" s="11">
        <v>10.5505</v>
      </c>
      <c r="AS45" s="11">
        <v>0.83499999999999996</v>
      </c>
      <c r="AT45" s="11">
        <v>0.1847</v>
      </c>
      <c r="AU45" s="11">
        <v>1.46E-2</v>
      </c>
      <c r="AV45" s="11">
        <v>29.7898</v>
      </c>
      <c r="AW45" s="11">
        <v>3.7400000000000003E-2</v>
      </c>
      <c r="AX45" s="11">
        <v>0.39679999999999999</v>
      </c>
      <c r="AY45" s="11">
        <v>5.0000000000000001E-4</v>
      </c>
      <c r="AZ45" s="11">
        <v>0.14731820153245626</v>
      </c>
      <c r="BA45" s="11">
        <v>2.1483486735246342</v>
      </c>
      <c r="BB45" s="11">
        <v>0.36474634565778158</v>
      </c>
      <c r="BC45" s="11">
        <v>0.29417475728155335</v>
      </c>
      <c r="BD45" s="11">
        <v>3.32533040529455E-2</v>
      </c>
      <c r="BE45" s="27"/>
      <c r="BF45" s="5"/>
    </row>
    <row r="46" spans="2:66" ht="13.5" customHeight="1" x14ac:dyDescent="0.2">
      <c r="B46" s="10">
        <v>164</v>
      </c>
      <c r="C46" s="10">
        <v>9.1020000000000003</v>
      </c>
      <c r="D46" s="10">
        <v>164.37925000000001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27.7</v>
      </c>
      <c r="Q46" s="24">
        <v>0.9</v>
      </c>
      <c r="R46" s="24">
        <v>2.82</v>
      </c>
      <c r="S46" s="24">
        <v>45.12</v>
      </c>
      <c r="T46" s="24">
        <v>89.14</v>
      </c>
      <c r="U46" s="10">
        <v>1</v>
      </c>
      <c r="V46" s="10">
        <v>0</v>
      </c>
      <c r="W46" s="10">
        <v>1</v>
      </c>
      <c r="X46" s="10">
        <v>0</v>
      </c>
      <c r="Y46" s="10">
        <v>0</v>
      </c>
      <c r="Z46" s="10">
        <v>2</v>
      </c>
      <c r="AA46" s="10">
        <v>270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5.3582999999999998</v>
      </c>
      <c r="AK46" s="10">
        <v>2.8899999999999999E-2</v>
      </c>
      <c r="AL46" s="11">
        <v>0.17810000000000001</v>
      </c>
      <c r="AM46" s="11">
        <v>1E-3</v>
      </c>
      <c r="AN46" s="11">
        <v>2.54</v>
      </c>
      <c r="AO46" s="11">
        <v>2.4899999999999999E-2</v>
      </c>
      <c r="AP46" s="11">
        <v>0.21290000000000001</v>
      </c>
      <c r="AQ46" s="11">
        <v>2.0999999999999999E-3</v>
      </c>
      <c r="AR46" s="11">
        <v>10.1058</v>
      </c>
      <c r="AS46" s="11">
        <v>5.5899999999999998E-2</v>
      </c>
      <c r="AT46" s="11">
        <v>0.17660000000000001</v>
      </c>
      <c r="AU46" s="11">
        <v>1E-3</v>
      </c>
      <c r="AV46" s="11">
        <v>18.2042</v>
      </c>
      <c r="AW46" s="11">
        <v>0.11650000000000001</v>
      </c>
      <c r="AX46" s="11">
        <v>0.24199999999999999</v>
      </c>
      <c r="AY46" s="11">
        <v>1.5E-3</v>
      </c>
      <c r="AZ46" s="11">
        <v>6.3970103319410831E-2</v>
      </c>
      <c r="BA46" s="11">
        <v>1.3703284258210644</v>
      </c>
      <c r="BB46" s="11">
        <v>0.15623506927854752</v>
      </c>
      <c r="BC46" s="11">
        <v>0.10679294578706724</v>
      </c>
      <c r="BD46" s="11">
        <v>0.20209348236975702</v>
      </c>
      <c r="BE46" s="27"/>
      <c r="BF46" s="5"/>
    </row>
    <row r="47" spans="2:66" ht="13.5" customHeight="1" x14ac:dyDescent="0.2">
      <c r="B47" s="10">
        <v>164</v>
      </c>
      <c r="C47" s="10">
        <v>9.11</v>
      </c>
      <c r="D47" s="10">
        <v>164.37958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27.7</v>
      </c>
      <c r="Q47" s="24">
        <v>0.9</v>
      </c>
      <c r="R47" s="24">
        <v>2.82</v>
      </c>
      <c r="S47" s="24">
        <v>45.02</v>
      </c>
      <c r="T47" s="24">
        <v>89.2</v>
      </c>
      <c r="U47" s="10">
        <v>1</v>
      </c>
      <c r="V47" s="10">
        <v>0</v>
      </c>
      <c r="W47" s="10">
        <v>1</v>
      </c>
      <c r="X47" s="10">
        <v>0</v>
      </c>
      <c r="Y47" s="10">
        <v>0</v>
      </c>
      <c r="Z47" s="10">
        <v>2</v>
      </c>
      <c r="AA47" s="10">
        <v>270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5.8620000000000001</v>
      </c>
      <c r="AK47" s="10">
        <v>0.51190000000000002</v>
      </c>
      <c r="AL47" s="11">
        <v>0.19450000000000001</v>
      </c>
      <c r="AM47" s="11">
        <v>1.7000000000000001E-2</v>
      </c>
      <c r="AN47" s="11">
        <v>3.7286000000000001</v>
      </c>
      <c r="AO47" s="11">
        <v>0.19339999999999999</v>
      </c>
      <c r="AP47" s="11">
        <v>0.31180000000000002</v>
      </c>
      <c r="AQ47" s="11">
        <v>1.6199999999999999E-2</v>
      </c>
      <c r="AR47" s="11">
        <v>11.166499999999999</v>
      </c>
      <c r="AS47" s="11">
        <v>0.75270000000000004</v>
      </c>
      <c r="AT47" s="11">
        <v>0.1948</v>
      </c>
      <c r="AU47" s="11">
        <v>1.3100000000000001E-2</v>
      </c>
      <c r="AV47" s="11">
        <v>31.0398</v>
      </c>
      <c r="AW47" s="11">
        <v>0.97550000000000003</v>
      </c>
      <c r="AX47" s="11">
        <v>0.41189999999999999</v>
      </c>
      <c r="AY47" s="11">
        <v>1.29E-2</v>
      </c>
      <c r="AZ47" s="11">
        <v>0.13831698217493432</v>
      </c>
      <c r="BA47" s="11">
        <v>2.1144763860369609</v>
      </c>
      <c r="BB47" s="11">
        <v>0.35783748145706279</v>
      </c>
      <c r="BC47" s="11">
        <v>0.29425318514502574</v>
      </c>
      <c r="BD47" s="11">
        <v>-2.932115692457336E-2</v>
      </c>
      <c r="BE47" s="27"/>
      <c r="BF47" s="5"/>
    </row>
    <row r="48" spans="2:66" ht="13.5" customHeight="1" x14ac:dyDescent="0.2">
      <c r="B48" s="10">
        <v>164</v>
      </c>
      <c r="C48" s="10">
        <v>9.1159999999999997</v>
      </c>
      <c r="D48" s="10">
        <v>164.37983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27.7</v>
      </c>
      <c r="Q48" s="24">
        <v>0.9</v>
      </c>
      <c r="R48" s="24">
        <v>2.82</v>
      </c>
      <c r="S48" s="24">
        <v>44.95</v>
      </c>
      <c r="T48" s="24">
        <v>89.25</v>
      </c>
      <c r="U48" s="10">
        <v>1</v>
      </c>
      <c r="V48" s="10">
        <v>0</v>
      </c>
      <c r="W48" s="10">
        <v>1</v>
      </c>
      <c r="X48" s="10">
        <v>0</v>
      </c>
      <c r="Y48" s="10">
        <v>0</v>
      </c>
      <c r="Z48" s="10">
        <v>2</v>
      </c>
      <c r="AA48" s="10">
        <v>270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8.2608999999999995</v>
      </c>
      <c r="AK48" s="10">
        <v>8.4699999999999998E-2</v>
      </c>
      <c r="AL48" s="11">
        <v>0.2737</v>
      </c>
      <c r="AM48" s="11">
        <v>2.8E-3</v>
      </c>
      <c r="AN48" s="11">
        <v>3.6021999999999998</v>
      </c>
      <c r="AO48" s="11">
        <v>2.5600000000000001E-2</v>
      </c>
      <c r="AP48" s="11">
        <v>0.30080000000000001</v>
      </c>
      <c r="AQ48" s="11">
        <v>2.0999999999999999E-3</v>
      </c>
      <c r="AR48" s="11">
        <v>15.3956</v>
      </c>
      <c r="AS48" s="11">
        <v>0.15329999999999999</v>
      </c>
      <c r="AT48" s="11">
        <v>0.2681</v>
      </c>
      <c r="AU48" s="11">
        <v>2.7000000000000001E-3</v>
      </c>
      <c r="AV48" s="11">
        <v>25.2928</v>
      </c>
      <c r="AW48" s="11">
        <v>0.17469999999999999</v>
      </c>
      <c r="AX48" s="11">
        <v>0.33510000000000001</v>
      </c>
      <c r="AY48" s="11">
        <v>2.3E-3</v>
      </c>
      <c r="AZ48" s="11">
        <v>5.3939298631860352E-2</v>
      </c>
      <c r="BA48" s="11">
        <v>1.2499067512122342</v>
      </c>
      <c r="BB48" s="11">
        <v>0.11107427055702919</v>
      </c>
      <c r="BC48" s="11">
        <v>9.1098622189992762E-2</v>
      </c>
      <c r="BD48" s="11">
        <v>0.41518893533307955</v>
      </c>
      <c r="BE48" s="27"/>
      <c r="BF48" s="5"/>
    </row>
    <row r="49" spans="2:57" ht="13.5" customHeight="1" x14ac:dyDescent="0.2">
      <c r="B49" s="10">
        <v>164</v>
      </c>
      <c r="C49" s="10">
        <v>9.1240000000000006</v>
      </c>
      <c r="D49" s="10">
        <v>164.38016999999999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27.7</v>
      </c>
      <c r="Q49" s="24">
        <v>0.9</v>
      </c>
      <c r="R49" s="24">
        <v>2.82</v>
      </c>
      <c r="S49" s="24">
        <v>44.85</v>
      </c>
      <c r="T49" s="24">
        <v>89.31</v>
      </c>
      <c r="U49" s="10">
        <v>1</v>
      </c>
      <c r="V49" s="10">
        <v>0</v>
      </c>
      <c r="W49" s="10">
        <v>1</v>
      </c>
      <c r="X49" s="10">
        <v>0</v>
      </c>
      <c r="Y49" s="10">
        <v>0</v>
      </c>
      <c r="Z49" s="10">
        <v>2</v>
      </c>
      <c r="AA49" s="10">
        <v>270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5.7310999999999996</v>
      </c>
      <c r="AK49" s="10">
        <v>0.56459999999999999</v>
      </c>
      <c r="AL49" s="11">
        <v>0.1895</v>
      </c>
      <c r="AM49" s="11">
        <v>1.8700000000000001E-2</v>
      </c>
      <c r="AN49" s="11">
        <v>3.5983000000000001</v>
      </c>
      <c r="AO49" s="11">
        <v>0.2198</v>
      </c>
      <c r="AP49" s="11">
        <v>0.29980000000000001</v>
      </c>
      <c r="AQ49" s="11">
        <v>1.83E-2</v>
      </c>
      <c r="AR49" s="11">
        <v>11.1044</v>
      </c>
      <c r="AS49" s="11">
        <v>1.0259</v>
      </c>
      <c r="AT49" s="11">
        <v>0.193</v>
      </c>
      <c r="AU49" s="11">
        <v>1.78E-2</v>
      </c>
      <c r="AV49" s="11">
        <v>30.2973</v>
      </c>
      <c r="AW49" s="11">
        <v>1.4144000000000001</v>
      </c>
      <c r="AX49" s="11">
        <v>0.40050000000000002</v>
      </c>
      <c r="AY49" s="11">
        <v>1.8700000000000001E-2</v>
      </c>
      <c r="AZ49" s="11">
        <v>0.14379551620733971</v>
      </c>
      <c r="BA49" s="11">
        <v>2.0751295336787567</v>
      </c>
      <c r="BB49" s="11">
        <v>0.34962089300758215</v>
      </c>
      <c r="BC49" s="11">
        <v>0.28463648834019206</v>
      </c>
      <c r="BD49" s="11">
        <v>6.851074012670462E-2</v>
      </c>
      <c r="BE49" s="27"/>
    </row>
    <row r="50" spans="2:57" ht="13.5" customHeight="1" x14ac:dyDescent="0.2">
      <c r="B50" s="10">
        <v>164</v>
      </c>
      <c r="C50" s="10">
        <v>9.0299999999999994</v>
      </c>
      <c r="D50" s="10">
        <v>164.37625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27.7</v>
      </c>
      <c r="Q50" s="24">
        <v>0.9</v>
      </c>
      <c r="R50" s="24">
        <v>2.82</v>
      </c>
      <c r="S50" s="24">
        <v>46.03</v>
      </c>
      <c r="T50" s="24">
        <v>88.56</v>
      </c>
      <c r="U50" s="10">
        <v>1</v>
      </c>
      <c r="V50" s="10">
        <v>0</v>
      </c>
      <c r="W50" s="10">
        <v>1</v>
      </c>
      <c r="X50" s="10">
        <v>0</v>
      </c>
      <c r="Y50" s="10">
        <v>0</v>
      </c>
      <c r="Z50" s="10">
        <v>2</v>
      </c>
      <c r="AA50" s="10">
        <v>270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7.6228999999999996</v>
      </c>
      <c r="AK50" s="10">
        <v>1.38E-2</v>
      </c>
      <c r="AL50" s="11">
        <v>0.25769999999999998</v>
      </c>
      <c r="AM50" s="11">
        <v>5.0000000000000001E-4</v>
      </c>
      <c r="AN50" s="11">
        <v>3.3220000000000001</v>
      </c>
      <c r="AO50" s="11">
        <v>5.7000000000000002E-3</v>
      </c>
      <c r="AP50" s="11">
        <v>0.28410000000000002</v>
      </c>
      <c r="AQ50" s="11">
        <v>5.0000000000000001E-4</v>
      </c>
      <c r="AR50" s="11">
        <v>14.0702</v>
      </c>
      <c r="AS50" s="11">
        <v>6.3500000000000001E-2</v>
      </c>
      <c r="AT50" s="11">
        <v>0.25019999999999998</v>
      </c>
      <c r="AU50" s="11">
        <v>1.1000000000000001E-3</v>
      </c>
      <c r="AV50" s="11">
        <v>23.612200000000001</v>
      </c>
      <c r="AW50" s="11">
        <v>0.104</v>
      </c>
      <c r="AX50" s="11">
        <v>0.32</v>
      </c>
      <c r="AY50" s="11">
        <v>1.4E-3</v>
      </c>
      <c r="AZ50" s="11">
        <v>5.9427247144512467E-2</v>
      </c>
      <c r="BA50" s="11">
        <v>1.278976818545164</v>
      </c>
      <c r="BB50" s="11">
        <v>0.12241318835496322</v>
      </c>
      <c r="BC50" s="11">
        <v>9.7832180900766258E-2</v>
      </c>
      <c r="BD50" s="11">
        <v>0.40956883762599844</v>
      </c>
      <c r="BE50" s="27"/>
    </row>
    <row r="51" spans="2:57" ht="13.5" customHeight="1" x14ac:dyDescent="0.2">
      <c r="B51" s="10">
        <v>164</v>
      </c>
      <c r="C51" s="10">
        <v>8.8030000000000008</v>
      </c>
      <c r="D51" s="10">
        <v>164.36679000000001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27.7</v>
      </c>
      <c r="Q51" s="24">
        <v>0.9</v>
      </c>
      <c r="R51" s="24">
        <v>2.82</v>
      </c>
      <c r="S51" s="24">
        <v>48.88</v>
      </c>
      <c r="T51" s="24">
        <v>86.81</v>
      </c>
      <c r="U51" s="10">
        <v>1</v>
      </c>
      <c r="V51" s="10">
        <v>0</v>
      </c>
      <c r="W51" s="10">
        <v>1</v>
      </c>
      <c r="X51" s="10">
        <v>0</v>
      </c>
      <c r="Y51" s="10">
        <v>0</v>
      </c>
      <c r="Z51" s="10">
        <v>2</v>
      </c>
      <c r="AA51" s="10">
        <v>270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19.181999999999999</v>
      </c>
      <c r="AK51" s="26">
        <v>0</v>
      </c>
      <c r="AL51" s="26">
        <v>0.68699999999999994</v>
      </c>
      <c r="AM51" s="26">
        <v>0</v>
      </c>
      <c r="AN51" s="26">
        <v>7.5519999999999996</v>
      </c>
      <c r="AO51" s="26">
        <v>1E-3</v>
      </c>
      <c r="AP51" s="26">
        <v>0.68400000000000005</v>
      </c>
      <c r="AQ51" s="26">
        <v>0</v>
      </c>
      <c r="AR51" s="26">
        <v>36.352499999999999</v>
      </c>
      <c r="AS51" s="26">
        <v>8.9999999999999993E-3</v>
      </c>
      <c r="AT51" s="26">
        <v>0.68599999999999994</v>
      </c>
      <c r="AU51" s="26">
        <v>0</v>
      </c>
      <c r="AV51" s="26">
        <v>46.496299999999998</v>
      </c>
      <c r="AW51" s="26">
        <v>4.1999999999999997E-3</v>
      </c>
      <c r="AX51" s="26">
        <v>0.66610000000000003</v>
      </c>
      <c r="AY51" s="26">
        <v>1E-4</v>
      </c>
      <c r="AZ51" s="11">
        <v>-1.3258277164654489E-2</v>
      </c>
      <c r="BA51" s="11">
        <v>24.274781341107875</v>
      </c>
      <c r="BB51" s="11">
        <v>-1.4717846313142458E-2</v>
      </c>
      <c r="BC51" s="11">
        <v>-1.6116840343393918E-2</v>
      </c>
      <c r="BD51" s="11">
        <v>0.33063041572509216</v>
      </c>
      <c r="BE51" s="27"/>
    </row>
    <row r="52" spans="2:57" ht="13.5" customHeight="1" x14ac:dyDescent="0.2">
      <c r="B52" s="10">
        <v>164</v>
      </c>
      <c r="C52" s="10">
        <v>8.7929999999999993</v>
      </c>
      <c r="D52" s="10">
        <v>164.36636999999999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27.7</v>
      </c>
      <c r="Q52" s="24">
        <v>0.9</v>
      </c>
      <c r="R52" s="24">
        <v>2.82</v>
      </c>
      <c r="S52" s="24">
        <v>49</v>
      </c>
      <c r="T52" s="24">
        <v>86.74</v>
      </c>
      <c r="U52" s="10">
        <v>1</v>
      </c>
      <c r="V52" s="10">
        <v>0</v>
      </c>
      <c r="W52" s="10">
        <v>1</v>
      </c>
      <c r="X52" s="10">
        <v>0</v>
      </c>
      <c r="Y52" s="10">
        <v>0</v>
      </c>
      <c r="Z52" s="10">
        <v>2</v>
      </c>
      <c r="AA52" s="10">
        <v>270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27.669599999999999</v>
      </c>
      <c r="AK52" s="10">
        <v>1.1000000000000001E-3</v>
      </c>
      <c r="AL52" s="11">
        <v>0.99350000000000005</v>
      </c>
      <c r="AM52" s="11">
        <v>0</v>
      </c>
      <c r="AN52" s="11">
        <v>10.9384</v>
      </c>
      <c r="AO52" s="11">
        <v>1.12E-2</v>
      </c>
      <c r="AP52" s="11">
        <v>0.99329999999999996</v>
      </c>
      <c r="AQ52" s="11">
        <v>1E-3</v>
      </c>
      <c r="AR52" s="11">
        <v>52.520299999999999</v>
      </c>
      <c r="AS52" s="11">
        <v>1.35E-2</v>
      </c>
      <c r="AT52" s="11">
        <v>0.99350000000000005</v>
      </c>
      <c r="AU52" s="11">
        <v>2.9999999999999997E-4</v>
      </c>
      <c r="AV52" s="11">
        <v>69.16</v>
      </c>
      <c r="AW52" s="11">
        <v>6.2799999999999995E-2</v>
      </c>
      <c r="AX52" s="11">
        <v>0.99329999999999996</v>
      </c>
      <c r="AY52" s="11">
        <v>8.9999999999999998E-4</v>
      </c>
      <c r="AZ52" s="25">
        <v>0.7268759425906135</v>
      </c>
      <c r="BA52" s="25">
        <v>1.3168241613242879</v>
      </c>
      <c r="BB52" s="25">
        <v>0.13674933411571141</v>
      </c>
      <c r="BC52" s="25">
        <v>0.20428456960737529</v>
      </c>
      <c r="BD52" s="25">
        <v>11.753867941759047</v>
      </c>
      <c r="BE52" s="27"/>
    </row>
    <row r="53" spans="2:57" ht="13.5" customHeight="1" x14ac:dyDescent="0.2">
      <c r="B53" s="10">
        <v>164</v>
      </c>
      <c r="C53" s="10">
        <v>9.02</v>
      </c>
      <c r="D53" s="10">
        <v>164.37583000000001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27.7</v>
      </c>
      <c r="Q53" s="24">
        <v>0.9</v>
      </c>
      <c r="R53" s="24">
        <v>2.82</v>
      </c>
      <c r="S53" s="24">
        <v>46.15</v>
      </c>
      <c r="T53" s="24">
        <v>88.49</v>
      </c>
      <c r="U53" s="10">
        <v>1</v>
      </c>
      <c r="V53" s="10">
        <v>0</v>
      </c>
      <c r="W53" s="10">
        <v>1</v>
      </c>
      <c r="X53" s="10">
        <v>0</v>
      </c>
      <c r="Y53" s="10">
        <v>0</v>
      </c>
      <c r="Z53" s="10">
        <v>2</v>
      </c>
      <c r="AA53" s="10">
        <v>270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29.517499999999998</v>
      </c>
      <c r="AK53" s="10">
        <v>0</v>
      </c>
      <c r="AL53" s="11">
        <v>1.0003</v>
      </c>
      <c r="AM53" s="11">
        <v>0</v>
      </c>
      <c r="AN53" s="11">
        <v>11.6616</v>
      </c>
      <c r="AO53" s="11">
        <v>2.1299999999999999E-2</v>
      </c>
      <c r="AP53" s="11">
        <v>1.0001</v>
      </c>
      <c r="AQ53" s="11">
        <v>1.8E-3</v>
      </c>
      <c r="AR53" s="11">
        <v>56.114100000000001</v>
      </c>
      <c r="AS53" s="11">
        <v>1.34E-2</v>
      </c>
      <c r="AT53" s="11">
        <v>1.0003</v>
      </c>
      <c r="AU53" s="11">
        <v>2.0000000000000001E-4</v>
      </c>
      <c r="AV53" s="11">
        <v>73.600800000000007</v>
      </c>
      <c r="AW53" s="11">
        <v>0.1477</v>
      </c>
      <c r="AX53" s="11">
        <v>1.0001</v>
      </c>
      <c r="AY53" s="11">
        <v>2E-3</v>
      </c>
      <c r="AZ53" s="25">
        <v>0.72645386477509422</v>
      </c>
      <c r="BA53" s="25">
        <v>1.3116275588488455</v>
      </c>
      <c r="BB53" s="25">
        <v>0.13480872282212766</v>
      </c>
      <c r="BC53" s="25">
        <v>0.20143662514812061</v>
      </c>
      <c r="BD53" s="25">
        <v>11.825705825521876</v>
      </c>
      <c r="BE53" s="27"/>
    </row>
    <row r="54" spans="2:57" ht="13.5" customHeight="1" x14ac:dyDescent="0.2">
      <c r="B54" s="10">
        <v>164</v>
      </c>
      <c r="C54" s="10">
        <v>9.3019999999999996</v>
      </c>
      <c r="D54" s="10">
        <v>164.38758000000001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27.7</v>
      </c>
      <c r="Q54" s="24">
        <v>0.9</v>
      </c>
      <c r="R54" s="24">
        <v>2.82</v>
      </c>
      <c r="S54" s="24">
        <v>42.61</v>
      </c>
      <c r="T54" s="24">
        <v>90.77</v>
      </c>
      <c r="U54" s="10">
        <v>1</v>
      </c>
      <c r="V54" s="10">
        <v>0</v>
      </c>
      <c r="W54" s="10">
        <v>1</v>
      </c>
      <c r="X54" s="10">
        <v>0</v>
      </c>
      <c r="Y54" s="10">
        <v>0</v>
      </c>
      <c r="Z54" s="10">
        <v>2</v>
      </c>
      <c r="AA54" s="10">
        <v>270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31.7563</v>
      </c>
      <c r="AK54" s="10">
        <v>3.2000000000000002E-3</v>
      </c>
      <c r="AL54" s="11">
        <v>1.0082</v>
      </c>
      <c r="AM54" s="11">
        <v>1E-4</v>
      </c>
      <c r="AN54" s="11">
        <v>12.6881</v>
      </c>
      <c r="AO54" s="11">
        <v>4.1000000000000003E-3</v>
      </c>
      <c r="AP54" s="11">
        <v>1.0081</v>
      </c>
      <c r="AQ54" s="11">
        <v>2.9999999999999997E-4</v>
      </c>
      <c r="AR54" s="11">
        <v>60.4679</v>
      </c>
      <c r="AS54" s="11">
        <v>2.2200000000000001E-2</v>
      </c>
      <c r="AT54" s="11">
        <v>1.0082</v>
      </c>
      <c r="AU54" s="11">
        <v>4.0000000000000002E-4</v>
      </c>
      <c r="AV54" s="11">
        <v>79.774199999999993</v>
      </c>
      <c r="AW54" s="11">
        <v>1.8599999999999998E-2</v>
      </c>
      <c r="AX54" s="11">
        <v>1.0081</v>
      </c>
      <c r="AY54" s="11">
        <v>2.0000000000000001E-4</v>
      </c>
      <c r="AZ54" s="25">
        <v>0.72555084612863829</v>
      </c>
      <c r="BA54" s="25">
        <v>1.3192818007570959</v>
      </c>
      <c r="BB54" s="25">
        <v>0.13766408232620586</v>
      </c>
      <c r="BC54" s="25">
        <v>0.20576252592507849</v>
      </c>
      <c r="BD54" s="25">
        <v>11.694151829937926</v>
      </c>
      <c r="BE54" s="27"/>
    </row>
  </sheetData>
  <autoFilter ref="B9:BB54" xr:uid="{BC261D5F-F1F9-4998-9CB8-1A17EFFA8B56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DBC0-92B8-4196-88BC-83F8BFC73A8B}">
  <sheetPr codeName="Sheet50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167</v>
      </c>
      <c r="C10" s="10">
        <v>8.9489999999999998</v>
      </c>
      <c r="D10" s="10">
        <v>167.37287000000001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29.2</v>
      </c>
      <c r="Q10" s="24">
        <v>0.84</v>
      </c>
      <c r="R10" s="24">
        <v>3.22</v>
      </c>
      <c r="S10" s="24">
        <v>47.12</v>
      </c>
      <c r="T10" s="24">
        <v>87.67</v>
      </c>
      <c r="U10" s="10">
        <v>4</v>
      </c>
      <c r="V10" s="10">
        <v>0</v>
      </c>
      <c r="W10" s="10">
        <v>2</v>
      </c>
      <c r="X10" s="10">
        <v>1</v>
      </c>
      <c r="Y10" s="10">
        <v>5</v>
      </c>
      <c r="Z10" s="10">
        <v>2</v>
      </c>
      <c r="AA10" s="10">
        <v>270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6.1562000000000001</v>
      </c>
      <c r="AK10" s="10">
        <v>0.22289999999999999</v>
      </c>
      <c r="AL10" s="11">
        <v>0.20799999999999999</v>
      </c>
      <c r="AM10" s="11">
        <v>7.4999999999999997E-3</v>
      </c>
      <c r="AN10" s="11">
        <v>3.6930000000000001</v>
      </c>
      <c r="AO10" s="11">
        <v>0.1181</v>
      </c>
      <c r="AP10" s="11">
        <v>0.3175</v>
      </c>
      <c r="AQ10" s="11">
        <v>1.0200000000000001E-2</v>
      </c>
      <c r="AR10" s="11">
        <v>11.6546</v>
      </c>
      <c r="AS10" s="11">
        <v>0.54400000000000004</v>
      </c>
      <c r="AT10" s="11">
        <v>0.2077</v>
      </c>
      <c r="AU10" s="11">
        <v>9.7000000000000003E-3</v>
      </c>
      <c r="AV10" s="11">
        <v>32.096499999999999</v>
      </c>
      <c r="AW10" s="11">
        <v>0.84450000000000003</v>
      </c>
      <c r="AX10" s="11">
        <v>0.43149999999999999</v>
      </c>
      <c r="AY10" s="11">
        <v>1.14E-2</v>
      </c>
      <c r="AZ10" s="11">
        <v>0.15220293724966621</v>
      </c>
      <c r="BA10" s="11">
        <v>2.0775156475686085</v>
      </c>
      <c r="BB10" s="11">
        <v>0.35012515644555697</v>
      </c>
      <c r="BC10" s="11">
        <v>0.2946804775280899</v>
      </c>
      <c r="BD10" s="11">
        <v>0.15647311089878566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0.15482187499999997</v>
      </c>
      <c r="BJ10" s="4">
        <f>DSTDEV(PlotSort,"PhxRed",$BI$35:$BI$38)/SQRT($BH10)</f>
        <v>9.8147351926948165E-3</v>
      </c>
      <c r="BK10" s="4">
        <f>DAVERAGE(PlotSort,"PhxRedEdge",$BI$35:$BI$38)</f>
        <v>0.26745000000000002</v>
      </c>
      <c r="BL10" s="4">
        <f>DSTDEV(PlotSort,"PhxRedEdge",$BI$35:$BI$38)/SQRT($BH10)</f>
        <v>1.1353356758131887E-2</v>
      </c>
      <c r="BM10" s="4">
        <f>DAVERAGE(PlotSort,"TMRed",$BI$35:$BI$38)</f>
        <v>0.15636875</v>
      </c>
      <c r="BN10" s="4">
        <f>DSTDEV(PlotSort,"TMRed",$BI$35:$BI$38)/SQRT($BH10)</f>
        <v>9.7131556090222521E-3</v>
      </c>
      <c r="BO10" s="4">
        <f>DAVERAGE(PlotSort,"TMNIR",$BI$35:$BI$38)</f>
        <v>0.38859062499999997</v>
      </c>
      <c r="BP10" s="4">
        <f>DSTDEV(PlotSort,"TMNIR",$BI$35:$BI$38)/SQRT($BH10)</f>
        <v>1.5355192039438827E-2</v>
      </c>
      <c r="BQ10" s="4">
        <f>DAVERAGE(PlotSort,"NDRE",$BI$35:$BI$38)</f>
        <v>0.1849897091766472</v>
      </c>
      <c r="BR10" s="4">
        <f>DSTDEV(PlotSort,"NDRE",$BI$35:$BI$38)/SQRT($BH10)</f>
        <v>8.3723272763753537E-3</v>
      </c>
      <c r="BS10" s="4">
        <f>DAVERAGE(PlotSort,"rvi",$BI$35:$BI$38)</f>
        <v>2.7279170700911575</v>
      </c>
      <c r="BT10" s="4">
        <f>DSTDEV(PlotSort,"rvi",$BI$35:$BI$38)/SQRT($BH10)</f>
        <v>0.18420835138049493</v>
      </c>
      <c r="BU10" s="17">
        <f>DAVERAGE(PlotSort,"ndvi",$BI$35:$BI$38)</f>
        <v>0.43289590852474752</v>
      </c>
      <c r="BV10" s="4">
        <f>DSTDEV(PlotSort,"ndvi",$BI$35:$BI$38)/SQRT($BH10)</f>
        <v>2.0636473540666177E-2</v>
      </c>
      <c r="BW10" s="17">
        <f>DAVERAGE(PlotSort,"SAVI",$BI$35:$BI$38)</f>
        <v>0.33049951642517417</v>
      </c>
      <c r="BX10" s="4">
        <f>DSTDEV(PlotSort,"SAVI",$BI$35:$BI$38)/SQRT($BH10)</f>
        <v>1.6310475366987279E-2</v>
      </c>
      <c r="BY10" s="17">
        <f>DAVERAGE(PlotSort,"CCCI",$BI$35:$BI$38)</f>
        <v>0.11023431308172824</v>
      </c>
      <c r="BZ10" s="4">
        <f>DSTDEV(PlotSort,"CCCI",$BI$35:$BI$38)/SQRT($BH10)</f>
        <v>1.7951181894996338E-2</v>
      </c>
    </row>
    <row r="11" spans="1:78" ht="13.5" customHeight="1" x14ac:dyDescent="0.2">
      <c r="B11" s="10">
        <v>167</v>
      </c>
      <c r="C11" s="10">
        <v>8.9410000000000007</v>
      </c>
      <c r="D11" s="10">
        <v>167.37253999999999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29.2</v>
      </c>
      <c r="Q11" s="24">
        <v>0.84</v>
      </c>
      <c r="R11" s="24">
        <v>3.22</v>
      </c>
      <c r="S11" s="24">
        <v>47.22</v>
      </c>
      <c r="T11" s="24">
        <v>87.61</v>
      </c>
      <c r="U11" s="10">
        <v>4</v>
      </c>
      <c r="V11" s="10">
        <v>0</v>
      </c>
      <c r="W11" s="10">
        <v>2</v>
      </c>
      <c r="X11" s="10">
        <v>1</v>
      </c>
      <c r="Y11" s="10">
        <v>5</v>
      </c>
      <c r="Z11" s="10">
        <v>2</v>
      </c>
      <c r="AA11" s="10">
        <v>270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6.6092000000000004</v>
      </c>
      <c r="AK11" s="10">
        <v>0.2089</v>
      </c>
      <c r="AL11" s="11">
        <v>0.224</v>
      </c>
      <c r="AM11" s="11">
        <v>7.1000000000000004E-3</v>
      </c>
      <c r="AN11" s="11">
        <v>3.6398000000000001</v>
      </c>
      <c r="AO11" s="11">
        <v>1.7100000000000001E-2</v>
      </c>
      <c r="AP11" s="11">
        <v>0.314</v>
      </c>
      <c r="AQ11" s="11">
        <v>1.5E-3</v>
      </c>
      <c r="AR11" s="11">
        <v>12.605399999999999</v>
      </c>
      <c r="AS11" s="11">
        <v>9.7999999999999997E-3</v>
      </c>
      <c r="AT11" s="11">
        <v>0.22539999999999999</v>
      </c>
      <c r="AU11" s="11">
        <v>2.0000000000000001E-4</v>
      </c>
      <c r="AV11" s="11">
        <v>31.2</v>
      </c>
      <c r="AW11" s="11">
        <v>0.5262</v>
      </c>
      <c r="AX11" s="11">
        <v>0.42080000000000001</v>
      </c>
      <c r="AY11" s="11">
        <v>7.1000000000000004E-3</v>
      </c>
      <c r="AZ11" s="11">
        <v>0.14534567229178008</v>
      </c>
      <c r="BA11" s="11">
        <v>1.8669032830523515</v>
      </c>
      <c r="BB11" s="11">
        <v>0.3023831631073971</v>
      </c>
      <c r="BC11" s="11">
        <v>0.25571453498516844</v>
      </c>
      <c r="BD11" s="11">
        <v>0.33910167373279265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0.16750000000000004</v>
      </c>
      <c r="BJ11" s="4">
        <f>DSTDEV(PlotSort,"PhxRed",$BI$31:$BI$32)/SQRT($BH11)</f>
        <v>1.2730812359520999E-2</v>
      </c>
      <c r="BK11" s="4">
        <f>DAVERAGE(PlotSort,"PhxRedEdge",$BI$31:$BI$32)</f>
        <v>0.28104375000000004</v>
      </c>
      <c r="BL11" s="4">
        <f>DSTDEV(PlotSort,"PhxRedEdge",$BI$31:$BI$32)/SQRT($BH11)</f>
        <v>1.7099882964389898E-2</v>
      </c>
      <c r="BM11" s="4">
        <f>DAVERAGE(PlotSort,"TMRed",$BI$31:$BI$32)</f>
        <v>0.16924375000000003</v>
      </c>
      <c r="BN11" s="4">
        <f>DSTDEV(PlotSort,"TMRed",$BI$31:$BI$32)/SQRT($BH11)</f>
        <v>1.2616219615868807E-2</v>
      </c>
      <c r="BO11" s="4">
        <f>DAVERAGE(PlotSort,"TMNIR",$BI$31:$BI$32)</f>
        <v>0.40081249999999996</v>
      </c>
      <c r="BP11" s="4">
        <f>DSTDEV(PlotSort,"TMNIR",$BI$31:$BI$32)/SQRT($BH11)</f>
        <v>2.4531136464705474E-2</v>
      </c>
      <c r="BQ11" s="4">
        <f>DAVERAGE(PlotSort,"NDRE",$BI$31:$BI$32)</f>
        <v>0.1745909868507689</v>
      </c>
      <c r="BR11" s="4">
        <f>DSTDEV(PlotSort,"NDRE",$BI$31:$BI$32)/SQRT($BH11)</f>
        <v>8.7855469322524263E-3</v>
      </c>
      <c r="BS11" s="4">
        <f>DAVERAGE(PlotSort,"rvi",$BI$31:$BI$32)</f>
        <v>2.455637920864671</v>
      </c>
      <c r="BT11" s="4">
        <f>DSTDEV(PlotSort,"rvi",$BI$31:$BI$32)/SQRT($BH11)</f>
        <v>0.14726674960047845</v>
      </c>
      <c r="BU11" s="17">
        <f>DAVERAGE(PlotSort,"ndvi",$BI$31:$BI$32)</f>
        <v>0.40810852603156333</v>
      </c>
      <c r="BV11" s="4">
        <f>DSTDEV(PlotSort,"ndvi",$BI$31:$BI$32)/SQRT($BH11)</f>
        <v>2.106868381546359E-2</v>
      </c>
      <c r="BW11" s="17">
        <f>DAVERAGE(PlotSort,"SAVI",$BI$31:$BI$32)</f>
        <v>0.31883072604674861</v>
      </c>
      <c r="BX11" s="4">
        <f>DSTDEV(PlotSort,"SAVI",$BI$31:$BI$32)/SQRT($BH11)</f>
        <v>2.0957515444228639E-2</v>
      </c>
      <c r="BY11" s="17">
        <f>DAVERAGE(PlotSort,"CCCI",$BI$31:$BI$32)</f>
        <v>0.11486505440343413</v>
      </c>
      <c r="BZ11" s="4">
        <f>DSTDEV(PlotSort,"CCCI",$BI$31:$BI$32)/SQRT($BH11)</f>
        <v>2.59601400811247E-2</v>
      </c>
    </row>
    <row r="12" spans="1:78" ht="13.5" customHeight="1" x14ac:dyDescent="0.2">
      <c r="B12" s="10">
        <v>167</v>
      </c>
      <c r="C12" s="10">
        <v>8.9329999999999998</v>
      </c>
      <c r="D12" s="10">
        <v>167.37221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29.2</v>
      </c>
      <c r="Q12" s="24">
        <v>0.84</v>
      </c>
      <c r="R12" s="24">
        <v>3.22</v>
      </c>
      <c r="S12" s="24">
        <v>47.32</v>
      </c>
      <c r="T12" s="24">
        <v>87.55</v>
      </c>
      <c r="U12" s="10">
        <v>4</v>
      </c>
      <c r="V12" s="10">
        <v>0</v>
      </c>
      <c r="W12" s="10">
        <v>2</v>
      </c>
      <c r="X12" s="10">
        <v>1</v>
      </c>
      <c r="Y12" s="10">
        <v>5</v>
      </c>
      <c r="Z12" s="10">
        <v>2</v>
      </c>
      <c r="AA12" s="10">
        <v>270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2.8994</v>
      </c>
      <c r="AK12" s="10">
        <v>4.4900000000000002E-2</v>
      </c>
      <c r="AL12" s="11">
        <v>9.8599999999999993E-2</v>
      </c>
      <c r="AM12" s="11">
        <v>1.5E-3</v>
      </c>
      <c r="AN12" s="11">
        <v>2.9104000000000001</v>
      </c>
      <c r="AO12" s="11">
        <v>4.1700000000000001E-2</v>
      </c>
      <c r="AP12" s="11">
        <v>0.25190000000000001</v>
      </c>
      <c r="AQ12" s="11">
        <v>3.5999999999999999E-3</v>
      </c>
      <c r="AR12" s="11">
        <v>5.5789999999999997</v>
      </c>
      <c r="AS12" s="11">
        <v>0.16669999999999999</v>
      </c>
      <c r="AT12" s="11">
        <v>0.10009999999999999</v>
      </c>
      <c r="AU12" s="11">
        <v>3.0000000000000001E-3</v>
      </c>
      <c r="AV12" s="11">
        <v>31.484999999999999</v>
      </c>
      <c r="AW12" s="11">
        <v>0.4451</v>
      </c>
      <c r="AX12" s="11">
        <v>0.42599999999999999</v>
      </c>
      <c r="AY12" s="11">
        <v>6.0000000000000001E-3</v>
      </c>
      <c r="AZ12" s="11">
        <v>0.25682254019766926</v>
      </c>
      <c r="BA12" s="11">
        <v>4.255744255744256</v>
      </c>
      <c r="BB12" s="11">
        <v>0.61946398023189497</v>
      </c>
      <c r="BC12" s="11">
        <v>0.47641555403956726</v>
      </c>
      <c r="BD12" s="11">
        <v>-3.0646523635713728E-3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0.14214374999999999</v>
      </c>
      <c r="BJ12" s="4">
        <f>DSTDEV(PlotSort,"PhxRed",$BJ$31:$BJ$32)/SQRT($BH12)</f>
        <v>1.465111192808133E-2</v>
      </c>
      <c r="BK12" s="4">
        <f>DAVERAGE(PlotSort,"PhxRedEdge",$BJ$31:$BJ$32)</f>
        <v>0.25385624999999995</v>
      </c>
      <c r="BL12" s="4">
        <f>DSTDEV(PlotSort,"PhxRedEdge",$BJ$31:$BJ$32)/SQRT($BH12)</f>
        <v>1.4687976853961266E-2</v>
      </c>
      <c r="BM12" s="4">
        <f>DAVERAGE(PlotSort,"TMRed",$BJ$31:$BJ$32)</f>
        <v>0.14349375</v>
      </c>
      <c r="BN12" s="4">
        <f>DSTDEV(PlotSort,"TMRed",$BJ$31:$BJ$32)/SQRT($BH12)</f>
        <v>1.4446102325396752E-2</v>
      </c>
      <c r="BO12" s="4">
        <f>DAVERAGE(PlotSort,"TMNIR",$BJ$31:$BJ$32)</f>
        <v>0.37636874999999997</v>
      </c>
      <c r="BP12" s="4">
        <f>DSTDEV(PlotSort,"TMNIR",$BJ$31:$BJ$32)/SQRT($BH12)</f>
        <v>1.8784889137171797E-2</v>
      </c>
      <c r="BQ12" s="4">
        <f>DAVERAGE(PlotSort,"NDRE",$BJ$31:$BJ$32)</f>
        <v>0.19538843150252549</v>
      </c>
      <c r="BR12" s="4">
        <f>DSTDEV(PlotSort,"NDRE",$BJ$31:$BJ$32)/SQRT($BH12)</f>
        <v>1.4075721873510232E-2</v>
      </c>
      <c r="BS12" s="4">
        <f>DAVERAGE(PlotSort,"rvi",$BJ$31:$BJ$32)</f>
        <v>3.0001962193176452</v>
      </c>
      <c r="BT12" s="4">
        <f>DSTDEV(PlotSort,"rvi",$BJ$31:$BJ$32)/SQRT($BH12)</f>
        <v>0.32967096053089784</v>
      </c>
      <c r="BU12" s="17">
        <f>DAVERAGE(PlotSort,"ndvi",$BJ$31:$BJ$32)</f>
        <v>0.45768329101793159</v>
      </c>
      <c r="BV12" s="4">
        <f>DSTDEV(PlotSort,"ndvi",$BJ$31:$BJ$32)/SQRT($BH12)</f>
        <v>3.5134408836732231E-2</v>
      </c>
      <c r="BW12" s="17">
        <f>DAVERAGE(PlotSort,"SAVI",$BJ$31:$BJ$32)</f>
        <v>0.34216830680359978</v>
      </c>
      <c r="BX12" s="4">
        <f>DSTDEV(PlotSort,"SAVI",$BJ$31:$BJ$32)/SQRT($BH12)</f>
        <v>2.5342160488669992E-2</v>
      </c>
      <c r="BY12" s="17">
        <f>DAVERAGE(PlotSort,"CCCI",$BJ$31:$BJ$32)</f>
        <v>0.10560357176002234</v>
      </c>
      <c r="BZ12" s="4">
        <f>DSTDEV(PlotSort,"CCCI",$BJ$31:$BJ$32)/SQRT($BH12)</f>
        <v>2.559604803172786E-2</v>
      </c>
    </row>
    <row r="13" spans="1:78" ht="13.5" customHeight="1" x14ac:dyDescent="0.2">
      <c r="B13" s="10">
        <v>167</v>
      </c>
      <c r="C13" s="10">
        <v>8.9250000000000007</v>
      </c>
      <c r="D13" s="10">
        <v>167.37188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29.2</v>
      </c>
      <c r="Q13" s="24">
        <v>0.84</v>
      </c>
      <c r="R13" s="24">
        <v>3.22</v>
      </c>
      <c r="S13" s="24">
        <v>47.42</v>
      </c>
      <c r="T13" s="24">
        <v>87.49</v>
      </c>
      <c r="U13" s="10">
        <v>4</v>
      </c>
      <c r="V13" s="10">
        <v>0</v>
      </c>
      <c r="W13" s="10">
        <v>2</v>
      </c>
      <c r="X13" s="10">
        <v>1</v>
      </c>
      <c r="Y13" s="10">
        <v>5</v>
      </c>
      <c r="Z13" s="10">
        <v>2</v>
      </c>
      <c r="AA13" s="10">
        <v>270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4.6223999999999998</v>
      </c>
      <c r="AK13" s="10">
        <v>0.68410000000000004</v>
      </c>
      <c r="AL13" s="11">
        <v>0.15759999999999999</v>
      </c>
      <c r="AM13" s="11">
        <v>2.3300000000000001E-2</v>
      </c>
      <c r="AN13" s="11">
        <v>3.2277999999999998</v>
      </c>
      <c r="AO13" s="11">
        <v>0.17030000000000001</v>
      </c>
      <c r="AP13" s="11">
        <v>0.28029999999999999</v>
      </c>
      <c r="AQ13" s="11">
        <v>1.4800000000000001E-2</v>
      </c>
      <c r="AR13" s="11">
        <v>8.7751000000000001</v>
      </c>
      <c r="AS13" s="11">
        <v>1.3987000000000001</v>
      </c>
      <c r="AT13" s="11">
        <v>0.15790000000000001</v>
      </c>
      <c r="AU13" s="11">
        <v>2.52E-2</v>
      </c>
      <c r="AV13" s="11">
        <v>30.763200000000001</v>
      </c>
      <c r="AW13" s="11">
        <v>1.0920000000000001</v>
      </c>
      <c r="AX13" s="11">
        <v>0.41760000000000003</v>
      </c>
      <c r="AY13" s="11">
        <v>1.4800000000000001E-2</v>
      </c>
      <c r="AZ13" s="11">
        <v>0.19673305631179258</v>
      </c>
      <c r="BA13" s="11">
        <v>2.6447118429385688</v>
      </c>
      <c r="BB13" s="11">
        <v>0.4512597741094701</v>
      </c>
      <c r="BC13" s="11">
        <v>0.36220362622036273</v>
      </c>
      <c r="BD13" s="11">
        <v>0.12949314483349925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0.18206250000000002</v>
      </c>
      <c r="BJ13" s="4">
        <f>DSTDEV(PlotSort,"PhxRed",$BL$35:$BL$36)/SQRT($BH13)</f>
        <v>2.5119343268684386E-2</v>
      </c>
      <c r="BK13" s="4">
        <f>DAVERAGE(PlotSort,"PhxRedEdge",$BL$35:$BL$36)</f>
        <v>0.26195000000000002</v>
      </c>
      <c r="BL13" s="4">
        <f>DSTDEV(PlotSort,"PhxRedEdge",$BL$35:$BL$36)/SQRT($BH13)</f>
        <v>3.276892582920591E-2</v>
      </c>
      <c r="BM13" s="4">
        <f>DAVERAGE(PlotSort,"TMRed",$BL$35:$BL$36)</f>
        <v>0.18087500000000001</v>
      </c>
      <c r="BN13" s="4">
        <f>DSTDEV(PlotSort,"TMRed",$BL$35:$BL$36)/SQRT($BH13)</f>
        <v>2.4703280218858134E-2</v>
      </c>
      <c r="BO13" s="4">
        <f>DAVERAGE(PlotSort,"TMNIR",$BL$35:$BL$36)</f>
        <v>0.34320000000000001</v>
      </c>
      <c r="BP13" s="4">
        <f>DSTDEV(PlotSort,"TMNIR",$BL$35:$BL$36)/SQRT($BH13)</f>
        <v>4.2003388468754982E-2</v>
      </c>
      <c r="BQ13" s="4">
        <f>DAVERAGE(PlotSort,"NDRE",$BL$35:$BL$36)</f>
        <v>0.13566480404068895</v>
      </c>
      <c r="BR13" s="4">
        <f>DSTDEV(PlotSort,"NDRE",$BL$35:$BL$36)/SQRT($BH13)</f>
        <v>6.0228149436728027E-3</v>
      </c>
      <c r="BS13" s="4">
        <f>DAVERAGE(PlotSort,"rvi",$BL$35:$BL$36)</f>
        <v>1.93710297166852</v>
      </c>
      <c r="BT13" s="4">
        <f>DSTDEV(PlotSort,"rvi",$BL$35:$BL$36)/SQRT($BH13)</f>
        <v>6.897908896945848E-2</v>
      </c>
      <c r="BU13" s="17">
        <f>DAVERAGE(PlotSort,"ndvi",$BL$35:$BL$36)</f>
        <v>0.31644253510949139</v>
      </c>
      <c r="BV13" s="4">
        <f>DSTDEV(PlotSort,"ndvi",$BL$35:$BL$36)/SQRT($BH13)</f>
        <v>1.593986575238468E-2</v>
      </c>
      <c r="BW13" s="17">
        <f>DAVERAGE(PlotSort,"SAVI",$BL$35:$BL$36)</f>
        <v>0.23179583628226572</v>
      </c>
      <c r="BX13" s="4">
        <f>DSTDEV(PlotSort,"SAVI",$BL$35:$BL$36)/SQRT($BH13)</f>
        <v>1.8050160390795669E-2</v>
      </c>
      <c r="BY13" s="17">
        <f>DAVERAGE(PlotSort,"CCCI",$BL$35:$BL$36)</f>
        <v>0.15334206100461362</v>
      </c>
      <c r="BZ13" s="4">
        <f>DSTDEV(PlotSort,"CCCI",$BL$35:$BL$36)/SQRT($BH13)</f>
        <v>3.9229131090569247E-2</v>
      </c>
    </row>
    <row r="14" spans="1:78" ht="13.5" customHeight="1" x14ac:dyDescent="0.2">
      <c r="B14" s="10">
        <v>167</v>
      </c>
      <c r="C14" s="10">
        <v>8.9169999999999998</v>
      </c>
      <c r="D14" s="10">
        <v>167.37154000000001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29.2</v>
      </c>
      <c r="Q14" s="24">
        <v>0.84</v>
      </c>
      <c r="R14" s="24">
        <v>3.22</v>
      </c>
      <c r="S14" s="24">
        <v>47.52</v>
      </c>
      <c r="T14" s="24">
        <v>87.43</v>
      </c>
      <c r="U14" s="10">
        <v>4</v>
      </c>
      <c r="V14" s="10">
        <v>0</v>
      </c>
      <c r="W14" s="10">
        <v>2</v>
      </c>
      <c r="X14" s="10">
        <v>1</v>
      </c>
      <c r="Y14" s="10">
        <v>5</v>
      </c>
      <c r="Z14" s="10">
        <v>2</v>
      </c>
      <c r="AA14" s="10">
        <v>270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2.0766</v>
      </c>
      <c r="AK14" s="10">
        <v>0.437</v>
      </c>
      <c r="AL14" s="11">
        <v>7.0999999999999994E-2</v>
      </c>
      <c r="AM14" s="11">
        <v>1.49E-2</v>
      </c>
      <c r="AN14" s="11">
        <v>2.3456999999999999</v>
      </c>
      <c r="AO14" s="11">
        <v>1.2699999999999999E-2</v>
      </c>
      <c r="AP14" s="11">
        <v>0.2044</v>
      </c>
      <c r="AQ14" s="11">
        <v>1.1000000000000001E-3</v>
      </c>
      <c r="AR14" s="11">
        <v>4.0529000000000002</v>
      </c>
      <c r="AS14" s="11">
        <v>0.83540000000000003</v>
      </c>
      <c r="AT14" s="11">
        <v>7.3200000000000001E-2</v>
      </c>
      <c r="AU14" s="11">
        <v>1.5100000000000001E-2</v>
      </c>
      <c r="AV14" s="11">
        <v>26.151800000000001</v>
      </c>
      <c r="AW14" s="11">
        <v>1.0192000000000001</v>
      </c>
      <c r="AX14" s="11">
        <v>0.35620000000000002</v>
      </c>
      <c r="AY14" s="11">
        <v>1.3899999999999999E-2</v>
      </c>
      <c r="AZ14" s="11">
        <v>0.2707813057438459</v>
      </c>
      <c r="BA14" s="11">
        <v>4.8661202185792352</v>
      </c>
      <c r="BB14" s="11">
        <v>0.65905915230554268</v>
      </c>
      <c r="BC14" s="11">
        <v>0.45674628792769534</v>
      </c>
      <c r="BD14" s="11">
        <v>-2.8194045631281663E-2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0.16430625000000001</v>
      </c>
      <c r="BJ14" s="4">
        <f>DSTDEV(PlotSort,"PhxRed",$BM$35:$BM$36)/SQRT($BH14)</f>
        <v>9.4947769359000622E-3</v>
      </c>
      <c r="BK14" s="4">
        <f>DAVERAGE(PlotSort,"PhxRedEdge",$BM$35:$BM$36)</f>
        <v>0.27876875000000001</v>
      </c>
      <c r="BL14" s="4">
        <f>DSTDEV(PlotSort,"PhxRedEdge",$BM$35:$BM$36)/SQRT($BH14)</f>
        <v>1.4221728442627273E-2</v>
      </c>
      <c r="BM14" s="4">
        <f>DAVERAGE(PlotSort,"TMRed",$BM$35:$BM$36)</f>
        <v>0.16655624999999999</v>
      </c>
      <c r="BN14" s="4">
        <f>DSTDEV(PlotSort,"TMRed",$BM$35:$BM$36)/SQRT($BH14)</f>
        <v>9.5541045662322806E-3</v>
      </c>
      <c r="BO14" s="4">
        <f>DAVERAGE(PlotSort,"TMNIR",$BM$35:$BM$36)</f>
        <v>0.39934999999999998</v>
      </c>
      <c r="BP14" s="4">
        <f>DSTDEV(PlotSort,"TMNIR",$BM$35:$BM$36)/SQRT($BH14)</f>
        <v>2.0403837465862433E-2</v>
      </c>
      <c r="BQ14" s="4">
        <f>DAVERAGE(PlotSort,"NDRE",$BM$35:$BM$36)</f>
        <v>0.17770122059869398</v>
      </c>
      <c r="BR14" s="4">
        <f>DSTDEV(PlotSort,"NDRE",$BM$35:$BM$36)/SQRT($BH14)</f>
        <v>3.5612203191234116E-3</v>
      </c>
      <c r="BS14" s="4">
        <f>DAVERAGE(PlotSort,"rvi",$BM$35:$BM$36)</f>
        <v>2.4213209877342887</v>
      </c>
      <c r="BT14" s="4">
        <f>DSTDEV(PlotSort,"rvi",$BM$35:$BM$36)/SQRT($BH14)</f>
        <v>5.2833148608748041E-2</v>
      </c>
      <c r="BU14" s="17">
        <f>DAVERAGE(PlotSort,"ndvi",$BM$35:$BM$36)</f>
        <v>0.41315612311626754</v>
      </c>
      <c r="BV14" s="4">
        <f>DSTDEV(PlotSort,"ndvi",$BM$35:$BM$36)/SQRT($BH14)</f>
        <v>9.8524741657322681E-3</v>
      </c>
      <c r="BW14" s="17">
        <f>DAVERAGE(PlotSort,"SAVI",$BM$35:$BM$36)</f>
        <v>0.32309064728308134</v>
      </c>
      <c r="BX14" s="4">
        <f>DSTDEV(PlotSort,"SAVI",$BM$35:$BM$36)/SQRT($BH14)</f>
        <v>1.3992270266435925E-2</v>
      </c>
      <c r="BY14" s="17">
        <f>DAVERAGE(PlotSort,"CCCI",$BM$35:$BM$36)</f>
        <v>0.1202869972436662</v>
      </c>
      <c r="BZ14" s="4">
        <f>DSTDEV(PlotSort,"CCCI",$BM$35:$BM$36)/SQRT($BH14)</f>
        <v>2.1304897398711647E-2</v>
      </c>
    </row>
    <row r="15" spans="1:78" ht="13.5" customHeight="1" x14ac:dyDescent="0.2">
      <c r="B15" s="10">
        <v>167</v>
      </c>
      <c r="C15" s="10">
        <v>8.91</v>
      </c>
      <c r="D15" s="10">
        <v>167.37125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29.2</v>
      </c>
      <c r="Q15" s="24">
        <v>0.84</v>
      </c>
      <c r="R15" s="24">
        <v>3.22</v>
      </c>
      <c r="S15" s="24">
        <v>47.61</v>
      </c>
      <c r="T15" s="24">
        <v>87.38</v>
      </c>
      <c r="U15" s="10">
        <v>4</v>
      </c>
      <c r="V15" s="10">
        <v>0</v>
      </c>
      <c r="W15" s="10">
        <v>2</v>
      </c>
      <c r="X15" s="10">
        <v>1</v>
      </c>
      <c r="Y15" s="10">
        <v>5</v>
      </c>
      <c r="Z15" s="10">
        <v>2</v>
      </c>
      <c r="AA15" s="10">
        <v>270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4.8949999999999996</v>
      </c>
      <c r="AK15" s="10">
        <v>0.91169999999999995</v>
      </c>
      <c r="AL15" s="11">
        <v>0.16789999999999999</v>
      </c>
      <c r="AM15" s="11">
        <v>3.1300000000000001E-2</v>
      </c>
      <c r="AN15" s="11">
        <v>3.2978999999999998</v>
      </c>
      <c r="AO15" s="11">
        <v>0.21870000000000001</v>
      </c>
      <c r="AP15" s="11">
        <v>0.28820000000000001</v>
      </c>
      <c r="AQ15" s="11">
        <v>1.9099999999999999E-2</v>
      </c>
      <c r="AR15" s="11">
        <v>9.2532999999999994</v>
      </c>
      <c r="AS15" s="11">
        <v>1.9994000000000001</v>
      </c>
      <c r="AT15" s="11">
        <v>0.16750000000000001</v>
      </c>
      <c r="AU15" s="11">
        <v>3.6200000000000003E-2</v>
      </c>
      <c r="AV15" s="11">
        <v>29.841799999999999</v>
      </c>
      <c r="AW15" s="11">
        <v>1.9843</v>
      </c>
      <c r="AX15" s="11">
        <v>0.40760000000000002</v>
      </c>
      <c r="AY15" s="11">
        <v>2.7099999999999999E-2</v>
      </c>
      <c r="AZ15" s="11">
        <v>0.17160103478010924</v>
      </c>
      <c r="BA15" s="11">
        <v>2.4334328358208954</v>
      </c>
      <c r="BB15" s="11">
        <v>0.41749260998087284</v>
      </c>
      <c r="BC15" s="11">
        <v>0.33499209375872019</v>
      </c>
      <c r="BD15" s="11">
        <v>3.8809674588801843E-2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0.1086125</v>
      </c>
      <c r="BJ15" s="4">
        <f>DSTDEV(PlotSort,"PhxRed",$BN$35:$BN$36)/SQRT($BH15)</f>
        <v>1.5884138961105632E-2</v>
      </c>
      <c r="BK15" s="4">
        <f>DAVERAGE(PlotSort,"PhxRedEdge",$BN$35:$BN$36)</f>
        <v>0.25031249999999999</v>
      </c>
      <c r="BL15" s="4">
        <f>DSTDEV(PlotSort,"PhxRedEdge",$BN$35:$BN$36)/SQRT($BH15)</f>
        <v>1.6119746514091728E-2</v>
      </c>
      <c r="BM15" s="4">
        <f>DAVERAGE(PlotSort,"TMRed",$BN$35:$BN$36)</f>
        <v>0.11148749999999999</v>
      </c>
      <c r="BN15" s="4">
        <f>DSTDEV(PlotSort,"TMRed",$BN$35:$BN$36)/SQRT($BH15)</f>
        <v>1.6327818477984146E-2</v>
      </c>
      <c r="BO15" s="4">
        <f>DAVERAGE(PlotSort,"TMNIR",$BN$35:$BN$36)</f>
        <v>0.41246250000000001</v>
      </c>
      <c r="BP15" s="4">
        <f>DSTDEV(PlotSort,"TMNIR",$BN$35:$BN$36)/SQRT($BH15)</f>
        <v>1.4811987634297138E-2</v>
      </c>
      <c r="BQ15" s="4">
        <f>DAVERAGE(PlotSort,"NDRE",$BN$35:$BN$36)</f>
        <v>0.24889159146851178</v>
      </c>
      <c r="BR15" s="4">
        <f>DSTDEV(PlotSort,"NDRE",$BN$35:$BN$36)/SQRT($BH15)</f>
        <v>1.4317109526930633E-2</v>
      </c>
      <c r="BS15" s="4">
        <f>DAVERAGE(PlotSort,"rvi",$BN$35:$BN$36)</f>
        <v>4.1319233332275358</v>
      </c>
      <c r="BT15" s="4">
        <f>DSTDEV(PlotSort,"rvi",$BN$35:$BN$36)/SQRT($BH15)</f>
        <v>0.43193699634577754</v>
      </c>
      <c r="BU15" s="17">
        <f>DAVERAGE(PlotSort,"ndvi",$BN$35:$BN$36)</f>
        <v>0.58882885275696351</v>
      </c>
      <c r="BV15" s="4">
        <f>DSTDEV(PlotSort,"ndvi",$BN$35:$BN$36)/SQRT($BH15)</f>
        <v>3.6763061419320842E-2</v>
      </c>
      <c r="BW15" s="17">
        <f>DAVERAGE(PlotSort,"SAVI",$BN$35:$BN$36)</f>
        <v>0.44402093485226801</v>
      </c>
      <c r="BX15" s="4">
        <f>DSTDEV(PlotSort,"SAVI",$BN$35:$BN$36)/SQRT($BH15)</f>
        <v>1.7297567062015694E-2</v>
      </c>
      <c r="BY15" s="17">
        <f>DAVERAGE(PlotSort,"CCCI",$BN$35:$BN$36)</f>
        <v>4.702119683496693E-2</v>
      </c>
      <c r="BZ15" s="4">
        <f>DSTDEV(PlotSort,"CCCI",$BN$35:$BN$36)/SQRT($BH15)</f>
        <v>3.6863938834416105E-2</v>
      </c>
    </row>
    <row r="16" spans="1:78" ht="13.5" customHeight="1" x14ac:dyDescent="0.2">
      <c r="B16" s="10">
        <v>167</v>
      </c>
      <c r="C16" s="10">
        <v>8.9019999999999992</v>
      </c>
      <c r="D16" s="10">
        <v>167.37092000000001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29.2</v>
      </c>
      <c r="Q16" s="24">
        <v>0.84</v>
      </c>
      <c r="R16" s="24">
        <v>3.22</v>
      </c>
      <c r="S16" s="24">
        <v>47.71</v>
      </c>
      <c r="T16" s="24">
        <v>87.31</v>
      </c>
      <c r="U16" s="10">
        <v>4</v>
      </c>
      <c r="V16" s="10">
        <v>0</v>
      </c>
      <c r="W16" s="10">
        <v>2</v>
      </c>
      <c r="X16" s="10">
        <v>1</v>
      </c>
      <c r="Y16" s="10">
        <v>5</v>
      </c>
      <c r="Z16" s="10">
        <v>2</v>
      </c>
      <c r="AA16" s="10">
        <v>270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5.1058000000000003</v>
      </c>
      <c r="AK16" s="10">
        <v>0.30780000000000002</v>
      </c>
      <c r="AL16" s="11">
        <v>0.1757</v>
      </c>
      <c r="AM16" s="11">
        <v>1.06E-2</v>
      </c>
      <c r="AN16" s="11">
        <v>3.3363999999999998</v>
      </c>
      <c r="AO16" s="11">
        <v>0.1032</v>
      </c>
      <c r="AP16" s="11">
        <v>0.29249999999999998</v>
      </c>
      <c r="AQ16" s="11">
        <v>8.9999999999999993E-3</v>
      </c>
      <c r="AR16" s="11">
        <v>9.6618999999999993</v>
      </c>
      <c r="AS16" s="11">
        <v>0.64770000000000005</v>
      </c>
      <c r="AT16" s="11">
        <v>0.17549999999999999</v>
      </c>
      <c r="AU16" s="11">
        <v>1.18E-2</v>
      </c>
      <c r="AV16" s="11">
        <v>30.6966</v>
      </c>
      <c r="AW16" s="11">
        <v>1.6827000000000001</v>
      </c>
      <c r="AX16" s="11">
        <v>0.42059999999999997</v>
      </c>
      <c r="AY16" s="11">
        <v>2.3099999999999999E-2</v>
      </c>
      <c r="AZ16" s="11">
        <v>0.1796381994110223</v>
      </c>
      <c r="BA16" s="11">
        <v>2.3965811965811965</v>
      </c>
      <c r="BB16" s="11">
        <v>0.41117262204328131</v>
      </c>
      <c r="BC16" s="11">
        <v>0.33541647659885049</v>
      </c>
      <c r="BD16" s="11">
        <v>0.14455296162330741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0.14129375</v>
      </c>
      <c r="BJ16" s="4">
        <f>DSTDEV(PlotSort,"PhxRed",$BK$31:$BK$32)/SQRT($BH16)</f>
        <v>1.4029360488959105E-2</v>
      </c>
      <c r="BK16" s="4">
        <f>DAVERAGE(PlotSort,"PhxRedEdge",$BK$31:$BK$32)</f>
        <v>0.24793750000000001</v>
      </c>
      <c r="BL16" s="4">
        <f>DSTDEV(PlotSort,"PhxRedEdge",$BK$31:$BK$32)/SQRT($BH16)</f>
        <v>1.9932142958464519E-2</v>
      </c>
      <c r="BM16" s="4">
        <f>DAVERAGE(PlotSort,"TMRed",$BK$31:$BK$32)</f>
        <v>0.14282499999999998</v>
      </c>
      <c r="BN16" s="4">
        <f>DSTDEV(PlotSort,"TMRed",$BK$31:$BK$32)/SQRT($BH16)</f>
        <v>1.3874432420823585E-2</v>
      </c>
      <c r="BO16" s="4">
        <f>DAVERAGE(PlotSort,"TMNIR",$BK$31:$BK$32)</f>
        <v>0.35927500000000007</v>
      </c>
      <c r="BP16" s="4">
        <f>DSTDEV(PlotSort,"TMNIR",$BK$31:$BK$32)/SQRT($BH16)</f>
        <v>2.8601947049108345E-2</v>
      </c>
      <c r="BQ16" s="4">
        <f>DAVERAGE(PlotSort,"NDRE",$BK$31:$BK$32)</f>
        <v>0.18150376117325928</v>
      </c>
      <c r="BR16" s="4">
        <f>DSTDEV(PlotSort,"NDRE",$BK$31:$BK$32)/SQRT($BH16)</f>
        <v>1.0269551142878988E-2</v>
      </c>
      <c r="BS16" s="4">
        <f>DAVERAGE(PlotSort,"rvi",$BK$31:$BK$32)</f>
        <v>2.6644374009577065</v>
      </c>
      <c r="BT16" s="4">
        <f>DSTDEV(PlotSort,"rvi",$BK$31:$BK$32)/SQRT($BH16)</f>
        <v>0.21906904157835619</v>
      </c>
      <c r="BU16" s="17">
        <f>DAVERAGE(PlotSort,"ndvi",$BK$31:$BK$32)</f>
        <v>0.43172195898741283</v>
      </c>
      <c r="BV16" s="4">
        <f>DSTDEV(PlotSort,"ndvi",$BK$31:$BK$32)/SQRT($BH16)</f>
        <v>2.571899496231151E-2</v>
      </c>
      <c r="BW16" s="17">
        <f>DAVERAGE(PlotSort,"SAVI",$BK$31:$BK$32)</f>
        <v>0.31513400476460574</v>
      </c>
      <c r="BX16" s="4">
        <f>DSTDEV(PlotSort,"SAVI",$BK$31:$BK$32)/SQRT($BH16)</f>
        <v>2.4563971715661645E-2</v>
      </c>
      <c r="BY16" s="17">
        <f>DAVERAGE(PlotSort,"CCCI",$BK$31:$BK$32)</f>
        <v>7.9519183432893312E-2</v>
      </c>
      <c r="BZ16" s="4">
        <f>DSTDEV(PlotSort,"CCCI",$BK$31:$BK$32)/SQRT($BH16)</f>
        <v>2.2897489913466372E-2</v>
      </c>
    </row>
    <row r="17" spans="2:78" ht="13.5" customHeight="1" x14ac:dyDescent="0.2">
      <c r="B17" s="10">
        <v>167</v>
      </c>
      <c r="C17" s="10">
        <v>8.8940000000000001</v>
      </c>
      <c r="D17" s="10">
        <v>167.37057999999999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29.2</v>
      </c>
      <c r="Q17" s="24">
        <v>0.84</v>
      </c>
      <c r="R17" s="24">
        <v>3.22</v>
      </c>
      <c r="S17" s="24">
        <v>47.81</v>
      </c>
      <c r="T17" s="24">
        <v>87.25</v>
      </c>
      <c r="U17" s="10">
        <v>4</v>
      </c>
      <c r="V17" s="10">
        <v>0</v>
      </c>
      <c r="W17" s="10">
        <v>2</v>
      </c>
      <c r="X17" s="10">
        <v>1</v>
      </c>
      <c r="Y17" s="10">
        <v>5</v>
      </c>
      <c r="Z17" s="10">
        <v>2</v>
      </c>
      <c r="AA17" s="10">
        <v>270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4.7712000000000003</v>
      </c>
      <c r="AK17" s="10">
        <v>0.36809999999999998</v>
      </c>
      <c r="AL17" s="11">
        <v>0.16470000000000001</v>
      </c>
      <c r="AM17" s="11">
        <v>1.2699999999999999E-2</v>
      </c>
      <c r="AN17" s="11">
        <v>3.3147000000000002</v>
      </c>
      <c r="AO17" s="11">
        <v>0.18060000000000001</v>
      </c>
      <c r="AP17" s="11">
        <v>0.29160000000000003</v>
      </c>
      <c r="AQ17" s="11">
        <v>1.5900000000000001E-2</v>
      </c>
      <c r="AR17" s="11">
        <v>9.0123999999999995</v>
      </c>
      <c r="AS17" s="11">
        <v>0.83950000000000002</v>
      </c>
      <c r="AT17" s="11">
        <v>0.16420000000000001</v>
      </c>
      <c r="AU17" s="11">
        <v>1.5299999999999999E-2</v>
      </c>
      <c r="AV17" s="11">
        <v>31.293600000000001</v>
      </c>
      <c r="AW17" s="11">
        <v>1.4186000000000001</v>
      </c>
      <c r="AX17" s="11">
        <v>0.43020000000000003</v>
      </c>
      <c r="AY17" s="11">
        <v>1.95E-2</v>
      </c>
      <c r="AZ17" s="11">
        <v>0.19201995012468828</v>
      </c>
      <c r="BA17" s="11">
        <v>2.6199756394640681</v>
      </c>
      <c r="BB17" s="11">
        <v>0.44751009421265142</v>
      </c>
      <c r="BC17" s="11">
        <v>0.36458333333333331</v>
      </c>
      <c r="BD17" s="11">
        <v>0.10221466903722697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0.16835</v>
      </c>
      <c r="BJ17" s="4">
        <f>DSTDEV(PlotSort,"PhxRed",$BL$31:$BL$32)/SQRT($BH17)</f>
        <v>1.3301716681190696E-2</v>
      </c>
      <c r="BK17" s="4">
        <f>DAVERAGE(PlotSort,"PhxRedEdge",$BL$31:$BL$32)</f>
        <v>0.28696250000000001</v>
      </c>
      <c r="BL17" s="4">
        <f>DSTDEV(PlotSort,"PhxRedEdge",$BL$31:$BL$32)/SQRT($BH17)</f>
        <v>9.204672160557056E-3</v>
      </c>
      <c r="BM17" s="4">
        <f>DAVERAGE(PlotSort,"TMRed",$BL$31:$BL$32)</f>
        <v>0.16991249999999999</v>
      </c>
      <c r="BN17" s="4">
        <f>DSTDEV(PlotSort,"TMRed",$BL$31:$BL$32)/SQRT($BH17)</f>
        <v>1.3153072755697319E-2</v>
      </c>
      <c r="BO17" s="4">
        <f>DAVERAGE(PlotSort,"TMNIR",$BL$31:$BL$32)</f>
        <v>0.41790625000000003</v>
      </c>
      <c r="BP17" s="4">
        <f>DSTDEV(PlotSort,"TMNIR",$BL$31:$BL$32)/SQRT($BH17)</f>
        <v>6.4735195781867108E-3</v>
      </c>
      <c r="BQ17" s="4">
        <f>DAVERAGE(PlotSort,"NDRE",$BL$31:$BL$32)</f>
        <v>0.18847565718003512</v>
      </c>
      <c r="BR17" s="4">
        <f>DSTDEV(PlotSort,"NDRE",$BL$31:$BL$32)/SQRT($BH17)</f>
        <v>1.3514645617013784E-2</v>
      </c>
      <c r="BS17" s="4">
        <f>DAVERAGE(PlotSort,"rvi",$BL$31:$BL$32)</f>
        <v>2.7913967392246093</v>
      </c>
      <c r="BT17" s="4">
        <f>DSTDEV(PlotSort,"rvi",$BL$31:$BL$32)/SQRT($BH17)</f>
        <v>0.30286415272399486</v>
      </c>
      <c r="BU17" s="17">
        <f>DAVERAGE(PlotSort,"ndvi",$BL$31:$BL$32)</f>
        <v>0.43406985806208215</v>
      </c>
      <c r="BV17" s="4">
        <f>DSTDEV(PlotSort,"ndvi",$BL$31:$BL$32)/SQRT($BH17)</f>
        <v>3.3144947980009103E-2</v>
      </c>
      <c r="BW17" s="17">
        <f>DAVERAGE(PlotSort,"SAVI",$BL$31:$BL$32)</f>
        <v>0.34586502808574254</v>
      </c>
      <c r="BX17" s="4">
        <f>DSTDEV(PlotSort,"SAVI",$BL$31:$BL$32)/SQRT($BH17)</f>
        <v>2.1557568077623632E-2</v>
      </c>
      <c r="BY17" s="17">
        <f>DAVERAGE(PlotSort,"CCCI",$BL$31:$BL$32)</f>
        <v>0.14094944273056317</v>
      </c>
      <c r="BZ17" s="4">
        <f>DSTDEV(PlotSort,"CCCI",$BL$31:$BL$32)/SQRT($BH17)</f>
        <v>2.6112476845038743E-2</v>
      </c>
    </row>
    <row r="18" spans="2:78" ht="13.5" customHeight="1" x14ac:dyDescent="0.2">
      <c r="B18" s="10">
        <v>167</v>
      </c>
      <c r="C18" s="10">
        <v>8.9659999999999993</v>
      </c>
      <c r="D18" s="10">
        <v>167.37358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29.2</v>
      </c>
      <c r="Q18" s="24">
        <v>0.84</v>
      </c>
      <c r="R18" s="24">
        <v>3.22</v>
      </c>
      <c r="S18" s="24">
        <v>46.91</v>
      </c>
      <c r="T18" s="24">
        <v>87.81</v>
      </c>
      <c r="U18" s="10">
        <v>4</v>
      </c>
      <c r="V18" s="10">
        <v>0</v>
      </c>
      <c r="W18" s="10">
        <v>2</v>
      </c>
      <c r="X18" s="10">
        <v>1</v>
      </c>
      <c r="Y18" s="10">
        <v>5</v>
      </c>
      <c r="Z18" s="10">
        <v>2</v>
      </c>
      <c r="AA18" s="10">
        <v>270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2.3188</v>
      </c>
      <c r="AK18" s="10">
        <v>1.21E-2</v>
      </c>
      <c r="AL18" s="11">
        <v>7.7799999999999994E-2</v>
      </c>
      <c r="AM18" s="11">
        <v>4.0000000000000002E-4</v>
      </c>
      <c r="AN18" s="11">
        <v>2.5775999999999999</v>
      </c>
      <c r="AO18" s="11">
        <v>8.8700000000000001E-2</v>
      </c>
      <c r="AP18" s="11">
        <v>0.22009999999999999</v>
      </c>
      <c r="AQ18" s="11">
        <v>7.6E-3</v>
      </c>
      <c r="AR18" s="11">
        <v>4.5575999999999999</v>
      </c>
      <c r="AS18" s="11">
        <v>4.1099999999999998E-2</v>
      </c>
      <c r="AT18" s="11">
        <v>8.0699999999999994E-2</v>
      </c>
      <c r="AU18" s="11">
        <v>6.9999999999999999E-4</v>
      </c>
      <c r="AV18" s="11">
        <v>28.238099999999999</v>
      </c>
      <c r="AW18" s="11">
        <v>1.2001999999999999</v>
      </c>
      <c r="AX18" s="11">
        <v>0.377</v>
      </c>
      <c r="AY18" s="11">
        <v>1.6E-2</v>
      </c>
      <c r="AZ18" s="11">
        <v>0.26277005526712449</v>
      </c>
      <c r="BA18" s="11">
        <v>4.6716232961586126</v>
      </c>
      <c r="BB18" s="11">
        <v>0.64736727113830017</v>
      </c>
      <c r="BC18" s="11">
        <v>0.46408060979429888</v>
      </c>
      <c r="BD18" s="11">
        <v>-4.8514857470247155E-2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0.13750625</v>
      </c>
      <c r="BJ18" s="4">
        <f>DSTDEV(PlotSort,"PhxRed",$BJ$35:$BJ$36)/SQRT($BH18)</f>
        <v>1.5417375124487525E-2</v>
      </c>
      <c r="BK18" s="4">
        <f>DAVERAGE(PlotSort,"PhxRedEdge",$BJ$35:$BJ$36)</f>
        <v>0.24554999999999996</v>
      </c>
      <c r="BL18" s="4">
        <f>DSTDEV(PlotSort,"PhxRedEdge",$BJ$35:$BJ$36)/SQRT($BH18)</f>
        <v>1.9463842546287427E-2</v>
      </c>
      <c r="BM18" s="4">
        <f>DAVERAGE(PlotSort,"TMRed",$BJ$35:$BJ$36)</f>
        <v>0.13873749999999999</v>
      </c>
      <c r="BN18" s="4">
        <f>DSTDEV(PlotSort,"TMRed",$BJ$35:$BJ$36)/SQRT($BH18)</f>
        <v>1.5410737260646127E-2</v>
      </c>
      <c r="BO18" s="4">
        <f>DAVERAGE(PlotSort,"TMNIR",$BJ$35:$BJ$36)</f>
        <v>0.36355000000000004</v>
      </c>
      <c r="BP18" s="4">
        <f>DSTDEV(PlotSort,"TMNIR",$BJ$35:$BJ$36)/SQRT($BH18)</f>
        <v>2.7776380853763705E-2</v>
      </c>
      <c r="BQ18" s="4">
        <f>DAVERAGE(PlotSort,"NDRE",$BJ$35:$BJ$36)</f>
        <v>0.19193065599163245</v>
      </c>
      <c r="BR18" s="4">
        <f>DSTDEV(PlotSort,"NDRE",$BJ$35:$BJ$36)/SQRT($BH18)</f>
        <v>1.2977166080487011E-2</v>
      </c>
      <c r="BS18" s="4">
        <f>DAVERAGE(PlotSort,"rvi",$BJ$35:$BJ$36)</f>
        <v>2.9268276106723072</v>
      </c>
      <c r="BT18" s="4">
        <f>DSTDEV(PlotSort,"rvi",$BJ$35:$BJ$36)/SQRT($BH18)</f>
        <v>0.30986554424554585</v>
      </c>
      <c r="BU18" s="17">
        <f>DAVERAGE(PlotSort,"ndvi",$BJ$35:$BJ$36)</f>
        <v>0.45209098537941211</v>
      </c>
      <c r="BV18" s="4">
        <f>DSTDEV(PlotSort,"ndvi",$BJ$35:$BJ$36)/SQRT($BH18)</f>
        <v>3.3276459305256245E-2</v>
      </c>
      <c r="BW18" s="17">
        <f>DAVERAGE(PlotSort,"SAVI",$BJ$35:$BJ$36)</f>
        <v>0.32932434538823668</v>
      </c>
      <c r="BX18" s="4">
        <f>DSTDEV(PlotSort,"SAVI",$BJ$35:$BJ$36)/SQRT($BH18)</f>
        <v>2.8331380911645804E-2</v>
      </c>
      <c r="BY18" s="17">
        <f>DAVERAGE(PlotSort,"CCCI",$BJ$35:$BJ$36)</f>
        <v>9.6725372966691509E-2</v>
      </c>
      <c r="BZ18" s="4">
        <f>DSTDEV(PlotSort,"CCCI",$BJ$35:$BJ$36)/SQRT($BH18)</f>
        <v>2.7308697794128749E-2</v>
      </c>
    </row>
    <row r="19" spans="2:78" ht="13.5" customHeight="1" x14ac:dyDescent="0.2">
      <c r="B19" s="10">
        <v>167</v>
      </c>
      <c r="C19" s="10">
        <v>8.9740000000000002</v>
      </c>
      <c r="D19" s="10">
        <v>167.37392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29.2</v>
      </c>
      <c r="Q19" s="24">
        <v>0.84</v>
      </c>
      <c r="R19" s="24">
        <v>3.22</v>
      </c>
      <c r="S19" s="24">
        <v>46.81</v>
      </c>
      <c r="T19" s="24">
        <v>87.87</v>
      </c>
      <c r="U19" s="10">
        <v>4</v>
      </c>
      <c r="V19" s="10">
        <v>0</v>
      </c>
      <c r="W19" s="10">
        <v>2</v>
      </c>
      <c r="X19" s="10">
        <v>1</v>
      </c>
      <c r="Y19" s="10">
        <v>5</v>
      </c>
      <c r="Z19" s="10">
        <v>2</v>
      </c>
      <c r="AA19" s="10">
        <v>270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4.8266999999999998</v>
      </c>
      <c r="AK19" s="10">
        <v>1.6199999999999999E-2</v>
      </c>
      <c r="AL19" s="11">
        <v>0.1615</v>
      </c>
      <c r="AM19" s="11">
        <v>5.0000000000000001E-4</v>
      </c>
      <c r="AN19" s="11">
        <v>3.4005000000000001</v>
      </c>
      <c r="AO19" s="11">
        <v>2.5399999999999999E-2</v>
      </c>
      <c r="AP19" s="11">
        <v>0.28939999999999999</v>
      </c>
      <c r="AQ19" s="11">
        <v>2.2000000000000001E-3</v>
      </c>
      <c r="AR19" s="11">
        <v>9.4589999999999996</v>
      </c>
      <c r="AS19" s="11">
        <v>6.7500000000000004E-2</v>
      </c>
      <c r="AT19" s="11">
        <v>0.16700000000000001</v>
      </c>
      <c r="AU19" s="11">
        <v>1.1999999999999999E-3</v>
      </c>
      <c r="AV19" s="11">
        <v>32.115200000000002</v>
      </c>
      <c r="AW19" s="11">
        <v>0.26419999999999999</v>
      </c>
      <c r="AX19" s="11">
        <v>0.4274</v>
      </c>
      <c r="AY19" s="11">
        <v>3.5000000000000001E-3</v>
      </c>
      <c r="AZ19" s="11">
        <v>0.19252232142857145</v>
      </c>
      <c r="BA19" s="11">
        <v>2.5592814371257484</v>
      </c>
      <c r="BB19" s="11">
        <v>0.43808882907133234</v>
      </c>
      <c r="BC19" s="11">
        <v>0.35690789473684204</v>
      </c>
      <c r="BD19" s="11">
        <v>0.14734046598940703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0.17213750000000003</v>
      </c>
      <c r="BJ19" s="4">
        <f>DSTDEV(PlotSort,"PhxRed",$BK$35:$BK$36)/SQRT($BH19)</f>
        <v>1.0976660371746334E-2</v>
      </c>
      <c r="BK19" s="4">
        <f>DAVERAGE(PlotSort,"PhxRedEdge",$BK$35:$BK$36)</f>
        <v>0.28934999999999994</v>
      </c>
      <c r="BL19" s="4">
        <f>DSTDEV(PlotSort,"PhxRedEdge",$BK$35:$BK$36)/SQRT($BH19)</f>
        <v>9.4864201186048124E-3</v>
      </c>
      <c r="BM19" s="4">
        <f>DAVERAGE(PlotSort,"TMRed",$BK$35:$BK$36)</f>
        <v>0.17399999999999999</v>
      </c>
      <c r="BN19" s="4">
        <f>DSTDEV(PlotSort,"TMRed",$BK$35:$BK$36)/SQRT($BH19)</f>
        <v>1.0536697774919805E-2</v>
      </c>
      <c r="BO19" s="4">
        <f>DAVERAGE(PlotSort,"TMNIR",$BK$35:$BK$36)</f>
        <v>0.41363125000000006</v>
      </c>
      <c r="BP19" s="4">
        <f>DSTDEV(PlotSort,"TMNIR",$BK$35:$BK$36)/SQRT($BH19)</f>
        <v>1.0928566232394347E-2</v>
      </c>
      <c r="BQ19" s="4">
        <f>DAVERAGE(PlotSort,"NDRE",$BK$35:$BK$36)</f>
        <v>0.17804876236166189</v>
      </c>
      <c r="BR19" s="4">
        <f>DSTDEV(PlotSort,"NDRE",$BK$35:$BK$36)/SQRT($BH19)</f>
        <v>1.0719102859924914E-2</v>
      </c>
      <c r="BS19" s="4">
        <f>DAVERAGE(PlotSort,"rvi",$BK$35:$BK$36)</f>
        <v>2.5290065295100095</v>
      </c>
      <c r="BT19" s="4">
        <f>DSTDEV(PlotSort,"rvi",$BK$35:$BK$36)/SQRT($BH19)</f>
        <v>0.19739094838558818</v>
      </c>
      <c r="BU19" s="17">
        <f>DAVERAGE(PlotSort,"ndvi",$BK$35:$BK$36)</f>
        <v>0.41370083167008276</v>
      </c>
      <c r="BV19" s="4">
        <f>DSTDEV(PlotSort,"ndvi",$BK$35:$BK$36)/SQRT($BH19)</f>
        <v>2.4572108012592544E-2</v>
      </c>
      <c r="BW19" s="17">
        <f>DAVERAGE(PlotSort,"SAVI",$BK$35:$BK$36)</f>
        <v>0.33167468746211159</v>
      </c>
      <c r="BX19" s="4">
        <f>DSTDEV(PlotSort,"SAVI",$BK$35:$BK$36)/SQRT($BH19)</f>
        <v>1.7226317841946632E-2</v>
      </c>
      <c r="BY19" s="17">
        <f>DAVERAGE(PlotSort,"CCCI",$BK$35:$BK$36)</f>
        <v>0.12374325319676494</v>
      </c>
      <c r="BZ19" s="4">
        <f>DSTDEV(PlotSort,"CCCI",$BK$35:$BK$36)/SQRT($BH19)</f>
        <v>2.3703344622310288E-2</v>
      </c>
    </row>
    <row r="20" spans="2:78" ht="13.5" customHeight="1" x14ac:dyDescent="0.2">
      <c r="B20" s="10">
        <v>167</v>
      </c>
      <c r="C20" s="10">
        <v>8.9819999999999993</v>
      </c>
      <c r="D20" s="10">
        <v>167.37424999999999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29.2</v>
      </c>
      <c r="Q20" s="24">
        <v>0.84</v>
      </c>
      <c r="R20" s="24">
        <v>3.22</v>
      </c>
      <c r="S20" s="24">
        <v>46.71</v>
      </c>
      <c r="T20" s="24">
        <v>87.93</v>
      </c>
      <c r="U20" s="10">
        <v>4</v>
      </c>
      <c r="V20" s="10">
        <v>0</v>
      </c>
      <c r="W20" s="10">
        <v>2</v>
      </c>
      <c r="X20" s="10">
        <v>1</v>
      </c>
      <c r="Y20" s="10">
        <v>5</v>
      </c>
      <c r="Z20" s="10">
        <v>2</v>
      </c>
      <c r="AA20" s="10">
        <v>270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5.6585999999999999</v>
      </c>
      <c r="AK20" s="10">
        <v>0.67390000000000005</v>
      </c>
      <c r="AL20" s="11">
        <v>0.18870000000000001</v>
      </c>
      <c r="AM20" s="11">
        <v>2.2499999999999999E-2</v>
      </c>
      <c r="AN20" s="11">
        <v>3.5739999999999998</v>
      </c>
      <c r="AO20" s="11">
        <v>0.2298</v>
      </c>
      <c r="AP20" s="11">
        <v>0.30320000000000003</v>
      </c>
      <c r="AQ20" s="11">
        <v>1.95E-2</v>
      </c>
      <c r="AR20" s="11">
        <v>10.9658</v>
      </c>
      <c r="AS20" s="11">
        <v>0.9244</v>
      </c>
      <c r="AT20" s="11">
        <v>0.19289999999999999</v>
      </c>
      <c r="AU20" s="11">
        <v>1.6299999999999999E-2</v>
      </c>
      <c r="AV20" s="11">
        <v>32.801600000000001</v>
      </c>
      <c r="AW20" s="11">
        <v>0.95469999999999999</v>
      </c>
      <c r="AX20" s="11">
        <v>0.43519999999999998</v>
      </c>
      <c r="AY20" s="11">
        <v>1.2699999999999999E-2</v>
      </c>
      <c r="AZ20" s="11">
        <v>0.17876489707475618</v>
      </c>
      <c r="BA20" s="11">
        <v>2.2560912389839296</v>
      </c>
      <c r="BB20" s="11">
        <v>0.38576659767552934</v>
      </c>
      <c r="BC20" s="11">
        <v>0.32217888485063384</v>
      </c>
      <c r="BD20" s="11">
        <v>0.25596820325571173</v>
      </c>
      <c r="BE20" s="27"/>
    </row>
    <row r="21" spans="2:78" ht="13.5" customHeight="1" x14ac:dyDescent="0.2">
      <c r="B21" s="10">
        <v>167</v>
      </c>
      <c r="C21" s="10">
        <v>8.99</v>
      </c>
      <c r="D21" s="10">
        <v>167.37458000000001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29.2</v>
      </c>
      <c r="Q21" s="24">
        <v>0.84</v>
      </c>
      <c r="R21" s="24">
        <v>3.22</v>
      </c>
      <c r="S21" s="24">
        <v>46.6</v>
      </c>
      <c r="T21" s="24">
        <v>87.99</v>
      </c>
      <c r="U21" s="10">
        <v>4</v>
      </c>
      <c r="V21" s="10">
        <v>0</v>
      </c>
      <c r="W21" s="10">
        <v>2</v>
      </c>
      <c r="X21" s="10">
        <v>1</v>
      </c>
      <c r="Y21" s="10">
        <v>5</v>
      </c>
      <c r="Z21" s="10">
        <v>2</v>
      </c>
      <c r="AA21" s="10">
        <v>270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2.0312999999999999</v>
      </c>
      <c r="AK21" s="10">
        <v>5.0000000000000001E-3</v>
      </c>
      <c r="AL21" s="11">
        <v>6.7500000000000004E-2</v>
      </c>
      <c r="AM21" s="11">
        <v>2.0000000000000001E-4</v>
      </c>
      <c r="AN21" s="11">
        <v>2.5682999999999998</v>
      </c>
      <c r="AO21" s="11">
        <v>0.1132</v>
      </c>
      <c r="AP21" s="11">
        <v>0.21709999999999999</v>
      </c>
      <c r="AQ21" s="11">
        <v>9.5999999999999992E-3</v>
      </c>
      <c r="AR21" s="11">
        <v>3.8898000000000001</v>
      </c>
      <c r="AS21" s="11">
        <v>1.8800000000000001E-2</v>
      </c>
      <c r="AT21" s="11">
        <v>6.8199999999999997E-2</v>
      </c>
      <c r="AU21" s="11">
        <v>2.9999999999999997E-4</v>
      </c>
      <c r="AV21" s="11">
        <v>29.958200000000001</v>
      </c>
      <c r="AW21" s="11">
        <v>2.0009999999999999</v>
      </c>
      <c r="AX21" s="11">
        <v>0.3962</v>
      </c>
      <c r="AY21" s="11">
        <v>2.6499999999999999E-2</v>
      </c>
      <c r="AZ21" s="11">
        <v>0.29202674058372741</v>
      </c>
      <c r="BA21" s="11">
        <v>5.8093841642228741</v>
      </c>
      <c r="BB21" s="11">
        <v>0.70628768303186917</v>
      </c>
      <c r="BC21" s="11">
        <v>0.51016175860638746</v>
      </c>
      <c r="BD21" s="11">
        <v>-2.4929603486100762E-2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0.25790000000000002</v>
      </c>
      <c r="BJ21" s="4"/>
      <c r="BK21" s="4">
        <f>DAVERAGE(PlotSort2,"PhxRedEdge",$BO$31:$BO$32)</f>
        <v>0.27879999999999999</v>
      </c>
      <c r="BL21" s="4"/>
      <c r="BM21" s="4">
        <f>DAVERAGE(PlotSort2,"TMRed",$BO$31:$BO$32)</f>
        <v>0.25219999999999998</v>
      </c>
      <c r="BN21" s="4"/>
      <c r="BO21" s="4">
        <f>DAVERAGE(PlotSort2,"TMNIR",$BO$31:$BO$32)</f>
        <v>0.317</v>
      </c>
      <c r="BP21" s="4"/>
      <c r="BQ21" s="4">
        <f>DAVERAGE(PlotSort2,"NDRE",$BO$31:$BO$32)</f>
        <v>6.411547499160794E-2</v>
      </c>
      <c r="BR21" s="4"/>
      <c r="BS21" s="4">
        <f>DAVERAGE(PlotSort2,"rvi",$BO$31:$BO$32)</f>
        <v>1.2569389373513087</v>
      </c>
      <c r="BT21" s="4"/>
      <c r="BU21" s="17">
        <f>DAVERAGE(PlotSort2,"ndvi",$BO$31:$BO$32)</f>
        <v>0.11384399156711179</v>
      </c>
      <c r="BV21" s="4"/>
      <c r="BW21" s="17">
        <f>DAVERAGE(PlotSort2,"SAVI",$BO$31:$BO$32)</f>
        <v>9.0909090909090953E-2</v>
      </c>
      <c r="BX21" s="4"/>
      <c r="BY21" s="17">
        <f>DAVERAGE(PlotSort2,"CCCI",$BO$31:$BO$32)</f>
        <v>0.57603228362596326</v>
      </c>
      <c r="BZ21" s="4"/>
    </row>
    <row r="22" spans="2:78" ht="13.5" customHeight="1" x14ac:dyDescent="0.2">
      <c r="B22" s="10">
        <v>167</v>
      </c>
      <c r="C22" s="10">
        <v>8.9969999999999999</v>
      </c>
      <c r="D22" s="10">
        <v>167.37486999999999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29.2</v>
      </c>
      <c r="Q22" s="24">
        <v>0.84</v>
      </c>
      <c r="R22" s="24">
        <v>3.22</v>
      </c>
      <c r="S22" s="24">
        <v>46.52</v>
      </c>
      <c r="T22" s="24">
        <v>88.05</v>
      </c>
      <c r="U22" s="10">
        <v>4</v>
      </c>
      <c r="V22" s="10">
        <v>0</v>
      </c>
      <c r="W22" s="10">
        <v>2</v>
      </c>
      <c r="X22" s="10">
        <v>1</v>
      </c>
      <c r="Y22" s="10">
        <v>5</v>
      </c>
      <c r="Z22" s="10">
        <v>2</v>
      </c>
      <c r="AA22" s="10">
        <v>270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6.7742000000000004</v>
      </c>
      <c r="AK22" s="10">
        <v>0.27800000000000002</v>
      </c>
      <c r="AL22" s="11">
        <v>0.22459999999999999</v>
      </c>
      <c r="AM22" s="11">
        <v>9.1999999999999998E-3</v>
      </c>
      <c r="AN22" s="11">
        <v>3.8687</v>
      </c>
      <c r="AO22" s="11">
        <v>0.15579999999999999</v>
      </c>
      <c r="AP22" s="11">
        <v>0.32619999999999999</v>
      </c>
      <c r="AQ22" s="11">
        <v>1.3100000000000001E-2</v>
      </c>
      <c r="AR22" s="11">
        <v>12.925000000000001</v>
      </c>
      <c r="AS22" s="11">
        <v>0.31069999999999998</v>
      </c>
      <c r="AT22" s="11">
        <v>0.2261</v>
      </c>
      <c r="AU22" s="11">
        <v>5.4000000000000003E-3</v>
      </c>
      <c r="AV22" s="11">
        <v>32.489600000000003</v>
      </c>
      <c r="AW22" s="11">
        <v>1.2542</v>
      </c>
      <c r="AX22" s="11">
        <v>0.42849999999999999</v>
      </c>
      <c r="AY22" s="11">
        <v>1.6500000000000001E-2</v>
      </c>
      <c r="AZ22" s="11">
        <v>0.13555054988737247</v>
      </c>
      <c r="BA22" s="11">
        <v>1.8951791242812914</v>
      </c>
      <c r="BB22" s="11">
        <v>0.30919645585090133</v>
      </c>
      <c r="BC22" s="11">
        <v>0.26294820717131473</v>
      </c>
      <c r="BD22" s="11">
        <v>0.18618198747408035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0.27415</v>
      </c>
      <c r="BJ22" s="4">
        <f>DSTDEV(PlotSort2,"PhxRed",$BP$31:$BP$32)/SQRT($BH22)</f>
        <v>6.9500000000000117E-3</v>
      </c>
      <c r="BK22" s="4">
        <f>DAVERAGE(PlotSort2,"PhxRedEdge",$BP$31:$BP$32)</f>
        <v>0.29815000000000003</v>
      </c>
      <c r="BL22" s="4">
        <f>DSTDEV(PlotSort2,"PhxRedEdge",$BP$31:$BP$32)/SQRT($BH22)</f>
        <v>7.750000000000006E-3</v>
      </c>
      <c r="BM22" s="4">
        <f>DAVERAGE(PlotSort2,"TMRed",$BP$31:$BP$32)</f>
        <v>0.2681</v>
      </c>
      <c r="BN22" s="4">
        <f>DSTDEV(PlotSort2,"TMRed",$BP$31:$BP$32)/SQRT($BH22)</f>
        <v>6.5999999999999939E-3</v>
      </c>
      <c r="BO22" s="4">
        <f>DAVERAGE(PlotSort2,"TMNIR",$BP$31:$BP$32)</f>
        <v>0.33335000000000004</v>
      </c>
      <c r="BP22" s="4">
        <f>DSTDEV(PlotSort2,"TMNIR",$BP$31:$BP$32)/SQRT($BH22)</f>
        <v>8.3499999999999963E-3</v>
      </c>
      <c r="BQ22" s="4">
        <f>DAVERAGE(PlotSort2,"NDRE",$BP$31:$BP$32)</f>
        <v>5.5752316043859274E-2</v>
      </c>
      <c r="BR22" s="4">
        <f>DSTDEV(PlotSort2,"NDRE",$BP$31:$BP$32)/SQRT($BH22)</f>
        <v>4.7127836628051492E-4</v>
      </c>
      <c r="BS22" s="4">
        <f>DAVERAGE(PlotSort2,"rvi",$BP$31:$BP$32)</f>
        <v>1.24336613347013</v>
      </c>
      <c r="BT22" s="4">
        <f>DSTDEV(PlotSort2,"rvi",$BP$31:$BP$32)/SQRT($BH22)</f>
        <v>5.3630555426009696E-4</v>
      </c>
      <c r="BU22" s="17">
        <f>DAVERAGE(PlotSort2,"ndvi",$BP$31:$BP$32)</f>
        <v>0.10848252344416026</v>
      </c>
      <c r="BV22" s="4">
        <f>DSTDEV(PlotSort2,"ndvi",$BP$31:$BP$32)/SQRT($BH22)</f>
        <v>2.13128729752772E-4</v>
      </c>
      <c r="BW22" s="17">
        <f>DAVERAGE(PlotSort2,"SAVI",$BP$31:$BP$32)</f>
        <v>8.8844158867756345E-2</v>
      </c>
      <c r="BX22" s="4">
        <f>DSTDEV(PlotSort2,"SAVI",$BP$31:$BP$32)/SQRT($BH22)</f>
        <v>1.1773388033292918E-3</v>
      </c>
      <c r="BY22" s="17">
        <f>DAVERAGE(PlotSort2,"CCCI",$BP$31:$BP$32)</f>
        <v>0.47378120683570213</v>
      </c>
      <c r="BZ22" s="4">
        <f>DSTDEV(PlotSort2,"CCCI",$BP$31:$BP$32)/SQRT($BH22)</f>
        <v>1.0868567698245651E-2</v>
      </c>
    </row>
    <row r="23" spans="2:78" ht="13.5" customHeight="1" x14ac:dyDescent="0.2">
      <c r="B23" s="10">
        <v>167</v>
      </c>
      <c r="C23" s="10">
        <v>9.0090000000000003</v>
      </c>
      <c r="D23" s="10">
        <v>167.37538000000001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29.2</v>
      </c>
      <c r="Q23" s="24">
        <v>0.84</v>
      </c>
      <c r="R23" s="24">
        <v>3.22</v>
      </c>
      <c r="S23" s="24">
        <v>46.37</v>
      </c>
      <c r="T23" s="24">
        <v>88.14</v>
      </c>
      <c r="U23" s="10">
        <v>4</v>
      </c>
      <c r="V23" s="10">
        <v>0</v>
      </c>
      <c r="W23" s="10">
        <v>2</v>
      </c>
      <c r="X23" s="10">
        <v>1</v>
      </c>
      <c r="Y23" s="10">
        <v>5</v>
      </c>
      <c r="Z23" s="10">
        <v>2</v>
      </c>
      <c r="AA23" s="10">
        <v>270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1.8814</v>
      </c>
      <c r="AK23" s="10">
        <v>0.70699999999999996</v>
      </c>
      <c r="AL23" s="11">
        <v>6.2100000000000002E-2</v>
      </c>
      <c r="AM23" s="11">
        <v>2.3300000000000001E-2</v>
      </c>
      <c r="AN23" s="11">
        <v>1.1495</v>
      </c>
      <c r="AO23" s="11">
        <v>0.45950000000000002</v>
      </c>
      <c r="AP23" s="11">
        <v>9.6500000000000002E-2</v>
      </c>
      <c r="AQ23" s="11">
        <v>3.8600000000000002E-2</v>
      </c>
      <c r="AR23" s="11">
        <v>3.6362999999999999</v>
      </c>
      <c r="AS23" s="11">
        <v>1.3853</v>
      </c>
      <c r="AT23" s="11">
        <v>6.3299999999999995E-2</v>
      </c>
      <c r="AU23" s="11">
        <v>2.41E-2</v>
      </c>
      <c r="AV23" s="11">
        <v>9.8384</v>
      </c>
      <c r="AW23" s="11">
        <v>4.0705999999999998</v>
      </c>
      <c r="AX23" s="11">
        <v>0.12909999999999999</v>
      </c>
      <c r="AY23" s="11">
        <v>5.3400000000000003E-2</v>
      </c>
      <c r="AZ23" s="11">
        <v>0.14450354609929075</v>
      </c>
      <c r="BA23" s="11">
        <v>2.0394944707740916</v>
      </c>
      <c r="BB23" s="11">
        <v>0.34199584199584199</v>
      </c>
      <c r="BC23" s="11">
        <v>0.1425476603119584</v>
      </c>
      <c r="BD23" s="11">
        <v>0.11410721242426181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0.17505000000000001</v>
      </c>
      <c r="BJ23" s="4">
        <f>DSTDEV(PlotSort2,"PhxRed",$BQ$31:$BQ$32)/SQRT($BH23)</f>
        <v>2.7500000000000024E-3</v>
      </c>
      <c r="BK23" s="4">
        <f>DAVERAGE(PlotSort2,"PhxRedEdge",$BQ$31:$BQ$32)</f>
        <v>0.21240000000000001</v>
      </c>
      <c r="BL23" s="4">
        <f>DSTDEV(PlotSort2,"PhxRedEdge",$BQ$31:$BQ$32)/SQRT($BH23)</f>
        <v>3.5000000000000027E-3</v>
      </c>
      <c r="BM23" s="4">
        <f>DAVERAGE(PlotSort2,"TMRed",$BQ$31:$BQ$32)</f>
        <v>0.17430000000000001</v>
      </c>
      <c r="BN23" s="4">
        <f>DSTDEV(PlotSort2,"TMRed",$BQ$31:$BQ$32)/SQRT($BH23)</f>
        <v>2.5000000000000022E-3</v>
      </c>
      <c r="BO23" s="4">
        <f>DAVERAGE(PlotSort2,"TMNIR",$BQ$31:$BQ$32)</f>
        <v>0.24149999999999999</v>
      </c>
      <c r="BP23" s="4">
        <f>DSTDEV(PlotSort2,"TMNIR",$BQ$31:$BQ$32)/SQRT($BH23)</f>
        <v>3.5000000000000027E-3</v>
      </c>
      <c r="BQ23" s="4">
        <f>DAVERAGE(PlotSort2,"NDRE",$BQ$31:$BQ$32)</f>
        <v>6.4126289147664162E-2</v>
      </c>
      <c r="BR23" s="4">
        <f>DSTDEV(PlotSort2,"NDRE",$BQ$31:$BQ$32)/SQRT($BH23)</f>
        <v>9.8894916068219935E-4</v>
      </c>
      <c r="BS23" s="4">
        <f>DAVERAGE(PlotSort2,"rvi",$BQ$31:$BQ$32)</f>
        <v>1.3855391937378516</v>
      </c>
      <c r="BT23" s="4">
        <f>DSTDEV(PlotSort2,"rvi",$BQ$31:$BQ$32)/SQRT($BH23)</f>
        <v>2.0741259699008638E-4</v>
      </c>
      <c r="BU23" s="17">
        <f>DAVERAGE(PlotSort2,"ndvi",$BQ$31:$BQ$32)</f>
        <v>0.16161510975412491</v>
      </c>
      <c r="BV23" s="4">
        <f>DSTDEV(PlotSort2,"ndvi",$BQ$31:$BQ$32)/SQRT($BH23)</f>
        <v>7.2894039142026843E-5</v>
      </c>
      <c r="BW23" s="17">
        <f>DAVERAGE(PlotSort2,"SAVI",$BQ$31:$BQ$32)</f>
        <v>0.1100616936450666</v>
      </c>
      <c r="BX23" s="4">
        <f>DSTDEV(PlotSort2,"SAVI",$BQ$31:$BQ$32)/SQRT($BH23)</f>
        <v>9.1682664132954755E-4</v>
      </c>
      <c r="BY23" s="17">
        <f>DAVERAGE(PlotSort2,"CCCI",$BQ$31:$BQ$32)</f>
        <v>0.16338114802679754</v>
      </c>
      <c r="BZ23" s="4">
        <f>DSTDEV(PlotSort2,"CCCI",$BQ$31:$BQ$32)/SQRT($BH23)</f>
        <v>1.6439616385377845E-2</v>
      </c>
    </row>
    <row r="24" spans="2:78" ht="13.5" customHeight="1" x14ac:dyDescent="0.2">
      <c r="B24" s="10">
        <v>167</v>
      </c>
      <c r="C24" s="10">
        <v>9.0210000000000008</v>
      </c>
      <c r="D24" s="10">
        <v>167.37586999999999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29.2</v>
      </c>
      <c r="Q24" s="24">
        <v>0.84</v>
      </c>
      <c r="R24" s="24">
        <v>3.22</v>
      </c>
      <c r="S24" s="24">
        <v>46.22</v>
      </c>
      <c r="T24" s="24">
        <v>88.23</v>
      </c>
      <c r="U24" s="10">
        <v>4</v>
      </c>
      <c r="V24" s="10">
        <v>0</v>
      </c>
      <c r="W24" s="10">
        <v>2</v>
      </c>
      <c r="X24" s="10">
        <v>1</v>
      </c>
      <c r="Y24" s="10">
        <v>5</v>
      </c>
      <c r="Z24" s="10">
        <v>2</v>
      </c>
      <c r="AA24" s="10">
        <v>270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1.2252000000000001</v>
      </c>
      <c r="AK24" s="10">
        <v>4.4699999999999997E-2</v>
      </c>
      <c r="AL24" s="11">
        <v>4.0300000000000002E-2</v>
      </c>
      <c r="AM24" s="11">
        <v>1.5E-3</v>
      </c>
      <c r="AN24" s="11">
        <v>0.878</v>
      </c>
      <c r="AO24" s="11">
        <v>4.07E-2</v>
      </c>
      <c r="AP24" s="11">
        <v>7.3300000000000004E-2</v>
      </c>
      <c r="AQ24" s="11">
        <v>3.3999999999999998E-3</v>
      </c>
      <c r="AR24" s="11">
        <v>2.4022000000000001</v>
      </c>
      <c r="AS24" s="11">
        <v>0.1153</v>
      </c>
      <c r="AT24" s="11">
        <v>4.1599999999999998E-2</v>
      </c>
      <c r="AU24" s="11">
        <v>2E-3</v>
      </c>
      <c r="AV24" s="11">
        <v>8.0205000000000002</v>
      </c>
      <c r="AW24" s="11">
        <v>0.30990000000000001</v>
      </c>
      <c r="AX24" s="11">
        <v>0.1048</v>
      </c>
      <c r="AY24" s="11">
        <v>4.0000000000000001E-3</v>
      </c>
      <c r="AZ24" s="11">
        <v>0.17686692869174619</v>
      </c>
      <c r="BA24" s="11">
        <v>2.5192307692307696</v>
      </c>
      <c r="BB24" s="11">
        <v>0.43169398907103829</v>
      </c>
      <c r="BC24" s="11">
        <v>0.14665841584158418</v>
      </c>
      <c r="BD24" s="11">
        <v>2.8182054054906584E-2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0.70499999999999996</v>
      </c>
      <c r="BJ24" s="4"/>
      <c r="BK24" s="4">
        <f>DAVERAGE(PlotSort2,"PhxRedEdge",$BR$31:$BR$32)</f>
        <v>0.69250000000000012</v>
      </c>
      <c r="BL24" s="4"/>
      <c r="BM24" s="4">
        <f>DAVERAGE(PlotSort2,"TMRed",$BR$31:$BR$32)</f>
        <v>0.70350000000000001</v>
      </c>
      <c r="BN24" s="4"/>
      <c r="BO24" s="4">
        <f>DAVERAGE(PlotSort2,"TMNIR",$BR$31:$BR$32)</f>
        <v>0.66959999999999997</v>
      </c>
      <c r="BP24" s="4"/>
      <c r="BQ24" s="4">
        <f>DAVERAGE(PlotSort2,"NDRE",$BR$31:$BR$32)</f>
        <v>-1.6812275163350814E-2</v>
      </c>
      <c r="BR24" s="4"/>
      <c r="BS24" s="4">
        <f>DAVERAGE(PlotSort2,"rvi",$BR$31:$BR$32)</f>
        <v>23.795309168443495</v>
      </c>
      <c r="BT24" s="4"/>
      <c r="BU24" s="17">
        <f>DAVERAGE(PlotSort2,"ndvi",$BR$31:$BR$32)</f>
        <v>-2.4688660694778271E-2</v>
      </c>
      <c r="BV24" s="4"/>
      <c r="BW24" s="17">
        <f>DAVERAGE(PlotSort2,"SAVI",$BR$31:$BR$32)</f>
        <v>-2.7147509476269316E-2</v>
      </c>
      <c r="BX24" s="4"/>
      <c r="BY24" s="17">
        <f>DAVERAGE(PlotSort2,"CCCI",$BR$31:$BR$32)</f>
        <v>0.37487716586718967</v>
      </c>
      <c r="BZ24" s="4"/>
    </row>
    <row r="25" spans="2:78" ht="13.5" customHeight="1" x14ac:dyDescent="0.2">
      <c r="B25" s="10">
        <v>167</v>
      </c>
      <c r="C25" s="10">
        <v>9.0350000000000001</v>
      </c>
      <c r="D25" s="10">
        <v>167.37646000000001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29.2</v>
      </c>
      <c r="Q25" s="24">
        <v>0.84</v>
      </c>
      <c r="R25" s="24">
        <v>3.22</v>
      </c>
      <c r="S25" s="24">
        <v>46.04</v>
      </c>
      <c r="T25" s="24">
        <v>88.34</v>
      </c>
      <c r="U25" s="10">
        <v>4</v>
      </c>
      <c r="V25" s="10">
        <v>0</v>
      </c>
      <c r="W25" s="10">
        <v>2</v>
      </c>
      <c r="X25" s="10">
        <v>1</v>
      </c>
      <c r="Y25" s="10">
        <v>5</v>
      </c>
      <c r="Z25" s="10">
        <v>2</v>
      </c>
      <c r="AA25" s="10">
        <v>270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3.3672</v>
      </c>
      <c r="AK25" s="10">
        <v>1.9479</v>
      </c>
      <c r="AL25" s="11">
        <v>0.1101</v>
      </c>
      <c r="AM25" s="11">
        <v>6.3700000000000007E-2</v>
      </c>
      <c r="AN25" s="11">
        <v>1.9581999999999999</v>
      </c>
      <c r="AO25" s="11">
        <v>1.2028000000000001</v>
      </c>
      <c r="AP25" s="11">
        <v>0.16259999999999999</v>
      </c>
      <c r="AQ25" s="11">
        <v>9.9900000000000003E-2</v>
      </c>
      <c r="AR25" s="11">
        <v>6.2954999999999997</v>
      </c>
      <c r="AS25" s="11">
        <v>3.5133999999999999</v>
      </c>
      <c r="AT25" s="11">
        <v>0.1085</v>
      </c>
      <c r="AU25" s="11">
        <v>6.0600000000000001E-2</v>
      </c>
      <c r="AV25" s="11">
        <v>16.015999999999998</v>
      </c>
      <c r="AW25" s="11">
        <v>10.2232</v>
      </c>
      <c r="AX25" s="11">
        <v>0.20810000000000001</v>
      </c>
      <c r="AY25" s="11">
        <v>0.1328</v>
      </c>
      <c r="AZ25" s="11">
        <v>0.12274076072295659</v>
      </c>
      <c r="BA25" s="11">
        <v>1.9179723502304149</v>
      </c>
      <c r="BB25" s="11">
        <v>0.31459254579911561</v>
      </c>
      <c r="BC25" s="11">
        <v>0.18295371050698017</v>
      </c>
      <c r="BD25" s="11">
        <v>9.883968505484092E-3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1.0023</v>
      </c>
      <c r="BJ25" s="4">
        <f>DSTDEV(PlotSort2,"PhxRed",$BS$31:$BS$32)/SQRT($BH25)</f>
        <v>4.5044422518220684E-3</v>
      </c>
      <c r="BK25" s="4">
        <f>DAVERAGE(PlotSort2,"PhxRedEdge",$BS$31:$BS$32)</f>
        <v>1.0020666666666667</v>
      </c>
      <c r="BL25" s="4">
        <f>DSTDEV(PlotSort2,"PhxRedEdge",$BS$31:$BS$32)/SQRT($BH25)</f>
        <v>4.5329656713654805E-3</v>
      </c>
      <c r="BM25" s="4">
        <f>DAVERAGE(PlotSort2,"TMRed",$BS$31:$BS$32)</f>
        <v>1.0023</v>
      </c>
      <c r="BN25" s="4">
        <f>DSTDEV(PlotSort2,"TMRed",$BS$31:$BS$32)/SQRT($BH25)</f>
        <v>4.5044422518220684E-3</v>
      </c>
      <c r="BO25" s="4">
        <f>DAVERAGE(PlotSort2,"TMNIR",$BS$31:$BS$32)</f>
        <v>1.0020666666666667</v>
      </c>
      <c r="BP25" s="4">
        <f>DSTDEV(PlotSort2,"TMNIR",$BS$31:$BS$32)/SQRT($BH25)</f>
        <v>4.5329656713654805E-3</v>
      </c>
      <c r="BQ25" s="4">
        <f>DAVERAGE(PlotSort2,"NDRE",$BS$31:$BS$32)</f>
        <v>0.72865032498029558</v>
      </c>
      <c r="BR25" s="4">
        <f>DSTDEV(PlotSort2,"NDRE",$BS$31:$BS$32)/SQRT($BH25)</f>
        <v>9.1868286074388847E-4</v>
      </c>
      <c r="BS25" s="4">
        <f>DAVERAGE(PlotSort2,"rvi",$BS$31:$BS$32)</f>
        <v>1.3226528193195133</v>
      </c>
      <c r="BT25" s="4">
        <f>DSTDEV(PlotSort2,"rvi",$BS$31:$BS$32)/SQRT($BH25)</f>
        <v>3.1205261250378943E-3</v>
      </c>
      <c r="BU25" s="17">
        <f>DAVERAGE(PlotSort2,"ndvi",$BS$31:$BS$32)</f>
        <v>0.13891253525662731</v>
      </c>
      <c r="BV25" s="4">
        <f>DSTDEV(PlotSort2,"ndvi",$BS$31:$BS$32)/SQRT($BH25)</f>
        <v>1.1580850876418015E-3</v>
      </c>
      <c r="BW25" s="17">
        <f>DAVERAGE(PlotSort2,"SAVI",$BS$31:$BS$32)</f>
        <v>0.20759607543244848</v>
      </c>
      <c r="BX25" s="4">
        <f>DSTDEV(PlotSort2,"SAVI",$BS$31:$BS$32)/SQRT($BH25)</f>
        <v>1.7145107489088555E-3</v>
      </c>
      <c r="BY25" s="17">
        <f>DAVERAGE(PlotSort2,"CCCI",$BS$31:$BS$32)</f>
        <v>11.69718368178669</v>
      </c>
      <c r="BZ25" s="4">
        <f>DSTDEV(PlotSort2,"CCCI",$BS$31:$BS$32)/SQRT($BH25)</f>
        <v>3.2439533620995359E-2</v>
      </c>
    </row>
    <row r="26" spans="2:78" ht="13.5" customHeight="1" x14ac:dyDescent="0.2">
      <c r="B26" s="10">
        <v>167</v>
      </c>
      <c r="C26" s="10">
        <v>9.27</v>
      </c>
      <c r="D26" s="10">
        <v>167.38624999999999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29.2</v>
      </c>
      <c r="Q26" s="24">
        <v>0.84</v>
      </c>
      <c r="R26" s="24">
        <v>3.22</v>
      </c>
      <c r="S26" s="24">
        <v>43.09</v>
      </c>
      <c r="T26" s="24">
        <v>90.23</v>
      </c>
      <c r="U26" s="10">
        <v>4</v>
      </c>
      <c r="V26" s="10">
        <v>0</v>
      </c>
      <c r="W26" s="10">
        <v>2</v>
      </c>
      <c r="X26" s="10">
        <v>1</v>
      </c>
      <c r="Y26" s="10">
        <v>5</v>
      </c>
      <c r="Z26" s="10">
        <v>2</v>
      </c>
      <c r="AA26" s="10">
        <v>270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5.3193999999999999</v>
      </c>
      <c r="AK26" s="10">
        <v>3.0000000000000001E-3</v>
      </c>
      <c r="AL26" s="11">
        <v>0.16739999999999999</v>
      </c>
      <c r="AM26" s="11">
        <v>1E-4</v>
      </c>
      <c r="AN26" s="11">
        <v>3.6755</v>
      </c>
      <c r="AO26" s="11">
        <v>0.08</v>
      </c>
      <c r="AP26" s="11">
        <v>0.29270000000000002</v>
      </c>
      <c r="AQ26" s="11">
        <v>6.4000000000000003E-3</v>
      </c>
      <c r="AR26" s="11">
        <v>10.260899999999999</v>
      </c>
      <c r="AS26" s="11">
        <v>0.45550000000000002</v>
      </c>
      <c r="AT26" s="11">
        <v>0.17</v>
      </c>
      <c r="AU26" s="11">
        <v>7.4999999999999997E-3</v>
      </c>
      <c r="AV26" s="11">
        <v>33.912300000000002</v>
      </c>
      <c r="AW26" s="11">
        <v>0.1186</v>
      </c>
      <c r="AX26" s="11">
        <v>0.42549999999999999</v>
      </c>
      <c r="AY26" s="11">
        <v>1.5E-3</v>
      </c>
      <c r="AZ26" s="11">
        <v>0.18490671122250069</v>
      </c>
      <c r="BA26" s="11">
        <v>2.5029411764705878</v>
      </c>
      <c r="BB26" s="11">
        <v>0.42905121746431557</v>
      </c>
      <c r="BC26" s="11">
        <v>0.34984025559105425</v>
      </c>
      <c r="BD26" s="11">
        <v>0.11534870766258765</v>
      </c>
      <c r="BE26" s="27"/>
    </row>
    <row r="27" spans="2:78" ht="13.5" customHeight="1" x14ac:dyDescent="0.2">
      <c r="B27" s="10">
        <v>167</v>
      </c>
      <c r="C27" s="10">
        <v>9.2620000000000005</v>
      </c>
      <c r="D27" s="10">
        <v>167.38592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29.2</v>
      </c>
      <c r="Q27" s="24">
        <v>0.84</v>
      </c>
      <c r="R27" s="24">
        <v>3.22</v>
      </c>
      <c r="S27" s="24">
        <v>43.19</v>
      </c>
      <c r="T27" s="24">
        <v>90.16</v>
      </c>
      <c r="U27" s="10">
        <v>4</v>
      </c>
      <c r="V27" s="10">
        <v>0</v>
      </c>
      <c r="W27" s="10">
        <v>2</v>
      </c>
      <c r="X27" s="10">
        <v>1</v>
      </c>
      <c r="Y27" s="10">
        <v>5</v>
      </c>
      <c r="Z27" s="10">
        <v>2</v>
      </c>
      <c r="AA27" s="10">
        <v>270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5.9210000000000003</v>
      </c>
      <c r="AK27" s="10">
        <v>0.25979999999999998</v>
      </c>
      <c r="AL27" s="11">
        <v>0.1865</v>
      </c>
      <c r="AM27" s="11">
        <v>8.2000000000000007E-3</v>
      </c>
      <c r="AN27" s="11">
        <v>3.9813999999999998</v>
      </c>
      <c r="AO27" s="11">
        <v>0.14829999999999999</v>
      </c>
      <c r="AP27" s="11">
        <v>0.31740000000000002</v>
      </c>
      <c r="AQ27" s="11">
        <v>1.18E-2</v>
      </c>
      <c r="AR27" s="11">
        <v>11.411899999999999</v>
      </c>
      <c r="AS27" s="11">
        <v>0.19939999999999999</v>
      </c>
      <c r="AT27" s="11">
        <v>0.1893</v>
      </c>
      <c r="AU27" s="11">
        <v>3.3E-3</v>
      </c>
      <c r="AV27" s="11">
        <v>35.8446</v>
      </c>
      <c r="AW27" s="11">
        <v>0.91520000000000001</v>
      </c>
      <c r="AX27" s="11">
        <v>0.4501</v>
      </c>
      <c r="AY27" s="11">
        <v>1.15E-2</v>
      </c>
      <c r="AZ27" s="11">
        <v>0.1728990228013029</v>
      </c>
      <c r="BA27" s="11">
        <v>2.3777073428420499</v>
      </c>
      <c r="BB27" s="11">
        <v>0.40788238974038166</v>
      </c>
      <c r="BC27" s="11">
        <v>0.34333859926276994</v>
      </c>
      <c r="BD27" s="11">
        <v>9.3756485222042232E-2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0.17685000000000001</v>
      </c>
      <c r="BJ27" s="4">
        <f>DSTDEV(PlotSort2,"PhxRed",$BT$31:$BT$32)/SQRT($BH27)</f>
        <v>2.1499999999999991E-3</v>
      </c>
      <c r="BK27" s="4">
        <f>DAVERAGE(PlotSort2,"PhxRedEdge",$BT$31:$BT$32)</f>
        <v>0.3024</v>
      </c>
      <c r="BL27" s="4">
        <f>DSTDEV(PlotSort2,"PhxRedEdge",$BT$31:$BT$32)/SQRT($BH27)</f>
        <v>1.1199999999999988E-2</v>
      </c>
      <c r="BM27" s="4">
        <f>DAVERAGE(PlotSort2,"TMRed",$BT$31:$BT$32)</f>
        <v>0.1799</v>
      </c>
      <c r="BN27" s="4">
        <f>DSTDEV(PlotSort2,"TMRed",$BT$31:$BT$32)/SQRT($BH27)</f>
        <v>6.000000000000032E-4</v>
      </c>
      <c r="BO27" s="4">
        <f>DAVERAGE(PlotSort2,"TMNIR",$BT$31:$BT$32)</f>
        <v>0.42804999999999999</v>
      </c>
      <c r="BP27" s="4">
        <f>DSTDEV(PlotSort2,"TMNIR",$BT$31:$BT$32)/SQRT($BH27)</f>
        <v>1.5649999999999997E-2</v>
      </c>
      <c r="BQ27" s="4">
        <f>DAVERAGE(PlotSort2,"NDRE",$BT$31:$BT$32)</f>
        <v>0.17202574869714199</v>
      </c>
      <c r="BR27" s="4">
        <f>DSTDEV(PlotSort2,"NDRE",$BT$31:$BT$32)/SQRT($BH27)</f>
        <v>2.3121548705352932E-4</v>
      </c>
      <c r="BS27" s="4">
        <f>DAVERAGE(PlotSort2,"rvi",$BT$31:$BT$32)</f>
        <v>2.3796940394547583</v>
      </c>
      <c r="BT27" s="4">
        <f>DSTDEV(PlotSort2,"rvi",$BT$31:$BT$32)/SQRT($BH27)</f>
        <v>9.4929496518470588E-2</v>
      </c>
      <c r="BU27" s="17">
        <f>DAVERAGE(PlotSort2,"ndvi",$BT$31:$BT$32)</f>
        <v>0.40776321300179463</v>
      </c>
      <c r="BV27" s="4">
        <f>DSTDEV(PlotSort2,"ndvi",$BT$31:$BT$32)/SQRT($BH27)</f>
        <v>1.6634860834481402E-2</v>
      </c>
      <c r="BW27" s="17">
        <f>DAVERAGE(PlotSort2,"SAVI",$BT$31:$BT$32)</f>
        <v>0.33572140571862408</v>
      </c>
      <c r="BX27" s="4">
        <f>DSTDEV(PlotSort2,"SAVI",$BT$31:$BT$32)/SQRT($BH27)</f>
        <v>1.74397697043501E-2</v>
      </c>
      <c r="BY27" s="17">
        <f>DAVERAGE(PlotSort2,"CCCI",$BT$31:$BT$32)</f>
        <v>8.7792856982603099E-2</v>
      </c>
      <c r="BZ27" s="4">
        <f>DSTDEV(PlotSort2,"CCCI",$BT$31:$BT$32)/SQRT($BH27)</f>
        <v>7.6736301439155857E-2</v>
      </c>
    </row>
    <row r="28" spans="2:78" ht="13.5" customHeight="1" x14ac:dyDescent="0.2">
      <c r="B28" s="10">
        <v>167</v>
      </c>
      <c r="C28" s="10">
        <v>9.2550000000000008</v>
      </c>
      <c r="D28" s="10">
        <v>167.38562999999999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29.2</v>
      </c>
      <c r="Q28" s="24">
        <v>0.84</v>
      </c>
      <c r="R28" s="24">
        <v>3.22</v>
      </c>
      <c r="S28" s="24">
        <v>43.27</v>
      </c>
      <c r="T28" s="24">
        <v>90.11</v>
      </c>
      <c r="U28" s="10">
        <v>4</v>
      </c>
      <c r="V28" s="10">
        <v>0</v>
      </c>
      <c r="W28" s="10">
        <v>2</v>
      </c>
      <c r="X28" s="10">
        <v>1</v>
      </c>
      <c r="Y28" s="10">
        <v>5</v>
      </c>
      <c r="Z28" s="10">
        <v>2</v>
      </c>
      <c r="AA28" s="10">
        <v>270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4.0921000000000003</v>
      </c>
      <c r="AK28" s="10">
        <v>0.19270000000000001</v>
      </c>
      <c r="AL28" s="11">
        <v>0.129</v>
      </c>
      <c r="AM28" s="11">
        <v>6.1000000000000004E-3</v>
      </c>
      <c r="AN28" s="11">
        <v>2.6398000000000001</v>
      </c>
      <c r="AO28" s="11">
        <v>0.1157</v>
      </c>
      <c r="AP28" s="11">
        <v>0.21060000000000001</v>
      </c>
      <c r="AQ28" s="11">
        <v>9.1999999999999998E-3</v>
      </c>
      <c r="AR28" s="11">
        <v>7.8014999999999999</v>
      </c>
      <c r="AS28" s="11">
        <v>0.41439999999999999</v>
      </c>
      <c r="AT28" s="11">
        <v>0.1295</v>
      </c>
      <c r="AU28" s="11">
        <v>6.8999999999999999E-3</v>
      </c>
      <c r="AV28" s="11">
        <v>23.416599999999999</v>
      </c>
      <c r="AW28" s="11">
        <v>1.0794999999999999</v>
      </c>
      <c r="AX28" s="11">
        <v>0.29420000000000002</v>
      </c>
      <c r="AY28" s="11">
        <v>1.3599999999999999E-2</v>
      </c>
      <c r="AZ28" s="11">
        <v>0.16561014263074486</v>
      </c>
      <c r="BA28" s="11">
        <v>2.2718146718146719</v>
      </c>
      <c r="BB28" s="11">
        <v>0.38871843285343405</v>
      </c>
      <c r="BC28" s="11">
        <v>0.26745696654758044</v>
      </c>
      <c r="BD28" s="11">
        <v>0.10899695799590212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0.17865</v>
      </c>
      <c r="BJ28" s="4">
        <f>DSTDEV(PlotSort2,"PhxRed",$BU$31:$BU$32)/SQRT($BH28)</f>
        <v>1.1250000000000012E-2</v>
      </c>
      <c r="BK28" s="4">
        <f>DAVERAGE(PlotSort2,"PhxRedEdge",$BU$31:$BU$32)</f>
        <v>0.29654999999999998</v>
      </c>
      <c r="BL28" s="4">
        <f>DSTDEV(PlotSort2,"PhxRedEdge",$BU$31:$BU$32)/SQRT($BH28)</f>
        <v>1.235E-2</v>
      </c>
      <c r="BM28" s="4">
        <f>DAVERAGE(PlotSort2,"TMRed",$BU$31:$BU$32)</f>
        <v>0.18109999999999998</v>
      </c>
      <c r="BN28" s="4">
        <f>DSTDEV(PlotSort2,"TMRed",$BU$31:$BU$32)/SQRT($BH28)</f>
        <v>1.0999999999999994E-2</v>
      </c>
      <c r="BO28" s="4">
        <f>DAVERAGE(PlotSort2,"TMNIR",$BU$31:$BU$32)</f>
        <v>0.42185</v>
      </c>
      <c r="BP28" s="4">
        <f>DSTDEV(PlotSort2,"TMNIR",$BU$31:$BU$32)/SQRT($BH28)</f>
        <v>6.1499999999999879E-3</v>
      </c>
      <c r="BQ28" s="4">
        <f>DAVERAGE(PlotSort2,"NDRE",$BU$31:$BU$32)</f>
        <v>0.17475349938035659</v>
      </c>
      <c r="BR28" s="4">
        <f>DSTDEV(PlotSort2,"NDRE",$BU$31:$BU$32)/SQRT($BH28)</f>
        <v>1.3130484045847183E-2</v>
      </c>
      <c r="BS28" s="4">
        <f>DAVERAGE(PlotSort2,"rvi",$BU$31:$BU$32)</f>
        <v>2.335931400857076</v>
      </c>
      <c r="BT28" s="4">
        <f>DSTDEV(PlotSort2,"rvi",$BU$31:$BU$32)/SQRT($BH28)</f>
        <v>0.10792515411059012</v>
      </c>
      <c r="BU28" s="17">
        <f>DAVERAGE(PlotSort2,"ndvi",$BU$31:$BU$32)</f>
        <v>0.39983911558665003</v>
      </c>
      <c r="BV28" s="4">
        <f>DSTDEV(PlotSort2,"ndvi",$BU$31:$BU$32)/SQRT($BH28)</f>
        <v>1.9416603088665829E-2</v>
      </c>
      <c r="BW28" s="17">
        <f>DAVERAGE(PlotSort2,"SAVI",$BU$31:$BU$32)</f>
        <v>0.32759914865638812</v>
      </c>
      <c r="BX28" s="4">
        <f>DSTDEV(PlotSort2,"SAVI",$BU$31:$BU$32)/SQRT($BH28)</f>
        <v>1.1689854843335679E-2</v>
      </c>
      <c r="BY28" s="17">
        <f>DAVERAGE(PlotSort2,"CCCI",$BU$31:$BU$32)</f>
        <v>0.14740058981448592</v>
      </c>
      <c r="BZ28" s="4">
        <f>DSTDEV(PlotSort2,"CCCI",$BU$31:$BU$32)/SQRT($BH28)</f>
        <v>4.0000516306209717E-2</v>
      </c>
    </row>
    <row r="29" spans="2:78" ht="13.5" customHeight="1" x14ac:dyDescent="0.2">
      <c r="B29" s="10">
        <v>167</v>
      </c>
      <c r="C29" s="10">
        <v>9.2469999999999999</v>
      </c>
      <c r="D29" s="10">
        <v>167.38529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29.2</v>
      </c>
      <c r="Q29" s="24">
        <v>0.84</v>
      </c>
      <c r="R29" s="24">
        <v>3.22</v>
      </c>
      <c r="S29" s="24">
        <v>43.38</v>
      </c>
      <c r="T29" s="24">
        <v>90.04</v>
      </c>
      <c r="U29" s="10">
        <v>4</v>
      </c>
      <c r="V29" s="10">
        <v>0</v>
      </c>
      <c r="W29" s="10">
        <v>2</v>
      </c>
      <c r="X29" s="10">
        <v>1</v>
      </c>
      <c r="Y29" s="10">
        <v>5</v>
      </c>
      <c r="Z29" s="10">
        <v>2</v>
      </c>
      <c r="AA29" s="10">
        <v>270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7.4288999999999996</v>
      </c>
      <c r="AK29" s="10">
        <v>1.1301000000000001</v>
      </c>
      <c r="AL29" s="11">
        <v>0.2344</v>
      </c>
      <c r="AM29" s="11">
        <v>3.5700000000000003E-2</v>
      </c>
      <c r="AN29" s="11">
        <v>4.2397</v>
      </c>
      <c r="AO29" s="11">
        <v>0.33860000000000001</v>
      </c>
      <c r="AP29" s="11">
        <v>0.33850000000000002</v>
      </c>
      <c r="AQ29" s="11">
        <v>2.7E-2</v>
      </c>
      <c r="AR29" s="11">
        <v>13.68</v>
      </c>
      <c r="AS29" s="11">
        <v>2.0535000000000001</v>
      </c>
      <c r="AT29" s="11">
        <v>0.2273</v>
      </c>
      <c r="AU29" s="11">
        <v>3.4099999999999998E-2</v>
      </c>
      <c r="AV29" s="11">
        <v>34.582099999999997</v>
      </c>
      <c r="AW29" s="11">
        <v>2.3774000000000002</v>
      </c>
      <c r="AX29" s="11">
        <v>0.43480000000000002</v>
      </c>
      <c r="AY29" s="11">
        <v>2.9899999999999999E-2</v>
      </c>
      <c r="AZ29" s="11">
        <v>0.12453122979438767</v>
      </c>
      <c r="BA29" s="11">
        <v>1.9128904531456226</v>
      </c>
      <c r="BB29" s="11">
        <v>0.31339676785983994</v>
      </c>
      <c r="BC29" s="11">
        <v>0.26783409345151021</v>
      </c>
      <c r="BD29" s="11">
        <v>3.6593819839287389E-2</v>
      </c>
      <c r="BE29" s="27"/>
      <c r="BF29" s="5"/>
    </row>
    <row r="30" spans="2:78" ht="13.5" customHeight="1" x14ac:dyDescent="0.2">
      <c r="B30" s="10">
        <v>167</v>
      </c>
      <c r="C30" s="10">
        <v>9.2390000000000008</v>
      </c>
      <c r="D30" s="10">
        <v>167.38496000000001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29.2</v>
      </c>
      <c r="Q30" s="24">
        <v>0.84</v>
      </c>
      <c r="R30" s="24">
        <v>3.22</v>
      </c>
      <c r="S30" s="24">
        <v>43.48</v>
      </c>
      <c r="T30" s="24">
        <v>89.97</v>
      </c>
      <c r="U30" s="10">
        <v>4</v>
      </c>
      <c r="V30" s="10">
        <v>0</v>
      </c>
      <c r="W30" s="10">
        <v>2</v>
      </c>
      <c r="X30" s="10">
        <v>1</v>
      </c>
      <c r="Y30" s="10">
        <v>5</v>
      </c>
      <c r="Z30" s="10">
        <v>2</v>
      </c>
      <c r="AA30" s="10">
        <v>270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2.2183000000000002</v>
      </c>
      <c r="AK30" s="10">
        <v>0.42570000000000002</v>
      </c>
      <c r="AL30" s="11">
        <v>7.0000000000000007E-2</v>
      </c>
      <c r="AM30" s="11">
        <v>1.34E-2</v>
      </c>
      <c r="AN30" s="11">
        <v>2.5301</v>
      </c>
      <c r="AO30" s="11">
        <v>0.1016</v>
      </c>
      <c r="AP30" s="11">
        <v>0.20219999999999999</v>
      </c>
      <c r="AQ30" s="11">
        <v>8.0999999999999996E-3</v>
      </c>
      <c r="AR30" s="11">
        <v>4.3479999999999999</v>
      </c>
      <c r="AS30" s="11">
        <v>0.77110000000000001</v>
      </c>
      <c r="AT30" s="11">
        <v>7.2300000000000003E-2</v>
      </c>
      <c r="AU30" s="11">
        <v>1.2800000000000001E-2</v>
      </c>
      <c r="AV30" s="11">
        <v>29.7502</v>
      </c>
      <c r="AW30" s="11">
        <v>0.61150000000000004</v>
      </c>
      <c r="AX30" s="11">
        <v>0.37430000000000002</v>
      </c>
      <c r="AY30" s="11">
        <v>7.7000000000000002E-3</v>
      </c>
      <c r="AZ30" s="11">
        <v>0.2985255854293149</v>
      </c>
      <c r="BA30" s="11">
        <v>5.1770401106500694</v>
      </c>
      <c r="BB30" s="11">
        <v>0.67622033139274529</v>
      </c>
      <c r="BC30" s="11">
        <v>0.47855482780477504</v>
      </c>
      <c r="BD30" s="11">
        <v>0.11006930931964258</v>
      </c>
      <c r="BE30" s="27"/>
      <c r="BF30" s="5"/>
      <c r="BH30" s="19" t="s">
        <v>116</v>
      </c>
    </row>
    <row r="31" spans="2:78" ht="13.5" customHeight="1" x14ac:dyDescent="0.2">
      <c r="B31" s="10">
        <v>167</v>
      </c>
      <c r="C31" s="10">
        <v>9.2309999999999999</v>
      </c>
      <c r="D31" s="10">
        <v>167.38462000000001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29.2</v>
      </c>
      <c r="Q31" s="24">
        <v>0.84</v>
      </c>
      <c r="R31" s="24">
        <v>3.22</v>
      </c>
      <c r="S31" s="24">
        <v>43.58</v>
      </c>
      <c r="T31" s="24">
        <v>89.91</v>
      </c>
      <c r="U31" s="10">
        <v>4</v>
      </c>
      <c r="V31" s="10">
        <v>0</v>
      </c>
      <c r="W31" s="10">
        <v>2</v>
      </c>
      <c r="X31" s="10">
        <v>1</v>
      </c>
      <c r="Y31" s="10">
        <v>5</v>
      </c>
      <c r="Z31" s="10">
        <v>2</v>
      </c>
      <c r="AA31" s="10">
        <v>270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4.8162000000000003</v>
      </c>
      <c r="AK31" s="10">
        <v>0.80869999999999997</v>
      </c>
      <c r="AL31" s="11">
        <v>0.1522</v>
      </c>
      <c r="AM31" s="11">
        <v>2.5600000000000001E-2</v>
      </c>
      <c r="AN31" s="11">
        <v>3.5634000000000001</v>
      </c>
      <c r="AO31" s="11">
        <v>0.1845</v>
      </c>
      <c r="AP31" s="11">
        <v>0.28510000000000002</v>
      </c>
      <c r="AQ31" s="11">
        <v>1.4800000000000001E-2</v>
      </c>
      <c r="AR31" s="11">
        <v>9.3637999999999995</v>
      </c>
      <c r="AS31" s="11">
        <v>1.6485000000000001</v>
      </c>
      <c r="AT31" s="11">
        <v>0.15579999999999999</v>
      </c>
      <c r="AU31" s="11">
        <v>2.7400000000000001E-2</v>
      </c>
      <c r="AV31" s="11">
        <v>33.417299999999997</v>
      </c>
      <c r="AW31" s="11">
        <v>1.7618</v>
      </c>
      <c r="AX31" s="11">
        <v>0.42070000000000002</v>
      </c>
      <c r="AY31" s="11">
        <v>2.2200000000000001E-2</v>
      </c>
      <c r="AZ31" s="11">
        <v>0.19212241428166621</v>
      </c>
      <c r="BA31" s="11">
        <v>2.7002567394094994</v>
      </c>
      <c r="BB31" s="11">
        <v>0.45949696444058979</v>
      </c>
      <c r="BC31" s="11">
        <v>0.36911286576869484</v>
      </c>
      <c r="BD31" s="11">
        <v>5.3302061342896216E-2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167</v>
      </c>
      <c r="C32" s="10">
        <v>9.2230000000000008</v>
      </c>
      <c r="D32" s="10">
        <v>167.38428999999999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29.2</v>
      </c>
      <c r="Q32" s="24">
        <v>0.84</v>
      </c>
      <c r="R32" s="24">
        <v>3.22</v>
      </c>
      <c r="S32" s="24">
        <v>43.68</v>
      </c>
      <c r="T32" s="24">
        <v>89.84</v>
      </c>
      <c r="U32" s="10">
        <v>4</v>
      </c>
      <c r="V32" s="10">
        <v>0</v>
      </c>
      <c r="W32" s="10">
        <v>2</v>
      </c>
      <c r="X32" s="10">
        <v>1</v>
      </c>
      <c r="Y32" s="10">
        <v>5</v>
      </c>
      <c r="Z32" s="10">
        <v>2</v>
      </c>
      <c r="AA32" s="10">
        <v>270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5.3832000000000004</v>
      </c>
      <c r="AK32" s="10">
        <v>0.63270000000000004</v>
      </c>
      <c r="AL32" s="11">
        <v>0.17019999999999999</v>
      </c>
      <c r="AM32" s="11">
        <v>0.02</v>
      </c>
      <c r="AN32" s="11">
        <v>3.7027000000000001</v>
      </c>
      <c r="AO32" s="11">
        <v>0.2382</v>
      </c>
      <c r="AP32" s="11">
        <v>0.29649999999999999</v>
      </c>
      <c r="AQ32" s="11">
        <v>1.9099999999999999E-2</v>
      </c>
      <c r="AR32" s="11">
        <v>10.385999999999999</v>
      </c>
      <c r="AS32" s="11">
        <v>1.1072</v>
      </c>
      <c r="AT32" s="11">
        <v>0.17299999999999999</v>
      </c>
      <c r="AU32" s="11">
        <v>1.84E-2</v>
      </c>
      <c r="AV32" s="11">
        <v>34.704799999999999</v>
      </c>
      <c r="AW32" s="11">
        <v>1.6890000000000001</v>
      </c>
      <c r="AX32" s="11">
        <v>0.43709999999999999</v>
      </c>
      <c r="AY32" s="11">
        <v>2.1299999999999999E-2</v>
      </c>
      <c r="AZ32" s="11">
        <v>0.19165757906215922</v>
      </c>
      <c r="BA32" s="11">
        <v>2.5265895953757225</v>
      </c>
      <c r="BB32" s="11">
        <v>0.43287985576135063</v>
      </c>
      <c r="BC32" s="11">
        <v>0.35685974236555262</v>
      </c>
      <c r="BD32" s="11">
        <v>0.16211739340020342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167</v>
      </c>
      <c r="C33" s="10">
        <v>9.2149999999999999</v>
      </c>
      <c r="D33" s="10">
        <v>167.38396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29.2</v>
      </c>
      <c r="Q33" s="24">
        <v>0.84</v>
      </c>
      <c r="R33" s="24">
        <v>3.22</v>
      </c>
      <c r="S33" s="24">
        <v>43.78</v>
      </c>
      <c r="T33" s="24">
        <v>89.78</v>
      </c>
      <c r="U33" s="10">
        <v>4</v>
      </c>
      <c r="V33" s="10">
        <v>0</v>
      </c>
      <c r="W33" s="10">
        <v>2</v>
      </c>
      <c r="X33" s="10">
        <v>1</v>
      </c>
      <c r="Y33" s="10">
        <v>5</v>
      </c>
      <c r="Z33" s="10">
        <v>2</v>
      </c>
      <c r="AA33" s="10">
        <v>270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5.3133999999999997</v>
      </c>
      <c r="AK33" s="10">
        <v>0.89810000000000001</v>
      </c>
      <c r="AL33" s="11">
        <v>0.16819999999999999</v>
      </c>
      <c r="AM33" s="11">
        <v>2.8400000000000002E-2</v>
      </c>
      <c r="AN33" s="11">
        <v>3.7387000000000001</v>
      </c>
      <c r="AO33" s="11">
        <v>0.25440000000000002</v>
      </c>
      <c r="AP33" s="11">
        <v>0.29970000000000002</v>
      </c>
      <c r="AQ33" s="11">
        <v>2.0400000000000001E-2</v>
      </c>
      <c r="AR33" s="11">
        <v>10.228300000000001</v>
      </c>
      <c r="AS33" s="11">
        <v>1.3258000000000001</v>
      </c>
      <c r="AT33" s="11">
        <v>0.17050000000000001</v>
      </c>
      <c r="AU33" s="11">
        <v>2.2100000000000002E-2</v>
      </c>
      <c r="AV33" s="11">
        <v>36.824300000000001</v>
      </c>
      <c r="AW33" s="11">
        <v>1.7035</v>
      </c>
      <c r="AX33" s="11">
        <v>0.46410000000000001</v>
      </c>
      <c r="AY33" s="11">
        <v>2.1499999999999998E-2</v>
      </c>
      <c r="AZ33" s="11">
        <v>0.21523959151610367</v>
      </c>
      <c r="BA33" s="11">
        <v>2.7219941348973604</v>
      </c>
      <c r="BB33" s="11">
        <v>0.4626536400882445</v>
      </c>
      <c r="BC33" s="11">
        <v>0.38815441565309355</v>
      </c>
      <c r="BD33" s="11">
        <v>0.24814252275189036</v>
      </c>
      <c r="BE33" s="27"/>
      <c r="BF33" s="5"/>
    </row>
    <row r="34" spans="2:66" ht="13.5" customHeight="1" x14ac:dyDescent="0.2">
      <c r="B34" s="10">
        <v>167</v>
      </c>
      <c r="C34" s="10">
        <v>9.2949999999999999</v>
      </c>
      <c r="D34" s="10">
        <v>167.38729000000001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29.2</v>
      </c>
      <c r="Q34" s="24">
        <v>0.84</v>
      </c>
      <c r="R34" s="24">
        <v>3.22</v>
      </c>
      <c r="S34" s="24">
        <v>42.77</v>
      </c>
      <c r="T34" s="24">
        <v>90.44</v>
      </c>
      <c r="U34" s="10">
        <v>4</v>
      </c>
      <c r="V34" s="10">
        <v>0</v>
      </c>
      <c r="W34" s="10">
        <v>2</v>
      </c>
      <c r="X34" s="10">
        <v>1</v>
      </c>
      <c r="Y34" s="10">
        <v>5</v>
      </c>
      <c r="Z34" s="10">
        <v>2</v>
      </c>
      <c r="AA34" s="10">
        <v>270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7.6787999999999998</v>
      </c>
      <c r="AK34" s="10">
        <v>0.1255</v>
      </c>
      <c r="AL34" s="11">
        <v>0.24110000000000001</v>
      </c>
      <c r="AM34" s="11">
        <v>3.8999999999999998E-3</v>
      </c>
      <c r="AN34" s="11">
        <v>4.0400999999999998</v>
      </c>
      <c r="AO34" s="11">
        <v>6.6100000000000006E-2</v>
      </c>
      <c r="AP34" s="11">
        <v>0.32079999999999997</v>
      </c>
      <c r="AQ34" s="11">
        <v>5.3E-3</v>
      </c>
      <c r="AR34" s="11">
        <v>14.550700000000001</v>
      </c>
      <c r="AS34" s="11">
        <v>0.1895</v>
      </c>
      <c r="AT34" s="11">
        <v>0.24049999999999999</v>
      </c>
      <c r="AU34" s="11">
        <v>3.0999999999999999E-3</v>
      </c>
      <c r="AV34" s="11">
        <v>32.730899999999998</v>
      </c>
      <c r="AW34" s="11">
        <v>0.40560000000000002</v>
      </c>
      <c r="AX34" s="11">
        <v>0.40989999999999999</v>
      </c>
      <c r="AY34" s="11">
        <v>5.1000000000000004E-3</v>
      </c>
      <c r="AZ34" s="11">
        <v>0.12193786779800195</v>
      </c>
      <c r="BA34" s="11">
        <v>1.7043659043659043</v>
      </c>
      <c r="BB34" s="11">
        <v>0.26045510455104554</v>
      </c>
      <c r="BC34" s="11">
        <v>0.22087969401947152</v>
      </c>
      <c r="BD34" s="11">
        <v>0.30752412633797827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167</v>
      </c>
      <c r="C35" s="10">
        <v>9.3019999999999996</v>
      </c>
      <c r="D35" s="10">
        <v>167.38758000000001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29.2</v>
      </c>
      <c r="Q35" s="24">
        <v>0.84</v>
      </c>
      <c r="R35" s="24">
        <v>3.22</v>
      </c>
      <c r="S35" s="24">
        <v>42.68</v>
      </c>
      <c r="T35" s="24">
        <v>90.49</v>
      </c>
      <c r="U35" s="10">
        <v>4</v>
      </c>
      <c r="V35" s="10">
        <v>0</v>
      </c>
      <c r="W35" s="10">
        <v>2</v>
      </c>
      <c r="X35" s="10">
        <v>1</v>
      </c>
      <c r="Y35" s="10">
        <v>5</v>
      </c>
      <c r="Z35" s="10">
        <v>2</v>
      </c>
      <c r="AA35" s="10">
        <v>270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4.8276000000000003</v>
      </c>
      <c r="AK35" s="10">
        <v>0.56530000000000002</v>
      </c>
      <c r="AL35" s="11">
        <v>0.1515</v>
      </c>
      <c r="AM35" s="11">
        <v>1.77E-2</v>
      </c>
      <c r="AN35" s="11">
        <v>3.2210999999999999</v>
      </c>
      <c r="AO35" s="11">
        <v>9.7000000000000003E-2</v>
      </c>
      <c r="AP35" s="11">
        <v>0.25559999999999999</v>
      </c>
      <c r="AQ35" s="11">
        <v>7.7000000000000002E-3</v>
      </c>
      <c r="AR35" s="11">
        <v>9.2583000000000002</v>
      </c>
      <c r="AS35" s="11">
        <v>0.88859999999999995</v>
      </c>
      <c r="AT35" s="11">
        <v>0.15290000000000001</v>
      </c>
      <c r="AU35" s="11">
        <v>1.47E-2</v>
      </c>
      <c r="AV35" s="11">
        <v>28.5002</v>
      </c>
      <c r="AW35" s="11">
        <v>0.25169999999999998</v>
      </c>
      <c r="AX35" s="11">
        <v>0.35670000000000002</v>
      </c>
      <c r="AY35" s="11">
        <v>3.2000000000000002E-3</v>
      </c>
      <c r="AZ35" s="11">
        <v>0.16511513963743266</v>
      </c>
      <c r="BA35" s="11">
        <v>2.3328973185088291</v>
      </c>
      <c r="BB35" s="11">
        <v>0.39992150706436419</v>
      </c>
      <c r="BC35" s="11">
        <v>0.3027931854199683</v>
      </c>
      <c r="BD35" s="11">
        <v>5.2924506779815583E-2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167</v>
      </c>
      <c r="C36" s="10">
        <v>9.31</v>
      </c>
      <c r="D36" s="10">
        <v>167.38792000000001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29.2</v>
      </c>
      <c r="Q36" s="24">
        <v>0.84</v>
      </c>
      <c r="R36" s="24">
        <v>3.22</v>
      </c>
      <c r="S36" s="24">
        <v>42.58</v>
      </c>
      <c r="T36" s="24">
        <v>90.56</v>
      </c>
      <c r="U36" s="10">
        <v>4</v>
      </c>
      <c r="V36" s="10">
        <v>0</v>
      </c>
      <c r="W36" s="10">
        <v>2</v>
      </c>
      <c r="X36" s="10">
        <v>1</v>
      </c>
      <c r="Y36" s="10">
        <v>5</v>
      </c>
      <c r="Z36" s="10">
        <v>2</v>
      </c>
      <c r="AA36" s="10">
        <v>270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5.2304000000000004</v>
      </c>
      <c r="AK36" s="10">
        <v>0.66010000000000002</v>
      </c>
      <c r="AL36" s="11">
        <v>0.16400000000000001</v>
      </c>
      <c r="AM36" s="11">
        <v>2.07E-2</v>
      </c>
      <c r="AN36" s="11">
        <v>3.8144</v>
      </c>
      <c r="AO36" s="11">
        <v>0.18909999999999999</v>
      </c>
      <c r="AP36" s="11">
        <v>0.3024</v>
      </c>
      <c r="AQ36" s="11">
        <v>1.4999999999999999E-2</v>
      </c>
      <c r="AR36" s="11">
        <v>10.321199999999999</v>
      </c>
      <c r="AS36" s="11">
        <v>1.1819</v>
      </c>
      <c r="AT36" s="11">
        <v>0.17030000000000001</v>
      </c>
      <c r="AU36" s="11">
        <v>1.95E-2</v>
      </c>
      <c r="AV36" s="11">
        <v>35.998600000000003</v>
      </c>
      <c r="AW36" s="11">
        <v>0.24540000000000001</v>
      </c>
      <c r="AX36" s="11">
        <v>0.45029999999999998</v>
      </c>
      <c r="AY36" s="11">
        <v>3.0999999999999999E-3</v>
      </c>
      <c r="AZ36" s="11">
        <v>0.19649262654444</v>
      </c>
      <c r="BA36" s="11">
        <v>2.6441573693482088</v>
      </c>
      <c r="BB36" s="11">
        <v>0.45117628101836926</v>
      </c>
      <c r="BC36" s="11">
        <v>0.37479921470640726</v>
      </c>
      <c r="BD36" s="11">
        <v>0.12765110060344176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167</v>
      </c>
      <c r="C37" s="10">
        <v>9.3179999999999996</v>
      </c>
      <c r="D37" s="10">
        <v>167.38825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29.2</v>
      </c>
      <c r="Q37" s="24">
        <v>0.84</v>
      </c>
      <c r="R37" s="24">
        <v>3.22</v>
      </c>
      <c r="S37" s="24">
        <v>42.48</v>
      </c>
      <c r="T37" s="24">
        <v>90.63</v>
      </c>
      <c r="U37" s="10">
        <v>4</v>
      </c>
      <c r="V37" s="10">
        <v>0</v>
      </c>
      <c r="W37" s="10">
        <v>2</v>
      </c>
      <c r="X37" s="10">
        <v>1</v>
      </c>
      <c r="Y37" s="10">
        <v>5</v>
      </c>
      <c r="Z37" s="10">
        <v>2</v>
      </c>
      <c r="AA37" s="10">
        <v>270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6.2466999999999997</v>
      </c>
      <c r="AK37" s="10">
        <v>0.88019999999999998</v>
      </c>
      <c r="AL37" s="11">
        <v>0.19570000000000001</v>
      </c>
      <c r="AM37" s="11">
        <v>2.76E-2</v>
      </c>
      <c r="AN37" s="11">
        <v>3.8456000000000001</v>
      </c>
      <c r="AO37" s="11">
        <v>0.23269999999999999</v>
      </c>
      <c r="AP37" s="11">
        <v>0.30459999999999998</v>
      </c>
      <c r="AQ37" s="11">
        <v>1.84E-2</v>
      </c>
      <c r="AR37" s="11">
        <v>12.0413</v>
      </c>
      <c r="AS37" s="11">
        <v>1.7138</v>
      </c>
      <c r="AT37" s="11">
        <v>0.19850000000000001</v>
      </c>
      <c r="AU37" s="11">
        <v>2.8299999999999999E-2</v>
      </c>
      <c r="AV37" s="11">
        <v>33.381900000000002</v>
      </c>
      <c r="AW37" s="11">
        <v>1.4518</v>
      </c>
      <c r="AX37" s="11">
        <v>0.4173</v>
      </c>
      <c r="AY37" s="11">
        <v>1.8100000000000002E-2</v>
      </c>
      <c r="AZ37" s="11">
        <v>0.15611580551322901</v>
      </c>
      <c r="BA37" s="11">
        <v>2.1022670025188916</v>
      </c>
      <c r="BB37" s="11">
        <v>0.35531016563819418</v>
      </c>
      <c r="BC37" s="11">
        <v>0.29413873454024014</v>
      </c>
      <c r="BD37" s="11">
        <v>0.17223254315953826</v>
      </c>
      <c r="BE37" s="27"/>
      <c r="BF37" s="5"/>
      <c r="BI37" s="22">
        <v>2</v>
      </c>
    </row>
    <row r="38" spans="2:66" ht="13.5" customHeight="1" x14ac:dyDescent="0.2">
      <c r="B38" s="10">
        <v>167</v>
      </c>
      <c r="C38" s="10">
        <v>9.3279999999999994</v>
      </c>
      <c r="D38" s="10">
        <v>167.38866999999999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29.2</v>
      </c>
      <c r="Q38" s="24">
        <v>0.84</v>
      </c>
      <c r="R38" s="24">
        <v>3.22</v>
      </c>
      <c r="S38" s="24">
        <v>42.36</v>
      </c>
      <c r="T38" s="24">
        <v>90.71</v>
      </c>
      <c r="U38" s="10">
        <v>4</v>
      </c>
      <c r="V38" s="10">
        <v>0</v>
      </c>
      <c r="W38" s="10">
        <v>2</v>
      </c>
      <c r="X38" s="10">
        <v>1</v>
      </c>
      <c r="Y38" s="10">
        <v>5</v>
      </c>
      <c r="Z38" s="10">
        <v>2</v>
      </c>
      <c r="AA38" s="10">
        <v>270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4.8501000000000003</v>
      </c>
      <c r="AK38" s="10">
        <v>0.28660000000000002</v>
      </c>
      <c r="AL38" s="11">
        <v>0.15179999999999999</v>
      </c>
      <c r="AM38" s="11">
        <v>8.9999999999999993E-3</v>
      </c>
      <c r="AN38" s="11">
        <v>3.8523000000000001</v>
      </c>
      <c r="AO38" s="11">
        <v>7.3999999999999996E-2</v>
      </c>
      <c r="AP38" s="11">
        <v>0.30470000000000003</v>
      </c>
      <c r="AQ38" s="11">
        <v>5.8999999999999999E-3</v>
      </c>
      <c r="AR38" s="11">
        <v>9.5071999999999992</v>
      </c>
      <c r="AS38" s="11">
        <v>0.2374</v>
      </c>
      <c r="AT38" s="11">
        <v>0.15659999999999999</v>
      </c>
      <c r="AU38" s="11">
        <v>3.8999999999999998E-3</v>
      </c>
      <c r="AV38" s="11">
        <v>36.476999999999997</v>
      </c>
      <c r="AW38" s="11">
        <v>0.37859999999999999</v>
      </c>
      <c r="AX38" s="11">
        <v>0.4556</v>
      </c>
      <c r="AY38" s="11">
        <v>4.7000000000000002E-3</v>
      </c>
      <c r="AZ38" s="11">
        <v>0.1984742864658687</v>
      </c>
      <c r="BA38" s="11">
        <v>2.9093231162196682</v>
      </c>
      <c r="BB38" s="11">
        <v>0.48840248284874233</v>
      </c>
      <c r="BC38" s="11">
        <v>0.40325481028591981</v>
      </c>
      <c r="BD38" s="11">
        <v>-4.9901990440383206E-3</v>
      </c>
      <c r="BE38" s="27"/>
      <c r="BF38" s="5"/>
      <c r="BI38" s="22">
        <v>3</v>
      </c>
      <c r="BJ38" s="3"/>
    </row>
    <row r="39" spans="2:66" ht="13.5" customHeight="1" x14ac:dyDescent="0.2">
      <c r="B39" s="10">
        <v>167</v>
      </c>
      <c r="C39" s="10">
        <v>9.3369999999999997</v>
      </c>
      <c r="D39" s="10">
        <v>167.38903999999999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29.2</v>
      </c>
      <c r="Q39" s="24">
        <v>0.84</v>
      </c>
      <c r="R39" s="24">
        <v>3.22</v>
      </c>
      <c r="S39" s="24">
        <v>42.24</v>
      </c>
      <c r="T39" s="24">
        <v>90.79</v>
      </c>
      <c r="U39" s="10">
        <v>4</v>
      </c>
      <c r="V39" s="10">
        <v>0</v>
      </c>
      <c r="W39" s="10">
        <v>2</v>
      </c>
      <c r="X39" s="10">
        <v>1</v>
      </c>
      <c r="Y39" s="10">
        <v>5</v>
      </c>
      <c r="Z39" s="10">
        <v>2</v>
      </c>
      <c r="AA39" s="10">
        <v>270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5.3785999999999996</v>
      </c>
      <c r="AK39" s="10">
        <v>0.78149999999999997</v>
      </c>
      <c r="AL39" s="11">
        <v>0.16819999999999999</v>
      </c>
      <c r="AM39" s="11">
        <v>2.4400000000000002E-2</v>
      </c>
      <c r="AN39" s="11">
        <v>3.847</v>
      </c>
      <c r="AO39" s="11">
        <v>0.2132</v>
      </c>
      <c r="AP39" s="11">
        <v>0.30399999999999999</v>
      </c>
      <c r="AQ39" s="11">
        <v>1.6799999999999999E-2</v>
      </c>
      <c r="AR39" s="11">
        <v>10.5228</v>
      </c>
      <c r="AS39" s="11">
        <v>1.3441000000000001</v>
      </c>
      <c r="AT39" s="11">
        <v>0.1731</v>
      </c>
      <c r="AU39" s="11">
        <v>2.2100000000000002E-2</v>
      </c>
      <c r="AV39" s="11">
        <v>34.854599999999998</v>
      </c>
      <c r="AW39" s="11">
        <v>0.92349999999999999</v>
      </c>
      <c r="AX39" s="11">
        <v>0.435</v>
      </c>
      <c r="AY39" s="11">
        <v>1.15E-2</v>
      </c>
      <c r="AZ39" s="11">
        <v>0.17726657645466848</v>
      </c>
      <c r="BA39" s="11">
        <v>2.5129982668977471</v>
      </c>
      <c r="BB39" s="11">
        <v>0.43068574247656644</v>
      </c>
      <c r="BC39" s="11">
        <v>0.35452576482266951</v>
      </c>
      <c r="BD39" s="11">
        <v>3.6211521984471681E-2</v>
      </c>
      <c r="BE39" s="27"/>
      <c r="BF39" s="5"/>
    </row>
    <row r="40" spans="2:66" ht="13.5" customHeight="1" x14ac:dyDescent="0.2">
      <c r="B40" s="10">
        <v>167</v>
      </c>
      <c r="C40" s="10">
        <v>9.3439999999999994</v>
      </c>
      <c r="D40" s="10">
        <v>167.38933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29.2</v>
      </c>
      <c r="Q40" s="24">
        <v>0.84</v>
      </c>
      <c r="R40" s="24">
        <v>3.22</v>
      </c>
      <c r="S40" s="24">
        <v>42.16</v>
      </c>
      <c r="T40" s="24">
        <v>90.84</v>
      </c>
      <c r="U40" s="10">
        <v>4</v>
      </c>
      <c r="V40" s="10">
        <v>0</v>
      </c>
      <c r="W40" s="10">
        <v>2</v>
      </c>
      <c r="X40" s="10">
        <v>1</v>
      </c>
      <c r="Y40" s="10">
        <v>5</v>
      </c>
      <c r="Z40" s="10">
        <v>2</v>
      </c>
      <c r="AA40" s="10">
        <v>270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7.9114000000000004</v>
      </c>
      <c r="AK40" s="10">
        <v>3.2000000000000001E-2</v>
      </c>
      <c r="AL40" s="11">
        <v>0.2472</v>
      </c>
      <c r="AM40" s="11">
        <v>1E-3</v>
      </c>
      <c r="AN40" s="11">
        <v>4.0899000000000001</v>
      </c>
      <c r="AO40" s="11">
        <v>7.6600000000000001E-2</v>
      </c>
      <c r="AP40" s="11">
        <v>0.32290000000000002</v>
      </c>
      <c r="AQ40" s="11">
        <v>6.0000000000000001E-3</v>
      </c>
      <c r="AR40" s="11">
        <v>14.8484</v>
      </c>
      <c r="AS40" s="11">
        <v>0.2485</v>
      </c>
      <c r="AT40" s="11">
        <v>0.24410000000000001</v>
      </c>
      <c r="AU40" s="11">
        <v>4.1000000000000003E-3</v>
      </c>
      <c r="AV40" s="11">
        <v>32.826599999999999</v>
      </c>
      <c r="AW40" s="11">
        <v>0.58030000000000004</v>
      </c>
      <c r="AX40" s="11">
        <v>0.40949999999999998</v>
      </c>
      <c r="AY40" s="11">
        <v>7.1999999999999998E-3</v>
      </c>
      <c r="AZ40" s="11">
        <v>0.11824139814309116</v>
      </c>
      <c r="BA40" s="11">
        <v>1.6775911511675541</v>
      </c>
      <c r="BB40" s="11">
        <v>0.25305997552019582</v>
      </c>
      <c r="BC40" s="11">
        <v>0.21506588072122046</v>
      </c>
      <c r="BD40" s="11">
        <v>0.30697530456112926</v>
      </c>
      <c r="BE40" s="27"/>
      <c r="BF40" s="5"/>
    </row>
    <row r="41" spans="2:66" ht="13.5" customHeight="1" x14ac:dyDescent="0.2">
      <c r="B41" s="10">
        <v>167</v>
      </c>
      <c r="C41" s="10">
        <v>9.3520000000000003</v>
      </c>
      <c r="D41" s="10">
        <v>167.38967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29.2</v>
      </c>
      <c r="Q41" s="24">
        <v>0.84</v>
      </c>
      <c r="R41" s="24">
        <v>3.22</v>
      </c>
      <c r="S41" s="24">
        <v>42.06</v>
      </c>
      <c r="T41" s="24">
        <v>90.91</v>
      </c>
      <c r="U41" s="10">
        <v>4</v>
      </c>
      <c r="V41" s="10">
        <v>0</v>
      </c>
      <c r="W41" s="10">
        <v>2</v>
      </c>
      <c r="X41" s="10">
        <v>1</v>
      </c>
      <c r="Y41" s="10">
        <v>5</v>
      </c>
      <c r="Z41" s="10">
        <v>2</v>
      </c>
      <c r="AA41" s="10">
        <v>270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5.0236999999999998</v>
      </c>
      <c r="AK41" s="10">
        <v>0.56659999999999999</v>
      </c>
      <c r="AL41" s="11">
        <v>0.15679999999999999</v>
      </c>
      <c r="AM41" s="11">
        <v>1.77E-2</v>
      </c>
      <c r="AN41" s="11">
        <v>3.4466000000000001</v>
      </c>
      <c r="AO41" s="11">
        <v>0.25540000000000002</v>
      </c>
      <c r="AP41" s="11">
        <v>0.27189999999999998</v>
      </c>
      <c r="AQ41" s="11">
        <v>2.01E-2</v>
      </c>
      <c r="AR41" s="11">
        <v>9.7567000000000004</v>
      </c>
      <c r="AS41" s="11">
        <v>0.86939999999999995</v>
      </c>
      <c r="AT41" s="11">
        <v>0.1603</v>
      </c>
      <c r="AU41" s="11">
        <v>1.43E-2</v>
      </c>
      <c r="AV41" s="11">
        <v>30.7258</v>
      </c>
      <c r="AW41" s="11">
        <v>2.1778</v>
      </c>
      <c r="AX41" s="11">
        <v>0.38300000000000001</v>
      </c>
      <c r="AY41" s="11">
        <v>2.7099999999999999E-2</v>
      </c>
      <c r="AZ41" s="11">
        <v>0.16964422049167815</v>
      </c>
      <c r="BA41" s="11">
        <v>2.3892701185277607</v>
      </c>
      <c r="BB41" s="11">
        <v>0.40990244800294495</v>
      </c>
      <c r="BC41" s="11">
        <v>0.3201859484328573</v>
      </c>
      <c r="BD41" s="11">
        <v>5.3035889231450951E-2</v>
      </c>
      <c r="BE41" s="27"/>
      <c r="BF41" s="5"/>
    </row>
    <row r="42" spans="2:66" ht="13.5" customHeight="1" x14ac:dyDescent="0.2">
      <c r="B42" s="10">
        <v>167</v>
      </c>
      <c r="C42" s="10">
        <v>9.1440000000000001</v>
      </c>
      <c r="D42" s="10">
        <v>167.381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29.2</v>
      </c>
      <c r="Q42" s="24">
        <v>0.84</v>
      </c>
      <c r="R42" s="24">
        <v>3.22</v>
      </c>
      <c r="S42" s="24">
        <v>44.67</v>
      </c>
      <c r="T42" s="24">
        <v>89.21</v>
      </c>
      <c r="U42" s="10">
        <v>4</v>
      </c>
      <c r="V42" s="10">
        <v>0</v>
      </c>
      <c r="W42" s="10">
        <v>2</v>
      </c>
      <c r="X42" s="10">
        <v>1</v>
      </c>
      <c r="Y42" s="10">
        <v>5</v>
      </c>
      <c r="Z42" s="10">
        <v>2</v>
      </c>
      <c r="AA42" s="10">
        <v>270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5.5792999999999999</v>
      </c>
      <c r="AK42" s="10">
        <v>2.01E-2</v>
      </c>
      <c r="AL42" s="11">
        <v>0.17780000000000001</v>
      </c>
      <c r="AM42" s="11">
        <v>5.9999999999999995E-4</v>
      </c>
      <c r="AN42" s="11">
        <v>2.6714000000000002</v>
      </c>
      <c r="AO42" s="11">
        <v>1.5800000000000002E-2</v>
      </c>
      <c r="AP42" s="11">
        <v>0.21590000000000001</v>
      </c>
      <c r="AQ42" s="11">
        <v>1.2999999999999999E-3</v>
      </c>
      <c r="AR42" s="11">
        <v>10.523300000000001</v>
      </c>
      <c r="AS42" s="11">
        <v>6.6199999999999995E-2</v>
      </c>
      <c r="AT42" s="11">
        <v>0.17680000000000001</v>
      </c>
      <c r="AU42" s="11">
        <v>1.1000000000000001E-3</v>
      </c>
      <c r="AV42" s="11">
        <v>19.325299999999999</v>
      </c>
      <c r="AW42" s="11">
        <v>0.1082</v>
      </c>
      <c r="AX42" s="11">
        <v>0.245</v>
      </c>
      <c r="AY42" s="11">
        <v>1.4E-3</v>
      </c>
      <c r="AZ42" s="11">
        <v>6.3137339986981969E-2</v>
      </c>
      <c r="BA42" s="11">
        <v>1.3857466063348416</v>
      </c>
      <c r="BB42" s="11">
        <v>0.16168800379326692</v>
      </c>
      <c r="BC42" s="11">
        <v>0.11097852028639615</v>
      </c>
      <c r="BD42" s="11">
        <v>0.1469415316414196</v>
      </c>
      <c r="BE42" s="27"/>
      <c r="BF42" s="5"/>
    </row>
    <row r="43" spans="2:66" ht="13.5" customHeight="1" x14ac:dyDescent="0.2">
      <c r="B43" s="10">
        <v>167</v>
      </c>
      <c r="C43" s="10">
        <v>9.1519999999999992</v>
      </c>
      <c r="D43" s="10">
        <v>167.38132999999999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29.2</v>
      </c>
      <c r="Q43" s="24">
        <v>0.84</v>
      </c>
      <c r="R43" s="24">
        <v>3.22</v>
      </c>
      <c r="S43" s="24">
        <v>44.57</v>
      </c>
      <c r="T43" s="24">
        <v>89.27</v>
      </c>
      <c r="U43" s="10">
        <v>4</v>
      </c>
      <c r="V43" s="10">
        <v>0</v>
      </c>
      <c r="W43" s="10">
        <v>2</v>
      </c>
      <c r="X43" s="10">
        <v>1</v>
      </c>
      <c r="Y43" s="10">
        <v>5</v>
      </c>
      <c r="Z43" s="10">
        <v>2</v>
      </c>
      <c r="AA43" s="10">
        <v>270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5.2557</v>
      </c>
      <c r="AK43" s="10">
        <v>0.16739999999999999</v>
      </c>
      <c r="AL43" s="11">
        <v>0.16739999999999999</v>
      </c>
      <c r="AM43" s="11">
        <v>5.3E-3</v>
      </c>
      <c r="AN43" s="11">
        <v>3.5194999999999999</v>
      </c>
      <c r="AO43" s="11">
        <v>4.7800000000000002E-2</v>
      </c>
      <c r="AP43" s="11">
        <v>0.28420000000000001</v>
      </c>
      <c r="AQ43" s="11">
        <v>3.8999999999999998E-3</v>
      </c>
      <c r="AR43" s="11">
        <v>10.134399999999999</v>
      </c>
      <c r="AS43" s="11">
        <v>0.55610000000000004</v>
      </c>
      <c r="AT43" s="11">
        <v>0.1701</v>
      </c>
      <c r="AU43" s="11">
        <v>9.2999999999999992E-3</v>
      </c>
      <c r="AV43" s="11">
        <v>32.814100000000003</v>
      </c>
      <c r="AW43" s="11">
        <v>0.76749999999999996</v>
      </c>
      <c r="AX43" s="11">
        <v>0.41570000000000001</v>
      </c>
      <c r="AY43" s="11">
        <v>9.7000000000000003E-3</v>
      </c>
      <c r="AZ43" s="11">
        <v>0.18788398342620377</v>
      </c>
      <c r="BA43" s="11">
        <v>2.4438565549676663</v>
      </c>
      <c r="BB43" s="11">
        <v>0.41925571867531586</v>
      </c>
      <c r="BC43" s="11">
        <v>0.3392890034997238</v>
      </c>
      <c r="BD43" s="11">
        <v>0.18740110612069566</v>
      </c>
      <c r="BE43" s="27"/>
      <c r="BF43" s="5"/>
    </row>
    <row r="44" spans="2:66" ht="13.5" customHeight="1" x14ac:dyDescent="0.2">
      <c r="B44" s="10">
        <v>167</v>
      </c>
      <c r="C44" s="10">
        <v>9.1579999999999995</v>
      </c>
      <c r="D44" s="10">
        <v>167.38158000000001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29.2</v>
      </c>
      <c r="Q44" s="24">
        <v>0.84</v>
      </c>
      <c r="R44" s="24">
        <v>3.22</v>
      </c>
      <c r="S44" s="24">
        <v>44.49</v>
      </c>
      <c r="T44" s="24">
        <v>89.32</v>
      </c>
      <c r="U44" s="10">
        <v>4</v>
      </c>
      <c r="V44" s="10">
        <v>0</v>
      </c>
      <c r="W44" s="10">
        <v>2</v>
      </c>
      <c r="X44" s="10">
        <v>1</v>
      </c>
      <c r="Y44" s="10">
        <v>5</v>
      </c>
      <c r="Z44" s="10">
        <v>2</v>
      </c>
      <c r="AA44" s="10">
        <v>270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8.8307000000000002</v>
      </c>
      <c r="AK44" s="10">
        <v>0.14860000000000001</v>
      </c>
      <c r="AL44" s="11">
        <v>0.28110000000000002</v>
      </c>
      <c r="AM44" s="11">
        <v>4.7000000000000002E-3</v>
      </c>
      <c r="AN44" s="11">
        <v>3.7906</v>
      </c>
      <c r="AO44" s="11">
        <v>5.9400000000000001E-2</v>
      </c>
      <c r="AP44" s="11">
        <v>0.30590000000000001</v>
      </c>
      <c r="AQ44" s="11">
        <v>4.7999999999999996E-3</v>
      </c>
      <c r="AR44" s="11">
        <v>16.379899999999999</v>
      </c>
      <c r="AS44" s="11">
        <v>0.2923</v>
      </c>
      <c r="AT44" s="11">
        <v>0.2747</v>
      </c>
      <c r="AU44" s="11">
        <v>4.8999999999999998E-3</v>
      </c>
      <c r="AV44" s="11">
        <v>26.9818</v>
      </c>
      <c r="AW44" s="11">
        <v>0.41389999999999999</v>
      </c>
      <c r="AX44" s="11">
        <v>0.3417</v>
      </c>
      <c r="AY44" s="11">
        <v>5.1999999999999998E-3</v>
      </c>
      <c r="AZ44" s="11">
        <v>5.5281037677578755E-2</v>
      </c>
      <c r="BA44" s="11">
        <v>1.2439024390243902</v>
      </c>
      <c r="BB44" s="11">
        <v>0.10869565217391304</v>
      </c>
      <c r="BC44" s="11">
        <v>9.0021497671085637E-2</v>
      </c>
      <c r="BD44" s="11">
        <v>0.46291263913745651</v>
      </c>
      <c r="BE44" s="27"/>
      <c r="BF44" s="5"/>
    </row>
    <row r="45" spans="2:66" ht="13.5" customHeight="1" x14ac:dyDescent="0.2">
      <c r="B45" s="10">
        <v>167</v>
      </c>
      <c r="C45" s="10">
        <v>9.1660000000000004</v>
      </c>
      <c r="D45" s="10">
        <v>167.38192000000001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29.2</v>
      </c>
      <c r="Q45" s="24">
        <v>0.84</v>
      </c>
      <c r="R45" s="24">
        <v>3.22</v>
      </c>
      <c r="S45" s="24">
        <v>44.39</v>
      </c>
      <c r="T45" s="24">
        <v>89.38</v>
      </c>
      <c r="U45" s="10">
        <v>4</v>
      </c>
      <c r="V45" s="10">
        <v>0</v>
      </c>
      <c r="W45" s="10">
        <v>2</v>
      </c>
      <c r="X45" s="10">
        <v>1</v>
      </c>
      <c r="Y45" s="10">
        <v>5</v>
      </c>
      <c r="Z45" s="10">
        <v>2</v>
      </c>
      <c r="AA45" s="10">
        <v>270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5.6289999999999996</v>
      </c>
      <c r="AK45" s="10">
        <v>0.78300000000000003</v>
      </c>
      <c r="AL45" s="11">
        <v>0.17899999999999999</v>
      </c>
      <c r="AM45" s="11">
        <v>2.4899999999999999E-2</v>
      </c>
      <c r="AN45" s="11">
        <v>3.8900999999999999</v>
      </c>
      <c r="AO45" s="11">
        <v>0.29149999999999998</v>
      </c>
      <c r="AP45" s="11">
        <v>0.31359999999999999</v>
      </c>
      <c r="AQ45" s="11">
        <v>2.35E-2</v>
      </c>
      <c r="AR45" s="11">
        <v>10.7003</v>
      </c>
      <c r="AS45" s="11">
        <v>1.2659</v>
      </c>
      <c r="AT45" s="11">
        <v>0.17929999999999999</v>
      </c>
      <c r="AU45" s="11">
        <v>2.12E-2</v>
      </c>
      <c r="AV45" s="11">
        <v>35.066699999999997</v>
      </c>
      <c r="AW45" s="11">
        <v>1.169</v>
      </c>
      <c r="AX45" s="11">
        <v>0.44369999999999998</v>
      </c>
      <c r="AY45" s="11">
        <v>1.4800000000000001E-2</v>
      </c>
      <c r="AZ45" s="11">
        <v>0.17179453321008847</v>
      </c>
      <c r="BA45" s="11">
        <v>2.4746235359732291</v>
      </c>
      <c r="BB45" s="11">
        <v>0.42439807383627604</v>
      </c>
      <c r="BC45" s="11">
        <v>0.35316117542297415</v>
      </c>
      <c r="BD45" s="11">
        <v>1.1056555543447227E-2</v>
      </c>
      <c r="BE45" s="27"/>
      <c r="BF45" s="5"/>
    </row>
    <row r="46" spans="2:66" ht="13.5" customHeight="1" x14ac:dyDescent="0.2">
      <c r="B46" s="10">
        <v>167</v>
      </c>
      <c r="C46" s="10">
        <v>9.173</v>
      </c>
      <c r="D46" s="10">
        <v>167.38220999999999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29.2</v>
      </c>
      <c r="Q46" s="24">
        <v>0.84</v>
      </c>
      <c r="R46" s="24">
        <v>3.22</v>
      </c>
      <c r="S46" s="24">
        <v>44.31</v>
      </c>
      <c r="T46" s="24">
        <v>89.44</v>
      </c>
      <c r="U46" s="10">
        <v>4</v>
      </c>
      <c r="V46" s="10">
        <v>0</v>
      </c>
      <c r="W46" s="10">
        <v>2</v>
      </c>
      <c r="X46" s="10">
        <v>1</v>
      </c>
      <c r="Y46" s="10">
        <v>5</v>
      </c>
      <c r="Z46" s="10">
        <v>2</v>
      </c>
      <c r="AA46" s="10">
        <v>270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5.4222000000000001</v>
      </c>
      <c r="AK46" s="10">
        <v>7.2599999999999998E-2</v>
      </c>
      <c r="AL46" s="11">
        <v>0.17230000000000001</v>
      </c>
      <c r="AM46" s="11">
        <v>2.3E-3</v>
      </c>
      <c r="AN46" s="11">
        <v>2.5937999999999999</v>
      </c>
      <c r="AO46" s="11">
        <v>5.3199999999999997E-2</v>
      </c>
      <c r="AP46" s="11">
        <v>0.2089</v>
      </c>
      <c r="AQ46" s="11">
        <v>4.3E-3</v>
      </c>
      <c r="AR46" s="11">
        <v>10.2582</v>
      </c>
      <c r="AS46" s="11">
        <v>0.17119999999999999</v>
      </c>
      <c r="AT46" s="11">
        <v>0.17180000000000001</v>
      </c>
      <c r="AU46" s="11">
        <v>2.8999999999999998E-3</v>
      </c>
      <c r="AV46" s="11">
        <v>18.821899999999999</v>
      </c>
      <c r="AW46" s="11">
        <v>0.2954</v>
      </c>
      <c r="AX46" s="11">
        <v>0.23799999999999999</v>
      </c>
      <c r="AY46" s="11">
        <v>3.7000000000000002E-3</v>
      </c>
      <c r="AZ46" s="11">
        <v>6.5115238308346368E-2</v>
      </c>
      <c r="BA46" s="11">
        <v>1.3853317811408614</v>
      </c>
      <c r="BB46" s="11">
        <v>0.16154221571498287</v>
      </c>
      <c r="BC46" s="11">
        <v>0.10914486700373706</v>
      </c>
      <c r="BD46" s="11">
        <v>0.17982076441217548</v>
      </c>
      <c r="BE46" s="27"/>
      <c r="BF46" s="5"/>
    </row>
    <row r="47" spans="2:66" ht="13.5" customHeight="1" x14ac:dyDescent="0.2">
      <c r="B47" s="10">
        <v>167</v>
      </c>
      <c r="C47" s="10">
        <v>9.1809999999999992</v>
      </c>
      <c r="D47" s="10">
        <v>167.38254000000001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29.2</v>
      </c>
      <c r="Q47" s="24">
        <v>0.84</v>
      </c>
      <c r="R47" s="24">
        <v>3.22</v>
      </c>
      <c r="S47" s="24">
        <v>44.2</v>
      </c>
      <c r="T47" s="24">
        <v>89.5</v>
      </c>
      <c r="U47" s="10">
        <v>4</v>
      </c>
      <c r="V47" s="10">
        <v>0</v>
      </c>
      <c r="W47" s="10">
        <v>2</v>
      </c>
      <c r="X47" s="10">
        <v>1</v>
      </c>
      <c r="Y47" s="10">
        <v>5</v>
      </c>
      <c r="Z47" s="10">
        <v>2</v>
      </c>
      <c r="AA47" s="10">
        <v>270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5.9794999999999998</v>
      </c>
      <c r="AK47" s="10">
        <v>0.72270000000000001</v>
      </c>
      <c r="AL47" s="11">
        <v>0.18990000000000001</v>
      </c>
      <c r="AM47" s="11">
        <v>2.3E-2</v>
      </c>
      <c r="AN47" s="11">
        <v>3.8388</v>
      </c>
      <c r="AO47" s="11">
        <v>0.1893</v>
      </c>
      <c r="AP47" s="11">
        <v>0.30890000000000001</v>
      </c>
      <c r="AQ47" s="11">
        <v>1.52E-2</v>
      </c>
      <c r="AR47" s="11">
        <v>11.481199999999999</v>
      </c>
      <c r="AS47" s="11">
        <v>1.5407999999999999</v>
      </c>
      <c r="AT47" s="11">
        <v>0.19209999999999999</v>
      </c>
      <c r="AU47" s="11">
        <v>2.58E-2</v>
      </c>
      <c r="AV47" s="11">
        <v>33.8645</v>
      </c>
      <c r="AW47" s="11">
        <v>0.48259999999999997</v>
      </c>
      <c r="AX47" s="11">
        <v>0.42799999999999999</v>
      </c>
      <c r="AY47" s="11">
        <v>6.1000000000000004E-3</v>
      </c>
      <c r="AZ47" s="11">
        <v>0.1616230153345094</v>
      </c>
      <c r="BA47" s="11">
        <v>2.2280062467464861</v>
      </c>
      <c r="BB47" s="11">
        <v>0.3804225124979842</v>
      </c>
      <c r="BC47" s="11">
        <v>0.31590929381305244</v>
      </c>
      <c r="BD47" s="11">
        <v>0.10740007350827618</v>
      </c>
      <c r="BE47" s="27"/>
      <c r="BF47" s="5"/>
    </row>
    <row r="48" spans="2:66" ht="13.5" customHeight="1" x14ac:dyDescent="0.2">
      <c r="B48" s="10">
        <v>167</v>
      </c>
      <c r="C48" s="10">
        <v>9.1880000000000006</v>
      </c>
      <c r="D48" s="10">
        <v>167.38283000000001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29.2</v>
      </c>
      <c r="Q48" s="24">
        <v>0.84</v>
      </c>
      <c r="R48" s="24">
        <v>3.22</v>
      </c>
      <c r="S48" s="24">
        <v>44.12</v>
      </c>
      <c r="T48" s="24">
        <v>89.56</v>
      </c>
      <c r="U48" s="10">
        <v>4</v>
      </c>
      <c r="V48" s="10">
        <v>0</v>
      </c>
      <c r="W48" s="10">
        <v>2</v>
      </c>
      <c r="X48" s="10">
        <v>1</v>
      </c>
      <c r="Y48" s="10">
        <v>5</v>
      </c>
      <c r="Z48" s="10">
        <v>2</v>
      </c>
      <c r="AA48" s="10">
        <v>270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8.4192</v>
      </c>
      <c r="AK48" s="10">
        <v>7.3200000000000001E-2</v>
      </c>
      <c r="AL48" s="11">
        <v>0.26719999999999999</v>
      </c>
      <c r="AM48" s="11">
        <v>2.3E-3</v>
      </c>
      <c r="AN48" s="11">
        <v>3.6116000000000001</v>
      </c>
      <c r="AO48" s="11">
        <v>2.41E-2</v>
      </c>
      <c r="AP48" s="11">
        <v>0.29039999999999999</v>
      </c>
      <c r="AQ48" s="11">
        <v>1.9E-3</v>
      </c>
      <c r="AR48" s="11">
        <v>15.6401</v>
      </c>
      <c r="AS48" s="11">
        <v>0.1489</v>
      </c>
      <c r="AT48" s="11">
        <v>0.26150000000000001</v>
      </c>
      <c r="AU48" s="11">
        <v>2.5000000000000001E-3</v>
      </c>
      <c r="AV48" s="11">
        <v>25.7254</v>
      </c>
      <c r="AW48" s="11">
        <v>0.18509999999999999</v>
      </c>
      <c r="AX48" s="11">
        <v>0.32500000000000001</v>
      </c>
      <c r="AY48" s="11">
        <v>2.3E-3</v>
      </c>
      <c r="AZ48" s="11">
        <v>5.6223594410139785E-2</v>
      </c>
      <c r="BA48" s="11">
        <v>1.24282982791587</v>
      </c>
      <c r="BB48" s="11">
        <v>0.1082693947144075</v>
      </c>
      <c r="BC48" s="11">
        <v>8.7666820064427053E-2</v>
      </c>
      <c r="BD48" s="11">
        <v>0.48464977453394781</v>
      </c>
      <c r="BE48" s="27"/>
      <c r="BF48" s="5"/>
    </row>
    <row r="49" spans="2:57" ht="13.5" customHeight="1" x14ac:dyDescent="0.2">
      <c r="B49" s="10">
        <v>167</v>
      </c>
      <c r="C49" s="10">
        <v>9.1959999999999997</v>
      </c>
      <c r="D49" s="10">
        <v>167.38317000000001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29.2</v>
      </c>
      <c r="Q49" s="24">
        <v>0.84</v>
      </c>
      <c r="R49" s="24">
        <v>3.22</v>
      </c>
      <c r="S49" s="24">
        <v>44.02</v>
      </c>
      <c r="T49" s="24">
        <v>89.62</v>
      </c>
      <c r="U49" s="10">
        <v>4</v>
      </c>
      <c r="V49" s="10">
        <v>0</v>
      </c>
      <c r="W49" s="10">
        <v>2</v>
      </c>
      <c r="X49" s="10">
        <v>1</v>
      </c>
      <c r="Y49" s="10">
        <v>5</v>
      </c>
      <c r="Z49" s="10">
        <v>2</v>
      </c>
      <c r="AA49" s="10">
        <v>270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5.508</v>
      </c>
      <c r="AK49" s="10">
        <v>0.66420000000000001</v>
      </c>
      <c r="AL49" s="11">
        <v>0.17469999999999999</v>
      </c>
      <c r="AM49" s="11">
        <v>2.1100000000000001E-2</v>
      </c>
      <c r="AN49" s="11">
        <v>3.6257000000000001</v>
      </c>
      <c r="AO49" s="11">
        <v>0.2243</v>
      </c>
      <c r="AP49" s="11">
        <v>0.29120000000000001</v>
      </c>
      <c r="AQ49" s="11">
        <v>1.7999999999999999E-2</v>
      </c>
      <c r="AR49" s="11">
        <v>10.806699999999999</v>
      </c>
      <c r="AS49" s="11">
        <v>1.3838999999999999</v>
      </c>
      <c r="AT49" s="11">
        <v>0.18049999999999999</v>
      </c>
      <c r="AU49" s="11">
        <v>2.3099999999999999E-2</v>
      </c>
      <c r="AV49" s="11">
        <v>32.6706</v>
      </c>
      <c r="AW49" s="11">
        <v>1.2813000000000001</v>
      </c>
      <c r="AX49" s="11">
        <v>0.41239999999999999</v>
      </c>
      <c r="AY49" s="11">
        <v>1.6199999999999999E-2</v>
      </c>
      <c r="AZ49" s="11">
        <v>0.17225696418419553</v>
      </c>
      <c r="BA49" s="11">
        <v>2.2847645429362879</v>
      </c>
      <c r="BB49" s="11">
        <v>0.39112835216731323</v>
      </c>
      <c r="BC49" s="11">
        <v>0.31828163601427395</v>
      </c>
      <c r="BD49" s="11">
        <v>0.16452915842175897</v>
      </c>
      <c r="BE49" s="27"/>
    </row>
    <row r="50" spans="2:57" ht="13.5" customHeight="1" x14ac:dyDescent="0.2">
      <c r="B50" s="10">
        <v>167</v>
      </c>
      <c r="C50" s="10">
        <v>9.0990000000000002</v>
      </c>
      <c r="D50" s="10">
        <v>167.37912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29.2</v>
      </c>
      <c r="Q50" s="24">
        <v>0.84</v>
      </c>
      <c r="R50" s="24">
        <v>3.22</v>
      </c>
      <c r="S50" s="24">
        <v>45.24</v>
      </c>
      <c r="T50" s="24">
        <v>88.85</v>
      </c>
      <c r="U50" s="10">
        <v>4</v>
      </c>
      <c r="V50" s="10">
        <v>0</v>
      </c>
      <c r="W50" s="10">
        <v>2</v>
      </c>
      <c r="X50" s="10">
        <v>1</v>
      </c>
      <c r="Y50" s="10">
        <v>5</v>
      </c>
      <c r="Z50" s="10">
        <v>2</v>
      </c>
      <c r="AA50" s="10">
        <v>270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8.0526999999999997</v>
      </c>
      <c r="AK50" s="10">
        <v>1.7299999999999999E-2</v>
      </c>
      <c r="AL50" s="11">
        <v>0.25790000000000002</v>
      </c>
      <c r="AM50" s="11">
        <v>5.9999999999999995E-4</v>
      </c>
      <c r="AN50" s="11">
        <v>3.4316</v>
      </c>
      <c r="AO50" s="11">
        <v>4.4000000000000003E-3</v>
      </c>
      <c r="AP50" s="11">
        <v>0.27879999999999999</v>
      </c>
      <c r="AQ50" s="11">
        <v>4.0000000000000002E-4</v>
      </c>
      <c r="AR50" s="11">
        <v>14.9392</v>
      </c>
      <c r="AS50" s="11">
        <v>3.6200000000000003E-2</v>
      </c>
      <c r="AT50" s="11">
        <v>0.25219999999999998</v>
      </c>
      <c r="AU50" s="11">
        <v>5.9999999999999995E-4</v>
      </c>
      <c r="AV50" s="11">
        <v>24.912199999999999</v>
      </c>
      <c r="AW50" s="11">
        <v>4.99E-2</v>
      </c>
      <c r="AX50" s="11">
        <v>0.317</v>
      </c>
      <c r="AY50" s="11">
        <v>5.9999999999999995E-4</v>
      </c>
      <c r="AZ50" s="11">
        <v>6.411547499160794E-2</v>
      </c>
      <c r="BA50" s="11">
        <v>1.2569389373513087</v>
      </c>
      <c r="BB50" s="11">
        <v>0.11384399156711179</v>
      </c>
      <c r="BC50" s="11">
        <v>9.0909090909090953E-2</v>
      </c>
      <c r="BD50" s="11">
        <v>0.57603228362596326</v>
      </c>
      <c r="BE50" s="27"/>
    </row>
    <row r="51" spans="2:57" ht="13.5" customHeight="1" x14ac:dyDescent="0.2">
      <c r="B51" s="10">
        <v>167</v>
      </c>
      <c r="C51" s="10">
        <v>8.8460000000000001</v>
      </c>
      <c r="D51" s="10">
        <v>167.36858000000001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29.2</v>
      </c>
      <c r="Q51" s="24">
        <v>0.84</v>
      </c>
      <c r="R51" s="24">
        <v>3.22</v>
      </c>
      <c r="S51" s="24">
        <v>48.41</v>
      </c>
      <c r="T51" s="24">
        <v>86.89</v>
      </c>
      <c r="U51" s="10">
        <v>4</v>
      </c>
      <c r="V51" s="10">
        <v>0</v>
      </c>
      <c r="W51" s="10">
        <v>2</v>
      </c>
      <c r="X51" s="10">
        <v>1</v>
      </c>
      <c r="Y51" s="10">
        <v>5</v>
      </c>
      <c r="Z51" s="10">
        <v>2</v>
      </c>
      <c r="AA51" s="10">
        <v>270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20.032</v>
      </c>
      <c r="AK51" s="26">
        <v>0.13500000000000001</v>
      </c>
      <c r="AL51" s="26">
        <v>0.70499999999999996</v>
      </c>
      <c r="AM51" s="26">
        <v>5.0000000000000001E-3</v>
      </c>
      <c r="AN51" s="26">
        <v>7.7104999999999997</v>
      </c>
      <c r="AO51" s="26">
        <v>5.0499999999999996E-2</v>
      </c>
      <c r="AP51" s="26">
        <v>0.69250000000000012</v>
      </c>
      <c r="AQ51" s="26">
        <v>4.4999999999999997E-3</v>
      </c>
      <c r="AR51" s="26">
        <v>37.847499999999997</v>
      </c>
      <c r="AS51" s="26">
        <v>0.25950000000000001</v>
      </c>
      <c r="AT51" s="26">
        <v>0.70350000000000001</v>
      </c>
      <c r="AU51" s="26">
        <v>5.0000000000000001E-3</v>
      </c>
      <c r="AV51" s="26">
        <v>47.740200000000002</v>
      </c>
      <c r="AW51" s="26">
        <v>0.30580000000000002</v>
      </c>
      <c r="AX51" s="26">
        <v>0.66959999999999997</v>
      </c>
      <c r="AY51" s="26">
        <v>4.3E-3</v>
      </c>
      <c r="AZ51" s="11">
        <v>-1.6812275163350814E-2</v>
      </c>
      <c r="BA51" s="11">
        <v>23.795309168443495</v>
      </c>
      <c r="BB51" s="11">
        <v>-2.4688660694778271E-2</v>
      </c>
      <c r="BC51" s="11">
        <v>-2.7147509476269316E-2</v>
      </c>
      <c r="BD51" s="11">
        <v>0.37487716586718967</v>
      </c>
      <c r="BE51" s="27"/>
    </row>
    <row r="52" spans="2:57" ht="13.5" customHeight="1" x14ac:dyDescent="0.2">
      <c r="B52" s="10">
        <v>167</v>
      </c>
      <c r="C52" s="10">
        <v>8.8339999999999996</v>
      </c>
      <c r="D52" s="10">
        <v>167.36807999999999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29.2</v>
      </c>
      <c r="Q52" s="24">
        <v>0.84</v>
      </c>
      <c r="R52" s="24">
        <v>3.22</v>
      </c>
      <c r="S52" s="24">
        <v>48.56</v>
      </c>
      <c r="T52" s="24">
        <v>86.8</v>
      </c>
      <c r="U52" s="10">
        <v>4</v>
      </c>
      <c r="V52" s="10">
        <v>0</v>
      </c>
      <c r="W52" s="10">
        <v>2</v>
      </c>
      <c r="X52" s="10">
        <v>1</v>
      </c>
      <c r="Y52" s="10">
        <v>5</v>
      </c>
      <c r="Z52" s="10">
        <v>2</v>
      </c>
      <c r="AA52" s="10">
        <v>270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28.114599999999999</v>
      </c>
      <c r="AK52" s="10">
        <v>3.3700000000000001E-2</v>
      </c>
      <c r="AL52" s="11">
        <v>0.99460000000000004</v>
      </c>
      <c r="AM52" s="11">
        <v>1.1999999999999999E-3</v>
      </c>
      <c r="AN52" s="11">
        <v>11.0175</v>
      </c>
      <c r="AO52" s="11">
        <v>7.4999999999999997E-3</v>
      </c>
      <c r="AP52" s="11">
        <v>0.99429999999999996</v>
      </c>
      <c r="AQ52" s="11">
        <v>6.9999999999999999E-4</v>
      </c>
      <c r="AR52" s="11">
        <v>53.251100000000001</v>
      </c>
      <c r="AS52" s="11">
        <v>4.0399999999999998E-2</v>
      </c>
      <c r="AT52" s="11">
        <v>0.99460000000000004</v>
      </c>
      <c r="AU52" s="11">
        <v>8.0000000000000004E-4</v>
      </c>
      <c r="AV52" s="11">
        <v>70.528599999999997</v>
      </c>
      <c r="AW52" s="11">
        <v>4.8099999999999997E-2</v>
      </c>
      <c r="AX52" s="11">
        <v>0.99429999999999996</v>
      </c>
      <c r="AY52" s="11">
        <v>6.9999999999999999E-4</v>
      </c>
      <c r="AZ52" s="25">
        <v>0.72978474752318012</v>
      </c>
      <c r="BA52" s="25">
        <v>1.3244533915731318</v>
      </c>
      <c r="BB52" s="25">
        <v>0.13958266177733503</v>
      </c>
      <c r="BC52" s="25">
        <v>0.20853164273811409</v>
      </c>
      <c r="BD52" s="25">
        <v>11.689462441913971</v>
      </c>
      <c r="BE52" s="27"/>
    </row>
    <row r="53" spans="2:57" ht="13.5" customHeight="1" x14ac:dyDescent="0.2">
      <c r="B53" s="10">
        <v>167</v>
      </c>
      <c r="C53" s="10">
        <v>9.0869999999999997</v>
      </c>
      <c r="D53" s="10">
        <v>167.37862000000001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29.2</v>
      </c>
      <c r="Q53" s="24">
        <v>0.84</v>
      </c>
      <c r="R53" s="24">
        <v>3.22</v>
      </c>
      <c r="S53" s="24">
        <v>45.39</v>
      </c>
      <c r="T53" s="24">
        <v>88.75</v>
      </c>
      <c r="U53" s="10">
        <v>4</v>
      </c>
      <c r="V53" s="10">
        <v>0</v>
      </c>
      <c r="W53" s="10">
        <v>2</v>
      </c>
      <c r="X53" s="10">
        <v>1</v>
      </c>
      <c r="Y53" s="10">
        <v>5</v>
      </c>
      <c r="Z53" s="10">
        <v>2</v>
      </c>
      <c r="AA53" s="10">
        <v>270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31.257400000000001</v>
      </c>
      <c r="AK53" s="10">
        <v>9.7000000000000003E-3</v>
      </c>
      <c r="AL53" s="11">
        <v>1.0021</v>
      </c>
      <c r="AM53" s="11">
        <v>2.9999999999999997E-4</v>
      </c>
      <c r="AN53" s="11">
        <v>12.3126</v>
      </c>
      <c r="AO53" s="11">
        <v>4.1999999999999997E-3</v>
      </c>
      <c r="AP53" s="11">
        <v>1.0019</v>
      </c>
      <c r="AQ53" s="11">
        <v>2.9999999999999997E-4</v>
      </c>
      <c r="AR53" s="11">
        <v>59.285600000000002</v>
      </c>
      <c r="AS53" s="11">
        <v>0</v>
      </c>
      <c r="AT53" s="11">
        <v>1.0021</v>
      </c>
      <c r="AU53" s="11">
        <v>0</v>
      </c>
      <c r="AV53" s="11">
        <v>78.667699999999996</v>
      </c>
      <c r="AW53" s="11">
        <v>2.0799999999999999E-2</v>
      </c>
      <c r="AX53" s="11">
        <v>1.0019</v>
      </c>
      <c r="AY53" s="11">
        <v>2.9999999999999997E-4</v>
      </c>
      <c r="AZ53" s="25">
        <v>0.72933481204172768</v>
      </c>
      <c r="BA53" s="25">
        <v>1.3269276181737217</v>
      </c>
      <c r="BB53" s="25">
        <v>0.14049754518376864</v>
      </c>
      <c r="BC53" s="25">
        <v>0.20998524412202518</v>
      </c>
      <c r="BD53" s="25">
        <v>11.645256696775677</v>
      </c>
      <c r="BE53" s="27"/>
    </row>
    <row r="54" spans="2:57" ht="13.5" customHeight="1" x14ac:dyDescent="0.2">
      <c r="B54" s="10">
        <v>167</v>
      </c>
      <c r="C54" s="10">
        <v>9.3810000000000002</v>
      </c>
      <c r="D54" s="10">
        <v>167.39088000000001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29.2</v>
      </c>
      <c r="Q54" s="24">
        <v>0.84</v>
      </c>
      <c r="R54" s="24">
        <v>3.22</v>
      </c>
      <c r="S54" s="24">
        <v>41.69</v>
      </c>
      <c r="T54" s="24">
        <v>91.16</v>
      </c>
      <c r="U54" s="10">
        <v>4</v>
      </c>
      <c r="V54" s="10">
        <v>0</v>
      </c>
      <c r="W54" s="10">
        <v>2</v>
      </c>
      <c r="X54" s="10">
        <v>1</v>
      </c>
      <c r="Y54" s="10">
        <v>5</v>
      </c>
      <c r="Z54" s="10">
        <v>2</v>
      </c>
      <c r="AA54" s="10">
        <v>270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32.448599999999999</v>
      </c>
      <c r="AK54" s="10">
        <v>1.7100000000000001E-2</v>
      </c>
      <c r="AL54" s="11">
        <v>1.0102</v>
      </c>
      <c r="AM54" s="11">
        <v>5.0000000000000001E-4</v>
      </c>
      <c r="AN54" s="11">
        <v>12.8469</v>
      </c>
      <c r="AO54" s="11">
        <v>6.0000000000000001E-3</v>
      </c>
      <c r="AP54" s="11">
        <v>1.01</v>
      </c>
      <c r="AQ54" s="11">
        <v>5.0000000000000001E-4</v>
      </c>
      <c r="AR54" s="11">
        <v>61.683799999999998</v>
      </c>
      <c r="AS54" s="11">
        <v>1.55E-2</v>
      </c>
      <c r="AT54" s="11">
        <v>1.0102</v>
      </c>
      <c r="AU54" s="11">
        <v>2.9999999999999997E-4</v>
      </c>
      <c r="AV54" s="11">
        <v>81.211500000000001</v>
      </c>
      <c r="AW54" s="11">
        <v>4.3200000000000002E-2</v>
      </c>
      <c r="AX54" s="11">
        <v>1.01</v>
      </c>
      <c r="AY54" s="11">
        <v>5.0000000000000001E-4</v>
      </c>
      <c r="AZ54" s="25">
        <v>0.72683141537597906</v>
      </c>
      <c r="BA54" s="25">
        <v>1.3165774482116861</v>
      </c>
      <c r="BB54" s="25">
        <v>0.1366573988087782</v>
      </c>
      <c r="BC54" s="25">
        <v>0.20427133943720616</v>
      </c>
      <c r="BD54" s="25">
        <v>11.756831906670421</v>
      </c>
      <c r="BE54" s="27"/>
    </row>
  </sheetData>
  <autoFilter ref="B9:BB54" xr:uid="{042B5C87-E077-4B5E-B3F6-7304352FB2C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332A-F60D-422B-ADC3-0AFA5E90E268}">
  <sheetPr codeName="Sheet49"/>
  <dimension ref="A1:BZ54"/>
  <sheetViews>
    <sheetView topLeftCell="AP9" workbookViewId="0">
      <selection activeCell="BE40" sqref="BE40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169</v>
      </c>
      <c r="C10" s="10">
        <v>8.9469999999999992</v>
      </c>
      <c r="D10" s="10">
        <v>169.37279000000001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32.5</v>
      </c>
      <c r="Q10" s="24">
        <v>1.34</v>
      </c>
      <c r="R10" s="24">
        <v>3.55</v>
      </c>
      <c r="S10" s="24">
        <v>47.21</v>
      </c>
      <c r="T10" s="24">
        <v>87.53</v>
      </c>
      <c r="U10" s="10">
        <v>3</v>
      </c>
      <c r="V10" s="10">
        <v>0.5</v>
      </c>
      <c r="W10" s="10">
        <v>2</v>
      </c>
      <c r="X10" s="10">
        <v>1</v>
      </c>
      <c r="Y10" s="10">
        <v>1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5.0831</v>
      </c>
      <c r="AK10" s="10">
        <v>3.95E-2</v>
      </c>
      <c r="AL10" s="11">
        <v>0.18090000000000001</v>
      </c>
      <c r="AM10" s="11">
        <v>1.4E-3</v>
      </c>
      <c r="AN10" s="11">
        <v>3.2490000000000001</v>
      </c>
      <c r="AO10" s="11">
        <v>6.6900000000000001E-2</v>
      </c>
      <c r="AP10" s="11">
        <v>0.2979</v>
      </c>
      <c r="AQ10" s="11">
        <v>6.1000000000000004E-3</v>
      </c>
      <c r="AR10" s="11">
        <v>9.7342999999999993</v>
      </c>
      <c r="AS10" s="11">
        <v>0.1953</v>
      </c>
      <c r="AT10" s="11">
        <v>0.18210000000000001</v>
      </c>
      <c r="AU10" s="11">
        <v>3.7000000000000002E-3</v>
      </c>
      <c r="AV10" s="11">
        <v>29.484000000000002</v>
      </c>
      <c r="AW10" s="11">
        <v>0.5262</v>
      </c>
      <c r="AX10" s="11">
        <v>0.41870000000000002</v>
      </c>
      <c r="AY10" s="11">
        <v>7.4999999999999997E-3</v>
      </c>
      <c r="AZ10" s="11">
        <v>0.16857382082054148</v>
      </c>
      <c r="BA10" s="11">
        <v>2.2992861065348711</v>
      </c>
      <c r="BB10" s="11">
        <v>0.3938082556591212</v>
      </c>
      <c r="BC10" s="11">
        <v>0.32240188953488375</v>
      </c>
      <c r="BD10" s="11">
        <v>0.11512508204906807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0.14399062500000004</v>
      </c>
      <c r="BJ10" s="4">
        <f>DSTDEV(PlotSort,"PhxRed",$BI$35:$BI$38)/SQRT($BH10)</f>
        <v>7.2179887838769207E-3</v>
      </c>
      <c r="BK10" s="4">
        <f>DAVERAGE(PlotSort,"PhxRedEdge",$BI$35:$BI$38)</f>
        <v>0.27226250000000002</v>
      </c>
      <c r="BL10" s="4">
        <f>DSTDEV(PlotSort,"PhxRedEdge",$BI$35:$BI$38)/SQRT($BH10)</f>
        <v>5.7731751585492954E-3</v>
      </c>
      <c r="BM10" s="4">
        <f>DAVERAGE(PlotSort,"TMRed",$BI$35:$BI$38)</f>
        <v>0.14645625000000001</v>
      </c>
      <c r="BN10" s="4">
        <f>DSTDEV(PlotSort,"TMRed",$BI$35:$BI$38)/SQRT($BH10)</f>
        <v>7.2004479272349759E-3</v>
      </c>
      <c r="BO10" s="4">
        <f>DAVERAGE(PlotSort,"TMNIR",$BI$35:$BI$38)</f>
        <v>0.41567500000000002</v>
      </c>
      <c r="BP10" s="4">
        <f>DSTDEV(PlotSort,"TMNIR",$BI$35:$BI$38)/SQRT($BH10)</f>
        <v>7.4821400250756264E-3</v>
      </c>
      <c r="BQ10" s="4">
        <f>DAVERAGE(PlotSort,"NDRE",$BI$35:$BI$38)</f>
        <v>0.20870001921792911</v>
      </c>
      <c r="BR10" s="4">
        <f>DSTDEV(PlotSort,"NDRE",$BI$35:$BI$38)/SQRT($BH10)</f>
        <v>8.630652382869218E-3</v>
      </c>
      <c r="BS10" s="4">
        <f>DAVERAGE(PlotSort,"rvi",$BI$35:$BI$38)</f>
        <v>3.1820292975710944</v>
      </c>
      <c r="BT10" s="4">
        <f>DSTDEV(PlotSort,"rvi",$BI$35:$BI$38)/SQRT($BH10)</f>
        <v>0.24519788104862705</v>
      </c>
      <c r="BU10" s="17">
        <f>DAVERAGE(PlotSort,"ndvi",$BI$35:$BI$38)</f>
        <v>0.48451085416409789</v>
      </c>
      <c r="BV10" s="4">
        <f>DSTDEV(PlotSort,"ndvi",$BI$35:$BI$38)/SQRT($BH10)</f>
        <v>2.1247284443563486E-2</v>
      </c>
      <c r="BW10" s="17">
        <f>DAVERAGE(PlotSort,"SAVI",$BI$35:$BI$38)</f>
        <v>0.38130035701187404</v>
      </c>
      <c r="BX10" s="4">
        <f>DSTDEV(PlotSort,"SAVI",$BI$35:$BI$38)/SQRT($BH10)</f>
        <v>1.4802176269879275E-2</v>
      </c>
      <c r="BY10" s="17">
        <f>DAVERAGE(PlotSort,"CCCI",$BI$35:$BI$38)</f>
        <v>0.10791959836193422</v>
      </c>
      <c r="BZ10" s="4">
        <f>DSTDEV(PlotSort,"CCCI",$BI$35:$BI$38)/SQRT($BH10)</f>
        <v>1.8685124040952801E-2</v>
      </c>
    </row>
    <row r="11" spans="1:78" ht="13.5" customHeight="1" x14ac:dyDescent="0.2">
      <c r="B11" s="10">
        <v>169</v>
      </c>
      <c r="C11" s="10">
        <v>8.94</v>
      </c>
      <c r="D11" s="10">
        <v>169.3725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32.5</v>
      </c>
      <c r="Q11" s="24">
        <v>1.34</v>
      </c>
      <c r="R11" s="24">
        <v>3.55</v>
      </c>
      <c r="S11" s="24">
        <v>47.3</v>
      </c>
      <c r="T11" s="24">
        <v>87.48</v>
      </c>
      <c r="U11" s="10">
        <v>3</v>
      </c>
      <c r="V11" s="10">
        <v>0.5</v>
      </c>
      <c r="W11" s="10">
        <v>2</v>
      </c>
      <c r="X11" s="10">
        <v>1</v>
      </c>
      <c r="Y11" s="10">
        <v>1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5.2702</v>
      </c>
      <c r="AK11" s="10">
        <v>0.33629999999999999</v>
      </c>
      <c r="AL11" s="11">
        <v>0.18770000000000001</v>
      </c>
      <c r="AM11" s="11">
        <v>1.2E-2</v>
      </c>
      <c r="AN11" s="11">
        <v>3.1789999999999998</v>
      </c>
      <c r="AO11" s="11">
        <v>0.15770000000000001</v>
      </c>
      <c r="AP11" s="11">
        <v>0.2918</v>
      </c>
      <c r="AQ11" s="11">
        <v>1.4500000000000001E-2</v>
      </c>
      <c r="AR11" s="11">
        <v>10.2037</v>
      </c>
      <c r="AS11" s="11">
        <v>0.35270000000000001</v>
      </c>
      <c r="AT11" s="11">
        <v>0.19109999999999999</v>
      </c>
      <c r="AU11" s="11">
        <v>6.6E-3</v>
      </c>
      <c r="AV11" s="11">
        <v>28.674900000000001</v>
      </c>
      <c r="AW11" s="11">
        <v>0.37019999999999997</v>
      </c>
      <c r="AX11" s="11">
        <v>0.40770000000000001</v>
      </c>
      <c r="AY11" s="11">
        <v>5.3E-3</v>
      </c>
      <c r="AZ11" s="11">
        <v>0.16568977841315224</v>
      </c>
      <c r="BA11" s="11">
        <v>2.1334379905808478</v>
      </c>
      <c r="BB11" s="11">
        <v>0.3617234468937876</v>
      </c>
      <c r="BC11" s="11">
        <v>0.29568620313068805</v>
      </c>
      <c r="BD11" s="11">
        <v>0.24124336499723187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0.15715625000000003</v>
      </c>
      <c r="BJ11" s="4">
        <f>DSTDEV(PlotSort,"PhxRed",$BI$31:$BI$32)/SQRT($BH11)</f>
        <v>8.2300312309552918E-3</v>
      </c>
      <c r="BK11" s="4">
        <f>DAVERAGE(PlotSort,"PhxRedEdge",$BI$31:$BI$32)</f>
        <v>0.28556875000000004</v>
      </c>
      <c r="BL11" s="4">
        <f>DSTDEV(PlotSort,"PhxRedEdge",$BI$31:$BI$32)/SQRT($BH11)</f>
        <v>5.569827336866018E-3</v>
      </c>
      <c r="BM11" s="4">
        <f>DAVERAGE(PlotSort,"TMRed",$BI$31:$BI$32)</f>
        <v>0.15994375</v>
      </c>
      <c r="BN11" s="4">
        <f>DSTDEV(PlotSort,"TMRed",$BI$31:$BI$32)/SQRT($BH11)</f>
        <v>8.1247306045082839E-3</v>
      </c>
      <c r="BO11" s="4">
        <f>DAVERAGE(PlotSort,"TMNIR",$BI$31:$BI$32)</f>
        <v>0.43194374999999996</v>
      </c>
      <c r="BP11" s="4">
        <f>DSTDEV(PlotSort,"TMNIR",$BI$31:$BI$32)/SQRT($BH11)</f>
        <v>5.6703686590173896E-3</v>
      </c>
      <c r="BQ11" s="4">
        <f>DAVERAGE(PlotSort,"NDRE",$BI$31:$BI$32)</f>
        <v>0.20444503737960715</v>
      </c>
      <c r="BR11" s="4">
        <f>DSTDEV(PlotSort,"NDRE",$BI$31:$BI$32)/SQRT($BH11)</f>
        <v>1.0688147948802247E-2</v>
      </c>
      <c r="BS11" s="4">
        <f>DAVERAGE(PlotSort,"rvi",$BI$31:$BI$32)</f>
        <v>2.8445727007353718</v>
      </c>
      <c r="BT11" s="4">
        <f>DSTDEV(PlotSort,"rvi",$BI$31:$BI$32)/SQRT($BH11)</f>
        <v>0.19888087611840752</v>
      </c>
      <c r="BU11" s="17">
        <f>DAVERAGE(PlotSort,"ndvi",$BI$31:$BI$32)</f>
        <v>0.46263644937054038</v>
      </c>
      <c r="BV11" s="4">
        <f>DSTDEV(PlotSort,"ndvi",$BI$31:$BI$32)/SQRT($BH11)</f>
        <v>2.2899257381084125E-2</v>
      </c>
      <c r="BW11" s="17">
        <f>DAVERAGE(PlotSort,"SAVI",$BI$31:$BI$32)</f>
        <v>0.37468586661004455</v>
      </c>
      <c r="BX11" s="4">
        <f>DSTDEV(PlotSort,"SAVI",$BI$31:$BI$32)/SQRT($BH11)</f>
        <v>1.6816282100144443E-2</v>
      </c>
      <c r="BY11" s="17">
        <f>DAVERAGE(PlotSort,"CCCI",$BI$31:$BI$32)</f>
        <v>0.15229714014024789</v>
      </c>
      <c r="BZ11" s="4">
        <f>DSTDEV(PlotSort,"CCCI",$BI$31:$BI$32)/SQRT($BH11)</f>
        <v>2.0878750250789915E-2</v>
      </c>
    </row>
    <row r="12" spans="1:78" ht="13.5" customHeight="1" x14ac:dyDescent="0.2">
      <c r="B12" s="10">
        <v>169</v>
      </c>
      <c r="C12" s="10">
        <v>8.9320000000000004</v>
      </c>
      <c r="D12" s="10">
        <v>169.37217000000001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32.5</v>
      </c>
      <c r="Q12" s="24">
        <v>1.34</v>
      </c>
      <c r="R12" s="24">
        <v>3.55</v>
      </c>
      <c r="S12" s="24">
        <v>47.4</v>
      </c>
      <c r="T12" s="24">
        <v>87.42</v>
      </c>
      <c r="U12" s="10">
        <v>3</v>
      </c>
      <c r="V12" s="10">
        <v>0.5</v>
      </c>
      <c r="W12" s="10">
        <v>2</v>
      </c>
      <c r="X12" s="10">
        <v>1</v>
      </c>
      <c r="Y12" s="10">
        <v>1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2.2793999999999999</v>
      </c>
      <c r="AK12" s="10">
        <v>0.21490000000000001</v>
      </c>
      <c r="AL12" s="11">
        <v>8.1299999999999997E-2</v>
      </c>
      <c r="AM12" s="11">
        <v>7.7000000000000002E-3</v>
      </c>
      <c r="AN12" s="11">
        <v>2.5421</v>
      </c>
      <c r="AO12" s="11">
        <v>6.8099999999999994E-2</v>
      </c>
      <c r="AP12" s="11">
        <v>0.2336</v>
      </c>
      <c r="AQ12" s="11">
        <v>6.3E-3</v>
      </c>
      <c r="AR12" s="11">
        <v>4.4374000000000002</v>
      </c>
      <c r="AS12" s="11">
        <v>0.55469999999999997</v>
      </c>
      <c r="AT12" s="11">
        <v>8.3199999999999996E-2</v>
      </c>
      <c r="AU12" s="11">
        <v>1.04E-2</v>
      </c>
      <c r="AV12" s="11">
        <v>30.7653</v>
      </c>
      <c r="AW12" s="11">
        <v>0.80910000000000004</v>
      </c>
      <c r="AX12" s="11">
        <v>0.43809999999999999</v>
      </c>
      <c r="AY12" s="11">
        <v>1.15E-2</v>
      </c>
      <c r="AZ12" s="11">
        <v>0.30445139199047194</v>
      </c>
      <c r="BA12" s="11">
        <v>5.265625</v>
      </c>
      <c r="BB12" s="11">
        <v>0.68079800498753118</v>
      </c>
      <c r="BC12" s="11">
        <v>0.52124742974640159</v>
      </c>
      <c r="BD12" s="11">
        <v>0.13601870770099359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0.13082500000000002</v>
      </c>
      <c r="BJ12" s="4">
        <f>DSTDEV(PlotSort,"PhxRed",$BJ$31:$BJ$32)/SQRT($BH12)</f>
        <v>1.1157932529520536E-2</v>
      </c>
      <c r="BK12" s="4">
        <f>DAVERAGE(PlotSort,"PhxRedEdge",$BJ$31:$BJ$32)</f>
        <v>0.25895625</v>
      </c>
      <c r="BL12" s="4">
        <f>DSTDEV(PlotSort,"PhxRedEdge",$BJ$31:$BJ$32)/SQRT($BH12)</f>
        <v>9.1176567199308684E-3</v>
      </c>
      <c r="BM12" s="4">
        <f>DAVERAGE(PlotSort,"TMRed",$BJ$31:$BJ$32)</f>
        <v>0.13296875</v>
      </c>
      <c r="BN12" s="4">
        <f>DSTDEV(PlotSort,"TMRed",$BJ$31:$BJ$32)/SQRT($BH12)</f>
        <v>1.1136983129607706E-2</v>
      </c>
      <c r="BO12" s="4">
        <f>DAVERAGE(PlotSort,"TMNIR",$BJ$31:$BJ$32)</f>
        <v>0.39940624999999996</v>
      </c>
      <c r="BP12" s="4">
        <f>DSTDEV(PlotSort,"TMNIR",$BJ$31:$BJ$32)/SQRT($BH12)</f>
        <v>1.2804346491035878E-2</v>
      </c>
      <c r="BQ12" s="4">
        <f>DAVERAGE(PlotSort,"NDRE",$BJ$31:$BJ$32)</f>
        <v>0.21295500105625109</v>
      </c>
      <c r="BR12" s="4">
        <f>DSTDEV(PlotSort,"NDRE",$BJ$31:$BJ$32)/SQRT($BH12)</f>
        <v>1.3828734853731744E-2</v>
      </c>
      <c r="BS12" s="4">
        <f>DAVERAGE(PlotSort,"rvi",$BJ$31:$BJ$32)</f>
        <v>3.519485894406817</v>
      </c>
      <c r="BT12" s="4">
        <f>DSTDEV(PlotSort,"rvi",$BJ$31:$BJ$32)/SQRT($BH12)</f>
        <v>0.44018981520895389</v>
      </c>
      <c r="BU12" s="17">
        <f>DAVERAGE(PlotSort,"ndvi",$BJ$31:$BJ$32)</f>
        <v>0.5063852589576554</v>
      </c>
      <c r="BV12" s="4">
        <f>DSTDEV(PlotSort,"ndvi",$BJ$31:$BJ$32)/SQRT($BH12)</f>
        <v>3.5746422633853754E-2</v>
      </c>
      <c r="BW12" s="17">
        <f>DAVERAGE(PlotSort,"SAVI",$BJ$31:$BJ$32)</f>
        <v>0.38791484741370363</v>
      </c>
      <c r="BX12" s="4">
        <f>DSTDEV(PlotSort,"SAVI",$BJ$31:$BJ$32)/SQRT($BH12)</f>
        <v>2.483970083354101E-2</v>
      </c>
      <c r="BY12" s="17">
        <f>DAVERAGE(PlotSort,"CCCI",$BJ$31:$BJ$32)</f>
        <v>6.354205658362054E-2</v>
      </c>
      <c r="BZ12" s="4">
        <f>DSTDEV(PlotSort,"CCCI",$BJ$31:$BJ$32)/SQRT($BH12)</f>
        <v>2.7287034451431658E-2</v>
      </c>
    </row>
    <row r="13" spans="1:78" ht="13.5" customHeight="1" x14ac:dyDescent="0.2">
      <c r="B13" s="10">
        <v>169</v>
      </c>
      <c r="C13" s="10">
        <v>8.9250000000000007</v>
      </c>
      <c r="D13" s="10">
        <v>169.37187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32.5</v>
      </c>
      <c r="Q13" s="24">
        <v>1.34</v>
      </c>
      <c r="R13" s="24">
        <v>3.55</v>
      </c>
      <c r="S13" s="24">
        <v>47.49</v>
      </c>
      <c r="T13" s="24">
        <v>87.36</v>
      </c>
      <c r="U13" s="10">
        <v>3</v>
      </c>
      <c r="V13" s="10">
        <v>0.5</v>
      </c>
      <c r="W13" s="10">
        <v>2</v>
      </c>
      <c r="X13" s="10">
        <v>1</v>
      </c>
      <c r="Y13" s="10">
        <v>1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3.8938000000000001</v>
      </c>
      <c r="AK13" s="10">
        <v>0.55659999999999998</v>
      </c>
      <c r="AL13" s="11">
        <v>0.13900000000000001</v>
      </c>
      <c r="AM13" s="11">
        <v>1.9900000000000001E-2</v>
      </c>
      <c r="AN13" s="11">
        <v>2.9664999999999999</v>
      </c>
      <c r="AO13" s="11">
        <v>0.10580000000000001</v>
      </c>
      <c r="AP13" s="11">
        <v>0.27289999999999998</v>
      </c>
      <c r="AQ13" s="11">
        <v>9.7000000000000003E-3</v>
      </c>
      <c r="AR13" s="11">
        <v>7.5904999999999996</v>
      </c>
      <c r="AS13" s="11">
        <v>1.0178</v>
      </c>
      <c r="AT13" s="11">
        <v>0.14249999999999999</v>
      </c>
      <c r="AU13" s="11">
        <v>1.9099999999999999E-2</v>
      </c>
      <c r="AV13" s="11">
        <v>29.762699999999999</v>
      </c>
      <c r="AW13" s="11">
        <v>0.34739999999999999</v>
      </c>
      <c r="AX13" s="11">
        <v>0.4244</v>
      </c>
      <c r="AY13" s="11">
        <v>5.0000000000000001E-3</v>
      </c>
      <c r="AZ13" s="11">
        <v>0.21726659974186149</v>
      </c>
      <c r="BA13" s="11">
        <v>2.9782456140350879</v>
      </c>
      <c r="BB13" s="11">
        <v>0.49726583171635219</v>
      </c>
      <c r="BC13" s="11">
        <v>0.39633517668010126</v>
      </c>
      <c r="BD13" s="11">
        <v>0.12210381941592585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0.1726625</v>
      </c>
      <c r="BJ13" s="4">
        <f>DSTDEV(PlotSort,"PhxRed",$BL$35:$BL$36)/SQRT($BH13)</f>
        <v>9.3423371483187627E-3</v>
      </c>
      <c r="BK13" s="4">
        <f>DAVERAGE(PlotSort,"PhxRedEdge",$BL$35:$BL$36)</f>
        <v>0.2723875</v>
      </c>
      <c r="BL13" s="4">
        <f>DSTDEV(PlotSort,"PhxRedEdge",$BL$35:$BL$36)/SQRT($BH13)</f>
        <v>1.4108500951807117E-2</v>
      </c>
      <c r="BM13" s="4">
        <f>DAVERAGE(PlotSort,"TMRed",$BL$35:$BL$36)</f>
        <v>0.17396250000000002</v>
      </c>
      <c r="BN13" s="4">
        <f>DSTDEV(PlotSort,"TMRed",$BL$35:$BL$36)/SQRT($BH13)</f>
        <v>9.0700436583450623E-3</v>
      </c>
      <c r="BO13" s="4">
        <f>DAVERAGE(PlotSort,"TMNIR",$BL$35:$BL$36)</f>
        <v>0.37016250000000001</v>
      </c>
      <c r="BP13" s="4">
        <f>DSTDEV(PlotSort,"TMNIR",$BL$35:$BL$36)/SQRT($BH13)</f>
        <v>1.9298898354014125E-2</v>
      </c>
      <c r="BQ13" s="4">
        <f>DAVERAGE(PlotSort,"NDRE",$BL$35:$BL$36)</f>
        <v>0.15205770185430517</v>
      </c>
      <c r="BR13" s="4">
        <f>DSTDEV(PlotSort,"NDRE",$BL$35:$BL$36)/SQRT($BH13)</f>
        <v>2.932473179417115E-3</v>
      </c>
      <c r="BS13" s="4">
        <f>DAVERAGE(PlotSort,"rvi",$BL$35:$BL$36)</f>
        <v>2.129269917924355</v>
      </c>
      <c r="BT13" s="4">
        <f>DSTDEV(PlotSort,"rvi",$BL$35:$BL$36)/SQRT($BH13)</f>
        <v>3.1905999627438779E-2</v>
      </c>
      <c r="BU13" s="17">
        <f>DAVERAGE(PlotSort,"ndvi",$BL$35:$BL$36)</f>
        <v>0.36041543861235653</v>
      </c>
      <c r="BV13" s="4">
        <f>DSTDEV(PlotSort,"ndvi",$BL$35:$BL$36)/SQRT($BH13)</f>
        <v>6.4178360224665734E-3</v>
      </c>
      <c r="BW13" s="17">
        <f>DAVERAGE(PlotSort,"SAVI",$BL$35:$BL$36)</f>
        <v>0.2804281628371274</v>
      </c>
      <c r="BX13" s="4">
        <f>DSTDEV(PlotSort,"SAVI",$BL$35:$BL$36)/SQRT($BH13)</f>
        <v>9.1384625825956817E-3</v>
      </c>
      <c r="BY13" s="17">
        <f>DAVERAGE(PlotSort,"CCCI",$BL$35:$BL$36)</f>
        <v>0.1044037349247102</v>
      </c>
      <c r="BZ13" s="4">
        <f>DSTDEV(PlotSort,"CCCI",$BL$35:$BL$36)/SQRT($BH13)</f>
        <v>1.966900276596718E-2</v>
      </c>
    </row>
    <row r="14" spans="1:78" ht="13.5" customHeight="1" x14ac:dyDescent="0.2">
      <c r="B14" s="10">
        <v>169</v>
      </c>
      <c r="C14" s="10">
        <v>8.9169999999999998</v>
      </c>
      <c r="D14" s="10">
        <v>169.37154000000001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32.5</v>
      </c>
      <c r="Q14" s="24">
        <v>1.34</v>
      </c>
      <c r="R14" s="24">
        <v>3.55</v>
      </c>
      <c r="S14" s="24">
        <v>47.59</v>
      </c>
      <c r="T14" s="24">
        <v>87.3</v>
      </c>
      <c r="U14" s="10">
        <v>3</v>
      </c>
      <c r="V14" s="10">
        <v>0.5</v>
      </c>
      <c r="W14" s="10">
        <v>2</v>
      </c>
      <c r="X14" s="10">
        <v>1</v>
      </c>
      <c r="Y14" s="10">
        <v>1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1.7343</v>
      </c>
      <c r="AK14" s="10">
        <v>0.42099999999999999</v>
      </c>
      <c r="AL14" s="11">
        <v>6.2E-2</v>
      </c>
      <c r="AM14" s="11">
        <v>1.4999999999999999E-2</v>
      </c>
      <c r="AN14" s="11">
        <v>2.3591000000000002</v>
      </c>
      <c r="AO14" s="11">
        <v>8.0999999999999996E-3</v>
      </c>
      <c r="AP14" s="11">
        <v>0.21729999999999999</v>
      </c>
      <c r="AQ14" s="11">
        <v>6.9999999999999999E-4</v>
      </c>
      <c r="AR14" s="11">
        <v>3.4499</v>
      </c>
      <c r="AS14" s="11">
        <v>0.83230000000000004</v>
      </c>
      <c r="AT14" s="11">
        <v>6.4799999999999996E-2</v>
      </c>
      <c r="AU14" s="11">
        <v>1.5599999999999999E-2</v>
      </c>
      <c r="AV14" s="11">
        <v>26.846599999999999</v>
      </c>
      <c r="AW14" s="11">
        <v>0.74670000000000003</v>
      </c>
      <c r="AX14" s="11">
        <v>0.38329999999999997</v>
      </c>
      <c r="AY14" s="11">
        <v>1.0699999999999999E-2</v>
      </c>
      <c r="AZ14" s="11">
        <v>0.27639027639027636</v>
      </c>
      <c r="BA14" s="11">
        <v>5.9151234567901234</v>
      </c>
      <c r="BB14" s="11">
        <v>0.71077884400803404</v>
      </c>
      <c r="BC14" s="11">
        <v>0.50390254192595718</v>
      </c>
      <c r="BD14" s="11">
        <v>-0.14098550430459311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0.15348125000000007</v>
      </c>
      <c r="BJ14" s="4">
        <f>DSTDEV(PlotSort,"PhxRed",$BM$35:$BM$36)/SQRT($BH14)</f>
        <v>5.4731406184352046E-3</v>
      </c>
      <c r="BK14" s="4">
        <f>DAVERAGE(PlotSort,"PhxRedEdge",$BM$35:$BM$36)</f>
        <v>0.28309374999999998</v>
      </c>
      <c r="BL14" s="4">
        <f>DSTDEV(PlotSort,"PhxRedEdge",$BM$35:$BM$36)/SQRT($BH14)</f>
        <v>5.0914836471471336E-3</v>
      </c>
      <c r="BM14" s="4">
        <f>DAVERAGE(PlotSort,"TMRed",$BM$35:$BM$36)</f>
        <v>0.15634999999999999</v>
      </c>
      <c r="BN14" s="4">
        <f>DSTDEV(PlotSort,"TMRed",$BM$35:$BM$36)/SQRT($BH14)</f>
        <v>5.6378408987838823E-3</v>
      </c>
      <c r="BO14" s="4">
        <f>DAVERAGE(PlotSort,"TMNIR",$BM$35:$BM$36)</f>
        <v>0.42968749999999994</v>
      </c>
      <c r="BP14" s="4">
        <f>DSTDEV(PlotSort,"TMNIR",$BM$35:$BM$36)/SQRT($BH14)</f>
        <v>4.4175113186046278E-3</v>
      </c>
      <c r="BQ14" s="4">
        <f>DAVERAGE(PlotSort,"NDRE",$BM$35:$BM$36)</f>
        <v>0.20630626905837365</v>
      </c>
      <c r="BR14" s="4">
        <f>DSTDEV(PlotSort,"NDRE",$BM$35:$BM$36)/SQRT($BH14)</f>
        <v>5.7660188569028051E-3</v>
      </c>
      <c r="BS14" s="4">
        <f>DAVERAGE(PlotSort,"rvi",$BM$35:$BM$36)</f>
        <v>2.7931933656557795</v>
      </c>
      <c r="BT14" s="4">
        <f>DSTDEV(PlotSort,"rvi",$BM$35:$BM$36)/SQRT($BH14)</f>
        <v>8.6575185247615344E-2</v>
      </c>
      <c r="BU14" s="17">
        <f>DAVERAGE(PlotSort,"ndvi",$BM$35:$BM$36)</f>
        <v>0.46844776145612693</v>
      </c>
      <c r="BV14" s="4">
        <f>DSTDEV(PlotSort,"ndvi",$BM$35:$BM$36)/SQRT($BH14)</f>
        <v>1.2597607751645638E-2</v>
      </c>
      <c r="BW14" s="17">
        <f>DAVERAGE(PlotSort,"SAVI",$BM$35:$BM$36)</f>
        <v>0.37811213564844781</v>
      </c>
      <c r="BX14" s="4">
        <f>DSTDEV(PlotSort,"SAVI",$BM$35:$BM$36)/SQRT($BH14)</f>
        <v>8.5574671436976831E-3</v>
      </c>
      <c r="BY14" s="17">
        <f>DAVERAGE(PlotSort,"CCCI",$BM$35:$BM$36)</f>
        <v>0.14470468385234939</v>
      </c>
      <c r="BZ14" s="4">
        <f>DSTDEV(PlotSort,"CCCI",$BM$35:$BM$36)/SQRT($BH14)</f>
        <v>1.7999811434089342E-2</v>
      </c>
    </row>
    <row r="15" spans="1:78" ht="13.5" customHeight="1" x14ac:dyDescent="0.2">
      <c r="B15" s="10">
        <v>169</v>
      </c>
      <c r="C15" s="10">
        <v>8.9090000000000007</v>
      </c>
      <c r="D15" s="10">
        <v>169.37120999999999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32.5</v>
      </c>
      <c r="Q15" s="24">
        <v>1.34</v>
      </c>
      <c r="R15" s="24">
        <v>3.55</v>
      </c>
      <c r="S15" s="24">
        <v>47.69</v>
      </c>
      <c r="T15" s="24">
        <v>87.24</v>
      </c>
      <c r="U15" s="10">
        <v>3</v>
      </c>
      <c r="V15" s="10">
        <v>0.5</v>
      </c>
      <c r="W15" s="10">
        <v>2</v>
      </c>
      <c r="X15" s="10">
        <v>1</v>
      </c>
      <c r="Y15" s="10">
        <v>1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3.9418000000000002</v>
      </c>
      <c r="AK15" s="10">
        <v>0.5635</v>
      </c>
      <c r="AL15" s="11">
        <v>0.14099999999999999</v>
      </c>
      <c r="AM15" s="11">
        <v>2.0199999999999999E-2</v>
      </c>
      <c r="AN15" s="11">
        <v>2.9115000000000002</v>
      </c>
      <c r="AO15" s="11">
        <v>1.32E-2</v>
      </c>
      <c r="AP15" s="11">
        <v>0.26860000000000001</v>
      </c>
      <c r="AQ15" s="11">
        <v>1.1999999999999999E-3</v>
      </c>
      <c r="AR15" s="11">
        <v>7.5824999999999996</v>
      </c>
      <c r="AS15" s="11">
        <v>1.32</v>
      </c>
      <c r="AT15" s="11">
        <v>0.1426</v>
      </c>
      <c r="AU15" s="11">
        <v>2.4799999999999999E-2</v>
      </c>
      <c r="AV15" s="11">
        <v>28.7456</v>
      </c>
      <c r="AW15" s="11">
        <v>0.1706</v>
      </c>
      <c r="AX15" s="11">
        <v>0.41110000000000002</v>
      </c>
      <c r="AY15" s="11">
        <v>2.3999999999999998E-3</v>
      </c>
      <c r="AZ15" s="11">
        <v>0.20965131675739299</v>
      </c>
      <c r="BA15" s="11">
        <v>2.8828892005610101</v>
      </c>
      <c r="BB15" s="11">
        <v>0.4849196315694419</v>
      </c>
      <c r="BC15" s="11">
        <v>0.38222454208977885</v>
      </c>
      <c r="BD15" s="11">
        <v>0.10567948107945499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9.6337499999999993E-2</v>
      </c>
      <c r="BJ15" s="4">
        <f>DSTDEV(PlotSort,"PhxRed",$BN$35:$BN$36)/SQRT($BH15)</f>
        <v>1.5481174483638428E-2</v>
      </c>
      <c r="BK15" s="4">
        <f>DAVERAGE(PlotSort,"PhxRedEdge",$BN$35:$BN$36)</f>
        <v>0.250475</v>
      </c>
      <c r="BL15" s="4">
        <f>DSTDEV(PlotSort,"PhxRedEdge",$BN$35:$BN$36)/SQRT($BH15)</f>
        <v>1.3376294997387789E-2</v>
      </c>
      <c r="BM15" s="4">
        <f>DAVERAGE(PlotSort,"TMRed",$BN$35:$BN$36)</f>
        <v>9.9162499999999987E-2</v>
      </c>
      <c r="BN15" s="4">
        <f>DSTDEV(PlotSort,"TMRed",$BN$35:$BN$36)/SQRT($BH15)</f>
        <v>1.5631823510070732E-2</v>
      </c>
      <c r="BO15" s="4">
        <f>DAVERAGE(PlotSort,"TMNIR",$BN$35:$BN$36)</f>
        <v>0.43316250000000006</v>
      </c>
      <c r="BP15" s="4">
        <f>DSTDEV(PlotSort,"TMNIR",$BN$35:$BN$36)/SQRT($BH15)</f>
        <v>1.1828264235357129E-2</v>
      </c>
      <c r="BQ15" s="4">
        <f>DAVERAGE(PlotSort,"NDRE",$BN$35:$BN$36)</f>
        <v>0.27012983690066406</v>
      </c>
      <c r="BR15" s="4">
        <f>DSTDEV(PlotSort,"NDRE",$BN$35:$BN$36)/SQRT($BH15)</f>
        <v>1.3013686288989993E-2</v>
      </c>
      <c r="BS15" s="4">
        <f>DAVERAGE(PlotSort,"rvi",$BN$35:$BN$36)</f>
        <v>5.0124605410484637</v>
      </c>
      <c r="BT15" s="4">
        <f>DSTDEV(PlotSort,"rvi",$BN$35:$BN$36)/SQRT($BH15)</f>
        <v>0.59305223388799655</v>
      </c>
      <c r="BU15" s="17">
        <f>DAVERAGE(PlotSort,"ndvi",$BN$35:$BN$36)</f>
        <v>0.64073245513178079</v>
      </c>
      <c r="BV15" s="4">
        <f>DSTDEV(PlotSort,"ndvi",$BN$35:$BN$36)/SQRT($BH15)</f>
        <v>3.8930746756301753E-2</v>
      </c>
      <c r="BW15" s="17">
        <f>DAVERAGE(PlotSort,"SAVI",$BN$35:$BN$36)</f>
        <v>0.48854899391347351</v>
      </c>
      <c r="BX15" s="4">
        <f>DSTDEV(PlotSort,"SAVI",$BN$35:$BN$36)/SQRT($BH15)</f>
        <v>1.9601972846649447E-2</v>
      </c>
      <c r="BY15" s="17">
        <f>DAVERAGE(PlotSort,"CCCI",$BN$35:$BN$36)</f>
        <v>3.7865290818327922E-2</v>
      </c>
      <c r="BZ15" s="4">
        <f>DSTDEV(PlotSort,"CCCI",$BN$35:$BN$36)/SQRT($BH15)</f>
        <v>5.7617534935201269E-2</v>
      </c>
    </row>
    <row r="16" spans="1:78" ht="13.5" customHeight="1" x14ac:dyDescent="0.2">
      <c r="B16" s="10">
        <v>169</v>
      </c>
      <c r="C16" s="10">
        <v>8.9019999999999992</v>
      </c>
      <c r="D16" s="10">
        <v>169.37092000000001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32.5</v>
      </c>
      <c r="Q16" s="24">
        <v>1.34</v>
      </c>
      <c r="R16" s="24">
        <v>3.55</v>
      </c>
      <c r="S16" s="24">
        <v>47.78</v>
      </c>
      <c r="T16" s="24">
        <v>87.19</v>
      </c>
      <c r="U16" s="10">
        <v>3</v>
      </c>
      <c r="V16" s="10">
        <v>0.5</v>
      </c>
      <c r="W16" s="10">
        <v>2</v>
      </c>
      <c r="X16" s="10">
        <v>1</v>
      </c>
      <c r="Y16" s="10">
        <v>1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3.8727</v>
      </c>
      <c r="AK16" s="10">
        <v>0.25640000000000002</v>
      </c>
      <c r="AL16" s="11">
        <v>0.1386</v>
      </c>
      <c r="AM16" s="11">
        <v>9.1999999999999998E-3</v>
      </c>
      <c r="AN16" s="11">
        <v>2.8273000000000001</v>
      </c>
      <c r="AO16" s="11">
        <v>9.4700000000000006E-2</v>
      </c>
      <c r="AP16" s="11">
        <v>0.2611</v>
      </c>
      <c r="AQ16" s="11">
        <v>8.6999999999999994E-3</v>
      </c>
      <c r="AR16" s="11">
        <v>7.3326000000000002</v>
      </c>
      <c r="AS16" s="11">
        <v>0.82250000000000001</v>
      </c>
      <c r="AT16" s="11">
        <v>0.1381</v>
      </c>
      <c r="AU16" s="11">
        <v>1.55E-2</v>
      </c>
      <c r="AV16" s="11">
        <v>27.736799999999999</v>
      </c>
      <c r="AW16" s="11">
        <v>0.51380000000000003</v>
      </c>
      <c r="AX16" s="11">
        <v>0.3972</v>
      </c>
      <c r="AY16" s="11">
        <v>7.4000000000000003E-3</v>
      </c>
      <c r="AZ16" s="11">
        <v>0.20674464529849612</v>
      </c>
      <c r="BA16" s="11">
        <v>2.8761766835626359</v>
      </c>
      <c r="BB16" s="11">
        <v>0.48402764804782367</v>
      </c>
      <c r="BC16" s="11">
        <v>0.37539843523616345</v>
      </c>
      <c r="BD16" s="11">
        <v>8.3943055829831636E-2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0.14703125</v>
      </c>
      <c r="BJ16" s="4">
        <f>DSTDEV(PlotSort,"PhxRed",$BK$31:$BK$32)/SQRT($BH16)</f>
        <v>1.0144402063658877E-2</v>
      </c>
      <c r="BK16" s="4">
        <f>DAVERAGE(PlotSort,"PhxRedEdge",$BK$31:$BK$32)</f>
        <v>0.2775125</v>
      </c>
      <c r="BL16" s="4">
        <f>DSTDEV(PlotSort,"PhxRedEdge",$BK$31:$BK$32)/SQRT($BH16)</f>
        <v>7.3884700434754631E-3</v>
      </c>
      <c r="BM16" s="4">
        <f>DAVERAGE(PlotSort,"TMRed",$BK$31:$BK$32)</f>
        <v>0.14955625000000003</v>
      </c>
      <c r="BN16" s="4">
        <f>DSTDEV(PlotSort,"TMRed",$BK$31:$BK$32)/SQRT($BH16)</f>
        <v>9.9510132178838671E-3</v>
      </c>
      <c r="BO16" s="4">
        <f>DAVERAGE(PlotSort,"TMNIR",$BK$31:$BK$32)</f>
        <v>0.41891249999999997</v>
      </c>
      <c r="BP16" s="4">
        <f>DSTDEV(PlotSort,"TMNIR",$BK$31:$BK$32)/SQRT($BH16)</f>
        <v>8.5090925632525603E-3</v>
      </c>
      <c r="BQ16" s="4">
        <f>DAVERAGE(PlotSort,"NDRE",$BK$31:$BK$32)</f>
        <v>0.20377199042014846</v>
      </c>
      <c r="BR16" s="4">
        <f>DSTDEV(PlotSort,"NDRE",$BK$31:$BK$32)/SQRT($BH16)</f>
        <v>1.1136257145422221E-2</v>
      </c>
      <c r="BS16" s="4">
        <f>DAVERAGE(PlotSort,"rvi",$BK$31:$BK$32)</f>
        <v>3.0807211269848822</v>
      </c>
      <c r="BT16" s="4">
        <f>DSTDEV(PlotSort,"rvi",$BK$31:$BK$32)/SQRT($BH16)</f>
        <v>0.29746885322300004</v>
      </c>
      <c r="BU16" s="17">
        <f>DAVERAGE(PlotSort,"ndvi",$BK$31:$BK$32)</f>
        <v>0.47995665476500332</v>
      </c>
      <c r="BV16" s="4">
        <f>DSTDEV(PlotSort,"ndvi",$BK$31:$BK$32)/SQRT($BH16)</f>
        <v>2.8403990562592914E-2</v>
      </c>
      <c r="BW16" s="17">
        <f>DAVERAGE(PlotSort,"SAVI",$BK$31:$BK$32)</f>
        <v>0.37972317537680211</v>
      </c>
      <c r="BX16" s="4">
        <f>DSTDEV(PlotSort,"SAVI",$BK$31:$BK$32)/SQRT($BH16)</f>
        <v>1.9337260486140293E-2</v>
      </c>
      <c r="BY16" s="17">
        <f>DAVERAGE(PlotSort,"CCCI",$BK$31:$BK$32)</f>
        <v>8.3055162461355761E-2</v>
      </c>
      <c r="BZ16" s="4">
        <f>DSTDEV(PlotSort,"CCCI",$BK$31:$BK$32)/SQRT($BH16)</f>
        <v>2.1294368546038757E-2</v>
      </c>
    </row>
    <row r="17" spans="2:78" ht="13.5" customHeight="1" x14ac:dyDescent="0.2">
      <c r="B17" s="10">
        <v>169</v>
      </c>
      <c r="C17" s="10">
        <v>8.8940000000000001</v>
      </c>
      <c r="D17" s="10">
        <v>169.37057999999999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32.5</v>
      </c>
      <c r="Q17" s="24">
        <v>1.34</v>
      </c>
      <c r="R17" s="24">
        <v>3.55</v>
      </c>
      <c r="S17" s="24">
        <v>47.88</v>
      </c>
      <c r="T17" s="24">
        <v>87.13</v>
      </c>
      <c r="U17" s="10">
        <v>3</v>
      </c>
      <c r="V17" s="10">
        <v>0.5</v>
      </c>
      <c r="W17" s="10">
        <v>2</v>
      </c>
      <c r="X17" s="10">
        <v>1</v>
      </c>
      <c r="Y17" s="10">
        <v>1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3.5888</v>
      </c>
      <c r="AK17" s="10">
        <v>0.29570000000000002</v>
      </c>
      <c r="AL17" s="11">
        <v>0.12859999999999999</v>
      </c>
      <c r="AM17" s="11">
        <v>1.06E-2</v>
      </c>
      <c r="AN17" s="11">
        <v>2.8031000000000001</v>
      </c>
      <c r="AO17" s="11">
        <v>1.3100000000000001E-2</v>
      </c>
      <c r="AP17" s="11">
        <v>0.25919999999999999</v>
      </c>
      <c r="AQ17" s="11">
        <v>1.1999999999999999E-3</v>
      </c>
      <c r="AR17" s="11">
        <v>6.9977999999999998</v>
      </c>
      <c r="AS17" s="11">
        <v>0.55559999999999998</v>
      </c>
      <c r="AT17" s="11">
        <v>0.13189999999999999</v>
      </c>
      <c r="AU17" s="11">
        <v>1.0500000000000001E-2</v>
      </c>
      <c r="AV17" s="11">
        <v>29.093</v>
      </c>
      <c r="AW17" s="11">
        <v>0.12690000000000001</v>
      </c>
      <c r="AX17" s="11">
        <v>0.41720000000000002</v>
      </c>
      <c r="AY17" s="11">
        <v>1.8E-3</v>
      </c>
      <c r="AZ17" s="11">
        <v>0.23358959195742168</v>
      </c>
      <c r="BA17" s="11">
        <v>3.1630022744503417</v>
      </c>
      <c r="BB17" s="11">
        <v>0.5195774904389</v>
      </c>
      <c r="BC17" s="11">
        <v>0.40792107520732052</v>
      </c>
      <c r="BD17" s="11">
        <v>0.17163108133203864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0.14094999999999999</v>
      </c>
      <c r="BJ17" s="4">
        <f>DSTDEV(PlotSort,"PhxRed",$BL$31:$BL$32)/SQRT($BH17)</f>
        <v>1.0545255647288346E-2</v>
      </c>
      <c r="BK17" s="4">
        <f>DAVERAGE(PlotSort,"PhxRedEdge",$BL$31:$BL$32)</f>
        <v>0.26701250000000004</v>
      </c>
      <c r="BL17" s="4">
        <f>DSTDEV(PlotSort,"PhxRedEdge",$BL$31:$BL$32)/SQRT($BH17)</f>
        <v>8.9161458181211042E-3</v>
      </c>
      <c r="BM17" s="4">
        <f>DAVERAGE(PlotSort,"TMRed",$BL$31:$BL$32)</f>
        <v>0.14335624999999999</v>
      </c>
      <c r="BN17" s="4">
        <f>DSTDEV(PlotSort,"TMRed",$BL$31:$BL$32)/SQRT($BH17)</f>
        <v>1.0676828370939577E-2</v>
      </c>
      <c r="BO17" s="4">
        <f>DAVERAGE(PlotSort,"TMNIR",$BL$31:$BL$32)</f>
        <v>0.4124374999999999</v>
      </c>
      <c r="BP17" s="4">
        <f>DSTDEV(PlotSort,"TMNIR",$BL$31:$BL$32)/SQRT($BH17)</f>
        <v>1.2553558177531707E-2</v>
      </c>
      <c r="BQ17" s="4">
        <f>DAVERAGE(PlotSort,"NDRE",$BL$31:$BL$32)</f>
        <v>0.21362804801570978</v>
      </c>
      <c r="BR17" s="4">
        <f>DSTDEV(PlotSort,"NDRE",$BL$31:$BL$32)/SQRT($BH17)</f>
        <v>1.343987021401964E-2</v>
      </c>
      <c r="BS17" s="4">
        <f>DAVERAGE(PlotSort,"rvi",$BL$31:$BL$32)</f>
        <v>3.2833374681573071</v>
      </c>
      <c r="BT17" s="4">
        <f>DSTDEV(PlotSort,"rvi",$BL$31:$BL$32)/SQRT($BH17)</f>
        <v>0.39830654723579573</v>
      </c>
      <c r="BU17" s="17">
        <f>DAVERAGE(PlotSort,"ndvi",$BL$31:$BL$32)</f>
        <v>0.48906505356319235</v>
      </c>
      <c r="BV17" s="4">
        <f>DSTDEV(PlotSort,"ndvi",$BL$31:$BL$32)/SQRT($BH17)</f>
        <v>3.2502757117370711E-2</v>
      </c>
      <c r="BW17" s="17">
        <f>DAVERAGE(PlotSort,"SAVI",$BL$31:$BL$32)</f>
        <v>0.38287753864694613</v>
      </c>
      <c r="BX17" s="4">
        <f>DSTDEV(PlotSort,"SAVI",$BL$31:$BL$32)/SQRT($BH17)</f>
        <v>2.3051470717607856E-2</v>
      </c>
      <c r="BY17" s="17">
        <f>DAVERAGE(PlotSort,"CCCI",$BL$31:$BL$32)</f>
        <v>0.13278403426251267</v>
      </c>
      <c r="BZ17" s="4">
        <f>DSTDEV(PlotSort,"CCCI",$BL$31:$BL$32)/SQRT($BH17)</f>
        <v>3.011983513066132E-2</v>
      </c>
    </row>
    <row r="18" spans="2:78" ht="13.5" customHeight="1" x14ac:dyDescent="0.2">
      <c r="B18" s="10">
        <v>169</v>
      </c>
      <c r="C18" s="10">
        <v>8.9629999999999992</v>
      </c>
      <c r="D18" s="10">
        <v>169.37345999999999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32.5</v>
      </c>
      <c r="Q18" s="24">
        <v>1.34</v>
      </c>
      <c r="R18" s="24">
        <v>3.55</v>
      </c>
      <c r="S18" s="24">
        <v>47.01</v>
      </c>
      <c r="T18" s="24">
        <v>87.65</v>
      </c>
      <c r="U18" s="10">
        <v>3</v>
      </c>
      <c r="V18" s="10">
        <v>0.5</v>
      </c>
      <c r="W18" s="10">
        <v>2</v>
      </c>
      <c r="X18" s="10">
        <v>1</v>
      </c>
      <c r="Y18" s="10">
        <v>1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1.8684000000000001</v>
      </c>
      <c r="AK18" s="10">
        <v>0.1464</v>
      </c>
      <c r="AL18" s="11">
        <v>6.6299999999999998E-2</v>
      </c>
      <c r="AM18" s="11">
        <v>5.1999999999999998E-3</v>
      </c>
      <c r="AN18" s="11">
        <v>2.5106999999999999</v>
      </c>
      <c r="AO18" s="11">
        <v>0.1033</v>
      </c>
      <c r="AP18" s="11">
        <v>0.2296</v>
      </c>
      <c r="AQ18" s="11">
        <v>9.4999999999999998E-3</v>
      </c>
      <c r="AR18" s="11">
        <v>3.8075000000000001</v>
      </c>
      <c r="AS18" s="11">
        <v>0.24940000000000001</v>
      </c>
      <c r="AT18" s="11">
        <v>7.1099999999999997E-2</v>
      </c>
      <c r="AU18" s="11">
        <v>4.7000000000000002E-3</v>
      </c>
      <c r="AV18" s="11">
        <v>29.527699999999999</v>
      </c>
      <c r="AW18" s="11">
        <v>0.79459999999999997</v>
      </c>
      <c r="AX18" s="11">
        <v>0.41810000000000003</v>
      </c>
      <c r="AY18" s="11">
        <v>1.1299999999999999E-2</v>
      </c>
      <c r="AZ18" s="11">
        <v>0.29102979774587001</v>
      </c>
      <c r="BA18" s="11">
        <v>5.880450070323489</v>
      </c>
      <c r="BB18" s="11">
        <v>0.70932134096484056</v>
      </c>
      <c r="BC18" s="11">
        <v>0.52618277395875457</v>
      </c>
      <c r="BD18" s="11">
        <v>-4.0317467639321966E-2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0.13478125000000005</v>
      </c>
      <c r="BJ18" s="4">
        <f>DSTDEV(PlotSort,"PhxRed",$BJ$35:$BJ$36)/SQRT($BH18)</f>
        <v>1.1621611401285923E-2</v>
      </c>
      <c r="BK18" s="4">
        <f>DAVERAGE(PlotSort,"PhxRedEdge",$BJ$35:$BJ$36)</f>
        <v>0.26529374999999999</v>
      </c>
      <c r="BL18" s="4">
        <f>DSTDEV(PlotSort,"PhxRedEdge",$BJ$35:$BJ$36)/SQRT($BH18)</f>
        <v>6.827953992900559E-3</v>
      </c>
      <c r="BM18" s="4">
        <f>DAVERAGE(PlotSort,"TMRed",$BJ$35:$BJ$36)</f>
        <v>0.13729375000000002</v>
      </c>
      <c r="BN18" s="4">
        <f>DSTDEV(PlotSort,"TMRed",$BJ$35:$BJ$36)/SQRT($BH18)</f>
        <v>1.155480588597228E-2</v>
      </c>
      <c r="BO18" s="4">
        <f>DAVERAGE(PlotSort,"TMNIR",$BJ$35:$BJ$36)</f>
        <v>0.41198750000000001</v>
      </c>
      <c r="BP18" s="4">
        <f>DSTDEV(PlotSort,"TMNIR",$BJ$35:$BJ$36)/SQRT($BH18)</f>
        <v>4.8238632080522363E-3</v>
      </c>
      <c r="BQ18" s="4">
        <f>DAVERAGE(PlotSort,"NDRE",$BJ$35:$BJ$36)</f>
        <v>0.21789639909079292</v>
      </c>
      <c r="BR18" s="4">
        <f>DSTDEV(PlotSort,"NDRE",$BJ$35:$BJ$36)/SQRT($BH18)</f>
        <v>1.356286378979276E-2</v>
      </c>
      <c r="BS18" s="4">
        <f>DAVERAGE(PlotSort,"rvi",$BJ$35:$BJ$36)</f>
        <v>3.4804521344350592</v>
      </c>
      <c r="BT18" s="4">
        <f>DSTDEV(PlotSort,"rvi",$BJ$35:$BJ$36)/SQRT($BH18)</f>
        <v>0.3948242565224061</v>
      </c>
      <c r="BU18" s="17">
        <f>DAVERAGE(PlotSort,"ndvi",$BJ$35:$BJ$36)</f>
        <v>0.50966980697839848</v>
      </c>
      <c r="BV18" s="4">
        <f>DSTDEV(PlotSort,"ndvi",$BJ$35:$BJ$36)/SQRT($BH18)</f>
        <v>3.4218063495836587E-2</v>
      </c>
      <c r="BW18" s="17">
        <f>DAVERAGE(PlotSort,"SAVI",$BJ$35:$BJ$36)</f>
        <v>0.39577970737075518</v>
      </c>
      <c r="BX18" s="4">
        <f>DSTDEV(PlotSort,"SAVI",$BJ$35:$BJ$36)/SQRT($BH18)</f>
        <v>2.2639043854656957E-2</v>
      </c>
      <c r="BY18" s="17">
        <f>DAVERAGE(PlotSort,"CCCI",$BJ$35:$BJ$36)</f>
        <v>9.0978783991742709E-2</v>
      </c>
      <c r="BZ18" s="4">
        <f>DSTDEV(PlotSort,"CCCI",$BJ$35:$BJ$36)/SQRT($BH18)</f>
        <v>2.4982265346916725E-2</v>
      </c>
    </row>
    <row r="19" spans="2:78" ht="13.5" customHeight="1" x14ac:dyDescent="0.2">
      <c r="B19" s="10">
        <v>169</v>
      </c>
      <c r="C19" s="10">
        <v>8.9700000000000006</v>
      </c>
      <c r="D19" s="10">
        <v>169.37375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32.5</v>
      </c>
      <c r="Q19" s="24">
        <v>1.34</v>
      </c>
      <c r="R19" s="24">
        <v>3.55</v>
      </c>
      <c r="S19" s="24">
        <v>46.92</v>
      </c>
      <c r="T19" s="24">
        <v>87.71</v>
      </c>
      <c r="U19" s="10">
        <v>3</v>
      </c>
      <c r="V19" s="10">
        <v>0.5</v>
      </c>
      <c r="W19" s="10">
        <v>2</v>
      </c>
      <c r="X19" s="10">
        <v>1</v>
      </c>
      <c r="Y19" s="10">
        <v>1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3.9043999999999999</v>
      </c>
      <c r="AK19" s="10">
        <v>0.47520000000000001</v>
      </c>
      <c r="AL19" s="11">
        <v>0.13850000000000001</v>
      </c>
      <c r="AM19" s="11">
        <v>1.6899999999999998E-2</v>
      </c>
      <c r="AN19" s="11">
        <v>3.0455999999999999</v>
      </c>
      <c r="AO19" s="11">
        <v>1.7100000000000001E-2</v>
      </c>
      <c r="AP19" s="11">
        <v>0.2782</v>
      </c>
      <c r="AQ19" s="11">
        <v>1.6000000000000001E-3</v>
      </c>
      <c r="AR19" s="11">
        <v>7.5221</v>
      </c>
      <c r="AS19" s="11">
        <v>1.2114</v>
      </c>
      <c r="AT19" s="11">
        <v>0.14030000000000001</v>
      </c>
      <c r="AU19" s="11">
        <v>2.2599999999999999E-2</v>
      </c>
      <c r="AV19" s="11">
        <v>31.044</v>
      </c>
      <c r="AW19" s="11">
        <v>4.7800000000000002E-2</v>
      </c>
      <c r="AX19" s="11">
        <v>0.439</v>
      </c>
      <c r="AY19" s="11">
        <v>6.9999999999999999E-4</v>
      </c>
      <c r="AZ19" s="11">
        <v>0.22420524261015057</v>
      </c>
      <c r="BA19" s="11">
        <v>3.1290092658588735</v>
      </c>
      <c r="BB19" s="11">
        <v>0.51562230277921617</v>
      </c>
      <c r="BC19" s="11">
        <v>0.41513017696655236</v>
      </c>
      <c r="BD19" s="11">
        <v>0.10895646992522648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0.1532</v>
      </c>
      <c r="BJ19" s="4">
        <f>DSTDEV(PlotSort,"PhxRed",$BK$35:$BK$36)/SQRT($BH19)</f>
        <v>8.3050486653199872E-3</v>
      </c>
      <c r="BK19" s="4">
        <f>DAVERAGE(PlotSort,"PhxRedEdge",$BK$35:$BK$36)</f>
        <v>0.27923124999999999</v>
      </c>
      <c r="BL19" s="4">
        <f>DSTDEV(PlotSort,"PhxRedEdge",$BK$35:$BK$36)/SQRT($BH19)</f>
        <v>9.2014161896869749E-3</v>
      </c>
      <c r="BM19" s="4">
        <f>DAVERAGE(PlotSort,"TMRed",$BK$35:$BK$36)</f>
        <v>0.15561875</v>
      </c>
      <c r="BN19" s="4">
        <f>DSTDEV(PlotSort,"TMRed",$BK$35:$BK$36)/SQRT($BH19)</f>
        <v>8.3421580878391497E-3</v>
      </c>
      <c r="BO19" s="4">
        <f>DAVERAGE(PlotSort,"TMNIR",$BK$35:$BK$36)</f>
        <v>0.41936249999999992</v>
      </c>
      <c r="BP19" s="4">
        <f>DSTDEV(PlotSort,"TMNIR",$BK$35:$BK$36)/SQRT($BH19)</f>
        <v>1.4363541447591157E-2</v>
      </c>
      <c r="BQ19" s="4">
        <f>DAVERAGE(PlotSort,"NDRE",$BK$35:$BK$36)</f>
        <v>0.19950363934506535</v>
      </c>
      <c r="BR19" s="4">
        <f>DSTDEV(PlotSort,"NDRE",$BK$35:$BK$36)/SQRT($BH19)</f>
        <v>1.0613984599273756E-2</v>
      </c>
      <c r="BS19" s="4">
        <f>DAVERAGE(PlotSort,"rvi",$BK$35:$BK$36)</f>
        <v>2.8836064607071297</v>
      </c>
      <c r="BT19" s="4">
        <f>DSTDEV(PlotSort,"rvi",$BK$35:$BK$36)/SQRT($BH19)</f>
        <v>0.28415474326321294</v>
      </c>
      <c r="BU19" s="17">
        <f>DAVERAGE(PlotSort,"ndvi",$BK$35:$BK$36)</f>
        <v>0.4593519013497972</v>
      </c>
      <c r="BV19" s="4">
        <f>DSTDEV(PlotSort,"ndvi",$BK$35:$BK$36)/SQRT($BH19)</f>
        <v>2.4712528686872251E-2</v>
      </c>
      <c r="BW19" s="17">
        <f>DAVERAGE(PlotSort,"SAVI",$BK$35:$BK$36)</f>
        <v>0.366821006652993</v>
      </c>
      <c r="BX19" s="4">
        <f>DSTDEV(PlotSort,"SAVI",$BK$35:$BK$36)/SQRT($BH19)</f>
        <v>1.9108944521169499E-2</v>
      </c>
      <c r="BY19" s="17">
        <f>DAVERAGE(PlotSort,"CCCI",$BK$35:$BK$36)</f>
        <v>0.12486041273212568</v>
      </c>
      <c r="BZ19" s="4">
        <f>DSTDEV(PlotSort,"CCCI",$BK$35:$BK$36)/SQRT($BH19)</f>
        <v>2.7941144375743594E-2</v>
      </c>
    </row>
    <row r="20" spans="2:78" ht="13.5" customHeight="1" x14ac:dyDescent="0.2">
      <c r="B20" s="10">
        <v>169</v>
      </c>
      <c r="C20" s="10">
        <v>8.9779999999999998</v>
      </c>
      <c r="D20" s="10">
        <v>169.37407999999999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32.5</v>
      </c>
      <c r="Q20" s="24">
        <v>1.34</v>
      </c>
      <c r="R20" s="24">
        <v>3.55</v>
      </c>
      <c r="S20" s="24">
        <v>46.82</v>
      </c>
      <c r="T20" s="24">
        <v>87.77</v>
      </c>
      <c r="U20" s="10">
        <v>3</v>
      </c>
      <c r="V20" s="10">
        <v>0.5</v>
      </c>
      <c r="W20" s="10">
        <v>2</v>
      </c>
      <c r="X20" s="10">
        <v>1</v>
      </c>
      <c r="Y20" s="10">
        <v>1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4.5400999999999998</v>
      </c>
      <c r="AK20" s="10">
        <v>0.62190000000000001</v>
      </c>
      <c r="AL20" s="11">
        <v>0.16089999999999999</v>
      </c>
      <c r="AM20" s="11">
        <v>2.1999999999999999E-2</v>
      </c>
      <c r="AN20" s="11">
        <v>3.121</v>
      </c>
      <c r="AO20" s="11">
        <v>6.7299999999999999E-2</v>
      </c>
      <c r="AP20" s="11">
        <v>0.28470000000000001</v>
      </c>
      <c r="AQ20" s="11">
        <v>6.1000000000000004E-3</v>
      </c>
      <c r="AR20" s="11">
        <v>8.8613</v>
      </c>
      <c r="AS20" s="11">
        <v>1.2587999999999999</v>
      </c>
      <c r="AT20" s="11">
        <v>0.1651</v>
      </c>
      <c r="AU20" s="11">
        <v>2.3400000000000001E-2</v>
      </c>
      <c r="AV20" s="11">
        <v>30.384599999999999</v>
      </c>
      <c r="AW20" s="11">
        <v>5.4100000000000002E-2</v>
      </c>
      <c r="AX20" s="11">
        <v>0.42899999999999999</v>
      </c>
      <c r="AY20" s="11">
        <v>8.0000000000000004E-4</v>
      </c>
      <c r="AZ20" s="11">
        <v>0.20218579234972675</v>
      </c>
      <c r="BA20" s="11">
        <v>2.5984251968503935</v>
      </c>
      <c r="BB20" s="11">
        <v>0.44420131291028453</v>
      </c>
      <c r="BC20" s="11">
        <v>0.36180422264875239</v>
      </c>
      <c r="BD20" s="11">
        <v>0.21015141041321331</v>
      </c>
      <c r="BE20" s="27"/>
    </row>
    <row r="21" spans="2:78" ht="13.5" customHeight="1" x14ac:dyDescent="0.2">
      <c r="B21" s="10">
        <v>169</v>
      </c>
      <c r="C21" s="10">
        <v>8.9860000000000007</v>
      </c>
      <c r="D21" s="10">
        <v>169.37441999999999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32.5</v>
      </c>
      <c r="Q21" s="24">
        <v>1.34</v>
      </c>
      <c r="R21" s="24">
        <v>3.55</v>
      </c>
      <c r="S21" s="24">
        <v>46.72</v>
      </c>
      <c r="T21" s="24">
        <v>87.83</v>
      </c>
      <c r="U21" s="10">
        <v>3</v>
      </c>
      <c r="V21" s="10">
        <v>0.5</v>
      </c>
      <c r="W21" s="10">
        <v>2</v>
      </c>
      <c r="X21" s="10">
        <v>1</v>
      </c>
      <c r="Y21" s="10">
        <v>1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1.6312</v>
      </c>
      <c r="AK21" s="10">
        <v>3.5900000000000001E-2</v>
      </c>
      <c r="AL21" s="11">
        <v>5.7700000000000001E-2</v>
      </c>
      <c r="AM21" s="11">
        <v>1.2999999999999999E-3</v>
      </c>
      <c r="AN21" s="11">
        <v>2.4407999999999999</v>
      </c>
      <c r="AO21" s="11">
        <v>4.9399999999999999E-2</v>
      </c>
      <c r="AP21" s="11">
        <v>0.22239999999999999</v>
      </c>
      <c r="AQ21" s="11">
        <v>4.4999999999999997E-3</v>
      </c>
      <c r="AR21" s="11">
        <v>3.2421000000000002</v>
      </c>
      <c r="AS21" s="11">
        <v>0.11310000000000001</v>
      </c>
      <c r="AT21" s="11">
        <v>6.0299999999999999E-2</v>
      </c>
      <c r="AU21" s="11">
        <v>2.0999999999999999E-3</v>
      </c>
      <c r="AV21" s="11">
        <v>29.438199999999998</v>
      </c>
      <c r="AW21" s="11">
        <v>0.63439999999999996</v>
      </c>
      <c r="AX21" s="11">
        <v>0.41510000000000002</v>
      </c>
      <c r="AY21" s="11">
        <v>8.8999999999999999E-3</v>
      </c>
      <c r="AZ21" s="11">
        <v>0.30227450980392168</v>
      </c>
      <c r="BA21" s="11">
        <v>6.8839137645107797</v>
      </c>
      <c r="BB21" s="11">
        <v>0.74631888935633139</v>
      </c>
      <c r="BC21" s="11">
        <v>0.54562230879639118</v>
      </c>
      <c r="BD21" s="11">
        <v>-7.1666636482331333E-2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0.25380000000000003</v>
      </c>
      <c r="BJ21" s="4"/>
      <c r="BK21" s="4">
        <f>DAVERAGE(PlotSort2,"PhxRedEdge",$BO$31:$BO$32)</f>
        <v>0.2762</v>
      </c>
      <c r="BL21" s="4"/>
      <c r="BM21" s="4">
        <f>DAVERAGE(PlotSort2,"TMRed",$BO$31:$BO$32)</f>
        <v>0.2482</v>
      </c>
      <c r="BN21" s="4"/>
      <c r="BO21" s="4">
        <f>DAVERAGE(PlotSort2,"TMNIR",$BO$31:$BO$32)</f>
        <v>0.31269999999999998</v>
      </c>
      <c r="BP21" s="4"/>
      <c r="BQ21" s="4">
        <f>DAVERAGE(PlotSort2,"NDRE",$BO$31:$BO$32)</f>
        <v>6.197996264221426E-2</v>
      </c>
      <c r="BR21" s="4"/>
      <c r="BS21" s="4">
        <f>DAVERAGE(PlotSort2,"rvi",$BO$31:$BO$32)</f>
        <v>1.2598710717163577</v>
      </c>
      <c r="BT21" s="4"/>
      <c r="BU21" s="17">
        <f>DAVERAGE(PlotSort2,"ndvi",$BO$31:$BO$32)</f>
        <v>0.11499376002852554</v>
      </c>
      <c r="BV21" s="4"/>
      <c r="BW21" s="17">
        <f>DAVERAGE(PlotSort2,"SAVI",$BO$31:$BO$32)</f>
        <v>9.1196154208690705E-2</v>
      </c>
      <c r="BX21" s="4"/>
      <c r="BY21" s="17">
        <f>DAVERAGE(PlotSort2,"CCCI",$BO$31:$BO$32)</f>
        <v>0.52563396138566565</v>
      </c>
      <c r="BZ21" s="4"/>
    </row>
    <row r="22" spans="2:78" ht="13.5" customHeight="1" x14ac:dyDescent="0.2">
      <c r="B22" s="10">
        <v>169</v>
      </c>
      <c r="C22" s="10">
        <v>8.9939999999999998</v>
      </c>
      <c r="D22" s="10">
        <v>169.37475000000001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32.5</v>
      </c>
      <c r="Q22" s="24">
        <v>1.34</v>
      </c>
      <c r="R22" s="24">
        <v>3.55</v>
      </c>
      <c r="S22" s="24">
        <v>46.62</v>
      </c>
      <c r="T22" s="24">
        <v>87.89</v>
      </c>
      <c r="U22" s="10">
        <v>3</v>
      </c>
      <c r="V22" s="10">
        <v>0.5</v>
      </c>
      <c r="W22" s="10">
        <v>2</v>
      </c>
      <c r="X22" s="10">
        <v>1</v>
      </c>
      <c r="Y22" s="10">
        <v>1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5.4175000000000004</v>
      </c>
      <c r="AK22" s="10">
        <v>0.37559999999999999</v>
      </c>
      <c r="AL22" s="11">
        <v>0.19159999999999999</v>
      </c>
      <c r="AM22" s="11">
        <v>1.3299999999999999E-2</v>
      </c>
      <c r="AN22" s="11">
        <v>3.2627000000000002</v>
      </c>
      <c r="AO22" s="11">
        <v>0.2505</v>
      </c>
      <c r="AP22" s="11">
        <v>0.2969</v>
      </c>
      <c r="AQ22" s="11">
        <v>2.2800000000000001E-2</v>
      </c>
      <c r="AR22" s="11">
        <v>10.4299</v>
      </c>
      <c r="AS22" s="11">
        <v>0.57350000000000001</v>
      </c>
      <c r="AT22" s="11">
        <v>0.19389999999999999</v>
      </c>
      <c r="AU22" s="11">
        <v>1.0699999999999999E-2</v>
      </c>
      <c r="AV22" s="11">
        <v>28.506399999999999</v>
      </c>
      <c r="AW22" s="11">
        <v>2.1320000000000001</v>
      </c>
      <c r="AX22" s="11">
        <v>0.40139999999999998</v>
      </c>
      <c r="AY22" s="11">
        <v>0.03</v>
      </c>
      <c r="AZ22" s="11">
        <v>0.14964914793068881</v>
      </c>
      <c r="BA22" s="11">
        <v>2.0701392470345539</v>
      </c>
      <c r="BB22" s="11">
        <v>0.34856374937006551</v>
      </c>
      <c r="BC22" s="11">
        <v>0.28416872089838402</v>
      </c>
      <c r="BD22" s="11">
        <v>0.13683569292583311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0.27980000000000005</v>
      </c>
      <c r="BJ22" s="4">
        <f>DSTDEV(PlotSort2,"PhxRed",$BP$31:$BP$32)/SQRT($BH22)</f>
        <v>2.000000000000057E-4</v>
      </c>
      <c r="BK22" s="4">
        <f>DAVERAGE(PlotSort2,"PhxRedEdge",$BP$31:$BP$32)</f>
        <v>0.30445</v>
      </c>
      <c r="BL22" s="4">
        <f>DSTDEV(PlotSort2,"PhxRedEdge",$BP$31:$BP$32)/SQRT($BH22)</f>
        <v>6.4999999999998392E-4</v>
      </c>
      <c r="BM22" s="4">
        <f>DAVERAGE(PlotSort2,"TMRed",$BP$31:$BP$32)</f>
        <v>0.27365</v>
      </c>
      <c r="BN22" s="4">
        <f>DSTDEV(PlotSort2,"TMRed",$BP$31:$BP$32)/SQRT($BH22)</f>
        <v>1.4999999999998345E-4</v>
      </c>
      <c r="BO22" s="4">
        <f>DAVERAGE(PlotSort2,"TMNIR",$BP$31:$BP$32)</f>
        <v>0.34094999999999998</v>
      </c>
      <c r="BP22" s="4">
        <f>DSTDEV(PlotSort2,"TMNIR",$BP$31:$BP$32)/SQRT($BH22)</f>
        <v>1.8499999999999905E-3</v>
      </c>
      <c r="BQ22" s="4">
        <f>DAVERAGE(PlotSort2,"NDRE",$BP$31:$BP$32)</f>
        <v>5.6547721294236783E-2</v>
      </c>
      <c r="BR22" s="4">
        <f>DSTDEV(PlotSort2,"NDRE",$BP$31:$BP$32)/SQRT($BH22)</f>
        <v>1.6402706798333104E-3</v>
      </c>
      <c r="BS22" s="4">
        <f>DAVERAGE(PlotSort2,"rvi",$BP$31:$BP$32)</f>
        <v>1.2459386680519147</v>
      </c>
      <c r="BT22" s="4">
        <f>DSTDEV(PlotSort2,"rvi",$BP$31:$BP$32)/SQRT($BH22)</f>
        <v>7.4434160431491314E-3</v>
      </c>
      <c r="BU22" s="17">
        <f>DAVERAGE(PlotSort2,"ndvi",$BP$31:$BP$32)</f>
        <v>0.10949395186146982</v>
      </c>
      <c r="BV22" s="4">
        <f>DSTDEV(PlotSort2,"ndvi",$BP$31:$BP$32)/SQRT($BH22)</f>
        <v>2.9512858474381246E-3</v>
      </c>
      <c r="BW22" s="17">
        <f>DAVERAGE(PlotSort2,"SAVI",$BP$31:$BP$32)</f>
        <v>9.056671379342629E-2</v>
      </c>
      <c r="BX22" s="4">
        <f>DSTDEV(PlotSort2,"SAVI",$BP$31:$BP$32)/SQRT($BH22)</f>
        <v>2.553415204154981E-3</v>
      </c>
      <c r="BY22" s="17">
        <f>DAVERAGE(PlotSort2,"CCCI",$BP$31:$BP$32)</f>
        <v>0.47874800678497587</v>
      </c>
      <c r="BZ22" s="4">
        <f>DSTDEV(PlotSort2,"CCCI",$BP$31:$BP$32)/SQRT($BH22)</f>
        <v>1.8529869480022052E-3</v>
      </c>
    </row>
    <row r="23" spans="2:78" ht="13.5" customHeight="1" x14ac:dyDescent="0.2">
      <c r="B23" s="10">
        <v>169</v>
      </c>
      <c r="C23" s="10">
        <v>9.0020000000000007</v>
      </c>
      <c r="D23" s="10">
        <v>169.37508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32.5</v>
      </c>
      <c r="Q23" s="24">
        <v>1.34</v>
      </c>
      <c r="R23" s="24">
        <v>3.55</v>
      </c>
      <c r="S23" s="24">
        <v>46.52</v>
      </c>
      <c r="T23" s="24">
        <v>87.96</v>
      </c>
      <c r="U23" s="10">
        <v>3</v>
      </c>
      <c r="V23" s="10">
        <v>0.5</v>
      </c>
      <c r="W23" s="10">
        <v>2</v>
      </c>
      <c r="X23" s="10">
        <v>1</v>
      </c>
      <c r="Y23" s="10">
        <v>1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4.8837999999999999</v>
      </c>
      <c r="AK23" s="10">
        <v>0.25569999999999998</v>
      </c>
      <c r="AL23" s="11">
        <v>0.17249999999999999</v>
      </c>
      <c r="AM23" s="11">
        <v>8.9999999999999993E-3</v>
      </c>
      <c r="AN23" s="11">
        <v>2.9853999999999998</v>
      </c>
      <c r="AO23" s="11">
        <v>1.0500000000000001E-2</v>
      </c>
      <c r="AP23" s="11">
        <v>0.27129999999999999</v>
      </c>
      <c r="AQ23" s="11">
        <v>1E-3</v>
      </c>
      <c r="AR23" s="11">
        <v>9.2811000000000003</v>
      </c>
      <c r="AS23" s="11">
        <v>0.57799999999999996</v>
      </c>
      <c r="AT23" s="11">
        <v>0.17230000000000001</v>
      </c>
      <c r="AU23" s="11">
        <v>1.0699999999999999E-2</v>
      </c>
      <c r="AV23" s="11">
        <v>25.8627</v>
      </c>
      <c r="AW23" s="11">
        <v>0.43680000000000002</v>
      </c>
      <c r="AX23" s="11">
        <v>0.36359999999999998</v>
      </c>
      <c r="AY23" s="11">
        <v>6.1000000000000004E-3</v>
      </c>
      <c r="AZ23" s="11">
        <v>0.14537722475980469</v>
      </c>
      <c r="BA23" s="11">
        <v>2.1102727800348227</v>
      </c>
      <c r="BB23" s="11">
        <v>0.35696958387758904</v>
      </c>
      <c r="BC23" s="11">
        <v>0.27700550246162753</v>
      </c>
      <c r="BD23" s="11">
        <v>4.9770714231896933E-2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0.22715000000000002</v>
      </c>
      <c r="BJ23" s="4">
        <f>DSTDEV(PlotSort2,"PhxRed",$BQ$31:$BQ$32)/SQRT($BH23)</f>
        <v>5.4949999999999936E-2</v>
      </c>
      <c r="BK23" s="4">
        <f>DAVERAGE(PlotSort2,"PhxRedEdge",$BQ$31:$BQ$32)</f>
        <v>0.26544999999999996</v>
      </c>
      <c r="BL23" s="4">
        <f>DSTDEV(PlotSort2,"PhxRedEdge",$BQ$31:$BQ$32)/SQRT($BH23)</f>
        <v>5.5350000000000142E-2</v>
      </c>
      <c r="BM23" s="4">
        <f>DAVERAGE(PlotSort2,"TMRed",$BQ$31:$BQ$32)</f>
        <v>0.22615000000000002</v>
      </c>
      <c r="BN23" s="4">
        <f>DSTDEV(PlotSort2,"TMRed",$BQ$31:$BQ$32)/SQRT($BH23)</f>
        <v>5.4049999999999966E-2</v>
      </c>
      <c r="BO23" s="4">
        <f>DAVERAGE(PlotSort2,"TMNIR",$BQ$31:$BQ$32)</f>
        <v>0.29894999999999999</v>
      </c>
      <c r="BP23" s="4">
        <f>DSTDEV(PlotSort2,"TMNIR",$BQ$31:$BQ$32)/SQRT($BH23)</f>
        <v>5.9750000000000213E-2</v>
      </c>
      <c r="BQ23" s="4">
        <f>DAVERAGE(PlotSort2,"NDRE",$BQ$31:$BQ$32)</f>
        <v>6.0271861043922972E-2</v>
      </c>
      <c r="BR23" s="4">
        <f>DSTDEV(PlotSort2,"NDRE",$BQ$31:$BQ$32)/SQRT($BH23)</f>
        <v>4.4955549364909704E-3</v>
      </c>
      <c r="BS23" s="4">
        <f>DAVERAGE(PlotSort2,"rvi",$BQ$31:$BQ$32)</f>
        <v>1.3350233148813353</v>
      </c>
      <c r="BT23" s="4">
        <f>DSTDEV(PlotSort2,"rvi",$BQ$31:$BQ$32)/SQRT($BH23)</f>
        <v>5.4866284188972658E-2</v>
      </c>
      <c r="BU23" s="17">
        <f>DAVERAGE(PlotSort2,"ndvi",$BQ$31:$BQ$32)</f>
        <v>0.14300434390694833</v>
      </c>
      <c r="BV23" s="4">
        <f>DSTDEV(PlotSort2,"ndvi",$BQ$31:$BQ$32)/SQRT($BH23)</f>
        <v>2.0136915514398616E-2</v>
      </c>
      <c r="BW23" s="17">
        <f>DAVERAGE(PlotSort2,"SAVI",$BQ$31:$BQ$32)</f>
        <v>0.10691792497659436</v>
      </c>
      <c r="BX23" s="4">
        <f>DSTDEV(PlotSort2,"SAVI",$BQ$31:$BQ$32)/SQRT($BH23)</f>
        <v>3.5286897496209294E-3</v>
      </c>
      <c r="BY23" s="17">
        <f>DAVERAGE(PlotSort2,"CCCI",$BQ$31:$BQ$32)</f>
        <v>0.25114214394214984</v>
      </c>
      <c r="BZ23" s="4">
        <f>DSTDEV(PlotSort2,"CCCI",$BQ$31:$BQ$32)/SQRT($BH23)</f>
        <v>8.8998306372240474E-2</v>
      </c>
    </row>
    <row r="24" spans="2:78" ht="13.5" customHeight="1" x14ac:dyDescent="0.2">
      <c r="B24" s="10">
        <v>169</v>
      </c>
      <c r="C24" s="10">
        <v>9.0090000000000003</v>
      </c>
      <c r="D24" s="10">
        <v>169.37537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32.5</v>
      </c>
      <c r="Q24" s="24">
        <v>1.34</v>
      </c>
      <c r="R24" s="24">
        <v>3.55</v>
      </c>
      <c r="S24" s="24">
        <v>46.43</v>
      </c>
      <c r="T24" s="24">
        <v>88.01</v>
      </c>
      <c r="U24" s="10">
        <v>3</v>
      </c>
      <c r="V24" s="10">
        <v>0.5</v>
      </c>
      <c r="W24" s="10">
        <v>2</v>
      </c>
      <c r="X24" s="10">
        <v>1</v>
      </c>
      <c r="Y24" s="10">
        <v>1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3.4022000000000001</v>
      </c>
      <c r="AK24" s="10">
        <v>0.1709</v>
      </c>
      <c r="AL24" s="11">
        <v>0.1201</v>
      </c>
      <c r="AM24" s="11">
        <v>6.0000000000000001E-3</v>
      </c>
      <c r="AN24" s="11">
        <v>2.8473999999999999</v>
      </c>
      <c r="AO24" s="11">
        <v>3.09E-2</v>
      </c>
      <c r="AP24" s="11">
        <v>0.25850000000000001</v>
      </c>
      <c r="AQ24" s="11">
        <v>2.8E-3</v>
      </c>
      <c r="AR24" s="11">
        <v>6.6723999999999997</v>
      </c>
      <c r="AS24" s="11">
        <v>0.34370000000000001</v>
      </c>
      <c r="AT24" s="11">
        <v>0.12379999999999999</v>
      </c>
      <c r="AU24" s="11">
        <v>6.4000000000000003E-3</v>
      </c>
      <c r="AV24" s="11">
        <v>29.952000000000002</v>
      </c>
      <c r="AW24" s="11">
        <v>0.40350000000000003</v>
      </c>
      <c r="AX24" s="11">
        <v>0.42059999999999997</v>
      </c>
      <c r="AY24" s="11">
        <v>5.7000000000000002E-3</v>
      </c>
      <c r="AZ24" s="11">
        <v>0.23869827713149752</v>
      </c>
      <c r="BA24" s="11">
        <v>3.397415185783522</v>
      </c>
      <c r="BB24" s="11">
        <v>0.54518736223365161</v>
      </c>
      <c r="BC24" s="11">
        <v>0.42627345844504017</v>
      </c>
      <c r="BD24" s="11">
        <v>0.11569771825341874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0.70250000000000012</v>
      </c>
      <c r="BJ24" s="4"/>
      <c r="BK24" s="4">
        <f>DAVERAGE(PlotSort2,"PhxRedEdge",$BR$31:$BR$32)</f>
        <v>0.6915</v>
      </c>
      <c r="BL24" s="4"/>
      <c r="BM24" s="4">
        <f>DAVERAGE(PlotSort2,"TMRed",$BR$31:$BR$32)</f>
        <v>0.70099999999999996</v>
      </c>
      <c r="BN24" s="4"/>
      <c r="BO24" s="4">
        <f>DAVERAGE(PlotSort2,"TMNIR",$BR$31:$BR$32)</f>
        <v>0.67169999999999996</v>
      </c>
      <c r="BP24" s="4"/>
      <c r="BQ24" s="4">
        <f>DAVERAGE(PlotSort2,"NDRE",$BR$31:$BR$32)</f>
        <v>-1.4524647887323973E-2</v>
      </c>
      <c r="BR24" s="4"/>
      <c r="BS24" s="4">
        <f>DAVERAGE(PlotSort2,"rvi",$BR$31:$BR$32)</f>
        <v>23.95506419400856</v>
      </c>
      <c r="BT24" s="4"/>
      <c r="BU24" s="17">
        <f>DAVERAGE(PlotSort2,"ndvi",$BR$31:$BR$32)</f>
        <v>-2.1344794929700584E-2</v>
      </c>
      <c r="BV24" s="4"/>
      <c r="BW24" s="17">
        <f>DAVERAGE(PlotSort2,"SAVI",$BR$31:$BR$32)</f>
        <v>-2.3468788380413302E-2</v>
      </c>
      <c r="BX24" s="4"/>
      <c r="BY24" s="17">
        <f>DAVERAGE(PlotSort2,"CCCI",$BR$31:$BR$32)</f>
        <v>0.39334136358146393</v>
      </c>
      <c r="BZ24" s="4"/>
    </row>
    <row r="25" spans="2:78" ht="13.5" customHeight="1" x14ac:dyDescent="0.2">
      <c r="B25" s="10">
        <v>169</v>
      </c>
      <c r="C25" s="10">
        <v>9.0169999999999995</v>
      </c>
      <c r="D25" s="10">
        <v>169.37571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32.5</v>
      </c>
      <c r="Q25" s="24">
        <v>1.34</v>
      </c>
      <c r="R25" s="24">
        <v>3.55</v>
      </c>
      <c r="S25" s="24">
        <v>46.33</v>
      </c>
      <c r="T25" s="24">
        <v>88.07</v>
      </c>
      <c r="U25" s="10">
        <v>3</v>
      </c>
      <c r="V25" s="10">
        <v>0.5</v>
      </c>
      <c r="W25" s="10">
        <v>2</v>
      </c>
      <c r="X25" s="10">
        <v>1</v>
      </c>
      <c r="Y25" s="10">
        <v>1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5.3846999999999996</v>
      </c>
      <c r="AK25" s="10">
        <v>5.5899999999999998E-2</v>
      </c>
      <c r="AL25" s="11">
        <v>0.1898</v>
      </c>
      <c r="AM25" s="11">
        <v>2E-3</v>
      </c>
      <c r="AN25" s="11">
        <v>3.3167</v>
      </c>
      <c r="AO25" s="11">
        <v>3.9800000000000002E-2</v>
      </c>
      <c r="AP25" s="11">
        <v>0.30070000000000002</v>
      </c>
      <c r="AQ25" s="11">
        <v>3.5999999999999999E-3</v>
      </c>
      <c r="AR25" s="11">
        <v>10.45</v>
      </c>
      <c r="AS25" s="11">
        <v>9.7999999999999997E-3</v>
      </c>
      <c r="AT25" s="11">
        <v>0.19359999999999999</v>
      </c>
      <c r="AU25" s="11">
        <v>2.0000000000000001E-4</v>
      </c>
      <c r="AV25" s="11">
        <v>29.049299999999999</v>
      </c>
      <c r="AW25" s="11">
        <v>0.20799999999999999</v>
      </c>
      <c r="AX25" s="11">
        <v>0.4073</v>
      </c>
      <c r="AY25" s="11">
        <v>2.8999999999999998E-3</v>
      </c>
      <c r="AZ25" s="11">
        <v>0.1505649717514124</v>
      </c>
      <c r="BA25" s="11">
        <v>2.1038223140495869</v>
      </c>
      <c r="BB25" s="11">
        <v>0.35563321684140459</v>
      </c>
      <c r="BC25" s="11">
        <v>0.2911708602052866</v>
      </c>
      <c r="BD25" s="11">
        <v>0.11147355413999659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1.0015666666666667</v>
      </c>
      <c r="BJ25" s="4">
        <f>DSTDEV(PlotSort2,"PhxRed",$BS$31:$BS$32)/SQRT($BH25)</f>
        <v>4.4517162732791013E-3</v>
      </c>
      <c r="BK25" s="4">
        <f>DAVERAGE(PlotSort2,"PhxRedEdge",$BS$31:$BS$32)</f>
        <v>1.0013666666666667</v>
      </c>
      <c r="BL25" s="4">
        <f>DSTDEV(PlotSort2,"PhxRedEdge",$BS$31:$BS$32)/SQRT($BH25)</f>
        <v>4.5093729546850101E-3</v>
      </c>
      <c r="BM25" s="4">
        <f>DAVERAGE(PlotSort2,"TMRed",$BS$31:$BS$32)</f>
        <v>1.0015666666666667</v>
      </c>
      <c r="BN25" s="4">
        <f>DSTDEV(PlotSort2,"TMRed",$BS$31:$BS$32)/SQRT($BH25)</f>
        <v>4.4517162732791013E-3</v>
      </c>
      <c r="BO25" s="4">
        <f>DAVERAGE(PlotSort2,"TMNIR",$BS$31:$BS$32)</f>
        <v>1.0013666666666667</v>
      </c>
      <c r="BP25" s="4">
        <f>DSTDEV(PlotSort2,"TMNIR",$BS$31:$BS$32)/SQRT($BH25)</f>
        <v>4.5093729546850101E-3</v>
      </c>
      <c r="BQ25" s="4">
        <f>DAVERAGE(PlotSort2,"NDRE",$BS$31:$BS$32)</f>
        <v>0.73150013012413628</v>
      </c>
      <c r="BR25" s="4">
        <f>DSTDEV(PlotSort2,"NDRE",$BS$31:$BS$32)/SQRT($BH25)</f>
        <v>4.1463905665455633E-4</v>
      </c>
      <c r="BS25" s="4">
        <f>DAVERAGE(PlotSort2,"rvi",$BS$31:$BS$32)</f>
        <v>1.3202027207967377</v>
      </c>
      <c r="BT25" s="4">
        <f>DSTDEV(PlotSort2,"rvi",$BS$31:$BS$32)/SQRT($BH25)</f>
        <v>5.1875550443231016E-3</v>
      </c>
      <c r="BU25" s="17">
        <f>DAVERAGE(PlotSort2,"ndvi",$BS$31:$BS$32)</f>
        <v>0.13799772212100805</v>
      </c>
      <c r="BV25" s="4">
        <f>DSTDEV(PlotSort2,"ndvi",$BS$31:$BS$32)/SQRT($BH25)</f>
        <v>1.9306289423964276E-3</v>
      </c>
      <c r="BW25" s="17">
        <f>DAVERAGE(PlotSort2,"SAVI",$BS$31:$BS$32)</f>
        <v>0.20618917182835914</v>
      </c>
      <c r="BX25" s="4">
        <f>DSTDEV(PlotSort2,"SAVI",$BS$31:$BS$32)/SQRT($BH25)</f>
        <v>2.9113447348577868E-3</v>
      </c>
      <c r="BY25" s="17">
        <f>DAVERAGE(PlotSort2,"CCCI",$BS$31:$BS$32)</f>
        <v>11.783430292481071</v>
      </c>
      <c r="BZ25" s="4">
        <f>DSTDEV(PlotSort2,"CCCI",$BS$31:$BS$32)/SQRT($BH25)</f>
        <v>7.6719835314814258E-2</v>
      </c>
    </row>
    <row r="26" spans="2:78" ht="13.5" customHeight="1" x14ac:dyDescent="0.2">
      <c r="B26" s="10">
        <v>169</v>
      </c>
      <c r="C26" s="10">
        <v>9.2539999999999996</v>
      </c>
      <c r="D26" s="10">
        <v>169.38558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32.5</v>
      </c>
      <c r="Q26" s="24">
        <v>1.34</v>
      </c>
      <c r="R26" s="24">
        <v>3.55</v>
      </c>
      <c r="S26" s="24">
        <v>43.35</v>
      </c>
      <c r="T26" s="24">
        <v>89.96</v>
      </c>
      <c r="U26" s="10">
        <v>3</v>
      </c>
      <c r="V26" s="10">
        <v>0.5</v>
      </c>
      <c r="W26" s="10">
        <v>2</v>
      </c>
      <c r="X26" s="10">
        <v>1</v>
      </c>
      <c r="Y26" s="10">
        <v>1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4.6189</v>
      </c>
      <c r="AK26" s="10">
        <v>7.9899999999999999E-2</v>
      </c>
      <c r="AL26" s="11">
        <v>0.1547</v>
      </c>
      <c r="AM26" s="11">
        <v>2.7000000000000001E-3</v>
      </c>
      <c r="AN26" s="11">
        <v>3.399</v>
      </c>
      <c r="AO26" s="11">
        <v>1.6E-2</v>
      </c>
      <c r="AP26" s="11">
        <v>0.29060000000000002</v>
      </c>
      <c r="AQ26" s="11">
        <v>1.4E-3</v>
      </c>
      <c r="AR26" s="11">
        <v>9.0221999999999998</v>
      </c>
      <c r="AS26" s="11">
        <v>3.04E-2</v>
      </c>
      <c r="AT26" s="11">
        <v>0.15859999999999999</v>
      </c>
      <c r="AU26" s="11">
        <v>5.0000000000000001E-4</v>
      </c>
      <c r="AV26" s="11">
        <v>33.689799999999998</v>
      </c>
      <c r="AW26" s="11">
        <v>1.1460999999999999</v>
      </c>
      <c r="AX26" s="11">
        <v>0.44669999999999999</v>
      </c>
      <c r="AY26" s="11">
        <v>1.52E-2</v>
      </c>
      <c r="AZ26" s="11">
        <v>0.21171843211718425</v>
      </c>
      <c r="BA26" s="11">
        <v>2.816519546027743</v>
      </c>
      <c r="BB26" s="11">
        <v>0.47596233272757316</v>
      </c>
      <c r="BC26" s="11">
        <v>0.39097982448204111</v>
      </c>
      <c r="BD26" s="11">
        <v>0.1603001250467366</v>
      </c>
      <c r="BE26" s="27"/>
    </row>
    <row r="27" spans="2:78" ht="13.5" customHeight="1" x14ac:dyDescent="0.2">
      <c r="B27" s="10">
        <v>169</v>
      </c>
      <c r="C27" s="10">
        <v>9.2460000000000004</v>
      </c>
      <c r="D27" s="10">
        <v>169.38525000000001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32.5</v>
      </c>
      <c r="Q27" s="24">
        <v>1.34</v>
      </c>
      <c r="R27" s="24">
        <v>3.55</v>
      </c>
      <c r="S27" s="24">
        <v>43.45</v>
      </c>
      <c r="T27" s="24">
        <v>89.89</v>
      </c>
      <c r="U27" s="10">
        <v>3</v>
      </c>
      <c r="V27" s="10">
        <v>0.5</v>
      </c>
      <c r="W27" s="10">
        <v>2</v>
      </c>
      <c r="X27" s="10">
        <v>1</v>
      </c>
      <c r="Y27" s="10">
        <v>1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4.2084999999999999</v>
      </c>
      <c r="AK27" s="10">
        <v>0.4476</v>
      </c>
      <c r="AL27" s="11">
        <v>0.14119999999999999</v>
      </c>
      <c r="AM27" s="11">
        <v>1.4999999999999999E-2</v>
      </c>
      <c r="AN27" s="11">
        <v>3.1316999999999999</v>
      </c>
      <c r="AO27" s="11">
        <v>0.161</v>
      </c>
      <c r="AP27" s="11">
        <v>0.26829999999999998</v>
      </c>
      <c r="AQ27" s="11">
        <v>1.38E-2</v>
      </c>
      <c r="AR27" s="11">
        <v>8.0946999999999996</v>
      </c>
      <c r="AS27" s="11">
        <v>1.0884</v>
      </c>
      <c r="AT27" s="11">
        <v>0.1426</v>
      </c>
      <c r="AU27" s="11">
        <v>1.9199999999999998E-2</v>
      </c>
      <c r="AV27" s="11">
        <v>31.1875</v>
      </c>
      <c r="AW27" s="11">
        <v>1.2272000000000001</v>
      </c>
      <c r="AX27" s="11">
        <v>0.4143</v>
      </c>
      <c r="AY27" s="11">
        <v>1.6299999999999999E-2</v>
      </c>
      <c r="AZ27" s="11">
        <v>0.21388807500732496</v>
      </c>
      <c r="BA27" s="11">
        <v>2.905329593267882</v>
      </c>
      <c r="BB27" s="11">
        <v>0.48787933201652006</v>
      </c>
      <c r="BC27" s="11">
        <v>0.38560885608856088</v>
      </c>
      <c r="BD27" s="11">
        <v>0.13055870842772035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0.15765000000000001</v>
      </c>
      <c r="BJ27" s="4">
        <f>DSTDEV(PlotSort2,"PhxRed",$BT$31:$BT$32)/SQRT($BH27)</f>
        <v>2.8500000000000049E-3</v>
      </c>
      <c r="BK27" s="4">
        <f>DAVERAGE(PlotSort2,"PhxRedEdge",$BT$31:$BT$32)</f>
        <v>0.29125000000000001</v>
      </c>
      <c r="BL27" s="4">
        <f>DSTDEV(PlotSort2,"PhxRedEdge",$BT$31:$BT$32)/SQRT($BH27)</f>
        <v>6.3499999999999945E-3</v>
      </c>
      <c r="BM27" s="4">
        <f>DAVERAGE(PlotSort2,"TMRed",$BT$31:$BT$32)</f>
        <v>0.15945000000000001</v>
      </c>
      <c r="BN27" s="4">
        <f>DSTDEV(PlotSort2,"TMRed",$BT$31:$BT$32)/SQRT($BH27)</f>
        <v>1.5499999999999958E-3</v>
      </c>
      <c r="BO27" s="4">
        <f>DAVERAGE(PlotSort2,"TMNIR",$BT$31:$BT$32)</f>
        <v>0.43440000000000001</v>
      </c>
      <c r="BP27" s="4">
        <f>DSTDEV(PlotSort2,"TMNIR",$BT$31:$BT$32)/SQRT($BH27)</f>
        <v>6.0000000000000053E-3</v>
      </c>
      <c r="BQ27" s="4">
        <f>DAVERAGE(PlotSort2,"NDRE",$BT$31:$BT$32)</f>
        <v>0.19733678004100946</v>
      </c>
      <c r="BR27" s="4">
        <f>DSTDEV(PlotSort2,"NDRE",$BT$31:$BT$32)/SQRT($BH27)</f>
        <v>3.8408450816598272E-3</v>
      </c>
      <c r="BS27" s="4">
        <f>DAVERAGE(PlotSort2,"rvi",$BT$31:$BT$32)</f>
        <v>2.7242566448613204</v>
      </c>
      <c r="BT27" s="4">
        <f>DSTDEV(PlotSort2,"rvi",$BT$31:$BT$32)/SQRT($BH27)</f>
        <v>1.1147081846754281E-2</v>
      </c>
      <c r="BU27" s="17">
        <f>DAVERAGE(PlotSort2,"ndvi",$BT$31:$BT$32)</f>
        <v>0.46297527044888886</v>
      </c>
      <c r="BV27" s="4">
        <f>DSTDEV(PlotSort2,"ndvi",$BT$31:$BT$32)/SQRT($BH27)</f>
        <v>1.607370056598306E-3</v>
      </c>
      <c r="BW27" s="17">
        <f>DAVERAGE(PlotSort2,"SAVI",$BT$31:$BT$32)</f>
        <v>0.37701565535305492</v>
      </c>
      <c r="BX27" s="4">
        <f>DSTDEV(PlotSort2,"SAVI",$BT$31:$BT$32)/SQRT($BH27)</f>
        <v>3.5000519285866278E-3</v>
      </c>
      <c r="BY27" s="17">
        <f>DAVERAGE(PlotSort2,"CCCI",$BT$31:$BT$32)</f>
        <v>8.6082079724819099E-2</v>
      </c>
      <c r="BZ27" s="4">
        <f>DSTDEV(PlotSort2,"CCCI",$BT$31:$BT$32)/SQRT($BH27)</f>
        <v>4.1099737582837616E-2</v>
      </c>
    </row>
    <row r="28" spans="2:78" ht="13.5" customHeight="1" x14ac:dyDescent="0.2">
      <c r="B28" s="10">
        <v>169</v>
      </c>
      <c r="C28" s="10">
        <v>9.2379999999999995</v>
      </c>
      <c r="D28" s="10">
        <v>169.38491999999999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32.5</v>
      </c>
      <c r="Q28" s="24">
        <v>1.34</v>
      </c>
      <c r="R28" s="24">
        <v>3.55</v>
      </c>
      <c r="S28" s="24">
        <v>43.55</v>
      </c>
      <c r="T28" s="24">
        <v>89.83</v>
      </c>
      <c r="U28" s="10">
        <v>3</v>
      </c>
      <c r="V28" s="10">
        <v>0.5</v>
      </c>
      <c r="W28" s="10">
        <v>2</v>
      </c>
      <c r="X28" s="10">
        <v>1</v>
      </c>
      <c r="Y28" s="10">
        <v>1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4.7286999999999999</v>
      </c>
      <c r="AK28" s="10">
        <v>3.2399999999999998E-2</v>
      </c>
      <c r="AL28" s="11">
        <v>0.159</v>
      </c>
      <c r="AM28" s="11">
        <v>1.1000000000000001E-3</v>
      </c>
      <c r="AN28" s="11">
        <v>3.0015999999999998</v>
      </c>
      <c r="AO28" s="11">
        <v>2.4799999999999999E-2</v>
      </c>
      <c r="AP28" s="11">
        <v>0.25769999999999998</v>
      </c>
      <c r="AQ28" s="11">
        <v>2.0999999999999999E-3</v>
      </c>
      <c r="AR28" s="11">
        <v>9.2292000000000005</v>
      </c>
      <c r="AS28" s="11">
        <v>0.18640000000000001</v>
      </c>
      <c r="AT28" s="11">
        <v>0.16289999999999999</v>
      </c>
      <c r="AU28" s="11">
        <v>3.3E-3</v>
      </c>
      <c r="AV28" s="11">
        <v>26.744599999999998</v>
      </c>
      <c r="AW28" s="11">
        <v>0.6573</v>
      </c>
      <c r="AX28" s="11">
        <v>0.35599999999999998</v>
      </c>
      <c r="AY28" s="11">
        <v>8.6999999999999994E-3</v>
      </c>
      <c r="AZ28" s="11">
        <v>0.16017598175004075</v>
      </c>
      <c r="BA28" s="11">
        <v>2.1853898096992022</v>
      </c>
      <c r="BB28" s="11">
        <v>0.37213335902871464</v>
      </c>
      <c r="BC28" s="11">
        <v>0.28427716164491118</v>
      </c>
      <c r="BD28" s="11">
        <v>0.13203261249186712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0.16760000000000003</v>
      </c>
      <c r="BJ28" s="4">
        <f>DSTDEV(PlotSort2,"PhxRed",$BU$31:$BU$32)/SQRT($BH28)</f>
        <v>8.6999999999999994E-3</v>
      </c>
      <c r="BK28" s="4">
        <f>DAVERAGE(PlotSort2,"PhxRedEdge",$BU$31:$BU$32)</f>
        <v>0.2944</v>
      </c>
      <c r="BL28" s="4">
        <f>DSTDEV(PlotSort2,"PhxRedEdge",$BU$31:$BU$32)/SQRT($BH28)</f>
        <v>3.0000000000002247E-4</v>
      </c>
      <c r="BM28" s="4">
        <f>DAVERAGE(PlotSort2,"TMRed",$BU$31:$BU$32)</f>
        <v>0.17030000000000001</v>
      </c>
      <c r="BN28" s="4">
        <f>DSTDEV(PlotSort2,"TMRed",$BU$31:$BU$32)/SQRT($BH28)</f>
        <v>1.2700000000000001E-2</v>
      </c>
      <c r="BO28" s="4">
        <f>DAVERAGE(PlotSort2,"TMNIR",$BU$31:$BU$32)</f>
        <v>0.44084999999999996</v>
      </c>
      <c r="BP28" s="4">
        <f>DSTDEV(PlotSort2,"TMNIR",$BU$31:$BU$32)/SQRT($BH28)</f>
        <v>3.6500000000000139E-3</v>
      </c>
      <c r="BQ28" s="4">
        <f>DAVERAGE(PlotSort2,"NDRE",$BU$31:$BU$32)</f>
        <v>0.19916360783004461</v>
      </c>
      <c r="BR28" s="4">
        <f>DSTDEV(PlotSort2,"NDRE",$BU$31:$BU$32)/SQRT($BH28)</f>
        <v>4.4648784954360995E-3</v>
      </c>
      <c r="BS28" s="4">
        <f>DAVERAGE(PlotSort2,"rvi",$BU$31:$BU$32)</f>
        <v>2.6015367118803918</v>
      </c>
      <c r="BT28" s="4">
        <f>DSTDEV(PlotSort2,"rvi",$BU$31:$BU$32)/SQRT($BH28)</f>
        <v>0.17257496324651186</v>
      </c>
      <c r="BU28" s="17">
        <f>DAVERAGE(PlotSort2,"ndvi",$BU$31:$BU$32)</f>
        <v>0.44340352108713765</v>
      </c>
      <c r="BV28" s="4">
        <f>DSTDEV(PlotSort2,"ndvi",$BU$31:$BU$32)/SQRT($BH28)</f>
        <v>2.6670453358053955E-2</v>
      </c>
      <c r="BW28" s="17">
        <f>DAVERAGE(PlotSort2,"SAVI",$BU$31:$BU$32)</f>
        <v>0.36548861904734903</v>
      </c>
      <c r="BX28" s="4">
        <f>DSTDEV(PlotSort2,"SAVI",$BU$31:$BU$32)/SQRT($BH28)</f>
        <v>1.7595049202559609E-2</v>
      </c>
      <c r="BY28" s="17">
        <f>DAVERAGE(PlotSort2,"CCCI",$BU$31:$BU$32)</f>
        <v>0.19210882397751014</v>
      </c>
      <c r="BZ28" s="4">
        <f>DSTDEV(PlotSort2,"CCCI",$BU$31:$BU$32)/SQRT($BH28)</f>
        <v>0.15846311260499357</v>
      </c>
    </row>
    <row r="29" spans="2:78" ht="13.5" customHeight="1" x14ac:dyDescent="0.2">
      <c r="B29" s="10">
        <v>169</v>
      </c>
      <c r="C29" s="10">
        <v>9.23</v>
      </c>
      <c r="D29" s="10">
        <v>169.38458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32.5</v>
      </c>
      <c r="Q29" s="24">
        <v>1.34</v>
      </c>
      <c r="R29" s="24">
        <v>3.55</v>
      </c>
      <c r="S29" s="24">
        <v>43.66</v>
      </c>
      <c r="T29" s="24">
        <v>89.76</v>
      </c>
      <c r="U29" s="10">
        <v>3</v>
      </c>
      <c r="V29" s="10">
        <v>0.5</v>
      </c>
      <c r="W29" s="10">
        <v>2</v>
      </c>
      <c r="X29" s="10">
        <v>1</v>
      </c>
      <c r="Y29" s="10">
        <v>1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6.2666000000000004</v>
      </c>
      <c r="AK29" s="10">
        <v>0.75080000000000002</v>
      </c>
      <c r="AL29" s="11">
        <v>0.21110000000000001</v>
      </c>
      <c r="AM29" s="11">
        <v>2.53E-2</v>
      </c>
      <c r="AN29" s="11">
        <v>3.7471000000000001</v>
      </c>
      <c r="AO29" s="11">
        <v>0.30669999999999997</v>
      </c>
      <c r="AP29" s="11">
        <v>0.32240000000000002</v>
      </c>
      <c r="AQ29" s="11">
        <v>2.64E-2</v>
      </c>
      <c r="AR29" s="11">
        <v>11.74</v>
      </c>
      <c r="AS29" s="11">
        <v>1.2838000000000001</v>
      </c>
      <c r="AT29" s="11">
        <v>0.20760000000000001</v>
      </c>
      <c r="AU29" s="11">
        <v>2.2700000000000001E-2</v>
      </c>
      <c r="AV29" s="11">
        <v>32.262900000000002</v>
      </c>
      <c r="AW29" s="11">
        <v>1.7202</v>
      </c>
      <c r="AX29" s="11">
        <v>0.43030000000000002</v>
      </c>
      <c r="AY29" s="11">
        <v>2.29E-2</v>
      </c>
      <c r="AZ29" s="11">
        <v>0.14335060449050085</v>
      </c>
      <c r="BA29" s="11">
        <v>2.0727360308285165</v>
      </c>
      <c r="BB29" s="11">
        <v>0.34911428123530336</v>
      </c>
      <c r="BC29" s="11">
        <v>0.29356709728447139</v>
      </c>
      <c r="BD29" s="11">
        <v>6.6201412187294709E-2</v>
      </c>
      <c r="BE29" s="27"/>
      <c r="BF29" s="5"/>
    </row>
    <row r="30" spans="2:78" ht="13.5" customHeight="1" x14ac:dyDescent="0.2">
      <c r="B30" s="10">
        <v>169</v>
      </c>
      <c r="C30" s="10">
        <v>9.2100000000000009</v>
      </c>
      <c r="D30" s="10">
        <v>169.38374999999999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32.5</v>
      </c>
      <c r="Q30" s="24">
        <v>1.34</v>
      </c>
      <c r="R30" s="24">
        <v>3.55</v>
      </c>
      <c r="S30" s="24">
        <v>43.91</v>
      </c>
      <c r="T30" s="24">
        <v>89.6</v>
      </c>
      <c r="U30" s="10">
        <v>3</v>
      </c>
      <c r="V30" s="10">
        <v>0.5</v>
      </c>
      <c r="W30" s="10">
        <v>2</v>
      </c>
      <c r="X30" s="10">
        <v>1</v>
      </c>
      <c r="Y30" s="10">
        <v>1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1.7276</v>
      </c>
      <c r="AK30" s="10">
        <v>0.31969999999999998</v>
      </c>
      <c r="AL30" s="11">
        <v>5.8500000000000003E-2</v>
      </c>
      <c r="AM30" s="11">
        <v>1.0800000000000001E-2</v>
      </c>
      <c r="AN30" s="11">
        <v>2.5024999999999999</v>
      </c>
      <c r="AO30" s="11">
        <v>0.1124</v>
      </c>
      <c r="AP30" s="11">
        <v>0.21640000000000001</v>
      </c>
      <c r="AQ30" s="11">
        <v>9.7000000000000003E-3</v>
      </c>
      <c r="AR30" s="11">
        <v>3.3167</v>
      </c>
      <c r="AS30" s="11">
        <v>0.4667</v>
      </c>
      <c r="AT30" s="11">
        <v>5.8900000000000001E-2</v>
      </c>
      <c r="AU30" s="11">
        <v>8.3000000000000001E-3</v>
      </c>
      <c r="AV30" s="11">
        <v>30.207799999999999</v>
      </c>
      <c r="AW30" s="11">
        <v>0.4098</v>
      </c>
      <c r="AX30" s="11">
        <v>0.40479999999999999</v>
      </c>
      <c r="AY30" s="11">
        <v>5.4999999999999997E-3</v>
      </c>
      <c r="AZ30" s="11">
        <v>0.30328396651641981</v>
      </c>
      <c r="BA30" s="11">
        <v>6.8726655348047538</v>
      </c>
      <c r="BB30" s="11">
        <v>0.745956437351736</v>
      </c>
      <c r="BC30" s="11">
        <v>0.53839369098267098</v>
      </c>
      <c r="BD30" s="11">
        <v>-6.4262073005387499E-2</v>
      </c>
      <c r="BE30" s="27"/>
      <c r="BF30" s="5"/>
      <c r="BH30" s="19" t="s">
        <v>116</v>
      </c>
    </row>
    <row r="31" spans="2:78" ht="13.5" customHeight="1" x14ac:dyDescent="0.2">
      <c r="B31" s="10">
        <v>169</v>
      </c>
      <c r="C31" s="10">
        <v>9.2010000000000005</v>
      </c>
      <c r="D31" s="10">
        <v>169.38337000000001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32.5</v>
      </c>
      <c r="Q31" s="24">
        <v>1.34</v>
      </c>
      <c r="R31" s="24">
        <v>3.55</v>
      </c>
      <c r="S31" s="24">
        <v>44.02</v>
      </c>
      <c r="T31" s="24">
        <v>89.53</v>
      </c>
      <c r="U31" s="10">
        <v>3</v>
      </c>
      <c r="V31" s="10">
        <v>0.5</v>
      </c>
      <c r="W31" s="10">
        <v>2</v>
      </c>
      <c r="X31" s="10">
        <v>1</v>
      </c>
      <c r="Y31" s="10">
        <v>1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4.0103</v>
      </c>
      <c r="AK31" s="10">
        <v>0.33439999999999998</v>
      </c>
      <c r="AL31" s="11">
        <v>0.13600000000000001</v>
      </c>
      <c r="AM31" s="11">
        <v>1.1299999999999999E-2</v>
      </c>
      <c r="AN31" s="11">
        <v>3.1495000000000002</v>
      </c>
      <c r="AO31" s="11">
        <v>0.18959999999999999</v>
      </c>
      <c r="AP31" s="11">
        <v>0.27300000000000002</v>
      </c>
      <c r="AQ31" s="11">
        <v>1.6400000000000001E-2</v>
      </c>
      <c r="AR31" s="11">
        <v>7.7241999999999997</v>
      </c>
      <c r="AS31" s="11">
        <v>0.77869999999999995</v>
      </c>
      <c r="AT31" s="11">
        <v>0.13750000000000001</v>
      </c>
      <c r="AU31" s="11">
        <v>1.3899999999999999E-2</v>
      </c>
      <c r="AV31" s="11">
        <v>32.194200000000002</v>
      </c>
      <c r="AW31" s="11">
        <v>1.9552</v>
      </c>
      <c r="AX31" s="11">
        <v>0.43240000000000001</v>
      </c>
      <c r="AY31" s="11">
        <v>2.63E-2</v>
      </c>
      <c r="AZ31" s="11">
        <v>0.2259710802381627</v>
      </c>
      <c r="BA31" s="11">
        <v>3.1447272727272724</v>
      </c>
      <c r="BB31" s="11">
        <v>0.51745920336901208</v>
      </c>
      <c r="BC31" s="11">
        <v>0.41344985512664728</v>
      </c>
      <c r="BD31" s="11">
        <v>0.11658775687420729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169</v>
      </c>
      <c r="C32" s="10">
        <v>9.1929999999999996</v>
      </c>
      <c r="D32" s="10">
        <v>169.38303999999999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32.5</v>
      </c>
      <c r="Q32" s="24">
        <v>1.34</v>
      </c>
      <c r="R32" s="24">
        <v>3.55</v>
      </c>
      <c r="S32" s="24">
        <v>44.12</v>
      </c>
      <c r="T32" s="24">
        <v>89.46</v>
      </c>
      <c r="U32" s="10">
        <v>3</v>
      </c>
      <c r="V32" s="10">
        <v>0.5</v>
      </c>
      <c r="W32" s="10">
        <v>2</v>
      </c>
      <c r="X32" s="10">
        <v>1</v>
      </c>
      <c r="Y32" s="10">
        <v>1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4.6219999999999999</v>
      </c>
      <c r="AK32" s="10">
        <v>0.60260000000000002</v>
      </c>
      <c r="AL32" s="11">
        <v>0.157</v>
      </c>
      <c r="AM32" s="11">
        <v>2.0500000000000001E-2</v>
      </c>
      <c r="AN32" s="11">
        <v>3.2040999999999999</v>
      </c>
      <c r="AO32" s="11">
        <v>0.1716</v>
      </c>
      <c r="AP32" s="11">
        <v>0.27839999999999998</v>
      </c>
      <c r="AQ32" s="11">
        <v>1.49E-2</v>
      </c>
      <c r="AR32" s="11">
        <v>8.8193000000000001</v>
      </c>
      <c r="AS32" s="11">
        <v>1.0673999999999999</v>
      </c>
      <c r="AT32" s="11">
        <v>0.1573</v>
      </c>
      <c r="AU32" s="11">
        <v>1.9E-2</v>
      </c>
      <c r="AV32" s="11">
        <v>32.541600000000003</v>
      </c>
      <c r="AW32" s="11">
        <v>1.3832</v>
      </c>
      <c r="AX32" s="11">
        <v>0.43790000000000001</v>
      </c>
      <c r="AY32" s="11">
        <v>1.8599999999999998E-2</v>
      </c>
      <c r="AZ32" s="11">
        <v>0.22267206477732801</v>
      </c>
      <c r="BA32" s="11">
        <v>2.7838525111252386</v>
      </c>
      <c r="BB32" s="11">
        <v>0.47143817204301081</v>
      </c>
      <c r="BC32" s="11">
        <v>0.38431336742147554</v>
      </c>
      <c r="BD32" s="11">
        <v>0.27631980213040158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169</v>
      </c>
      <c r="C33" s="10">
        <v>9.1859999999999999</v>
      </c>
      <c r="D33" s="10">
        <v>169.38274999999999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32.5</v>
      </c>
      <c r="Q33" s="24">
        <v>1.34</v>
      </c>
      <c r="R33" s="24">
        <v>3.55</v>
      </c>
      <c r="S33" s="24">
        <v>44.21</v>
      </c>
      <c r="T33" s="24">
        <v>89.41</v>
      </c>
      <c r="U33" s="10">
        <v>3</v>
      </c>
      <c r="V33" s="10">
        <v>0.5</v>
      </c>
      <c r="W33" s="10">
        <v>2</v>
      </c>
      <c r="X33" s="10">
        <v>1</v>
      </c>
      <c r="Y33" s="10">
        <v>1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4.5834999999999999</v>
      </c>
      <c r="AK33" s="10">
        <v>0.54949999999999999</v>
      </c>
      <c r="AL33" s="11">
        <v>0.15590000000000001</v>
      </c>
      <c r="AM33" s="11">
        <v>1.8700000000000001E-2</v>
      </c>
      <c r="AN33" s="11">
        <v>3.2136</v>
      </c>
      <c r="AO33" s="11">
        <v>7.6200000000000004E-2</v>
      </c>
      <c r="AP33" s="11">
        <v>0.2797</v>
      </c>
      <c r="AQ33" s="11">
        <v>6.6E-3</v>
      </c>
      <c r="AR33" s="11">
        <v>8.8308999999999997</v>
      </c>
      <c r="AS33" s="11">
        <v>1.24</v>
      </c>
      <c r="AT33" s="11">
        <v>0.1578</v>
      </c>
      <c r="AU33" s="11">
        <v>2.2200000000000001E-2</v>
      </c>
      <c r="AV33" s="11">
        <v>34.037100000000002</v>
      </c>
      <c r="AW33" s="11">
        <v>0.104</v>
      </c>
      <c r="AX33" s="11">
        <v>0.45879999999999999</v>
      </c>
      <c r="AY33" s="11">
        <v>1.4E-3</v>
      </c>
      <c r="AZ33" s="11">
        <v>0.24251861882193634</v>
      </c>
      <c r="BA33" s="11">
        <v>2.9074778200253486</v>
      </c>
      <c r="BB33" s="11">
        <v>0.48816088225754128</v>
      </c>
      <c r="BC33" s="11">
        <v>0.40435249865663619</v>
      </c>
      <c r="BD33" s="11">
        <v>0.37737163454408129</v>
      </c>
      <c r="BE33" s="27"/>
      <c r="BF33" s="5"/>
    </row>
    <row r="34" spans="2:66" ht="13.5" customHeight="1" x14ac:dyDescent="0.2">
      <c r="B34" s="10">
        <v>169</v>
      </c>
      <c r="C34" s="10">
        <v>9.2750000000000004</v>
      </c>
      <c r="D34" s="10">
        <v>169.38646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32.5</v>
      </c>
      <c r="Q34" s="24">
        <v>1.34</v>
      </c>
      <c r="R34" s="24">
        <v>3.55</v>
      </c>
      <c r="S34" s="24">
        <v>43.09</v>
      </c>
      <c r="T34" s="24">
        <v>90.13</v>
      </c>
      <c r="U34" s="10">
        <v>3</v>
      </c>
      <c r="V34" s="10">
        <v>0.5</v>
      </c>
      <c r="W34" s="10">
        <v>2</v>
      </c>
      <c r="X34" s="10">
        <v>1</v>
      </c>
      <c r="Y34" s="10">
        <v>1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3.9058999999999999</v>
      </c>
      <c r="AK34" s="10">
        <v>0.15920000000000001</v>
      </c>
      <c r="AL34" s="11">
        <v>0.13020000000000001</v>
      </c>
      <c r="AM34" s="11">
        <v>5.3E-3</v>
      </c>
      <c r="AN34" s="11">
        <v>2.4889999999999999</v>
      </c>
      <c r="AO34" s="11">
        <v>1.78E-2</v>
      </c>
      <c r="AP34" s="11">
        <v>0.2117</v>
      </c>
      <c r="AQ34" s="11">
        <v>1.5E-3</v>
      </c>
      <c r="AR34" s="11">
        <v>7.4912999999999998</v>
      </c>
      <c r="AS34" s="11">
        <v>0.30080000000000001</v>
      </c>
      <c r="AT34" s="11">
        <v>0.13109999999999999</v>
      </c>
      <c r="AU34" s="11">
        <v>5.3E-3</v>
      </c>
      <c r="AV34" s="11">
        <v>21.692299999999999</v>
      </c>
      <c r="AW34" s="11">
        <v>0.2392</v>
      </c>
      <c r="AX34" s="11">
        <v>0.28620000000000001</v>
      </c>
      <c r="AY34" s="11">
        <v>3.2000000000000002E-3</v>
      </c>
      <c r="AZ34" s="11">
        <v>0.14962843944567183</v>
      </c>
      <c r="BA34" s="11">
        <v>2.1830663615560644</v>
      </c>
      <c r="BB34" s="11">
        <v>0.37167505391804462</v>
      </c>
      <c r="BC34" s="11">
        <v>0.25362476834187292</v>
      </c>
      <c r="BD34" s="11">
        <v>2.4923713648224131E-2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169</v>
      </c>
      <c r="C35" s="10">
        <v>9.2829999999999995</v>
      </c>
      <c r="D35" s="10">
        <v>169.38678999999999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32.5</v>
      </c>
      <c r="Q35" s="24">
        <v>1.34</v>
      </c>
      <c r="R35" s="24">
        <v>3.55</v>
      </c>
      <c r="S35" s="24">
        <v>42.99</v>
      </c>
      <c r="T35" s="24">
        <v>90.2</v>
      </c>
      <c r="U35" s="10">
        <v>3</v>
      </c>
      <c r="V35" s="10">
        <v>0.5</v>
      </c>
      <c r="W35" s="10">
        <v>2</v>
      </c>
      <c r="X35" s="10">
        <v>1</v>
      </c>
      <c r="Y35" s="10">
        <v>1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5.6040999999999999</v>
      </c>
      <c r="AK35" s="10">
        <v>0.43959999999999999</v>
      </c>
      <c r="AL35" s="11">
        <v>0.1865</v>
      </c>
      <c r="AM35" s="11">
        <v>1.46E-2</v>
      </c>
      <c r="AN35" s="11">
        <v>3.8456999999999999</v>
      </c>
      <c r="AO35" s="11">
        <v>0.2429</v>
      </c>
      <c r="AP35" s="11">
        <v>0.32640000000000002</v>
      </c>
      <c r="AQ35" s="11">
        <v>2.06E-2</v>
      </c>
      <c r="AR35" s="11">
        <v>10.8393</v>
      </c>
      <c r="AS35" s="11">
        <v>0.88190000000000002</v>
      </c>
      <c r="AT35" s="11">
        <v>0.1893</v>
      </c>
      <c r="AU35" s="11">
        <v>1.54E-2</v>
      </c>
      <c r="AV35" s="11">
        <v>34.609099999999998</v>
      </c>
      <c r="AW35" s="11">
        <v>2.1236999999999999</v>
      </c>
      <c r="AX35" s="11">
        <v>0.45569999999999999</v>
      </c>
      <c r="AY35" s="11">
        <v>2.8000000000000001E-2</v>
      </c>
      <c r="AZ35" s="11">
        <v>0.16532412734944377</v>
      </c>
      <c r="BA35" s="11">
        <v>2.4072900158478605</v>
      </c>
      <c r="BB35" s="11">
        <v>0.41302325581395344</v>
      </c>
      <c r="BC35" s="11">
        <v>0.34899563318777288</v>
      </c>
      <c r="BD35" s="11">
        <v>-2.5013684498008202E-3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169</v>
      </c>
      <c r="C36" s="10">
        <v>9.2899999999999991</v>
      </c>
      <c r="D36" s="10">
        <v>169.38708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32.5</v>
      </c>
      <c r="Q36" s="24">
        <v>1.34</v>
      </c>
      <c r="R36" s="24">
        <v>3.55</v>
      </c>
      <c r="S36" s="24">
        <v>42.9</v>
      </c>
      <c r="T36" s="24">
        <v>90.26</v>
      </c>
      <c r="U36" s="10">
        <v>3</v>
      </c>
      <c r="V36" s="10">
        <v>0.5</v>
      </c>
      <c r="W36" s="10">
        <v>2</v>
      </c>
      <c r="X36" s="10">
        <v>1</v>
      </c>
      <c r="Y36" s="10">
        <v>1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4.3829000000000002</v>
      </c>
      <c r="AK36" s="10">
        <v>0.5635</v>
      </c>
      <c r="AL36" s="11">
        <v>0.14560000000000001</v>
      </c>
      <c r="AM36" s="11">
        <v>1.8700000000000001E-2</v>
      </c>
      <c r="AN36" s="11">
        <v>3.5556999999999999</v>
      </c>
      <c r="AO36" s="11">
        <v>0.15570000000000001</v>
      </c>
      <c r="AP36" s="11">
        <v>0.30120000000000002</v>
      </c>
      <c r="AQ36" s="11">
        <v>1.32E-2</v>
      </c>
      <c r="AR36" s="11">
        <v>8.5927000000000007</v>
      </c>
      <c r="AS36" s="11">
        <v>0.97130000000000005</v>
      </c>
      <c r="AT36" s="11">
        <v>0.14979999999999999</v>
      </c>
      <c r="AU36" s="11">
        <v>1.6899999999999998E-2</v>
      </c>
      <c r="AV36" s="11">
        <v>35.6554</v>
      </c>
      <c r="AW36" s="11">
        <v>2.9100000000000001E-2</v>
      </c>
      <c r="AX36" s="11">
        <v>0.46870000000000001</v>
      </c>
      <c r="AY36" s="11">
        <v>4.0000000000000002E-4</v>
      </c>
      <c r="AZ36" s="11">
        <v>0.21756072217171057</v>
      </c>
      <c r="BA36" s="11">
        <v>3.1288384512683582</v>
      </c>
      <c r="BB36" s="11">
        <v>0.51560226354082461</v>
      </c>
      <c r="BC36" s="11">
        <v>0.42767098793026376</v>
      </c>
      <c r="BD36" s="11">
        <v>5.3636378090715059E-2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169</v>
      </c>
      <c r="C37" s="10">
        <v>9.298</v>
      </c>
      <c r="D37" s="10">
        <v>169.38741999999999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32.5</v>
      </c>
      <c r="Q37" s="24">
        <v>1.34</v>
      </c>
      <c r="R37" s="24">
        <v>3.55</v>
      </c>
      <c r="S37" s="24">
        <v>42.8</v>
      </c>
      <c r="T37" s="24">
        <v>90.32</v>
      </c>
      <c r="U37" s="10">
        <v>3</v>
      </c>
      <c r="V37" s="10">
        <v>0.5</v>
      </c>
      <c r="W37" s="10">
        <v>2</v>
      </c>
      <c r="X37" s="10">
        <v>1</v>
      </c>
      <c r="Y37" s="10">
        <v>1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5.484</v>
      </c>
      <c r="AK37" s="10">
        <v>0.81630000000000003</v>
      </c>
      <c r="AL37" s="11">
        <v>0.18190000000000001</v>
      </c>
      <c r="AM37" s="11">
        <v>2.7099999999999999E-2</v>
      </c>
      <c r="AN37" s="11">
        <v>3.5427</v>
      </c>
      <c r="AO37" s="11">
        <v>0.2429</v>
      </c>
      <c r="AP37" s="11">
        <v>0.29949999999999999</v>
      </c>
      <c r="AQ37" s="11">
        <v>2.0500000000000001E-2</v>
      </c>
      <c r="AR37" s="11">
        <v>10.7325</v>
      </c>
      <c r="AS37" s="11">
        <v>1.4054</v>
      </c>
      <c r="AT37" s="11">
        <v>0.18679999999999999</v>
      </c>
      <c r="AU37" s="11">
        <v>2.4500000000000001E-2</v>
      </c>
      <c r="AV37" s="11">
        <v>33.124000000000002</v>
      </c>
      <c r="AW37" s="11">
        <v>1.3042</v>
      </c>
      <c r="AX37" s="11">
        <v>0.43459999999999999</v>
      </c>
      <c r="AY37" s="11">
        <v>1.7100000000000001E-2</v>
      </c>
      <c r="AZ37" s="11">
        <v>0.18403487263315624</v>
      </c>
      <c r="BA37" s="11">
        <v>2.3265524625267666</v>
      </c>
      <c r="BB37" s="11">
        <v>0.39877695526231094</v>
      </c>
      <c r="BC37" s="11">
        <v>0.3314606741573034</v>
      </c>
      <c r="BD37" s="11">
        <v>0.24556735800869228</v>
      </c>
      <c r="BE37" s="27"/>
      <c r="BF37" s="5"/>
      <c r="BI37" s="22">
        <v>2</v>
      </c>
    </row>
    <row r="38" spans="2:66" ht="13.5" customHeight="1" x14ac:dyDescent="0.2">
      <c r="B38" s="10">
        <v>169</v>
      </c>
      <c r="C38" s="10">
        <v>9.3059999999999992</v>
      </c>
      <c r="D38" s="10">
        <v>169.38775000000001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32.5</v>
      </c>
      <c r="Q38" s="24">
        <v>1.34</v>
      </c>
      <c r="R38" s="24">
        <v>3.55</v>
      </c>
      <c r="S38" s="24">
        <v>42.7</v>
      </c>
      <c r="T38" s="24">
        <v>90.39</v>
      </c>
      <c r="U38" s="10">
        <v>3</v>
      </c>
      <c r="V38" s="10">
        <v>0.5</v>
      </c>
      <c r="W38" s="10">
        <v>2</v>
      </c>
      <c r="X38" s="10">
        <v>1</v>
      </c>
      <c r="Y38" s="10">
        <v>1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4.3324999999999996</v>
      </c>
      <c r="AK38" s="10">
        <v>0.30890000000000001</v>
      </c>
      <c r="AL38" s="11">
        <v>0.1434</v>
      </c>
      <c r="AM38" s="11">
        <v>1.0200000000000001E-2</v>
      </c>
      <c r="AN38" s="11">
        <v>3.5983000000000001</v>
      </c>
      <c r="AO38" s="11">
        <v>9.0200000000000002E-2</v>
      </c>
      <c r="AP38" s="11">
        <v>0.30359999999999998</v>
      </c>
      <c r="AQ38" s="11">
        <v>7.6E-3</v>
      </c>
      <c r="AR38" s="11">
        <v>8.4814000000000007</v>
      </c>
      <c r="AS38" s="11">
        <v>0.38440000000000002</v>
      </c>
      <c r="AT38" s="11">
        <v>0.1474</v>
      </c>
      <c r="AU38" s="11">
        <v>6.7000000000000002E-3</v>
      </c>
      <c r="AV38" s="11">
        <v>36.533099999999997</v>
      </c>
      <c r="AW38" s="11">
        <v>0.71550000000000002</v>
      </c>
      <c r="AX38" s="11">
        <v>0.47839999999999999</v>
      </c>
      <c r="AY38" s="11">
        <v>9.4000000000000004E-3</v>
      </c>
      <c r="AZ38" s="11">
        <v>0.22352941176470589</v>
      </c>
      <c r="BA38" s="11">
        <v>3.2455902306648574</v>
      </c>
      <c r="BB38" s="11">
        <v>0.528922978587408</v>
      </c>
      <c r="BC38" s="11">
        <v>0.44101971931071238</v>
      </c>
      <c r="BD38" s="11">
        <v>5.3127287642467332E-2</v>
      </c>
      <c r="BE38" s="27"/>
      <c r="BF38" s="5"/>
      <c r="BI38" s="22">
        <v>3</v>
      </c>
      <c r="BJ38" s="3"/>
    </row>
    <row r="39" spans="2:66" ht="13.5" customHeight="1" x14ac:dyDescent="0.2">
      <c r="B39" s="10">
        <v>169</v>
      </c>
      <c r="C39" s="10">
        <v>9.3140000000000001</v>
      </c>
      <c r="D39" s="10">
        <v>169.38808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32.5</v>
      </c>
      <c r="Q39" s="24">
        <v>1.34</v>
      </c>
      <c r="R39" s="24">
        <v>3.55</v>
      </c>
      <c r="S39" s="24">
        <v>42.6</v>
      </c>
      <c r="T39" s="24">
        <v>90.45</v>
      </c>
      <c r="U39" s="10">
        <v>3</v>
      </c>
      <c r="V39" s="10">
        <v>0.5</v>
      </c>
      <c r="W39" s="10">
        <v>2</v>
      </c>
      <c r="X39" s="10">
        <v>1</v>
      </c>
      <c r="Y39" s="10">
        <v>1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4.7952000000000004</v>
      </c>
      <c r="AK39" s="10">
        <v>0.61560000000000004</v>
      </c>
      <c r="AL39" s="11">
        <v>0.1585</v>
      </c>
      <c r="AM39" s="11">
        <v>2.0299999999999999E-2</v>
      </c>
      <c r="AN39" s="11">
        <v>3.5405000000000002</v>
      </c>
      <c r="AO39" s="11">
        <v>0.24340000000000001</v>
      </c>
      <c r="AP39" s="11">
        <v>0.29809999999999998</v>
      </c>
      <c r="AQ39" s="11">
        <v>2.0500000000000001E-2</v>
      </c>
      <c r="AR39" s="11">
        <v>9.5076999999999998</v>
      </c>
      <c r="AS39" s="11">
        <v>1.155</v>
      </c>
      <c r="AT39" s="11">
        <v>0.16489999999999999</v>
      </c>
      <c r="AU39" s="11">
        <v>0.02</v>
      </c>
      <c r="AV39" s="11">
        <v>34.706899999999997</v>
      </c>
      <c r="AW39" s="11">
        <v>1.2938000000000001</v>
      </c>
      <c r="AX39" s="11">
        <v>0.4536</v>
      </c>
      <c r="AY39" s="11">
        <v>1.6899999999999998E-2</v>
      </c>
      <c r="AZ39" s="11">
        <v>0.20686444060130374</v>
      </c>
      <c r="BA39" s="11">
        <v>2.750758035172832</v>
      </c>
      <c r="BB39" s="11">
        <v>0.46677445432497977</v>
      </c>
      <c r="BC39" s="11">
        <v>0.38717031738936075</v>
      </c>
      <c r="BD39" s="11">
        <v>0.15552709465699383</v>
      </c>
      <c r="BE39" s="27"/>
      <c r="BF39" s="5"/>
    </row>
    <row r="40" spans="2:66" ht="13.5" customHeight="1" x14ac:dyDescent="0.2">
      <c r="B40" s="10">
        <v>169</v>
      </c>
      <c r="C40" s="10">
        <v>9.3219999999999992</v>
      </c>
      <c r="D40" s="10">
        <v>169.38842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32.5</v>
      </c>
      <c r="Q40" s="24">
        <v>1.34</v>
      </c>
      <c r="R40" s="24">
        <v>3.55</v>
      </c>
      <c r="S40" s="24">
        <v>42.5</v>
      </c>
      <c r="T40" s="24">
        <v>90.52</v>
      </c>
      <c r="U40" s="10">
        <v>3</v>
      </c>
      <c r="V40" s="10">
        <v>0.5</v>
      </c>
      <c r="W40" s="10">
        <v>2</v>
      </c>
      <c r="X40" s="10">
        <v>1</v>
      </c>
      <c r="Y40" s="10">
        <v>1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4.4329999999999998</v>
      </c>
      <c r="AK40" s="10">
        <v>7.1499999999999994E-2</v>
      </c>
      <c r="AL40" s="11">
        <v>0.1462</v>
      </c>
      <c r="AM40" s="11">
        <v>2.3999999999999998E-3</v>
      </c>
      <c r="AN40" s="11">
        <v>2.6236000000000002</v>
      </c>
      <c r="AO40" s="11">
        <v>4.5900000000000003E-2</v>
      </c>
      <c r="AP40" s="11">
        <v>0.2205</v>
      </c>
      <c r="AQ40" s="11">
        <v>3.8999999999999998E-3</v>
      </c>
      <c r="AR40" s="11">
        <v>8.5604999999999993</v>
      </c>
      <c r="AS40" s="11">
        <v>0.22309999999999999</v>
      </c>
      <c r="AT40" s="11">
        <v>0.1482</v>
      </c>
      <c r="AU40" s="11">
        <v>3.8999999999999998E-3</v>
      </c>
      <c r="AV40" s="11">
        <v>22.830100000000002</v>
      </c>
      <c r="AW40" s="11">
        <v>0.47010000000000002</v>
      </c>
      <c r="AX40" s="11">
        <v>0.29780000000000001</v>
      </c>
      <c r="AY40" s="11">
        <v>6.1000000000000004E-3</v>
      </c>
      <c r="AZ40" s="11">
        <v>0.14914142388578044</v>
      </c>
      <c r="BA40" s="11">
        <v>2.0094466936572202</v>
      </c>
      <c r="BB40" s="11">
        <v>0.33542600896860986</v>
      </c>
      <c r="BC40" s="11">
        <v>0.23720930232558143</v>
      </c>
      <c r="BD40" s="11">
        <v>0.19886709772350081</v>
      </c>
      <c r="BE40" s="27"/>
      <c r="BF40" s="5"/>
    </row>
    <row r="41" spans="2:66" ht="13.5" customHeight="1" x14ac:dyDescent="0.2">
      <c r="B41" s="10">
        <v>169</v>
      </c>
      <c r="C41" s="10">
        <v>9.3309999999999995</v>
      </c>
      <c r="D41" s="10">
        <v>169.38879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32.5</v>
      </c>
      <c r="Q41" s="24">
        <v>1.34</v>
      </c>
      <c r="R41" s="24">
        <v>3.55</v>
      </c>
      <c r="S41" s="24">
        <v>42.39</v>
      </c>
      <c r="T41" s="24">
        <v>90.6</v>
      </c>
      <c r="U41" s="10">
        <v>3</v>
      </c>
      <c r="V41" s="10">
        <v>0.5</v>
      </c>
      <c r="W41" s="10">
        <v>2</v>
      </c>
      <c r="X41" s="10">
        <v>1</v>
      </c>
      <c r="Y41" s="10">
        <v>1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5.6348000000000003</v>
      </c>
      <c r="AK41" s="10">
        <v>0.37130000000000002</v>
      </c>
      <c r="AL41" s="11">
        <v>0.1855</v>
      </c>
      <c r="AM41" s="11">
        <v>1.2200000000000001E-2</v>
      </c>
      <c r="AN41" s="11">
        <v>3.8187000000000002</v>
      </c>
      <c r="AO41" s="11">
        <v>0.1585</v>
      </c>
      <c r="AP41" s="11">
        <v>0.32019999999999998</v>
      </c>
      <c r="AQ41" s="11">
        <v>1.3299999999999999E-2</v>
      </c>
      <c r="AR41" s="11">
        <v>10.949299999999999</v>
      </c>
      <c r="AS41" s="11">
        <v>0.62270000000000003</v>
      </c>
      <c r="AT41" s="11">
        <v>0.18920000000000001</v>
      </c>
      <c r="AU41" s="11">
        <v>1.0800000000000001E-2</v>
      </c>
      <c r="AV41" s="11">
        <v>34.844200000000001</v>
      </c>
      <c r="AW41" s="11">
        <v>1.0899000000000001</v>
      </c>
      <c r="AX41" s="11">
        <v>0.4536</v>
      </c>
      <c r="AY41" s="11">
        <v>1.4200000000000001E-2</v>
      </c>
      <c r="AZ41" s="11">
        <v>0.17239596795037479</v>
      </c>
      <c r="BA41" s="11">
        <v>2.397463002114165</v>
      </c>
      <c r="BB41" s="11">
        <v>0.41132545115121338</v>
      </c>
      <c r="BC41" s="11">
        <v>0.34704235211760581</v>
      </c>
      <c r="BD41" s="11">
        <v>7.3509063696297158E-2</v>
      </c>
      <c r="BE41" s="27"/>
      <c r="BF41" s="5"/>
    </row>
    <row r="42" spans="2:66" ht="13.5" customHeight="1" x14ac:dyDescent="0.2">
      <c r="B42" s="10">
        <v>169</v>
      </c>
      <c r="C42" s="10">
        <v>9.1140000000000008</v>
      </c>
      <c r="D42" s="10">
        <v>169.37975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32.5</v>
      </c>
      <c r="Q42" s="24">
        <v>1.34</v>
      </c>
      <c r="R42" s="24">
        <v>3.55</v>
      </c>
      <c r="S42" s="24">
        <v>45.11</v>
      </c>
      <c r="T42" s="24">
        <v>88.83</v>
      </c>
      <c r="U42" s="10">
        <v>3</v>
      </c>
      <c r="V42" s="10">
        <v>0.5</v>
      </c>
      <c r="W42" s="10">
        <v>2</v>
      </c>
      <c r="X42" s="10">
        <v>1</v>
      </c>
      <c r="Y42" s="10">
        <v>1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8.1533999999999995</v>
      </c>
      <c r="AK42" s="10">
        <v>6.5000000000000002E-2</v>
      </c>
      <c r="AL42" s="11">
        <v>0.28210000000000002</v>
      </c>
      <c r="AM42" s="11">
        <v>2.2000000000000001E-3</v>
      </c>
      <c r="AN42" s="11">
        <v>3.6156999999999999</v>
      </c>
      <c r="AO42" s="11">
        <v>3.1199999999999999E-2</v>
      </c>
      <c r="AP42" s="11">
        <v>0.32079999999999997</v>
      </c>
      <c r="AQ42" s="11">
        <v>2.8E-3</v>
      </c>
      <c r="AR42" s="11">
        <v>15.4206</v>
      </c>
      <c r="AS42" s="11">
        <v>0.1547</v>
      </c>
      <c r="AT42" s="11">
        <v>0.2802</v>
      </c>
      <c r="AU42" s="11">
        <v>2.8E-3</v>
      </c>
      <c r="AV42" s="11">
        <v>26.1373</v>
      </c>
      <c r="AW42" s="11">
        <v>0.21629999999999999</v>
      </c>
      <c r="AX42" s="11">
        <v>0.35870000000000002</v>
      </c>
      <c r="AY42" s="11">
        <v>3.0000000000000001E-3</v>
      </c>
      <c r="AZ42" s="11">
        <v>5.5776306107431999E-2</v>
      </c>
      <c r="BA42" s="11">
        <v>1.2801570306923626</v>
      </c>
      <c r="BB42" s="11">
        <v>0.12286742839254972</v>
      </c>
      <c r="BC42" s="11">
        <v>0.10338923522697342</v>
      </c>
      <c r="BD42" s="11">
        <v>0.34014045031439033</v>
      </c>
      <c r="BE42" s="27"/>
      <c r="BF42" s="5"/>
    </row>
    <row r="43" spans="2:66" ht="13.5" customHeight="1" x14ac:dyDescent="0.2">
      <c r="B43" s="10">
        <v>169</v>
      </c>
      <c r="C43" s="10">
        <v>9.1210000000000004</v>
      </c>
      <c r="D43" s="10">
        <v>169.38004000000001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32.5</v>
      </c>
      <c r="Q43" s="24">
        <v>1.34</v>
      </c>
      <c r="R43" s="24">
        <v>3.55</v>
      </c>
      <c r="S43" s="24">
        <v>45.03</v>
      </c>
      <c r="T43" s="24">
        <v>88.89</v>
      </c>
      <c r="U43" s="10">
        <v>3</v>
      </c>
      <c r="V43" s="10">
        <v>0.5</v>
      </c>
      <c r="W43" s="10">
        <v>2</v>
      </c>
      <c r="X43" s="10">
        <v>1</v>
      </c>
      <c r="Y43" s="10">
        <v>1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5.1029999999999998</v>
      </c>
      <c r="AK43" s="10">
        <v>0.73160000000000003</v>
      </c>
      <c r="AL43" s="11">
        <v>0.17630000000000001</v>
      </c>
      <c r="AM43" s="11">
        <v>2.53E-2</v>
      </c>
      <c r="AN43" s="11">
        <v>3.3216000000000001</v>
      </c>
      <c r="AO43" s="11">
        <v>0.22289999999999999</v>
      </c>
      <c r="AP43" s="11">
        <v>0.29409999999999997</v>
      </c>
      <c r="AQ43" s="11">
        <v>1.9699999999999999E-2</v>
      </c>
      <c r="AR43" s="11">
        <v>10.084300000000001</v>
      </c>
      <c r="AS43" s="11">
        <v>1.3150999999999999</v>
      </c>
      <c r="AT43" s="11">
        <v>0.183</v>
      </c>
      <c r="AU43" s="11">
        <v>2.3900000000000001E-2</v>
      </c>
      <c r="AV43" s="11">
        <v>32.448</v>
      </c>
      <c r="AW43" s="11">
        <v>1.3645</v>
      </c>
      <c r="AX43" s="11">
        <v>0.44450000000000001</v>
      </c>
      <c r="AY43" s="11">
        <v>1.8700000000000001E-2</v>
      </c>
      <c r="AZ43" s="11">
        <v>0.2036284863254807</v>
      </c>
      <c r="BA43" s="11">
        <v>2.4289617486338799</v>
      </c>
      <c r="BB43" s="11">
        <v>0.41673306772908369</v>
      </c>
      <c r="BC43" s="11">
        <v>0.34789356984478942</v>
      </c>
      <c r="BD43" s="11">
        <v>0.35057193658250374</v>
      </c>
      <c r="BE43" s="27"/>
      <c r="BF43" s="5"/>
    </row>
    <row r="44" spans="2:66" ht="13.5" customHeight="1" x14ac:dyDescent="0.2">
      <c r="B44" s="10">
        <v>169</v>
      </c>
      <c r="C44" s="10">
        <v>9.1280000000000001</v>
      </c>
      <c r="D44" s="10">
        <v>169.38032999999999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32.5</v>
      </c>
      <c r="Q44" s="24">
        <v>1.34</v>
      </c>
      <c r="R44" s="24">
        <v>3.55</v>
      </c>
      <c r="S44" s="24">
        <v>44.94</v>
      </c>
      <c r="T44" s="24">
        <v>88.94</v>
      </c>
      <c r="U44" s="10">
        <v>3</v>
      </c>
      <c r="V44" s="10">
        <v>0.5</v>
      </c>
      <c r="W44" s="10">
        <v>2</v>
      </c>
      <c r="X44" s="10">
        <v>1</v>
      </c>
      <c r="Y44" s="10">
        <v>1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8.1073000000000004</v>
      </c>
      <c r="AK44" s="10">
        <v>0.1797</v>
      </c>
      <c r="AL44" s="11">
        <v>0.27960000000000002</v>
      </c>
      <c r="AM44" s="11">
        <v>6.1999999999999998E-3</v>
      </c>
      <c r="AN44" s="11">
        <v>3.4516</v>
      </c>
      <c r="AO44" s="11">
        <v>7.2700000000000001E-2</v>
      </c>
      <c r="AP44" s="11">
        <v>0.30509999999999998</v>
      </c>
      <c r="AQ44" s="11">
        <v>6.4000000000000003E-3</v>
      </c>
      <c r="AR44" s="11">
        <v>15.1028</v>
      </c>
      <c r="AS44" s="11">
        <v>0.32050000000000001</v>
      </c>
      <c r="AT44" s="11">
        <v>0.27350000000000002</v>
      </c>
      <c r="AU44" s="11">
        <v>5.7999999999999996E-3</v>
      </c>
      <c r="AV44" s="11">
        <v>25.072299999999998</v>
      </c>
      <c r="AW44" s="11">
        <v>0.44929999999999998</v>
      </c>
      <c r="AX44" s="11">
        <v>0.34279999999999999</v>
      </c>
      <c r="AY44" s="11">
        <v>6.1000000000000004E-3</v>
      </c>
      <c r="AZ44" s="11">
        <v>5.8187991974070097E-2</v>
      </c>
      <c r="BA44" s="11">
        <v>1.2533820840950638</v>
      </c>
      <c r="BB44" s="11">
        <v>0.11244523770890794</v>
      </c>
      <c r="BC44" s="11">
        <v>9.3120128997581264E-2</v>
      </c>
      <c r="BD44" s="11">
        <v>0.48060099373297804</v>
      </c>
      <c r="BE44" s="27"/>
      <c r="BF44" s="5"/>
    </row>
    <row r="45" spans="2:66" ht="13.5" customHeight="1" x14ac:dyDescent="0.2">
      <c r="B45" s="10">
        <v>169</v>
      </c>
      <c r="C45" s="10">
        <v>9.1359999999999992</v>
      </c>
      <c r="D45" s="10">
        <v>169.38067000000001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32.5</v>
      </c>
      <c r="Q45" s="24">
        <v>1.34</v>
      </c>
      <c r="R45" s="24">
        <v>3.55</v>
      </c>
      <c r="S45" s="24">
        <v>44.84</v>
      </c>
      <c r="T45" s="24">
        <v>89.01</v>
      </c>
      <c r="U45" s="10">
        <v>3</v>
      </c>
      <c r="V45" s="10">
        <v>0.5</v>
      </c>
      <c r="W45" s="10">
        <v>2</v>
      </c>
      <c r="X45" s="10">
        <v>1</v>
      </c>
      <c r="Y45" s="10">
        <v>1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4.6616999999999997</v>
      </c>
      <c r="AK45" s="10">
        <v>0.46479999999999999</v>
      </c>
      <c r="AL45" s="11">
        <v>0.1605</v>
      </c>
      <c r="AM45" s="11">
        <v>1.6E-2</v>
      </c>
      <c r="AN45" s="11">
        <v>3.3748</v>
      </c>
      <c r="AO45" s="11">
        <v>0.1295</v>
      </c>
      <c r="AP45" s="11">
        <v>0.29759999999999998</v>
      </c>
      <c r="AQ45" s="11">
        <v>1.14E-2</v>
      </c>
      <c r="AR45" s="11">
        <v>8.9041999999999994</v>
      </c>
      <c r="AS45" s="11">
        <v>0.79479999999999995</v>
      </c>
      <c r="AT45" s="11">
        <v>0.161</v>
      </c>
      <c r="AU45" s="11">
        <v>1.44E-2</v>
      </c>
      <c r="AV45" s="11">
        <v>32.267000000000003</v>
      </c>
      <c r="AW45" s="11">
        <v>0.28910000000000002</v>
      </c>
      <c r="AX45" s="11">
        <v>0.44040000000000001</v>
      </c>
      <c r="AY45" s="11">
        <v>3.8999999999999998E-3</v>
      </c>
      <c r="AZ45" s="11">
        <v>0.19349593495934964</v>
      </c>
      <c r="BA45" s="11">
        <v>2.7354037267080744</v>
      </c>
      <c r="BB45" s="11">
        <v>0.46458264050548714</v>
      </c>
      <c r="BC45" s="11">
        <v>0.38051570728164158</v>
      </c>
      <c r="BD45" s="11">
        <v>4.4982342141981504E-2</v>
      </c>
      <c r="BE45" s="27"/>
      <c r="BF45" s="5"/>
    </row>
    <row r="46" spans="2:66" ht="13.5" customHeight="1" x14ac:dyDescent="0.2">
      <c r="B46" s="10">
        <v>169</v>
      </c>
      <c r="C46" s="10">
        <v>9.1440000000000001</v>
      </c>
      <c r="D46" s="10">
        <v>169.381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32.5</v>
      </c>
      <c r="Q46" s="24">
        <v>1.34</v>
      </c>
      <c r="R46" s="24">
        <v>3.55</v>
      </c>
      <c r="S46" s="24">
        <v>44.74</v>
      </c>
      <c r="T46" s="24">
        <v>89.07</v>
      </c>
      <c r="U46" s="10">
        <v>3</v>
      </c>
      <c r="V46" s="10">
        <v>0.5</v>
      </c>
      <c r="W46" s="10">
        <v>2</v>
      </c>
      <c r="X46" s="10">
        <v>1</v>
      </c>
      <c r="Y46" s="10">
        <v>1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5.0122999999999998</v>
      </c>
      <c r="AK46" s="10">
        <v>2.01E-2</v>
      </c>
      <c r="AL46" s="11">
        <v>0.17219999999999999</v>
      </c>
      <c r="AM46" s="11">
        <v>6.9999999999999999E-4</v>
      </c>
      <c r="AN46" s="11">
        <v>2.3877000000000002</v>
      </c>
      <c r="AO46" s="11">
        <v>2.8500000000000001E-2</v>
      </c>
      <c r="AP46" s="11">
        <v>0.21010000000000001</v>
      </c>
      <c r="AQ46" s="11">
        <v>2.5000000000000001E-3</v>
      </c>
      <c r="AR46" s="11">
        <v>9.5398999999999994</v>
      </c>
      <c r="AS46" s="11">
        <v>7.1499999999999994E-2</v>
      </c>
      <c r="AT46" s="11">
        <v>0.1721</v>
      </c>
      <c r="AU46" s="11">
        <v>1.2999999999999999E-3</v>
      </c>
      <c r="AV46" s="11">
        <v>17.5594</v>
      </c>
      <c r="AW46" s="11">
        <v>0.16220000000000001</v>
      </c>
      <c r="AX46" s="11">
        <v>0.2392</v>
      </c>
      <c r="AY46" s="11">
        <v>2.2000000000000001E-3</v>
      </c>
      <c r="AZ46" s="11">
        <v>6.4767415980413939E-2</v>
      </c>
      <c r="BA46" s="11">
        <v>1.389889599070308</v>
      </c>
      <c r="BB46" s="11">
        <v>0.16314125942134694</v>
      </c>
      <c r="BC46" s="11">
        <v>0.11044661472621528</v>
      </c>
      <c r="BD46" s="11">
        <v>0.1621438375699093</v>
      </c>
      <c r="BE46" s="27"/>
      <c r="BF46" s="5"/>
    </row>
    <row r="47" spans="2:66" ht="13.5" customHeight="1" x14ac:dyDescent="0.2">
      <c r="B47" s="10">
        <v>169</v>
      </c>
      <c r="C47" s="10">
        <v>9.1509999999999998</v>
      </c>
      <c r="D47" s="10">
        <v>169.38129000000001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32.5</v>
      </c>
      <c r="Q47" s="24">
        <v>1.34</v>
      </c>
      <c r="R47" s="24">
        <v>3.55</v>
      </c>
      <c r="S47" s="24">
        <v>44.65</v>
      </c>
      <c r="T47" s="24">
        <v>89.13</v>
      </c>
      <c r="U47" s="10">
        <v>3</v>
      </c>
      <c r="V47" s="10">
        <v>0.5</v>
      </c>
      <c r="W47" s="10">
        <v>2</v>
      </c>
      <c r="X47" s="10">
        <v>1</v>
      </c>
      <c r="Y47" s="10">
        <v>1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4.6326000000000001</v>
      </c>
      <c r="AK47" s="10">
        <v>0.38900000000000001</v>
      </c>
      <c r="AL47" s="11">
        <v>0.15890000000000001</v>
      </c>
      <c r="AM47" s="11">
        <v>1.3299999999999999E-2</v>
      </c>
      <c r="AN47" s="11">
        <v>3.3546</v>
      </c>
      <c r="AO47" s="11">
        <v>8.6999999999999994E-3</v>
      </c>
      <c r="AP47" s="11">
        <v>0.29470000000000002</v>
      </c>
      <c r="AQ47" s="11">
        <v>8.0000000000000004E-4</v>
      </c>
      <c r="AR47" s="11">
        <v>8.7495999999999992</v>
      </c>
      <c r="AS47" s="11">
        <v>0.89219999999999999</v>
      </c>
      <c r="AT47" s="11">
        <v>0.15759999999999999</v>
      </c>
      <c r="AU47" s="11">
        <v>1.61E-2</v>
      </c>
      <c r="AV47" s="11">
        <v>32.156799999999997</v>
      </c>
      <c r="AW47" s="11">
        <v>1.2687999999999999</v>
      </c>
      <c r="AX47" s="11">
        <v>0.43719999999999998</v>
      </c>
      <c r="AY47" s="11">
        <v>1.7299999999999999E-2</v>
      </c>
      <c r="AZ47" s="11">
        <v>0.19469872933460849</v>
      </c>
      <c r="BA47" s="11">
        <v>2.7741116751269037</v>
      </c>
      <c r="BB47" s="11">
        <v>0.47007397444519161</v>
      </c>
      <c r="BC47" s="11">
        <v>0.38308366824990864</v>
      </c>
      <c r="BD47" s="11">
        <v>3.3645711372516547E-2</v>
      </c>
      <c r="BE47" s="27"/>
      <c r="BF47" s="5"/>
    </row>
    <row r="48" spans="2:66" ht="13.5" customHeight="1" x14ac:dyDescent="0.2">
      <c r="B48" s="10">
        <v>169</v>
      </c>
      <c r="C48" s="10">
        <v>9.1579999999999995</v>
      </c>
      <c r="D48" s="10">
        <v>169.38158000000001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32.5</v>
      </c>
      <c r="Q48" s="24">
        <v>1.34</v>
      </c>
      <c r="R48" s="24">
        <v>3.55</v>
      </c>
      <c r="S48" s="24">
        <v>44.56</v>
      </c>
      <c r="T48" s="24">
        <v>89.18</v>
      </c>
      <c r="U48" s="10">
        <v>3</v>
      </c>
      <c r="V48" s="10">
        <v>0.5</v>
      </c>
      <c r="W48" s="10">
        <v>2</v>
      </c>
      <c r="X48" s="10">
        <v>1</v>
      </c>
      <c r="Y48" s="10">
        <v>1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8.1780000000000008</v>
      </c>
      <c r="AK48" s="10">
        <v>8.7900000000000006E-2</v>
      </c>
      <c r="AL48" s="11">
        <v>0.28000000000000003</v>
      </c>
      <c r="AM48" s="11">
        <v>3.0000000000000001E-3</v>
      </c>
      <c r="AN48" s="11">
        <v>3.4651000000000001</v>
      </c>
      <c r="AO48" s="11">
        <v>2.9700000000000001E-2</v>
      </c>
      <c r="AP48" s="11">
        <v>0.30380000000000001</v>
      </c>
      <c r="AQ48" s="11">
        <v>2.5999999999999999E-3</v>
      </c>
      <c r="AR48" s="11">
        <v>15.2271</v>
      </c>
      <c r="AS48" s="11">
        <v>0.1363</v>
      </c>
      <c r="AT48" s="11">
        <v>0.27379999999999999</v>
      </c>
      <c r="AU48" s="11">
        <v>2.5000000000000001E-3</v>
      </c>
      <c r="AV48" s="11">
        <v>24.980799999999999</v>
      </c>
      <c r="AW48" s="11">
        <v>0.16220000000000001</v>
      </c>
      <c r="AX48" s="11">
        <v>0.33910000000000001</v>
      </c>
      <c r="AY48" s="11">
        <v>2.2000000000000001E-3</v>
      </c>
      <c r="AZ48" s="11">
        <v>5.4907450614403476E-2</v>
      </c>
      <c r="BA48" s="11">
        <v>1.2384952520087655</v>
      </c>
      <c r="BB48" s="11">
        <v>0.10654266601403169</v>
      </c>
      <c r="BC48" s="11">
        <v>8.8013298589271302E-2</v>
      </c>
      <c r="BD48" s="11">
        <v>0.47689501983697363</v>
      </c>
      <c r="BE48" s="27"/>
      <c r="BF48" s="5"/>
    </row>
    <row r="49" spans="2:57" ht="13.5" customHeight="1" x14ac:dyDescent="0.2">
      <c r="B49" s="10">
        <v>169</v>
      </c>
      <c r="C49" s="10">
        <v>9.1660000000000004</v>
      </c>
      <c r="D49" s="10">
        <v>169.38192000000001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32.5</v>
      </c>
      <c r="Q49" s="24">
        <v>1.34</v>
      </c>
      <c r="R49" s="24">
        <v>3.55</v>
      </c>
      <c r="S49" s="24">
        <v>44.46</v>
      </c>
      <c r="T49" s="24">
        <v>89.25</v>
      </c>
      <c r="U49" s="10">
        <v>3</v>
      </c>
      <c r="V49" s="10">
        <v>0.5</v>
      </c>
      <c r="W49" s="10">
        <v>2</v>
      </c>
      <c r="X49" s="10">
        <v>1</v>
      </c>
      <c r="Y49" s="10">
        <v>1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4.5289000000000001</v>
      </c>
      <c r="AK49" s="10">
        <v>0.2097</v>
      </c>
      <c r="AL49" s="11">
        <v>0.15479999999999999</v>
      </c>
      <c r="AM49" s="11">
        <v>7.1999999999999998E-3</v>
      </c>
      <c r="AN49" s="11">
        <v>3.2559</v>
      </c>
      <c r="AO49" s="11">
        <v>0.14779999999999999</v>
      </c>
      <c r="AP49" s="11">
        <v>0.28489999999999999</v>
      </c>
      <c r="AQ49" s="11">
        <v>1.29E-2</v>
      </c>
      <c r="AR49" s="11">
        <v>8.7960999999999991</v>
      </c>
      <c r="AS49" s="11">
        <v>0.14749999999999999</v>
      </c>
      <c r="AT49" s="11">
        <v>0.15790000000000001</v>
      </c>
      <c r="AU49" s="11">
        <v>2.5999999999999999E-3</v>
      </c>
      <c r="AV49" s="11">
        <v>31.624300000000002</v>
      </c>
      <c r="AW49" s="11">
        <v>0.74050000000000005</v>
      </c>
      <c r="AX49" s="11">
        <v>0.4284</v>
      </c>
      <c r="AY49" s="11">
        <v>0.01</v>
      </c>
      <c r="AZ49" s="11">
        <v>0.20117762512266929</v>
      </c>
      <c r="BA49" s="11">
        <v>2.7131095630145659</v>
      </c>
      <c r="BB49" s="11">
        <v>0.46136790039229053</v>
      </c>
      <c r="BC49" s="11">
        <v>0.37351560342446832</v>
      </c>
      <c r="BD49" s="11">
        <v>0.12718181730765671</v>
      </c>
      <c r="BE49" s="27"/>
    </row>
    <row r="50" spans="2:57" ht="13.5" customHeight="1" x14ac:dyDescent="0.2">
      <c r="B50" s="10">
        <v>169</v>
      </c>
      <c r="C50" s="10">
        <v>9.0679999999999996</v>
      </c>
      <c r="D50" s="10">
        <v>169.37782999999999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32.5</v>
      </c>
      <c r="Q50" s="24">
        <v>1.34</v>
      </c>
      <c r="R50" s="24">
        <v>3.55</v>
      </c>
      <c r="S50" s="24">
        <v>45.69</v>
      </c>
      <c r="T50" s="24">
        <v>88.47</v>
      </c>
      <c r="U50" s="10">
        <v>3</v>
      </c>
      <c r="V50" s="10">
        <v>0.5</v>
      </c>
      <c r="W50" s="10">
        <v>2</v>
      </c>
      <c r="X50" s="10">
        <v>1</v>
      </c>
      <c r="Y50" s="10">
        <v>1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7.2558999999999996</v>
      </c>
      <c r="AK50" s="10">
        <v>2.12E-2</v>
      </c>
      <c r="AL50" s="11">
        <v>0.25380000000000003</v>
      </c>
      <c r="AM50" s="11">
        <v>6.9999999999999999E-4</v>
      </c>
      <c r="AN50" s="11">
        <v>3.0750000000000002</v>
      </c>
      <c r="AO50" s="11">
        <v>3.3E-3</v>
      </c>
      <c r="AP50" s="11">
        <v>0.2762</v>
      </c>
      <c r="AQ50" s="11">
        <v>2.9999999999999997E-4</v>
      </c>
      <c r="AR50" s="11">
        <v>13.5061</v>
      </c>
      <c r="AS50" s="11">
        <v>6.93E-2</v>
      </c>
      <c r="AT50" s="11">
        <v>0.2482</v>
      </c>
      <c r="AU50" s="11">
        <v>1.2999999999999999E-3</v>
      </c>
      <c r="AV50" s="11">
        <v>22.5243</v>
      </c>
      <c r="AW50" s="11">
        <v>3.95E-2</v>
      </c>
      <c r="AX50" s="11">
        <v>0.31269999999999998</v>
      </c>
      <c r="AY50" s="11">
        <v>5.0000000000000001E-4</v>
      </c>
      <c r="AZ50" s="11">
        <v>6.197996264221426E-2</v>
      </c>
      <c r="BA50" s="11">
        <v>1.2598710717163577</v>
      </c>
      <c r="BB50" s="11">
        <v>0.11499376002852554</v>
      </c>
      <c r="BC50" s="11">
        <v>9.1196154208690705E-2</v>
      </c>
      <c r="BD50" s="11">
        <v>0.52563396138566565</v>
      </c>
      <c r="BE50" s="27"/>
    </row>
    <row r="51" spans="2:57" ht="13.5" customHeight="1" x14ac:dyDescent="0.2">
      <c r="B51" s="10">
        <v>169</v>
      </c>
      <c r="C51" s="10">
        <v>8.8330000000000002</v>
      </c>
      <c r="D51" s="10">
        <v>169.36804000000001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32.5</v>
      </c>
      <c r="Q51" s="24">
        <v>1.34</v>
      </c>
      <c r="R51" s="24">
        <v>3.55</v>
      </c>
      <c r="S51" s="24">
        <v>48.64</v>
      </c>
      <c r="T51" s="24">
        <v>86.66</v>
      </c>
      <c r="U51" s="10">
        <v>3</v>
      </c>
      <c r="V51" s="10">
        <v>0.5</v>
      </c>
      <c r="W51" s="10">
        <v>2</v>
      </c>
      <c r="X51" s="10">
        <v>1</v>
      </c>
      <c r="Y51" s="10">
        <v>1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19.442</v>
      </c>
      <c r="AK51" s="26">
        <v>6.4999999999999997E-3</v>
      </c>
      <c r="AL51" s="26">
        <v>0.70250000000000012</v>
      </c>
      <c r="AM51" s="26">
        <v>0</v>
      </c>
      <c r="AN51" s="26">
        <v>7.4019999999999992</v>
      </c>
      <c r="AO51" s="26">
        <v>1E-3</v>
      </c>
      <c r="AP51" s="26">
        <v>0.6915</v>
      </c>
      <c r="AQ51" s="26">
        <v>0</v>
      </c>
      <c r="AR51" s="26">
        <v>36.863999999999997</v>
      </c>
      <c r="AS51" s="26">
        <v>1.3500000000000002E-2</v>
      </c>
      <c r="AT51" s="26">
        <v>0.70099999999999996</v>
      </c>
      <c r="AU51" s="26">
        <v>5.0000000000000001E-4</v>
      </c>
      <c r="AV51" s="26">
        <v>46.313299999999998</v>
      </c>
      <c r="AW51" s="26">
        <v>2.0799999999999999E-2</v>
      </c>
      <c r="AX51" s="26">
        <v>0.67169999999999996</v>
      </c>
      <c r="AY51" s="26">
        <v>2.9999999999999997E-4</v>
      </c>
      <c r="AZ51" s="11">
        <v>-1.4524647887323973E-2</v>
      </c>
      <c r="BA51" s="11">
        <v>23.95506419400856</v>
      </c>
      <c r="BB51" s="11">
        <v>-2.1344794929700584E-2</v>
      </c>
      <c r="BC51" s="11">
        <v>-2.3468788380413302E-2</v>
      </c>
      <c r="BD51" s="11">
        <v>0.39334136358146393</v>
      </c>
      <c r="BE51" s="27"/>
    </row>
    <row r="52" spans="2:57" ht="13.5" customHeight="1" x14ac:dyDescent="0.2">
      <c r="B52" s="10">
        <v>169</v>
      </c>
      <c r="C52" s="10">
        <v>8.8219999999999992</v>
      </c>
      <c r="D52" s="10">
        <v>169.36758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32.5</v>
      </c>
      <c r="Q52" s="24">
        <v>1.34</v>
      </c>
      <c r="R52" s="24">
        <v>3.55</v>
      </c>
      <c r="S52" s="24">
        <v>48.78</v>
      </c>
      <c r="T52" s="24">
        <v>86.58</v>
      </c>
      <c r="U52" s="10">
        <v>3</v>
      </c>
      <c r="V52" s="10">
        <v>0.5</v>
      </c>
      <c r="W52" s="10">
        <v>2</v>
      </c>
      <c r="X52" s="10">
        <v>1</v>
      </c>
      <c r="Y52" s="10">
        <v>1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27.469799999999999</v>
      </c>
      <c r="AK52" s="10">
        <v>2.2800000000000001E-2</v>
      </c>
      <c r="AL52" s="11">
        <v>0.99409999999999998</v>
      </c>
      <c r="AM52" s="11">
        <v>8.0000000000000004E-4</v>
      </c>
      <c r="AN52" s="11">
        <v>10.6226</v>
      </c>
      <c r="AO52" s="11">
        <v>1.0200000000000001E-2</v>
      </c>
      <c r="AP52" s="11">
        <v>0.99380000000000002</v>
      </c>
      <c r="AQ52" s="11">
        <v>1E-3</v>
      </c>
      <c r="AR52" s="11">
        <v>52.196199999999997</v>
      </c>
      <c r="AS52" s="11">
        <v>2.7E-2</v>
      </c>
      <c r="AT52" s="11">
        <v>0.99409999999999998</v>
      </c>
      <c r="AU52" s="11">
        <v>5.0000000000000001E-4</v>
      </c>
      <c r="AV52" s="11">
        <v>68.382099999999994</v>
      </c>
      <c r="AW52" s="11">
        <v>2.0899999999999998E-2</v>
      </c>
      <c r="AX52" s="11">
        <v>0.99380000000000002</v>
      </c>
      <c r="AY52" s="11">
        <v>2.9999999999999997E-4</v>
      </c>
      <c r="AZ52" s="25">
        <v>0.73108941619928935</v>
      </c>
      <c r="BA52" s="25">
        <v>1.3100972867756655</v>
      </c>
      <c r="BB52" s="25">
        <v>0.13423559628888448</v>
      </c>
      <c r="BC52" s="25">
        <v>0.20052189368367412</v>
      </c>
      <c r="BD52" s="25">
        <v>11.929456792628903</v>
      </c>
      <c r="BE52" s="27"/>
    </row>
    <row r="53" spans="2:57" ht="13.5" customHeight="1" x14ac:dyDescent="0.2">
      <c r="B53" s="10">
        <v>169</v>
      </c>
      <c r="C53" s="10">
        <v>9.0570000000000004</v>
      </c>
      <c r="D53" s="10">
        <v>169.37737000000001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32.5</v>
      </c>
      <c r="Q53" s="24">
        <v>1.34</v>
      </c>
      <c r="R53" s="24">
        <v>3.55</v>
      </c>
      <c r="S53" s="24">
        <v>45.83</v>
      </c>
      <c r="T53" s="24">
        <v>88.38</v>
      </c>
      <c r="U53" s="10">
        <v>3</v>
      </c>
      <c r="V53" s="10">
        <v>0.5</v>
      </c>
      <c r="W53" s="10">
        <v>2</v>
      </c>
      <c r="X53" s="10">
        <v>1</v>
      </c>
      <c r="Y53" s="10">
        <v>1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28.547599999999999</v>
      </c>
      <c r="AK53" s="10">
        <v>5.7200000000000001E-2</v>
      </c>
      <c r="AL53" s="11">
        <v>1.0011000000000001</v>
      </c>
      <c r="AM53" s="11">
        <v>2E-3</v>
      </c>
      <c r="AN53" s="11">
        <v>11.1092</v>
      </c>
      <c r="AO53" s="11">
        <v>2.3599999999999999E-2</v>
      </c>
      <c r="AP53" s="11">
        <v>1.0008999999999999</v>
      </c>
      <c r="AQ53" s="11">
        <v>2.0999999999999999E-3</v>
      </c>
      <c r="AR53" s="11">
        <v>54.335099999999997</v>
      </c>
      <c r="AS53" s="11">
        <v>0.1183</v>
      </c>
      <c r="AT53" s="11">
        <v>1.0011000000000001</v>
      </c>
      <c r="AU53" s="11">
        <v>2.2000000000000001E-3</v>
      </c>
      <c r="AV53" s="11">
        <v>71.897300000000001</v>
      </c>
      <c r="AW53" s="11">
        <v>0.13300000000000001</v>
      </c>
      <c r="AX53" s="11">
        <v>1.0008999999999999</v>
      </c>
      <c r="AY53" s="11">
        <v>1.9E-3</v>
      </c>
      <c r="AZ53" s="25">
        <v>0.73232939589068324</v>
      </c>
      <c r="BA53" s="25">
        <v>1.3232201652338913</v>
      </c>
      <c r="BB53" s="25">
        <v>0.13912592963454712</v>
      </c>
      <c r="BC53" s="25">
        <v>0.20786554977259175</v>
      </c>
      <c r="BD53" s="25">
        <v>11.751221396747448</v>
      </c>
      <c r="BE53" s="27"/>
    </row>
    <row r="54" spans="2:57" ht="13.5" customHeight="1" x14ac:dyDescent="0.2">
      <c r="B54" s="10">
        <v>169</v>
      </c>
      <c r="C54" s="10">
        <v>9.3620000000000001</v>
      </c>
      <c r="D54" s="10">
        <v>169.39008000000001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32.5</v>
      </c>
      <c r="Q54" s="24">
        <v>1.34</v>
      </c>
      <c r="R54" s="24">
        <v>3.55</v>
      </c>
      <c r="S54" s="24">
        <v>42</v>
      </c>
      <c r="T54" s="24">
        <v>90.85</v>
      </c>
      <c r="U54" s="10">
        <v>3</v>
      </c>
      <c r="V54" s="10">
        <v>0.5</v>
      </c>
      <c r="W54" s="10">
        <v>2</v>
      </c>
      <c r="X54" s="10">
        <v>1</v>
      </c>
      <c r="Y54" s="10">
        <v>1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30.876100000000001</v>
      </c>
      <c r="AK54" s="10">
        <v>1.3899999999999999E-2</v>
      </c>
      <c r="AL54" s="11">
        <v>1.0095000000000001</v>
      </c>
      <c r="AM54" s="11">
        <v>5.0000000000000001E-4</v>
      </c>
      <c r="AN54" s="11">
        <v>12.132899999999999</v>
      </c>
      <c r="AO54" s="11">
        <v>7.3000000000000001E-3</v>
      </c>
      <c r="AP54" s="11">
        <v>1.0094000000000001</v>
      </c>
      <c r="AQ54" s="11">
        <v>5.9999999999999995E-4</v>
      </c>
      <c r="AR54" s="11">
        <v>58.8431</v>
      </c>
      <c r="AS54" s="11">
        <v>2.2100000000000002E-2</v>
      </c>
      <c r="AT54" s="11">
        <v>1.0095000000000001</v>
      </c>
      <c r="AU54" s="11">
        <v>4.0000000000000002E-4</v>
      </c>
      <c r="AV54" s="11">
        <v>78.101900000000001</v>
      </c>
      <c r="AW54" s="11">
        <v>2.6800000000000001E-2</v>
      </c>
      <c r="AX54" s="11">
        <v>1.0094000000000001</v>
      </c>
      <c r="AY54" s="11">
        <v>2.9999999999999997E-4</v>
      </c>
      <c r="AZ54" s="25">
        <v>0.73108157828243636</v>
      </c>
      <c r="BA54" s="25">
        <v>1.3272907103806564</v>
      </c>
      <c r="BB54" s="25">
        <v>0.14063164043959256</v>
      </c>
      <c r="BC54" s="25">
        <v>0.21018007202881153</v>
      </c>
      <c r="BD54" s="25">
        <v>11.669612688066863</v>
      </c>
      <c r="BE54" s="27"/>
    </row>
  </sheetData>
  <autoFilter ref="B9:BB54" xr:uid="{9237AFD3-2515-4F2C-88F3-E8DE359A1D96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4B0C-A0A3-4536-BE3C-B1A67F48A46B}">
  <sheetPr codeName="Sheet48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171</v>
      </c>
      <c r="C10" s="10">
        <v>8.9</v>
      </c>
      <c r="D10" s="10">
        <v>171.37083000000001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28.5</v>
      </c>
      <c r="Q10" s="24">
        <v>0.76</v>
      </c>
      <c r="R10" s="24">
        <v>3.13</v>
      </c>
      <c r="S10" s="24">
        <v>47.88</v>
      </c>
      <c r="T10" s="24">
        <v>87.08</v>
      </c>
      <c r="U10" s="10">
        <v>2</v>
      </c>
      <c r="V10" s="10">
        <v>0</v>
      </c>
      <c r="W10" s="10">
        <v>2</v>
      </c>
      <c r="X10" s="10">
        <v>0</v>
      </c>
      <c r="Y10" s="10">
        <v>0</v>
      </c>
      <c r="Z10" s="10">
        <v>4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4.6791999999999998</v>
      </c>
      <c r="AK10" s="10">
        <v>0.29220000000000002</v>
      </c>
      <c r="AL10" s="11">
        <v>0.1663</v>
      </c>
      <c r="AM10" s="11">
        <v>1.04E-2</v>
      </c>
      <c r="AN10" s="11">
        <v>3.1833999999999998</v>
      </c>
      <c r="AO10" s="11">
        <v>0.2366</v>
      </c>
      <c r="AP10" s="11">
        <v>0.28000000000000003</v>
      </c>
      <c r="AQ10" s="11">
        <v>2.0799999999999999E-2</v>
      </c>
      <c r="AR10" s="11">
        <v>9.0728000000000009</v>
      </c>
      <c r="AS10" s="11">
        <v>0.3518</v>
      </c>
      <c r="AT10" s="11">
        <v>0.16919999999999999</v>
      </c>
      <c r="AU10" s="11">
        <v>6.6E-3</v>
      </c>
      <c r="AV10" s="11">
        <v>29.303000000000001</v>
      </c>
      <c r="AW10" s="11">
        <v>2.028</v>
      </c>
      <c r="AX10" s="11">
        <v>0.41089999999999999</v>
      </c>
      <c r="AY10" s="11">
        <v>2.8400000000000002E-2</v>
      </c>
      <c r="AZ10" s="11">
        <v>0.18946301925025322</v>
      </c>
      <c r="BA10" s="11">
        <v>2.4284869976359338</v>
      </c>
      <c r="BB10" s="11">
        <v>0.41665230132735737</v>
      </c>
      <c r="BC10" s="11">
        <v>0.33566336450328682</v>
      </c>
      <c r="BD10" s="11">
        <v>0.21451179724904179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0.14104062500000003</v>
      </c>
      <c r="BJ10" s="4">
        <f>DSTDEV(PlotSort,"PhxRed",$BI$35:$BI$38)/SQRT($BH10)</f>
        <v>8.1155787305995687E-3</v>
      </c>
      <c r="BK10" s="4">
        <f>DAVERAGE(PlotSort,"PhxRedEdge",$BI$35:$BI$38)</f>
        <v>0.27116875000000001</v>
      </c>
      <c r="BL10" s="4">
        <f>DSTDEV(PlotSort,"PhxRedEdge",$BI$35:$BI$38)/SQRT($BH10)</f>
        <v>4.8309224005276003E-3</v>
      </c>
      <c r="BM10" s="4">
        <f>DAVERAGE(PlotSort,"TMRed",$BI$35:$BI$38)</f>
        <v>0.143234375</v>
      </c>
      <c r="BN10" s="4">
        <f>DSTDEV(PlotSort,"TMRed",$BI$35:$BI$38)/SQRT($BH10)</f>
        <v>7.983513265472782E-3</v>
      </c>
      <c r="BO10" s="4">
        <f>DAVERAGE(PlotSort,"TMNIR",$BI$35:$BI$38)</f>
        <v>0.43222187500000003</v>
      </c>
      <c r="BP10" s="4">
        <f>DSTDEV(PlotSort,"TMNIR",$BI$35:$BI$38)/SQRT($BH10)</f>
        <v>3.0789108829750848E-3</v>
      </c>
      <c r="BQ10" s="4">
        <f>DAVERAGE(PlotSort,"NDRE",$BI$35:$BI$38)</f>
        <v>0.23023351433544675</v>
      </c>
      <c r="BR10" s="4">
        <f>DSTDEV(PlotSort,"NDRE",$BI$35:$BI$38)/SQRT($BH10)</f>
        <v>9.4497129112824044E-3</v>
      </c>
      <c r="BS10" s="4">
        <f>DAVERAGE(PlotSort,"rvi",$BI$35:$BI$38)</f>
        <v>3.4354439450750358</v>
      </c>
      <c r="BT10" s="4">
        <f>DSTDEV(PlotSort,"rvi",$BI$35:$BI$38)/SQRT($BH10)</f>
        <v>0.26501865418681819</v>
      </c>
      <c r="BU10" s="17">
        <f>DAVERAGE(PlotSort,"ndvi",$BI$35:$BI$38)</f>
        <v>0.50977403090279805</v>
      </c>
      <c r="BV10" s="4">
        <f>DSTDEV(PlotSort,"ndvi",$BI$35:$BI$38)/SQRT($BH10)</f>
        <v>2.2276042444353557E-2</v>
      </c>
      <c r="BW10" s="17">
        <f>DAVERAGE(PlotSort,"SAVI",$BI$35:$BI$38)</f>
        <v>0.40581771651552762</v>
      </c>
      <c r="BX10" s="4">
        <f>DSTDEV(PlotSort,"SAVI",$BI$35:$BI$38)/SQRT($BH10)</f>
        <v>1.5694291420315656E-2</v>
      </c>
      <c r="BY10" s="17">
        <f>DAVERAGE(PlotSort,"CCCI",$BI$35:$BI$38)</f>
        <v>0.19154331026741581</v>
      </c>
      <c r="BZ10" s="4">
        <f>DSTDEV(PlotSort,"CCCI",$BI$35:$BI$38)/SQRT($BH10)</f>
        <v>1.9731635740789521E-2</v>
      </c>
    </row>
    <row r="11" spans="1:78" ht="13.5" customHeight="1" x14ac:dyDescent="0.2">
      <c r="B11" s="10">
        <v>171</v>
      </c>
      <c r="C11" s="10">
        <v>8.8919999999999995</v>
      </c>
      <c r="D11" s="10">
        <v>171.37049999999999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28.5</v>
      </c>
      <c r="Q11" s="24">
        <v>0.76</v>
      </c>
      <c r="R11" s="24">
        <v>3.13</v>
      </c>
      <c r="S11" s="24">
        <v>47.98</v>
      </c>
      <c r="T11" s="24">
        <v>87.02</v>
      </c>
      <c r="U11" s="10">
        <v>2</v>
      </c>
      <c r="V11" s="10">
        <v>0</v>
      </c>
      <c r="W11" s="10">
        <v>2</v>
      </c>
      <c r="X11" s="10">
        <v>0</v>
      </c>
      <c r="Y11" s="10">
        <v>0</v>
      </c>
      <c r="Z11" s="10">
        <v>4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5.2933000000000003</v>
      </c>
      <c r="AK11" s="10">
        <v>0.1197</v>
      </c>
      <c r="AL11" s="11">
        <v>0.1885</v>
      </c>
      <c r="AM11" s="11">
        <v>4.3E-3</v>
      </c>
      <c r="AN11" s="11">
        <v>3.2309000000000001</v>
      </c>
      <c r="AO11" s="11">
        <v>1.3100000000000001E-2</v>
      </c>
      <c r="AP11" s="11">
        <v>0.28470000000000001</v>
      </c>
      <c r="AQ11" s="11">
        <v>1.1999999999999999E-3</v>
      </c>
      <c r="AR11" s="11">
        <v>9.9882000000000009</v>
      </c>
      <c r="AS11" s="11">
        <v>2.3699999999999999E-2</v>
      </c>
      <c r="AT11" s="11">
        <v>0.1867</v>
      </c>
      <c r="AU11" s="11">
        <v>4.0000000000000002E-4</v>
      </c>
      <c r="AV11" s="11">
        <v>29.500599999999999</v>
      </c>
      <c r="AW11" s="11">
        <v>0.2288</v>
      </c>
      <c r="AX11" s="11">
        <v>0.41439999999999999</v>
      </c>
      <c r="AY11" s="11">
        <v>3.2000000000000002E-3</v>
      </c>
      <c r="AZ11" s="11">
        <v>0.18552424545844654</v>
      </c>
      <c r="BA11" s="11">
        <v>2.2196036422067489</v>
      </c>
      <c r="BB11" s="11">
        <v>0.37880552320745298</v>
      </c>
      <c r="BC11" s="11">
        <v>0.31018981018981018</v>
      </c>
      <c r="BD11" s="11">
        <v>0.35981857859595279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0.14447500000000002</v>
      </c>
      <c r="BJ11" s="4">
        <f>DSTDEV(PlotSort,"PhxRed",$BI$31:$BI$32)/SQRT($BH11)</f>
        <v>8.8846426489757931E-3</v>
      </c>
      <c r="BK11" s="4">
        <f>DAVERAGE(PlotSort,"PhxRedEdge",$BI$31:$BI$32)</f>
        <v>0.27031875</v>
      </c>
      <c r="BL11" s="4">
        <f>DSTDEV(PlotSort,"PhxRedEdge",$BI$31:$BI$32)/SQRT($BH11)</f>
        <v>5.9833255716059217E-3</v>
      </c>
      <c r="BM11" s="4">
        <f>DAVERAGE(PlotSort,"TMRed",$BI$31:$BI$32)</f>
        <v>0.14711874999999999</v>
      </c>
      <c r="BN11" s="4">
        <f>DSTDEV(PlotSort,"TMRed",$BI$31:$BI$32)/SQRT($BH11)</f>
        <v>8.4739071013612381E-3</v>
      </c>
      <c r="BO11" s="4">
        <f>DAVERAGE(PlotSort,"TMNIR",$BI$31:$BI$32)</f>
        <v>0.43010625000000008</v>
      </c>
      <c r="BP11" s="4">
        <f>DSTDEV(PlotSort,"TMNIR",$BI$31:$BI$32)/SQRT($BH11)</f>
        <v>4.6010820172179799E-3</v>
      </c>
      <c r="BQ11" s="4">
        <f>DAVERAGE(PlotSort,"NDRE",$BI$31:$BI$32)</f>
        <v>0.22903031133848784</v>
      </c>
      <c r="BR11" s="4">
        <f>DSTDEV(PlotSort,"NDRE",$BI$31:$BI$32)/SQRT($BH11)</f>
        <v>1.1674554039467553E-2</v>
      </c>
      <c r="BS11" s="4">
        <f>DAVERAGE(PlotSort,"rvi",$BI$31:$BI$32)</f>
        <v>3.1194385375658213</v>
      </c>
      <c r="BT11" s="4">
        <f>DSTDEV(PlotSort,"rvi",$BI$31:$BI$32)/SQRT($BH11)</f>
        <v>0.24133222719807212</v>
      </c>
      <c r="BU11" s="17">
        <f>DAVERAGE(PlotSort,"ndvi",$BI$31:$BI$32)</f>
        <v>0.49425490064571687</v>
      </c>
      <c r="BV11" s="4">
        <f>DSTDEV(PlotSort,"ndvi",$BI$31:$BI$32)/SQRT($BH11)</f>
        <v>2.4058050158708873E-2</v>
      </c>
      <c r="BW11" s="17">
        <f>DAVERAGE(PlotSort,"SAVI",$BI$31:$BI$32)</f>
        <v>0.39541687208810555</v>
      </c>
      <c r="BX11" s="4">
        <f>DSTDEV(PlotSort,"SAVI",$BI$31:$BI$32)/SQRT($BH11)</f>
        <v>1.7081876451727721E-2</v>
      </c>
      <c r="BY11" s="17">
        <f>DAVERAGE(PlotSort,"CCCI",$BI$31:$BI$32)</f>
        <v>0.23545037002545874</v>
      </c>
      <c r="BZ11" s="4">
        <f>DSTDEV(PlotSort,"CCCI",$BI$31:$BI$32)/SQRT($BH11)</f>
        <v>2.0532135998434918E-2</v>
      </c>
    </row>
    <row r="12" spans="1:78" ht="13.5" customHeight="1" x14ac:dyDescent="0.2">
      <c r="B12" s="10">
        <v>171</v>
      </c>
      <c r="C12" s="10">
        <v>8.8840000000000003</v>
      </c>
      <c r="D12" s="10">
        <v>171.37017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28.5</v>
      </c>
      <c r="Q12" s="24">
        <v>0.76</v>
      </c>
      <c r="R12" s="24">
        <v>3.13</v>
      </c>
      <c r="S12" s="24">
        <v>48.08</v>
      </c>
      <c r="T12" s="24">
        <v>86.96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4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1.9326000000000001</v>
      </c>
      <c r="AK12" s="10">
        <v>9.5699999999999993E-2</v>
      </c>
      <c r="AL12" s="11">
        <v>6.9000000000000006E-2</v>
      </c>
      <c r="AM12" s="11">
        <v>3.3999999999999998E-3</v>
      </c>
      <c r="AN12" s="11">
        <v>2.4792000000000001</v>
      </c>
      <c r="AO12" s="11">
        <v>5.96E-2</v>
      </c>
      <c r="AP12" s="11">
        <v>0.21890000000000001</v>
      </c>
      <c r="AQ12" s="11">
        <v>5.3E-3</v>
      </c>
      <c r="AR12" s="11">
        <v>3.8424</v>
      </c>
      <c r="AS12" s="11">
        <v>0.29770000000000002</v>
      </c>
      <c r="AT12" s="11">
        <v>7.1999999999999995E-2</v>
      </c>
      <c r="AU12" s="11">
        <v>5.5999999999999999E-3</v>
      </c>
      <c r="AV12" s="11">
        <v>31.002400000000002</v>
      </c>
      <c r="AW12" s="11">
        <v>0.88190000000000002</v>
      </c>
      <c r="AX12" s="11">
        <v>0.43630000000000002</v>
      </c>
      <c r="AY12" s="11">
        <v>1.24E-2</v>
      </c>
      <c r="AZ12" s="11">
        <v>0.33180708180708179</v>
      </c>
      <c r="BA12" s="11">
        <v>6.0597222222222227</v>
      </c>
      <c r="BB12" s="11">
        <v>0.71670273460554801</v>
      </c>
      <c r="BC12" s="11">
        <v>0.54195180005950616</v>
      </c>
      <c r="BD12" s="11">
        <v>0.20554311408293896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0.13760625000000001</v>
      </c>
      <c r="BJ12" s="4">
        <f>DSTDEV(PlotSort,"PhxRed",$BJ$31:$BJ$32)/SQRT($BH12)</f>
        <v>1.3846393840846547E-2</v>
      </c>
      <c r="BK12" s="4">
        <f>DAVERAGE(PlotSort,"PhxRedEdge",$BJ$31:$BJ$32)</f>
        <v>0.27201874999999998</v>
      </c>
      <c r="BL12" s="4">
        <f>DSTDEV(PlotSort,"PhxRedEdge",$BJ$31:$BJ$32)/SQRT($BH12)</f>
        <v>7.7824440181626072E-3</v>
      </c>
      <c r="BM12" s="4">
        <f>DAVERAGE(PlotSort,"TMRed",$BJ$31:$BJ$32)</f>
        <v>0.13934999999999997</v>
      </c>
      <c r="BN12" s="4">
        <f>DSTDEV(PlotSort,"TMRed",$BJ$31:$BJ$32)/SQRT($BH12)</f>
        <v>1.3770448431332958E-2</v>
      </c>
      <c r="BO12" s="4">
        <f>DAVERAGE(PlotSort,"TMNIR",$BJ$31:$BJ$32)</f>
        <v>0.43433750000000004</v>
      </c>
      <c r="BP12" s="4">
        <f>DSTDEV(PlotSort,"TMNIR",$BJ$31:$BJ$32)/SQRT($BH12)</f>
        <v>4.1732468874167185E-3</v>
      </c>
      <c r="BQ12" s="4">
        <f>DAVERAGE(PlotSort,"NDRE",$BJ$31:$BJ$32)</f>
        <v>0.2314367173324057</v>
      </c>
      <c r="BR12" s="4">
        <f>DSTDEV(PlotSort,"NDRE",$BJ$31:$BJ$32)/SQRT($BH12)</f>
        <v>1.5251437133027216E-2</v>
      </c>
      <c r="BS12" s="4">
        <f>DAVERAGE(PlotSort,"rvi",$BJ$31:$BJ$32)</f>
        <v>3.7514493525842498</v>
      </c>
      <c r="BT12" s="4">
        <f>DSTDEV(PlotSort,"rvi",$BJ$31:$BJ$32)/SQRT($BH12)</f>
        <v>0.4677054275743559</v>
      </c>
      <c r="BU12" s="17">
        <f>DAVERAGE(PlotSort,"ndvi",$BJ$31:$BJ$32)</f>
        <v>0.52529316115987923</v>
      </c>
      <c r="BV12" s="4">
        <f>DSTDEV(PlotSort,"ndvi",$BJ$31:$BJ$32)/SQRT($BH12)</f>
        <v>3.7949294840586963E-2</v>
      </c>
      <c r="BW12" s="17">
        <f>DAVERAGE(PlotSort,"SAVI",$BJ$31:$BJ$32)</f>
        <v>0.41621856094294973</v>
      </c>
      <c r="BX12" s="4">
        <f>DSTDEV(PlotSort,"SAVI",$BJ$31:$BJ$32)/SQRT($BH12)</f>
        <v>2.66808993866786E-2</v>
      </c>
      <c r="BY12" s="17">
        <f>DAVERAGE(PlotSort,"CCCI",$BJ$31:$BJ$32)</f>
        <v>0.14763625050937298</v>
      </c>
      <c r="BZ12" s="4">
        <f>DSTDEV(PlotSort,"CCCI",$BJ$31:$BJ$32)/SQRT($BH12)</f>
        <v>3.0506538004587819E-2</v>
      </c>
    </row>
    <row r="13" spans="1:78" ht="13.5" customHeight="1" x14ac:dyDescent="0.2">
      <c r="B13" s="10">
        <v>171</v>
      </c>
      <c r="C13" s="10">
        <v>8.8770000000000007</v>
      </c>
      <c r="D13" s="10">
        <v>171.36987999999999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28.5</v>
      </c>
      <c r="Q13" s="24">
        <v>0.76</v>
      </c>
      <c r="R13" s="24">
        <v>3.13</v>
      </c>
      <c r="S13" s="24">
        <v>48.17</v>
      </c>
      <c r="T13" s="24">
        <v>86.9</v>
      </c>
      <c r="U13" s="10">
        <v>2</v>
      </c>
      <c r="V13" s="10">
        <v>0</v>
      </c>
      <c r="W13" s="10">
        <v>2</v>
      </c>
      <c r="X13" s="10">
        <v>0</v>
      </c>
      <c r="Y13" s="10">
        <v>0</v>
      </c>
      <c r="Z13" s="10">
        <v>4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3.4775999999999998</v>
      </c>
      <c r="AK13" s="10">
        <v>0.45579999999999998</v>
      </c>
      <c r="AL13" s="11">
        <v>0.12429999999999999</v>
      </c>
      <c r="AM13" s="11">
        <v>1.6299999999999999E-2</v>
      </c>
      <c r="AN13" s="11">
        <v>2.8227000000000002</v>
      </c>
      <c r="AO13" s="11">
        <v>0.25719999999999998</v>
      </c>
      <c r="AP13" s="11">
        <v>0.24970000000000001</v>
      </c>
      <c r="AQ13" s="11">
        <v>2.2800000000000001E-2</v>
      </c>
      <c r="AR13" s="11">
        <v>6.7336</v>
      </c>
      <c r="AS13" s="11">
        <v>0.80189999999999995</v>
      </c>
      <c r="AT13" s="11">
        <v>0.1263</v>
      </c>
      <c r="AU13" s="11">
        <v>1.4999999999999999E-2</v>
      </c>
      <c r="AV13" s="11">
        <v>29.962399999999999</v>
      </c>
      <c r="AW13" s="11">
        <v>1.4893000000000001</v>
      </c>
      <c r="AX13" s="11">
        <v>0.42230000000000001</v>
      </c>
      <c r="AY13" s="11">
        <v>2.1000000000000001E-2</v>
      </c>
      <c r="AZ13" s="11">
        <v>0.25684523809523807</v>
      </c>
      <c r="BA13" s="11">
        <v>3.3436262866191608</v>
      </c>
      <c r="BB13" s="11">
        <v>0.5395552314983596</v>
      </c>
      <c r="BC13" s="11">
        <v>0.42342170513065047</v>
      </c>
      <c r="BD13" s="11">
        <v>0.28327349793440149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0.19576249999999998</v>
      </c>
      <c r="BJ13" s="4">
        <f>DSTDEV(PlotSort,"PhxRed",$BL$35:$BL$36)/SQRT($BH13)</f>
        <v>9.5088480881906808E-3</v>
      </c>
      <c r="BK13" s="4">
        <f>DAVERAGE(PlotSort,"PhxRedEdge",$BL$35:$BL$36)</f>
        <v>0.30315000000000003</v>
      </c>
      <c r="BL13" s="4">
        <f>DSTDEV(PlotSort,"PhxRedEdge",$BL$35:$BL$36)/SQRT($BH13)</f>
        <v>6.9689618001125926E-3</v>
      </c>
      <c r="BM13" s="4">
        <f>DAVERAGE(PlotSort,"TMRed",$BL$35:$BL$36)</f>
        <v>0.19702500000000001</v>
      </c>
      <c r="BN13" s="4">
        <f>DSTDEV(PlotSort,"TMRed",$BL$35:$BL$36)/SQRT($BH13)</f>
        <v>8.9570154069310431E-3</v>
      </c>
      <c r="BO13" s="4">
        <f>DAVERAGE(PlotSort,"TMNIR",$BL$35:$BL$36)</f>
        <v>0.41985</v>
      </c>
      <c r="BP13" s="4">
        <f>DSTDEV(PlotSort,"TMNIR",$BL$35:$BL$36)/SQRT($BH13)</f>
        <v>4.6886260552228163E-3</v>
      </c>
      <c r="BQ13" s="4">
        <f>DAVERAGE(PlotSort,"NDRE",$BL$35:$BL$36)</f>
        <v>0.1620360708249115</v>
      </c>
      <c r="BR13" s="4">
        <f>DSTDEV(PlotSort,"NDRE",$BL$35:$BL$36)/SQRT($BH13)</f>
        <v>6.3203886243490444E-3</v>
      </c>
      <c r="BS13" s="4">
        <f>DAVERAGE(PlotSort,"rvi",$BL$35:$BL$36)</f>
        <v>2.153168116565161</v>
      </c>
      <c r="BT13" s="4">
        <f>DSTDEV(PlotSort,"rvi",$BL$35:$BL$36)/SQRT($BH13)</f>
        <v>7.1220845909732433E-2</v>
      </c>
      <c r="BU13" s="17">
        <f>DAVERAGE(PlotSort,"ndvi",$BL$35:$BL$36)</f>
        <v>0.36333212304781387</v>
      </c>
      <c r="BV13" s="4">
        <f>DSTDEV(PlotSort,"ndvi",$BL$35:$BL$36)/SQRT($BH13)</f>
        <v>1.5116959463170614E-2</v>
      </c>
      <c r="BW13" s="17">
        <f>DAVERAGE(PlotSort,"SAVI",$BL$35:$BL$36)</f>
        <v>0.30001913414515069</v>
      </c>
      <c r="BX13" s="4">
        <f>DSTDEV(PlotSort,"SAVI",$BL$35:$BL$36)/SQRT($BH13)</f>
        <v>1.0219569811168113E-2</v>
      </c>
      <c r="BY13" s="17">
        <f>DAVERAGE(PlotSort,"CCCI",$BL$35:$BL$36)</f>
        <v>0.1968832161435414</v>
      </c>
      <c r="BZ13" s="4">
        <f>DSTDEV(PlotSort,"CCCI",$BL$35:$BL$36)/SQRT($BH13)</f>
        <v>1.8971992320171598E-2</v>
      </c>
    </row>
    <row r="14" spans="1:78" ht="13.5" customHeight="1" x14ac:dyDescent="0.2">
      <c r="B14" s="10">
        <v>171</v>
      </c>
      <c r="C14" s="10">
        <v>8.8689999999999998</v>
      </c>
      <c r="D14" s="10">
        <v>171.36954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28.5</v>
      </c>
      <c r="Q14" s="24">
        <v>0.76</v>
      </c>
      <c r="R14" s="24">
        <v>3.13</v>
      </c>
      <c r="S14" s="24">
        <v>48.27</v>
      </c>
      <c r="T14" s="24">
        <v>86.84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4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1.9781</v>
      </c>
      <c r="AK14" s="10">
        <v>0.41949999999999998</v>
      </c>
      <c r="AL14" s="11">
        <v>7.0800000000000002E-2</v>
      </c>
      <c r="AM14" s="11">
        <v>1.4999999999999999E-2</v>
      </c>
      <c r="AN14" s="11">
        <v>2.8336999999999999</v>
      </c>
      <c r="AO14" s="11">
        <v>3.1800000000000002E-2</v>
      </c>
      <c r="AP14" s="11">
        <v>0.25109999999999999</v>
      </c>
      <c r="AQ14" s="11">
        <v>2.8E-3</v>
      </c>
      <c r="AR14" s="11">
        <v>3.7964000000000002</v>
      </c>
      <c r="AS14" s="11">
        <v>0.8569</v>
      </c>
      <c r="AT14" s="11">
        <v>7.1400000000000005E-2</v>
      </c>
      <c r="AU14" s="11">
        <v>1.61E-2</v>
      </c>
      <c r="AV14" s="11">
        <v>32.279499999999999</v>
      </c>
      <c r="AW14" s="11">
        <v>1.2438</v>
      </c>
      <c r="AX14" s="11">
        <v>0.45579999999999998</v>
      </c>
      <c r="AY14" s="11">
        <v>1.7600000000000001E-2</v>
      </c>
      <c r="AZ14" s="11">
        <v>0.28957419719903804</v>
      </c>
      <c r="BA14" s="11">
        <v>6.3837535014005597</v>
      </c>
      <c r="BB14" s="11">
        <v>0.72913505311077387</v>
      </c>
      <c r="BC14" s="11">
        <v>0.5613317757009344</v>
      </c>
      <c r="BD14" s="11">
        <v>-0.10573098978456424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0.13939375000000004</v>
      </c>
      <c r="BJ14" s="4">
        <f>DSTDEV(PlotSort,"PhxRed",$BM$35:$BM$36)/SQRT($BH14)</f>
        <v>5.5195596801284235E-3</v>
      </c>
      <c r="BK14" s="4">
        <f>DAVERAGE(PlotSort,"PhxRedEdge",$BM$35:$BM$36)</f>
        <v>0.26658749999999998</v>
      </c>
      <c r="BL14" s="4">
        <f>DSTDEV(PlotSort,"PhxRedEdge",$BM$35:$BM$36)/SQRT($BH14)</f>
        <v>4.4304803633466207E-3</v>
      </c>
      <c r="BM14" s="4">
        <f>DAVERAGE(PlotSort,"TMRed",$BM$35:$BM$36)</f>
        <v>0.14151249999999999</v>
      </c>
      <c r="BN14" s="4">
        <f>DSTDEV(PlotSort,"TMRed",$BM$35:$BM$36)/SQRT($BH14)</f>
        <v>5.291769355959014E-3</v>
      </c>
      <c r="BO14" s="4">
        <f>DAVERAGE(PlotSort,"TMNIR",$BM$35:$BM$36)</f>
        <v>0.42796875000000001</v>
      </c>
      <c r="BP14" s="4">
        <f>DSTDEV(PlotSort,"TMNIR",$BM$35:$BM$36)/SQRT($BH14)</f>
        <v>3.3665229187546013E-3</v>
      </c>
      <c r="BQ14" s="4">
        <f>DAVERAGE(PlotSort,"NDRE",$BM$35:$BM$36)</f>
        <v>0.23298103177631782</v>
      </c>
      <c r="BR14" s="4">
        <f>DSTDEV(PlotSort,"NDRE",$BM$35:$BM$36)/SQRT($BH14)</f>
        <v>6.4358226517861588E-3</v>
      </c>
      <c r="BS14" s="4">
        <f>DAVERAGE(PlotSort,"rvi",$BM$35:$BM$36)</f>
        <v>3.080146055066991</v>
      </c>
      <c r="BT14" s="4">
        <f>DSTDEV(PlotSort,"rvi",$BM$35:$BM$36)/SQRT($BH14)</f>
        <v>0.10082212990429795</v>
      </c>
      <c r="BU14" s="17">
        <f>DAVERAGE(PlotSort,"ndvi",$BM$35:$BM$36)</f>
        <v>0.50499072766957276</v>
      </c>
      <c r="BV14" s="4">
        <f>DSTDEV(PlotSort,"ndvi",$BM$35:$BM$36)/SQRT($BH14)</f>
        <v>1.3121861034127219E-2</v>
      </c>
      <c r="BW14" s="17">
        <f>DAVERAGE(PlotSort,"SAVI",$BM$35:$BM$36)</f>
        <v>0.40236640881879793</v>
      </c>
      <c r="BX14" s="4">
        <f>DSTDEV(PlotSort,"SAVI",$BM$35:$BM$36)/SQRT($BH14)</f>
        <v>8.7840330187259046E-3</v>
      </c>
      <c r="BY14" s="17">
        <f>DAVERAGE(PlotSort,"CCCI",$BM$35:$BM$36)</f>
        <v>0.22573840277054819</v>
      </c>
      <c r="BZ14" s="4">
        <f>DSTDEV(PlotSort,"CCCI",$BM$35:$BM$36)/SQRT($BH14)</f>
        <v>2.0909850487182892E-2</v>
      </c>
    </row>
    <row r="15" spans="1:78" ht="13.5" customHeight="1" x14ac:dyDescent="0.2">
      <c r="B15" s="10">
        <v>171</v>
      </c>
      <c r="C15" s="10">
        <v>8.8610000000000007</v>
      </c>
      <c r="D15" s="10">
        <v>171.36921000000001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28.5</v>
      </c>
      <c r="Q15" s="24">
        <v>0.76</v>
      </c>
      <c r="R15" s="24">
        <v>3.13</v>
      </c>
      <c r="S15" s="24">
        <v>48.37</v>
      </c>
      <c r="T15" s="24">
        <v>86.78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4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3.4220999999999999</v>
      </c>
      <c r="AK15" s="10">
        <v>0.43609999999999999</v>
      </c>
      <c r="AL15" s="11">
        <v>0.12280000000000001</v>
      </c>
      <c r="AM15" s="11">
        <v>1.5599999999999999E-2</v>
      </c>
      <c r="AN15" s="11">
        <v>2.8993000000000002</v>
      </c>
      <c r="AO15" s="11">
        <v>0.1429</v>
      </c>
      <c r="AP15" s="11">
        <v>0.25750000000000001</v>
      </c>
      <c r="AQ15" s="11">
        <v>1.2699999999999999E-2</v>
      </c>
      <c r="AR15" s="11">
        <v>6.4215999999999998</v>
      </c>
      <c r="AS15" s="11">
        <v>0.94850000000000001</v>
      </c>
      <c r="AT15" s="11">
        <v>0.12089999999999999</v>
      </c>
      <c r="AU15" s="11">
        <v>1.7899999999999999E-2</v>
      </c>
      <c r="AV15" s="11">
        <v>29.1325</v>
      </c>
      <c r="AW15" s="11">
        <v>0.92559999999999998</v>
      </c>
      <c r="AX15" s="11">
        <v>0.41210000000000002</v>
      </c>
      <c r="AY15" s="11">
        <v>1.3100000000000001E-2</v>
      </c>
      <c r="AZ15" s="11">
        <v>0.23088410991636801</v>
      </c>
      <c r="BA15" s="11">
        <v>3.4086021505376349</v>
      </c>
      <c r="BB15" s="11">
        <v>0.54634146341463419</v>
      </c>
      <c r="BC15" s="11">
        <v>0.42284607938044538</v>
      </c>
      <c r="BD15" s="11">
        <v>4.8886124918718833E-2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8.9612499999999998E-2</v>
      </c>
      <c r="BJ15" s="4">
        <f>DSTDEV(PlotSort,"PhxRed",$BN$35:$BN$36)/SQRT($BH15)</f>
        <v>1.180381956190453E-2</v>
      </c>
      <c r="BK15" s="4">
        <f>DAVERAGE(PlotSort,"PhxRedEdge",$BN$35:$BN$36)</f>
        <v>0.24835000000000002</v>
      </c>
      <c r="BL15" s="4">
        <f>DSTDEV(PlotSort,"PhxRedEdge",$BN$35:$BN$36)/SQRT($BH15)</f>
        <v>7.3637868751653245E-3</v>
      </c>
      <c r="BM15" s="4">
        <f>DAVERAGE(PlotSort,"TMRed",$BN$35:$BN$36)</f>
        <v>9.2887499999999998E-2</v>
      </c>
      <c r="BN15" s="4">
        <f>DSTDEV(PlotSort,"TMRed",$BN$35:$BN$36)/SQRT($BH15)</f>
        <v>1.2348936297453787E-2</v>
      </c>
      <c r="BO15" s="4">
        <f>DAVERAGE(PlotSort,"TMNIR",$BN$35:$BN$36)</f>
        <v>0.45309999999999995</v>
      </c>
      <c r="BP15" s="4">
        <f>DSTDEV(PlotSort,"TMNIR",$BN$35:$BN$36)/SQRT($BH15)</f>
        <v>2.839957243138905E-3</v>
      </c>
      <c r="BQ15" s="4">
        <f>DAVERAGE(PlotSort,"NDRE",$BN$35:$BN$36)</f>
        <v>0.29293592296423981</v>
      </c>
      <c r="BR15" s="4">
        <f>DSTDEV(PlotSort,"NDRE",$BN$35:$BN$36)/SQRT($BH15)</f>
        <v>1.1668214167459985E-2</v>
      </c>
      <c r="BS15" s="4">
        <f>DAVERAGE(PlotSort,"rvi",$BN$35:$BN$36)</f>
        <v>5.4283155536009993</v>
      </c>
      <c r="BT15" s="4">
        <f>DSTDEV(PlotSort,"rvi",$BN$35:$BN$36)/SQRT($BH15)</f>
        <v>0.59766502179867886</v>
      </c>
      <c r="BU15" s="17">
        <f>DAVERAGE(PlotSort,"ndvi",$BN$35:$BN$36)</f>
        <v>0.66578254522423275</v>
      </c>
      <c r="BV15" s="4">
        <f>DSTDEV(PlotSort,"ndvi",$BN$35:$BN$36)/SQRT($BH15)</f>
        <v>3.5730605239306885E-2</v>
      </c>
      <c r="BW15" s="17">
        <f>DAVERAGE(PlotSort,"SAVI",$BN$35:$BN$36)</f>
        <v>0.51851891427936392</v>
      </c>
      <c r="BX15" s="4">
        <f>DSTDEV(PlotSort,"SAVI",$BN$35:$BN$36)/SQRT($BH15)</f>
        <v>2.2608341457837557E-2</v>
      </c>
      <c r="BY15" s="17">
        <f>DAVERAGE(PlotSort,"CCCI",$BN$35:$BN$36)</f>
        <v>0.11781321938502562</v>
      </c>
      <c r="BZ15" s="4">
        <f>DSTDEV(PlotSort,"CCCI",$BN$35:$BN$36)/SQRT($BH15)</f>
        <v>5.9567948246326552E-2</v>
      </c>
    </row>
    <row r="16" spans="1:78" ht="13.5" customHeight="1" x14ac:dyDescent="0.2">
      <c r="B16" s="10">
        <v>171</v>
      </c>
      <c r="C16" s="10">
        <v>8.8539999999999992</v>
      </c>
      <c r="D16" s="10">
        <v>171.36892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28.5</v>
      </c>
      <c r="Q16" s="24">
        <v>0.76</v>
      </c>
      <c r="R16" s="24">
        <v>3.13</v>
      </c>
      <c r="S16" s="24">
        <v>48.46</v>
      </c>
      <c r="T16" s="24">
        <v>86.73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4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3.5299</v>
      </c>
      <c r="AK16" s="10">
        <v>0.23980000000000001</v>
      </c>
      <c r="AL16" s="11">
        <v>0.1268</v>
      </c>
      <c r="AM16" s="11">
        <v>8.6E-3</v>
      </c>
      <c r="AN16" s="11">
        <v>2.8321000000000001</v>
      </c>
      <c r="AO16" s="11">
        <v>8.5500000000000007E-2</v>
      </c>
      <c r="AP16" s="11">
        <v>0.25190000000000001</v>
      </c>
      <c r="AQ16" s="11">
        <v>7.6E-3</v>
      </c>
      <c r="AR16" s="11">
        <v>6.9701000000000004</v>
      </c>
      <c r="AS16" s="11">
        <v>0.66110000000000002</v>
      </c>
      <c r="AT16" s="11">
        <v>0.13150000000000001</v>
      </c>
      <c r="AU16" s="11">
        <v>1.2500000000000001E-2</v>
      </c>
      <c r="AV16" s="11">
        <v>29.169899999999998</v>
      </c>
      <c r="AW16" s="11">
        <v>1.508</v>
      </c>
      <c r="AX16" s="11">
        <v>0.4133</v>
      </c>
      <c r="AY16" s="11">
        <v>2.1399999999999999E-2</v>
      </c>
      <c r="AZ16" s="11">
        <v>0.24263379434756463</v>
      </c>
      <c r="BA16" s="11">
        <v>3.1429657794676804</v>
      </c>
      <c r="BB16" s="11">
        <v>0.51725403817914839</v>
      </c>
      <c r="BC16" s="11">
        <v>0.40457503828483921</v>
      </c>
      <c r="BD16" s="11">
        <v>0.25598856100516515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0.14007500000000001</v>
      </c>
      <c r="BJ16" s="4">
        <f>DSTDEV(PlotSort,"PhxRed",$BK$31:$BK$32)/SQRT($BH16)</f>
        <v>1.0487232316806316E-2</v>
      </c>
      <c r="BK16" s="4">
        <f>DAVERAGE(PlotSort,"PhxRedEdge",$BK$31:$BK$32)</f>
        <v>0.27250624999999995</v>
      </c>
      <c r="BL16" s="4">
        <f>DSTDEV(PlotSort,"PhxRedEdge",$BK$31:$BK$32)/SQRT($BH16)</f>
        <v>6.1529902537302951E-3</v>
      </c>
      <c r="BM16" s="4">
        <f>DAVERAGE(PlotSort,"TMRed",$BK$31:$BK$32)</f>
        <v>0.14255625</v>
      </c>
      <c r="BN16" s="4">
        <f>DSTDEV(PlotSort,"TMRed",$BK$31:$BK$32)/SQRT($BH16)</f>
        <v>1.0246267486057219E-2</v>
      </c>
      <c r="BO16" s="4">
        <f>DAVERAGE(PlotSort,"TMNIR",$BK$31:$BK$32)</f>
        <v>0.43220000000000008</v>
      </c>
      <c r="BP16" s="4">
        <f>DSTDEV(PlotSort,"TMNIR",$BK$31:$BK$32)/SQRT($BH16)</f>
        <v>4.5042109926896924E-3</v>
      </c>
      <c r="BQ16" s="4">
        <f>DAVERAGE(PlotSort,"NDRE",$BK$31:$BK$32)</f>
        <v>0.22753592700082023</v>
      </c>
      <c r="BR16" s="4">
        <f>DSTDEV(PlotSort,"NDRE",$BK$31:$BK$32)/SQRT($BH16)</f>
        <v>1.2146107238583524E-2</v>
      </c>
      <c r="BS16" s="4">
        <f>DAVERAGE(PlotSort,"rvi",$BK$31:$BK$32)</f>
        <v>3.3735541906714963</v>
      </c>
      <c r="BT16" s="4">
        <f>DSTDEV(PlotSort,"rvi",$BK$31:$BK$32)/SQRT($BH16)</f>
        <v>0.34061034504198401</v>
      </c>
      <c r="BU16" s="17">
        <f>DAVERAGE(PlotSort,"ndvi",$BK$31:$BK$32)</f>
        <v>0.50978361531084304</v>
      </c>
      <c r="BV16" s="4">
        <f>DSTDEV(PlotSort,"ndvi",$BK$31:$BK$32)/SQRT($BH16)</f>
        <v>2.9490925568780326E-2</v>
      </c>
      <c r="BW16" s="17">
        <f>DAVERAGE(PlotSort,"SAVI",$BK$31:$BK$32)</f>
        <v>0.40634303484148027</v>
      </c>
      <c r="BX16" s="4">
        <f>DSTDEV(PlotSort,"SAVI",$BK$31:$BK$32)/SQRT($BH16)</f>
        <v>2.0928148124116665E-2</v>
      </c>
      <c r="BY16" s="17">
        <f>DAVERAGE(PlotSort,"CCCI",$BK$31:$BK$32)</f>
        <v>0.16842717497370618</v>
      </c>
      <c r="BZ16" s="4">
        <f>DSTDEV(PlotSort,"CCCI",$BK$31:$BK$32)/SQRT($BH16)</f>
        <v>2.7849565340395385E-2</v>
      </c>
    </row>
    <row r="17" spans="2:78" ht="13.5" customHeight="1" x14ac:dyDescent="0.2">
      <c r="B17" s="10">
        <v>171</v>
      </c>
      <c r="C17" s="10">
        <v>8.8460000000000001</v>
      </c>
      <c r="D17" s="10">
        <v>171.36858000000001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28.5</v>
      </c>
      <c r="Q17" s="24">
        <v>0.76</v>
      </c>
      <c r="R17" s="24">
        <v>3.13</v>
      </c>
      <c r="S17" s="24">
        <v>48.56</v>
      </c>
      <c r="T17" s="24">
        <v>86.67</v>
      </c>
      <c r="U17" s="10">
        <v>2</v>
      </c>
      <c r="V17" s="10">
        <v>0</v>
      </c>
      <c r="W17" s="10">
        <v>2</v>
      </c>
      <c r="X17" s="10">
        <v>0</v>
      </c>
      <c r="Y17" s="10">
        <v>0</v>
      </c>
      <c r="Z17" s="10">
        <v>4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3.3031000000000001</v>
      </c>
      <c r="AK17" s="10">
        <v>0.21379999999999999</v>
      </c>
      <c r="AL17" s="11">
        <v>0.11890000000000001</v>
      </c>
      <c r="AM17" s="11">
        <v>7.7000000000000002E-3</v>
      </c>
      <c r="AN17" s="11">
        <v>2.7473000000000001</v>
      </c>
      <c r="AO17" s="11">
        <v>6.0699999999999997E-2</v>
      </c>
      <c r="AP17" s="11">
        <v>0.24490000000000001</v>
      </c>
      <c r="AQ17" s="11">
        <v>5.4000000000000003E-3</v>
      </c>
      <c r="AR17" s="11">
        <v>6.5030000000000001</v>
      </c>
      <c r="AS17" s="11">
        <v>0.50960000000000005</v>
      </c>
      <c r="AT17" s="11">
        <v>0.1229</v>
      </c>
      <c r="AU17" s="11">
        <v>9.5999999999999992E-3</v>
      </c>
      <c r="AV17" s="11">
        <v>29.157399999999999</v>
      </c>
      <c r="AW17" s="11">
        <v>0.79249999999999998</v>
      </c>
      <c r="AX17" s="11">
        <v>0.41389999999999999</v>
      </c>
      <c r="AY17" s="11">
        <v>1.12E-2</v>
      </c>
      <c r="AZ17" s="11">
        <v>0.25652701882210072</v>
      </c>
      <c r="BA17" s="11">
        <v>3.3677786818551669</v>
      </c>
      <c r="BB17" s="11">
        <v>0.5421013412816692</v>
      </c>
      <c r="BC17" s="11">
        <v>0.42100694444444442</v>
      </c>
      <c r="BD17" s="11">
        <v>0.27066909365873743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0.14200625</v>
      </c>
      <c r="BJ17" s="4">
        <f>DSTDEV(PlotSort,"PhxRed",$BL$31:$BL$32)/SQRT($BH17)</f>
        <v>1.273286256355969E-2</v>
      </c>
      <c r="BK17" s="4">
        <f>DAVERAGE(PlotSort,"PhxRedEdge",$BL$31:$BL$32)</f>
        <v>0.26983124999999997</v>
      </c>
      <c r="BL17" s="4">
        <f>DSTDEV(PlotSort,"PhxRedEdge",$BL$31:$BL$32)/SQRT($BH17)</f>
        <v>7.6397083209484096E-3</v>
      </c>
      <c r="BM17" s="4">
        <f>DAVERAGE(PlotSort,"TMRed",$BL$31:$BL$32)</f>
        <v>0.14391249999999997</v>
      </c>
      <c r="BN17" s="4">
        <f>DSTDEV(PlotSort,"TMRed",$BL$31:$BL$32)/SQRT($BH17)</f>
        <v>1.2585579959488058E-2</v>
      </c>
      <c r="BO17" s="4">
        <f>DAVERAGE(PlotSort,"TMNIR",$BL$31:$BL$32)</f>
        <v>0.43224374999999998</v>
      </c>
      <c r="BP17" s="4">
        <f>DSTDEV(PlotSort,"TMNIR",$BL$31:$BL$32)/SQRT($BH17)</f>
        <v>4.3468088750062755E-3</v>
      </c>
      <c r="BQ17" s="4">
        <f>DAVERAGE(PlotSort,"NDRE",$BL$31:$BL$32)</f>
        <v>0.2329311016700733</v>
      </c>
      <c r="BR17" s="4">
        <f>DSTDEV(PlotSort,"NDRE",$BL$31:$BL$32)/SQRT($BH17)</f>
        <v>1.4852487611905902E-2</v>
      </c>
      <c r="BS17" s="4">
        <f>DAVERAGE(PlotSort,"rvi",$BL$31:$BL$32)</f>
        <v>3.4973336994785753</v>
      </c>
      <c r="BT17" s="4">
        <f>DSTDEV(PlotSort,"rvi",$BL$31:$BL$32)/SQRT($BH17)</f>
        <v>0.41686698178267595</v>
      </c>
      <c r="BU17" s="17">
        <f>DAVERAGE(PlotSort,"ndvi",$BL$31:$BL$32)</f>
        <v>0.50976444649475328</v>
      </c>
      <c r="BV17" s="4">
        <f>DSTDEV(PlotSort,"ndvi",$BL$31:$BL$32)/SQRT($BH17)</f>
        <v>3.4370576181429427E-2</v>
      </c>
      <c r="BW17" s="17">
        <f>DAVERAGE(PlotSort,"SAVI",$BL$31:$BL$32)</f>
        <v>0.40529239818957502</v>
      </c>
      <c r="BX17" s="4">
        <f>DSTDEV(PlotSort,"SAVI",$BL$31:$BL$32)/SQRT($BH17)</f>
        <v>2.4084442945959315E-2</v>
      </c>
      <c r="BY17" s="17">
        <f>DAVERAGE(PlotSort,"CCCI",$BL$31:$BL$32)</f>
        <v>0.21465944556112554</v>
      </c>
      <c r="BZ17" s="4">
        <f>DSTDEV(PlotSort,"CCCI",$BL$31:$BL$32)/SQRT($BH17)</f>
        <v>2.761187675847486E-2</v>
      </c>
    </row>
    <row r="18" spans="2:78" ht="13.5" customHeight="1" x14ac:dyDescent="0.2">
      <c r="B18" s="10">
        <v>171</v>
      </c>
      <c r="C18" s="10">
        <v>8.9190000000000005</v>
      </c>
      <c r="D18" s="10">
        <v>171.37162000000001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28.5</v>
      </c>
      <c r="Q18" s="24">
        <v>0.76</v>
      </c>
      <c r="R18" s="24">
        <v>3.13</v>
      </c>
      <c r="S18" s="24">
        <v>47.64</v>
      </c>
      <c r="T18" s="24">
        <v>87.22</v>
      </c>
      <c r="U18" s="10">
        <v>2</v>
      </c>
      <c r="V18" s="10">
        <v>0</v>
      </c>
      <c r="W18" s="10">
        <v>2</v>
      </c>
      <c r="X18" s="10">
        <v>0</v>
      </c>
      <c r="Y18" s="10">
        <v>0</v>
      </c>
      <c r="Z18" s="10">
        <v>4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1.7931999999999999</v>
      </c>
      <c r="AK18" s="10">
        <v>1.04E-2</v>
      </c>
      <c r="AL18" s="11">
        <v>6.3500000000000001E-2</v>
      </c>
      <c r="AM18" s="11">
        <v>4.0000000000000002E-4</v>
      </c>
      <c r="AN18" s="11">
        <v>2.6932</v>
      </c>
      <c r="AO18" s="11">
        <v>2.7000000000000001E-3</v>
      </c>
      <c r="AP18" s="11">
        <v>0.23569999999999999</v>
      </c>
      <c r="AQ18" s="11">
        <v>2.0000000000000001E-4</v>
      </c>
      <c r="AR18" s="11">
        <v>3.6122000000000001</v>
      </c>
      <c r="AS18" s="11">
        <v>2.3699999999999999E-2</v>
      </c>
      <c r="AT18" s="11">
        <v>6.7100000000000007E-2</v>
      </c>
      <c r="AU18" s="11">
        <v>4.0000000000000002E-4</v>
      </c>
      <c r="AV18" s="11">
        <v>32.081899999999997</v>
      </c>
      <c r="AW18" s="11">
        <v>0.11020000000000001</v>
      </c>
      <c r="AX18" s="11">
        <v>0.44800000000000001</v>
      </c>
      <c r="AY18" s="11">
        <v>1.5E-3</v>
      </c>
      <c r="AZ18" s="11">
        <v>0.31051630832236365</v>
      </c>
      <c r="BA18" s="11">
        <v>6.6766020864381517</v>
      </c>
      <c r="BB18" s="11">
        <v>0.73946806445350421</v>
      </c>
      <c r="BC18" s="11">
        <v>0.5628509506452567</v>
      </c>
      <c r="BD18" s="11">
        <v>-4.8022353655383809E-5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0.1273125</v>
      </c>
      <c r="BJ18" s="4">
        <f>DSTDEV(PlotSort,"PhxRed",$BJ$35:$BJ$36)/SQRT($BH18)</f>
        <v>1.1267016297582959E-2</v>
      </c>
      <c r="BK18" s="4">
        <f>DAVERAGE(PlotSort,"PhxRedEdge",$BJ$35:$BJ$36)</f>
        <v>0.25883125000000001</v>
      </c>
      <c r="BL18" s="4">
        <f>DSTDEV(PlotSort,"PhxRedEdge",$BJ$35:$BJ$36)/SQRT($BH18)</f>
        <v>6.0762427998311587E-3</v>
      </c>
      <c r="BM18" s="4">
        <f>DAVERAGE(PlotSort,"TMRed",$BJ$35:$BJ$36)</f>
        <v>0.12935625000000001</v>
      </c>
      <c r="BN18" s="4">
        <f>DSTDEV(PlotSort,"TMRed",$BJ$35:$BJ$36)/SQRT($BH18)</f>
        <v>1.1098956290082722E-2</v>
      </c>
      <c r="BO18" s="4">
        <f>DAVERAGE(PlotSort,"TMNIR",$BJ$35:$BJ$36)</f>
        <v>0.42319374999999998</v>
      </c>
      <c r="BP18" s="4">
        <f>DSTDEV(PlotSort,"TMNIR",$BJ$35:$BJ$36)/SQRT($BH18)</f>
        <v>4.3415863916123256E-3</v>
      </c>
      <c r="BQ18" s="4">
        <f>DAVERAGE(PlotSort,"NDRE",$BJ$35:$BJ$36)</f>
        <v>0.24181413705055249</v>
      </c>
      <c r="BR18" s="4">
        <f>DSTDEV(PlotSort,"NDRE",$BJ$35:$BJ$36)/SQRT($BH18)</f>
        <v>1.394965443227038E-2</v>
      </c>
      <c r="BS18" s="4">
        <f>DAVERAGE(PlotSort,"rvi",$BJ$35:$BJ$36)</f>
        <v>3.7979801786625016</v>
      </c>
      <c r="BT18" s="4">
        <f>DSTDEV(PlotSort,"rvi",$BJ$35:$BJ$36)/SQRT($BH18)</f>
        <v>0.43290936545641245</v>
      </c>
      <c r="BU18" s="17">
        <f>DAVERAGE(PlotSort,"ndvi",$BJ$35:$BJ$36)</f>
        <v>0.53867913038025383</v>
      </c>
      <c r="BV18" s="4">
        <f>DSTDEV(PlotSort,"ndvi",$BJ$35:$BJ$36)/SQRT($BH18)</f>
        <v>3.3862076357437439E-2</v>
      </c>
      <c r="BW18" s="17">
        <f>DAVERAGE(PlotSort,"SAVI",$BJ$35:$BJ$36)</f>
        <v>0.4212521046751676</v>
      </c>
      <c r="BX18" s="4">
        <f>DSTDEV(PlotSort,"SAVI",$BJ$35:$BJ$36)/SQRT($BH18)</f>
        <v>2.3871080695726504E-2</v>
      </c>
      <c r="BY18" s="17">
        <f>DAVERAGE(PlotSort,"CCCI",$BJ$35:$BJ$36)</f>
        <v>0.17687526090154984</v>
      </c>
      <c r="BZ18" s="4">
        <f>DSTDEV(PlotSort,"CCCI",$BJ$35:$BJ$36)/SQRT($BH18)</f>
        <v>3.0756064821581074E-2</v>
      </c>
    </row>
    <row r="19" spans="2:78" ht="13.5" customHeight="1" x14ac:dyDescent="0.2">
      <c r="B19" s="10">
        <v>171</v>
      </c>
      <c r="C19" s="10">
        <v>8.9269999999999996</v>
      </c>
      <c r="D19" s="10">
        <v>171.37196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28.5</v>
      </c>
      <c r="Q19" s="24">
        <v>0.76</v>
      </c>
      <c r="R19" s="24">
        <v>3.13</v>
      </c>
      <c r="S19" s="24">
        <v>47.54</v>
      </c>
      <c r="T19" s="24">
        <v>87.28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4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3.5627</v>
      </c>
      <c r="AK19" s="10">
        <v>0.41260000000000002</v>
      </c>
      <c r="AL19" s="11">
        <v>0.1258</v>
      </c>
      <c r="AM19" s="11">
        <v>1.46E-2</v>
      </c>
      <c r="AN19" s="11">
        <v>2.9378000000000002</v>
      </c>
      <c r="AO19" s="11">
        <v>6.7900000000000002E-2</v>
      </c>
      <c r="AP19" s="11">
        <v>0.25659999999999999</v>
      </c>
      <c r="AQ19" s="11">
        <v>5.8999999999999999E-3</v>
      </c>
      <c r="AR19" s="11">
        <v>6.9047999999999998</v>
      </c>
      <c r="AS19" s="11">
        <v>0.77729999999999999</v>
      </c>
      <c r="AT19" s="11">
        <v>0.128</v>
      </c>
      <c r="AU19" s="11">
        <v>1.44E-2</v>
      </c>
      <c r="AV19" s="11">
        <v>30.488600000000002</v>
      </c>
      <c r="AW19" s="11">
        <v>0.27660000000000001</v>
      </c>
      <c r="AX19" s="11">
        <v>0.42499999999999999</v>
      </c>
      <c r="AY19" s="11">
        <v>3.8999999999999998E-3</v>
      </c>
      <c r="AZ19" s="11">
        <v>0.2470657276995305</v>
      </c>
      <c r="BA19" s="11">
        <v>3.3203125</v>
      </c>
      <c r="BB19" s="11">
        <v>0.53707052441229663</v>
      </c>
      <c r="BC19" s="11">
        <v>0.42307692307692307</v>
      </c>
      <c r="BD19" s="11">
        <v>0.21391672906450063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0.15476875000000001</v>
      </c>
      <c r="BJ19" s="4">
        <f>DSTDEV(PlotSort,"PhxRed",$BK$35:$BK$36)/SQRT($BH19)</f>
        <v>1.0961674593593497E-2</v>
      </c>
      <c r="BK19" s="4">
        <f>DAVERAGE(PlotSort,"PhxRedEdge",$BK$35:$BK$36)</f>
        <v>0.28350624999999996</v>
      </c>
      <c r="BL19" s="4">
        <f>DSTDEV(PlotSort,"PhxRedEdge",$BK$35:$BK$36)/SQRT($BH19)</f>
        <v>6.2647457300755629E-3</v>
      </c>
      <c r="BM19" s="4">
        <f>DAVERAGE(PlotSort,"TMRed",$BK$35:$BK$36)</f>
        <v>0.15711250000000002</v>
      </c>
      <c r="BN19" s="4">
        <f>DSTDEV(PlotSort,"TMRed",$BK$35:$BK$36)/SQRT($BH19)</f>
        <v>1.07040641619589E-2</v>
      </c>
      <c r="BO19" s="4">
        <f>DAVERAGE(PlotSort,"TMNIR",$BK$35:$BK$36)</f>
        <v>0.44125000000000003</v>
      </c>
      <c r="BP19" s="4">
        <f>DSTDEV(PlotSort,"TMNIR",$BK$35:$BK$36)/SQRT($BH19)</f>
        <v>3.0766459009772314E-3</v>
      </c>
      <c r="BQ19" s="4">
        <f>DAVERAGE(PlotSort,"NDRE",$BK$35:$BK$36)</f>
        <v>0.21865289162034104</v>
      </c>
      <c r="BR19" s="4">
        <f>DSTDEV(PlotSort,"NDRE",$BK$35:$BK$36)/SQRT($BH19)</f>
        <v>1.2514802083706228E-2</v>
      </c>
      <c r="BS19" s="4">
        <f>DAVERAGE(PlotSort,"rvi",$BK$35:$BK$36)</f>
        <v>3.0729077114875696</v>
      </c>
      <c r="BT19" s="4">
        <f>DSTDEV(PlotSort,"rvi",$BK$35:$BK$36)/SQRT($BH19)</f>
        <v>0.29218032974264901</v>
      </c>
      <c r="BU19" s="17">
        <f>DAVERAGE(PlotSort,"ndvi",$BK$35:$BK$36)</f>
        <v>0.48086893142534226</v>
      </c>
      <c r="BV19" s="4">
        <f>DSTDEV(PlotSort,"ndvi",$BK$35:$BK$36)/SQRT($BH19)</f>
        <v>2.8160439595014217E-2</v>
      </c>
      <c r="BW19" s="17">
        <f>DAVERAGE(PlotSort,"SAVI",$BK$35:$BK$36)</f>
        <v>0.39038332835588763</v>
      </c>
      <c r="BX19" s="4">
        <f>DSTDEV(PlotSort,"SAVI",$BK$35:$BK$36)/SQRT($BH19)</f>
        <v>2.0408169080160059E-2</v>
      </c>
      <c r="BY19" s="17">
        <f>DAVERAGE(PlotSort,"CCCI",$BK$35:$BK$36)</f>
        <v>0.20621135963328188</v>
      </c>
      <c r="BZ19" s="4">
        <f>DSTDEV(PlotSort,"CCCI",$BK$35:$BK$36)/SQRT($BH19)</f>
        <v>2.5192043247036146E-2</v>
      </c>
    </row>
    <row r="20" spans="2:78" ht="13.5" customHeight="1" x14ac:dyDescent="0.2">
      <c r="B20" s="10">
        <v>171</v>
      </c>
      <c r="C20" s="10">
        <v>8.9339999999999993</v>
      </c>
      <c r="D20" s="10">
        <v>171.37225000000001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28.5</v>
      </c>
      <c r="Q20" s="24">
        <v>0.76</v>
      </c>
      <c r="R20" s="24">
        <v>3.13</v>
      </c>
      <c r="S20" s="24">
        <v>47.45</v>
      </c>
      <c r="T20" s="24">
        <v>87.34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4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4.3411999999999997</v>
      </c>
      <c r="AK20" s="10">
        <v>0.73829999999999996</v>
      </c>
      <c r="AL20" s="11">
        <v>0.15310000000000001</v>
      </c>
      <c r="AM20" s="11">
        <v>2.5999999999999999E-2</v>
      </c>
      <c r="AN20" s="11">
        <v>3.1482000000000001</v>
      </c>
      <c r="AO20" s="11">
        <v>0.2021</v>
      </c>
      <c r="AP20" s="11">
        <v>0.27450000000000002</v>
      </c>
      <c r="AQ20" s="11">
        <v>1.7600000000000001E-2</v>
      </c>
      <c r="AR20" s="11">
        <v>8.3347999999999995</v>
      </c>
      <c r="AS20" s="11">
        <v>1.3240000000000001</v>
      </c>
      <c r="AT20" s="11">
        <v>0.1542</v>
      </c>
      <c r="AU20" s="11">
        <v>2.4500000000000001E-2</v>
      </c>
      <c r="AV20" s="11">
        <v>30.7882</v>
      </c>
      <c r="AW20" s="11">
        <v>0.65939999999999999</v>
      </c>
      <c r="AX20" s="11">
        <v>0.42849999999999999</v>
      </c>
      <c r="AY20" s="11">
        <v>9.1999999999999998E-3</v>
      </c>
      <c r="AZ20" s="11">
        <v>0.21906116642958742</v>
      </c>
      <c r="BA20" s="11">
        <v>2.778858625162127</v>
      </c>
      <c r="BB20" s="11">
        <v>0.47073966020250557</v>
      </c>
      <c r="BC20" s="11">
        <v>0.38002216680520917</v>
      </c>
      <c r="BD20" s="11">
        <v>0.24729306290326508</v>
      </c>
      <c r="BE20" s="27"/>
    </row>
    <row r="21" spans="2:78" ht="13.5" customHeight="1" x14ac:dyDescent="0.2">
      <c r="B21" s="10">
        <v>171</v>
      </c>
      <c r="C21" s="10">
        <v>8.9420000000000002</v>
      </c>
      <c r="D21" s="10">
        <v>171.37258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28.5</v>
      </c>
      <c r="Q21" s="24">
        <v>0.76</v>
      </c>
      <c r="R21" s="24">
        <v>3.13</v>
      </c>
      <c r="S21" s="24">
        <v>47.35</v>
      </c>
      <c r="T21" s="24">
        <v>87.4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4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1.7641</v>
      </c>
      <c r="AK21" s="10">
        <v>2.5700000000000001E-2</v>
      </c>
      <c r="AL21" s="11">
        <v>6.2100000000000002E-2</v>
      </c>
      <c r="AM21" s="11">
        <v>8.9999999999999998E-4</v>
      </c>
      <c r="AN21" s="11">
        <v>2.6680999999999999</v>
      </c>
      <c r="AO21" s="11">
        <v>2.2000000000000001E-3</v>
      </c>
      <c r="AP21" s="11">
        <v>0.23219999999999999</v>
      </c>
      <c r="AQ21" s="11">
        <v>2.0000000000000001E-4</v>
      </c>
      <c r="AR21" s="11">
        <v>3.4704999999999999</v>
      </c>
      <c r="AS21" s="11">
        <v>8.5800000000000001E-2</v>
      </c>
      <c r="AT21" s="11">
        <v>6.4100000000000004E-2</v>
      </c>
      <c r="AU21" s="11">
        <v>1.6000000000000001E-3</v>
      </c>
      <c r="AV21" s="11">
        <v>32.826599999999999</v>
      </c>
      <c r="AW21" s="11">
        <v>0.46800000000000003</v>
      </c>
      <c r="AX21" s="11">
        <v>0.45600000000000002</v>
      </c>
      <c r="AY21" s="11">
        <v>6.4999999999999997E-3</v>
      </c>
      <c r="AZ21" s="11">
        <v>0.32519616390584133</v>
      </c>
      <c r="BA21" s="11">
        <v>7.1138845553822154</v>
      </c>
      <c r="BB21" s="11">
        <v>0.75350894058834839</v>
      </c>
      <c r="BC21" s="11">
        <v>0.57626703264385848</v>
      </c>
      <c r="BD21" s="11">
        <v>5.316337088648844E-2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0.25509999999999999</v>
      </c>
      <c r="BJ21" s="4"/>
      <c r="BK21" s="4">
        <f>DAVERAGE(PlotSort2,"PhxRedEdge",$BO$31:$BO$32)</f>
        <v>0.2777</v>
      </c>
      <c r="BL21" s="4"/>
      <c r="BM21" s="4">
        <f>DAVERAGE(PlotSort2,"TMRed",$BO$31:$BO$32)</f>
        <v>0.24879999999999999</v>
      </c>
      <c r="BN21" s="4"/>
      <c r="BO21" s="4">
        <f>DAVERAGE(PlotSort2,"TMNIR",$BO$31:$BO$32)</f>
        <v>0.31559999999999999</v>
      </c>
      <c r="BP21" s="4"/>
      <c r="BQ21" s="4">
        <f>DAVERAGE(PlotSort2,"NDRE",$BO$31:$BO$32)</f>
        <v>6.387999325804819E-2</v>
      </c>
      <c r="BR21" s="4"/>
      <c r="BS21" s="4">
        <f>DAVERAGE(PlotSort2,"rvi",$BO$31:$BO$32)</f>
        <v>1.2684887459807075</v>
      </c>
      <c r="BT21" s="4"/>
      <c r="BU21" s="17">
        <f>DAVERAGE(PlotSort2,"ndvi",$BO$31:$BO$32)</f>
        <v>0.11835577604535789</v>
      </c>
      <c r="BV21" s="4"/>
      <c r="BW21" s="17">
        <f>DAVERAGE(PlotSort2,"SAVI",$BO$31:$BO$32)</f>
        <v>9.4137542277339337E-2</v>
      </c>
      <c r="BX21" s="4"/>
      <c r="BY21" s="17">
        <f>DAVERAGE(PlotSort2,"CCCI",$BO$31:$BO$32)</f>
        <v>0.52779448439255272</v>
      </c>
      <c r="BZ21" s="4"/>
    </row>
    <row r="22" spans="2:78" ht="13.5" customHeight="1" x14ac:dyDescent="0.2">
      <c r="B22" s="10">
        <v>171</v>
      </c>
      <c r="C22" s="10">
        <v>8.9529999999999994</v>
      </c>
      <c r="D22" s="10">
        <v>171.37304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28.5</v>
      </c>
      <c r="Q22" s="24">
        <v>0.76</v>
      </c>
      <c r="R22" s="24">
        <v>3.13</v>
      </c>
      <c r="S22" s="24">
        <v>47.21</v>
      </c>
      <c r="T22" s="24">
        <v>87.48</v>
      </c>
      <c r="U22" s="10">
        <v>2</v>
      </c>
      <c r="V22" s="10">
        <v>0</v>
      </c>
      <c r="W22" s="10">
        <v>2</v>
      </c>
      <c r="X22" s="10">
        <v>0</v>
      </c>
      <c r="Y22" s="10">
        <v>0</v>
      </c>
      <c r="Z22" s="10">
        <v>4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5.0316999999999998</v>
      </c>
      <c r="AK22" s="10">
        <v>0.189</v>
      </c>
      <c r="AL22" s="11">
        <v>0.17660000000000001</v>
      </c>
      <c r="AM22" s="11">
        <v>6.6E-3</v>
      </c>
      <c r="AN22" s="11">
        <v>3.2536</v>
      </c>
      <c r="AO22" s="11">
        <v>5.9200000000000003E-2</v>
      </c>
      <c r="AP22" s="11">
        <v>0.28239999999999998</v>
      </c>
      <c r="AQ22" s="11">
        <v>5.1000000000000004E-3</v>
      </c>
      <c r="AR22" s="11">
        <v>9.6986000000000008</v>
      </c>
      <c r="AS22" s="11">
        <v>0.28120000000000001</v>
      </c>
      <c r="AT22" s="11">
        <v>0.17860000000000001</v>
      </c>
      <c r="AU22" s="11">
        <v>5.1999999999999998E-3</v>
      </c>
      <c r="AV22" s="11">
        <v>28.868300000000001</v>
      </c>
      <c r="AW22" s="11">
        <v>0.39939999999999998</v>
      </c>
      <c r="AX22" s="11">
        <v>0.40010000000000001</v>
      </c>
      <c r="AY22" s="11">
        <v>5.4999999999999997E-3</v>
      </c>
      <c r="AZ22" s="11">
        <v>0.1724542124542125</v>
      </c>
      <c r="BA22" s="11">
        <v>2.24020156774916</v>
      </c>
      <c r="BB22" s="11">
        <v>0.38275444962847766</v>
      </c>
      <c r="BC22" s="11">
        <v>0.30800964123481966</v>
      </c>
      <c r="BD22" s="11">
        <v>0.20664816943462683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0.28054999999999997</v>
      </c>
      <c r="BJ22" s="4">
        <f>DSTDEV(PlotSort2,"PhxRed",$BP$31:$BP$32)/SQRT($BH22)</f>
        <v>4.4499999999999809E-3</v>
      </c>
      <c r="BK22" s="4">
        <f>DAVERAGE(PlotSort2,"PhxRedEdge",$BP$31:$BP$32)</f>
        <v>0.30549999999999999</v>
      </c>
      <c r="BL22" s="4">
        <f>DSTDEV(PlotSort2,"PhxRedEdge",$BP$31:$BP$32)/SQRT($BH22)</f>
        <v>5.1999999999999824E-3</v>
      </c>
      <c r="BM22" s="4">
        <f>DAVERAGE(PlotSort2,"TMRed",$BP$31:$BP$32)</f>
        <v>0.27415</v>
      </c>
      <c r="BN22" s="4">
        <f>DSTDEV(PlotSort2,"TMRed",$BP$31:$BP$32)/SQRT($BH22)</f>
        <v>4.4500000000000086E-3</v>
      </c>
      <c r="BO22" s="4">
        <f>DAVERAGE(PlotSort2,"TMNIR",$BP$31:$BP$32)</f>
        <v>0.34175</v>
      </c>
      <c r="BP22" s="4">
        <f>DSTDEV(PlotSort2,"TMNIR",$BP$31:$BP$32)/SQRT($BH22)</f>
        <v>5.850000000000021E-3</v>
      </c>
      <c r="BQ22" s="4">
        <f>DAVERAGE(PlotSort2,"NDRE",$BP$31:$BP$32)</f>
        <v>5.6005358605417832E-2</v>
      </c>
      <c r="BR22" s="4">
        <f>DSTDEV(PlotSort2,"NDRE",$BP$31:$BP$32)/SQRT($BH22)</f>
        <v>4.8112456408146841E-5</v>
      </c>
      <c r="BS22" s="4">
        <f>DAVERAGE(PlotSort2,"rvi",$BP$31:$BP$32)</f>
        <v>1.246562411080776</v>
      </c>
      <c r="BT22" s="4">
        <f>DSTDEV(PlotSort2,"rvi",$BP$31:$BP$32)/SQRT($BH22)</f>
        <v>1.1044948775872365E-3</v>
      </c>
      <c r="BU22" s="17">
        <f>DAVERAGE(PlotSort2,"ndvi",$BP$31:$BP$32)</f>
        <v>0.10975075806894619</v>
      </c>
      <c r="BV22" s="4">
        <f>DSTDEV(PlotSort2,"ndvi",$BP$31:$BP$32)/SQRT($BH22)</f>
        <v>4.3768012971238945E-4</v>
      </c>
      <c r="BW22" s="17">
        <f>DAVERAGE(PlotSort2,"SAVI",$BP$31:$BP$32)</f>
        <v>9.085872801765911E-2</v>
      </c>
      <c r="BX22" s="4">
        <f>DSTDEV(PlotSort2,"SAVI",$BP$31:$BP$32)/SQRT($BH22)</f>
        <v>1.0432432130281638E-3</v>
      </c>
      <c r="BY22" s="17">
        <f>DAVERAGE(PlotSort2,"CCCI",$BP$31:$BP$32)</f>
        <v>0.4661935695466658</v>
      </c>
      <c r="BZ22" s="4">
        <f>DSTDEV(PlotSort2,"CCCI",$BP$31:$BP$32)/SQRT($BH22)</f>
        <v>3.3366560380349015E-3</v>
      </c>
    </row>
    <row r="23" spans="2:78" ht="13.5" customHeight="1" x14ac:dyDescent="0.2">
      <c r="B23" s="10">
        <v>171</v>
      </c>
      <c r="C23" s="10">
        <v>8.9600000000000009</v>
      </c>
      <c r="D23" s="10">
        <v>171.37333000000001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28.5</v>
      </c>
      <c r="Q23" s="24">
        <v>0.76</v>
      </c>
      <c r="R23" s="24">
        <v>3.13</v>
      </c>
      <c r="S23" s="24">
        <v>47.13</v>
      </c>
      <c r="T23" s="24">
        <v>87.54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4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5.1881000000000004</v>
      </c>
      <c r="AK23" s="10">
        <v>0.1449</v>
      </c>
      <c r="AL23" s="11">
        <v>0.18179999999999999</v>
      </c>
      <c r="AM23" s="11">
        <v>5.1000000000000004E-3</v>
      </c>
      <c r="AN23" s="11">
        <v>3.4039000000000001</v>
      </c>
      <c r="AO23" s="11">
        <v>5.4399999999999997E-2</v>
      </c>
      <c r="AP23" s="11">
        <v>0.2949</v>
      </c>
      <c r="AQ23" s="11">
        <v>4.7000000000000002E-3</v>
      </c>
      <c r="AR23" s="11">
        <v>10.008800000000001</v>
      </c>
      <c r="AS23" s="11">
        <v>0.27039999999999997</v>
      </c>
      <c r="AT23" s="11">
        <v>0.184</v>
      </c>
      <c r="AU23" s="11">
        <v>5.0000000000000001E-3</v>
      </c>
      <c r="AV23" s="11">
        <v>29.642099999999999</v>
      </c>
      <c r="AW23" s="11">
        <v>0.66559999999999997</v>
      </c>
      <c r="AX23" s="11">
        <v>0.41020000000000001</v>
      </c>
      <c r="AY23" s="11">
        <v>9.1999999999999998E-3</v>
      </c>
      <c r="AZ23" s="11">
        <v>0.16352290455254576</v>
      </c>
      <c r="BA23" s="11">
        <v>2.2293478260869568</v>
      </c>
      <c r="BB23" s="11">
        <v>0.38067990575563782</v>
      </c>
      <c r="BC23" s="11">
        <v>0.31008956315116065</v>
      </c>
      <c r="BD23" s="11">
        <v>0.12558369408815762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0.17715</v>
      </c>
      <c r="BJ23" s="4">
        <f>DSTDEV(PlotSort2,"PhxRed",$BQ$31:$BQ$32)/SQRT($BH23)</f>
        <v>3.3499999999999914E-3</v>
      </c>
      <c r="BK23" s="4">
        <f>DAVERAGE(PlotSort2,"PhxRedEdge",$BQ$31:$BQ$32)</f>
        <v>0.21350000000000002</v>
      </c>
      <c r="BL23" s="4">
        <f>DSTDEV(PlotSort2,"PhxRedEdge",$BQ$31:$BQ$32)/SQRT($BH23)</f>
        <v>3.9000000000000003E-3</v>
      </c>
      <c r="BM23" s="4">
        <f>DAVERAGE(PlotSort2,"TMRed",$BQ$31:$BQ$32)</f>
        <v>0.17654999999999998</v>
      </c>
      <c r="BN23" s="4">
        <f>DSTDEV(PlotSort2,"TMRed",$BQ$31:$BQ$32)/SQRT($BH23)</f>
        <v>3.249999999999989E-3</v>
      </c>
      <c r="BO23" s="4">
        <f>DAVERAGE(PlotSort2,"TMNIR",$BQ$31:$BQ$32)</f>
        <v>0.23899999999999999</v>
      </c>
      <c r="BP23" s="4">
        <f>DSTDEV(PlotSort2,"TMNIR",$BQ$31:$BQ$32)/SQRT($BH23)</f>
        <v>6.499999999999991E-3</v>
      </c>
      <c r="BQ23" s="4">
        <f>DAVERAGE(PlotSort2,"NDRE",$BQ$31:$BQ$32)</f>
        <v>5.6251245736033975E-2</v>
      </c>
      <c r="BR23" s="4">
        <f>DSTDEV(PlotSort2,"NDRE",$BQ$31:$BQ$32)/SQRT($BH23)</f>
        <v>4.45301004275191E-3</v>
      </c>
      <c r="BS23" s="4">
        <f>DAVERAGE(PlotSort2,"rvi",$BQ$31:$BQ$32)</f>
        <v>1.3535050806596032</v>
      </c>
      <c r="BT23" s="4">
        <f>DSTDEV(PlotSort2,"rvi",$BQ$31:$BQ$32)/SQRT($BH23)</f>
        <v>1.1900926014479117E-2</v>
      </c>
      <c r="BU23" s="17">
        <f>DAVERAGE(PlotSort2,"ndvi",$BQ$31:$BQ$32)</f>
        <v>0.15018193170576138</v>
      </c>
      <c r="BV23" s="4">
        <f>DSTDEV(PlotSort2,"ndvi",$BQ$31:$BQ$32)/SQRT($BH23)</f>
        <v>4.2972594534203675E-3</v>
      </c>
      <c r="BW23" s="17">
        <f>DAVERAGE(PlotSort2,"SAVI",$BQ$31:$BQ$32)</f>
        <v>0.10227044217152442</v>
      </c>
      <c r="BX23" s="4">
        <f>DSTDEV(PlotSort2,"SAVI",$BQ$31:$BQ$32)/SQRT($BH23)</f>
        <v>4.2355558831605536E-3</v>
      </c>
      <c r="BY23" s="17">
        <f>DAVERAGE(PlotSort2,"CCCI",$BQ$31:$BQ$32)</f>
        <v>0.12159611966870462</v>
      </c>
      <c r="BZ23" s="4">
        <f>DSTDEV(PlotSort2,"CCCI",$BQ$31:$BQ$32)/SQRT($BH23)</f>
        <v>4.0739789729268859E-2</v>
      </c>
    </row>
    <row r="24" spans="2:78" ht="13.5" customHeight="1" x14ac:dyDescent="0.2">
      <c r="B24" s="10">
        <v>171</v>
      </c>
      <c r="C24" s="10">
        <v>8.9689999999999994</v>
      </c>
      <c r="D24" s="10">
        <v>171.37370999999999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28.5</v>
      </c>
      <c r="Q24" s="24">
        <v>0.76</v>
      </c>
      <c r="R24" s="24">
        <v>3.13</v>
      </c>
      <c r="S24" s="24">
        <v>47.01</v>
      </c>
      <c r="T24" s="24">
        <v>87.6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4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2.8860000000000001</v>
      </c>
      <c r="AK24" s="10">
        <v>7.8E-2</v>
      </c>
      <c r="AL24" s="11">
        <v>0.1009</v>
      </c>
      <c r="AM24" s="11">
        <v>2.7000000000000001E-3</v>
      </c>
      <c r="AN24" s="11">
        <v>2.6456</v>
      </c>
      <c r="AO24" s="11">
        <v>3.2899999999999999E-2</v>
      </c>
      <c r="AP24" s="11">
        <v>0.22869999999999999</v>
      </c>
      <c r="AQ24" s="11">
        <v>2.8E-3</v>
      </c>
      <c r="AR24" s="11">
        <v>5.8087999999999997</v>
      </c>
      <c r="AS24" s="11">
        <v>0.19980000000000001</v>
      </c>
      <c r="AT24" s="11">
        <v>0.1066</v>
      </c>
      <c r="AU24" s="11">
        <v>3.7000000000000002E-3</v>
      </c>
      <c r="AV24" s="11">
        <v>29.375800000000002</v>
      </c>
      <c r="AW24" s="11">
        <v>0.58240000000000003</v>
      </c>
      <c r="AX24" s="11">
        <v>0.40570000000000001</v>
      </c>
      <c r="AY24" s="11">
        <v>8.0000000000000002E-3</v>
      </c>
      <c r="AZ24" s="11">
        <v>0.2790037831021438</v>
      </c>
      <c r="BA24" s="11">
        <v>3.8058161350844277</v>
      </c>
      <c r="BB24" s="11">
        <v>0.58383759515908651</v>
      </c>
      <c r="BC24" s="11">
        <v>0.44319865652474566</v>
      </c>
      <c r="BD24" s="11">
        <v>0.28672597151842372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0.70050000000000001</v>
      </c>
      <c r="BJ24" s="4"/>
      <c r="BK24" s="4">
        <f>DAVERAGE(PlotSort2,"PhxRedEdge",$BR$31:$BR$32)</f>
        <v>0.6845</v>
      </c>
      <c r="BL24" s="4"/>
      <c r="BM24" s="4">
        <f>DAVERAGE(PlotSort2,"TMRed",$BR$31:$BR$32)</f>
        <v>0.69900000000000007</v>
      </c>
      <c r="BN24" s="4"/>
      <c r="BO24" s="4">
        <f>DAVERAGE(PlotSort2,"TMNIR",$BR$31:$BR$32)</f>
        <v>0.66520000000000001</v>
      </c>
      <c r="BP24" s="4"/>
      <c r="BQ24" s="4">
        <f>DAVERAGE(PlotSort2,"NDRE",$BR$31:$BR$32)</f>
        <v>-1.4299473957175658E-2</v>
      </c>
      <c r="BR24" s="4"/>
      <c r="BS24" s="4">
        <f>DAVERAGE(PlotSort2,"rvi",$BR$31:$BR$32)</f>
        <v>23.791130185979974</v>
      </c>
      <c r="BT24" s="4"/>
      <c r="BU24" s="17">
        <f>DAVERAGE(PlotSort2,"ndvi",$BR$31:$BR$32)</f>
        <v>-2.4776425744025839E-2</v>
      </c>
      <c r="BV24" s="4"/>
      <c r="BW24" s="17">
        <f>DAVERAGE(PlotSort2,"SAVI",$BR$31:$BR$32)</f>
        <v>-2.7196652719665312E-2</v>
      </c>
      <c r="BX24" s="4"/>
      <c r="BY24" s="17">
        <f>DAVERAGE(PlotSort2,"CCCI",$BR$31:$BR$32)</f>
        <v>0.45513504374334224</v>
      </c>
      <c r="BZ24" s="4"/>
    </row>
    <row r="25" spans="2:78" ht="13.5" customHeight="1" x14ac:dyDescent="0.2">
      <c r="B25" s="10">
        <v>171</v>
      </c>
      <c r="C25" s="10">
        <v>8.9770000000000003</v>
      </c>
      <c r="D25" s="10">
        <v>171.37404000000001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28.5</v>
      </c>
      <c r="Q25" s="24">
        <v>0.76</v>
      </c>
      <c r="R25" s="24">
        <v>3.13</v>
      </c>
      <c r="S25" s="24">
        <v>46.91</v>
      </c>
      <c r="T25" s="24">
        <v>87.67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4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5.3221999999999996</v>
      </c>
      <c r="AK25" s="10">
        <v>0.41520000000000001</v>
      </c>
      <c r="AL25" s="11">
        <v>0.18579999999999999</v>
      </c>
      <c r="AM25" s="11">
        <v>1.4500000000000001E-2</v>
      </c>
      <c r="AN25" s="11">
        <v>3.4493</v>
      </c>
      <c r="AO25" s="11">
        <v>7.4300000000000005E-2</v>
      </c>
      <c r="AP25" s="11">
        <v>0.29759999999999998</v>
      </c>
      <c r="AQ25" s="11">
        <v>6.4000000000000003E-3</v>
      </c>
      <c r="AR25" s="11">
        <v>10.1661</v>
      </c>
      <c r="AS25" s="11">
        <v>0.87660000000000005</v>
      </c>
      <c r="AT25" s="11">
        <v>0.1862</v>
      </c>
      <c r="AU25" s="11">
        <v>1.61E-2</v>
      </c>
      <c r="AV25" s="11">
        <v>30.3659</v>
      </c>
      <c r="AW25" s="11">
        <v>0.5907</v>
      </c>
      <c r="AX25" s="11">
        <v>0.41860000000000003</v>
      </c>
      <c r="AY25" s="11">
        <v>8.0999999999999996E-3</v>
      </c>
      <c r="AZ25" s="11">
        <v>0.16894722144652341</v>
      </c>
      <c r="BA25" s="11">
        <v>2.24812030075188</v>
      </c>
      <c r="BB25" s="11">
        <v>0.3842592592592593</v>
      </c>
      <c r="BC25" s="11">
        <v>0.31553222302679218</v>
      </c>
      <c r="BD25" s="11">
        <v>0.16376142122259862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1.0001</v>
      </c>
      <c r="BJ25" s="4">
        <f>DSTDEV(PlotSort2,"PhxRed",$BS$31:$BS$32)/SQRT($BH25)</f>
        <v>4.2770706486254615E-3</v>
      </c>
      <c r="BK25" s="4">
        <f>DAVERAGE(PlotSort2,"PhxRedEdge",$BS$31:$BS$32)</f>
        <v>0.99986666666666668</v>
      </c>
      <c r="BL25" s="4">
        <f>DSTDEV(PlotSort2,"PhxRedEdge",$BS$31:$BS$32)/SQRT($BH25)</f>
        <v>4.3051648568254042E-3</v>
      </c>
      <c r="BM25" s="4">
        <f>DAVERAGE(PlotSort2,"TMRed",$BS$31:$BS$32)</f>
        <v>1.0001</v>
      </c>
      <c r="BN25" s="4">
        <f>DSTDEV(PlotSort2,"TMRed",$BS$31:$BS$32)/SQRT($BH25)</f>
        <v>4.2770706486254615E-3</v>
      </c>
      <c r="BO25" s="4">
        <f>DAVERAGE(PlotSort2,"TMNIR",$BS$31:$BS$32)</f>
        <v>0.99986666666666668</v>
      </c>
      <c r="BP25" s="4">
        <f>DSTDEV(PlotSort2,"TMNIR",$BS$31:$BS$32)/SQRT($BH25)</f>
        <v>4.3051648568254042E-3</v>
      </c>
      <c r="BQ25" s="4">
        <f>DAVERAGE(PlotSort2,"NDRE",$BS$31:$BS$32)</f>
        <v>0.7241483268259844</v>
      </c>
      <c r="BR25" s="4">
        <f>DSTDEV(PlotSort2,"NDRE",$BS$31:$BS$32)/SQRT($BH25)</f>
        <v>8.8900644458878844E-4</v>
      </c>
      <c r="BS25" s="4">
        <f>DAVERAGE(PlotSort2,"rvi",$BS$31:$BS$32)</f>
        <v>1.3287360936352932</v>
      </c>
      <c r="BT25" s="4">
        <f>DSTDEV(PlotSort2,"rvi",$BS$31:$BS$32)/SQRT($BH25)</f>
        <v>2.0116555295286668E-3</v>
      </c>
      <c r="BU25" s="17">
        <f>DAVERAGE(PlotSort2,"ndvi",$BS$31:$BS$32)</f>
        <v>0.1411637463286631</v>
      </c>
      <c r="BV25" s="4">
        <f>DSTDEV(PlotSort2,"ndvi",$BS$31:$BS$32)/SQRT($BH25)</f>
        <v>7.412916955021146E-4</v>
      </c>
      <c r="BW25" s="17">
        <f>DAVERAGE(PlotSort2,"SAVI",$BS$31:$BS$32)</f>
        <v>0.21092872385738334</v>
      </c>
      <c r="BX25" s="4">
        <f>DSTDEV(PlotSort2,"SAVI",$BS$31:$BS$32)/SQRT($BH25)</f>
        <v>1.0776969629186222E-3</v>
      </c>
      <c r="BY25" s="17">
        <f>DAVERAGE(PlotSort2,"CCCI",$BS$31:$BS$32)</f>
        <v>11.530793210343644</v>
      </c>
      <c r="BZ25" s="4">
        <f>DSTDEV(PlotSort2,"CCCI",$BS$31:$BS$32)/SQRT($BH25)</f>
        <v>1.7391271029317524E-2</v>
      </c>
    </row>
    <row r="26" spans="2:78" ht="13.5" customHeight="1" x14ac:dyDescent="0.2">
      <c r="B26" s="10">
        <v>171</v>
      </c>
      <c r="C26" s="10">
        <v>9.1999999999999993</v>
      </c>
      <c r="D26" s="10">
        <v>171.38333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28.5</v>
      </c>
      <c r="Q26" s="24">
        <v>0.76</v>
      </c>
      <c r="R26" s="24">
        <v>3.13</v>
      </c>
      <c r="S26" s="24">
        <v>44.11</v>
      </c>
      <c r="T26" s="24">
        <v>89.42</v>
      </c>
      <c r="U26" s="10">
        <v>2</v>
      </c>
      <c r="V26" s="10">
        <v>0</v>
      </c>
      <c r="W26" s="10">
        <v>2</v>
      </c>
      <c r="X26" s="10">
        <v>0</v>
      </c>
      <c r="Y26" s="10">
        <v>0</v>
      </c>
      <c r="Z26" s="10">
        <v>4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4.1360000000000001</v>
      </c>
      <c r="AK26" s="10">
        <v>7.0000000000000007E-2</v>
      </c>
      <c r="AL26" s="11">
        <v>0.13600000000000001</v>
      </c>
      <c r="AM26" s="11">
        <v>2.3E-3</v>
      </c>
      <c r="AN26" s="11">
        <v>3.3856000000000002</v>
      </c>
      <c r="AO26" s="11">
        <v>5.0000000000000001E-4</v>
      </c>
      <c r="AP26" s="11">
        <v>0.27350000000000002</v>
      </c>
      <c r="AQ26" s="11">
        <v>0</v>
      </c>
      <c r="AR26" s="11">
        <v>7.8632</v>
      </c>
      <c r="AS26" s="11">
        <v>0.4269</v>
      </c>
      <c r="AT26" s="11">
        <v>0.13550000000000001</v>
      </c>
      <c r="AU26" s="11">
        <v>7.4000000000000003E-3</v>
      </c>
      <c r="AV26" s="11">
        <v>33.878999999999998</v>
      </c>
      <c r="AW26" s="11">
        <v>1.2210000000000001</v>
      </c>
      <c r="AX26" s="11">
        <v>0.43980000000000002</v>
      </c>
      <c r="AY26" s="11">
        <v>1.5900000000000001E-2</v>
      </c>
      <c r="AZ26" s="11">
        <v>0.23314173559512125</v>
      </c>
      <c r="BA26" s="11">
        <v>3.2457564575645756</v>
      </c>
      <c r="BB26" s="11">
        <v>0.52894142186685211</v>
      </c>
      <c r="BC26" s="11">
        <v>0.42448618990049292</v>
      </c>
      <c r="BD26" s="11">
        <v>0.13177268321401056</v>
      </c>
      <c r="BE26" s="27"/>
    </row>
    <row r="27" spans="2:78" ht="13.5" customHeight="1" x14ac:dyDescent="0.2">
      <c r="B27" s="10">
        <v>171</v>
      </c>
      <c r="C27" s="10">
        <v>9.1929999999999996</v>
      </c>
      <c r="D27" s="10">
        <v>171.38303999999999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28.5</v>
      </c>
      <c r="Q27" s="24">
        <v>0.76</v>
      </c>
      <c r="R27" s="24">
        <v>3.13</v>
      </c>
      <c r="S27" s="24">
        <v>44.2</v>
      </c>
      <c r="T27" s="24">
        <v>89.37</v>
      </c>
      <c r="U27" s="10">
        <v>2</v>
      </c>
      <c r="V27" s="10">
        <v>0</v>
      </c>
      <c r="W27" s="10">
        <v>2</v>
      </c>
      <c r="X27" s="10">
        <v>0</v>
      </c>
      <c r="Y27" s="10">
        <v>0</v>
      </c>
      <c r="Z27" s="10">
        <v>4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4.1405000000000003</v>
      </c>
      <c r="AK27" s="10">
        <v>0.45679999999999998</v>
      </c>
      <c r="AL27" s="11">
        <v>0.13639999999999999</v>
      </c>
      <c r="AM27" s="11">
        <v>1.5100000000000001E-2</v>
      </c>
      <c r="AN27" s="11">
        <v>3.3391999999999999</v>
      </c>
      <c r="AO27" s="11">
        <v>0.2321</v>
      </c>
      <c r="AP27" s="11">
        <v>0.27029999999999998</v>
      </c>
      <c r="AQ27" s="11">
        <v>1.8800000000000001E-2</v>
      </c>
      <c r="AR27" s="11">
        <v>7.9485999999999999</v>
      </c>
      <c r="AS27" s="11">
        <v>0.69369999999999998</v>
      </c>
      <c r="AT27" s="11">
        <v>0.13719999999999999</v>
      </c>
      <c r="AU27" s="11">
        <v>1.2E-2</v>
      </c>
      <c r="AV27" s="11">
        <v>33.579500000000003</v>
      </c>
      <c r="AW27" s="11">
        <v>2.1694</v>
      </c>
      <c r="AX27" s="11">
        <v>0.43680000000000002</v>
      </c>
      <c r="AY27" s="11">
        <v>2.8199999999999999E-2</v>
      </c>
      <c r="AZ27" s="11">
        <v>0.2354688162918965</v>
      </c>
      <c r="BA27" s="11">
        <v>3.1836734693877555</v>
      </c>
      <c r="BB27" s="11">
        <v>0.52195121951219514</v>
      </c>
      <c r="BC27" s="11">
        <v>0.41843575418994416</v>
      </c>
      <c r="BD27" s="11">
        <v>0.1779039672522241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0.14779999999999999</v>
      </c>
      <c r="BJ27" s="4">
        <f>DSTDEV(PlotSort2,"PhxRed",$BT$31:$BT$32)/SQRT($BH27)</f>
        <v>6.1000000000000082E-3</v>
      </c>
      <c r="BK27" s="4">
        <f>DAVERAGE(PlotSort2,"PhxRedEdge",$BT$31:$BT$32)</f>
        <v>0.27629999999999999</v>
      </c>
      <c r="BL27" s="4">
        <f>DSTDEV(PlotSort2,"PhxRedEdge",$BT$31:$BT$32)/SQRT($BH27)</f>
        <v>2.7000000000000079E-3</v>
      </c>
      <c r="BM27" s="4">
        <f>DAVERAGE(PlotSort2,"TMRed",$BT$31:$BT$32)</f>
        <v>0.1484</v>
      </c>
      <c r="BN27" s="4">
        <f>DSTDEV(PlotSort2,"TMRed",$BT$31:$BT$32)/SQRT($BH27)</f>
        <v>7.0999999999999943E-3</v>
      </c>
      <c r="BO27" s="4">
        <f>DAVERAGE(PlotSort2,"TMNIR",$BT$31:$BT$32)</f>
        <v>0.4335</v>
      </c>
      <c r="BP27" s="4">
        <f>DSTDEV(PlotSort2,"TMNIR",$BT$31:$BT$32)/SQRT($BH27)</f>
        <v>5.9999999999998943E-4</v>
      </c>
      <c r="BQ27" s="4">
        <f>DAVERAGE(PlotSort2,"NDRE",$BT$31:$BT$32)</f>
        <v>0.22148653059080831</v>
      </c>
      <c r="BR27" s="4">
        <f>DSTDEV(PlotSort2,"NDRE",$BT$31:$BT$32)/SQRT($BH27)</f>
        <v>5.304482550353192E-3</v>
      </c>
      <c r="BS27" s="4">
        <f>DAVERAGE(PlotSort2,"rvi",$BT$31:$BT$32)</f>
        <v>2.92805483305002</v>
      </c>
      <c r="BT27" s="4">
        <f>DSTDEV(PlotSort2,"rvi",$BT$31:$BT$32)/SQRT($BH27)</f>
        <v>0.14413200346802624</v>
      </c>
      <c r="BU27" s="17">
        <f>DAVERAGE(PlotSort2,"ndvi",$BT$31:$BT$32)</f>
        <v>0.49015569696793548</v>
      </c>
      <c r="BV27" s="4">
        <f>DSTDEV(PlotSort2,"ndvi",$BT$31:$BT$32)/SQRT($BH27)</f>
        <v>1.8707702406412757E-2</v>
      </c>
      <c r="BW27" s="17">
        <f>DAVERAGE(PlotSort2,"SAVI",$BT$31:$BT$32)</f>
        <v>0.39535523716823184</v>
      </c>
      <c r="BX27" s="4">
        <f>DSTDEV(PlotSort2,"SAVI",$BT$31:$BT$32)/SQRT($BH27)</f>
        <v>1.3050937278485525E-2</v>
      </c>
      <c r="BY27" s="17">
        <f>DAVERAGE(PlotSort2,"CCCI",$BT$31:$BT$32)</f>
        <v>0.18784457024736528</v>
      </c>
      <c r="BZ27" s="4">
        <f>DSTDEV(PlotSort2,"CCCI",$BT$31:$BT$32)/SQRT($BH27)</f>
        <v>3.086947193493695E-2</v>
      </c>
    </row>
    <row r="28" spans="2:78" ht="13.5" customHeight="1" x14ac:dyDescent="0.2">
      <c r="B28" s="10">
        <v>171</v>
      </c>
      <c r="C28" s="10">
        <v>9.1850000000000005</v>
      </c>
      <c r="D28" s="10">
        <v>171.38271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28.5</v>
      </c>
      <c r="Q28" s="24">
        <v>0.76</v>
      </c>
      <c r="R28" s="24">
        <v>3.13</v>
      </c>
      <c r="S28" s="24">
        <v>44.3</v>
      </c>
      <c r="T28" s="24">
        <v>89.3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4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5.6246</v>
      </c>
      <c r="AK28" s="10">
        <v>0.18229999999999999</v>
      </c>
      <c r="AL28" s="11">
        <v>0.1857</v>
      </c>
      <c r="AM28" s="11">
        <v>6.0000000000000001E-3</v>
      </c>
      <c r="AN28" s="11">
        <v>3.6846000000000001</v>
      </c>
      <c r="AO28" s="11">
        <v>2.3900000000000001E-2</v>
      </c>
      <c r="AP28" s="11">
        <v>0.29899999999999999</v>
      </c>
      <c r="AQ28" s="11">
        <v>1.9E-3</v>
      </c>
      <c r="AR28" s="11">
        <v>11.0025</v>
      </c>
      <c r="AS28" s="11">
        <v>0.26019999999999999</v>
      </c>
      <c r="AT28" s="11">
        <v>0.1903</v>
      </c>
      <c r="AU28" s="11">
        <v>4.4999999999999997E-3</v>
      </c>
      <c r="AV28" s="11">
        <v>32.217100000000002</v>
      </c>
      <c r="AW28" s="11">
        <v>0.65310000000000001</v>
      </c>
      <c r="AX28" s="11">
        <v>0.42</v>
      </c>
      <c r="AY28" s="11">
        <v>8.5000000000000006E-3</v>
      </c>
      <c r="AZ28" s="11">
        <v>0.16828929068150209</v>
      </c>
      <c r="BA28" s="11">
        <v>2.2070415133998948</v>
      </c>
      <c r="BB28" s="11">
        <v>0.37637227592987055</v>
      </c>
      <c r="BC28" s="11">
        <v>0.31032153472034585</v>
      </c>
      <c r="BD28" s="11">
        <v>0.19516974398051332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0.15495</v>
      </c>
      <c r="BJ28" s="4">
        <f>DSTDEV(PlotSort2,"PhxRed",$BU$31:$BU$32)/SQRT($BH28)</f>
        <v>5.0499999999999989E-3</v>
      </c>
      <c r="BK28" s="4">
        <f>DAVERAGE(PlotSort2,"PhxRedEdge",$BU$31:$BU$32)</f>
        <v>0.27955000000000002</v>
      </c>
      <c r="BL28" s="4">
        <f>DSTDEV(PlotSort2,"PhxRedEdge",$BU$31:$BU$32)/SQRT($BH28)</f>
        <v>2.5499999999999967E-3</v>
      </c>
      <c r="BM28" s="4">
        <f>DAVERAGE(PlotSort2,"TMRed",$BU$31:$BU$32)</f>
        <v>0.15834999999999999</v>
      </c>
      <c r="BN28" s="4">
        <f>DSTDEV(PlotSort2,"TMRed",$BU$31:$BU$32)/SQRT($BH28)</f>
        <v>6.949999999999997E-3</v>
      </c>
      <c r="BO28" s="4">
        <f>DAVERAGE(PlotSort2,"TMNIR",$BU$31:$BU$32)</f>
        <v>0.43645</v>
      </c>
      <c r="BP28" s="4">
        <f>DSTDEV(PlotSort2,"TMNIR",$BU$31:$BU$32)/SQRT($BH28)</f>
        <v>6.4999999999998392E-4</v>
      </c>
      <c r="BQ28" s="4">
        <f>DAVERAGE(PlotSort2,"NDRE",$BU$31:$BU$32)</f>
        <v>0.21915031541468316</v>
      </c>
      <c r="BR28" s="4">
        <f>DSTDEV(PlotSort2,"NDRE",$BU$31:$BU$32)/SQRT($BH28)</f>
        <v>3.6330740353728991E-3</v>
      </c>
      <c r="BS28" s="4">
        <f>DAVERAGE(PlotSort2,"rvi",$BU$31:$BU$32)</f>
        <v>2.7617363969756763</v>
      </c>
      <c r="BT28" s="4">
        <f>DSTDEV(PlotSort2,"rvi",$BU$31:$BU$32)/SQRT($BH28)</f>
        <v>0.12531776418680729</v>
      </c>
      <c r="BU28" s="17">
        <f>DAVERAGE(PlotSort2,"ndvi",$BU$31:$BU$32)</f>
        <v>0.46773992794574992</v>
      </c>
      <c r="BV28" s="4">
        <f>DSTDEV(PlotSort2,"ndvi",$BU$31:$BU$32)/SQRT($BH28)</f>
        <v>1.7731609862236347E-2</v>
      </c>
      <c r="BW28" s="17">
        <f>DAVERAGE(PlotSort2,"SAVI",$BU$31:$BU$32)</f>
        <v>0.38110103868653999</v>
      </c>
      <c r="BX28" s="4">
        <f>DSTDEV(PlotSort2,"SAVI",$BU$31:$BU$32)/SQRT($BH28)</f>
        <v>1.2605897464125991E-2</v>
      </c>
      <c r="BY28" s="17">
        <f>DAVERAGE(PlotSort2,"CCCI",$BU$31:$BU$32)</f>
        <v>0.26386269858318662</v>
      </c>
      <c r="BZ28" s="4">
        <f>DSTDEV(PlotSort2,"CCCI",$BU$31:$BU$32)/SQRT($BH28)</f>
        <v>0.10940219963791067</v>
      </c>
    </row>
    <row r="29" spans="2:78" ht="13.5" customHeight="1" x14ac:dyDescent="0.2">
      <c r="B29" s="10">
        <v>171</v>
      </c>
      <c r="C29" s="10">
        <v>9.1739999999999995</v>
      </c>
      <c r="D29" s="10">
        <v>171.38225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28.5</v>
      </c>
      <c r="Q29" s="24">
        <v>0.76</v>
      </c>
      <c r="R29" s="24">
        <v>3.13</v>
      </c>
      <c r="S29" s="24">
        <v>44.44</v>
      </c>
      <c r="T29" s="24">
        <v>89.21</v>
      </c>
      <c r="U29" s="10">
        <v>2</v>
      </c>
      <c r="V29" s="10">
        <v>0</v>
      </c>
      <c r="W29" s="10">
        <v>2</v>
      </c>
      <c r="X29" s="10">
        <v>0</v>
      </c>
      <c r="Y29" s="10">
        <v>0</v>
      </c>
      <c r="Z29" s="10">
        <v>4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6.1380999999999997</v>
      </c>
      <c r="AK29" s="10">
        <v>1.2742</v>
      </c>
      <c r="AL29" s="11">
        <v>0.20330000000000001</v>
      </c>
      <c r="AM29" s="11">
        <v>4.2200000000000001E-2</v>
      </c>
      <c r="AN29" s="11">
        <v>3.8788</v>
      </c>
      <c r="AO29" s="11">
        <v>0.4677</v>
      </c>
      <c r="AP29" s="11">
        <v>0.31580000000000003</v>
      </c>
      <c r="AQ29" s="11">
        <v>3.8100000000000002E-2</v>
      </c>
      <c r="AR29" s="11">
        <v>11.643000000000001</v>
      </c>
      <c r="AS29" s="11">
        <v>2.4741</v>
      </c>
      <c r="AT29" s="11">
        <v>0.20200000000000001</v>
      </c>
      <c r="AU29" s="11">
        <v>4.2900000000000001E-2</v>
      </c>
      <c r="AV29" s="11">
        <v>33.186399999999999</v>
      </c>
      <c r="AW29" s="11">
        <v>2.7290000000000001</v>
      </c>
      <c r="AX29" s="11">
        <v>0.43390000000000001</v>
      </c>
      <c r="AY29" s="11">
        <v>3.5700000000000003E-2</v>
      </c>
      <c r="AZ29" s="11">
        <v>0.15752967853808186</v>
      </c>
      <c r="BA29" s="11">
        <v>2.1480198019801979</v>
      </c>
      <c r="BB29" s="11">
        <v>0.36467998112910832</v>
      </c>
      <c r="BC29" s="11">
        <v>0.30623294304076065</v>
      </c>
      <c r="BD29" s="11">
        <v>0.14066884675817148</v>
      </c>
      <c r="BE29" s="27"/>
      <c r="BF29" s="5"/>
    </row>
    <row r="30" spans="2:78" ht="13.5" customHeight="1" x14ac:dyDescent="0.2">
      <c r="B30" s="10">
        <v>171</v>
      </c>
      <c r="C30" s="10">
        <v>9.1649999999999991</v>
      </c>
      <c r="D30" s="10">
        <v>171.38188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28.5</v>
      </c>
      <c r="Q30" s="24">
        <v>0.76</v>
      </c>
      <c r="R30" s="24">
        <v>3.13</v>
      </c>
      <c r="S30" s="24">
        <v>44.55</v>
      </c>
      <c r="T30" s="24">
        <v>89.14</v>
      </c>
      <c r="U30" s="10">
        <v>2</v>
      </c>
      <c r="V30" s="10">
        <v>0</v>
      </c>
      <c r="W30" s="10">
        <v>2</v>
      </c>
      <c r="X30" s="10">
        <v>0</v>
      </c>
      <c r="Y30" s="10">
        <v>0</v>
      </c>
      <c r="Z30" s="10">
        <v>4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1.9557</v>
      </c>
      <c r="AK30" s="10">
        <v>0.3417</v>
      </c>
      <c r="AL30" s="11">
        <v>6.4899999999999999E-2</v>
      </c>
      <c r="AM30" s="11">
        <v>1.1299999999999999E-2</v>
      </c>
      <c r="AN30" s="11">
        <v>2.8912</v>
      </c>
      <c r="AO30" s="11">
        <v>8.1500000000000003E-2</v>
      </c>
      <c r="AP30" s="11">
        <v>0.2361</v>
      </c>
      <c r="AQ30" s="11">
        <v>6.7000000000000002E-3</v>
      </c>
      <c r="AR30" s="11">
        <v>3.8147000000000002</v>
      </c>
      <c r="AS30" s="11">
        <v>0.66159999999999997</v>
      </c>
      <c r="AT30" s="11">
        <v>6.6299999999999998E-2</v>
      </c>
      <c r="AU30" s="11">
        <v>1.15E-2</v>
      </c>
      <c r="AV30" s="11">
        <v>34.819200000000002</v>
      </c>
      <c r="AW30" s="11">
        <v>0.73009999999999997</v>
      </c>
      <c r="AX30" s="11">
        <v>0.45639999999999997</v>
      </c>
      <c r="AY30" s="11">
        <v>9.5999999999999992E-3</v>
      </c>
      <c r="AZ30" s="11">
        <v>0.31812274368231042</v>
      </c>
      <c r="BA30" s="11">
        <v>6.8838612368024128</v>
      </c>
      <c r="BB30" s="11">
        <v>0.74631719915821704</v>
      </c>
      <c r="BC30" s="11">
        <v>0.57216192431798185</v>
      </c>
      <c r="BD30" s="11">
        <v>2.8929964042354008E-2</v>
      </c>
      <c r="BE30" s="27"/>
      <c r="BF30" s="5"/>
      <c r="BH30" s="19" t="s">
        <v>116</v>
      </c>
    </row>
    <row r="31" spans="2:78" ht="13.5" customHeight="1" x14ac:dyDescent="0.2">
      <c r="B31" s="10">
        <v>171</v>
      </c>
      <c r="C31" s="10">
        <v>9.1579999999999995</v>
      </c>
      <c r="D31" s="10">
        <v>171.38158000000001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28.5</v>
      </c>
      <c r="Q31" s="24">
        <v>0.76</v>
      </c>
      <c r="R31" s="24">
        <v>3.13</v>
      </c>
      <c r="S31" s="24">
        <v>44.64</v>
      </c>
      <c r="T31" s="24">
        <v>89.08</v>
      </c>
      <c r="U31" s="10">
        <v>2</v>
      </c>
      <c r="V31" s="10">
        <v>0</v>
      </c>
      <c r="W31" s="10">
        <v>2</v>
      </c>
      <c r="X31" s="10">
        <v>0</v>
      </c>
      <c r="Y31" s="10">
        <v>0</v>
      </c>
      <c r="Z31" s="10">
        <v>4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3.8746</v>
      </c>
      <c r="AK31" s="10">
        <v>0.30930000000000002</v>
      </c>
      <c r="AL31" s="11">
        <v>0.12889999999999999</v>
      </c>
      <c r="AM31" s="11">
        <v>1.03E-2</v>
      </c>
      <c r="AN31" s="11">
        <v>3.2416</v>
      </c>
      <c r="AO31" s="11">
        <v>0.1202</v>
      </c>
      <c r="AP31" s="11">
        <v>0.26519999999999999</v>
      </c>
      <c r="AQ31" s="11">
        <v>9.7999999999999997E-3</v>
      </c>
      <c r="AR31" s="11">
        <v>7.6776999999999997</v>
      </c>
      <c r="AS31" s="11">
        <v>0.60609999999999997</v>
      </c>
      <c r="AT31" s="11">
        <v>0.1338</v>
      </c>
      <c r="AU31" s="11">
        <v>1.06E-2</v>
      </c>
      <c r="AV31" s="11">
        <v>33.544199999999996</v>
      </c>
      <c r="AW31" s="11">
        <v>1.0566</v>
      </c>
      <c r="AX31" s="11">
        <v>0.4405</v>
      </c>
      <c r="AY31" s="11">
        <v>1.3899999999999999E-2</v>
      </c>
      <c r="AZ31" s="11">
        <v>0.24840583817486186</v>
      </c>
      <c r="BA31" s="11">
        <v>3.2922272047832584</v>
      </c>
      <c r="BB31" s="11">
        <v>0.53404144175518009</v>
      </c>
      <c r="BC31" s="11">
        <v>0.42823233733593963</v>
      </c>
      <c r="BD31" s="11">
        <v>0.23661433606318261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171</v>
      </c>
      <c r="C32" s="10">
        <v>9.15</v>
      </c>
      <c r="D32" s="10">
        <v>171.38124999999999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28.5</v>
      </c>
      <c r="Q32" s="24">
        <v>0.76</v>
      </c>
      <c r="R32" s="24">
        <v>3.13</v>
      </c>
      <c r="S32" s="24">
        <v>44.74</v>
      </c>
      <c r="T32" s="24">
        <v>89.02</v>
      </c>
      <c r="U32" s="10">
        <v>2</v>
      </c>
      <c r="V32" s="10">
        <v>0</v>
      </c>
      <c r="W32" s="10">
        <v>2</v>
      </c>
      <c r="X32" s="10">
        <v>0</v>
      </c>
      <c r="Y32" s="10">
        <v>0</v>
      </c>
      <c r="Z32" s="10">
        <v>4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4.4207000000000001</v>
      </c>
      <c r="AK32" s="10">
        <v>0.7651</v>
      </c>
      <c r="AL32" s="11">
        <v>0.1474</v>
      </c>
      <c r="AM32" s="11">
        <v>2.5499999999999998E-2</v>
      </c>
      <c r="AN32" s="11">
        <v>3.3464999999999998</v>
      </c>
      <c r="AO32" s="11">
        <v>4.5400000000000003E-2</v>
      </c>
      <c r="AP32" s="11">
        <v>0.27450000000000002</v>
      </c>
      <c r="AQ32" s="11">
        <v>3.7000000000000002E-3</v>
      </c>
      <c r="AR32" s="11">
        <v>8.5386000000000006</v>
      </c>
      <c r="AS32" s="11">
        <v>1.7665</v>
      </c>
      <c r="AT32" s="11">
        <v>0.14910000000000001</v>
      </c>
      <c r="AU32" s="11">
        <v>3.09E-2</v>
      </c>
      <c r="AV32" s="11">
        <v>34.586199999999998</v>
      </c>
      <c r="AW32" s="11">
        <v>3.1199999999999999E-2</v>
      </c>
      <c r="AX32" s="11">
        <v>0.45519999999999999</v>
      </c>
      <c r="AY32" s="11">
        <v>4.0000000000000002E-4</v>
      </c>
      <c r="AZ32" s="11">
        <v>0.24763601480060293</v>
      </c>
      <c r="BA32" s="11">
        <v>3.0529845741113344</v>
      </c>
      <c r="BB32" s="11">
        <v>0.50653648849908983</v>
      </c>
      <c r="BC32" s="11">
        <v>0.41578375441456117</v>
      </c>
      <c r="BD32" s="11">
        <v>0.34215726795880352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171</v>
      </c>
      <c r="C33" s="10">
        <v>9.141</v>
      </c>
      <c r="D33" s="10">
        <v>171.38087999999999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28.5</v>
      </c>
      <c r="Q33" s="24">
        <v>0.76</v>
      </c>
      <c r="R33" s="24">
        <v>3.13</v>
      </c>
      <c r="S33" s="24">
        <v>44.85</v>
      </c>
      <c r="T33" s="24">
        <v>88.95</v>
      </c>
      <c r="U33" s="10">
        <v>2</v>
      </c>
      <c r="V33" s="10">
        <v>0</v>
      </c>
      <c r="W33" s="10">
        <v>2</v>
      </c>
      <c r="X33" s="10">
        <v>0</v>
      </c>
      <c r="Y33" s="10">
        <v>0</v>
      </c>
      <c r="Z33" s="10">
        <v>4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4.2961999999999998</v>
      </c>
      <c r="AK33" s="10">
        <v>0.60870000000000002</v>
      </c>
      <c r="AL33" s="11">
        <v>0.14360000000000001</v>
      </c>
      <c r="AM33" s="11">
        <v>2.0299999999999999E-2</v>
      </c>
      <c r="AN33" s="11">
        <v>3.2246000000000001</v>
      </c>
      <c r="AO33" s="11">
        <v>0.1767</v>
      </c>
      <c r="AP33" s="11">
        <v>0.26519999999999999</v>
      </c>
      <c r="AQ33" s="11">
        <v>1.4500000000000001E-2</v>
      </c>
      <c r="AR33" s="11">
        <v>8.4925999999999995</v>
      </c>
      <c r="AS33" s="11">
        <v>0.91859999999999997</v>
      </c>
      <c r="AT33" s="11">
        <v>0.1487</v>
      </c>
      <c r="AU33" s="11">
        <v>1.61E-2</v>
      </c>
      <c r="AV33" s="11">
        <v>34.189</v>
      </c>
      <c r="AW33" s="11">
        <v>1.169</v>
      </c>
      <c r="AX33" s="11">
        <v>0.4511</v>
      </c>
      <c r="AY33" s="11">
        <v>1.54E-2</v>
      </c>
      <c r="AZ33" s="11">
        <v>0.25952813067150637</v>
      </c>
      <c r="BA33" s="11">
        <v>3.0336247478143914</v>
      </c>
      <c r="BB33" s="11">
        <v>0.50416805601867287</v>
      </c>
      <c r="BC33" s="11">
        <v>0.41243862520458263</v>
      </c>
      <c r="BD33" s="11">
        <v>0.45289455154860642</v>
      </c>
      <c r="BE33" s="27"/>
      <c r="BF33" s="5"/>
    </row>
    <row r="34" spans="2:66" ht="13.5" customHeight="1" x14ac:dyDescent="0.2">
      <c r="B34" s="10">
        <v>171</v>
      </c>
      <c r="C34" s="10">
        <v>9.2149999999999999</v>
      </c>
      <c r="D34" s="10">
        <v>171.38396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28.5</v>
      </c>
      <c r="Q34" s="24">
        <v>0.76</v>
      </c>
      <c r="R34" s="24">
        <v>3.13</v>
      </c>
      <c r="S34" s="24">
        <v>43.92</v>
      </c>
      <c r="T34" s="24">
        <v>89.54</v>
      </c>
      <c r="U34" s="10">
        <v>2</v>
      </c>
      <c r="V34" s="10">
        <v>0</v>
      </c>
      <c r="W34" s="10">
        <v>2</v>
      </c>
      <c r="X34" s="10">
        <v>0</v>
      </c>
      <c r="Y34" s="10">
        <v>0</v>
      </c>
      <c r="Z34" s="10">
        <v>4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6.6132999999999997</v>
      </c>
      <c r="AK34" s="10">
        <v>8.5300000000000001E-2</v>
      </c>
      <c r="AL34" s="11">
        <v>0.21659999999999999</v>
      </c>
      <c r="AM34" s="11">
        <v>2.8E-3</v>
      </c>
      <c r="AN34" s="11">
        <v>3.931</v>
      </c>
      <c r="AO34" s="11">
        <v>6.9599999999999995E-2</v>
      </c>
      <c r="AP34" s="11">
        <v>0.31619999999999998</v>
      </c>
      <c r="AQ34" s="11">
        <v>5.5999999999999999E-3</v>
      </c>
      <c r="AR34" s="11">
        <v>12.7113</v>
      </c>
      <c r="AS34" s="11">
        <v>4.9599999999999998E-2</v>
      </c>
      <c r="AT34" s="11">
        <v>0.21809999999999999</v>
      </c>
      <c r="AU34" s="11">
        <v>8.9999999999999998E-4</v>
      </c>
      <c r="AV34" s="11">
        <v>32.795400000000001</v>
      </c>
      <c r="AW34" s="11">
        <v>1.1107</v>
      </c>
      <c r="AX34" s="11">
        <v>0.42399999999999999</v>
      </c>
      <c r="AY34" s="11">
        <v>1.44E-2</v>
      </c>
      <c r="AZ34" s="11">
        <v>0.14563631450959202</v>
      </c>
      <c r="BA34" s="11">
        <v>1.9440623567171023</v>
      </c>
      <c r="BB34" s="11">
        <v>0.32066656284067901</v>
      </c>
      <c r="BC34" s="11">
        <v>0.27042290517467821</v>
      </c>
      <c r="BD34" s="11">
        <v>0.23886450194838404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171</v>
      </c>
      <c r="C35" s="10">
        <v>9.2230000000000008</v>
      </c>
      <c r="D35" s="10">
        <v>171.38428999999999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28.5</v>
      </c>
      <c r="Q35" s="24">
        <v>0.76</v>
      </c>
      <c r="R35" s="24">
        <v>3.13</v>
      </c>
      <c r="S35" s="24">
        <v>43.82</v>
      </c>
      <c r="T35" s="24">
        <v>89.61</v>
      </c>
      <c r="U35" s="10">
        <v>2</v>
      </c>
      <c r="V35" s="10">
        <v>0</v>
      </c>
      <c r="W35" s="10">
        <v>2</v>
      </c>
      <c r="X35" s="10">
        <v>0</v>
      </c>
      <c r="Y35" s="10">
        <v>0</v>
      </c>
      <c r="Z35" s="10">
        <v>4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4.8250000000000002</v>
      </c>
      <c r="AK35" s="10">
        <v>2.98E-2</v>
      </c>
      <c r="AL35" s="11">
        <v>0.15770000000000001</v>
      </c>
      <c r="AM35" s="11">
        <v>1E-3</v>
      </c>
      <c r="AN35" s="11">
        <v>3.6095999999999999</v>
      </c>
      <c r="AO35" s="11">
        <v>0.1109</v>
      </c>
      <c r="AP35" s="11">
        <v>0.28970000000000001</v>
      </c>
      <c r="AQ35" s="11">
        <v>8.8999999999999999E-3</v>
      </c>
      <c r="AR35" s="11">
        <v>9.3709000000000007</v>
      </c>
      <c r="AS35" s="11">
        <v>0.12609999999999999</v>
      </c>
      <c r="AT35" s="11">
        <v>0.16039999999999999</v>
      </c>
      <c r="AU35" s="11">
        <v>2.2000000000000001E-3</v>
      </c>
      <c r="AV35" s="11">
        <v>33.756300000000003</v>
      </c>
      <c r="AW35" s="11">
        <v>1.0649999999999999</v>
      </c>
      <c r="AX35" s="11">
        <v>0.4355</v>
      </c>
      <c r="AY35" s="11">
        <v>1.37E-2</v>
      </c>
      <c r="AZ35" s="11">
        <v>0.20104798676227242</v>
      </c>
      <c r="BA35" s="11">
        <v>2.7150872817955114</v>
      </c>
      <c r="BB35" s="11">
        <v>0.46165464004027523</v>
      </c>
      <c r="BC35" s="11">
        <v>0.37653983027648508</v>
      </c>
      <c r="BD35" s="11">
        <v>0.12481658335317157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171</v>
      </c>
      <c r="C36" s="10">
        <v>9.2309999999999999</v>
      </c>
      <c r="D36" s="10">
        <v>171.38462000000001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28.5</v>
      </c>
      <c r="Q36" s="24">
        <v>0.76</v>
      </c>
      <c r="R36" s="24">
        <v>3.13</v>
      </c>
      <c r="S36" s="24">
        <v>43.72</v>
      </c>
      <c r="T36" s="24">
        <v>89.67</v>
      </c>
      <c r="U36" s="10">
        <v>2</v>
      </c>
      <c r="V36" s="10">
        <v>0</v>
      </c>
      <c r="W36" s="10">
        <v>2</v>
      </c>
      <c r="X36" s="10">
        <v>0</v>
      </c>
      <c r="Y36" s="10">
        <v>0</v>
      </c>
      <c r="Z36" s="10">
        <v>4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3.8363999999999998</v>
      </c>
      <c r="AK36" s="10">
        <v>0.57179999999999997</v>
      </c>
      <c r="AL36" s="11">
        <v>0.12509999999999999</v>
      </c>
      <c r="AM36" s="11">
        <v>1.8599999999999998E-2</v>
      </c>
      <c r="AN36" s="11">
        <v>3.4493999999999998</v>
      </c>
      <c r="AO36" s="11">
        <v>0.21709999999999999</v>
      </c>
      <c r="AP36" s="11">
        <v>0.2762</v>
      </c>
      <c r="AQ36" s="11">
        <v>1.7399999999999999E-2</v>
      </c>
      <c r="AR36" s="11">
        <v>7.6589</v>
      </c>
      <c r="AS36" s="11">
        <v>1.1103000000000001</v>
      </c>
      <c r="AT36" s="11">
        <v>0.1308</v>
      </c>
      <c r="AU36" s="11">
        <v>1.9E-2</v>
      </c>
      <c r="AV36" s="11">
        <v>35.805100000000003</v>
      </c>
      <c r="AW36" s="11">
        <v>0.82989999999999997</v>
      </c>
      <c r="AX36" s="11">
        <v>0.46100000000000002</v>
      </c>
      <c r="AY36" s="11">
        <v>1.0699999999999999E-2</v>
      </c>
      <c r="AZ36" s="11">
        <v>0.25067824199674443</v>
      </c>
      <c r="BA36" s="11">
        <v>3.5244648318042815</v>
      </c>
      <c r="BB36" s="11">
        <v>0.55795876985468074</v>
      </c>
      <c r="BC36" s="11">
        <v>0.45365451547902552</v>
      </c>
      <c r="BD36" s="11">
        <v>0.16353955926586955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171</v>
      </c>
      <c r="C37" s="10">
        <v>9.2390000000000008</v>
      </c>
      <c r="D37" s="10">
        <v>171.38496000000001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28.5</v>
      </c>
      <c r="Q37" s="24">
        <v>0.76</v>
      </c>
      <c r="R37" s="24">
        <v>3.13</v>
      </c>
      <c r="S37" s="24">
        <v>43.62</v>
      </c>
      <c r="T37" s="24">
        <v>89.74</v>
      </c>
      <c r="U37" s="10">
        <v>2</v>
      </c>
      <c r="V37" s="10">
        <v>0</v>
      </c>
      <c r="W37" s="10">
        <v>2</v>
      </c>
      <c r="X37" s="10">
        <v>0</v>
      </c>
      <c r="Y37" s="10">
        <v>0</v>
      </c>
      <c r="Z37" s="10">
        <v>4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5.0895999999999999</v>
      </c>
      <c r="AK37" s="10">
        <v>0.81669999999999998</v>
      </c>
      <c r="AL37" s="11">
        <v>0.16569999999999999</v>
      </c>
      <c r="AM37" s="11">
        <v>2.6599999999999999E-2</v>
      </c>
      <c r="AN37" s="11">
        <v>3.5529999999999999</v>
      </c>
      <c r="AO37" s="11">
        <v>0.19980000000000001</v>
      </c>
      <c r="AP37" s="11">
        <v>0.2838</v>
      </c>
      <c r="AQ37" s="11">
        <v>1.6E-2</v>
      </c>
      <c r="AR37" s="11">
        <v>9.8446999999999996</v>
      </c>
      <c r="AS37" s="11">
        <v>1.5108999999999999</v>
      </c>
      <c r="AT37" s="11">
        <v>0.1678</v>
      </c>
      <c r="AU37" s="11">
        <v>2.58E-2</v>
      </c>
      <c r="AV37" s="11">
        <v>33.608600000000003</v>
      </c>
      <c r="AW37" s="11">
        <v>0.57199999999999995</v>
      </c>
      <c r="AX37" s="11">
        <v>0.43180000000000002</v>
      </c>
      <c r="AY37" s="11">
        <v>7.3000000000000001E-3</v>
      </c>
      <c r="AZ37" s="11">
        <v>0.20681945220793743</v>
      </c>
      <c r="BA37" s="11">
        <v>2.5733015494636473</v>
      </c>
      <c r="BB37" s="11">
        <v>0.44029352901934621</v>
      </c>
      <c r="BC37" s="11">
        <v>0.36013095671153139</v>
      </c>
      <c r="BD37" s="11">
        <v>0.27054619010049463</v>
      </c>
      <c r="BE37" s="27"/>
      <c r="BF37" s="5"/>
      <c r="BI37" s="22">
        <v>2</v>
      </c>
    </row>
    <row r="38" spans="2:66" ht="13.5" customHeight="1" x14ac:dyDescent="0.2">
      <c r="B38" s="10">
        <v>171</v>
      </c>
      <c r="C38" s="10">
        <v>9.2469999999999999</v>
      </c>
      <c r="D38" s="10">
        <v>171.38529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28.5</v>
      </c>
      <c r="Q38" s="24">
        <v>0.76</v>
      </c>
      <c r="R38" s="24">
        <v>3.13</v>
      </c>
      <c r="S38" s="24">
        <v>43.52</v>
      </c>
      <c r="T38" s="24">
        <v>89.8</v>
      </c>
      <c r="U38" s="10">
        <v>2</v>
      </c>
      <c r="V38" s="10">
        <v>0</v>
      </c>
      <c r="W38" s="10">
        <v>2</v>
      </c>
      <c r="X38" s="10">
        <v>0</v>
      </c>
      <c r="Y38" s="10">
        <v>0</v>
      </c>
      <c r="Z38" s="10">
        <v>4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3.6316000000000002</v>
      </c>
      <c r="AK38" s="10">
        <v>0.29830000000000001</v>
      </c>
      <c r="AL38" s="11">
        <v>0.1179</v>
      </c>
      <c r="AM38" s="11">
        <v>9.7000000000000003E-3</v>
      </c>
      <c r="AN38" s="11">
        <v>3.4062000000000001</v>
      </c>
      <c r="AO38" s="11">
        <v>0.13159999999999999</v>
      </c>
      <c r="AP38" s="11">
        <v>0.27139999999999997</v>
      </c>
      <c r="AQ38" s="11">
        <v>1.0500000000000001E-2</v>
      </c>
      <c r="AR38" s="11">
        <v>7.2159000000000004</v>
      </c>
      <c r="AS38" s="11">
        <v>0.27939999999999998</v>
      </c>
      <c r="AT38" s="11">
        <v>0.1227</v>
      </c>
      <c r="AU38" s="11">
        <v>4.7999999999999996E-3</v>
      </c>
      <c r="AV38" s="11">
        <v>35.900799999999997</v>
      </c>
      <c r="AW38" s="11">
        <v>1.0504</v>
      </c>
      <c r="AX38" s="11">
        <v>0.4602</v>
      </c>
      <c r="AY38" s="11">
        <v>1.35E-2</v>
      </c>
      <c r="AZ38" s="11">
        <v>0.25806451612903231</v>
      </c>
      <c r="BA38" s="11">
        <v>3.7506112469437651</v>
      </c>
      <c r="BB38" s="11">
        <v>0.57900154400411741</v>
      </c>
      <c r="BC38" s="11">
        <v>0.46749469018376588</v>
      </c>
      <c r="BD38" s="11">
        <v>0.14421420739216731</v>
      </c>
      <c r="BE38" s="27"/>
      <c r="BF38" s="5"/>
      <c r="BI38" s="22">
        <v>3</v>
      </c>
      <c r="BJ38" s="3"/>
    </row>
    <row r="39" spans="2:66" ht="13.5" customHeight="1" x14ac:dyDescent="0.2">
      <c r="B39" s="10">
        <v>171</v>
      </c>
      <c r="C39" s="10">
        <v>9.2550000000000008</v>
      </c>
      <c r="D39" s="10">
        <v>171.38562999999999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28.5</v>
      </c>
      <c r="Q39" s="24">
        <v>0.76</v>
      </c>
      <c r="R39" s="24">
        <v>3.13</v>
      </c>
      <c r="S39" s="24">
        <v>43.42</v>
      </c>
      <c r="T39" s="24">
        <v>89.87</v>
      </c>
      <c r="U39" s="10">
        <v>2</v>
      </c>
      <c r="V39" s="10">
        <v>0</v>
      </c>
      <c r="W39" s="10">
        <v>2</v>
      </c>
      <c r="X39" s="10">
        <v>0</v>
      </c>
      <c r="Y39" s="10">
        <v>0</v>
      </c>
      <c r="Z39" s="10">
        <v>4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4.0597000000000003</v>
      </c>
      <c r="AK39" s="10">
        <v>0.4551</v>
      </c>
      <c r="AL39" s="11">
        <v>0.13159999999999999</v>
      </c>
      <c r="AM39" s="11">
        <v>1.4800000000000001E-2</v>
      </c>
      <c r="AN39" s="11">
        <v>3.3391999999999999</v>
      </c>
      <c r="AO39" s="11">
        <v>7.6200000000000004E-2</v>
      </c>
      <c r="AP39" s="11">
        <v>0.26550000000000001</v>
      </c>
      <c r="AQ39" s="11">
        <v>6.1000000000000004E-3</v>
      </c>
      <c r="AR39" s="11">
        <v>7.9279999999999999</v>
      </c>
      <c r="AS39" s="11">
        <v>1.0432999999999999</v>
      </c>
      <c r="AT39" s="11">
        <v>0.13450000000000001</v>
      </c>
      <c r="AU39" s="11">
        <v>1.77E-2</v>
      </c>
      <c r="AV39" s="11">
        <v>34.243000000000002</v>
      </c>
      <c r="AW39" s="11">
        <v>8.7400000000000005E-2</v>
      </c>
      <c r="AX39" s="11">
        <v>0.438</v>
      </c>
      <c r="AY39" s="11">
        <v>1.1000000000000001E-3</v>
      </c>
      <c r="AZ39" s="11">
        <v>0.24520255863539442</v>
      </c>
      <c r="BA39" s="11">
        <v>3.2565055762081783</v>
      </c>
      <c r="BB39" s="11">
        <v>0.53013100436681215</v>
      </c>
      <c r="BC39" s="11">
        <v>0.4244755244755245</v>
      </c>
      <c r="BD39" s="11">
        <v>0.22585305336103842</v>
      </c>
      <c r="BE39" s="27"/>
      <c r="BF39" s="5"/>
    </row>
    <row r="40" spans="2:66" ht="13.5" customHeight="1" x14ac:dyDescent="0.2">
      <c r="B40" s="10">
        <v>171</v>
      </c>
      <c r="C40" s="10">
        <v>9.2639999999999993</v>
      </c>
      <c r="D40" s="10">
        <v>171.386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28.5</v>
      </c>
      <c r="Q40" s="24">
        <v>0.76</v>
      </c>
      <c r="R40" s="24">
        <v>3.13</v>
      </c>
      <c r="S40" s="24">
        <v>43.31</v>
      </c>
      <c r="T40" s="24">
        <v>89.94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4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7.7321999999999997</v>
      </c>
      <c r="AK40" s="10">
        <v>0.57089999999999996</v>
      </c>
      <c r="AL40" s="11">
        <v>0.25</v>
      </c>
      <c r="AM40" s="11">
        <v>1.8499999999999999E-2</v>
      </c>
      <c r="AN40" s="11">
        <v>4.2789999999999999</v>
      </c>
      <c r="AO40" s="11">
        <v>0.25950000000000001</v>
      </c>
      <c r="AP40" s="11">
        <v>0.33929999999999999</v>
      </c>
      <c r="AQ40" s="11">
        <v>2.06E-2</v>
      </c>
      <c r="AR40" s="11">
        <v>14.639699999999999</v>
      </c>
      <c r="AS40" s="11">
        <v>0.73709999999999998</v>
      </c>
      <c r="AT40" s="11">
        <v>0.24779999999999999</v>
      </c>
      <c r="AU40" s="11">
        <v>1.2500000000000001E-2</v>
      </c>
      <c r="AV40" s="11">
        <v>34.565399999999997</v>
      </c>
      <c r="AW40" s="11">
        <v>1.7077</v>
      </c>
      <c r="AX40" s="11">
        <v>0.44109999999999999</v>
      </c>
      <c r="AY40" s="11">
        <v>2.18E-2</v>
      </c>
      <c r="AZ40" s="11">
        <v>0.13044592516658124</v>
      </c>
      <c r="BA40" s="11">
        <v>1.7800645682001615</v>
      </c>
      <c r="BB40" s="11">
        <v>0.28059224851212078</v>
      </c>
      <c r="BC40" s="11">
        <v>0.24388089830936163</v>
      </c>
      <c r="BD40" s="11">
        <v>0.28985755446683764</v>
      </c>
      <c r="BE40" s="27"/>
      <c r="BF40" s="5"/>
    </row>
    <row r="41" spans="2:66" ht="13.5" customHeight="1" x14ac:dyDescent="0.2">
      <c r="B41" s="10">
        <v>171</v>
      </c>
      <c r="C41" s="10">
        <v>9.2720000000000002</v>
      </c>
      <c r="D41" s="10">
        <v>171.38632999999999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28.5</v>
      </c>
      <c r="Q41" s="24">
        <v>0.76</v>
      </c>
      <c r="R41" s="24">
        <v>3.13</v>
      </c>
      <c r="S41" s="24">
        <v>43.21</v>
      </c>
      <c r="T41" s="24">
        <v>90.01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4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5.1295999999999999</v>
      </c>
      <c r="AK41" s="10">
        <v>0.34</v>
      </c>
      <c r="AL41" s="11">
        <v>0.16550000000000001</v>
      </c>
      <c r="AM41" s="11">
        <v>1.0999999999999999E-2</v>
      </c>
      <c r="AN41" s="11">
        <v>3.7210000000000001</v>
      </c>
      <c r="AO41" s="11">
        <v>0.11899999999999999</v>
      </c>
      <c r="AP41" s="11">
        <v>0.2944</v>
      </c>
      <c r="AQ41" s="11">
        <v>9.4000000000000004E-3</v>
      </c>
      <c r="AR41" s="11">
        <v>9.9913000000000007</v>
      </c>
      <c r="AS41" s="11">
        <v>0.43269999999999997</v>
      </c>
      <c r="AT41" s="11">
        <v>0.16880000000000001</v>
      </c>
      <c r="AU41" s="11">
        <v>7.3000000000000001E-3</v>
      </c>
      <c r="AV41" s="11">
        <v>34.139000000000003</v>
      </c>
      <c r="AW41" s="11">
        <v>0.35780000000000001</v>
      </c>
      <c r="AX41" s="11">
        <v>0.43469999999999998</v>
      </c>
      <c r="AY41" s="11">
        <v>4.5999999999999999E-3</v>
      </c>
      <c r="AZ41" s="11">
        <v>0.1924290220820189</v>
      </c>
      <c r="BA41" s="11">
        <v>2.5752369668246442</v>
      </c>
      <c r="BB41" s="11">
        <v>0.44059652029826013</v>
      </c>
      <c r="BC41" s="11">
        <v>0.36144086995922065</v>
      </c>
      <c r="BD41" s="11">
        <v>0.1355787434266805</v>
      </c>
      <c r="BE41" s="27"/>
      <c r="BF41" s="5"/>
    </row>
    <row r="42" spans="2:66" ht="13.5" customHeight="1" x14ac:dyDescent="0.2">
      <c r="B42" s="10">
        <v>171</v>
      </c>
      <c r="C42" s="10">
        <v>9.0709999999999997</v>
      </c>
      <c r="D42" s="10">
        <v>171.37796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28.5</v>
      </c>
      <c r="Q42" s="24">
        <v>0.76</v>
      </c>
      <c r="R42" s="24">
        <v>3.13</v>
      </c>
      <c r="S42" s="24">
        <v>45.73</v>
      </c>
      <c r="T42" s="24">
        <v>88.4</v>
      </c>
      <c r="U42" s="10">
        <v>2</v>
      </c>
      <c r="V42" s="10">
        <v>0</v>
      </c>
      <c r="W42" s="10">
        <v>2</v>
      </c>
      <c r="X42" s="10">
        <v>0</v>
      </c>
      <c r="Y42" s="10">
        <v>0</v>
      </c>
      <c r="Z42" s="10">
        <v>4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5.1010999999999997</v>
      </c>
      <c r="AK42" s="10">
        <v>9.6799999999999997E-2</v>
      </c>
      <c r="AL42" s="11">
        <v>0.17380000000000001</v>
      </c>
      <c r="AM42" s="11">
        <v>3.3E-3</v>
      </c>
      <c r="AN42" s="11">
        <v>2.4948000000000001</v>
      </c>
      <c r="AO42" s="11">
        <v>4.8099999999999997E-2</v>
      </c>
      <c r="AP42" s="11">
        <v>0.20960000000000001</v>
      </c>
      <c r="AQ42" s="11">
        <v>4.0000000000000001E-3</v>
      </c>
      <c r="AR42" s="11">
        <v>9.7065999999999999</v>
      </c>
      <c r="AS42" s="11">
        <v>0.19620000000000001</v>
      </c>
      <c r="AT42" s="11">
        <v>0.17330000000000001</v>
      </c>
      <c r="AU42" s="11">
        <v>3.5000000000000001E-3</v>
      </c>
      <c r="AV42" s="11">
        <v>17.282699999999998</v>
      </c>
      <c r="AW42" s="11">
        <v>0.3286</v>
      </c>
      <c r="AX42" s="11">
        <v>0.23250000000000001</v>
      </c>
      <c r="AY42" s="11">
        <v>4.4000000000000003E-3</v>
      </c>
      <c r="AZ42" s="11">
        <v>5.1798235693282069E-2</v>
      </c>
      <c r="BA42" s="11">
        <v>1.3416041546451241</v>
      </c>
      <c r="BB42" s="11">
        <v>0.14588467225234103</v>
      </c>
      <c r="BC42" s="11">
        <v>9.8034886288363876E-2</v>
      </c>
      <c r="BD42" s="11">
        <v>8.0856329939435756E-2</v>
      </c>
      <c r="BE42" s="27"/>
      <c r="BF42" s="5"/>
    </row>
    <row r="43" spans="2:66" ht="13.5" customHeight="1" x14ac:dyDescent="0.2">
      <c r="B43" s="10">
        <v>171</v>
      </c>
      <c r="C43" s="10">
        <v>9.0790000000000006</v>
      </c>
      <c r="D43" s="10">
        <v>171.37828999999999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28.5</v>
      </c>
      <c r="Q43" s="24">
        <v>0.76</v>
      </c>
      <c r="R43" s="24">
        <v>3.13</v>
      </c>
      <c r="S43" s="24">
        <v>45.63</v>
      </c>
      <c r="T43" s="24">
        <v>88.46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4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4.7081999999999997</v>
      </c>
      <c r="AK43" s="10">
        <v>0.40200000000000002</v>
      </c>
      <c r="AL43" s="11">
        <v>0.16</v>
      </c>
      <c r="AM43" s="11">
        <v>1.37E-2</v>
      </c>
      <c r="AN43" s="11">
        <v>3.3047</v>
      </c>
      <c r="AO43" s="11">
        <v>0.1101</v>
      </c>
      <c r="AP43" s="11">
        <v>0.27700000000000002</v>
      </c>
      <c r="AQ43" s="11">
        <v>9.1999999999999998E-3</v>
      </c>
      <c r="AR43" s="11">
        <v>9.2769999999999992</v>
      </c>
      <c r="AS43" s="11">
        <v>0.83679999999999999</v>
      </c>
      <c r="AT43" s="11">
        <v>0.1653</v>
      </c>
      <c r="AU43" s="11">
        <v>1.49E-2</v>
      </c>
      <c r="AV43" s="11">
        <v>32.462600000000002</v>
      </c>
      <c r="AW43" s="11">
        <v>0.34939999999999999</v>
      </c>
      <c r="AX43" s="11">
        <v>0.43580000000000002</v>
      </c>
      <c r="AY43" s="11">
        <v>4.7000000000000002E-3</v>
      </c>
      <c r="AZ43" s="11">
        <v>0.22278338945005607</v>
      </c>
      <c r="BA43" s="11">
        <v>2.6364186327888688</v>
      </c>
      <c r="BB43" s="11">
        <v>0.4500083180835136</v>
      </c>
      <c r="BC43" s="11">
        <v>0.368495141222414</v>
      </c>
      <c r="BD43" s="11">
        <v>0.37326489822109732</v>
      </c>
      <c r="BE43" s="27"/>
      <c r="BF43" s="5"/>
    </row>
    <row r="44" spans="2:66" ht="13.5" customHeight="1" x14ac:dyDescent="0.2">
      <c r="B44" s="10">
        <v>171</v>
      </c>
      <c r="C44" s="10">
        <v>9.0860000000000003</v>
      </c>
      <c r="D44" s="10">
        <v>171.37858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28.5</v>
      </c>
      <c r="Q44" s="24">
        <v>0.76</v>
      </c>
      <c r="R44" s="24">
        <v>3.13</v>
      </c>
      <c r="S44" s="24">
        <v>45.54</v>
      </c>
      <c r="T44" s="24">
        <v>88.51</v>
      </c>
      <c r="U44" s="10">
        <v>2</v>
      </c>
      <c r="V44" s="10">
        <v>0</v>
      </c>
      <c r="W44" s="10">
        <v>2</v>
      </c>
      <c r="X44" s="10">
        <v>0</v>
      </c>
      <c r="Y44" s="10">
        <v>0</v>
      </c>
      <c r="Z44" s="10">
        <v>4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8.4001999999999999</v>
      </c>
      <c r="AK44" s="10">
        <v>9.6299999999999997E-2</v>
      </c>
      <c r="AL44" s="11">
        <v>0.28499999999999998</v>
      </c>
      <c r="AM44" s="11">
        <v>3.3E-3</v>
      </c>
      <c r="AN44" s="11">
        <v>3.7153999999999998</v>
      </c>
      <c r="AO44" s="11">
        <v>4.3900000000000002E-2</v>
      </c>
      <c r="AP44" s="11">
        <v>0.31069999999999998</v>
      </c>
      <c r="AQ44" s="11">
        <v>3.7000000000000002E-3</v>
      </c>
      <c r="AR44" s="11">
        <v>15.665100000000001</v>
      </c>
      <c r="AS44" s="11">
        <v>0.19089999999999999</v>
      </c>
      <c r="AT44" s="11">
        <v>0.27860000000000001</v>
      </c>
      <c r="AU44" s="11">
        <v>3.3999999999999998E-3</v>
      </c>
      <c r="AV44" s="11">
        <v>25.9438</v>
      </c>
      <c r="AW44" s="11">
        <v>0.2954</v>
      </c>
      <c r="AX44" s="11">
        <v>0.34760000000000002</v>
      </c>
      <c r="AY44" s="11">
        <v>4.0000000000000001E-3</v>
      </c>
      <c r="AZ44" s="11">
        <v>5.6053471061825982E-2</v>
      </c>
      <c r="BA44" s="11">
        <v>1.2476669059583632</v>
      </c>
      <c r="BB44" s="11">
        <v>0.11018843819865858</v>
      </c>
      <c r="BC44" s="11">
        <v>9.1901971230687274E-2</v>
      </c>
      <c r="BD44" s="11">
        <v>0.4628569135086309</v>
      </c>
      <c r="BE44" s="27"/>
      <c r="BF44" s="5"/>
    </row>
    <row r="45" spans="2:66" ht="13.5" customHeight="1" x14ac:dyDescent="0.2">
      <c r="B45" s="10">
        <v>171</v>
      </c>
      <c r="C45" s="10">
        <v>9.0939999999999994</v>
      </c>
      <c r="D45" s="10">
        <v>171.37891999999999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28.5</v>
      </c>
      <c r="Q45" s="24">
        <v>0.76</v>
      </c>
      <c r="R45" s="24">
        <v>3.13</v>
      </c>
      <c r="S45" s="24">
        <v>45.44</v>
      </c>
      <c r="T45" s="24">
        <v>88.58</v>
      </c>
      <c r="U45" s="10">
        <v>2</v>
      </c>
      <c r="V45" s="10">
        <v>0</v>
      </c>
      <c r="W45" s="10">
        <v>2</v>
      </c>
      <c r="X45" s="10">
        <v>0</v>
      </c>
      <c r="Y45" s="10">
        <v>0</v>
      </c>
      <c r="Z45" s="10">
        <v>4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4.5458999999999996</v>
      </c>
      <c r="AK45" s="10">
        <v>0.93869999999999998</v>
      </c>
      <c r="AL45" s="11">
        <v>0.15390000000000001</v>
      </c>
      <c r="AM45" s="11">
        <v>3.1800000000000002E-2</v>
      </c>
      <c r="AN45" s="11">
        <v>3.3443999999999998</v>
      </c>
      <c r="AO45" s="11">
        <v>0.36109999999999998</v>
      </c>
      <c r="AP45" s="11">
        <v>0.27900000000000003</v>
      </c>
      <c r="AQ45" s="11">
        <v>3.0099999999999998E-2</v>
      </c>
      <c r="AR45" s="11">
        <v>8.7624999999999993</v>
      </c>
      <c r="AS45" s="11">
        <v>1.6659999999999999</v>
      </c>
      <c r="AT45" s="11">
        <v>0.1555</v>
      </c>
      <c r="AU45" s="11">
        <v>2.9600000000000001E-2</v>
      </c>
      <c r="AV45" s="11">
        <v>32.383499999999998</v>
      </c>
      <c r="AW45" s="11">
        <v>1.431</v>
      </c>
      <c r="AX45" s="11">
        <v>0.43290000000000001</v>
      </c>
      <c r="AY45" s="11">
        <v>1.9099999999999999E-2</v>
      </c>
      <c r="AZ45" s="11">
        <v>0.2161820480404551</v>
      </c>
      <c r="BA45" s="11">
        <v>2.7839228295819938</v>
      </c>
      <c r="BB45" s="11">
        <v>0.4714479945615227</v>
      </c>
      <c r="BC45" s="11">
        <v>0.38230429988974635</v>
      </c>
      <c r="BD45" s="11">
        <v>0.21871404218230231</v>
      </c>
      <c r="BE45" s="27"/>
      <c r="BF45" s="5"/>
    </row>
    <row r="46" spans="2:66" ht="13.5" customHeight="1" x14ac:dyDescent="0.2">
      <c r="B46" s="10">
        <v>171</v>
      </c>
      <c r="C46" s="10">
        <v>9.1010000000000009</v>
      </c>
      <c r="D46" s="10">
        <v>171.37921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28.5</v>
      </c>
      <c r="Q46" s="24">
        <v>0.76</v>
      </c>
      <c r="R46" s="24">
        <v>3.13</v>
      </c>
      <c r="S46" s="24">
        <v>45.35</v>
      </c>
      <c r="T46" s="24">
        <v>88.63</v>
      </c>
      <c r="U46" s="10">
        <v>2</v>
      </c>
      <c r="V46" s="10">
        <v>0</v>
      </c>
      <c r="W46" s="10">
        <v>2</v>
      </c>
      <c r="X46" s="10">
        <v>0</v>
      </c>
      <c r="Y46" s="10">
        <v>0</v>
      </c>
      <c r="Z46" s="10">
        <v>4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5.3432000000000004</v>
      </c>
      <c r="AK46" s="10">
        <v>1.49E-2</v>
      </c>
      <c r="AL46" s="11">
        <v>0.18049999999999999</v>
      </c>
      <c r="AM46" s="11">
        <v>5.0000000000000001E-4</v>
      </c>
      <c r="AN46" s="11">
        <v>2.6118000000000001</v>
      </c>
      <c r="AO46" s="11">
        <v>2.2800000000000001E-2</v>
      </c>
      <c r="AP46" s="11">
        <v>0.21740000000000001</v>
      </c>
      <c r="AQ46" s="11">
        <v>1.9E-3</v>
      </c>
      <c r="AR46" s="11">
        <v>10.1532</v>
      </c>
      <c r="AS46" s="11">
        <v>8.9399999999999993E-2</v>
      </c>
      <c r="AT46" s="11">
        <v>0.17979999999999999</v>
      </c>
      <c r="AU46" s="11">
        <v>1.6000000000000001E-3</v>
      </c>
      <c r="AV46" s="11">
        <v>18.401800000000001</v>
      </c>
      <c r="AW46" s="11">
        <v>0.15390000000000001</v>
      </c>
      <c r="AX46" s="11">
        <v>0.2455</v>
      </c>
      <c r="AY46" s="11">
        <v>2.0999999999999999E-3</v>
      </c>
      <c r="AZ46" s="11">
        <v>6.0704255778785889E-2</v>
      </c>
      <c r="BA46" s="11">
        <v>1.3654060066740823</v>
      </c>
      <c r="BB46" s="11">
        <v>0.15447919115918177</v>
      </c>
      <c r="BC46" s="11">
        <v>0.10650599805468498</v>
      </c>
      <c r="BD46" s="11">
        <v>0.16233590939797349</v>
      </c>
      <c r="BE46" s="27"/>
      <c r="BF46" s="5"/>
    </row>
    <row r="47" spans="2:66" ht="13.5" customHeight="1" x14ac:dyDescent="0.2">
      <c r="B47" s="10">
        <v>171</v>
      </c>
      <c r="C47" s="10">
        <v>9.1080000000000005</v>
      </c>
      <c r="D47" s="10">
        <v>171.37950000000001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28.5</v>
      </c>
      <c r="Q47" s="24">
        <v>0.76</v>
      </c>
      <c r="R47" s="24">
        <v>3.13</v>
      </c>
      <c r="S47" s="24">
        <v>45.27</v>
      </c>
      <c r="T47" s="24">
        <v>88.69</v>
      </c>
      <c r="U47" s="10">
        <v>2</v>
      </c>
      <c r="V47" s="10">
        <v>0</v>
      </c>
      <c r="W47" s="10">
        <v>2</v>
      </c>
      <c r="X47" s="10">
        <v>0</v>
      </c>
      <c r="Y47" s="10">
        <v>0</v>
      </c>
      <c r="Z47" s="10">
        <v>4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4.4442000000000004</v>
      </c>
      <c r="AK47" s="10">
        <v>0.56789999999999996</v>
      </c>
      <c r="AL47" s="11">
        <v>0.14990000000000001</v>
      </c>
      <c r="AM47" s="11">
        <v>1.9099999999999999E-2</v>
      </c>
      <c r="AN47" s="11">
        <v>3.3961999999999999</v>
      </c>
      <c r="AO47" s="11">
        <v>0.29509999999999997</v>
      </c>
      <c r="AP47" s="11">
        <v>0.28210000000000002</v>
      </c>
      <c r="AQ47" s="11">
        <v>2.4500000000000001E-2</v>
      </c>
      <c r="AR47" s="11">
        <v>8.5685000000000002</v>
      </c>
      <c r="AS47" s="11">
        <v>0.9284</v>
      </c>
      <c r="AT47" s="11">
        <v>0.15140000000000001</v>
      </c>
      <c r="AU47" s="11">
        <v>1.6400000000000001E-2</v>
      </c>
      <c r="AV47" s="11">
        <v>32.8245</v>
      </c>
      <c r="AW47" s="11">
        <v>1.4352</v>
      </c>
      <c r="AX47" s="11">
        <v>0.43709999999999999</v>
      </c>
      <c r="AY47" s="11">
        <v>1.9099999999999999E-2</v>
      </c>
      <c r="AZ47" s="11">
        <v>0.21551724137931028</v>
      </c>
      <c r="BA47" s="11">
        <v>2.8870541611624834</v>
      </c>
      <c r="BB47" s="11">
        <v>0.4854715378079863</v>
      </c>
      <c r="BC47" s="11">
        <v>0.39370693615066599</v>
      </c>
      <c r="BD47" s="11">
        <v>0.15446049894527589</v>
      </c>
      <c r="BE47" s="27"/>
      <c r="BF47" s="5"/>
    </row>
    <row r="48" spans="2:66" ht="13.5" customHeight="1" x14ac:dyDescent="0.2">
      <c r="B48" s="10">
        <v>171</v>
      </c>
      <c r="C48" s="10">
        <v>9.1150000000000002</v>
      </c>
      <c r="D48" s="10">
        <v>171.37979000000001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28.5</v>
      </c>
      <c r="Q48" s="24">
        <v>0.76</v>
      </c>
      <c r="R48" s="24">
        <v>3.13</v>
      </c>
      <c r="S48" s="24">
        <v>45.18</v>
      </c>
      <c r="T48" s="24">
        <v>88.74</v>
      </c>
      <c r="U48" s="10">
        <v>2</v>
      </c>
      <c r="V48" s="10">
        <v>0</v>
      </c>
      <c r="W48" s="10">
        <v>2</v>
      </c>
      <c r="X48" s="10">
        <v>0</v>
      </c>
      <c r="Y48" s="10">
        <v>0</v>
      </c>
      <c r="Z48" s="10">
        <v>4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8.2044999999999995</v>
      </c>
      <c r="AK48" s="10">
        <v>7.0400000000000004E-2</v>
      </c>
      <c r="AL48" s="11">
        <v>0.27610000000000001</v>
      </c>
      <c r="AM48" s="11">
        <v>2.3999999999999998E-3</v>
      </c>
      <c r="AN48" s="11">
        <v>3.6223999999999998</v>
      </c>
      <c r="AO48" s="11">
        <v>3.1099999999999999E-2</v>
      </c>
      <c r="AP48" s="11">
        <v>0.30030000000000001</v>
      </c>
      <c r="AQ48" s="11">
        <v>2.5999999999999999E-3</v>
      </c>
      <c r="AR48" s="11">
        <v>15.2887</v>
      </c>
      <c r="AS48" s="11">
        <v>0.13189999999999999</v>
      </c>
      <c r="AT48" s="11">
        <v>0.2697</v>
      </c>
      <c r="AU48" s="11">
        <v>2.3E-3</v>
      </c>
      <c r="AV48" s="11">
        <v>25.278199999999998</v>
      </c>
      <c r="AW48" s="11">
        <v>0.19550000000000001</v>
      </c>
      <c r="AX48" s="11">
        <v>0.33589999999999998</v>
      </c>
      <c r="AY48" s="11">
        <v>2.5999999999999999E-3</v>
      </c>
      <c r="AZ48" s="11">
        <v>5.5957246149009689E-2</v>
      </c>
      <c r="BA48" s="11">
        <v>1.2454579162031887</v>
      </c>
      <c r="BB48" s="11">
        <v>0.1093130779392338</v>
      </c>
      <c r="BC48" s="11">
        <v>8.9815484804630946E-2</v>
      </c>
      <c r="BD48" s="11">
        <v>0.4695302255847007</v>
      </c>
      <c r="BE48" s="27"/>
      <c r="BF48" s="5"/>
    </row>
    <row r="49" spans="2:57" ht="13.5" customHeight="1" x14ac:dyDescent="0.2">
      <c r="B49" s="10">
        <v>171</v>
      </c>
      <c r="C49" s="10">
        <v>9.1229999999999993</v>
      </c>
      <c r="D49" s="10">
        <v>171.38012000000001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28.5</v>
      </c>
      <c r="Q49" s="24">
        <v>0.76</v>
      </c>
      <c r="R49" s="24">
        <v>3.13</v>
      </c>
      <c r="S49" s="24">
        <v>45.08</v>
      </c>
      <c r="T49" s="24">
        <v>88.81</v>
      </c>
      <c r="U49" s="10">
        <v>2</v>
      </c>
      <c r="V49" s="10">
        <v>0</v>
      </c>
      <c r="W49" s="10">
        <v>2</v>
      </c>
      <c r="X49" s="10">
        <v>0</v>
      </c>
      <c r="Y49" s="10">
        <v>0</v>
      </c>
      <c r="Z49" s="10">
        <v>4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4.2187000000000001</v>
      </c>
      <c r="AK49" s="10">
        <v>0.33539999999999998</v>
      </c>
      <c r="AL49" s="11">
        <v>0.14169999999999999</v>
      </c>
      <c r="AM49" s="11">
        <v>1.1299999999999999E-2</v>
      </c>
      <c r="AN49" s="11">
        <v>3.3087</v>
      </c>
      <c r="AO49" s="11">
        <v>0.1817</v>
      </c>
      <c r="AP49" s="11">
        <v>0.27360000000000001</v>
      </c>
      <c r="AQ49" s="11">
        <v>1.4999999999999999E-2</v>
      </c>
      <c r="AR49" s="11">
        <v>8.0312000000000001</v>
      </c>
      <c r="AS49" s="11">
        <v>0.53059999999999996</v>
      </c>
      <c r="AT49" s="11">
        <v>0.14130000000000001</v>
      </c>
      <c r="AU49" s="11">
        <v>9.2999999999999992E-3</v>
      </c>
      <c r="AV49" s="11">
        <v>32.739199999999997</v>
      </c>
      <c r="AW49" s="11">
        <v>1.0837000000000001</v>
      </c>
      <c r="AX49" s="11">
        <v>0.43409999999999999</v>
      </c>
      <c r="AY49" s="11">
        <v>1.44E-2</v>
      </c>
      <c r="AZ49" s="11">
        <v>0.22679101314116148</v>
      </c>
      <c r="BA49" s="11">
        <v>3.0721868365180462</v>
      </c>
      <c r="BB49" s="11">
        <v>0.50886339937434821</v>
      </c>
      <c r="BC49" s="11">
        <v>0.4084061744467174</v>
      </c>
      <c r="BD49" s="11">
        <v>0.15697509831242826</v>
      </c>
      <c r="BE49" s="27"/>
    </row>
    <row r="50" spans="2:57" ht="13.5" customHeight="1" x14ac:dyDescent="0.2">
      <c r="B50" s="10">
        <v>171</v>
      </c>
      <c r="C50" s="10">
        <v>9.0269999999999992</v>
      </c>
      <c r="D50" s="10">
        <v>171.37611999999999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28.5</v>
      </c>
      <c r="Q50" s="24">
        <v>0.76</v>
      </c>
      <c r="R50" s="24">
        <v>3.13</v>
      </c>
      <c r="S50" s="24">
        <v>46.28</v>
      </c>
      <c r="T50" s="24">
        <v>88.05</v>
      </c>
      <c r="U50" s="10">
        <v>2</v>
      </c>
      <c r="V50" s="10">
        <v>0</v>
      </c>
      <c r="W50" s="10">
        <v>2</v>
      </c>
      <c r="X50" s="10">
        <v>0</v>
      </c>
      <c r="Y50" s="10">
        <v>0</v>
      </c>
      <c r="Z50" s="10">
        <v>4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7.3954000000000004</v>
      </c>
      <c r="AK50" s="10">
        <v>4.0599999999999997E-2</v>
      </c>
      <c r="AL50" s="11">
        <v>0.25509999999999999</v>
      </c>
      <c r="AM50" s="11">
        <v>1.4E-3</v>
      </c>
      <c r="AN50" s="11">
        <v>3.2599</v>
      </c>
      <c r="AO50" s="11">
        <v>1.18E-2</v>
      </c>
      <c r="AP50" s="11">
        <v>0.2777</v>
      </c>
      <c r="AQ50" s="11">
        <v>1E-3</v>
      </c>
      <c r="AR50" s="11">
        <v>13.756</v>
      </c>
      <c r="AS50" s="11">
        <v>5.9900000000000002E-2</v>
      </c>
      <c r="AT50" s="11">
        <v>0.24879999999999999</v>
      </c>
      <c r="AU50" s="11">
        <v>1.1000000000000001E-3</v>
      </c>
      <c r="AV50" s="11">
        <v>23.164999999999999</v>
      </c>
      <c r="AW50" s="11">
        <v>0.20380000000000001</v>
      </c>
      <c r="AX50" s="11">
        <v>0.31559999999999999</v>
      </c>
      <c r="AY50" s="11">
        <v>2.8E-3</v>
      </c>
      <c r="AZ50" s="11">
        <v>6.387999325804819E-2</v>
      </c>
      <c r="BA50" s="11">
        <v>1.2684887459807075</v>
      </c>
      <c r="BB50" s="11">
        <v>0.11835577604535789</v>
      </c>
      <c r="BC50" s="11">
        <v>9.4137542277339337E-2</v>
      </c>
      <c r="BD50" s="11">
        <v>0.52779448439255272</v>
      </c>
      <c r="BE50" s="27"/>
    </row>
    <row r="51" spans="2:57" ht="13.5" customHeight="1" x14ac:dyDescent="0.2">
      <c r="B51" s="10">
        <v>171</v>
      </c>
      <c r="C51" s="10">
        <v>8.8010000000000002</v>
      </c>
      <c r="D51" s="10">
        <v>171.36671000000001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28.5</v>
      </c>
      <c r="Q51" s="24">
        <v>0.76</v>
      </c>
      <c r="R51" s="24">
        <v>3.13</v>
      </c>
      <c r="S51" s="24">
        <v>49.12</v>
      </c>
      <c r="T51" s="24">
        <v>86.33</v>
      </c>
      <c r="U51" s="10">
        <v>2</v>
      </c>
      <c r="V51" s="10">
        <v>0</v>
      </c>
      <c r="W51" s="10">
        <v>2</v>
      </c>
      <c r="X51" s="10">
        <v>0</v>
      </c>
      <c r="Y51" s="10">
        <v>0</v>
      </c>
      <c r="Z51" s="10">
        <v>4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19.25</v>
      </c>
      <c r="AK51" s="26">
        <v>1.2999999999999999E-2</v>
      </c>
      <c r="AL51" s="26">
        <v>0.70050000000000001</v>
      </c>
      <c r="AM51" s="26">
        <v>5.0000000000000001E-4</v>
      </c>
      <c r="AN51" s="26">
        <v>7.5924999999999994</v>
      </c>
      <c r="AO51" s="26">
        <v>4.9000000000000002E-2</v>
      </c>
      <c r="AP51" s="26">
        <v>0.6845</v>
      </c>
      <c r="AQ51" s="26">
        <v>4.4999999999999997E-3</v>
      </c>
      <c r="AR51" s="26">
        <v>36.568999999999996</v>
      </c>
      <c r="AS51" s="26">
        <v>2.7000000000000003E-2</v>
      </c>
      <c r="AT51" s="26">
        <v>0.69900000000000007</v>
      </c>
      <c r="AU51" s="26">
        <v>5.0000000000000001E-4</v>
      </c>
      <c r="AV51" s="26">
        <v>46.384</v>
      </c>
      <c r="AW51" s="26">
        <v>0.26</v>
      </c>
      <c r="AX51" s="26">
        <v>0.66520000000000001</v>
      </c>
      <c r="AY51" s="26">
        <v>3.7000000000000002E-3</v>
      </c>
      <c r="AZ51" s="11">
        <v>-1.4299473957175658E-2</v>
      </c>
      <c r="BA51" s="11">
        <v>23.791130185979974</v>
      </c>
      <c r="BB51" s="11">
        <v>-2.4776425744025839E-2</v>
      </c>
      <c r="BC51" s="11">
        <v>-2.7196652719665312E-2</v>
      </c>
      <c r="BD51" s="11">
        <v>0.45513504374334224</v>
      </c>
      <c r="BE51" s="27"/>
    </row>
    <row r="52" spans="2:57" ht="13.5" customHeight="1" x14ac:dyDescent="0.2">
      <c r="B52" s="10">
        <v>171</v>
      </c>
      <c r="C52" s="10">
        <v>8.7899999999999991</v>
      </c>
      <c r="D52" s="10">
        <v>171.36625000000001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28.5</v>
      </c>
      <c r="Q52" s="24">
        <v>0.76</v>
      </c>
      <c r="R52" s="24">
        <v>3.13</v>
      </c>
      <c r="S52" s="24">
        <v>49.26</v>
      </c>
      <c r="T52" s="24">
        <v>86.25</v>
      </c>
      <c r="U52" s="10">
        <v>2</v>
      </c>
      <c r="V52" s="10">
        <v>0</v>
      </c>
      <c r="W52" s="10">
        <v>2</v>
      </c>
      <c r="X52" s="10">
        <v>0</v>
      </c>
      <c r="Y52" s="10">
        <v>0</v>
      </c>
      <c r="Z52" s="10">
        <v>4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27.206299999999999</v>
      </c>
      <c r="AK52" s="10">
        <v>2.9399999999999999E-2</v>
      </c>
      <c r="AL52" s="11">
        <v>0.9929</v>
      </c>
      <c r="AM52" s="11">
        <v>1.1000000000000001E-3</v>
      </c>
      <c r="AN52" s="11">
        <v>10.9777</v>
      </c>
      <c r="AO52" s="11">
        <v>1.0699999999999999E-2</v>
      </c>
      <c r="AP52" s="11">
        <v>0.99260000000000004</v>
      </c>
      <c r="AQ52" s="11">
        <v>1E-3</v>
      </c>
      <c r="AR52" s="11">
        <v>51.802799999999998</v>
      </c>
      <c r="AS52" s="11">
        <v>4.4999999999999998E-2</v>
      </c>
      <c r="AT52" s="11">
        <v>0.9929</v>
      </c>
      <c r="AU52" s="11">
        <v>8.9999999999999998E-4</v>
      </c>
      <c r="AV52" s="11">
        <v>69.039400000000001</v>
      </c>
      <c r="AW52" s="11">
        <v>5.2400000000000002E-2</v>
      </c>
      <c r="AX52" s="11">
        <v>0.99260000000000004</v>
      </c>
      <c r="AY52" s="11">
        <v>6.9999999999999999E-4</v>
      </c>
      <c r="AZ52" s="25">
        <v>0.72561614954803411</v>
      </c>
      <c r="BA52" s="25">
        <v>1.3327349100820807</v>
      </c>
      <c r="BB52" s="25">
        <v>0.14263725751434519</v>
      </c>
      <c r="BC52" s="25">
        <v>0.21307426435320942</v>
      </c>
      <c r="BD52" s="25">
        <v>11.497661330582501</v>
      </c>
      <c r="BE52" s="27"/>
    </row>
    <row r="53" spans="2:57" ht="13.5" customHeight="1" x14ac:dyDescent="0.2">
      <c r="B53" s="10">
        <v>171</v>
      </c>
      <c r="C53" s="10">
        <v>9.016</v>
      </c>
      <c r="D53" s="10">
        <v>171.37567000000001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28.5</v>
      </c>
      <c r="Q53" s="24">
        <v>0.76</v>
      </c>
      <c r="R53" s="24">
        <v>3.13</v>
      </c>
      <c r="S53" s="24">
        <v>46.42</v>
      </c>
      <c r="T53" s="24">
        <v>87.97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4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28.895399999999999</v>
      </c>
      <c r="AK53" s="10">
        <v>3.2000000000000002E-3</v>
      </c>
      <c r="AL53" s="11">
        <v>0.99970000000000003</v>
      </c>
      <c r="AM53" s="11">
        <v>1E-4</v>
      </c>
      <c r="AN53" s="11">
        <v>11.693099999999999</v>
      </c>
      <c r="AO53" s="11">
        <v>8.9999999999999998E-4</v>
      </c>
      <c r="AP53" s="11">
        <v>0.99950000000000006</v>
      </c>
      <c r="AQ53" s="11">
        <v>1E-4</v>
      </c>
      <c r="AR53" s="11">
        <v>55.101700000000001</v>
      </c>
      <c r="AS53" s="11">
        <v>0</v>
      </c>
      <c r="AT53" s="11">
        <v>0.99970000000000003</v>
      </c>
      <c r="AU53" s="11">
        <v>0</v>
      </c>
      <c r="AV53" s="11">
        <v>73.126599999999996</v>
      </c>
      <c r="AW53" s="11">
        <v>4.1999999999999997E-3</v>
      </c>
      <c r="AX53" s="11">
        <v>0.99950000000000006</v>
      </c>
      <c r="AY53" s="11">
        <v>1E-4</v>
      </c>
      <c r="AZ53" s="25">
        <v>0.7242833917120669</v>
      </c>
      <c r="BA53" s="25">
        <v>1.3271205788569136</v>
      </c>
      <c r="BB53" s="25">
        <v>0.14056881359263124</v>
      </c>
      <c r="BC53" s="25">
        <v>0.21003423489628928</v>
      </c>
      <c r="BD53" s="25">
        <v>11.556528546696471</v>
      </c>
      <c r="BE53" s="27"/>
    </row>
    <row r="54" spans="2:57" ht="13.5" customHeight="1" x14ac:dyDescent="0.2">
      <c r="B54" s="10">
        <v>171</v>
      </c>
      <c r="C54" s="10">
        <v>9.2989999999999995</v>
      </c>
      <c r="D54" s="10">
        <v>171.38746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28.5</v>
      </c>
      <c r="Q54" s="24">
        <v>0.76</v>
      </c>
      <c r="R54" s="24">
        <v>3.13</v>
      </c>
      <c r="S54" s="24">
        <v>42.87</v>
      </c>
      <c r="T54" s="24">
        <v>90.23</v>
      </c>
      <c r="U54" s="10">
        <v>2</v>
      </c>
      <c r="V54" s="10">
        <v>0</v>
      </c>
      <c r="W54" s="10">
        <v>2</v>
      </c>
      <c r="X54" s="10">
        <v>0</v>
      </c>
      <c r="Y54" s="10">
        <v>0</v>
      </c>
      <c r="Z54" s="10">
        <v>4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31.451799999999999</v>
      </c>
      <c r="AK54" s="10">
        <v>4.3E-3</v>
      </c>
      <c r="AL54" s="11">
        <v>1.0077</v>
      </c>
      <c r="AM54" s="11">
        <v>1E-4</v>
      </c>
      <c r="AN54" s="11">
        <v>12.835699999999999</v>
      </c>
      <c r="AO54" s="11">
        <v>0</v>
      </c>
      <c r="AP54" s="11">
        <v>1.0075000000000001</v>
      </c>
      <c r="AQ54" s="11">
        <v>0</v>
      </c>
      <c r="AR54" s="11">
        <v>60.081299999999999</v>
      </c>
      <c r="AS54" s="11">
        <v>4.4000000000000003E-3</v>
      </c>
      <c r="AT54" s="11">
        <v>1.0077</v>
      </c>
      <c r="AU54" s="11">
        <v>1E-4</v>
      </c>
      <c r="AV54" s="11">
        <v>79.688999999999993</v>
      </c>
      <c r="AW54" s="11">
        <v>1.4500000000000001E-2</v>
      </c>
      <c r="AX54" s="11">
        <v>1.0075000000000001</v>
      </c>
      <c r="AY54" s="11">
        <v>2.0000000000000001E-4</v>
      </c>
      <c r="AZ54" s="25">
        <v>0.72254543921785197</v>
      </c>
      <c r="BA54" s="25">
        <v>1.3263527919668847</v>
      </c>
      <c r="BB54" s="25">
        <v>0.14028516787901288</v>
      </c>
      <c r="BC54" s="25">
        <v>0.2096776723226513</v>
      </c>
      <c r="BD54" s="25">
        <v>11.538189753751958</v>
      </c>
      <c r="BE54" s="27"/>
    </row>
  </sheetData>
  <autoFilter ref="B9:BB54" xr:uid="{548A48DD-7545-48DF-9110-BECFB6F2420F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A189-E313-4B09-AB3D-7272ACC903AA}">
  <sheetPr codeName="Sheet47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173</v>
      </c>
      <c r="C10" s="10">
        <v>9.0579999999999998</v>
      </c>
      <c r="D10" s="10">
        <v>173.37742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28</v>
      </c>
      <c r="Q10" s="24">
        <v>1</v>
      </c>
      <c r="R10" s="24">
        <v>2.78</v>
      </c>
      <c r="S10" s="24">
        <v>45.98</v>
      </c>
      <c r="T10" s="24">
        <v>88.23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5.2492000000000001</v>
      </c>
      <c r="AK10" s="10">
        <v>0.25159999999999999</v>
      </c>
      <c r="AL10" s="11">
        <v>0.1772</v>
      </c>
      <c r="AM10" s="11">
        <v>8.5000000000000006E-3</v>
      </c>
      <c r="AN10" s="11">
        <v>3.5813999999999999</v>
      </c>
      <c r="AO10" s="11">
        <v>1.9199999999999998E-2</v>
      </c>
      <c r="AP10" s="11">
        <v>0.29680000000000001</v>
      </c>
      <c r="AQ10" s="11">
        <v>1.6000000000000001E-3</v>
      </c>
      <c r="AR10" s="11">
        <v>9.7365999999999993</v>
      </c>
      <c r="AS10" s="11">
        <v>0.6008</v>
      </c>
      <c r="AT10" s="11">
        <v>0.17180000000000001</v>
      </c>
      <c r="AU10" s="11">
        <v>1.06E-2</v>
      </c>
      <c r="AV10" s="11">
        <v>33.323700000000002</v>
      </c>
      <c r="AW10" s="11">
        <v>0.1726</v>
      </c>
      <c r="AX10" s="11">
        <v>0.44519999999999998</v>
      </c>
      <c r="AY10" s="11">
        <v>2.3E-3</v>
      </c>
      <c r="AZ10" s="11">
        <v>0.19999999999999998</v>
      </c>
      <c r="BA10" s="11">
        <v>2.5913853317811406</v>
      </c>
      <c r="BB10" s="11">
        <v>0.44311183144246352</v>
      </c>
      <c r="BC10" s="11">
        <v>0.36714413607878243</v>
      </c>
      <c r="BD10" s="11">
        <v>0.19475526309872659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0.13036874999999995</v>
      </c>
      <c r="BJ10" s="4">
        <f>DSTDEV(PlotSort,"PhxRed",$BI$35:$BI$38)/SQRT($BH10)</f>
        <v>7.1557689301608527E-3</v>
      </c>
      <c r="BK10" s="4">
        <f>DAVERAGE(PlotSort,"PhxRedEdge",$BI$35:$BI$38)</f>
        <v>0.26444374999999998</v>
      </c>
      <c r="BL10" s="4">
        <f>DSTDEV(PlotSort,"PhxRedEdge",$BI$35:$BI$38)/SQRT($BH10)</f>
        <v>4.1005800570694251E-3</v>
      </c>
      <c r="BM10" s="4">
        <f>DAVERAGE(PlotSort,"TMRed",$BI$35:$BI$38)</f>
        <v>0.13152499999999998</v>
      </c>
      <c r="BN10" s="4">
        <f>DSTDEV(PlotSort,"TMRed",$BI$35:$BI$38)/SQRT($BH10)</f>
        <v>7.2233562143923158E-3</v>
      </c>
      <c r="BO10" s="4">
        <f>DAVERAGE(PlotSort,"TMNIR",$BI$35:$BI$38)</f>
        <v>0.43428749999999999</v>
      </c>
      <c r="BP10" s="4">
        <f>DSTDEV(PlotSort,"TMNIR",$BI$35:$BI$38)/SQRT($BH10)</f>
        <v>4.5951274816462533E-3</v>
      </c>
      <c r="BQ10" s="4">
        <f>DAVERAGE(PlotSort,"NDRE",$BI$35:$BI$38)</f>
        <v>0.24338228014506655</v>
      </c>
      <c r="BR10" s="4">
        <f>DSTDEV(PlotSort,"NDRE",$BI$35:$BI$38)/SQRT($BH10)</f>
        <v>9.0223317146330764E-3</v>
      </c>
      <c r="BS10" s="4">
        <f>DAVERAGE(PlotSort,"rvi",$BI$35:$BI$38)</f>
        <v>3.7694937123541075</v>
      </c>
      <c r="BT10" s="4">
        <f>DSTDEV(PlotSort,"rvi",$BI$35:$BI$38)/SQRT($BH10)</f>
        <v>0.30373062623462854</v>
      </c>
      <c r="BU10" s="17">
        <f>DAVERAGE(PlotSort,"ndvi",$BI$35:$BI$38)</f>
        <v>0.5403391293979658</v>
      </c>
      <c r="BV10" s="4">
        <f>DSTDEV(PlotSort,"ndvi",$BI$35:$BI$38)/SQRT($BH10)</f>
        <v>2.1724495011463191E-2</v>
      </c>
      <c r="BW10" s="17">
        <f>DAVERAGE(PlotSort,"SAVI",$BI$35:$BI$38)</f>
        <v>0.42786641599179898</v>
      </c>
      <c r="BX10" s="4">
        <f>DSTDEV(PlotSort,"SAVI",$BI$35:$BI$38)/SQRT($BH10)</f>
        <v>1.5739551764607007E-2</v>
      </c>
      <c r="BY10" s="17">
        <f>DAVERAGE(PlotSort,"CCCI",$BI$35:$BI$38)</f>
        <v>0.18148787333922467</v>
      </c>
      <c r="BZ10" s="4">
        <f>DSTDEV(PlotSort,"CCCI",$BI$35:$BI$38)/SQRT($BH10)</f>
        <v>2.0030201537585581E-2</v>
      </c>
    </row>
    <row r="11" spans="1:78" ht="13.5" customHeight="1" x14ac:dyDescent="0.2">
      <c r="B11" s="10">
        <v>173</v>
      </c>
      <c r="C11" s="10">
        <v>9.0459999999999994</v>
      </c>
      <c r="D11" s="10">
        <v>173.37692000000001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28</v>
      </c>
      <c r="Q11" s="24">
        <v>1</v>
      </c>
      <c r="R11" s="24">
        <v>2.78</v>
      </c>
      <c r="S11" s="24">
        <v>46.14</v>
      </c>
      <c r="T11" s="24">
        <v>88.14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5.7427999999999999</v>
      </c>
      <c r="AK11" s="10">
        <v>0.63200000000000001</v>
      </c>
      <c r="AL11" s="11">
        <v>0.19439999999999999</v>
      </c>
      <c r="AM11" s="11">
        <v>2.1399999999999999E-2</v>
      </c>
      <c r="AN11" s="11">
        <v>3.5592999999999999</v>
      </c>
      <c r="AO11" s="11">
        <v>4.1099999999999998E-2</v>
      </c>
      <c r="AP11" s="11">
        <v>0.2959</v>
      </c>
      <c r="AQ11" s="11">
        <v>3.3999999999999998E-3</v>
      </c>
      <c r="AR11" s="11">
        <v>11.005599999999999</v>
      </c>
      <c r="AS11" s="11">
        <v>1.4200999999999999</v>
      </c>
      <c r="AT11" s="11">
        <v>0.1948</v>
      </c>
      <c r="AU11" s="11">
        <v>2.5100000000000001E-2</v>
      </c>
      <c r="AV11" s="11">
        <v>32.585299999999997</v>
      </c>
      <c r="AW11" s="11">
        <v>0.42430000000000001</v>
      </c>
      <c r="AX11" s="11">
        <v>0.43659999999999999</v>
      </c>
      <c r="AY11" s="11">
        <v>5.7000000000000002E-3</v>
      </c>
      <c r="AZ11" s="11">
        <v>0.19208191126279864</v>
      </c>
      <c r="BA11" s="11">
        <v>2.2412731006160165</v>
      </c>
      <c r="BB11" s="11">
        <v>0.38295850490972444</v>
      </c>
      <c r="BC11" s="11">
        <v>0.32057627717871662</v>
      </c>
      <c r="BD11" s="11">
        <v>0.40528304259863002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0.13721249999999999</v>
      </c>
      <c r="BJ11" s="4">
        <f>DSTDEV(PlotSort,"PhxRed",$BI$31:$BI$32)/SQRT($BH11)</f>
        <v>8.6321727421316205E-3</v>
      </c>
      <c r="BK11" s="4">
        <f>DAVERAGE(PlotSort,"PhxRedEdge",$BI$31:$BI$32)</f>
        <v>0.264575</v>
      </c>
      <c r="BL11" s="4">
        <f>DSTDEV(PlotSort,"PhxRedEdge",$BI$31:$BI$32)/SQRT($BH11)</f>
        <v>5.8189453511783397E-3</v>
      </c>
      <c r="BM11" s="4">
        <f>DAVERAGE(PlotSort,"TMRed",$BI$31:$BI$32)</f>
        <v>0.13870625</v>
      </c>
      <c r="BN11" s="4">
        <f>DSTDEV(PlotSort,"TMRed",$BI$31:$BI$32)/SQRT($BH11)</f>
        <v>8.5700664561308929E-3</v>
      </c>
      <c r="BO11" s="4">
        <f>DAVERAGE(PlotSort,"TMNIR",$BI$31:$BI$32)</f>
        <v>0.43206250000000007</v>
      </c>
      <c r="BP11" s="4">
        <f>DSTDEV(PlotSort,"TMNIR",$BI$31:$BI$32)/SQRT($BH11)</f>
        <v>5.4431292700063633E-3</v>
      </c>
      <c r="BQ11" s="4">
        <f>DAVERAGE(PlotSort,"NDRE",$BI$31:$BI$32)</f>
        <v>0.24112770077899562</v>
      </c>
      <c r="BR11" s="4">
        <f>DSTDEV(PlotSort,"NDRE",$BI$31:$BI$32)/SQRT($BH11)</f>
        <v>1.0950714702787094E-2</v>
      </c>
      <c r="BS11" s="4">
        <f>DAVERAGE(PlotSort,"rvi",$BI$31:$BI$32)</f>
        <v>3.3312475593908735</v>
      </c>
      <c r="BT11" s="4">
        <f>DSTDEV(PlotSort,"rvi",$BI$31:$BI$32)/SQRT($BH11)</f>
        <v>0.25167328683413864</v>
      </c>
      <c r="BU11" s="17">
        <f>DAVERAGE(PlotSort,"ndvi",$BI$31:$BI$32)</f>
        <v>0.51813472007974204</v>
      </c>
      <c r="BV11" s="4">
        <f>DSTDEV(PlotSort,"ndvi",$BI$31:$BI$32)/SQRT($BH11)</f>
        <v>2.3982364933814761E-2</v>
      </c>
      <c r="BW11" s="17">
        <f>DAVERAGE(PlotSort,"SAVI",$BI$31:$BI$32)</f>
        <v>0.41229505421840162</v>
      </c>
      <c r="BX11" s="4">
        <f>DSTDEV(PlotSort,"SAVI",$BI$31:$BI$32)/SQRT($BH11)</f>
        <v>1.701956762561015E-2</v>
      </c>
      <c r="BY11" s="17">
        <f>DAVERAGE(PlotSort,"CCCI",$BI$31:$BI$32)</f>
        <v>0.24404272698857782</v>
      </c>
      <c r="BZ11" s="4">
        <f>DSTDEV(PlotSort,"CCCI",$BI$31:$BI$32)/SQRT($BH11)</f>
        <v>2.3390682477212526E-2</v>
      </c>
    </row>
    <row r="12" spans="1:78" ht="13.5" customHeight="1" x14ac:dyDescent="0.2">
      <c r="B12" s="10">
        <v>173</v>
      </c>
      <c r="C12" s="10">
        <v>9.0370000000000008</v>
      </c>
      <c r="D12" s="10">
        <v>173.37654000000001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28</v>
      </c>
      <c r="Q12" s="24">
        <v>1</v>
      </c>
      <c r="R12" s="24">
        <v>2.78</v>
      </c>
      <c r="S12" s="24">
        <v>46.25</v>
      </c>
      <c r="T12" s="24">
        <v>88.07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2.1421000000000001</v>
      </c>
      <c r="AK12" s="10">
        <v>0.18959999999999999</v>
      </c>
      <c r="AL12" s="11">
        <v>7.2700000000000001E-2</v>
      </c>
      <c r="AM12" s="11">
        <v>6.4000000000000003E-3</v>
      </c>
      <c r="AN12" s="11">
        <v>2.7082999999999999</v>
      </c>
      <c r="AO12" s="11">
        <v>3.4799999999999998E-2</v>
      </c>
      <c r="AP12" s="11">
        <v>0.22570000000000001</v>
      </c>
      <c r="AQ12" s="11">
        <v>2.8999999999999998E-3</v>
      </c>
      <c r="AR12" s="11">
        <v>4.2103000000000002</v>
      </c>
      <c r="AS12" s="11">
        <v>0.44919999999999999</v>
      </c>
      <c r="AT12" s="11">
        <v>7.4700000000000003E-2</v>
      </c>
      <c r="AU12" s="11">
        <v>8.0000000000000002E-3</v>
      </c>
      <c r="AV12" s="11">
        <v>34.301299999999998</v>
      </c>
      <c r="AW12" s="11">
        <v>0.62609999999999999</v>
      </c>
      <c r="AX12" s="11">
        <v>0.46060000000000001</v>
      </c>
      <c r="AY12" s="11">
        <v>8.3999999999999995E-3</v>
      </c>
      <c r="AZ12" s="11">
        <v>0.34227014425178492</v>
      </c>
      <c r="BA12" s="11">
        <v>6.1659973226238289</v>
      </c>
      <c r="BB12" s="11">
        <v>0.72090416588828699</v>
      </c>
      <c r="BC12" s="11">
        <v>0.55911330049261088</v>
      </c>
      <c r="BD12" s="11">
        <v>0.26066995504181856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0.12352499999999998</v>
      </c>
      <c r="BJ12" s="4">
        <f>DSTDEV(PlotSort,"PhxRed",$BJ$31:$BJ$32)/SQRT($BH12)</f>
        <v>1.1440634816302839E-2</v>
      </c>
      <c r="BK12" s="4">
        <f>DAVERAGE(PlotSort,"PhxRedEdge",$BJ$31:$BJ$32)</f>
        <v>0.26431249999999995</v>
      </c>
      <c r="BL12" s="4">
        <f>DSTDEV(PlotSort,"PhxRedEdge",$BJ$31:$BJ$32)/SQRT($BH12)</f>
        <v>5.9698050987169321E-3</v>
      </c>
      <c r="BM12" s="4">
        <f>DAVERAGE(PlotSort,"TMRed",$BJ$31:$BJ$32)</f>
        <v>0.12434374999999999</v>
      </c>
      <c r="BN12" s="4">
        <f>DSTDEV(PlotSort,"TMRed",$BJ$31:$BJ$32)/SQRT($BH12)</f>
        <v>1.1633672280461003E-2</v>
      </c>
      <c r="BO12" s="4">
        <f>DAVERAGE(PlotSort,"TMNIR",$BJ$31:$BJ$32)</f>
        <v>0.43651250000000008</v>
      </c>
      <c r="BP12" s="4">
        <f>DSTDEV(PlotSort,"TMNIR",$BJ$31:$BJ$32)/SQRT($BH12)</f>
        <v>7.5490665813728259E-3</v>
      </c>
      <c r="BQ12" s="4">
        <f>DAVERAGE(PlotSort,"NDRE",$BJ$31:$BJ$32)</f>
        <v>0.24563685951113762</v>
      </c>
      <c r="BR12" s="4">
        <f>DSTDEV(PlotSort,"NDRE",$BJ$31:$BJ$32)/SQRT($BH12)</f>
        <v>1.4692434718831054E-2</v>
      </c>
      <c r="BS12" s="4">
        <f>DAVERAGE(PlotSort,"rvi",$BJ$31:$BJ$32)</f>
        <v>4.2077398653173423</v>
      </c>
      <c r="BT12" s="4">
        <f>DSTDEV(PlotSort,"rvi",$BJ$31:$BJ$32)/SQRT($BH12)</f>
        <v>0.54070516640376864</v>
      </c>
      <c r="BU12" s="17">
        <f>DAVERAGE(PlotSort,"ndvi",$BJ$31:$BJ$32)</f>
        <v>0.56254353871618967</v>
      </c>
      <c r="BV12" s="4">
        <f>DSTDEV(PlotSort,"ndvi",$BJ$31:$BJ$32)/SQRT($BH12)</f>
        <v>3.6191849334317176E-2</v>
      </c>
      <c r="BW12" s="17">
        <f>DAVERAGE(PlotSort,"SAVI",$BJ$31:$BJ$32)</f>
        <v>0.44343777776519616</v>
      </c>
      <c r="BX12" s="4">
        <f>DSTDEV(PlotSort,"SAVI",$BJ$31:$BJ$32)/SQRT($BH12)</f>
        <v>2.6494724653723555E-2</v>
      </c>
      <c r="BY12" s="17">
        <f>DAVERAGE(PlotSort,"CCCI",$BJ$31:$BJ$32)</f>
        <v>0.11893301968987148</v>
      </c>
      <c r="BZ12" s="4">
        <f>DSTDEV(PlotSort,"CCCI",$BJ$31:$BJ$32)/SQRT($BH12)</f>
        <v>2.4278765116894092E-2</v>
      </c>
    </row>
    <row r="13" spans="1:78" ht="13.5" customHeight="1" x14ac:dyDescent="0.2">
      <c r="B13" s="10">
        <v>173</v>
      </c>
      <c r="C13" s="10">
        <v>9.0280000000000005</v>
      </c>
      <c r="D13" s="10">
        <v>173.37617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28</v>
      </c>
      <c r="Q13" s="24">
        <v>1</v>
      </c>
      <c r="R13" s="24">
        <v>2.78</v>
      </c>
      <c r="S13" s="24">
        <v>46.36</v>
      </c>
      <c r="T13" s="24">
        <v>88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3.7412999999999998</v>
      </c>
      <c r="AK13" s="10">
        <v>0.54859999999999998</v>
      </c>
      <c r="AL13" s="11">
        <v>0.12720000000000001</v>
      </c>
      <c r="AM13" s="11">
        <v>1.8700000000000001E-2</v>
      </c>
      <c r="AN13" s="11">
        <v>3.2664</v>
      </c>
      <c r="AO13" s="11">
        <v>0.20860000000000001</v>
      </c>
      <c r="AP13" s="11">
        <v>0.27279999999999999</v>
      </c>
      <c r="AQ13" s="11">
        <v>1.7399999999999999E-2</v>
      </c>
      <c r="AR13" s="11">
        <v>6.9008000000000003</v>
      </c>
      <c r="AS13" s="11">
        <v>0.82069999999999999</v>
      </c>
      <c r="AT13" s="11">
        <v>0.1227</v>
      </c>
      <c r="AU13" s="11">
        <v>1.46E-2</v>
      </c>
      <c r="AV13" s="11">
        <v>34.534199999999998</v>
      </c>
      <c r="AW13" s="11">
        <v>0.84240000000000004</v>
      </c>
      <c r="AX13" s="11">
        <v>0.46479999999999999</v>
      </c>
      <c r="AY13" s="11">
        <v>1.1299999999999999E-2</v>
      </c>
      <c r="AZ13" s="11">
        <v>0.26030368763557482</v>
      </c>
      <c r="BA13" s="11">
        <v>3.7881010594947022</v>
      </c>
      <c r="BB13" s="11">
        <v>0.5822978723404254</v>
      </c>
      <c r="BC13" s="11">
        <v>0.47186206896551719</v>
      </c>
      <c r="BD13" s="11">
        <v>0.14955088588491036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0.17733750000000001</v>
      </c>
      <c r="BJ13" s="4">
        <f>DSTDEV(PlotSort,"PhxRed",$BL$35:$BL$36)/SQRT($BH13)</f>
        <v>6.8396412160496916E-3</v>
      </c>
      <c r="BK13" s="4">
        <f>DAVERAGE(PlotSort,"PhxRedEdge",$BL$35:$BL$36)</f>
        <v>0.28957500000000003</v>
      </c>
      <c r="BL13" s="4">
        <f>DSTDEV(PlotSort,"PhxRedEdge",$BL$35:$BL$36)/SQRT($BH13)</f>
        <v>5.3600956148188265E-3</v>
      </c>
      <c r="BM13" s="4">
        <f>DAVERAGE(PlotSort,"TMRed",$BL$35:$BL$36)</f>
        <v>0.17875000000000002</v>
      </c>
      <c r="BN13" s="4">
        <f>DSTDEV(PlotSort,"TMRed",$BL$35:$BL$36)/SQRT($BH13)</f>
        <v>7.4039082343621962E-3</v>
      </c>
      <c r="BO13" s="4">
        <f>DAVERAGE(PlotSort,"TMNIR",$BL$35:$BL$36)</f>
        <v>0.41593750000000002</v>
      </c>
      <c r="BP13" s="4">
        <f>DSTDEV(PlotSort,"TMNIR",$BL$35:$BL$36)/SQRT($BH13)</f>
        <v>7.1642200627244027E-3</v>
      </c>
      <c r="BQ13" s="4">
        <f>DAVERAGE(PlotSort,"NDRE",$BL$35:$BL$36)</f>
        <v>0.17913344897389971</v>
      </c>
      <c r="BR13" s="4">
        <f>DSTDEV(PlotSort,"NDRE",$BL$35:$BL$36)/SQRT($BH13)</f>
        <v>6.7298691310281999E-3</v>
      </c>
      <c r="BS13" s="4">
        <f>DAVERAGE(PlotSort,"rvi",$BL$35:$BL$36)</f>
        <v>2.3525858169786682</v>
      </c>
      <c r="BT13" s="4">
        <f>DSTDEV(PlotSort,"rvi",$BL$35:$BL$36)/SQRT($BH13)</f>
        <v>9.7901554565641286E-2</v>
      </c>
      <c r="BU13" s="17">
        <f>DAVERAGE(PlotSort,"ndvi",$BL$35:$BL$36)</f>
        <v>0.39973004369866028</v>
      </c>
      <c r="BV13" s="4">
        <f>DSTDEV(PlotSort,"ndvi",$BL$35:$BL$36)/SQRT($BH13)</f>
        <v>1.8205023707602824E-2</v>
      </c>
      <c r="BW13" s="17">
        <f>DAVERAGE(PlotSort,"SAVI",$BL$35:$BL$36)</f>
        <v>0.32523257172781694</v>
      </c>
      <c r="BX13" s="4">
        <f>DSTDEV(PlotSort,"SAVI",$BL$35:$BL$36)/SQRT($BH13)</f>
        <v>1.4216578687033745E-2</v>
      </c>
      <c r="BY13" s="17">
        <f>DAVERAGE(PlotSort,"CCCI",$BL$35:$BL$36)</f>
        <v>0.1978026969058615</v>
      </c>
      <c r="BZ13" s="4">
        <f>DSTDEV(PlotSort,"CCCI",$BL$35:$BL$36)/SQRT($BH13)</f>
        <v>3.7314246900896672E-2</v>
      </c>
    </row>
    <row r="14" spans="1:78" ht="13.5" customHeight="1" x14ac:dyDescent="0.2">
      <c r="B14" s="10">
        <v>173</v>
      </c>
      <c r="C14" s="10">
        <v>9.0169999999999995</v>
      </c>
      <c r="D14" s="10">
        <v>173.37571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28</v>
      </c>
      <c r="Q14" s="24">
        <v>1</v>
      </c>
      <c r="R14" s="24">
        <v>2.78</v>
      </c>
      <c r="S14" s="24">
        <v>46.5</v>
      </c>
      <c r="T14" s="24">
        <v>87.91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2.0105</v>
      </c>
      <c r="AK14" s="10">
        <v>0.40460000000000002</v>
      </c>
      <c r="AL14" s="11">
        <v>6.8599999999999994E-2</v>
      </c>
      <c r="AM14" s="11">
        <v>1.38E-2</v>
      </c>
      <c r="AN14" s="11">
        <v>2.9769999999999999</v>
      </c>
      <c r="AO14" s="11">
        <v>3.9100000000000003E-2</v>
      </c>
      <c r="AP14" s="11">
        <v>0.24940000000000001</v>
      </c>
      <c r="AQ14" s="11">
        <v>3.3E-3</v>
      </c>
      <c r="AR14" s="11">
        <v>3.9424999999999999</v>
      </c>
      <c r="AS14" s="11">
        <v>0.72499999999999998</v>
      </c>
      <c r="AT14" s="11">
        <v>7.0300000000000001E-2</v>
      </c>
      <c r="AU14" s="11">
        <v>1.29E-2</v>
      </c>
      <c r="AV14" s="11">
        <v>34.892000000000003</v>
      </c>
      <c r="AW14" s="11">
        <v>1.1627000000000001</v>
      </c>
      <c r="AX14" s="11">
        <v>0.47089999999999999</v>
      </c>
      <c r="AY14" s="11">
        <v>1.5699999999999999E-2</v>
      </c>
      <c r="AZ14" s="11">
        <v>0.30751075940580314</v>
      </c>
      <c r="BA14" s="11">
        <v>6.6984352773826457</v>
      </c>
      <c r="BB14" s="11">
        <v>0.74020694752402061</v>
      </c>
      <c r="BC14" s="11">
        <v>0.5771225509028044</v>
      </c>
      <c r="BD14" s="11">
        <v>-2.1341715988825834E-2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0.12920000000000001</v>
      </c>
      <c r="BJ14" s="4">
        <f>DSTDEV(PlotSort,"PhxRed",$BM$35:$BM$36)/SQRT($BH14)</f>
        <v>5.2340790339212191E-3</v>
      </c>
      <c r="BK14" s="4">
        <f>DAVERAGE(PlotSort,"PhxRedEdge",$BM$35:$BM$36)</f>
        <v>0.26076249999999995</v>
      </c>
      <c r="BL14" s="4">
        <f>DSTDEV(PlotSort,"PhxRedEdge",$BM$35:$BM$36)/SQRT($BH14)</f>
        <v>4.202101408819164E-3</v>
      </c>
      <c r="BM14" s="4">
        <f>DAVERAGE(PlotSort,"TMRed",$BM$35:$BM$36)</f>
        <v>0.12974999999999998</v>
      </c>
      <c r="BN14" s="4">
        <f>DSTDEV(PlotSort,"TMRed",$BM$35:$BM$36)/SQRT($BH14)</f>
        <v>5.424158920975722E-3</v>
      </c>
      <c r="BO14" s="4">
        <f>DAVERAGE(PlotSort,"TMNIR",$BM$35:$BM$36)</f>
        <v>0.43039375000000007</v>
      </c>
      <c r="BP14" s="4">
        <f>DSTDEV(PlotSort,"TMNIR",$BM$35:$BM$36)/SQRT($BH14)</f>
        <v>5.1600344697653577E-3</v>
      </c>
      <c r="BQ14" s="4">
        <f>DAVERAGE(PlotSort,"NDRE",$BM$35:$BM$36)</f>
        <v>0.2457310035256256</v>
      </c>
      <c r="BR14" s="4">
        <f>DSTDEV(PlotSort,"NDRE",$BM$35:$BM$36)/SQRT($BH14)</f>
        <v>5.6058069723001289E-3</v>
      </c>
      <c r="BS14" s="4">
        <f>DAVERAGE(PlotSort,"rvi",$BM$35:$BM$36)</f>
        <v>3.3893153817660595</v>
      </c>
      <c r="BT14" s="4">
        <f>DSTDEV(PlotSort,"rvi",$BM$35:$BM$36)/SQRT($BH14)</f>
        <v>0.12414665896705571</v>
      </c>
      <c r="BU14" s="17">
        <f>DAVERAGE(PlotSort,"ndvi",$BM$35:$BM$36)</f>
        <v>0.53856169805728171</v>
      </c>
      <c r="BV14" s="4">
        <f>DSTDEV(PlotSort,"ndvi",$BM$35:$BM$36)/SQRT($BH14)</f>
        <v>1.3903318720747956E-2</v>
      </c>
      <c r="BW14" s="17">
        <f>DAVERAGE(PlotSort,"SAVI",$BM$35:$BM$36)</f>
        <v>0.42581439384892056</v>
      </c>
      <c r="BX14" s="4">
        <f>DSTDEV(PlotSort,"SAVI",$BM$35:$BM$36)/SQRT($BH14)</f>
        <v>9.773431096843645E-3</v>
      </c>
      <c r="BY14" s="17">
        <f>DAVERAGE(PlotSort,"CCCI",$BM$35:$BM$36)</f>
        <v>0.20093008134892887</v>
      </c>
      <c r="BZ14" s="4">
        <f>DSTDEV(PlotSort,"CCCI",$BM$35:$BM$36)/SQRT($BH14)</f>
        <v>2.1264999136898308E-2</v>
      </c>
    </row>
    <row r="15" spans="1:78" ht="13.5" customHeight="1" x14ac:dyDescent="0.2">
      <c r="B15" s="10">
        <v>173</v>
      </c>
      <c r="C15" s="10">
        <v>9.0069999999999997</v>
      </c>
      <c r="D15" s="10">
        <v>173.37529000000001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28</v>
      </c>
      <c r="Q15" s="24">
        <v>1</v>
      </c>
      <c r="R15" s="24">
        <v>2.78</v>
      </c>
      <c r="S15" s="24">
        <v>46.63</v>
      </c>
      <c r="T15" s="24">
        <v>87.84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3.4474</v>
      </c>
      <c r="AK15" s="10">
        <v>8.3999999999999995E-3</v>
      </c>
      <c r="AL15" s="11">
        <v>0.1178</v>
      </c>
      <c r="AM15" s="11">
        <v>2.9999999999999997E-4</v>
      </c>
      <c r="AN15" s="11">
        <v>3.0026000000000002</v>
      </c>
      <c r="AO15" s="11">
        <v>0.1084</v>
      </c>
      <c r="AP15" s="11">
        <v>0.25219999999999998</v>
      </c>
      <c r="AQ15" s="11">
        <v>9.1000000000000004E-3</v>
      </c>
      <c r="AR15" s="11">
        <v>6.6848999999999998</v>
      </c>
      <c r="AS15" s="11">
        <v>4.4299999999999999E-2</v>
      </c>
      <c r="AT15" s="11">
        <v>0.1195</v>
      </c>
      <c r="AU15" s="11">
        <v>8.0000000000000004E-4</v>
      </c>
      <c r="AV15" s="11">
        <v>31.214600000000001</v>
      </c>
      <c r="AW15" s="11">
        <v>1.6786000000000001</v>
      </c>
      <c r="AX15" s="11">
        <v>0.42230000000000001</v>
      </c>
      <c r="AY15" s="11">
        <v>2.2700000000000001E-2</v>
      </c>
      <c r="AZ15" s="11">
        <v>0.25218680504077101</v>
      </c>
      <c r="BA15" s="11">
        <v>3.5338912133891216</v>
      </c>
      <c r="BB15" s="11">
        <v>0.55887781469176812</v>
      </c>
      <c r="BC15" s="11">
        <v>0.43597619504703394</v>
      </c>
      <c r="BD15" s="11">
        <v>0.17201225937542067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8.5737499999999994E-2</v>
      </c>
      <c r="BJ15" s="4">
        <f>DSTDEV(PlotSort,"PhxRed",$BN$35:$BN$36)/SQRT($BH15)</f>
        <v>1.1948385089626146E-2</v>
      </c>
      <c r="BK15" s="4">
        <f>DAVERAGE(PlotSort,"PhxRedEdge",$BN$35:$BN$36)</f>
        <v>0.24667500000000001</v>
      </c>
      <c r="BL15" s="4">
        <f>DSTDEV(PlotSort,"PhxRedEdge",$BN$35:$BN$36)/SQRT($BH15)</f>
        <v>7.365696310794867E-3</v>
      </c>
      <c r="BM15" s="4">
        <f>DAVERAGE(PlotSort,"TMRed",$BN$35:$BN$36)</f>
        <v>8.7849999999999998E-2</v>
      </c>
      <c r="BN15" s="4">
        <f>DSTDEV(PlotSort,"TMRed",$BN$35:$BN$36)/SQRT($BH15)</f>
        <v>1.2303048402733371E-2</v>
      </c>
      <c r="BO15" s="4">
        <f>DAVERAGE(PlotSort,"TMNIR",$BN$35:$BN$36)</f>
        <v>0.46042500000000003</v>
      </c>
      <c r="BP15" s="4">
        <f>DSTDEV(PlotSort,"TMNIR",$BN$35:$BN$36)/SQRT($BH15)</f>
        <v>7.6532847756465234E-3</v>
      </c>
      <c r="BQ15" s="4">
        <f>DAVERAGE(PlotSort,"NDRE",$BN$35:$BN$36)</f>
        <v>0.30293366455511567</v>
      </c>
      <c r="BR15" s="4">
        <f>DSTDEV(PlotSort,"NDRE",$BN$35:$BN$36)/SQRT($BH15)</f>
        <v>1.2810728804531487E-2</v>
      </c>
      <c r="BS15" s="4">
        <f>DAVERAGE(PlotSort,"rvi",$BN$35:$BN$36)</f>
        <v>5.9467582689056426</v>
      </c>
      <c r="BT15" s="4">
        <f>DSTDEV(PlotSort,"rvi",$BN$35:$BN$36)/SQRT($BH15)</f>
        <v>0.74379716156084397</v>
      </c>
      <c r="BU15" s="17">
        <f>DAVERAGE(PlotSort,"ndvi",$BN$35:$BN$36)</f>
        <v>0.68450307777863983</v>
      </c>
      <c r="BV15" s="4">
        <f>DSTDEV(PlotSort,"ndvi",$BN$35:$BN$36)/SQRT($BH15)</f>
        <v>3.7498096856962183E-2</v>
      </c>
      <c r="BW15" s="17">
        <f>DAVERAGE(PlotSort,"SAVI",$BN$35:$BN$36)</f>
        <v>0.53460430454153762</v>
      </c>
      <c r="BX15" s="4">
        <f>DSTDEV(PlotSort,"SAVI",$BN$35:$BN$36)/SQRT($BH15)</f>
        <v>2.5364406641107069E-2</v>
      </c>
      <c r="BY15" s="17">
        <f>DAVERAGE(PlotSort,"CCCI",$BN$35:$BN$36)</f>
        <v>0.12628863375317945</v>
      </c>
      <c r="BZ15" s="4">
        <f>DSTDEV(PlotSort,"CCCI",$BN$35:$BN$36)/SQRT($BH15)</f>
        <v>5.6528510513584727E-2</v>
      </c>
    </row>
    <row r="16" spans="1:78" ht="13.5" customHeight="1" x14ac:dyDescent="0.2">
      <c r="B16" s="10">
        <v>173</v>
      </c>
      <c r="C16" s="10">
        <v>8.9969999999999999</v>
      </c>
      <c r="D16" s="10">
        <v>173.37486999999999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28</v>
      </c>
      <c r="Q16" s="24">
        <v>1</v>
      </c>
      <c r="R16" s="24">
        <v>2.78</v>
      </c>
      <c r="S16" s="24">
        <v>46.75</v>
      </c>
      <c r="T16" s="24">
        <v>87.76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3.8033000000000001</v>
      </c>
      <c r="AK16" s="10">
        <v>0.1419</v>
      </c>
      <c r="AL16" s="11">
        <v>0.1303</v>
      </c>
      <c r="AM16" s="11">
        <v>4.8999999999999998E-3</v>
      </c>
      <c r="AN16" s="11">
        <v>3.2418</v>
      </c>
      <c r="AO16" s="11">
        <v>0.11799999999999999</v>
      </c>
      <c r="AP16" s="11">
        <v>0.27300000000000002</v>
      </c>
      <c r="AQ16" s="11">
        <v>9.9000000000000008E-3</v>
      </c>
      <c r="AR16" s="11">
        <v>7.0997000000000003</v>
      </c>
      <c r="AS16" s="11">
        <v>0.50290000000000001</v>
      </c>
      <c r="AT16" s="11">
        <v>0.12720000000000001</v>
      </c>
      <c r="AU16" s="11">
        <v>8.9999999999999993E-3</v>
      </c>
      <c r="AV16" s="11">
        <v>33.54</v>
      </c>
      <c r="AW16" s="11">
        <v>1.4872000000000001</v>
      </c>
      <c r="AX16" s="11">
        <v>0.45490000000000003</v>
      </c>
      <c r="AY16" s="11">
        <v>2.0199999999999999E-2</v>
      </c>
      <c r="AZ16" s="11">
        <v>0.24989696386866328</v>
      </c>
      <c r="BA16" s="11">
        <v>3.5762578616352201</v>
      </c>
      <c r="BB16" s="11">
        <v>0.56296169043119726</v>
      </c>
      <c r="BC16" s="11">
        <v>0.45425561408372606</v>
      </c>
      <c r="BD16" s="11">
        <v>0.13897532794216599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0.13076875000000002</v>
      </c>
      <c r="BJ16" s="4">
        <f>DSTDEV(PlotSort,"PhxRed",$BK$31:$BK$32)/SQRT($BH16)</f>
        <v>9.498577607331523E-3</v>
      </c>
      <c r="BK16" s="4">
        <f>DAVERAGE(PlotSort,"PhxRedEdge",$BK$31:$BK$32)</f>
        <v>0.26906875000000002</v>
      </c>
      <c r="BL16" s="4">
        <f>DSTDEV(PlotSort,"PhxRedEdge",$BK$31:$BK$32)/SQRT($BH16)</f>
        <v>5.1170932402260045E-3</v>
      </c>
      <c r="BM16" s="4">
        <f>DAVERAGE(PlotSort,"TMRed",$BK$31:$BK$32)</f>
        <v>0.13213750000000002</v>
      </c>
      <c r="BN16" s="4">
        <f>DSTDEV(PlotSort,"TMRed",$BK$31:$BK$32)/SQRT($BH16)</f>
        <v>9.5383300206762119E-3</v>
      </c>
      <c r="BO16" s="4">
        <f>DAVERAGE(PlotSort,"TMNIR",$BK$31:$BK$32)</f>
        <v>0.43916250000000001</v>
      </c>
      <c r="BP16" s="4">
        <f>DSTDEV(PlotSort,"TMNIR",$BK$31:$BK$32)/SQRT($BH16)</f>
        <v>6.3016061114078955E-3</v>
      </c>
      <c r="BQ16" s="4">
        <f>DAVERAGE(PlotSort,"NDRE",$BK$31:$BK$32)</f>
        <v>0.24022917690038709</v>
      </c>
      <c r="BR16" s="4">
        <f>DSTDEV(PlotSort,"NDRE",$BK$31:$BK$32)/SQRT($BH16)</f>
        <v>1.148315193828512E-2</v>
      </c>
      <c r="BS16" s="4">
        <f>DAVERAGE(PlotSort,"rvi",$BK$31:$BK$32)</f>
        <v>3.7178482554070955</v>
      </c>
      <c r="BT16" s="4">
        <f>DSTDEV(PlotSort,"rvi",$BK$31:$BK$32)/SQRT($BH16)</f>
        <v>0.3995731861014819</v>
      </c>
      <c r="BU16" s="17">
        <f>DAVERAGE(PlotSort,"ndvi",$BK$31:$BK$32)</f>
        <v>0.54149998308544112</v>
      </c>
      <c r="BV16" s="4">
        <f>DSTDEV(PlotSort,"ndvi",$BK$31:$BK$32)/SQRT($BH16)</f>
        <v>2.883015391733524E-2</v>
      </c>
      <c r="BW16" s="17">
        <f>DAVERAGE(PlotSort,"SAVI",$BK$31:$BK$32)</f>
        <v>0.43127826164420097</v>
      </c>
      <c r="BX16" s="4">
        <f>DSTDEV(PlotSort,"SAVI",$BK$31:$BK$32)/SQRT($BH16)</f>
        <v>2.1157218836123832E-2</v>
      </c>
      <c r="BY16" s="17">
        <f>DAVERAGE(PlotSort,"CCCI",$BK$31:$BK$32)</f>
        <v>0.15153989347546368</v>
      </c>
      <c r="BZ16" s="4">
        <f>DSTDEV(PlotSort,"CCCI",$BK$31:$BK$32)/SQRT($BH16)</f>
        <v>2.7166523665047081E-2</v>
      </c>
    </row>
    <row r="17" spans="2:78" ht="13.5" customHeight="1" x14ac:dyDescent="0.2">
      <c r="B17" s="10">
        <v>173</v>
      </c>
      <c r="C17" s="10">
        <v>8.9779999999999998</v>
      </c>
      <c r="D17" s="10">
        <v>173.37407999999999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28</v>
      </c>
      <c r="Q17" s="24">
        <v>1</v>
      </c>
      <c r="R17" s="24">
        <v>2.78</v>
      </c>
      <c r="S17" s="24">
        <v>46.99</v>
      </c>
      <c r="T17" s="24">
        <v>87.61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3.1949000000000001</v>
      </c>
      <c r="AK17" s="10">
        <v>0.52010000000000001</v>
      </c>
      <c r="AL17" s="11">
        <v>0.11</v>
      </c>
      <c r="AM17" s="11">
        <v>1.7899999999999999E-2</v>
      </c>
      <c r="AN17" s="11">
        <v>2.9289999999999998</v>
      </c>
      <c r="AO17" s="11">
        <v>0.44650000000000001</v>
      </c>
      <c r="AP17" s="11">
        <v>0.24790000000000001</v>
      </c>
      <c r="AQ17" s="11">
        <v>3.78E-2</v>
      </c>
      <c r="AR17" s="11">
        <v>5.9866999999999999</v>
      </c>
      <c r="AS17" s="11">
        <v>0.91590000000000005</v>
      </c>
      <c r="AT17" s="11">
        <v>0.10780000000000001</v>
      </c>
      <c r="AU17" s="11">
        <v>1.6500000000000001E-2</v>
      </c>
      <c r="AV17" s="11">
        <v>31.559799999999999</v>
      </c>
      <c r="AW17" s="11">
        <v>4.4074999999999998</v>
      </c>
      <c r="AX17" s="11">
        <v>0.43</v>
      </c>
      <c r="AY17" s="11">
        <v>6.0100000000000001E-2</v>
      </c>
      <c r="AZ17" s="11">
        <v>0.26862369080985393</v>
      </c>
      <c r="BA17" s="11">
        <v>3.9888682745825599</v>
      </c>
      <c r="BB17" s="11">
        <v>0.59910747489773142</v>
      </c>
      <c r="BC17" s="11">
        <v>0.46569666602428206</v>
      </c>
      <c r="BD17" s="11">
        <v>0.15289615206300314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0.12996874999999999</v>
      </c>
      <c r="BJ17" s="4">
        <f>DSTDEV(PlotSort,"PhxRed",$BL$31:$BL$32)/SQRT($BH17)</f>
        <v>1.1018309454229682E-2</v>
      </c>
      <c r="BK17" s="4">
        <f>DAVERAGE(PlotSort,"PhxRedEdge",$BL$31:$BL$32)</f>
        <v>0.25981874999999999</v>
      </c>
      <c r="BL17" s="4">
        <f>DSTDEV(PlotSort,"PhxRedEdge",$BL$31:$BL$32)/SQRT($BH17)</f>
        <v>6.3611530581465089E-3</v>
      </c>
      <c r="BM17" s="4">
        <f>DAVERAGE(PlotSort,"TMRed",$BL$31:$BL$32)</f>
        <v>0.13091249999999999</v>
      </c>
      <c r="BN17" s="4">
        <f>DSTDEV(PlotSort,"TMRed",$BL$31:$BL$32)/SQRT($BH17)</f>
        <v>1.1163989262356009E-2</v>
      </c>
      <c r="BO17" s="4">
        <f>DAVERAGE(PlotSort,"TMNIR",$BL$31:$BL$32)</f>
        <v>0.42941250000000009</v>
      </c>
      <c r="BP17" s="4">
        <f>DSTDEV(PlotSort,"TMNIR",$BL$31:$BL$32)/SQRT($BH17)</f>
        <v>6.6631191081955006E-3</v>
      </c>
      <c r="BQ17" s="4">
        <f>DAVERAGE(PlotSort,"NDRE",$BL$31:$BL$32)</f>
        <v>0.24653538338974618</v>
      </c>
      <c r="BR17" s="4">
        <f>DSTDEV(PlotSort,"NDRE",$BL$31:$BL$32)/SQRT($BH17)</f>
        <v>1.4257459606724556E-2</v>
      </c>
      <c r="BS17" s="4">
        <f>DAVERAGE(PlotSort,"rvi",$BL$31:$BL$32)</f>
        <v>3.8211391693011199</v>
      </c>
      <c r="BT17" s="4">
        <f>DSTDEV(PlotSort,"rvi",$BL$31:$BL$32)/SQRT($BH17)</f>
        <v>0.47042014647778141</v>
      </c>
      <c r="BU17" s="17">
        <f>DAVERAGE(PlotSort,"ndvi",$BL$31:$BL$32)</f>
        <v>0.53917827571049071</v>
      </c>
      <c r="BV17" s="4">
        <f>DSTDEV(PlotSort,"ndvi",$BL$31:$BL$32)/SQRT($BH17)</f>
        <v>3.3457203102037647E-2</v>
      </c>
      <c r="BW17" s="17">
        <f>DAVERAGE(PlotSort,"SAVI",$BL$31:$BL$32)</f>
        <v>0.42445457033939682</v>
      </c>
      <c r="BX17" s="4">
        <f>DSTDEV(PlotSort,"SAVI",$BL$31:$BL$32)/SQRT($BH17)</f>
        <v>2.3974676014272566E-2</v>
      </c>
      <c r="BY17" s="17">
        <f>DAVERAGE(PlotSort,"CCCI",$BL$31:$BL$32)</f>
        <v>0.21143585320298558</v>
      </c>
      <c r="BZ17" s="4">
        <f>DSTDEV(PlotSort,"CCCI",$BL$31:$BL$32)/SQRT($BH17)</f>
        <v>2.8297106152345278E-2</v>
      </c>
    </row>
    <row r="18" spans="2:78" ht="13.5" customHeight="1" x14ac:dyDescent="0.2">
      <c r="B18" s="10">
        <v>173</v>
      </c>
      <c r="C18" s="10">
        <v>9.1050000000000004</v>
      </c>
      <c r="D18" s="10">
        <v>173.37936999999999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28</v>
      </c>
      <c r="Q18" s="24">
        <v>1</v>
      </c>
      <c r="R18" s="24">
        <v>2.78</v>
      </c>
      <c r="S18" s="24">
        <v>45.39</v>
      </c>
      <c r="T18" s="24">
        <v>88.6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1.7237</v>
      </c>
      <c r="AK18" s="10">
        <v>6.2399999999999997E-2</v>
      </c>
      <c r="AL18" s="11">
        <v>5.7500000000000002E-2</v>
      </c>
      <c r="AM18" s="11">
        <v>2.0999999999999999E-3</v>
      </c>
      <c r="AN18" s="11">
        <v>2.9691000000000001</v>
      </c>
      <c r="AO18" s="11">
        <v>1.18E-2</v>
      </c>
      <c r="AP18" s="11">
        <v>0.24310000000000001</v>
      </c>
      <c r="AQ18" s="11">
        <v>1E-3</v>
      </c>
      <c r="AR18" s="11">
        <v>3.3874</v>
      </c>
      <c r="AS18" s="11">
        <v>0.1439</v>
      </c>
      <c r="AT18" s="11">
        <v>5.91E-2</v>
      </c>
      <c r="AU18" s="11">
        <v>2.5000000000000001E-3</v>
      </c>
      <c r="AV18" s="11">
        <v>36.295999999999999</v>
      </c>
      <c r="AW18" s="11">
        <v>0.23300000000000001</v>
      </c>
      <c r="AX18" s="11">
        <v>0.47949999999999998</v>
      </c>
      <c r="AY18" s="11">
        <v>3.0999999999999999E-3</v>
      </c>
      <c r="AZ18" s="11">
        <v>0.32715195128701907</v>
      </c>
      <c r="BA18" s="11">
        <v>8.1133671742808797</v>
      </c>
      <c r="BB18" s="11">
        <v>0.78054214630523588</v>
      </c>
      <c r="BC18" s="11">
        <v>0.60716348931253616</v>
      </c>
      <c r="BD18" s="11">
        <v>-9.8619367925218797E-3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0.1202125</v>
      </c>
      <c r="BJ18" s="4">
        <f>DSTDEV(PlotSort,"PhxRed",$BJ$35:$BJ$36)/SQRT($BH18)</f>
        <v>1.104520210694822E-2</v>
      </c>
      <c r="BK18" s="4">
        <f>DAVERAGE(PlotSort,"PhxRedEdge",$BJ$35:$BJ$36)</f>
        <v>0.25675000000000003</v>
      </c>
      <c r="BL18" s="4">
        <f>DSTDEV(PlotSort,"PhxRedEdge",$BJ$35:$BJ$36)/SQRT($BH18)</f>
        <v>6.3836705742072878E-3</v>
      </c>
      <c r="BM18" s="4">
        <f>DAVERAGE(PlotSort,"TMRed",$BJ$35:$BJ$36)</f>
        <v>0.11978749999999999</v>
      </c>
      <c r="BN18" s="4">
        <f>DSTDEV(PlotSort,"TMRed",$BJ$35:$BJ$36)/SQRT($BH18)</f>
        <v>1.0869938956437009E-2</v>
      </c>
      <c r="BO18" s="4">
        <f>DAVERAGE(PlotSort,"TMNIR",$BJ$35:$BJ$36)</f>
        <v>0.43416874999999999</v>
      </c>
      <c r="BP18" s="4">
        <f>DSTDEV(PlotSort,"TMNIR",$BJ$35:$BJ$36)/SQRT($BH18)</f>
        <v>6.6045168808298669E-3</v>
      </c>
      <c r="BQ18" s="4">
        <f>DAVERAGE(PlotSort,"NDRE",$BJ$35:$BJ$36)</f>
        <v>0.25739011876248863</v>
      </c>
      <c r="BR18" s="4">
        <f>DSTDEV(PlotSort,"NDRE",$BJ$35:$BJ$36)/SQRT($BH18)</f>
        <v>1.3552372520716591E-2</v>
      </c>
      <c r="BS18" s="4">
        <f>DAVERAGE(PlotSort,"rvi",$BJ$35:$BJ$36)</f>
        <v>4.2655376970828902</v>
      </c>
      <c r="BT18" s="4">
        <f>DSTDEV(PlotSort,"rvi",$BJ$35:$BJ$36)/SQRT($BH18)</f>
        <v>0.51016343053458713</v>
      </c>
      <c r="BU18" s="17">
        <f>DAVERAGE(PlotSort,"ndvi",$BJ$35:$BJ$36)</f>
        <v>0.57391389653964542</v>
      </c>
      <c r="BV18" s="4">
        <f>DSTDEV(PlotSort,"ndvi",$BJ$35:$BJ$36)/SQRT($BH18)</f>
        <v>3.3345424715393167E-2</v>
      </c>
      <c r="BW18" s="17">
        <f>DAVERAGE(PlotSort,"SAVI",$BJ$35:$BJ$36)</f>
        <v>0.4495330181353176</v>
      </c>
      <c r="BX18" s="4">
        <f>DSTDEV(PlotSort,"SAVI",$BJ$35:$BJ$36)/SQRT($BH18)</f>
        <v>2.3642067858820198E-2</v>
      </c>
      <c r="BY18" s="17">
        <f>DAVERAGE(PlotSort,"CCCI",$BJ$35:$BJ$36)</f>
        <v>0.1689058750536413</v>
      </c>
      <c r="BZ18" s="4">
        <f>DSTDEV(PlotSort,"CCCI",$BJ$35:$BJ$36)/SQRT($BH18)</f>
        <v>2.7574411188924976E-2</v>
      </c>
    </row>
    <row r="19" spans="2:78" ht="13.5" customHeight="1" x14ac:dyDescent="0.2">
      <c r="B19" s="10">
        <v>173</v>
      </c>
      <c r="C19" s="10">
        <v>9.1140000000000008</v>
      </c>
      <c r="D19" s="10">
        <v>173.37975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28</v>
      </c>
      <c r="Q19" s="24">
        <v>1</v>
      </c>
      <c r="R19" s="24">
        <v>2.78</v>
      </c>
      <c r="S19" s="24">
        <v>45.28</v>
      </c>
      <c r="T19" s="24">
        <v>88.67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3.4603000000000002</v>
      </c>
      <c r="AK19" s="10">
        <v>0.2344</v>
      </c>
      <c r="AL19" s="11">
        <v>0.1153</v>
      </c>
      <c r="AM19" s="11">
        <v>7.7999999999999996E-3</v>
      </c>
      <c r="AN19" s="11">
        <v>3.0087000000000002</v>
      </c>
      <c r="AO19" s="11">
        <v>0.21279999999999999</v>
      </c>
      <c r="AP19" s="11">
        <v>0.24579999999999999</v>
      </c>
      <c r="AQ19" s="11">
        <v>1.7399999999999999E-2</v>
      </c>
      <c r="AR19" s="11">
        <v>6.4970999999999997</v>
      </c>
      <c r="AS19" s="11">
        <v>0.1918</v>
      </c>
      <c r="AT19" s="11">
        <v>0.11310000000000001</v>
      </c>
      <c r="AU19" s="11">
        <v>3.3E-3</v>
      </c>
      <c r="AV19" s="11">
        <v>31.657599999999999</v>
      </c>
      <c r="AW19" s="11">
        <v>1.7722</v>
      </c>
      <c r="AX19" s="11">
        <v>0.4173</v>
      </c>
      <c r="AY19" s="11">
        <v>2.3400000000000001E-2</v>
      </c>
      <c r="AZ19" s="11">
        <v>0.25863369024279897</v>
      </c>
      <c r="BA19" s="11">
        <v>3.6896551724137931</v>
      </c>
      <c r="BB19" s="11">
        <v>0.57352941176470595</v>
      </c>
      <c r="BC19" s="11">
        <v>0.44283773291925477</v>
      </c>
      <c r="BD19" s="11">
        <v>0.16838568531180564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0.14052500000000001</v>
      </c>
      <c r="BJ19" s="4">
        <f>DSTDEV(PlotSort,"PhxRed",$BK$35:$BK$36)/SQRT($BH19)</f>
        <v>8.7119290822029304E-3</v>
      </c>
      <c r="BK19" s="4">
        <f>DAVERAGE(PlotSort,"PhxRedEdge",$BK$35:$BK$36)</f>
        <v>0.27213750000000003</v>
      </c>
      <c r="BL19" s="4">
        <f>DSTDEV(PlotSort,"PhxRedEdge",$BK$35:$BK$36)/SQRT($BH19)</f>
        <v>4.5669726935173736E-3</v>
      </c>
      <c r="BM19" s="4">
        <f>DAVERAGE(PlotSort,"TMRed",$BK$35:$BK$36)</f>
        <v>0.14326250000000001</v>
      </c>
      <c r="BN19" s="4">
        <f>DSTDEV(PlotSort,"TMRed",$BK$35:$BK$36)/SQRT($BH19)</f>
        <v>8.8960472261560945E-3</v>
      </c>
      <c r="BO19" s="4">
        <f>DAVERAGE(PlotSort,"TMNIR",$BK$35:$BK$36)</f>
        <v>0.4344062500000001</v>
      </c>
      <c r="BP19" s="4">
        <f>DSTDEV(PlotSort,"TMNIR",$BK$35:$BK$36)/SQRT($BH19)</f>
        <v>6.6071644747072349E-3</v>
      </c>
      <c r="BQ19" s="4">
        <f>DAVERAGE(PlotSort,"NDRE",$BK$35:$BK$36)</f>
        <v>0.22937444152764461</v>
      </c>
      <c r="BR19" s="4">
        <f>DSTDEV(PlotSort,"NDRE",$BK$35:$BK$36)/SQRT($BH19)</f>
        <v>1.1253183293932127E-2</v>
      </c>
      <c r="BS19" s="4">
        <f>DAVERAGE(PlotSort,"rvi",$BK$35:$BK$36)</f>
        <v>3.2734497276253252</v>
      </c>
      <c r="BT19" s="4">
        <f>DSTDEV(PlotSort,"rvi",$BK$35:$BK$36)/SQRT($BH19)</f>
        <v>0.29704343431054359</v>
      </c>
      <c r="BU19" s="17">
        <f>DAVERAGE(PlotSort,"ndvi",$BK$35:$BK$36)</f>
        <v>0.50676436225628629</v>
      </c>
      <c r="BV19" s="4">
        <f>DSTDEV(PlotSort,"ndvi",$BK$35:$BK$36)/SQRT($BH19)</f>
        <v>2.6239713105908665E-2</v>
      </c>
      <c r="BW19" s="17">
        <f>DAVERAGE(PlotSort,"SAVI",$BK$35:$BK$36)</f>
        <v>0.4061998138482803</v>
      </c>
      <c r="BX19" s="4">
        <f>DSTDEV(PlotSort,"SAVI",$BK$35:$BK$36)/SQRT($BH19)</f>
        <v>2.0060545818495187E-2</v>
      </c>
      <c r="BY19" s="17">
        <f>DAVERAGE(PlotSort,"CCCI",$BK$35:$BK$36)</f>
        <v>0.19406987162480804</v>
      </c>
      <c r="BZ19" s="4">
        <f>DSTDEV(PlotSort,"CCCI",$BK$35:$BK$36)/SQRT($BH19)</f>
        <v>2.961207041899731E-2</v>
      </c>
    </row>
    <row r="20" spans="2:78" ht="13.5" customHeight="1" x14ac:dyDescent="0.2">
      <c r="B20" s="10">
        <v>173</v>
      </c>
      <c r="C20" s="10">
        <v>9.1229999999999993</v>
      </c>
      <c r="D20" s="10">
        <v>173.38012000000001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28</v>
      </c>
      <c r="Q20" s="24">
        <v>1</v>
      </c>
      <c r="R20" s="24">
        <v>2.78</v>
      </c>
      <c r="S20" s="24">
        <v>45.17</v>
      </c>
      <c r="T20" s="24">
        <v>88.74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3.7174</v>
      </c>
      <c r="AK20" s="10">
        <v>0.54449999999999998</v>
      </c>
      <c r="AL20" s="11">
        <v>0.1235</v>
      </c>
      <c r="AM20" s="11">
        <v>1.8100000000000002E-2</v>
      </c>
      <c r="AN20" s="11">
        <v>3.0032000000000001</v>
      </c>
      <c r="AO20" s="11">
        <v>3.95E-2</v>
      </c>
      <c r="AP20" s="11">
        <v>0.24479999999999999</v>
      </c>
      <c r="AQ20" s="11">
        <v>3.2000000000000002E-3</v>
      </c>
      <c r="AR20" s="11">
        <v>7.1215999999999999</v>
      </c>
      <c r="AS20" s="11">
        <v>1.3338000000000001</v>
      </c>
      <c r="AT20" s="11">
        <v>0.1237</v>
      </c>
      <c r="AU20" s="11">
        <v>2.3199999999999998E-2</v>
      </c>
      <c r="AV20" s="11">
        <v>31.1709</v>
      </c>
      <c r="AW20" s="11">
        <v>0.61570000000000003</v>
      </c>
      <c r="AX20" s="11">
        <v>0.41</v>
      </c>
      <c r="AY20" s="11">
        <v>8.0999999999999996E-3</v>
      </c>
      <c r="AZ20" s="11">
        <v>0.25229077580940745</v>
      </c>
      <c r="BA20" s="11">
        <v>3.3144704931285363</v>
      </c>
      <c r="BB20" s="11">
        <v>0.53644369495971522</v>
      </c>
      <c r="BC20" s="11">
        <v>0.4154493566798878</v>
      </c>
      <c r="BD20" s="11">
        <v>0.25871324687525504</v>
      </c>
      <c r="BE20" s="27"/>
    </row>
    <row r="21" spans="2:78" ht="13.5" customHeight="1" x14ac:dyDescent="0.2">
      <c r="B21" s="10">
        <v>173</v>
      </c>
      <c r="C21" s="10">
        <v>9.1340000000000003</v>
      </c>
      <c r="D21" s="10">
        <v>173.38058000000001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28</v>
      </c>
      <c r="Q21" s="24">
        <v>1</v>
      </c>
      <c r="R21" s="24">
        <v>2.78</v>
      </c>
      <c r="S21" s="24">
        <v>45.03</v>
      </c>
      <c r="T21" s="24">
        <v>88.83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1.4784999999999999</v>
      </c>
      <c r="AK21" s="10">
        <v>9.1600000000000001E-2</v>
      </c>
      <c r="AL21" s="11">
        <v>4.9000000000000002E-2</v>
      </c>
      <c r="AM21" s="11">
        <v>3.0000000000000001E-3</v>
      </c>
      <c r="AN21" s="11">
        <v>2.5832000000000002</v>
      </c>
      <c r="AO21" s="11">
        <v>5.9499999999999997E-2</v>
      </c>
      <c r="AP21" s="11">
        <v>0.21</v>
      </c>
      <c r="AQ21" s="11">
        <v>4.7999999999999996E-3</v>
      </c>
      <c r="AR21" s="11">
        <v>2.8778000000000001</v>
      </c>
      <c r="AS21" s="11">
        <v>0.23960000000000001</v>
      </c>
      <c r="AT21" s="11">
        <v>4.9799999999999997E-2</v>
      </c>
      <c r="AU21" s="11">
        <v>4.1999999999999997E-3</v>
      </c>
      <c r="AV21" s="11">
        <v>32.749600000000001</v>
      </c>
      <c r="AW21" s="11">
        <v>1.3832</v>
      </c>
      <c r="AX21" s="11">
        <v>0.42970000000000003</v>
      </c>
      <c r="AY21" s="11">
        <v>1.8100000000000002E-2</v>
      </c>
      <c r="AZ21" s="11">
        <v>0.34344223854932004</v>
      </c>
      <c r="BA21" s="11">
        <v>8.6285140562249012</v>
      </c>
      <c r="BB21" s="11">
        <v>0.79228362877997915</v>
      </c>
      <c r="BC21" s="11">
        <v>0.58177641653905054</v>
      </c>
      <c r="BD21" s="11">
        <v>5.7368997531506198E-2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0.2646</v>
      </c>
      <c r="BJ21" s="4"/>
      <c r="BK21" s="4">
        <f>DAVERAGE(PlotSort2,"PhxRedEdge",$BO$31:$BO$32)</f>
        <v>0.2828</v>
      </c>
      <c r="BL21" s="4"/>
      <c r="BM21" s="4">
        <f>DAVERAGE(PlotSort2,"TMRed",$BO$31:$BO$32)</f>
        <v>0.25890000000000002</v>
      </c>
      <c r="BN21" s="4"/>
      <c r="BO21" s="4">
        <f>DAVERAGE(PlotSort2,"TMNIR",$BO$31:$BO$32)</f>
        <v>0.3211</v>
      </c>
      <c r="BP21" s="4"/>
      <c r="BQ21" s="4">
        <f>DAVERAGE(PlotSort2,"NDRE",$BO$31:$BO$32)</f>
        <v>6.3421096207981462E-2</v>
      </c>
      <c r="BR21" s="4"/>
      <c r="BS21" s="4">
        <f>DAVERAGE(PlotSort2,"rvi",$BO$31:$BO$32)</f>
        <v>1.2402471996910003</v>
      </c>
      <c r="BT21" s="4"/>
      <c r="BU21" s="17">
        <f>DAVERAGE(PlotSort2,"ndvi",$BO$31:$BO$32)</f>
        <v>0.10724137931034478</v>
      </c>
      <c r="BV21" s="4"/>
      <c r="BW21" s="17">
        <f>DAVERAGE(PlotSort2,"SAVI",$BO$31:$BO$32)</f>
        <v>8.6388888888888848E-2</v>
      </c>
      <c r="BX21" s="4"/>
      <c r="BY21" s="17">
        <f>DAVERAGE(PlotSort2,"CCCI",$BO$31:$BO$32)</f>
        <v>0.62955613911323616</v>
      </c>
      <c r="BZ21" s="4"/>
    </row>
    <row r="22" spans="2:78" ht="13.5" customHeight="1" x14ac:dyDescent="0.2">
      <c r="B22" s="10">
        <v>173</v>
      </c>
      <c r="C22" s="10">
        <v>9.1430000000000007</v>
      </c>
      <c r="D22" s="10">
        <v>173.38095999999999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28</v>
      </c>
      <c r="Q22" s="24">
        <v>1</v>
      </c>
      <c r="R22" s="24">
        <v>2.78</v>
      </c>
      <c r="S22" s="24">
        <v>44.92</v>
      </c>
      <c r="T22" s="24">
        <v>88.9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5.0824999999999996</v>
      </c>
      <c r="AK22" s="10">
        <v>0.31859999999999999</v>
      </c>
      <c r="AL22" s="11">
        <v>0.1681</v>
      </c>
      <c r="AM22" s="11">
        <v>1.0500000000000001E-2</v>
      </c>
      <c r="AN22" s="11">
        <v>3.3452000000000002</v>
      </c>
      <c r="AO22" s="11">
        <v>0.26840000000000003</v>
      </c>
      <c r="AP22" s="11">
        <v>0.27129999999999999</v>
      </c>
      <c r="AQ22" s="11">
        <v>2.18E-2</v>
      </c>
      <c r="AR22" s="11">
        <v>9.8747000000000007</v>
      </c>
      <c r="AS22" s="11">
        <v>0.33660000000000001</v>
      </c>
      <c r="AT22" s="11">
        <v>0.17069999999999999</v>
      </c>
      <c r="AU22" s="11">
        <v>5.7999999999999996E-3</v>
      </c>
      <c r="AV22" s="11">
        <v>30.723700000000001</v>
      </c>
      <c r="AW22" s="11">
        <v>1.8325</v>
      </c>
      <c r="AX22" s="11">
        <v>0.4022</v>
      </c>
      <c r="AY22" s="11">
        <v>2.4E-2</v>
      </c>
      <c r="AZ22" s="11">
        <v>0.19435783221974762</v>
      </c>
      <c r="BA22" s="11">
        <v>2.3561804335090804</v>
      </c>
      <c r="BB22" s="11">
        <v>0.40408448245767153</v>
      </c>
      <c r="BC22" s="11">
        <v>0.32365551309534907</v>
      </c>
      <c r="BD22" s="11">
        <v>0.32176164738320956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0.27160000000000001</v>
      </c>
      <c r="BJ22" s="4">
        <f>DSTDEV(PlotSort2,"PhxRed",$BP$31:$BP$32)/SQRT($BH22)</f>
        <v>4.000000000000114E-4</v>
      </c>
      <c r="BK22" s="4">
        <f>DAVERAGE(PlotSort2,"PhxRedEdge",$BP$31:$BP$32)</f>
        <v>0.29420000000000002</v>
      </c>
      <c r="BL22" s="4">
        <f>DSTDEV(PlotSort2,"PhxRedEdge",$BP$31:$BP$32)/SQRT($BH22)</f>
        <v>5.9999999999998943E-4</v>
      </c>
      <c r="BM22" s="4">
        <f>DAVERAGE(PlotSort2,"TMRed",$BP$31:$BP$32)</f>
        <v>0.26534999999999997</v>
      </c>
      <c r="BN22" s="4">
        <f>DSTDEV(PlotSort2,"TMRed",$BP$31:$BP$32)/SQRT($BH22)</f>
        <v>4.499999999999782E-4</v>
      </c>
      <c r="BO22" s="4">
        <f>DAVERAGE(PlotSort2,"TMNIR",$BP$31:$BP$32)</f>
        <v>0.32935000000000003</v>
      </c>
      <c r="BP22" s="4">
        <f>DSTDEV(PlotSort2,"TMNIR",$BP$31:$BP$32)/SQRT($BH22)</f>
        <v>1.3499999999999899E-3</v>
      </c>
      <c r="BQ22" s="4">
        <f>DAVERAGE(PlotSort2,"NDRE",$BP$31:$BP$32)</f>
        <v>5.6367570036634763E-2</v>
      </c>
      <c r="BR22" s="4">
        <f>DSTDEV(PlotSort2,"NDRE",$BP$31:$BP$32)/SQRT($BH22)</f>
        <v>1.0265146955794474E-3</v>
      </c>
      <c r="BS22" s="4">
        <f>DAVERAGE(PlotSort2,"rvi",$BP$31:$BP$32)</f>
        <v>1.2411858216440124</v>
      </c>
      <c r="BT22" s="4">
        <f>DSTDEV(PlotSort2,"rvi",$BP$31:$BP$32)/SQRT($BH22)</f>
        <v>2.9827261362735942E-3</v>
      </c>
      <c r="BU22" s="17">
        <f>DAVERAGE(PlotSort2,"ndvi",$BP$31:$BP$32)</f>
        <v>0.10761369132386212</v>
      </c>
      <c r="BV22" s="4">
        <f>DSTDEV(PlotSort2,"ndvi",$BP$31:$BP$32)/SQRT($BH22)</f>
        <v>1.1876498328855858E-3</v>
      </c>
      <c r="BW22" s="17">
        <f>DAVERAGE(PlotSort2,"SAVI",$BP$31:$BP$32)</f>
        <v>8.7693468312258993E-2</v>
      </c>
      <c r="BX22" s="4">
        <f>DSTDEV(PlotSort2,"SAVI",$BP$31:$BP$32)/SQRT($BH22)</f>
        <v>1.0890214278231058E-3</v>
      </c>
      <c r="BY22" s="17">
        <f>DAVERAGE(PlotSort2,"CCCI",$BP$31:$BP$32)</f>
        <v>0.49373352600519349</v>
      </c>
      <c r="BZ22" s="4">
        <f>DSTDEV(PlotSort2,"CCCI",$BP$31:$BP$32)/SQRT($BH22)</f>
        <v>7.5525827829893968E-3</v>
      </c>
    </row>
    <row r="23" spans="2:78" ht="13.5" customHeight="1" x14ac:dyDescent="0.2">
      <c r="B23" s="10">
        <v>173</v>
      </c>
      <c r="C23" s="10">
        <v>9.15</v>
      </c>
      <c r="D23" s="10">
        <v>173.38124999999999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28</v>
      </c>
      <c r="Q23" s="24">
        <v>1</v>
      </c>
      <c r="R23" s="24">
        <v>2.78</v>
      </c>
      <c r="S23" s="24">
        <v>44.83</v>
      </c>
      <c r="T23" s="24">
        <v>88.96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4.6139999999999999</v>
      </c>
      <c r="AK23" s="10">
        <v>0.83069999999999999</v>
      </c>
      <c r="AL23" s="11">
        <v>0.15240000000000001</v>
      </c>
      <c r="AM23" s="11">
        <v>2.7400000000000001E-2</v>
      </c>
      <c r="AN23" s="11">
        <v>3.2806000000000002</v>
      </c>
      <c r="AO23" s="11">
        <v>0.2384</v>
      </c>
      <c r="AP23" s="11">
        <v>0.2656</v>
      </c>
      <c r="AQ23" s="11">
        <v>1.9300000000000001E-2</v>
      </c>
      <c r="AR23" s="11">
        <v>9.0338999999999992</v>
      </c>
      <c r="AS23" s="11">
        <v>1.4723999999999999</v>
      </c>
      <c r="AT23" s="11">
        <v>0.15590000000000001</v>
      </c>
      <c r="AU23" s="11">
        <v>2.5399999999999999E-2</v>
      </c>
      <c r="AV23" s="11">
        <v>29.7378</v>
      </c>
      <c r="AW23" s="11">
        <v>2.5064000000000002</v>
      </c>
      <c r="AX23" s="11">
        <v>0.38869999999999999</v>
      </c>
      <c r="AY23" s="11">
        <v>3.2800000000000003E-2</v>
      </c>
      <c r="AZ23" s="11">
        <v>0.18813999694329817</v>
      </c>
      <c r="BA23" s="11">
        <v>2.4932649134060294</v>
      </c>
      <c r="BB23" s="11">
        <v>0.42746970253396988</v>
      </c>
      <c r="BC23" s="11">
        <v>0.33429063756461802</v>
      </c>
      <c r="BD23" s="11">
        <v>0.1529060605952913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0.26350000000000001</v>
      </c>
      <c r="BJ23" s="4">
        <f>DSTDEV(PlotSort2,"PhxRed",$BQ$31:$BQ$32)/SQRT($BH23)</f>
        <v>0</v>
      </c>
      <c r="BK23" s="4">
        <f>DAVERAGE(PlotSort2,"PhxRedEdge",$BQ$31:$BQ$32)</f>
        <v>0.29699999999999999</v>
      </c>
      <c r="BL23" s="4">
        <f>DSTDEV(PlotSort2,"PhxRedEdge",$BQ$31:$BQ$32)/SQRT($BH23)</f>
        <v>0</v>
      </c>
      <c r="BM23" s="4">
        <f>DAVERAGE(PlotSort2,"TMRed",$BQ$31:$BQ$32)</f>
        <v>0.2606</v>
      </c>
      <c r="BN23" s="4">
        <f>DSTDEV(PlotSort2,"TMRed",$BQ$31:$BQ$32)/SQRT($BH23)</f>
        <v>0</v>
      </c>
      <c r="BO23" s="4">
        <f>DAVERAGE(PlotSort2,"TMNIR",$BQ$31:$BQ$32)</f>
        <v>0.33460000000000001</v>
      </c>
      <c r="BP23" s="4">
        <f>DSTDEV(PlotSort2,"TMNIR",$BQ$31:$BQ$32)/SQRT($BH23)</f>
        <v>0</v>
      </c>
      <c r="BQ23" s="4">
        <f>DAVERAGE(PlotSort2,"NDRE",$BQ$31:$BQ$32)</f>
        <v>5.9531348955034875E-2</v>
      </c>
      <c r="BR23" s="4">
        <f>DSTDEV(PlotSort2,"NDRE",$BQ$31:$BQ$32)/SQRT($BH23)</f>
        <v>0</v>
      </c>
      <c r="BS23" s="4">
        <f>DAVERAGE(PlotSort2,"rvi",$BQ$31:$BQ$32)</f>
        <v>1.283960092095165</v>
      </c>
      <c r="BT23" s="4">
        <f>DSTDEV(PlotSort2,"rvi",$BQ$31:$BQ$32)/SQRT($BH23)</f>
        <v>0</v>
      </c>
      <c r="BU23" s="17">
        <f>DAVERAGE(PlotSort2,"ndvi",$BQ$31:$BQ$32)</f>
        <v>0.12432795698924734</v>
      </c>
      <c r="BV23" s="4">
        <f>DSTDEV(PlotSort2,"ndvi",$BQ$31:$BQ$32)/SQRT($BH23)</f>
        <v>0</v>
      </c>
      <c r="BW23" s="17">
        <f>DAVERAGE(PlotSort2,"SAVI",$BQ$31:$BQ$32)</f>
        <v>0.10135135135135137</v>
      </c>
      <c r="BX23" s="4">
        <f>DSTDEV(PlotSort2,"SAVI",$BQ$31:$BQ$32)/SQRT($BH23)</f>
        <v>0</v>
      </c>
      <c r="BY23" s="17">
        <f>DAVERAGE(PlotSort2,"CCCI",$BQ$31:$BQ$32)</f>
        <v>0.39400972124282224</v>
      </c>
      <c r="BZ23" s="4">
        <f>DSTDEV(PlotSort2,"CCCI",$BQ$31:$BQ$32)/SQRT($BH23)</f>
        <v>0</v>
      </c>
    </row>
    <row r="24" spans="2:78" ht="13.5" customHeight="1" x14ac:dyDescent="0.2">
      <c r="B24" s="10">
        <v>173</v>
      </c>
      <c r="C24" s="10">
        <v>9.16</v>
      </c>
      <c r="D24" s="10">
        <v>173.38167000000001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28</v>
      </c>
      <c r="Q24" s="24">
        <v>1</v>
      </c>
      <c r="R24" s="24">
        <v>2.78</v>
      </c>
      <c r="S24" s="24">
        <v>44.7</v>
      </c>
      <c r="T24" s="24">
        <v>89.04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2.8014999999999999</v>
      </c>
      <c r="AK24" s="10">
        <v>0.1696</v>
      </c>
      <c r="AL24" s="11">
        <v>9.2299999999999993E-2</v>
      </c>
      <c r="AM24" s="11">
        <v>5.5999999999999999E-3</v>
      </c>
      <c r="AN24" s="11">
        <v>2.7810999999999999</v>
      </c>
      <c r="AO24" s="11">
        <v>8.4400000000000003E-2</v>
      </c>
      <c r="AP24" s="11">
        <v>0.22459999999999999</v>
      </c>
      <c r="AQ24" s="11">
        <v>6.7999999999999996E-3</v>
      </c>
      <c r="AR24" s="11">
        <v>5.2987000000000002</v>
      </c>
      <c r="AS24" s="11">
        <v>0.29859999999999998</v>
      </c>
      <c r="AT24" s="11">
        <v>9.1200000000000003E-2</v>
      </c>
      <c r="AU24" s="11">
        <v>5.1000000000000004E-3</v>
      </c>
      <c r="AV24" s="11">
        <v>31.326899999999998</v>
      </c>
      <c r="AW24" s="11">
        <v>0.36399999999999999</v>
      </c>
      <c r="AX24" s="11">
        <v>0.40849999999999997</v>
      </c>
      <c r="AY24" s="11">
        <v>4.7000000000000002E-3</v>
      </c>
      <c r="AZ24" s="11">
        <v>0.29047543831938077</v>
      </c>
      <c r="BA24" s="11">
        <v>4.4791666666666661</v>
      </c>
      <c r="BB24" s="11">
        <v>0.63498098859315588</v>
      </c>
      <c r="BC24" s="11">
        <v>0.47609282784835444</v>
      </c>
      <c r="BD24" s="11">
        <v>0.18897790610067297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0.69420000000000004</v>
      </c>
      <c r="BJ24" s="4"/>
      <c r="BK24" s="4">
        <f>DAVERAGE(PlotSort2,"PhxRedEdge",$BR$31:$BR$32)</f>
        <v>0.68410000000000004</v>
      </c>
      <c r="BL24" s="4"/>
      <c r="BM24" s="4">
        <f>DAVERAGE(PlotSort2,"TMRed",$BR$31:$BR$32)</f>
        <v>0.69599999999999995</v>
      </c>
      <c r="BN24" s="4"/>
      <c r="BO24" s="4">
        <f>DAVERAGE(PlotSort2,"TMNIR",$BR$31:$BR$32)</f>
        <v>0.66930000000000001</v>
      </c>
      <c r="BP24" s="4"/>
      <c r="BQ24" s="4">
        <f>DAVERAGE(PlotSort2,"NDRE",$BR$31:$BR$32)</f>
        <v>-1.093542190039902E-2</v>
      </c>
      <c r="BR24" s="4"/>
      <c r="BS24" s="4">
        <f>DAVERAGE(PlotSort2,"rvi",$BR$31:$BR$32)</f>
        <v>0.96163793103448281</v>
      </c>
      <c r="BT24" s="4"/>
      <c r="BU24" s="17">
        <f>DAVERAGE(PlotSort2,"ndvi",$BR$31:$BR$32)</f>
        <v>-1.9556141507360982E-2</v>
      </c>
      <c r="BV24" s="4"/>
      <c r="BW24" s="17">
        <f>DAVERAGE(PlotSort2,"SAVI",$BR$31:$BR$32)</f>
        <v>-9.5427009060204595E-3</v>
      </c>
      <c r="BX24" s="4"/>
      <c r="BY24" s="17">
        <f>DAVERAGE(PlotSort2,"CCCI",$BR$31:$BR$32)</f>
        <v>0.47527938027608579</v>
      </c>
      <c r="BZ24" s="4"/>
    </row>
    <row r="25" spans="2:78" ht="13.5" customHeight="1" x14ac:dyDescent="0.2">
      <c r="B25" s="10">
        <v>173</v>
      </c>
      <c r="C25" s="10">
        <v>9.1679999999999993</v>
      </c>
      <c r="D25" s="10">
        <v>173.38200000000001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28</v>
      </c>
      <c r="Q25" s="24">
        <v>1</v>
      </c>
      <c r="R25" s="24">
        <v>2.78</v>
      </c>
      <c r="S25" s="24">
        <v>44.6</v>
      </c>
      <c r="T25" s="24">
        <v>89.1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5.0824999999999996</v>
      </c>
      <c r="AK25" s="10">
        <v>9.6100000000000005E-2</v>
      </c>
      <c r="AL25" s="11">
        <v>0.1671</v>
      </c>
      <c r="AM25" s="11">
        <v>3.2000000000000002E-3</v>
      </c>
      <c r="AN25" s="11">
        <v>3.5876000000000001</v>
      </c>
      <c r="AO25" s="11">
        <v>8.2799999999999999E-2</v>
      </c>
      <c r="AP25" s="11">
        <v>0.28910000000000002</v>
      </c>
      <c r="AQ25" s="11">
        <v>6.7000000000000002E-3</v>
      </c>
      <c r="AR25" s="11">
        <v>9.5654000000000003</v>
      </c>
      <c r="AS25" s="11">
        <v>0.51449999999999996</v>
      </c>
      <c r="AT25" s="11">
        <v>0.1643</v>
      </c>
      <c r="AU25" s="11">
        <v>8.8000000000000005E-3</v>
      </c>
      <c r="AV25" s="11">
        <v>32.695500000000003</v>
      </c>
      <c r="AW25" s="11">
        <v>0.45550000000000002</v>
      </c>
      <c r="AX25" s="11">
        <v>0.42549999999999999</v>
      </c>
      <c r="AY25" s="11">
        <v>5.8999999999999999E-3</v>
      </c>
      <c r="AZ25" s="11">
        <v>0.19087601455359637</v>
      </c>
      <c r="BA25" s="11">
        <v>2.5897748021911138</v>
      </c>
      <c r="BB25" s="11">
        <v>0.44286198711427599</v>
      </c>
      <c r="BC25" s="11">
        <v>0.35951550743255645</v>
      </c>
      <c r="BD25" s="11">
        <v>0.11144122383719188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1.0047000000000001</v>
      </c>
      <c r="BJ25" s="4">
        <f>DSTDEV(PlotSort2,"PhxRed",$BS$31:$BS$32)/SQRT($BH25)</f>
        <v>5.2000000000000058E-3</v>
      </c>
      <c r="BK25" s="4">
        <f>DAVERAGE(PlotSort2,"PhxRedEdge",$BS$31:$BS$32)</f>
        <v>1.0045333333333335</v>
      </c>
      <c r="BL25" s="4">
        <f>DSTDEV(PlotSort2,"PhxRedEdge",$BS$31:$BS$32)/SQRT($BH25)</f>
        <v>5.2590662458061963E-3</v>
      </c>
      <c r="BM25" s="4">
        <f>DAVERAGE(PlotSort2,"TMRed",$BS$31:$BS$32)</f>
        <v>1.0047000000000001</v>
      </c>
      <c r="BN25" s="4">
        <f>DSTDEV(PlotSort2,"TMRed",$BS$31:$BS$32)/SQRT($BH25)</f>
        <v>5.2000000000000058E-3</v>
      </c>
      <c r="BO25" s="4">
        <f>DAVERAGE(PlotSort2,"TMNIR",$BS$31:$BS$32)</f>
        <v>1.0045333333333335</v>
      </c>
      <c r="BP25" s="4">
        <f>DSTDEV(PlotSort2,"TMNIR",$BS$31:$BS$32)/SQRT($BH25)</f>
        <v>5.2590662458061963E-3</v>
      </c>
      <c r="BQ25" s="4">
        <f>DAVERAGE(PlotSort2,"NDRE",$BS$31:$BS$32)</f>
        <v>0.72177311559748147</v>
      </c>
      <c r="BR25" s="4">
        <f>DSTDEV(PlotSort2,"NDRE",$BS$31:$BS$32)/SQRT($BH25)</f>
        <v>7.1522819266147417E-4</v>
      </c>
      <c r="BS25" s="4">
        <f>DAVERAGE(PlotSort2,"rvi",$BS$31:$BS$32)</f>
        <v>1.3194759162753873</v>
      </c>
      <c r="BT25" s="4">
        <f>DSTDEV(PlotSort2,"rvi",$BS$31:$BS$32)/SQRT($BH25)</f>
        <v>1.1323842487810285E-3</v>
      </c>
      <c r="BU25" s="17">
        <f>DAVERAGE(PlotSort2,"ndvi",$BS$31:$BS$32)</f>
        <v>0.13773583961109645</v>
      </c>
      <c r="BV25" s="4">
        <f>DSTDEV(PlotSort2,"ndvi",$BS$31:$BS$32)/SQRT($BH25)</f>
        <v>4.2100973607943072E-4</v>
      </c>
      <c r="BW25" s="17">
        <f>DAVERAGE(PlotSort2,"SAVI",$BS$31:$BS$32)</f>
        <v>0.20584782972284135</v>
      </c>
      <c r="BX25" s="4">
        <f>DSTDEV(PlotSort2,"SAVI",$BS$31:$BS$32)/SQRT($BH25)</f>
        <v>5.9309636176693519E-4</v>
      </c>
      <c r="BY25" s="17">
        <f>DAVERAGE(PlotSort2,"CCCI",$BS$31:$BS$32)</f>
        <v>11.626531151753328</v>
      </c>
      <c r="BZ25" s="4">
        <f>DSTDEV(PlotSort2,"CCCI",$BS$31:$BS$32)/SQRT($BH25)</f>
        <v>4.7810365849419913E-3</v>
      </c>
    </row>
    <row r="26" spans="2:78" ht="13.5" customHeight="1" x14ac:dyDescent="0.2">
      <c r="B26" s="10">
        <v>173</v>
      </c>
      <c r="C26" s="10">
        <v>9.407</v>
      </c>
      <c r="D26" s="10">
        <v>173.39196000000001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28</v>
      </c>
      <c r="Q26" s="24">
        <v>1</v>
      </c>
      <c r="R26" s="24">
        <v>2.78</v>
      </c>
      <c r="S26" s="24">
        <v>41.6</v>
      </c>
      <c r="T26" s="24">
        <v>91.06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4.0598999999999998</v>
      </c>
      <c r="AK26" s="10">
        <v>0.42659999999999998</v>
      </c>
      <c r="AL26" s="11">
        <v>0.1265</v>
      </c>
      <c r="AM26" s="11">
        <v>1.3299999999999999E-2</v>
      </c>
      <c r="AN26" s="11">
        <v>3.5341999999999998</v>
      </c>
      <c r="AO26" s="11">
        <v>4.7899999999999998E-2</v>
      </c>
      <c r="AP26" s="11">
        <v>0.26910000000000001</v>
      </c>
      <c r="AQ26" s="11">
        <v>3.5999999999999999E-3</v>
      </c>
      <c r="AR26" s="11">
        <v>7.86</v>
      </c>
      <c r="AS26" s="11">
        <v>0.66869999999999996</v>
      </c>
      <c r="AT26" s="11">
        <v>0.12790000000000001</v>
      </c>
      <c r="AU26" s="11">
        <v>1.09E-2</v>
      </c>
      <c r="AV26" s="11">
        <v>36.187800000000003</v>
      </c>
      <c r="AW26" s="11">
        <v>0.28699999999999998</v>
      </c>
      <c r="AX26" s="11">
        <v>0.44679999999999997</v>
      </c>
      <c r="AY26" s="11">
        <v>3.5000000000000001E-3</v>
      </c>
      <c r="AZ26" s="11">
        <v>0.24821902500349208</v>
      </c>
      <c r="BA26" s="11">
        <v>3.4933541829554335</v>
      </c>
      <c r="BB26" s="11">
        <v>0.55489820776057064</v>
      </c>
      <c r="BC26" s="11">
        <v>0.44510095840699726</v>
      </c>
      <c r="BD26" s="11">
        <v>0.15547659910991729</v>
      </c>
      <c r="BE26" s="27"/>
    </row>
    <row r="27" spans="2:78" ht="13.5" customHeight="1" x14ac:dyDescent="0.2">
      <c r="B27" s="10">
        <v>173</v>
      </c>
      <c r="C27" s="10">
        <v>9.3989999999999991</v>
      </c>
      <c r="D27" s="10">
        <v>173.39161999999999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28</v>
      </c>
      <c r="Q27" s="24">
        <v>1</v>
      </c>
      <c r="R27" s="24">
        <v>2.78</v>
      </c>
      <c r="S27" s="24">
        <v>41.7</v>
      </c>
      <c r="T27" s="24">
        <v>91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4.3803000000000001</v>
      </c>
      <c r="AK27" s="10">
        <v>5.3999999999999999E-2</v>
      </c>
      <c r="AL27" s="11">
        <v>0.13669999999999999</v>
      </c>
      <c r="AM27" s="11">
        <v>1.6999999999999999E-3</v>
      </c>
      <c r="AN27" s="11">
        <v>3.5175999999999998</v>
      </c>
      <c r="AO27" s="11">
        <v>0.11459999999999999</v>
      </c>
      <c r="AP27" s="11">
        <v>0.26840000000000003</v>
      </c>
      <c r="AQ27" s="11">
        <v>8.6999999999999994E-3</v>
      </c>
      <c r="AR27" s="11">
        <v>8.5815000000000001</v>
      </c>
      <c r="AS27" s="11">
        <v>4.7399999999999998E-2</v>
      </c>
      <c r="AT27" s="11">
        <v>0.1399</v>
      </c>
      <c r="AU27" s="11">
        <v>8.0000000000000004E-4</v>
      </c>
      <c r="AV27" s="11">
        <v>34.9482</v>
      </c>
      <c r="AW27" s="11">
        <v>1.2770999999999999</v>
      </c>
      <c r="AX27" s="11">
        <v>0.43219999999999997</v>
      </c>
      <c r="AY27" s="11">
        <v>1.5800000000000002E-2</v>
      </c>
      <c r="AZ27" s="11">
        <v>0.23379960034256345</v>
      </c>
      <c r="BA27" s="11">
        <v>3.0893495353824161</v>
      </c>
      <c r="BB27" s="11">
        <v>0.51092466352036359</v>
      </c>
      <c r="BC27" s="11">
        <v>0.40896371607126214</v>
      </c>
      <c r="BD27" s="11">
        <v>0.20765984387055167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0.13039999999999999</v>
      </c>
      <c r="BJ27" s="4">
        <f>DSTDEV(PlotSort2,"PhxRed",$BT$31:$BT$32)/SQRT($BH27)</f>
        <v>6.9999999999999984E-3</v>
      </c>
      <c r="BK27" s="4">
        <f>DAVERAGE(PlotSort2,"PhxRedEdge",$BT$31:$BT$32)</f>
        <v>0.26324999999999998</v>
      </c>
      <c r="BL27" s="4">
        <f>DSTDEV(PlotSort2,"PhxRedEdge",$BT$31:$BT$32)/SQRT($BH27)</f>
        <v>1.2550000000000006E-2</v>
      </c>
      <c r="BM27" s="4">
        <f>DAVERAGE(PlotSort2,"TMRed",$BT$31:$BT$32)</f>
        <v>0.12920000000000001</v>
      </c>
      <c r="BN27" s="4">
        <f>DSTDEV(PlotSort2,"TMRed",$BT$31:$BT$32)/SQRT($BH27)</f>
        <v>6.6000000000000008E-3</v>
      </c>
      <c r="BO27" s="4">
        <f>DAVERAGE(PlotSort2,"TMNIR",$BT$31:$BT$32)</f>
        <v>0.42764999999999997</v>
      </c>
      <c r="BP27" s="4">
        <f>DSTDEV(PlotSort2,"TMNIR",$BT$31:$BT$32)/SQRT($BH27)</f>
        <v>2.1049999999999985E-2</v>
      </c>
      <c r="BQ27" s="4">
        <f>DAVERAGE(PlotSort2,"NDRE",$BT$31:$BT$32)</f>
        <v>0.23791487794821595</v>
      </c>
      <c r="BR27" s="4">
        <f>DSTDEV(PlotSort2,"NDRE",$BT$31:$BT$32)/SQRT($BH27)</f>
        <v>7.3246504695315118E-4</v>
      </c>
      <c r="BS27" s="4">
        <f>DAVERAGE(PlotSort2,"rvi",$BT$31:$BT$32)</f>
        <v>3.3103000285901683</v>
      </c>
      <c r="BT27" s="4">
        <f>DSTDEV(PlotSort2,"rvi",$BT$31:$BT$32)/SQRT($BH27)</f>
        <v>6.1763172499622598E-3</v>
      </c>
      <c r="BU27" s="17">
        <f>DAVERAGE(PlotSort2,"ndvi",$BT$31:$BT$32)</f>
        <v>0.53599422470252245</v>
      </c>
      <c r="BV27" s="4">
        <f>DSTDEV(PlotSort2,"ndvi",$BT$31:$BT$32)/SQRT($BH27)</f>
        <v>6.6488338515718881E-4</v>
      </c>
      <c r="BW27" s="17">
        <f>DAVERAGE(PlotSort2,"SAVI",$BT$31:$BT$32)</f>
        <v>0.4233469011906279</v>
      </c>
      <c r="BX27" s="4">
        <f>DSTDEV(PlotSort2,"SAVI",$BT$31:$BT$32)/SQRT($BH27)</f>
        <v>9.4331817969239267E-3</v>
      </c>
      <c r="BY27" s="17">
        <f>DAVERAGE(PlotSort2,"CCCI",$BT$31:$BT$32)</f>
        <v>0.14386941339623399</v>
      </c>
      <c r="BZ27" s="4">
        <f>DSTDEV(PlotSort2,"CCCI",$BT$31:$BT$32)/SQRT($BH27)</f>
        <v>8.4634554596428463E-3</v>
      </c>
    </row>
    <row r="28" spans="2:78" ht="13.5" customHeight="1" x14ac:dyDescent="0.2">
      <c r="B28" s="10">
        <v>173</v>
      </c>
      <c r="C28" s="10">
        <v>9.391</v>
      </c>
      <c r="D28" s="10">
        <v>173.39129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28</v>
      </c>
      <c r="Q28" s="24">
        <v>1</v>
      </c>
      <c r="R28" s="24">
        <v>2.78</v>
      </c>
      <c r="S28" s="24">
        <v>41.8</v>
      </c>
      <c r="T28" s="24">
        <v>90.93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5.2458</v>
      </c>
      <c r="AK28" s="10">
        <v>0.14360000000000001</v>
      </c>
      <c r="AL28" s="11">
        <v>0.16400000000000001</v>
      </c>
      <c r="AM28" s="11">
        <v>4.4999999999999997E-3</v>
      </c>
      <c r="AN28" s="11">
        <v>3.9258000000000002</v>
      </c>
      <c r="AO28" s="11">
        <v>0.15540000000000001</v>
      </c>
      <c r="AP28" s="11">
        <v>0.3</v>
      </c>
      <c r="AQ28" s="11">
        <v>1.1900000000000001E-2</v>
      </c>
      <c r="AR28" s="11">
        <v>10.0588</v>
      </c>
      <c r="AS28" s="11">
        <v>0.19439999999999999</v>
      </c>
      <c r="AT28" s="11">
        <v>0.1643</v>
      </c>
      <c r="AU28" s="11">
        <v>3.2000000000000002E-3</v>
      </c>
      <c r="AV28" s="11">
        <v>35.189399999999999</v>
      </c>
      <c r="AW28" s="11">
        <v>1.6349</v>
      </c>
      <c r="AX28" s="11">
        <v>0.43590000000000001</v>
      </c>
      <c r="AY28" s="11">
        <v>2.0299999999999999E-2</v>
      </c>
      <c r="AZ28" s="11">
        <v>0.18467183041174076</v>
      </c>
      <c r="BA28" s="11">
        <v>2.6530736457699331</v>
      </c>
      <c r="BB28" s="11">
        <v>0.45251582805731422</v>
      </c>
      <c r="BC28" s="11">
        <v>0.37029630976186145</v>
      </c>
      <c r="BD28" s="11">
        <v>1.4178384282331591E-2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0.14495</v>
      </c>
      <c r="BJ28" s="4">
        <f>DSTDEV(PlotSort2,"PhxRed",$BU$31:$BU$32)/SQRT($BH28)</f>
        <v>1.1849999999999999E-2</v>
      </c>
      <c r="BK28" s="4">
        <f>DAVERAGE(PlotSort2,"PhxRedEdge",$BU$31:$BU$32)</f>
        <v>0.27654999999999996</v>
      </c>
      <c r="BL28" s="4">
        <f>DSTDEV(PlotSort2,"PhxRedEdge",$BU$31:$BU$32)/SQRT($BH28)</f>
        <v>1.1949999999999987E-2</v>
      </c>
      <c r="BM28" s="4">
        <f>DAVERAGE(PlotSort2,"TMRed",$BU$31:$BU$32)</f>
        <v>0.14369999999999999</v>
      </c>
      <c r="BN28" s="4">
        <f>DSTDEV(PlotSort2,"TMRed",$BU$31:$BU$32)/SQRT($BH28)</f>
        <v>9.8000000000000032E-3</v>
      </c>
      <c r="BO28" s="4">
        <f>DAVERAGE(PlotSort2,"TMNIR",$BU$31:$BU$32)</f>
        <v>0.45050000000000001</v>
      </c>
      <c r="BP28" s="4">
        <f>DSTDEV(PlotSort2,"TMNIR",$BU$31:$BU$32)/SQRT($BH28)</f>
        <v>1.5600000000000001E-2</v>
      </c>
      <c r="BQ28" s="4">
        <f>DAVERAGE(PlotSort2,"NDRE",$BU$31:$BU$32)</f>
        <v>0.23940804713222333</v>
      </c>
      <c r="BR28" s="4">
        <f>DSTDEV(PlotSort2,"NDRE",$BU$31:$BU$32)/SQRT($BH28)</f>
        <v>4.0515668777838243E-3</v>
      </c>
      <c r="BS28" s="4">
        <f>DAVERAGE(PlotSort2,"rvi",$BU$31:$BU$32)</f>
        <v>3.1422141566096533</v>
      </c>
      <c r="BT28" s="4">
        <f>DSTDEV(PlotSort2,"rvi",$BU$31:$BU$32)/SQRT($BH28)</f>
        <v>0.1057320719190995</v>
      </c>
      <c r="BU28" s="17">
        <f>DAVERAGE(PlotSort2,"ndvi",$BU$31:$BU$32)</f>
        <v>0.51685164604177281</v>
      </c>
      <c r="BV28" s="4">
        <f>DSTDEV(PlotSort2,"ndvi",$BU$31:$BU$32)/SQRT($BH28)</f>
        <v>1.2332601496905181E-2</v>
      </c>
      <c r="BW28" s="17">
        <f>DAVERAGE(PlotSort2,"SAVI",$BU$31:$BU$32)</f>
        <v>0.42062333331728829</v>
      </c>
      <c r="BX28" s="4">
        <f>DSTDEV(PlotSort2,"SAVI",$BU$31:$BU$32)/SQRT($BH28)</f>
        <v>1.8130439282208197E-3</v>
      </c>
      <c r="BY28" s="17">
        <f>DAVERAGE(PlotSort2,"CCCI",$BU$31:$BU$32)</f>
        <v>0.23102995345287319</v>
      </c>
      <c r="BZ28" s="4">
        <f>DSTDEV(PlotSort2,"CCCI",$BU$31:$BU$32)/SQRT($BH28)</f>
        <v>1.5718500668619767E-2</v>
      </c>
    </row>
    <row r="29" spans="2:78" ht="13.5" customHeight="1" x14ac:dyDescent="0.2">
      <c r="B29" s="10">
        <v>173</v>
      </c>
      <c r="C29" s="10">
        <v>9.3829999999999991</v>
      </c>
      <c r="D29" s="10">
        <v>173.39096000000001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28</v>
      </c>
      <c r="Q29" s="24">
        <v>1</v>
      </c>
      <c r="R29" s="24">
        <v>2.78</v>
      </c>
      <c r="S29" s="24">
        <v>41.9</v>
      </c>
      <c r="T29" s="24">
        <v>90.86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5.9561999999999999</v>
      </c>
      <c r="AK29" s="10">
        <v>0.71409999999999996</v>
      </c>
      <c r="AL29" s="11">
        <v>0.18659999999999999</v>
      </c>
      <c r="AM29" s="11">
        <v>2.24E-2</v>
      </c>
      <c r="AN29" s="11">
        <v>3.8384999999999998</v>
      </c>
      <c r="AO29" s="11">
        <v>0.191</v>
      </c>
      <c r="AP29" s="11">
        <v>0.29389999999999999</v>
      </c>
      <c r="AQ29" s="11">
        <v>1.46E-2</v>
      </c>
      <c r="AR29" s="11">
        <v>11.7624</v>
      </c>
      <c r="AS29" s="11">
        <v>1.3516999999999999</v>
      </c>
      <c r="AT29" s="11">
        <v>0.1925</v>
      </c>
      <c r="AU29" s="11">
        <v>2.2100000000000002E-2</v>
      </c>
      <c r="AV29" s="11">
        <v>33.575400000000002</v>
      </c>
      <c r="AW29" s="11">
        <v>0.52829999999999999</v>
      </c>
      <c r="AX29" s="11">
        <v>0.41660000000000003</v>
      </c>
      <c r="AY29" s="11">
        <v>6.6E-3</v>
      </c>
      <c r="AZ29" s="11">
        <v>0.17269528501055598</v>
      </c>
      <c r="BA29" s="11">
        <v>2.1641558441558444</v>
      </c>
      <c r="BB29" s="11">
        <v>0.3679198817928091</v>
      </c>
      <c r="BC29" s="11">
        <v>0.30308358128212071</v>
      </c>
      <c r="BD29" s="11">
        <v>0.28307699170647416</v>
      </c>
      <c r="BE29" s="27"/>
      <c r="BF29" s="5"/>
    </row>
    <row r="30" spans="2:78" ht="13.5" customHeight="1" x14ac:dyDescent="0.2">
      <c r="B30" s="10">
        <v>173</v>
      </c>
      <c r="C30" s="10">
        <v>9.3740000000000006</v>
      </c>
      <c r="D30" s="10">
        <v>173.39058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28</v>
      </c>
      <c r="Q30" s="24">
        <v>1</v>
      </c>
      <c r="R30" s="24">
        <v>2.78</v>
      </c>
      <c r="S30" s="24">
        <v>42.01</v>
      </c>
      <c r="T30" s="24">
        <v>90.79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2.1816</v>
      </c>
      <c r="AK30" s="10">
        <v>0.73550000000000004</v>
      </c>
      <c r="AL30" s="11">
        <v>6.8500000000000005E-2</v>
      </c>
      <c r="AM30" s="11">
        <v>2.3099999999999999E-2</v>
      </c>
      <c r="AN30" s="11">
        <v>3.3079999999999998</v>
      </c>
      <c r="AO30" s="11">
        <v>0.48089999999999999</v>
      </c>
      <c r="AP30" s="11">
        <v>0.25380000000000003</v>
      </c>
      <c r="AQ30" s="11">
        <v>3.6900000000000002E-2</v>
      </c>
      <c r="AR30" s="11">
        <v>4.1642999999999999</v>
      </c>
      <c r="AS30" s="11">
        <v>1.2874000000000001</v>
      </c>
      <c r="AT30" s="11">
        <v>6.83E-2</v>
      </c>
      <c r="AU30" s="11">
        <v>2.1100000000000001E-2</v>
      </c>
      <c r="AV30" s="11">
        <v>39.463799999999999</v>
      </c>
      <c r="AW30" s="11">
        <v>3.3258999999999999</v>
      </c>
      <c r="AX30" s="11">
        <v>0.49070000000000003</v>
      </c>
      <c r="AY30" s="11">
        <v>4.1399999999999999E-2</v>
      </c>
      <c r="AZ30" s="11">
        <v>0.31820013431833444</v>
      </c>
      <c r="BA30" s="11">
        <v>7.1844802342606151</v>
      </c>
      <c r="BB30" s="11">
        <v>0.75563506261180668</v>
      </c>
      <c r="BC30" s="11">
        <v>0.59830028328611884</v>
      </c>
      <c r="BD30" s="11">
        <v>3.1317732365071745E-3</v>
      </c>
      <c r="BE30" s="27"/>
      <c r="BF30" s="5"/>
      <c r="BH30" s="19" t="s">
        <v>116</v>
      </c>
    </row>
    <row r="31" spans="2:78" ht="13.5" customHeight="1" x14ac:dyDescent="0.2">
      <c r="B31" s="10">
        <v>173</v>
      </c>
      <c r="C31" s="10">
        <v>9.3650000000000002</v>
      </c>
      <c r="D31" s="10">
        <v>173.39021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28</v>
      </c>
      <c r="Q31" s="24">
        <v>1</v>
      </c>
      <c r="R31" s="24">
        <v>2.78</v>
      </c>
      <c r="S31" s="24">
        <v>42.13</v>
      </c>
      <c r="T31" s="24">
        <v>90.71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4.3391999999999999</v>
      </c>
      <c r="AK31" s="10">
        <v>0.68769999999999998</v>
      </c>
      <c r="AL31" s="11">
        <v>0.13650000000000001</v>
      </c>
      <c r="AM31" s="11">
        <v>2.1600000000000001E-2</v>
      </c>
      <c r="AN31" s="11">
        <v>3.6232000000000002</v>
      </c>
      <c r="AO31" s="11">
        <v>0.35909999999999997</v>
      </c>
      <c r="AP31" s="11">
        <v>0.27860000000000001</v>
      </c>
      <c r="AQ31" s="11">
        <v>2.76E-2</v>
      </c>
      <c r="AR31" s="11">
        <v>8.4707000000000008</v>
      </c>
      <c r="AS31" s="11">
        <v>1.0387999999999999</v>
      </c>
      <c r="AT31" s="11">
        <v>0.1391</v>
      </c>
      <c r="AU31" s="11">
        <v>1.7100000000000001E-2</v>
      </c>
      <c r="AV31" s="11">
        <v>37.392200000000003</v>
      </c>
      <c r="AW31" s="11">
        <v>3.8584000000000001</v>
      </c>
      <c r="AX31" s="11">
        <v>0.46579999999999999</v>
      </c>
      <c r="AY31" s="11">
        <v>4.8099999999999997E-2</v>
      </c>
      <c r="AZ31" s="11">
        <v>0.25147770016120363</v>
      </c>
      <c r="BA31" s="11">
        <v>3.3486700215672176</v>
      </c>
      <c r="BB31" s="11">
        <v>0.54008927095387671</v>
      </c>
      <c r="BC31" s="11">
        <v>0.44352430084170513</v>
      </c>
      <c r="BD31" s="11">
        <v>0.23785186278136586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173</v>
      </c>
      <c r="C32" s="10">
        <v>9.3569999999999993</v>
      </c>
      <c r="D32" s="10">
        <v>173.38988000000001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28</v>
      </c>
      <c r="Q32" s="24">
        <v>1</v>
      </c>
      <c r="R32" s="24">
        <v>2.78</v>
      </c>
      <c r="S32" s="24">
        <v>42.23</v>
      </c>
      <c r="T32" s="24">
        <v>90.64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4.3314000000000004</v>
      </c>
      <c r="AK32" s="10">
        <v>0.2</v>
      </c>
      <c r="AL32" s="11">
        <v>0.13650000000000001</v>
      </c>
      <c r="AM32" s="11">
        <v>6.3E-3</v>
      </c>
      <c r="AN32" s="11">
        <v>3.5036</v>
      </c>
      <c r="AO32" s="11">
        <v>2.4500000000000001E-2</v>
      </c>
      <c r="AP32" s="11">
        <v>0.26989999999999997</v>
      </c>
      <c r="AQ32" s="11">
        <v>1.9E-3</v>
      </c>
      <c r="AR32" s="11">
        <v>8.4634999999999998</v>
      </c>
      <c r="AS32" s="11">
        <v>0.59</v>
      </c>
      <c r="AT32" s="11">
        <v>0.13930000000000001</v>
      </c>
      <c r="AU32" s="11">
        <v>9.7000000000000003E-3</v>
      </c>
      <c r="AV32" s="11">
        <v>35.769799999999996</v>
      </c>
      <c r="AW32" s="11">
        <v>0.67179999999999995</v>
      </c>
      <c r="AX32" s="11">
        <v>0.44629999999999997</v>
      </c>
      <c r="AY32" s="11">
        <v>8.3999999999999995E-3</v>
      </c>
      <c r="AZ32" s="11">
        <v>0.2462999162245183</v>
      </c>
      <c r="BA32" s="11">
        <v>3.2038765254845654</v>
      </c>
      <c r="BB32" s="11">
        <v>0.52424863387978127</v>
      </c>
      <c r="BC32" s="11">
        <v>0.42418938835666908</v>
      </c>
      <c r="BD32" s="11">
        <v>0.25820247400904817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173</v>
      </c>
      <c r="C33" s="10">
        <v>9.3480000000000008</v>
      </c>
      <c r="D33" s="10">
        <v>173.3895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28</v>
      </c>
      <c r="Q33" s="24">
        <v>1</v>
      </c>
      <c r="R33" s="24">
        <v>2.78</v>
      </c>
      <c r="S33" s="24">
        <v>42.34</v>
      </c>
      <c r="T33" s="24">
        <v>90.57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4.6596000000000002</v>
      </c>
      <c r="AK33" s="10">
        <v>0.21709999999999999</v>
      </c>
      <c r="AL33" s="11">
        <v>0.14710000000000001</v>
      </c>
      <c r="AM33" s="11">
        <v>6.8999999999999999E-3</v>
      </c>
      <c r="AN33" s="11">
        <v>3.5278999999999998</v>
      </c>
      <c r="AO33" s="11">
        <v>4.3099999999999999E-2</v>
      </c>
      <c r="AP33" s="11">
        <v>0.27229999999999999</v>
      </c>
      <c r="AQ33" s="11">
        <v>3.3E-3</v>
      </c>
      <c r="AR33" s="11">
        <v>9.0673999999999992</v>
      </c>
      <c r="AS33" s="11">
        <v>0.52429999999999999</v>
      </c>
      <c r="AT33" s="11">
        <v>0.14949999999999999</v>
      </c>
      <c r="AU33" s="11">
        <v>8.6E-3</v>
      </c>
      <c r="AV33" s="11">
        <v>37.269399999999997</v>
      </c>
      <c r="AW33" s="11">
        <v>0.2122</v>
      </c>
      <c r="AX33" s="11">
        <v>0.46600000000000003</v>
      </c>
      <c r="AY33" s="11">
        <v>2.7000000000000001E-3</v>
      </c>
      <c r="AZ33" s="11">
        <v>0.26235947446837338</v>
      </c>
      <c r="BA33" s="11">
        <v>3.1170568561872911</v>
      </c>
      <c r="BB33" s="11">
        <v>0.51421608448415923</v>
      </c>
      <c r="BC33" s="11">
        <v>0.42559390407888842</v>
      </c>
      <c r="BD33" s="11">
        <v>0.43308332911883213</v>
      </c>
      <c r="BE33" s="27"/>
      <c r="BF33" s="5"/>
    </row>
    <row r="34" spans="2:66" ht="13.5" customHeight="1" x14ac:dyDescent="0.2">
      <c r="B34" s="10">
        <v>173</v>
      </c>
      <c r="C34" s="10">
        <v>9.4239999999999995</v>
      </c>
      <c r="D34" s="10">
        <v>173.39267000000001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28</v>
      </c>
      <c r="Q34" s="24">
        <v>1</v>
      </c>
      <c r="R34" s="24">
        <v>2.78</v>
      </c>
      <c r="S34" s="24">
        <v>41.39</v>
      </c>
      <c r="T34" s="24">
        <v>91.21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6.0606999999999998</v>
      </c>
      <c r="AK34" s="10">
        <v>0.64019999999999999</v>
      </c>
      <c r="AL34" s="11">
        <v>0.18820000000000001</v>
      </c>
      <c r="AM34" s="11">
        <v>1.9900000000000001E-2</v>
      </c>
      <c r="AN34" s="11">
        <v>3.7907999999999999</v>
      </c>
      <c r="AO34" s="11">
        <v>0.38300000000000001</v>
      </c>
      <c r="AP34" s="11">
        <v>0.28760000000000002</v>
      </c>
      <c r="AQ34" s="11">
        <v>2.9100000000000001E-2</v>
      </c>
      <c r="AR34" s="11">
        <v>11.758800000000001</v>
      </c>
      <c r="AS34" s="11">
        <v>0.68120000000000003</v>
      </c>
      <c r="AT34" s="11">
        <v>0.19070000000000001</v>
      </c>
      <c r="AU34" s="11">
        <v>1.0999999999999999E-2</v>
      </c>
      <c r="AV34" s="11">
        <v>31.876000000000001</v>
      </c>
      <c r="AW34" s="11">
        <v>2.6061999999999999</v>
      </c>
      <c r="AX34" s="11">
        <v>0.3921</v>
      </c>
      <c r="AY34" s="11">
        <v>3.2099999999999997E-2</v>
      </c>
      <c r="AZ34" s="11">
        <v>0.15374429895542149</v>
      </c>
      <c r="BA34" s="11">
        <v>2.0561090718405874</v>
      </c>
      <c r="BB34" s="11">
        <v>0.34557309540150993</v>
      </c>
      <c r="BC34" s="11">
        <v>0.27899889176209824</v>
      </c>
      <c r="BD34" s="11">
        <v>0.19635862424205022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173</v>
      </c>
      <c r="C35" s="10">
        <v>9.4329999999999998</v>
      </c>
      <c r="D35" s="10">
        <v>173.39304000000001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28</v>
      </c>
      <c r="Q35" s="24">
        <v>1</v>
      </c>
      <c r="R35" s="24">
        <v>2.78</v>
      </c>
      <c r="S35" s="24">
        <v>41.27</v>
      </c>
      <c r="T35" s="24">
        <v>91.28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4.1901999999999999</v>
      </c>
      <c r="AK35" s="10">
        <v>0.66010000000000002</v>
      </c>
      <c r="AL35" s="11">
        <v>0.1298</v>
      </c>
      <c r="AM35" s="11">
        <v>2.0500000000000001E-2</v>
      </c>
      <c r="AN35" s="11">
        <v>3.4596</v>
      </c>
      <c r="AO35" s="11">
        <v>0.31950000000000001</v>
      </c>
      <c r="AP35" s="11">
        <v>0.26190000000000002</v>
      </c>
      <c r="AQ35" s="11">
        <v>2.4199999999999999E-2</v>
      </c>
      <c r="AR35" s="11">
        <v>7.8926999999999996</v>
      </c>
      <c r="AS35" s="11">
        <v>0.93469999999999998</v>
      </c>
      <c r="AT35" s="11">
        <v>0.12770000000000001</v>
      </c>
      <c r="AU35" s="11">
        <v>1.5100000000000001E-2</v>
      </c>
      <c r="AV35" s="11">
        <v>33.321599999999997</v>
      </c>
      <c r="AW35" s="11">
        <v>2.9994000000000001</v>
      </c>
      <c r="AX35" s="11">
        <v>0.40910000000000002</v>
      </c>
      <c r="AY35" s="11">
        <v>3.6799999999999999E-2</v>
      </c>
      <c r="AZ35" s="11">
        <v>0.2193740685543964</v>
      </c>
      <c r="BA35" s="11">
        <v>3.2036021926389977</v>
      </c>
      <c r="BB35" s="11">
        <v>0.52421758569299548</v>
      </c>
      <c r="BC35" s="11">
        <v>0.40711805555555558</v>
      </c>
      <c r="BD35" s="11">
        <v>3.6436364395575571E-2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173</v>
      </c>
      <c r="C36" s="10">
        <v>9.4410000000000007</v>
      </c>
      <c r="D36" s="10">
        <v>173.39337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28</v>
      </c>
      <c r="Q36" s="24">
        <v>1</v>
      </c>
      <c r="R36" s="24">
        <v>2.78</v>
      </c>
      <c r="S36" s="24">
        <v>41.17</v>
      </c>
      <c r="T36" s="24">
        <v>91.35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3.6983999999999999</v>
      </c>
      <c r="AK36" s="10">
        <v>0.83009999999999995</v>
      </c>
      <c r="AL36" s="11">
        <v>0.1144</v>
      </c>
      <c r="AM36" s="11">
        <v>2.5700000000000001E-2</v>
      </c>
      <c r="AN36" s="11">
        <v>3.5647000000000002</v>
      </c>
      <c r="AO36" s="11">
        <v>0.29549999999999998</v>
      </c>
      <c r="AP36" s="11">
        <v>0.26939999999999997</v>
      </c>
      <c r="AQ36" s="11">
        <v>2.23E-2</v>
      </c>
      <c r="AR36" s="11">
        <v>7.2382999999999997</v>
      </c>
      <c r="AS36" s="11">
        <v>1.3253999999999999</v>
      </c>
      <c r="AT36" s="11">
        <v>0.1169</v>
      </c>
      <c r="AU36" s="11">
        <v>2.1399999999999999E-2</v>
      </c>
      <c r="AV36" s="11">
        <v>37.152999999999999</v>
      </c>
      <c r="AW36" s="11">
        <v>1.4851000000000001</v>
      </c>
      <c r="AX36" s="11">
        <v>0.45540000000000003</v>
      </c>
      <c r="AY36" s="11">
        <v>1.8200000000000001E-2</v>
      </c>
      <c r="AZ36" s="11">
        <v>0.25662251655629148</v>
      </c>
      <c r="BA36" s="11">
        <v>3.8956372968349018</v>
      </c>
      <c r="BB36" s="11">
        <v>0.59147300366940414</v>
      </c>
      <c r="BC36" s="11">
        <v>0.47351487456868413</v>
      </c>
      <c r="BD36" s="11">
        <v>8.9248688973434021E-2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173</v>
      </c>
      <c r="C37" s="10">
        <v>9.4489999999999998</v>
      </c>
      <c r="D37" s="10">
        <v>173.39371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28</v>
      </c>
      <c r="Q37" s="24">
        <v>1</v>
      </c>
      <c r="R37" s="24">
        <v>2.78</v>
      </c>
      <c r="S37" s="24">
        <v>41.07</v>
      </c>
      <c r="T37" s="24">
        <v>91.42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4.3975</v>
      </c>
      <c r="AK37" s="10">
        <v>7.2099999999999997E-2</v>
      </c>
      <c r="AL37" s="11">
        <v>0.1358</v>
      </c>
      <c r="AM37" s="11">
        <v>2.2000000000000001E-3</v>
      </c>
      <c r="AN37" s="11">
        <v>3.3166000000000002</v>
      </c>
      <c r="AO37" s="11">
        <v>0.25459999999999999</v>
      </c>
      <c r="AP37" s="11">
        <v>0.25019999999999998</v>
      </c>
      <c r="AQ37" s="11">
        <v>1.9199999999999998E-2</v>
      </c>
      <c r="AR37" s="11">
        <v>8.6006999999999998</v>
      </c>
      <c r="AS37" s="11">
        <v>0.2999</v>
      </c>
      <c r="AT37" s="11">
        <v>0.13869999999999999</v>
      </c>
      <c r="AU37" s="11">
        <v>4.7999999999999996E-3</v>
      </c>
      <c r="AV37" s="11">
        <v>32.689300000000003</v>
      </c>
      <c r="AW37" s="11">
        <v>3.3363</v>
      </c>
      <c r="AX37" s="11">
        <v>0.4</v>
      </c>
      <c r="AY37" s="11">
        <v>4.0800000000000003E-2</v>
      </c>
      <c r="AZ37" s="11">
        <v>0.23039064903106743</v>
      </c>
      <c r="BA37" s="11">
        <v>2.8839221341023795</v>
      </c>
      <c r="BB37" s="11">
        <v>0.48505661778355308</v>
      </c>
      <c r="BC37" s="11">
        <v>0.37734668335419286</v>
      </c>
      <c r="BD37" s="11">
        <v>0.28552803864925674</v>
      </c>
      <c r="BE37" s="27"/>
      <c r="BF37" s="5"/>
      <c r="BI37" s="22">
        <v>2</v>
      </c>
    </row>
    <row r="38" spans="2:66" ht="13.5" customHeight="1" x14ac:dyDescent="0.2">
      <c r="B38" s="10">
        <v>173</v>
      </c>
      <c r="C38" s="10">
        <v>9.4580000000000002</v>
      </c>
      <c r="D38" s="10">
        <v>173.39408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28</v>
      </c>
      <c r="Q38" s="24">
        <v>1</v>
      </c>
      <c r="R38" s="24">
        <v>2.78</v>
      </c>
      <c r="S38" s="24">
        <v>40.96</v>
      </c>
      <c r="T38" s="24">
        <v>91.5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3.5068000000000001</v>
      </c>
      <c r="AK38" s="10">
        <v>0.1201</v>
      </c>
      <c r="AL38" s="11">
        <v>0.1081</v>
      </c>
      <c r="AM38" s="11">
        <v>3.7000000000000002E-3</v>
      </c>
      <c r="AN38" s="11">
        <v>3.3166000000000002</v>
      </c>
      <c r="AO38" s="11">
        <v>0.122</v>
      </c>
      <c r="AP38" s="11">
        <v>0.24970000000000001</v>
      </c>
      <c r="AQ38" s="11">
        <v>9.1999999999999998E-3</v>
      </c>
      <c r="AR38" s="11">
        <v>7.0942999999999996</v>
      </c>
      <c r="AS38" s="11">
        <v>0.37409999999999999</v>
      </c>
      <c r="AT38" s="11">
        <v>0.1142</v>
      </c>
      <c r="AU38" s="11">
        <v>6.0000000000000001E-3</v>
      </c>
      <c r="AV38" s="11">
        <v>35.256</v>
      </c>
      <c r="AW38" s="11">
        <v>2.0758000000000001</v>
      </c>
      <c r="AX38" s="11">
        <v>0.43059999999999998</v>
      </c>
      <c r="AY38" s="11">
        <v>2.5399999999999999E-2</v>
      </c>
      <c r="AZ38" s="11">
        <v>0.2659120976039982</v>
      </c>
      <c r="BA38" s="11">
        <v>3.7705779334500877</v>
      </c>
      <c r="BB38" s="11">
        <v>0.58076358296622621</v>
      </c>
      <c r="BC38" s="11">
        <v>0.45424961715160805</v>
      </c>
      <c r="BD38" s="11">
        <v>0.1980099789046853</v>
      </c>
      <c r="BE38" s="27"/>
      <c r="BF38" s="5"/>
      <c r="BI38" s="22">
        <v>3</v>
      </c>
      <c r="BJ38" s="3"/>
    </row>
    <row r="39" spans="2:66" ht="13.5" customHeight="1" x14ac:dyDescent="0.2">
      <c r="B39" s="10">
        <v>173</v>
      </c>
      <c r="C39" s="10">
        <v>9.4649999999999999</v>
      </c>
      <c r="D39" s="10">
        <v>173.39437000000001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28</v>
      </c>
      <c r="Q39" s="24">
        <v>1</v>
      </c>
      <c r="R39" s="24">
        <v>2.78</v>
      </c>
      <c r="S39" s="24">
        <v>40.869999999999997</v>
      </c>
      <c r="T39" s="24">
        <v>91.56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4.0586000000000002</v>
      </c>
      <c r="AK39" s="10">
        <v>0.57999999999999996</v>
      </c>
      <c r="AL39" s="11">
        <v>0.1249</v>
      </c>
      <c r="AM39" s="11">
        <v>1.78E-2</v>
      </c>
      <c r="AN39" s="11">
        <v>3.3881000000000001</v>
      </c>
      <c r="AO39" s="11">
        <v>0.1474</v>
      </c>
      <c r="AP39" s="11">
        <v>0.25459999999999999</v>
      </c>
      <c r="AQ39" s="11">
        <v>1.11E-2</v>
      </c>
      <c r="AR39" s="11">
        <v>8.0563000000000002</v>
      </c>
      <c r="AS39" s="11">
        <v>1.2279</v>
      </c>
      <c r="AT39" s="11">
        <v>0.1295</v>
      </c>
      <c r="AU39" s="11">
        <v>1.9699999999999999E-2</v>
      </c>
      <c r="AV39" s="11">
        <v>35.0792</v>
      </c>
      <c r="AW39" s="11">
        <v>0.91310000000000002</v>
      </c>
      <c r="AX39" s="11">
        <v>0.42780000000000001</v>
      </c>
      <c r="AY39" s="11">
        <v>1.11E-2</v>
      </c>
      <c r="AZ39" s="11">
        <v>0.25381008206330602</v>
      </c>
      <c r="BA39" s="11">
        <v>3.3034749034749034</v>
      </c>
      <c r="BB39" s="11">
        <v>0.53525928584245475</v>
      </c>
      <c r="BC39" s="11">
        <v>0.42320060531542603</v>
      </c>
      <c r="BD39" s="11">
        <v>0.27572646081413743</v>
      </c>
      <c r="BE39" s="27"/>
      <c r="BF39" s="5"/>
    </row>
    <row r="40" spans="2:66" ht="13.5" customHeight="1" x14ac:dyDescent="0.2">
      <c r="B40" s="10">
        <v>173</v>
      </c>
      <c r="C40" s="10">
        <v>9.4740000000000002</v>
      </c>
      <c r="D40" s="10">
        <v>173.39474999999999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28</v>
      </c>
      <c r="Q40" s="24">
        <v>1</v>
      </c>
      <c r="R40" s="24">
        <v>2.78</v>
      </c>
      <c r="S40" s="24">
        <v>40.76</v>
      </c>
      <c r="T40" s="24">
        <v>91.63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7.0026999999999999</v>
      </c>
      <c r="AK40" s="10">
        <v>0.50180000000000002</v>
      </c>
      <c r="AL40" s="11">
        <v>0.21510000000000001</v>
      </c>
      <c r="AM40" s="11">
        <v>1.54E-2</v>
      </c>
      <c r="AN40" s="11">
        <v>4.1641000000000004</v>
      </c>
      <c r="AO40" s="11">
        <v>3.0599999999999999E-2</v>
      </c>
      <c r="AP40" s="11">
        <v>0.31230000000000002</v>
      </c>
      <c r="AQ40" s="11">
        <v>2.3E-3</v>
      </c>
      <c r="AR40" s="11">
        <v>13.700100000000001</v>
      </c>
      <c r="AS40" s="11">
        <v>1.4138999999999999</v>
      </c>
      <c r="AT40" s="11">
        <v>0.2198</v>
      </c>
      <c r="AU40" s="11">
        <v>2.2700000000000001E-2</v>
      </c>
      <c r="AV40" s="11">
        <v>34.609099999999998</v>
      </c>
      <c r="AW40" s="11">
        <v>0.3931</v>
      </c>
      <c r="AX40" s="11">
        <v>0.42130000000000001</v>
      </c>
      <c r="AY40" s="11">
        <v>4.7999999999999996E-3</v>
      </c>
      <c r="AZ40" s="11">
        <v>0.14858233369683749</v>
      </c>
      <c r="BA40" s="11">
        <v>1.9167424931756143</v>
      </c>
      <c r="BB40" s="11">
        <v>0.31430354078926848</v>
      </c>
      <c r="BC40" s="11">
        <v>0.26487599684514945</v>
      </c>
      <c r="BD40" s="11">
        <v>0.30794338010161654</v>
      </c>
      <c r="BE40" s="27"/>
      <c r="BF40" s="5"/>
    </row>
    <row r="41" spans="2:66" ht="13.5" customHeight="1" x14ac:dyDescent="0.2">
      <c r="B41" s="10">
        <v>173</v>
      </c>
      <c r="C41" s="10">
        <v>9.4809999999999999</v>
      </c>
      <c r="D41" s="10">
        <v>173.39503999999999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28</v>
      </c>
      <c r="Q41" s="24">
        <v>1</v>
      </c>
      <c r="R41" s="24">
        <v>2.78</v>
      </c>
      <c r="S41" s="24">
        <v>40.67</v>
      </c>
      <c r="T41" s="24">
        <v>91.69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4.2301000000000002</v>
      </c>
      <c r="AK41" s="10">
        <v>2.3099999999999999E-2</v>
      </c>
      <c r="AL41" s="11">
        <v>0.12970000000000001</v>
      </c>
      <c r="AM41" s="11">
        <v>6.9999999999999999E-4</v>
      </c>
      <c r="AN41" s="11">
        <v>3.5057</v>
      </c>
      <c r="AO41" s="11">
        <v>0.2399</v>
      </c>
      <c r="AP41" s="11">
        <v>0.26250000000000001</v>
      </c>
      <c r="AQ41" s="11">
        <v>1.7999999999999999E-2</v>
      </c>
      <c r="AR41" s="11">
        <v>8.3615999999999993</v>
      </c>
      <c r="AS41" s="11">
        <v>0.33610000000000001</v>
      </c>
      <c r="AT41" s="11">
        <v>0.13389999999999999</v>
      </c>
      <c r="AU41" s="11">
        <v>5.4000000000000003E-3</v>
      </c>
      <c r="AV41" s="11">
        <v>34.053800000000003</v>
      </c>
      <c r="AW41" s="11">
        <v>2.2671999999999999</v>
      </c>
      <c r="AX41" s="11">
        <v>0.41389999999999999</v>
      </c>
      <c r="AY41" s="11">
        <v>2.76E-2</v>
      </c>
      <c r="AZ41" s="11">
        <v>0.22383205204021286</v>
      </c>
      <c r="BA41" s="11">
        <v>3.0911127707244215</v>
      </c>
      <c r="BB41" s="11">
        <v>0.51113545089448709</v>
      </c>
      <c r="BC41" s="11">
        <v>0.40083985493414775</v>
      </c>
      <c r="BD41" s="11">
        <v>0.12320515180114472</v>
      </c>
      <c r="BE41" s="27"/>
      <c r="BF41" s="5"/>
    </row>
    <row r="42" spans="2:66" ht="13.5" customHeight="1" x14ac:dyDescent="0.2">
      <c r="B42" s="10">
        <v>173</v>
      </c>
      <c r="C42" s="10">
        <v>9.2720000000000002</v>
      </c>
      <c r="D42" s="10">
        <v>173.38632999999999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28</v>
      </c>
      <c r="Q42" s="24">
        <v>1</v>
      </c>
      <c r="R42" s="24">
        <v>2.78</v>
      </c>
      <c r="S42" s="24">
        <v>43.3</v>
      </c>
      <c r="T42" s="24">
        <v>89.94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8.2071000000000005</v>
      </c>
      <c r="AK42" s="10">
        <v>5.3400000000000003E-2</v>
      </c>
      <c r="AL42" s="11">
        <v>0.26350000000000001</v>
      </c>
      <c r="AM42" s="11">
        <v>1.6999999999999999E-3</v>
      </c>
      <c r="AN42" s="11">
        <v>3.7795999999999998</v>
      </c>
      <c r="AO42" s="11">
        <v>1.7100000000000001E-2</v>
      </c>
      <c r="AP42" s="11">
        <v>0.29699999999999999</v>
      </c>
      <c r="AQ42" s="11">
        <v>1.2999999999999999E-3</v>
      </c>
      <c r="AR42" s="11">
        <v>15.5364</v>
      </c>
      <c r="AS42" s="11">
        <v>6.4799999999999996E-2</v>
      </c>
      <c r="AT42" s="11">
        <v>0.2606</v>
      </c>
      <c r="AU42" s="11">
        <v>1.1000000000000001E-3</v>
      </c>
      <c r="AV42" s="11">
        <v>26.3245</v>
      </c>
      <c r="AW42" s="11">
        <v>7.4899999999999994E-2</v>
      </c>
      <c r="AX42" s="11">
        <v>0.33460000000000001</v>
      </c>
      <c r="AY42" s="11">
        <v>1E-3</v>
      </c>
      <c r="AZ42" s="11">
        <v>5.9531348955034875E-2</v>
      </c>
      <c r="BA42" s="11">
        <v>1.283960092095165</v>
      </c>
      <c r="BB42" s="11">
        <v>0.12432795698924734</v>
      </c>
      <c r="BC42" s="11">
        <v>0.10135135135135137</v>
      </c>
      <c r="BD42" s="11">
        <v>0.39400972124282224</v>
      </c>
      <c r="BE42" s="27"/>
      <c r="BF42" s="5"/>
    </row>
    <row r="43" spans="2:66" ht="13.5" customHeight="1" x14ac:dyDescent="0.2">
      <c r="B43" s="10">
        <v>173</v>
      </c>
      <c r="C43" s="10">
        <v>9.282</v>
      </c>
      <c r="D43" s="10">
        <v>173.38675000000001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28</v>
      </c>
      <c r="Q43" s="24">
        <v>1</v>
      </c>
      <c r="R43" s="24">
        <v>2.78</v>
      </c>
      <c r="S43" s="24">
        <v>43.17</v>
      </c>
      <c r="T43" s="24">
        <v>90.02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4.8959000000000001</v>
      </c>
      <c r="AK43" s="10">
        <v>0.82579999999999998</v>
      </c>
      <c r="AL43" s="11">
        <v>0.15679999999999999</v>
      </c>
      <c r="AM43" s="11">
        <v>2.6499999999999999E-2</v>
      </c>
      <c r="AN43" s="11">
        <v>3.6802000000000001</v>
      </c>
      <c r="AO43" s="11">
        <v>0.1817</v>
      </c>
      <c r="AP43" s="11">
        <v>0.28849999999999998</v>
      </c>
      <c r="AQ43" s="11">
        <v>1.4200000000000001E-2</v>
      </c>
      <c r="AR43" s="11">
        <v>9.1738</v>
      </c>
      <c r="AS43" s="11">
        <v>1.8126</v>
      </c>
      <c r="AT43" s="11">
        <v>0.1535</v>
      </c>
      <c r="AU43" s="11">
        <v>3.0300000000000001E-2</v>
      </c>
      <c r="AV43" s="11">
        <v>36.749400000000001</v>
      </c>
      <c r="AW43" s="11">
        <v>0.91100000000000003</v>
      </c>
      <c r="AX43" s="11">
        <v>0.46610000000000001</v>
      </c>
      <c r="AY43" s="11">
        <v>1.1599999999999999E-2</v>
      </c>
      <c r="AZ43" s="11">
        <v>0.2353564802544395</v>
      </c>
      <c r="BA43" s="11">
        <v>3.036482084690554</v>
      </c>
      <c r="BB43" s="11">
        <v>0.50451904454486762</v>
      </c>
      <c r="BC43" s="11">
        <v>0.41881028938906745</v>
      </c>
      <c r="BD43" s="11">
        <v>0.24674845412149296</v>
      </c>
      <c r="BE43" s="27"/>
      <c r="BF43" s="5"/>
    </row>
    <row r="44" spans="2:66" ht="13.5" customHeight="1" x14ac:dyDescent="0.2">
      <c r="B44" s="10">
        <v>173</v>
      </c>
      <c r="C44" s="10">
        <v>9.2929999999999993</v>
      </c>
      <c r="D44" s="10">
        <v>173.38721000000001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28</v>
      </c>
      <c r="Q44" s="24">
        <v>1</v>
      </c>
      <c r="R44" s="24">
        <v>2.78</v>
      </c>
      <c r="S44" s="24">
        <v>43.03</v>
      </c>
      <c r="T44" s="24">
        <v>90.11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8.5121000000000002</v>
      </c>
      <c r="AK44" s="10">
        <v>5.21E-2</v>
      </c>
      <c r="AL44" s="11">
        <v>0.27200000000000002</v>
      </c>
      <c r="AM44" s="11">
        <v>1.6999999999999999E-3</v>
      </c>
      <c r="AN44" s="11">
        <v>3.7704</v>
      </c>
      <c r="AO44" s="11">
        <v>1.7999999999999999E-2</v>
      </c>
      <c r="AP44" s="11">
        <v>0.29480000000000001</v>
      </c>
      <c r="AQ44" s="11">
        <v>1.4E-3</v>
      </c>
      <c r="AR44" s="11">
        <v>15.9244</v>
      </c>
      <c r="AS44" s="11">
        <v>9.3399999999999997E-2</v>
      </c>
      <c r="AT44" s="11">
        <v>0.26579999999999998</v>
      </c>
      <c r="AU44" s="11">
        <v>1.6000000000000001E-3</v>
      </c>
      <c r="AV44" s="11">
        <v>26.133099999999999</v>
      </c>
      <c r="AW44" s="11">
        <v>0.104</v>
      </c>
      <c r="AX44" s="11">
        <v>0.33069999999999999</v>
      </c>
      <c r="AY44" s="11">
        <v>1.2999999999999999E-3</v>
      </c>
      <c r="AZ44" s="11">
        <v>5.7394084732214211E-2</v>
      </c>
      <c r="BA44" s="11">
        <v>1.244168547780286</v>
      </c>
      <c r="BB44" s="11">
        <v>0.10880134115674771</v>
      </c>
      <c r="BC44" s="11">
        <v>8.8782489740082099E-2</v>
      </c>
      <c r="BD44" s="11">
        <v>0.50128610878818292</v>
      </c>
      <c r="BE44" s="27"/>
      <c r="BF44" s="5"/>
    </row>
    <row r="45" spans="2:66" ht="13.5" customHeight="1" x14ac:dyDescent="0.2">
      <c r="B45" s="10">
        <v>173</v>
      </c>
      <c r="C45" s="10">
        <v>9.3010000000000002</v>
      </c>
      <c r="D45" s="10">
        <v>173.38754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28</v>
      </c>
      <c r="Q45" s="24">
        <v>1</v>
      </c>
      <c r="R45" s="24">
        <v>2.78</v>
      </c>
      <c r="S45" s="24">
        <v>42.93</v>
      </c>
      <c r="T45" s="24">
        <v>90.18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4.3064</v>
      </c>
      <c r="AK45" s="10">
        <v>0.4985</v>
      </c>
      <c r="AL45" s="11">
        <v>0.13739999999999999</v>
      </c>
      <c r="AM45" s="11">
        <v>1.5900000000000001E-2</v>
      </c>
      <c r="AN45" s="11">
        <v>3.5345</v>
      </c>
      <c r="AO45" s="11">
        <v>3.0499999999999999E-2</v>
      </c>
      <c r="AP45" s="11">
        <v>0.27579999999999999</v>
      </c>
      <c r="AQ45" s="11">
        <v>2.3999999999999998E-3</v>
      </c>
      <c r="AR45" s="11">
        <v>8.1509999999999998</v>
      </c>
      <c r="AS45" s="11">
        <v>1.1734</v>
      </c>
      <c r="AT45" s="11">
        <v>0.1358</v>
      </c>
      <c r="AU45" s="11">
        <v>1.9599999999999999E-2</v>
      </c>
      <c r="AV45" s="11">
        <v>35.528500000000001</v>
      </c>
      <c r="AW45" s="11">
        <v>1.1377999999999999</v>
      </c>
      <c r="AX45" s="11">
        <v>0.44869999999999999</v>
      </c>
      <c r="AY45" s="11">
        <v>1.44E-2</v>
      </c>
      <c r="AZ45" s="11">
        <v>0.2386473429951691</v>
      </c>
      <c r="BA45" s="11">
        <v>3.304123711340206</v>
      </c>
      <c r="BB45" s="11">
        <v>0.5353293413173652</v>
      </c>
      <c r="BC45" s="11">
        <v>0.43278008298755183</v>
      </c>
      <c r="BD45" s="11">
        <v>0.15233286885587685</v>
      </c>
      <c r="BE45" s="27"/>
      <c r="BF45" s="5"/>
    </row>
    <row r="46" spans="2:66" ht="13.5" customHeight="1" x14ac:dyDescent="0.2">
      <c r="B46" s="10">
        <v>173</v>
      </c>
      <c r="C46" s="10">
        <v>9.2720000000000002</v>
      </c>
      <c r="D46" s="10">
        <v>173.38632999999999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28</v>
      </c>
      <c r="Q46" s="24">
        <v>1</v>
      </c>
      <c r="R46" s="24">
        <v>2.78</v>
      </c>
      <c r="S46" s="24">
        <v>43.3</v>
      </c>
      <c r="T46" s="24">
        <v>89.94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8.2071000000000005</v>
      </c>
      <c r="AK46" s="10">
        <v>5.3400000000000003E-2</v>
      </c>
      <c r="AL46" s="11">
        <v>0.26350000000000001</v>
      </c>
      <c r="AM46" s="11">
        <v>1.6999999999999999E-3</v>
      </c>
      <c r="AN46" s="11">
        <v>3.7795999999999998</v>
      </c>
      <c r="AO46" s="11">
        <v>1.7100000000000001E-2</v>
      </c>
      <c r="AP46" s="11">
        <v>0.29699999999999999</v>
      </c>
      <c r="AQ46" s="11">
        <v>1.2999999999999999E-3</v>
      </c>
      <c r="AR46" s="11">
        <v>15.5364</v>
      </c>
      <c r="AS46" s="11">
        <v>6.4799999999999996E-2</v>
      </c>
      <c r="AT46" s="11">
        <v>0.2606</v>
      </c>
      <c r="AU46" s="11">
        <v>1.1000000000000001E-3</v>
      </c>
      <c r="AV46" s="11">
        <v>26.3245</v>
      </c>
      <c r="AW46" s="11">
        <v>7.4899999999999994E-2</v>
      </c>
      <c r="AX46" s="11">
        <v>0.33460000000000001</v>
      </c>
      <c r="AY46" s="11">
        <v>1E-3</v>
      </c>
      <c r="AZ46" s="11">
        <v>5.9531348955034875E-2</v>
      </c>
      <c r="BA46" s="11">
        <v>1.283960092095165</v>
      </c>
      <c r="BB46" s="11">
        <v>0.12432795698924734</v>
      </c>
      <c r="BC46" s="11">
        <v>0.10135135135135137</v>
      </c>
      <c r="BD46" s="11">
        <v>0.39400972124282224</v>
      </c>
      <c r="BE46" s="27"/>
      <c r="BF46" s="5"/>
    </row>
    <row r="47" spans="2:66" ht="13.5" customHeight="1" x14ac:dyDescent="0.2">
      <c r="B47" s="10">
        <v>173</v>
      </c>
      <c r="C47" s="10">
        <v>9.3119999999999994</v>
      </c>
      <c r="D47" s="10">
        <v>173.38800000000001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28</v>
      </c>
      <c r="Q47" s="24">
        <v>1</v>
      </c>
      <c r="R47" s="24">
        <v>2.78</v>
      </c>
      <c r="S47" s="24">
        <v>42.79</v>
      </c>
      <c r="T47" s="24">
        <v>90.27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4.1814999999999998</v>
      </c>
      <c r="AK47" s="10">
        <v>0.18840000000000001</v>
      </c>
      <c r="AL47" s="11">
        <v>0.1331</v>
      </c>
      <c r="AM47" s="11">
        <v>6.0000000000000001E-3</v>
      </c>
      <c r="AN47" s="11">
        <v>3.3996</v>
      </c>
      <c r="AO47" s="11">
        <v>8.9999999999999998E-4</v>
      </c>
      <c r="AP47" s="11">
        <v>0.2646</v>
      </c>
      <c r="AQ47" s="11">
        <v>1E-4</v>
      </c>
      <c r="AR47" s="11">
        <v>8.0563000000000002</v>
      </c>
      <c r="AS47" s="11">
        <v>0.51</v>
      </c>
      <c r="AT47" s="11">
        <v>0.13389999999999999</v>
      </c>
      <c r="AU47" s="11">
        <v>8.5000000000000006E-3</v>
      </c>
      <c r="AV47" s="11">
        <v>34.515500000000003</v>
      </c>
      <c r="AW47" s="11">
        <v>0.96509999999999996</v>
      </c>
      <c r="AX47" s="11">
        <v>0.43490000000000001</v>
      </c>
      <c r="AY47" s="11">
        <v>1.2200000000000001E-2</v>
      </c>
      <c r="AZ47" s="11">
        <v>0.24345961401000715</v>
      </c>
      <c r="BA47" s="11">
        <v>3.247946228528753</v>
      </c>
      <c r="BB47" s="11">
        <v>0.52918424753867799</v>
      </c>
      <c r="BC47" s="11">
        <v>0.42243637724550909</v>
      </c>
      <c r="BD47" s="11">
        <v>0.21531145278425343</v>
      </c>
      <c r="BE47" s="27"/>
      <c r="BF47" s="5"/>
    </row>
    <row r="48" spans="2:66" ht="13.5" customHeight="1" x14ac:dyDescent="0.2">
      <c r="B48" s="10">
        <v>173</v>
      </c>
      <c r="C48" s="10">
        <v>9.3209999999999997</v>
      </c>
      <c r="D48" s="10">
        <v>173.38838000000001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28</v>
      </c>
      <c r="Q48" s="24">
        <v>1</v>
      </c>
      <c r="R48" s="24">
        <v>2.78</v>
      </c>
      <c r="S48" s="24">
        <v>42.68</v>
      </c>
      <c r="T48" s="24">
        <v>90.34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8.5402000000000005</v>
      </c>
      <c r="AK48" s="10">
        <v>0.1143</v>
      </c>
      <c r="AL48" s="11">
        <v>0.2712</v>
      </c>
      <c r="AM48" s="11">
        <v>3.5999999999999999E-3</v>
      </c>
      <c r="AN48" s="11">
        <v>3.7799</v>
      </c>
      <c r="AO48" s="11">
        <v>3.8800000000000001E-2</v>
      </c>
      <c r="AP48" s="11">
        <v>0.29360000000000003</v>
      </c>
      <c r="AQ48" s="11">
        <v>3.0000000000000001E-3</v>
      </c>
      <c r="AR48" s="11">
        <v>15.967700000000001</v>
      </c>
      <c r="AS48" s="11">
        <v>0.1797</v>
      </c>
      <c r="AT48" s="11">
        <v>0.26490000000000002</v>
      </c>
      <c r="AU48" s="11">
        <v>3.0000000000000001E-3</v>
      </c>
      <c r="AV48" s="11">
        <v>26.0853</v>
      </c>
      <c r="AW48" s="11">
        <v>0.18099999999999999</v>
      </c>
      <c r="AX48" s="11">
        <v>0.32800000000000001</v>
      </c>
      <c r="AY48" s="11">
        <v>2.3E-3</v>
      </c>
      <c r="AZ48" s="11">
        <v>5.5341055341055316E-2</v>
      </c>
      <c r="BA48" s="11">
        <v>1.2382030955077388</v>
      </c>
      <c r="BB48" s="11">
        <v>0.10642604149097654</v>
      </c>
      <c r="BC48" s="11">
        <v>8.6604446884435887E-2</v>
      </c>
      <c r="BD48" s="11">
        <v>0.48618094322220412</v>
      </c>
      <c r="BE48" s="27"/>
      <c r="BF48" s="5"/>
    </row>
    <row r="49" spans="2:57" ht="13.5" customHeight="1" x14ac:dyDescent="0.2">
      <c r="B49" s="10">
        <v>173</v>
      </c>
      <c r="C49" s="10">
        <v>9.3320000000000007</v>
      </c>
      <c r="D49" s="10">
        <v>173.38883000000001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28</v>
      </c>
      <c r="Q49" s="24">
        <v>1</v>
      </c>
      <c r="R49" s="24">
        <v>2.78</v>
      </c>
      <c r="S49" s="24">
        <v>42.54</v>
      </c>
      <c r="T49" s="24">
        <v>90.44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3.8940000000000001</v>
      </c>
      <c r="AK49" s="10">
        <v>1.2699999999999999E-2</v>
      </c>
      <c r="AL49" s="11">
        <v>0.1234</v>
      </c>
      <c r="AM49" s="11">
        <v>4.0000000000000002E-4</v>
      </c>
      <c r="AN49" s="11">
        <v>3.2357</v>
      </c>
      <c r="AO49" s="11">
        <v>0.2172</v>
      </c>
      <c r="AP49" s="11">
        <v>0.25069999999999998</v>
      </c>
      <c r="AQ49" s="11">
        <v>1.6799999999999999E-2</v>
      </c>
      <c r="AR49" s="11">
        <v>7.4116999999999997</v>
      </c>
      <c r="AS49" s="11">
        <v>0.502</v>
      </c>
      <c r="AT49" s="11">
        <v>0.1226</v>
      </c>
      <c r="AU49" s="11">
        <v>8.3000000000000001E-3</v>
      </c>
      <c r="AV49" s="11">
        <v>32.408499999999997</v>
      </c>
      <c r="AW49" s="11">
        <v>2.8683000000000001</v>
      </c>
      <c r="AX49" s="11">
        <v>0.40660000000000002</v>
      </c>
      <c r="AY49" s="11">
        <v>3.5999999999999997E-2</v>
      </c>
      <c r="AZ49" s="11">
        <v>0.2371824129012628</v>
      </c>
      <c r="BA49" s="11">
        <v>3.3164763458401305</v>
      </c>
      <c r="BB49" s="11">
        <v>0.53665910808767958</v>
      </c>
      <c r="BC49" s="11">
        <v>0.41391371939370397</v>
      </c>
      <c r="BD49" s="11">
        <v>0.13540595793659116</v>
      </c>
      <c r="BE49" s="27"/>
    </row>
    <row r="50" spans="2:57" ht="13.5" customHeight="1" x14ac:dyDescent="0.2">
      <c r="B50" s="10">
        <v>173</v>
      </c>
      <c r="C50" s="10">
        <v>9.23</v>
      </c>
      <c r="D50" s="10">
        <v>173.38458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28</v>
      </c>
      <c r="Q50" s="24">
        <v>1</v>
      </c>
      <c r="R50" s="24">
        <v>2.78</v>
      </c>
      <c r="S50" s="24">
        <v>43.82</v>
      </c>
      <c r="T50" s="24">
        <v>89.6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8.1638999999999999</v>
      </c>
      <c r="AK50" s="10">
        <v>1.9E-3</v>
      </c>
      <c r="AL50" s="11">
        <v>0.2646</v>
      </c>
      <c r="AM50" s="11">
        <v>1E-4</v>
      </c>
      <c r="AN50" s="11">
        <v>3.5634000000000001</v>
      </c>
      <c r="AO50" s="11">
        <v>4.7000000000000002E-3</v>
      </c>
      <c r="AP50" s="11">
        <v>0.2828</v>
      </c>
      <c r="AQ50" s="11">
        <v>4.0000000000000002E-4</v>
      </c>
      <c r="AR50" s="11">
        <v>15.293699999999999</v>
      </c>
      <c r="AS50" s="11">
        <v>2.3199999999999998E-2</v>
      </c>
      <c r="AT50" s="11">
        <v>0.25890000000000002</v>
      </c>
      <c r="AU50" s="11">
        <v>4.0000000000000002E-4</v>
      </c>
      <c r="AV50" s="11">
        <v>25.0307</v>
      </c>
      <c r="AW50" s="11">
        <v>2.9100000000000001E-2</v>
      </c>
      <c r="AX50" s="11">
        <v>0.3211</v>
      </c>
      <c r="AY50" s="11">
        <v>4.0000000000000002E-4</v>
      </c>
      <c r="AZ50" s="11">
        <v>6.3421096207981462E-2</v>
      </c>
      <c r="BA50" s="11">
        <v>1.2402471996910003</v>
      </c>
      <c r="BB50" s="11">
        <v>0.10724137931034478</v>
      </c>
      <c r="BC50" s="11">
        <v>8.6388888888888848E-2</v>
      </c>
      <c r="BD50" s="11">
        <v>0.62955613911323616</v>
      </c>
      <c r="BE50" s="27"/>
    </row>
    <row r="51" spans="2:57" ht="13.5" customHeight="1" x14ac:dyDescent="0.2">
      <c r="B51" s="10">
        <v>173</v>
      </c>
      <c r="C51" s="10">
        <v>8.91</v>
      </c>
      <c r="D51" s="10">
        <v>173.37125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28</v>
      </c>
      <c r="Q51" s="24">
        <v>1</v>
      </c>
      <c r="R51" s="24">
        <v>2.78</v>
      </c>
      <c r="S51" s="24">
        <v>47.84</v>
      </c>
      <c r="T51" s="24">
        <v>87.09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19.822500000000002</v>
      </c>
      <c r="AK51" s="26">
        <v>0</v>
      </c>
      <c r="AL51" s="26">
        <v>0.69420000000000004</v>
      </c>
      <c r="AM51" s="26">
        <v>0</v>
      </c>
      <c r="AN51" s="26">
        <v>7.9386999999999999</v>
      </c>
      <c r="AO51" s="26">
        <v>0</v>
      </c>
      <c r="AP51" s="26">
        <v>0.68410000000000004</v>
      </c>
      <c r="AQ51" s="26">
        <v>0</v>
      </c>
      <c r="AR51" s="26">
        <v>38.002200000000002</v>
      </c>
      <c r="AS51" s="26">
        <v>0</v>
      </c>
      <c r="AT51" s="26">
        <v>0.69599999999999995</v>
      </c>
      <c r="AU51" s="26">
        <v>0</v>
      </c>
      <c r="AV51" s="26">
        <v>48.293399999999998</v>
      </c>
      <c r="AW51" s="26">
        <v>0</v>
      </c>
      <c r="AX51" s="26">
        <v>0.66930000000000001</v>
      </c>
      <c r="AY51" s="26">
        <v>0</v>
      </c>
      <c r="AZ51" s="11">
        <v>-1.093542190039902E-2</v>
      </c>
      <c r="BA51" s="11">
        <v>0.96163793103448281</v>
      </c>
      <c r="BB51" s="11">
        <v>-1.9556141507360982E-2</v>
      </c>
      <c r="BC51" s="11">
        <v>-9.5427009060204595E-3</v>
      </c>
      <c r="BD51" s="11">
        <v>0.47527938027608579</v>
      </c>
      <c r="BE51" s="27"/>
    </row>
    <row r="52" spans="2:57" ht="13.5" customHeight="1" x14ac:dyDescent="0.2">
      <c r="B52" s="10">
        <v>173</v>
      </c>
      <c r="C52" s="10">
        <v>8.8810000000000002</v>
      </c>
      <c r="D52" s="10">
        <v>173.37003999999999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28</v>
      </c>
      <c r="Q52" s="24">
        <v>1</v>
      </c>
      <c r="R52" s="24">
        <v>2.78</v>
      </c>
      <c r="S52" s="24">
        <v>48.21</v>
      </c>
      <c r="T52" s="24">
        <v>86.87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28.215</v>
      </c>
      <c r="AK52" s="10">
        <v>1.95E-2</v>
      </c>
      <c r="AL52" s="11">
        <v>0.99550000000000005</v>
      </c>
      <c r="AM52" s="11">
        <v>6.9999999999999999E-4</v>
      </c>
      <c r="AN52" s="11">
        <v>11.4588</v>
      </c>
      <c r="AO52" s="11">
        <v>5.5999999999999999E-3</v>
      </c>
      <c r="AP52" s="11">
        <v>0.99519999999999997</v>
      </c>
      <c r="AQ52" s="11">
        <v>5.0000000000000001E-4</v>
      </c>
      <c r="AR52" s="11">
        <v>53.946199999999997</v>
      </c>
      <c r="AS52" s="11">
        <v>3.3700000000000001E-2</v>
      </c>
      <c r="AT52" s="11">
        <v>0.99550000000000005</v>
      </c>
      <c r="AU52" s="11">
        <v>5.9999999999999995E-4</v>
      </c>
      <c r="AV52" s="11">
        <v>71.281599999999997</v>
      </c>
      <c r="AW52" s="11">
        <v>5.0200000000000002E-2</v>
      </c>
      <c r="AX52" s="11">
        <v>0.99519999999999997</v>
      </c>
      <c r="AY52" s="11">
        <v>6.9999999999999999E-4</v>
      </c>
      <c r="AZ52" s="25">
        <v>0.72301801780025243</v>
      </c>
      <c r="BA52" s="25">
        <v>1.3213460818370895</v>
      </c>
      <c r="BB52" s="25">
        <v>0.13843092348504085</v>
      </c>
      <c r="BC52" s="25">
        <v>0.20682060769376381</v>
      </c>
      <c r="BD52" s="25">
        <v>11.620003640461521</v>
      </c>
      <c r="BE52" s="27"/>
    </row>
    <row r="53" spans="2:57" ht="13.5" customHeight="1" x14ac:dyDescent="0.2">
      <c r="B53" s="10">
        <v>173</v>
      </c>
      <c r="C53" s="10">
        <v>9.2140000000000004</v>
      </c>
      <c r="D53" s="10">
        <v>173.38391999999999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28</v>
      </c>
      <c r="Q53" s="24">
        <v>1</v>
      </c>
      <c r="R53" s="24">
        <v>2.78</v>
      </c>
      <c r="S53" s="24">
        <v>44.02</v>
      </c>
      <c r="T53" s="24">
        <v>89.47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30.901</v>
      </c>
      <c r="AK53" s="10">
        <v>1.18E-2</v>
      </c>
      <c r="AL53" s="11">
        <v>1.0051000000000001</v>
      </c>
      <c r="AM53" s="11">
        <v>4.0000000000000002E-4</v>
      </c>
      <c r="AN53" s="11">
        <v>12.614000000000001</v>
      </c>
      <c r="AO53" s="11">
        <v>3.2000000000000002E-3</v>
      </c>
      <c r="AP53" s="11">
        <v>1.0049999999999999</v>
      </c>
      <c r="AQ53" s="11">
        <v>2.9999999999999997E-4</v>
      </c>
      <c r="AR53" s="11">
        <v>59.149299999999997</v>
      </c>
      <c r="AS53" s="11">
        <v>1.11E-2</v>
      </c>
      <c r="AT53" s="11">
        <v>1.0051000000000001</v>
      </c>
      <c r="AU53" s="11">
        <v>2.0000000000000001E-4</v>
      </c>
      <c r="AV53" s="11">
        <v>78.056200000000004</v>
      </c>
      <c r="AW53" s="11">
        <v>1.8599999999999998E-2</v>
      </c>
      <c r="AX53" s="11">
        <v>1.0049999999999999</v>
      </c>
      <c r="AY53" s="11">
        <v>2.0000000000000001E-4</v>
      </c>
      <c r="AZ53" s="25">
        <v>0.72176084314361266</v>
      </c>
      <c r="BA53" s="25">
        <v>1.3196470626026007</v>
      </c>
      <c r="BB53" s="25">
        <v>0.13779986953875761</v>
      </c>
      <c r="BC53" s="25">
        <v>0.20594929033335641</v>
      </c>
      <c r="BD53" s="25">
        <v>11.623743574510426</v>
      </c>
      <c r="BE53" s="27"/>
    </row>
    <row r="54" spans="2:57" ht="13.5" customHeight="1" x14ac:dyDescent="0.2">
      <c r="B54" s="10">
        <v>173</v>
      </c>
      <c r="C54" s="10">
        <v>9.5269999999999992</v>
      </c>
      <c r="D54" s="10">
        <v>173.39696000000001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28</v>
      </c>
      <c r="Q54" s="24">
        <v>1</v>
      </c>
      <c r="R54" s="24">
        <v>2.78</v>
      </c>
      <c r="S54" s="24">
        <v>40.090000000000003</v>
      </c>
      <c r="T54" s="24">
        <v>92.09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33.3688</v>
      </c>
      <c r="AK54" s="10">
        <v>8.5000000000000006E-3</v>
      </c>
      <c r="AL54" s="11">
        <v>1.0135000000000001</v>
      </c>
      <c r="AM54" s="11">
        <v>2.9999999999999997E-4</v>
      </c>
      <c r="AN54" s="11">
        <v>13.671900000000001</v>
      </c>
      <c r="AO54" s="11">
        <v>6.4000000000000003E-3</v>
      </c>
      <c r="AP54" s="11">
        <v>1.0134000000000001</v>
      </c>
      <c r="AQ54" s="11">
        <v>5.0000000000000001E-4</v>
      </c>
      <c r="AR54" s="11">
        <v>63.8919</v>
      </c>
      <c r="AS54" s="11">
        <v>1.0999999999999999E-2</v>
      </c>
      <c r="AT54" s="11">
        <v>1.0135000000000001</v>
      </c>
      <c r="AU54" s="11">
        <v>2.0000000000000001E-4</v>
      </c>
      <c r="AV54" s="11">
        <v>84.173400000000001</v>
      </c>
      <c r="AW54" s="11">
        <v>2.87E-2</v>
      </c>
      <c r="AX54" s="11">
        <v>1.0134000000000001</v>
      </c>
      <c r="AY54" s="11">
        <v>4.0000000000000002E-4</v>
      </c>
      <c r="AZ54" s="25">
        <v>0.72054048584857922</v>
      </c>
      <c r="BA54" s="25">
        <v>1.3174346043864715</v>
      </c>
      <c r="BB54" s="25">
        <v>0.1369767258094908</v>
      </c>
      <c r="BC54" s="25">
        <v>0.20477359114140381</v>
      </c>
      <c r="BD54" s="25">
        <v>11.635846240288039</v>
      </c>
      <c r="BE54" s="27"/>
    </row>
  </sheetData>
  <autoFilter ref="B9:BB54" xr:uid="{01C712C3-DD8B-4F46-9023-C95A32F39A43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AB81-A3D2-437E-A6D9-C834382B8F69}">
  <sheetPr codeName="Sheet46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176</v>
      </c>
      <c r="C10" s="10">
        <v>9.0039999999999996</v>
      </c>
      <c r="D10" s="10">
        <v>176.37517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29.2</v>
      </c>
      <c r="Q10" s="24">
        <v>0.92</v>
      </c>
      <c r="R10" s="24">
        <v>3.13</v>
      </c>
      <c r="S10" s="24">
        <v>46.82</v>
      </c>
      <c r="T10" s="24">
        <v>87.79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45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2.5186000000000002</v>
      </c>
      <c r="AK10" s="10">
        <v>0.2009</v>
      </c>
      <c r="AL10" s="11">
        <v>8.5699999999999998E-2</v>
      </c>
      <c r="AM10" s="11">
        <v>6.7999999999999996E-3</v>
      </c>
      <c r="AN10" s="11">
        <v>2.4165999999999999</v>
      </c>
      <c r="AO10" s="11">
        <v>0.1726</v>
      </c>
      <c r="AP10" s="11">
        <v>0.20300000000000001</v>
      </c>
      <c r="AQ10" s="11">
        <v>1.4500000000000001E-2</v>
      </c>
      <c r="AR10" s="11">
        <v>4.8525999999999998</v>
      </c>
      <c r="AS10" s="11">
        <v>0.3871</v>
      </c>
      <c r="AT10" s="11">
        <v>8.6400000000000005E-2</v>
      </c>
      <c r="AU10" s="11">
        <v>6.8999999999999999E-3</v>
      </c>
      <c r="AV10" s="11">
        <v>25.4176</v>
      </c>
      <c r="AW10" s="11">
        <v>2.2381000000000002</v>
      </c>
      <c r="AX10" s="11">
        <v>0.34189999999999998</v>
      </c>
      <c r="AY10" s="11">
        <v>3.0099999999999998E-2</v>
      </c>
      <c r="AZ10" s="11">
        <v>0.25490915764360428</v>
      </c>
      <c r="BA10" s="11">
        <v>3.9571759259259256</v>
      </c>
      <c r="BB10" s="11">
        <v>0.59654447816950718</v>
      </c>
      <c r="BC10" s="11">
        <v>0.41285144888505859</v>
      </c>
      <c r="BD10" s="11">
        <v>5.8912429060960649E-2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8.5859375000000016E-2</v>
      </c>
      <c r="BJ10" s="4">
        <f>DSTDEV(PlotSort,"PhxRed",$BI$35:$BI$38)/SQRT($BH10)</f>
        <v>6.7446407329398526E-3</v>
      </c>
      <c r="BK10" s="4">
        <f>DAVERAGE(PlotSort,"PhxRedEdge",$BI$35:$BI$38)</f>
        <v>0.21641874999999997</v>
      </c>
      <c r="BL10" s="4">
        <f>DSTDEV(PlotSort,"PhxRedEdge",$BI$35:$BI$38)/SQRT($BH10)</f>
        <v>6.2578506137839426E-3</v>
      </c>
      <c r="BM10" s="4">
        <f>DAVERAGE(PlotSort,"TMRed",$BI$35:$BI$38)</f>
        <v>8.7284375000000011E-2</v>
      </c>
      <c r="BN10" s="4">
        <f>DSTDEV(PlotSort,"TMRed",$BI$35:$BI$38)/SQRT($BH10)</f>
        <v>6.7044116274030448E-3</v>
      </c>
      <c r="BO10" s="4">
        <f>DAVERAGE(PlotSort,"TMNIR",$BI$35:$BI$38)</f>
        <v>0.38543437499999994</v>
      </c>
      <c r="BP10" s="4">
        <f>DSTDEV(PlotSort,"TMNIR",$BI$35:$BI$38)/SQRT($BH10)</f>
        <v>9.3368833835519201E-3</v>
      </c>
      <c r="BQ10" s="4">
        <f>DAVERAGE(PlotSort,"NDRE",$BI$35:$BI$38)</f>
        <v>0.28157945161393733</v>
      </c>
      <c r="BR10" s="4">
        <f>DSTDEV(PlotSort,"NDRE",$BI$35:$BI$38)/SQRT($BH10)</f>
        <v>8.6875927325539733E-3</v>
      </c>
      <c r="BS10" s="4">
        <f>DAVERAGE(PlotSort,"rvi",$BI$35:$BI$38)</f>
        <v>5.1531809793532641</v>
      </c>
      <c r="BT10" s="4">
        <f>DSTDEV(PlotSort,"rvi",$BI$35:$BI$38)/SQRT($BH10)</f>
        <v>0.38491331300366705</v>
      </c>
      <c r="BU10" s="17">
        <f>DAVERAGE(PlotSort,"ndvi",$BI$35:$BI$38)</f>
        <v>0.63891432868631304</v>
      </c>
      <c r="BV10" s="4">
        <f>DSTDEV(PlotSort,"ndvi",$BI$35:$BI$38)/SQRT($BH10)</f>
        <v>1.9698436106309603E-2</v>
      </c>
      <c r="BW10" s="17">
        <f>DAVERAGE(PlotSort,"SAVI",$BI$35:$BI$38)</f>
        <v>0.46014772034585799</v>
      </c>
      <c r="BX10" s="4">
        <f>DSTDEV(PlotSort,"SAVI",$BI$35:$BI$38)/SQRT($BH10)</f>
        <v>1.3288784625975531E-2</v>
      </c>
      <c r="BY10" s="17">
        <f>DAVERAGE(PlotSort,"CCCI",$BI$35:$BI$38)</f>
        <v>0.11726575773029667</v>
      </c>
      <c r="BZ10" s="4">
        <f>DSTDEV(PlotSort,"CCCI",$BI$35:$BI$38)/SQRT($BH10)</f>
        <v>2.1561842376576903E-2</v>
      </c>
    </row>
    <row r="11" spans="1:78" ht="13.5" customHeight="1" x14ac:dyDescent="0.2">
      <c r="B11" s="10">
        <v>176</v>
      </c>
      <c r="C11" s="10">
        <v>8.9960000000000004</v>
      </c>
      <c r="D11" s="10">
        <v>176.37483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29.2</v>
      </c>
      <c r="Q11" s="24">
        <v>0.92</v>
      </c>
      <c r="R11" s="24">
        <v>3.13</v>
      </c>
      <c r="S11" s="24">
        <v>46.92</v>
      </c>
      <c r="T11" s="24">
        <v>87.73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45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2.9750000000000001</v>
      </c>
      <c r="AK11" s="10">
        <v>0.1147</v>
      </c>
      <c r="AL11" s="11">
        <v>0.1014</v>
      </c>
      <c r="AM11" s="11">
        <v>3.8999999999999998E-3</v>
      </c>
      <c r="AN11" s="11">
        <v>2.4001000000000001</v>
      </c>
      <c r="AO11" s="11">
        <v>6.0699999999999997E-2</v>
      </c>
      <c r="AP11" s="11">
        <v>0.20200000000000001</v>
      </c>
      <c r="AQ11" s="11">
        <v>5.1000000000000004E-3</v>
      </c>
      <c r="AR11" s="11">
        <v>5.7659000000000002</v>
      </c>
      <c r="AS11" s="11">
        <v>0.30620000000000003</v>
      </c>
      <c r="AT11" s="11">
        <v>0.10290000000000001</v>
      </c>
      <c r="AU11" s="11">
        <v>5.4999999999999997E-3</v>
      </c>
      <c r="AV11" s="11">
        <v>24.6938</v>
      </c>
      <c r="AW11" s="11">
        <v>1.2854000000000001</v>
      </c>
      <c r="AX11" s="11">
        <v>0.33289999999999997</v>
      </c>
      <c r="AY11" s="11">
        <v>1.7299999999999999E-2</v>
      </c>
      <c r="AZ11" s="11">
        <v>0.24471863899794349</v>
      </c>
      <c r="BA11" s="11">
        <v>3.2351797862001939</v>
      </c>
      <c r="BB11" s="11">
        <v>0.52776502983019735</v>
      </c>
      <c r="BC11" s="11">
        <v>0.36866851891429792</v>
      </c>
      <c r="BD11" s="11">
        <v>0.23121430334350312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6.9906250000000003E-2</v>
      </c>
      <c r="BJ11" s="4">
        <f>DSTDEV(PlotSort,"PhxRed",$BI$31:$BI$32)/SQRT($BH11)</f>
        <v>4.4578999984110626E-3</v>
      </c>
      <c r="BK11" s="4">
        <f>DAVERAGE(PlotSort,"PhxRedEdge",$BI$31:$BI$32)</f>
        <v>0.19773749999999998</v>
      </c>
      <c r="BL11" s="4">
        <f>DSTDEV(PlotSort,"PhxRedEdge",$BI$31:$BI$32)/SQRT($BH11)</f>
        <v>3.2059953602586507E-3</v>
      </c>
      <c r="BM11" s="4">
        <f>DAVERAGE(PlotSort,"TMRed",$BI$31:$BI$32)</f>
        <v>7.1337499999999998E-2</v>
      </c>
      <c r="BN11" s="4">
        <f>DSTDEV(PlotSort,"TMRed",$BI$31:$BI$32)/SQRT($BH11)</f>
        <v>4.410516551380356E-3</v>
      </c>
      <c r="BO11" s="4">
        <f>DAVERAGE(PlotSort,"TMNIR",$BI$31:$BI$32)</f>
        <v>0.35316875000000003</v>
      </c>
      <c r="BP11" s="4">
        <f>DSTDEV(PlotSort,"TMNIR",$BI$31:$BI$32)/SQRT($BH11)</f>
        <v>6.3223197137205912E-3</v>
      </c>
      <c r="BQ11" s="4">
        <f>DAVERAGE(PlotSort,"NDRE",$BI$31:$BI$32)</f>
        <v>0.28170864174839899</v>
      </c>
      <c r="BR11" s="4">
        <f>DSTDEV(PlotSort,"NDRE",$BI$31:$BI$32)/SQRT($BH11)</f>
        <v>8.0720880100275116E-3</v>
      </c>
      <c r="BS11" s="4">
        <f>DAVERAGE(PlotSort,"rvi",$BI$31:$BI$32)</f>
        <v>5.2918144250121468</v>
      </c>
      <c r="BT11" s="4">
        <f>DSTDEV(PlotSort,"rvi",$BI$31:$BI$32)/SQRT($BH11)</f>
        <v>0.3976066022827997</v>
      </c>
      <c r="BU11" s="17">
        <f>DAVERAGE(PlotSort,"ndvi",$BI$31:$BI$32)</f>
        <v>0.66443687440683552</v>
      </c>
      <c r="BV11" s="4">
        <f>DSTDEV(PlotSort,"ndvi",$BI$31:$BI$32)/SQRT($BH11)</f>
        <v>1.9408161593134632E-2</v>
      </c>
      <c r="BW11" s="17">
        <f>DAVERAGE(PlotSort,"SAVI",$BI$31:$BI$32)</f>
        <v>0.45704987607536857</v>
      </c>
      <c r="BX11" s="4">
        <f>DSTDEV(PlotSort,"SAVI",$BI$31:$BI$32)/SQRT($BH11)</f>
        <v>1.3512597755588822E-2</v>
      </c>
      <c r="BY11" s="17">
        <f>DAVERAGE(PlotSort,"CCCI",$BI$31:$BI$32)</f>
        <v>3.4132693618802182E-2</v>
      </c>
      <c r="BZ11" s="4">
        <f>DSTDEV(PlotSort,"CCCI",$BI$31:$BI$32)/SQRT($BH11)</f>
        <v>2.2579154071596812E-2</v>
      </c>
    </row>
    <row r="12" spans="1:78" ht="13.5" customHeight="1" x14ac:dyDescent="0.2">
      <c r="B12" s="10">
        <v>176</v>
      </c>
      <c r="C12" s="10">
        <v>8.9879999999999995</v>
      </c>
      <c r="D12" s="10">
        <v>176.37450000000001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29.2</v>
      </c>
      <c r="Q12" s="24">
        <v>0.92</v>
      </c>
      <c r="R12" s="24">
        <v>3.13</v>
      </c>
      <c r="S12" s="24">
        <v>47.02</v>
      </c>
      <c r="T12" s="24">
        <v>87.66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45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1.2384999999999999</v>
      </c>
      <c r="AK12" s="10">
        <v>9.3700000000000006E-2</v>
      </c>
      <c r="AL12" s="11">
        <v>4.2299999999999997E-2</v>
      </c>
      <c r="AM12" s="11">
        <v>3.2000000000000002E-3</v>
      </c>
      <c r="AN12" s="11">
        <v>2.3502999999999998</v>
      </c>
      <c r="AO12" s="11">
        <v>6.6500000000000004E-2</v>
      </c>
      <c r="AP12" s="11">
        <v>0.19819999999999999</v>
      </c>
      <c r="AQ12" s="11">
        <v>5.5999999999999999E-3</v>
      </c>
      <c r="AR12" s="11">
        <v>2.4134000000000002</v>
      </c>
      <c r="AS12" s="11">
        <v>0.1149</v>
      </c>
      <c r="AT12" s="11">
        <v>4.3200000000000002E-2</v>
      </c>
      <c r="AU12" s="11">
        <v>2.0999999999999999E-3</v>
      </c>
      <c r="AV12" s="11">
        <v>30.174600000000002</v>
      </c>
      <c r="AW12" s="11">
        <v>7.6999999999999999E-2</v>
      </c>
      <c r="AX12" s="11">
        <v>0.40760000000000002</v>
      </c>
      <c r="AY12" s="11">
        <v>1E-3</v>
      </c>
      <c r="AZ12" s="11">
        <v>0.34565863321228135</v>
      </c>
      <c r="BA12" s="11">
        <v>9.4351851851851851</v>
      </c>
      <c r="BB12" s="11">
        <v>0.80834072759538589</v>
      </c>
      <c r="BC12" s="11">
        <v>0.57488430795119894</v>
      </c>
      <c r="BD12" s="11">
        <v>2.7170241538425732E-2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0.10181249999999999</v>
      </c>
      <c r="BJ12" s="4">
        <f>DSTDEV(PlotSort,"PhxRed",$BJ$31:$BJ$32)/SQRT($BH12)</f>
        <v>1.1585317126288205E-2</v>
      </c>
      <c r="BK12" s="4">
        <f>DAVERAGE(PlotSort,"PhxRedEdge",$BJ$31:$BJ$32)</f>
        <v>0.23509999999999998</v>
      </c>
      <c r="BL12" s="4">
        <f>DSTDEV(PlotSort,"PhxRedEdge",$BJ$31:$BJ$32)/SQRT($BH12)</f>
        <v>1.0249581292261037E-2</v>
      </c>
      <c r="BM12" s="4">
        <f>DAVERAGE(PlotSort,"TMRed",$BJ$31:$BJ$32)</f>
        <v>0.10323125</v>
      </c>
      <c r="BN12" s="4">
        <f>DSTDEV(PlotSort,"TMRed",$BJ$31:$BJ$32)/SQRT($BH12)</f>
        <v>1.1507826028222423E-2</v>
      </c>
      <c r="BO12" s="4">
        <f>DAVERAGE(PlotSort,"TMNIR",$BJ$31:$BJ$32)</f>
        <v>0.4176999999999999</v>
      </c>
      <c r="BP12" s="4">
        <f>DSTDEV(PlotSort,"TMNIR",$BJ$31:$BJ$32)/SQRT($BH12)</f>
        <v>1.3474126440453867E-2</v>
      </c>
      <c r="BQ12" s="4">
        <f>DAVERAGE(PlotSort,"NDRE",$BJ$31:$BJ$32)</f>
        <v>0.28145026147947572</v>
      </c>
      <c r="BR12" s="4">
        <f>DSTDEV(PlotSort,"NDRE",$BJ$31:$BJ$32)/SQRT($BH12)</f>
        <v>1.5709852813591777E-2</v>
      </c>
      <c r="BS12" s="4">
        <f>DAVERAGE(PlotSort,"rvi",$BJ$31:$BJ$32)</f>
        <v>5.0145475336943814</v>
      </c>
      <c r="BT12" s="4">
        <f>DSTDEV(PlotSort,"rvi",$BJ$31:$BJ$32)/SQRT($BH12)</f>
        <v>0.67211151909529854</v>
      </c>
      <c r="BU12" s="17">
        <f>DAVERAGE(PlotSort,"ndvi",$BJ$31:$BJ$32)</f>
        <v>0.61339178296579067</v>
      </c>
      <c r="BV12" s="4">
        <f>DSTDEV(PlotSort,"ndvi",$BJ$31:$BJ$32)/SQRT($BH12)</f>
        <v>3.3768632531428318E-2</v>
      </c>
      <c r="BW12" s="17">
        <f>DAVERAGE(PlotSort,"SAVI",$BJ$31:$BJ$32)</f>
        <v>0.46324556461634753</v>
      </c>
      <c r="BX12" s="4">
        <f>DSTDEV(PlotSort,"SAVI",$BJ$31:$BJ$32)/SQRT($BH12)</f>
        <v>2.3367561067986719E-2</v>
      </c>
      <c r="BY12" s="17">
        <f>DAVERAGE(PlotSort,"CCCI",$BJ$31:$BJ$32)</f>
        <v>0.20039882184179114</v>
      </c>
      <c r="BZ12" s="4">
        <f>DSTDEV(PlotSort,"CCCI",$BJ$31:$BJ$32)/SQRT($BH12)</f>
        <v>2.2143657056774013E-2</v>
      </c>
    </row>
    <row r="13" spans="1:78" ht="13.5" customHeight="1" x14ac:dyDescent="0.2">
      <c r="B13" s="10">
        <v>176</v>
      </c>
      <c r="C13" s="10">
        <v>8.9770000000000003</v>
      </c>
      <c r="D13" s="10">
        <v>176.37404000000001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29.2</v>
      </c>
      <c r="Q13" s="24">
        <v>0.92</v>
      </c>
      <c r="R13" s="24">
        <v>3.13</v>
      </c>
      <c r="S13" s="24">
        <v>47.16</v>
      </c>
      <c r="T13" s="24">
        <v>87.58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45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1.9468000000000001</v>
      </c>
      <c r="AK13" s="10">
        <v>0.25119999999999998</v>
      </c>
      <c r="AL13" s="11">
        <v>6.6699999999999995E-2</v>
      </c>
      <c r="AM13" s="11">
        <v>8.6E-3</v>
      </c>
      <c r="AN13" s="11">
        <v>2.129</v>
      </c>
      <c r="AO13" s="11">
        <v>5.7200000000000001E-2</v>
      </c>
      <c r="AP13" s="11">
        <v>0.18010000000000001</v>
      </c>
      <c r="AQ13" s="11">
        <v>4.7999999999999996E-3</v>
      </c>
      <c r="AR13" s="11">
        <v>3.7311000000000001</v>
      </c>
      <c r="AS13" s="11">
        <v>0.5252</v>
      </c>
      <c r="AT13" s="11">
        <v>6.6900000000000001E-2</v>
      </c>
      <c r="AU13" s="11">
        <v>9.4000000000000004E-3</v>
      </c>
      <c r="AV13" s="11">
        <v>24.6646</v>
      </c>
      <c r="AW13" s="11">
        <v>0.88190000000000002</v>
      </c>
      <c r="AX13" s="11">
        <v>0.33410000000000001</v>
      </c>
      <c r="AY13" s="11">
        <v>1.1900000000000001E-2</v>
      </c>
      <c r="AZ13" s="11">
        <v>0.29949436017113962</v>
      </c>
      <c r="BA13" s="11">
        <v>4.9940209267563525</v>
      </c>
      <c r="BB13" s="11">
        <v>0.66633416458852868</v>
      </c>
      <c r="BC13" s="11">
        <v>0.44483906770255266</v>
      </c>
      <c r="BD13" s="11">
        <v>0.14837467844635388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0.12303750000000001</v>
      </c>
      <c r="BJ13" s="4">
        <f>DSTDEV(PlotSort,"PhxRed",$BL$35:$BL$36)/SQRT($BH13)</f>
        <v>1.432263365521258E-2</v>
      </c>
      <c r="BK13" s="4">
        <f>DAVERAGE(PlotSort,"PhxRedEdge",$BL$35:$BL$36)</f>
        <v>0.24363750000000001</v>
      </c>
      <c r="BL13" s="4">
        <f>DSTDEV(PlotSort,"PhxRedEdge",$BL$35:$BL$36)/SQRT($BH13)</f>
        <v>1.5199776049807023E-2</v>
      </c>
      <c r="BM13" s="4">
        <f>DAVERAGE(PlotSort,"TMRed",$BL$35:$BL$36)</f>
        <v>0.12416250000000001</v>
      </c>
      <c r="BN13" s="4">
        <f>DSTDEV(PlotSort,"TMRed",$BL$35:$BL$36)/SQRT($BH13)</f>
        <v>1.4286331348280305E-2</v>
      </c>
      <c r="BO13" s="4">
        <f>DAVERAGE(PlotSort,"TMNIR",$BL$35:$BL$36)</f>
        <v>0.3812625</v>
      </c>
      <c r="BP13" s="4">
        <f>DSTDEV(PlotSort,"TMNIR",$BL$35:$BL$36)/SQRT($BH13)</f>
        <v>1.7119922996113392E-2</v>
      </c>
      <c r="BQ13" s="4">
        <f>DAVERAGE(PlotSort,"NDRE",$BL$35:$BL$36)</f>
        <v>0.22318621423688675</v>
      </c>
      <c r="BR13" s="4">
        <f>DSTDEV(PlotSort,"NDRE",$BL$35:$BL$36)/SQRT($BH13)</f>
        <v>9.7313735943913675E-3</v>
      </c>
      <c r="BS13" s="4">
        <f>DAVERAGE(PlotSort,"rvi",$BL$35:$BL$36)</f>
        <v>3.2506878753728787</v>
      </c>
      <c r="BT13" s="4">
        <f>DSTDEV(PlotSort,"rvi",$BL$35:$BL$36)/SQRT($BH13)</f>
        <v>0.22573403349653745</v>
      </c>
      <c r="BU13" s="17">
        <f>DAVERAGE(PlotSort,"ndvi",$BL$35:$BL$36)</f>
        <v>0.51945822455058144</v>
      </c>
      <c r="BV13" s="4">
        <f>DSTDEV(PlotSort,"ndvi",$BL$35:$BL$36)/SQRT($BH13)</f>
        <v>2.7091648999468847E-2</v>
      </c>
      <c r="BW13" s="17">
        <f>DAVERAGE(PlotSort,"SAVI",$BL$35:$BL$36)</f>
        <v>0.38512430247327722</v>
      </c>
      <c r="BX13" s="4">
        <f>DSTDEV(PlotSort,"SAVI",$BL$35:$BL$36)/SQRT($BH13)</f>
        <v>1.1106357752988747E-2</v>
      </c>
      <c r="BY13" s="17">
        <f>DAVERAGE(PlotSort,"CCCI",$BL$35:$BL$36)</f>
        <v>9.2170963756765895E-2</v>
      </c>
      <c r="BZ13" s="4">
        <f>DSTDEV(PlotSort,"CCCI",$BL$35:$BL$36)/SQRT($BH13)</f>
        <v>2.8510922397251559E-2</v>
      </c>
    </row>
    <row r="14" spans="1:78" ht="13.5" customHeight="1" x14ac:dyDescent="0.2">
      <c r="B14" s="10">
        <v>176</v>
      </c>
      <c r="C14" s="10">
        <v>8.9659999999999993</v>
      </c>
      <c r="D14" s="10">
        <v>176.37358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29.2</v>
      </c>
      <c r="Q14" s="24">
        <v>0.92</v>
      </c>
      <c r="R14" s="24">
        <v>3.13</v>
      </c>
      <c r="S14" s="24">
        <v>47.29</v>
      </c>
      <c r="T14" s="24">
        <v>87.49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45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1.2563</v>
      </c>
      <c r="AK14" s="10">
        <v>0.1598</v>
      </c>
      <c r="AL14" s="11">
        <v>4.3099999999999999E-2</v>
      </c>
      <c r="AM14" s="11">
        <v>5.4999999999999997E-3</v>
      </c>
      <c r="AN14" s="11">
        <v>2.2713000000000001</v>
      </c>
      <c r="AO14" s="11">
        <v>0.1171</v>
      </c>
      <c r="AP14" s="11">
        <v>0.19259999999999999</v>
      </c>
      <c r="AQ14" s="11">
        <v>9.9000000000000008E-3</v>
      </c>
      <c r="AR14" s="11">
        <v>2.5156999999999998</v>
      </c>
      <c r="AS14" s="11">
        <v>0.34510000000000002</v>
      </c>
      <c r="AT14" s="11">
        <v>4.5199999999999997E-2</v>
      </c>
      <c r="AU14" s="11">
        <v>6.1999999999999998E-3</v>
      </c>
      <c r="AV14" s="11">
        <v>28.9619</v>
      </c>
      <c r="AW14" s="11">
        <v>1.8636999999999999</v>
      </c>
      <c r="AX14" s="11">
        <v>0.39340000000000003</v>
      </c>
      <c r="AY14" s="11">
        <v>2.53E-2</v>
      </c>
      <c r="AZ14" s="11">
        <v>0.34266211604095564</v>
      </c>
      <c r="BA14" s="11">
        <v>8.7035398230088514</v>
      </c>
      <c r="BB14" s="11">
        <v>0.79388964888280888</v>
      </c>
      <c r="BC14" s="11">
        <v>0.55646707862774347</v>
      </c>
      <c r="BD14" s="11">
        <v>4.824512002734177E-2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8.3287499999999973E-2</v>
      </c>
      <c r="BJ14" s="4">
        <f>DSTDEV(PlotSort,"PhxRed",$BM$35:$BM$36)/SQRT($BH14)</f>
        <v>7.3727023256967093E-3</v>
      </c>
      <c r="BK14" s="4">
        <f>DAVERAGE(PlotSort,"PhxRedEdge",$BM$35:$BM$36)</f>
        <v>0.20756875000000002</v>
      </c>
      <c r="BL14" s="4">
        <f>DSTDEV(PlotSort,"PhxRedEdge",$BM$35:$BM$36)/SQRT($BH14)</f>
        <v>8.5333498636721034E-3</v>
      </c>
      <c r="BM14" s="4">
        <f>DAVERAGE(PlotSort,"TMRed",$BM$35:$BM$36)</f>
        <v>8.4756249999999991E-2</v>
      </c>
      <c r="BN14" s="4">
        <f>DSTDEV(PlotSort,"TMRed",$BM$35:$BM$36)/SQRT($BH14)</f>
        <v>7.3105002607550843E-3</v>
      </c>
      <c r="BO14" s="4">
        <f>DAVERAGE(PlotSort,"TMNIR",$BM$35:$BM$36)</f>
        <v>0.37093124999999999</v>
      </c>
      <c r="BP14" s="4">
        <f>DSTDEV(PlotSort,"TMNIR",$BM$35:$BM$36)/SQRT($BH14)</f>
        <v>1.3197470460755038E-2</v>
      </c>
      <c r="BQ14" s="4">
        <f>DAVERAGE(PlotSort,"NDRE",$BM$35:$BM$36)</f>
        <v>0.2836713422699455</v>
      </c>
      <c r="BR14" s="4">
        <f>DSTDEV(PlotSort,"NDRE",$BM$35:$BM$36)/SQRT($BH14)</f>
        <v>5.4481961302930088E-3</v>
      </c>
      <c r="BS14" s="4">
        <f>DAVERAGE(PlotSort,"rvi",$BM$35:$BM$36)</f>
        <v>4.7112935902128585</v>
      </c>
      <c r="BT14" s="4">
        <f>DSTDEV(PlotSort,"rvi",$BM$35:$BM$36)/SQRT($BH14)</f>
        <v>0.29181754546015048</v>
      </c>
      <c r="BU14" s="17">
        <f>DAVERAGE(PlotSort,"ndvi",$BM$35:$BM$36)</f>
        <v>0.63631583784236434</v>
      </c>
      <c r="BV14" s="4">
        <f>DSTDEV(PlotSort,"ndvi",$BM$35:$BM$36)/SQRT($BH14)</f>
        <v>1.7855838414285657E-2</v>
      </c>
      <c r="BW14" s="17">
        <f>DAVERAGE(PlotSort,"SAVI",$BM$35:$BM$36)</f>
        <v>0.44907119070485646</v>
      </c>
      <c r="BX14" s="4">
        <f>DSTDEV(PlotSort,"SAVI",$BM$35:$BM$36)/SQRT($BH14)</f>
        <v>8.5632545588524601E-3</v>
      </c>
      <c r="BY14" s="17">
        <f>DAVERAGE(PlotSort,"CCCI",$BM$35:$BM$36)</f>
        <v>0.14385960702282868</v>
      </c>
      <c r="BZ14" s="4">
        <f>DSTDEV(PlotSort,"CCCI",$BM$35:$BM$36)/SQRT($BH14)</f>
        <v>3.2736910338357537E-2</v>
      </c>
    </row>
    <row r="15" spans="1:78" ht="13.5" customHeight="1" x14ac:dyDescent="0.2">
      <c r="B15" s="10">
        <v>176</v>
      </c>
      <c r="C15" s="10">
        <v>8.9570000000000007</v>
      </c>
      <c r="D15" s="10">
        <v>176.37321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29.2</v>
      </c>
      <c r="Q15" s="24">
        <v>0.92</v>
      </c>
      <c r="R15" s="24">
        <v>3.13</v>
      </c>
      <c r="S15" s="24">
        <v>47.41</v>
      </c>
      <c r="T15" s="24">
        <v>87.43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45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1.8198000000000001</v>
      </c>
      <c r="AK15" s="10">
        <v>0.21060000000000001</v>
      </c>
      <c r="AL15" s="11">
        <v>6.2600000000000003E-2</v>
      </c>
      <c r="AM15" s="11">
        <v>7.1999999999999998E-3</v>
      </c>
      <c r="AN15" s="11">
        <v>1.9992000000000001</v>
      </c>
      <c r="AO15" s="11">
        <v>3.3099999999999997E-2</v>
      </c>
      <c r="AP15" s="11">
        <v>0.1699</v>
      </c>
      <c r="AQ15" s="11">
        <v>2.8E-3</v>
      </c>
      <c r="AR15" s="11">
        <v>3.6055000000000001</v>
      </c>
      <c r="AS15" s="11">
        <v>0.45150000000000001</v>
      </c>
      <c r="AT15" s="11">
        <v>6.5000000000000002E-2</v>
      </c>
      <c r="AU15" s="11">
        <v>8.0999999999999996E-3</v>
      </c>
      <c r="AV15" s="11">
        <v>22.813400000000001</v>
      </c>
      <c r="AW15" s="11">
        <v>0.40770000000000001</v>
      </c>
      <c r="AX15" s="11">
        <v>0.31059999999999999</v>
      </c>
      <c r="AY15" s="11">
        <v>5.5999999999999999E-3</v>
      </c>
      <c r="AZ15" s="11">
        <v>0.29281997918834546</v>
      </c>
      <c r="BA15" s="11">
        <v>4.7784615384615385</v>
      </c>
      <c r="BB15" s="11">
        <v>0.65388711395101173</v>
      </c>
      <c r="BC15" s="11">
        <v>0.42074006395614438</v>
      </c>
      <c r="BD15" s="11">
        <v>0.14243113351129388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5.3825000000000005E-2</v>
      </c>
      <c r="BJ15" s="4">
        <f>DSTDEV(PlotSort,"PhxRed",$BN$35:$BN$36)/SQRT($BH15)</f>
        <v>4.6670865032235427E-3</v>
      </c>
      <c r="BK15" s="4">
        <f>DAVERAGE(PlotSort,"PhxRedEdge",$BN$35:$BN$36)</f>
        <v>0.20689999999999997</v>
      </c>
      <c r="BL15" s="4">
        <f>DSTDEV(PlotSort,"PhxRedEdge",$BN$35:$BN$36)/SQRT($BH15)</f>
        <v>3.0715282375856023E-3</v>
      </c>
      <c r="BM15" s="4">
        <f>DAVERAGE(PlotSort,"TMRed",$BN$35:$BN$36)</f>
        <v>5.5462500000000005E-2</v>
      </c>
      <c r="BN15" s="4">
        <f>DSTDEV(PlotSort,"TMRed",$BN$35:$BN$36)/SQRT($BH15)</f>
        <v>4.7250826712344346E-3</v>
      </c>
      <c r="BO15" s="4">
        <f>DAVERAGE(PlotSort,"TMNIR",$BN$35:$BN$36)</f>
        <v>0.4186125</v>
      </c>
      <c r="BP15" s="4">
        <f>DSTDEV(PlotSort,"TMNIR",$BN$35:$BN$36)/SQRT($BH15)</f>
        <v>1.6878911583689302E-2</v>
      </c>
      <c r="BQ15" s="4">
        <f>DAVERAGE(PlotSort,"NDRE",$BN$35:$BN$36)</f>
        <v>0.33578890767897168</v>
      </c>
      <c r="BR15" s="4">
        <f>DSTDEV(PlotSort,"NDRE",$BN$35:$BN$36)/SQRT($BH15)</f>
        <v>1.4383716987430177E-2</v>
      </c>
      <c r="BS15" s="4">
        <f>DAVERAGE(PlotSort,"rvi",$BN$35:$BN$36)</f>
        <v>7.9394488616144603</v>
      </c>
      <c r="BT15" s="4">
        <f>DSTDEV(PlotSort,"rvi",$BN$35:$BN$36)/SQRT($BH15)</f>
        <v>0.72574208654975336</v>
      </c>
      <c r="BU15" s="17">
        <f>DAVERAGE(PlotSort,"ndvi",$BN$35:$BN$36)</f>
        <v>0.76356741450994225</v>
      </c>
      <c r="BV15" s="4">
        <f>DSTDEV(PlotSort,"ndvi",$BN$35:$BN$36)/SQRT($BH15)</f>
        <v>2.2650234093407391E-2</v>
      </c>
      <c r="BW15" s="17">
        <f>DAVERAGE(PlotSort,"SAVI",$BN$35:$BN$36)</f>
        <v>0.55732419750044171</v>
      </c>
      <c r="BX15" s="4">
        <f>DSTDEV(PlotSort,"SAVI",$BN$35:$BN$36)/SQRT($BH15)</f>
        <v>2.2414551113768003E-2</v>
      </c>
      <c r="BY15" s="17">
        <f>DAVERAGE(PlotSort,"CCCI",$BN$35:$BN$36)</f>
        <v>8.9172853118763384E-2</v>
      </c>
      <c r="BZ15" s="4">
        <f>DSTDEV(PlotSort,"CCCI",$BN$35:$BN$36)/SQRT($BH15)</f>
        <v>4.9243599070991823E-2</v>
      </c>
    </row>
    <row r="16" spans="1:78" ht="13.5" customHeight="1" x14ac:dyDescent="0.2">
      <c r="B16" s="10">
        <v>176</v>
      </c>
      <c r="C16" s="10">
        <v>8.9480000000000004</v>
      </c>
      <c r="D16" s="10">
        <v>176.37282999999999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29.2</v>
      </c>
      <c r="Q16" s="24">
        <v>0.92</v>
      </c>
      <c r="R16" s="24">
        <v>3.13</v>
      </c>
      <c r="S16" s="24">
        <v>47.52</v>
      </c>
      <c r="T16" s="24">
        <v>87.36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45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2.0427</v>
      </c>
      <c r="AK16" s="10">
        <v>7.4999999999999997E-2</v>
      </c>
      <c r="AL16" s="11">
        <v>7.0400000000000004E-2</v>
      </c>
      <c r="AM16" s="11">
        <v>2.5999999999999999E-3</v>
      </c>
      <c r="AN16" s="11">
        <v>2.1021999999999998</v>
      </c>
      <c r="AO16" s="11">
        <v>6.4000000000000003E-3</v>
      </c>
      <c r="AP16" s="11">
        <v>0.17910000000000001</v>
      </c>
      <c r="AQ16" s="11">
        <v>5.0000000000000001E-4</v>
      </c>
      <c r="AR16" s="11">
        <v>4.0824999999999996</v>
      </c>
      <c r="AS16" s="11">
        <v>0.2087</v>
      </c>
      <c r="AT16" s="11">
        <v>7.3800000000000004E-2</v>
      </c>
      <c r="AU16" s="11">
        <v>3.8E-3</v>
      </c>
      <c r="AV16" s="11">
        <v>23.233599999999999</v>
      </c>
      <c r="AW16" s="11">
        <v>0.23300000000000001</v>
      </c>
      <c r="AX16" s="11">
        <v>0.31709999999999999</v>
      </c>
      <c r="AY16" s="11">
        <v>3.2000000000000002E-3</v>
      </c>
      <c r="AZ16" s="11">
        <v>0.27811366384522368</v>
      </c>
      <c r="BA16" s="11">
        <v>4.296747967479674</v>
      </c>
      <c r="BB16" s="11">
        <v>0.62240982348426699</v>
      </c>
      <c r="BC16" s="11">
        <v>0.40964193512178693</v>
      </c>
      <c r="BD16" s="11">
        <v>0.14243395142515788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8.2406249999999986E-2</v>
      </c>
      <c r="BJ16" s="4">
        <f>DSTDEV(PlotSort,"PhxRed",$BK$31:$BK$32)/SQRT($BH16)</f>
        <v>8.3365383940718126E-3</v>
      </c>
      <c r="BK16" s="4">
        <f>DAVERAGE(PlotSort,"PhxRedEdge",$BK$31:$BK$32)</f>
        <v>0.21308749999999999</v>
      </c>
      <c r="BL16" s="4">
        <f>DSTDEV(PlotSort,"PhxRedEdge",$BK$31:$BK$32)/SQRT($BH16)</f>
        <v>8.0711310390800123E-3</v>
      </c>
      <c r="BM16" s="4">
        <f>DAVERAGE(PlotSort,"TMRed",$BK$31:$BK$32)</f>
        <v>8.3975000000000008E-2</v>
      </c>
      <c r="BN16" s="4">
        <f>DSTDEV(PlotSort,"TMRed",$BK$31:$BK$32)/SQRT($BH16)</f>
        <v>8.2057271666399756E-3</v>
      </c>
      <c r="BO16" s="4">
        <f>DAVERAGE(PlotSort,"TMNIR",$BK$31:$BK$32)</f>
        <v>0.37679374999999998</v>
      </c>
      <c r="BP16" s="4">
        <f>DSTDEV(PlotSort,"TMNIR",$BK$31:$BK$32)/SQRT($BH16)</f>
        <v>1.1859842848698881E-2</v>
      </c>
      <c r="BQ16" s="4">
        <f>DAVERAGE(PlotSort,"NDRE",$BK$31:$BK$32)</f>
        <v>0.27842637322060276</v>
      </c>
      <c r="BR16" s="4">
        <f>DSTDEV(PlotSort,"NDRE",$BK$31:$BK$32)/SQRT($BH16)</f>
        <v>1.039109287466549E-2</v>
      </c>
      <c r="BS16" s="4">
        <f>DAVERAGE(PlotSort,"rvi",$BK$31:$BK$32)</f>
        <v>5.093768935777006</v>
      </c>
      <c r="BT16" s="4">
        <f>DSTDEV(PlotSort,"rvi",$BK$31:$BK$32)/SQRT($BH16)</f>
        <v>0.48962079884910176</v>
      </c>
      <c r="BU16" s="17">
        <f>DAVERAGE(PlotSort,"ndvi",$BK$31:$BK$32)</f>
        <v>0.6422215443502427</v>
      </c>
      <c r="BV16" s="4">
        <f>DSTDEV(PlotSort,"ndvi",$BK$31:$BK$32)/SQRT($BH16)</f>
        <v>2.545482010118855E-2</v>
      </c>
      <c r="BW16" s="17">
        <f>DAVERAGE(PlotSort,"SAVI",$BK$31:$BK$32)</f>
        <v>0.45739637083379742</v>
      </c>
      <c r="BX16" s="4">
        <f>DSTDEV(PlotSort,"SAVI",$BK$31:$BK$32)/SQRT($BH16)</f>
        <v>1.6434592687659236E-2</v>
      </c>
      <c r="BY16" s="17">
        <f>DAVERAGE(PlotSort,"CCCI",$BK$31:$BK$32)</f>
        <v>8.5257377089540565E-2</v>
      </c>
      <c r="BZ16" s="4">
        <f>DSTDEV(PlotSort,"CCCI",$BK$31:$BK$32)/SQRT($BH16)</f>
        <v>3.0637502139310248E-2</v>
      </c>
    </row>
    <row r="17" spans="2:78" ht="13.5" customHeight="1" x14ac:dyDescent="0.2">
      <c r="B17" s="10">
        <v>176</v>
      </c>
      <c r="C17" s="10">
        <v>8.9380000000000006</v>
      </c>
      <c r="D17" s="10">
        <v>176.37242000000001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29.2</v>
      </c>
      <c r="Q17" s="24">
        <v>0.92</v>
      </c>
      <c r="R17" s="24">
        <v>3.13</v>
      </c>
      <c r="S17" s="24">
        <v>47.65</v>
      </c>
      <c r="T17" s="24">
        <v>87.28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45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1.5479000000000001</v>
      </c>
      <c r="AK17" s="10">
        <v>8.6400000000000005E-2</v>
      </c>
      <c r="AL17" s="11">
        <v>5.3499999999999999E-2</v>
      </c>
      <c r="AM17" s="11">
        <v>3.0000000000000001E-3</v>
      </c>
      <c r="AN17" s="11">
        <v>2.1606000000000001</v>
      </c>
      <c r="AO17" s="11">
        <v>0.1774</v>
      </c>
      <c r="AP17" s="11">
        <v>0.1845</v>
      </c>
      <c r="AQ17" s="11">
        <v>1.52E-2</v>
      </c>
      <c r="AR17" s="11">
        <v>2.9550999999999998</v>
      </c>
      <c r="AS17" s="11">
        <v>0.1837</v>
      </c>
      <c r="AT17" s="11">
        <v>5.3499999999999999E-2</v>
      </c>
      <c r="AU17" s="11">
        <v>3.3E-3</v>
      </c>
      <c r="AV17" s="11">
        <v>25.723400000000002</v>
      </c>
      <c r="AW17" s="11">
        <v>2.2900999999999998</v>
      </c>
      <c r="AX17" s="11">
        <v>0.35189999999999999</v>
      </c>
      <c r="AY17" s="11">
        <v>3.1300000000000001E-2</v>
      </c>
      <c r="AZ17" s="11">
        <v>0.31208053691275167</v>
      </c>
      <c r="BA17" s="11">
        <v>6.5775700934579442</v>
      </c>
      <c r="BB17" s="11">
        <v>0.73606314750863344</v>
      </c>
      <c r="BC17" s="11">
        <v>0.49436713055003317</v>
      </c>
      <c r="BD17" s="11">
        <v>1.9685225947746802E-2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8.9312499999999975E-2</v>
      </c>
      <c r="BJ17" s="4">
        <f>DSTDEV(PlotSort,"PhxRed",$BL$31:$BL$32)/SQRT($BH17)</f>
        <v>1.0813802426374679E-2</v>
      </c>
      <c r="BK17" s="4">
        <f>DAVERAGE(PlotSort,"PhxRedEdge",$BL$31:$BL$32)</f>
        <v>0.21974999999999995</v>
      </c>
      <c r="BL17" s="4">
        <f>DSTDEV(PlotSort,"PhxRedEdge",$BL$31:$BL$32)/SQRT($BH17)</f>
        <v>9.7591709005769734E-3</v>
      </c>
      <c r="BM17" s="4">
        <f>DAVERAGE(PlotSort,"TMRed",$BL$31:$BL$32)</f>
        <v>9.0593750000000001E-2</v>
      </c>
      <c r="BN17" s="4">
        <f>DSTDEV(PlotSort,"TMRed",$BL$31:$BL$32)/SQRT($BH17)</f>
        <v>1.0816447617517495E-2</v>
      </c>
      <c r="BO17" s="4">
        <f>DAVERAGE(PlotSort,"TMNIR",$BL$31:$BL$32)</f>
        <v>0.39407499999999995</v>
      </c>
      <c r="BP17" s="4">
        <f>DSTDEV(PlotSort,"TMNIR",$BL$31:$BL$32)/SQRT($BH17)</f>
        <v>1.4481803237166323E-2</v>
      </c>
      <c r="BQ17" s="4">
        <f>DAVERAGE(PlotSort,"NDRE",$BL$31:$BL$32)</f>
        <v>0.284732530007272</v>
      </c>
      <c r="BR17" s="4">
        <f>DSTDEV(PlotSort,"NDRE",$BL$31:$BL$32)/SQRT($BH17)</f>
        <v>1.4235866934188841E-2</v>
      </c>
      <c r="BS17" s="4">
        <f>DAVERAGE(PlotSort,"rvi",$BL$31:$BL$32)</f>
        <v>5.2125930229295214</v>
      </c>
      <c r="BT17" s="4">
        <f>DSTDEV(PlotSort,"rvi",$BL$31:$BL$32)/SQRT($BH17)</f>
        <v>0.61007237531701397</v>
      </c>
      <c r="BU17" s="17">
        <f>DAVERAGE(PlotSort,"ndvi",$BL$31:$BL$32)</f>
        <v>0.63560711302238337</v>
      </c>
      <c r="BV17" s="4">
        <f>DSTDEV(PlotSort,"ndvi",$BL$31:$BL$32)/SQRT($BH17)</f>
        <v>3.0894084142951878E-2</v>
      </c>
      <c r="BW17" s="17">
        <f>DAVERAGE(PlotSort,"SAVI",$BL$31:$BL$32)</f>
        <v>0.46289906985791868</v>
      </c>
      <c r="BX17" s="4">
        <f>DSTDEV(PlotSort,"SAVI",$BL$31:$BL$32)/SQRT($BH17)</f>
        <v>2.1419794588792427E-2</v>
      </c>
      <c r="BY17" s="17">
        <f>DAVERAGE(PlotSort,"CCCI",$BL$31:$BL$32)</f>
        <v>0.14927413837105277</v>
      </c>
      <c r="BZ17" s="4">
        <f>DSTDEV(PlotSort,"CCCI",$BL$31:$BL$32)/SQRT($BH17)</f>
        <v>2.9092596963437151E-2</v>
      </c>
    </row>
    <row r="18" spans="2:78" ht="13.5" customHeight="1" x14ac:dyDescent="0.2">
      <c r="B18" s="10">
        <v>176</v>
      </c>
      <c r="C18" s="10">
        <v>9.0229999999999997</v>
      </c>
      <c r="D18" s="10">
        <v>176.37595999999999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29.2</v>
      </c>
      <c r="Q18" s="24">
        <v>0.92</v>
      </c>
      <c r="R18" s="24">
        <v>3.13</v>
      </c>
      <c r="S18" s="24">
        <v>46.58</v>
      </c>
      <c r="T18" s="24">
        <v>87.93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45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1.4162999999999999</v>
      </c>
      <c r="AK18" s="10">
        <v>9.7000000000000003E-3</v>
      </c>
      <c r="AL18" s="11">
        <v>4.7899999999999998E-2</v>
      </c>
      <c r="AM18" s="11">
        <v>2.9999999999999997E-4</v>
      </c>
      <c r="AN18" s="11">
        <v>2.5901000000000001</v>
      </c>
      <c r="AO18" s="11">
        <v>4.24E-2</v>
      </c>
      <c r="AP18" s="11">
        <v>0.21659999999999999</v>
      </c>
      <c r="AQ18" s="11">
        <v>3.5000000000000001E-3</v>
      </c>
      <c r="AR18" s="11">
        <v>2.7959999999999998</v>
      </c>
      <c r="AS18" s="11">
        <v>4.8999999999999998E-3</v>
      </c>
      <c r="AT18" s="11">
        <v>4.9599999999999998E-2</v>
      </c>
      <c r="AU18" s="11">
        <v>1E-4</v>
      </c>
      <c r="AV18" s="11">
        <v>34.230600000000003</v>
      </c>
      <c r="AW18" s="11">
        <v>0.69259999999999999</v>
      </c>
      <c r="AX18" s="11">
        <v>0.45829999999999999</v>
      </c>
      <c r="AY18" s="11">
        <v>9.2999999999999992E-3</v>
      </c>
      <c r="AZ18" s="11">
        <v>0.35812712994517709</v>
      </c>
      <c r="BA18" s="11">
        <v>9.23991935483871</v>
      </c>
      <c r="BB18" s="11">
        <v>0.8046859618035046</v>
      </c>
      <c r="BC18" s="11">
        <v>0.6082448655620597</v>
      </c>
      <c r="BD18" s="11">
        <v>0.11161341709148158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7.1856249999999997E-2</v>
      </c>
      <c r="BJ18" s="4">
        <f>DSTDEV(PlotSort,"PhxRed",$BJ$35:$BJ$36)/SQRT($BH18)</f>
        <v>7.1379558742331898E-3</v>
      </c>
      <c r="BK18" s="4">
        <f>DAVERAGE(PlotSort,"PhxRedEdge",$BJ$35:$BJ$36)</f>
        <v>0.19923124999999997</v>
      </c>
      <c r="BL18" s="4">
        <f>DSTDEV(PlotSort,"PhxRedEdge",$BJ$35:$BJ$36)/SQRT($BH18)</f>
        <v>6.4511996219696263E-3</v>
      </c>
      <c r="BM18" s="4">
        <f>DAVERAGE(PlotSort,"TMRed",$BJ$35:$BJ$36)</f>
        <v>7.3412500000000006E-2</v>
      </c>
      <c r="BN18" s="4">
        <f>DSTDEV(PlotSort,"TMRed",$BJ$35:$BJ$36)/SQRT($BH18)</f>
        <v>7.1595383638425533E-3</v>
      </c>
      <c r="BO18" s="4">
        <f>DAVERAGE(PlotSort,"TMNIR",$BJ$35:$BJ$36)</f>
        <v>0.3669</v>
      </c>
      <c r="BP18" s="4">
        <f>DSTDEV(PlotSort,"TMNIR",$BJ$35:$BJ$36)/SQRT($BH18)</f>
        <v>1.3503928440766155E-2</v>
      </c>
      <c r="BQ18" s="4">
        <f>DAVERAGE(PlotSort,"NDRE",$BJ$35:$BJ$36)</f>
        <v>0.29441542608245547</v>
      </c>
      <c r="BR18" s="4">
        <f>DSTDEV(PlotSort,"NDRE",$BJ$35:$BJ$36)/SQRT($BH18)</f>
        <v>1.219558046133047E-2</v>
      </c>
      <c r="BS18" s="4">
        <f>DAVERAGE(PlotSort,"rvi",$BJ$35:$BJ$36)</f>
        <v>5.7304493242095056</v>
      </c>
      <c r="BT18" s="4">
        <f>DSTDEV(PlotSort,"rvi",$BJ$35:$BJ$36)/SQRT($BH18)</f>
        <v>0.61167225427056515</v>
      </c>
      <c r="BU18" s="17">
        <f>DAVERAGE(PlotSort,"ndvi",$BJ$35:$BJ$36)</f>
        <v>0.66740956864504586</v>
      </c>
      <c r="BV18" s="4">
        <f>DSTDEV(PlotSort,"ndvi",$BJ$35:$BJ$36)/SQRT($BH18)</f>
        <v>2.692531668975133E-2</v>
      </c>
      <c r="BW18" s="17">
        <f>DAVERAGE(PlotSort,"SAVI",$BJ$35:$BJ$36)</f>
        <v>0.46660620262309155</v>
      </c>
      <c r="BX18" s="4">
        <f>DSTDEV(PlotSort,"SAVI",$BJ$35:$BJ$36)/SQRT($BH18)</f>
        <v>2.0858526618101038E-2</v>
      </c>
      <c r="BY18" s="17">
        <f>DAVERAGE(PlotSort,"CCCI",$BJ$35:$BJ$36)</f>
        <v>0.11220660169600619</v>
      </c>
      <c r="BZ18" s="4">
        <f>DSTDEV(PlotSort,"CCCI",$BJ$35:$BJ$36)/SQRT($BH18)</f>
        <v>2.3360646928654635E-2</v>
      </c>
    </row>
    <row r="19" spans="2:78" ht="13.5" customHeight="1" x14ac:dyDescent="0.2">
      <c r="B19" s="10">
        <v>176</v>
      </c>
      <c r="C19" s="10">
        <v>9.0310000000000006</v>
      </c>
      <c r="D19" s="10">
        <v>176.37629000000001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29.2</v>
      </c>
      <c r="Q19" s="24">
        <v>0.92</v>
      </c>
      <c r="R19" s="24">
        <v>3.13</v>
      </c>
      <c r="S19" s="24">
        <v>46.48</v>
      </c>
      <c r="T19" s="24">
        <v>88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45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3.3881999999999999</v>
      </c>
      <c r="AK19" s="10">
        <v>0.31409999999999999</v>
      </c>
      <c r="AL19" s="11">
        <v>0.1145</v>
      </c>
      <c r="AM19" s="11">
        <v>1.06E-2</v>
      </c>
      <c r="AN19" s="11">
        <v>2.9264000000000001</v>
      </c>
      <c r="AO19" s="11">
        <v>0.1208</v>
      </c>
      <c r="AP19" s="11">
        <v>0.2442</v>
      </c>
      <c r="AQ19" s="11">
        <v>1.01E-2</v>
      </c>
      <c r="AR19" s="11">
        <v>6.5906000000000002</v>
      </c>
      <c r="AS19" s="11">
        <v>0.51849999999999996</v>
      </c>
      <c r="AT19" s="11">
        <v>0.1166</v>
      </c>
      <c r="AU19" s="11">
        <v>9.1999999999999998E-3</v>
      </c>
      <c r="AV19" s="11">
        <v>32.445900000000002</v>
      </c>
      <c r="AW19" s="11">
        <v>0.73009999999999997</v>
      </c>
      <c r="AX19" s="11">
        <v>0.4335</v>
      </c>
      <c r="AY19" s="11">
        <v>9.7999999999999997E-3</v>
      </c>
      <c r="AZ19" s="11">
        <v>0.27932713590084107</v>
      </c>
      <c r="BA19" s="11">
        <v>3.7178387650085765</v>
      </c>
      <c r="BB19" s="11">
        <v>0.57607707689511001</v>
      </c>
      <c r="BC19" s="11">
        <v>0.45267117417388819</v>
      </c>
      <c r="BD19" s="11">
        <v>0.31855727458850508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9.9862499999999965E-2</v>
      </c>
      <c r="BJ19" s="4">
        <f>DSTDEV(PlotSort,"PhxRed",$BK$35:$BK$36)/SQRT($BH19)</f>
        <v>1.053236232998089E-2</v>
      </c>
      <c r="BK19" s="4">
        <f>DAVERAGE(PlotSort,"PhxRedEdge",$BK$35:$BK$36)</f>
        <v>0.23360624999999996</v>
      </c>
      <c r="BL19" s="4">
        <f>DSTDEV(PlotSort,"PhxRedEdge",$BK$35:$BK$36)/SQRT($BH19)</f>
        <v>8.9921190900237053E-3</v>
      </c>
      <c r="BM19" s="4">
        <f>DAVERAGE(PlotSort,"TMRed",$BK$35:$BK$36)</f>
        <v>0.10115625</v>
      </c>
      <c r="BN19" s="4">
        <f>DSTDEV(PlotSort,"TMRed",$BK$35:$BK$36)/SQRT($BH19)</f>
        <v>1.0434250367379846E-2</v>
      </c>
      <c r="BO19" s="4">
        <f>DAVERAGE(PlotSort,"TMNIR",$BK$35:$BK$36)</f>
        <v>0.40396874999999999</v>
      </c>
      <c r="BP19" s="4">
        <f>DSTDEV(PlotSort,"TMNIR",$BK$35:$BK$36)/SQRT($BH19)</f>
        <v>1.1496697782225661E-2</v>
      </c>
      <c r="BQ19" s="4">
        <f>DAVERAGE(PlotSort,"NDRE",$BK$35:$BK$36)</f>
        <v>0.2687434771454193</v>
      </c>
      <c r="BR19" s="4">
        <f>DSTDEV(PlotSort,"NDRE",$BK$35:$BK$36)/SQRT($BH19)</f>
        <v>1.18852776190607E-2</v>
      </c>
      <c r="BS19" s="4">
        <f>DAVERAGE(PlotSort,"rvi",$BK$35:$BK$36)</f>
        <v>4.5759126344970218</v>
      </c>
      <c r="BT19" s="4">
        <f>DSTDEV(PlotSort,"rvi",$BK$35:$BK$36)/SQRT($BH19)</f>
        <v>0.44024162646511966</v>
      </c>
      <c r="BU19" s="17">
        <f>DAVERAGE(PlotSort,"ndvi",$BK$35:$BK$36)</f>
        <v>0.61041908872758033</v>
      </c>
      <c r="BV19" s="4">
        <f>DSTDEV(PlotSort,"ndvi",$BK$35:$BK$36)/SQRT($BH19)</f>
        <v>2.7759937906832205E-2</v>
      </c>
      <c r="BW19" s="17">
        <f>DAVERAGE(PlotSort,"SAVI",$BK$35:$BK$36)</f>
        <v>0.45368923806862443</v>
      </c>
      <c r="BX19" s="4">
        <f>DSTDEV(PlotSort,"SAVI",$BK$35:$BK$36)/SQRT($BH19)</f>
        <v>1.70080283532687E-2</v>
      </c>
      <c r="BY19" s="17">
        <f>DAVERAGE(PlotSort,"CCCI",$BK$35:$BK$36)</f>
        <v>0.12232491376458712</v>
      </c>
      <c r="BZ19" s="4">
        <f>DSTDEV(PlotSort,"CCCI",$BK$35:$BK$36)/SQRT($BH19)</f>
        <v>3.7047376335576997E-2</v>
      </c>
    </row>
    <row r="20" spans="2:78" ht="13.5" customHeight="1" x14ac:dyDescent="0.2">
      <c r="B20" s="10">
        <v>176</v>
      </c>
      <c r="C20" s="10">
        <v>9.0399999999999991</v>
      </c>
      <c r="D20" s="10">
        <v>176.37666999999999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29.2</v>
      </c>
      <c r="Q20" s="24">
        <v>0.92</v>
      </c>
      <c r="R20" s="24">
        <v>3.13</v>
      </c>
      <c r="S20" s="24">
        <v>46.36</v>
      </c>
      <c r="T20" s="24">
        <v>88.07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45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1.7888999999999999</v>
      </c>
      <c r="AK20" s="10">
        <v>0.20039999999999999</v>
      </c>
      <c r="AL20" s="11">
        <v>6.0299999999999999E-2</v>
      </c>
      <c r="AM20" s="11">
        <v>6.7999999999999996E-3</v>
      </c>
      <c r="AN20" s="11">
        <v>2.145</v>
      </c>
      <c r="AO20" s="11">
        <v>9.1399999999999995E-2</v>
      </c>
      <c r="AP20" s="11">
        <v>0.17860000000000001</v>
      </c>
      <c r="AQ20" s="11">
        <v>7.6E-3</v>
      </c>
      <c r="AR20" s="11">
        <v>3.504</v>
      </c>
      <c r="AS20" s="11">
        <v>0.36159999999999998</v>
      </c>
      <c r="AT20" s="11">
        <v>6.1800000000000001E-2</v>
      </c>
      <c r="AU20" s="11">
        <v>6.4000000000000003E-3</v>
      </c>
      <c r="AV20" s="11">
        <v>24.417100000000001</v>
      </c>
      <c r="AW20" s="11">
        <v>1.7284999999999999</v>
      </c>
      <c r="AX20" s="11">
        <v>0.32550000000000001</v>
      </c>
      <c r="AY20" s="11">
        <v>2.3E-2</v>
      </c>
      <c r="AZ20" s="11">
        <v>0.29141043443761161</v>
      </c>
      <c r="BA20" s="11">
        <v>5.266990291262136</v>
      </c>
      <c r="BB20" s="11">
        <v>0.68086754453911691</v>
      </c>
      <c r="BC20" s="11">
        <v>0.44579060069874904</v>
      </c>
      <c r="BD20" s="11">
        <v>4.7012380079497339E-2</v>
      </c>
      <c r="BE20" s="27"/>
    </row>
    <row r="21" spans="2:78" ht="13.5" customHeight="1" x14ac:dyDescent="0.2">
      <c r="B21" s="10">
        <v>176</v>
      </c>
      <c r="C21" s="10">
        <v>9.048</v>
      </c>
      <c r="D21" s="10">
        <v>176.37700000000001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29.2</v>
      </c>
      <c r="Q21" s="24">
        <v>0.92</v>
      </c>
      <c r="R21" s="24">
        <v>3.13</v>
      </c>
      <c r="S21" s="24">
        <v>46.26</v>
      </c>
      <c r="T21" s="24">
        <v>88.13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45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1.3694</v>
      </c>
      <c r="AK21" s="10">
        <v>7.4700000000000003E-2</v>
      </c>
      <c r="AL21" s="11">
        <v>4.6100000000000002E-2</v>
      </c>
      <c r="AM21" s="11">
        <v>2.5000000000000001E-3</v>
      </c>
      <c r="AN21" s="11">
        <v>2.5318000000000001</v>
      </c>
      <c r="AO21" s="11">
        <v>6.5000000000000002E-2</v>
      </c>
      <c r="AP21" s="11">
        <v>0.2104</v>
      </c>
      <c r="AQ21" s="11">
        <v>5.4000000000000003E-3</v>
      </c>
      <c r="AR21" s="11">
        <v>2.6488999999999998</v>
      </c>
      <c r="AS21" s="11">
        <v>0.1225</v>
      </c>
      <c r="AT21" s="11">
        <v>4.6699999999999998E-2</v>
      </c>
      <c r="AU21" s="11">
        <v>2.2000000000000001E-3</v>
      </c>
      <c r="AV21" s="11">
        <v>35.726100000000002</v>
      </c>
      <c r="AW21" s="11">
        <v>0.64900000000000002</v>
      </c>
      <c r="AX21" s="11">
        <v>0.4753</v>
      </c>
      <c r="AY21" s="11">
        <v>8.6E-3</v>
      </c>
      <c r="AZ21" s="11">
        <v>0.38632054834475721</v>
      </c>
      <c r="BA21" s="11">
        <v>10.177730192719487</v>
      </c>
      <c r="BB21" s="11">
        <v>0.82107279693486579</v>
      </c>
      <c r="BC21" s="11">
        <v>0.6290606653620352</v>
      </c>
      <c r="BD21" s="11">
        <v>0.23309428087035997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0.2596</v>
      </c>
      <c r="BJ21" s="4"/>
      <c r="BK21" s="4">
        <f>DAVERAGE(PlotSort2,"PhxRedEdge",$BO$31:$BO$32)</f>
        <v>0.28170000000000001</v>
      </c>
      <c r="BL21" s="4"/>
      <c r="BM21" s="4">
        <f>DAVERAGE(PlotSort2,"TMRed",$BO$31:$BO$32)</f>
        <v>0.25319999999999998</v>
      </c>
      <c r="BN21" s="4"/>
      <c r="BO21" s="4">
        <f>DAVERAGE(PlotSort2,"TMNIR",$BO$31:$BO$32)</f>
        <v>0.31919999999999998</v>
      </c>
      <c r="BP21" s="4"/>
      <c r="BQ21" s="4">
        <f>DAVERAGE(PlotSort2,"NDRE",$BO$31:$BO$32)</f>
        <v>6.2406390414378399E-2</v>
      </c>
      <c r="BR21" s="4"/>
      <c r="BS21" s="4">
        <f>DAVERAGE(PlotSort2,"rvi",$BO$31:$BO$32)</f>
        <v>1.2606635071090049</v>
      </c>
      <c r="BT21" s="4"/>
      <c r="BU21" s="17">
        <f>DAVERAGE(PlotSort2,"ndvi",$BO$31:$BO$32)</f>
        <v>0.11530398322851153</v>
      </c>
      <c r="BV21" s="4"/>
      <c r="BW21" s="17">
        <f>DAVERAGE(PlotSort2,"SAVI",$BO$31:$BO$32)</f>
        <v>9.2316299888101458E-2</v>
      </c>
      <c r="BX21" s="4"/>
      <c r="BY21" s="17">
        <f>DAVERAGE(PlotSort2,"CCCI",$BO$31:$BO$32)</f>
        <v>0.53042619877338582</v>
      </c>
      <c r="BZ21" s="4"/>
    </row>
    <row r="22" spans="2:78" ht="13.5" customHeight="1" x14ac:dyDescent="0.2">
      <c r="B22" s="10">
        <v>176</v>
      </c>
      <c r="C22" s="10">
        <v>9.0559999999999992</v>
      </c>
      <c r="D22" s="10">
        <v>176.37733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29.2</v>
      </c>
      <c r="Q22" s="24">
        <v>0.92</v>
      </c>
      <c r="R22" s="24">
        <v>3.13</v>
      </c>
      <c r="S22" s="24">
        <v>46.16</v>
      </c>
      <c r="T22" s="24">
        <v>88.19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45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2.5228999999999999</v>
      </c>
      <c r="AK22" s="10">
        <v>0.1283</v>
      </c>
      <c r="AL22" s="11">
        <v>8.4699999999999998E-2</v>
      </c>
      <c r="AM22" s="11">
        <v>4.3E-3</v>
      </c>
      <c r="AN22" s="11">
        <v>2.4102999999999999</v>
      </c>
      <c r="AO22" s="11">
        <v>8.9099999999999999E-2</v>
      </c>
      <c r="AP22" s="11">
        <v>0.19989999999999999</v>
      </c>
      <c r="AQ22" s="11">
        <v>7.4000000000000003E-3</v>
      </c>
      <c r="AR22" s="11">
        <v>4.9313000000000002</v>
      </c>
      <c r="AS22" s="11">
        <v>0.19309999999999999</v>
      </c>
      <c r="AT22" s="11">
        <v>8.6699999999999999E-2</v>
      </c>
      <c r="AU22" s="11">
        <v>3.3999999999999998E-3</v>
      </c>
      <c r="AV22" s="11">
        <v>24.9558</v>
      </c>
      <c r="AW22" s="11">
        <v>1.0732999999999999</v>
      </c>
      <c r="AX22" s="11">
        <v>0.33139999999999997</v>
      </c>
      <c r="AY22" s="11">
        <v>1.43E-2</v>
      </c>
      <c r="AZ22" s="11">
        <v>0.24750611707133444</v>
      </c>
      <c r="BA22" s="11">
        <v>3.8223760092272201</v>
      </c>
      <c r="BB22" s="11">
        <v>0.58526668261181536</v>
      </c>
      <c r="BC22" s="11">
        <v>0.39979305086591876</v>
      </c>
      <c r="BD22" s="11">
        <v>4.1491039630196888E-2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0.28200000000000003</v>
      </c>
      <c r="BJ22" s="4">
        <f>DSTDEV(PlotSort2,"PhxRed",$BP$31:$BP$32)/SQRT($BH22)</f>
        <v>2.7999999999999969E-3</v>
      </c>
      <c r="BK22" s="4">
        <f>DAVERAGE(PlotSort2,"PhxRedEdge",$BP$31:$BP$32)</f>
        <v>0.30580000000000002</v>
      </c>
      <c r="BL22" s="4">
        <f>DSTDEV(PlotSort2,"PhxRedEdge",$BP$31:$BP$32)/SQRT($BH22)</f>
        <v>3.5999999999999917E-3</v>
      </c>
      <c r="BM22" s="4">
        <f>DAVERAGE(PlotSort2,"TMRed",$BP$31:$BP$32)</f>
        <v>0.27595000000000003</v>
      </c>
      <c r="BN22" s="4">
        <f>DSTDEV(PlotSort2,"TMRed",$BP$31:$BP$32)/SQRT($BH22)</f>
        <v>2.550000000000024E-3</v>
      </c>
      <c r="BO22" s="4">
        <f>DAVERAGE(PlotSort2,"TMNIR",$BP$31:$BP$32)</f>
        <v>0.34155000000000002</v>
      </c>
      <c r="BP22" s="4">
        <f>DSTDEV(PlotSort2,"TMNIR",$BP$31:$BP$32)/SQRT($BH22)</f>
        <v>4.049999999999998E-3</v>
      </c>
      <c r="BQ22" s="4">
        <f>DAVERAGE(PlotSort2,"NDRE",$BP$31:$BP$32)</f>
        <v>5.5224646094841692E-2</v>
      </c>
      <c r="BR22" s="4">
        <f>DSTDEV(PlotSort2,"NDRE",$BP$31:$BP$32)/SQRT($BH22)</f>
        <v>4.2529477677404059E-5</v>
      </c>
      <c r="BS22" s="4">
        <f>DAVERAGE(PlotSort2,"rvi",$BP$31:$BP$32)</f>
        <v>1.2376942918419425</v>
      </c>
      <c r="BT22" s="4">
        <f>DSTDEV(PlotSort2,"rvi",$BP$31:$BP$32)/SQRT($BH22)</f>
        <v>3.2392808690089314E-3</v>
      </c>
      <c r="BU22" s="17">
        <f>DAVERAGE(PlotSort2,"ndvi",$BP$31:$BP$32)</f>
        <v>0.10622098899842522</v>
      </c>
      <c r="BV22" s="4">
        <f>DSTDEV(PlotSort2,"ndvi",$BP$31:$BP$32)/SQRT($BH22)</f>
        <v>1.2938323443082778E-3</v>
      </c>
      <c r="BW22" s="17">
        <f>DAVERAGE(PlotSort2,"SAVI",$BP$31:$BP$32)</f>
        <v>8.8044871039508726E-2</v>
      </c>
      <c r="BX22" s="4">
        <f>DSTDEV(PlotSort2,"SAVI",$BP$31:$BP$32)/SQRT($BH22)</f>
        <v>1.4934262650015198E-3</v>
      </c>
      <c r="BY22" s="17">
        <f>DAVERAGE(PlotSort2,"CCCI",$BP$31:$BP$32)</f>
        <v>0.48605688432876032</v>
      </c>
      <c r="BZ22" s="4">
        <f>DSTDEV(PlotSort2,"CCCI",$BP$31:$BP$32)/SQRT($BH22)</f>
        <v>1.1922400827102886E-2</v>
      </c>
    </row>
    <row r="23" spans="2:78" ht="13.5" customHeight="1" x14ac:dyDescent="0.2">
      <c r="B23" s="10">
        <v>176</v>
      </c>
      <c r="C23" s="10">
        <v>9.0649999999999995</v>
      </c>
      <c r="D23" s="10">
        <v>176.37771000000001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29.2</v>
      </c>
      <c r="Q23" s="24">
        <v>0.92</v>
      </c>
      <c r="R23" s="24">
        <v>3.13</v>
      </c>
      <c r="S23" s="24">
        <v>46.05</v>
      </c>
      <c r="T23" s="24">
        <v>88.26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45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4.1962000000000002</v>
      </c>
      <c r="AK23" s="10">
        <v>0.3856</v>
      </c>
      <c r="AL23" s="11">
        <v>0.1406</v>
      </c>
      <c r="AM23" s="11">
        <v>1.29E-2</v>
      </c>
      <c r="AN23" s="11">
        <v>3.1778</v>
      </c>
      <c r="AO23" s="11">
        <v>6.7699999999999996E-2</v>
      </c>
      <c r="AP23" s="11">
        <v>0.26300000000000001</v>
      </c>
      <c r="AQ23" s="11">
        <v>5.5999999999999999E-3</v>
      </c>
      <c r="AR23" s="11">
        <v>8.1148000000000007</v>
      </c>
      <c r="AS23" s="11">
        <v>0.84840000000000004</v>
      </c>
      <c r="AT23" s="11">
        <v>0.14230000000000001</v>
      </c>
      <c r="AU23" s="11">
        <v>1.49E-2</v>
      </c>
      <c r="AV23" s="11">
        <v>30.729900000000001</v>
      </c>
      <c r="AW23" s="11">
        <v>0.61980000000000002</v>
      </c>
      <c r="AX23" s="11">
        <v>0.40710000000000002</v>
      </c>
      <c r="AY23" s="11">
        <v>8.2000000000000007E-3</v>
      </c>
      <c r="AZ23" s="11">
        <v>0.21504253096552753</v>
      </c>
      <c r="BA23" s="11">
        <v>2.8608573436401965</v>
      </c>
      <c r="BB23" s="11">
        <v>0.48198034219148167</v>
      </c>
      <c r="BC23" s="11">
        <v>0.37850200114351068</v>
      </c>
      <c r="BD23" s="11">
        <v>0.16462343859908746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0.17535000000000001</v>
      </c>
      <c r="BJ23" s="4">
        <f>DSTDEV(PlotSort2,"PhxRed",$BQ$31:$BQ$32)/SQRT($BH23)</f>
        <v>1.4999999999999736E-4</v>
      </c>
      <c r="BK23" s="4">
        <f>DAVERAGE(PlotSort2,"PhxRedEdge",$BQ$31:$BQ$32)</f>
        <v>0.21049999999999999</v>
      </c>
      <c r="BL23" s="4">
        <f>DSTDEV(PlotSort2,"PhxRedEdge",$BQ$31:$BQ$32)/SQRT($BH23)</f>
        <v>2.000000000000057E-4</v>
      </c>
      <c r="BM23" s="4">
        <f>DAVERAGE(PlotSort2,"TMRed",$BQ$31:$BQ$32)</f>
        <v>0.17475000000000002</v>
      </c>
      <c r="BN23" s="4">
        <f>DSTDEV(PlotSort2,"TMRed",$BQ$31:$BQ$32)/SQRT($BH23)</f>
        <v>5.0000000000008364E-5</v>
      </c>
      <c r="BO23" s="4">
        <f>DAVERAGE(PlotSort2,"TMNIR",$BQ$31:$BQ$32)</f>
        <v>0.23810000000000001</v>
      </c>
      <c r="BP23" s="4">
        <f>DSTDEV(PlotSort2,"TMNIR",$BQ$31:$BQ$32)/SQRT($BH23)</f>
        <v>1.0000000000000009E-3</v>
      </c>
      <c r="BQ23" s="4">
        <f>DAVERAGE(PlotSort2,"NDRE",$BQ$31:$BQ$32)</f>
        <v>6.1520168919583743E-2</v>
      </c>
      <c r="BR23" s="4">
        <f>DSTDEV(PlotSort2,"NDRE",$BQ$31:$BQ$32)/SQRT($BH23)</f>
        <v>2.5652783434336607E-3</v>
      </c>
      <c r="BS23" s="4">
        <f>DAVERAGE(PlotSort2,"rvi",$BQ$31:$BQ$32)</f>
        <v>1.3625163569060528</v>
      </c>
      <c r="BT23" s="4">
        <f>DSTDEV(PlotSort2,"rvi",$BQ$31:$BQ$32)/SQRT($BH23)</f>
        <v>5.3326133456634839E-3</v>
      </c>
      <c r="BU23" s="17">
        <f>DAVERAGE(PlotSort2,"ndvi",$BQ$31:$BQ$32)</f>
        <v>0.15344070152769221</v>
      </c>
      <c r="BV23" s="4">
        <f>DSTDEV(PlotSort2,"ndvi",$BQ$31:$BQ$32)/SQRT($BH23)</f>
        <v>1.9108326593094693E-3</v>
      </c>
      <c r="BW23" s="17">
        <f>DAVERAGE(PlotSort2,"SAVI",$BQ$31:$BQ$32)</f>
        <v>0.10409540080462837</v>
      </c>
      <c r="BX23" s="4">
        <f>DSTDEV(PlotSort2,"SAVI",$BQ$31:$BQ$32)/SQRT($BH23)</f>
        <v>1.4413099952403155E-3</v>
      </c>
      <c r="BY23" s="17">
        <f>DAVERAGE(PlotSort2,"CCCI",$BQ$31:$BQ$32)</f>
        <v>0.18361283077634022</v>
      </c>
      <c r="BZ23" s="4">
        <f>DSTDEV(PlotSort2,"CCCI",$BQ$31:$BQ$32)/SQRT($BH23)</f>
        <v>2.7247690123809277E-2</v>
      </c>
    </row>
    <row r="24" spans="2:78" ht="13.5" customHeight="1" x14ac:dyDescent="0.2">
      <c r="B24" s="10">
        <v>176</v>
      </c>
      <c r="C24" s="10">
        <v>9.0730000000000004</v>
      </c>
      <c r="D24" s="10">
        <v>176.37804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29.2</v>
      </c>
      <c r="Q24" s="24">
        <v>0.92</v>
      </c>
      <c r="R24" s="24">
        <v>3.13</v>
      </c>
      <c r="S24" s="24">
        <v>45.95</v>
      </c>
      <c r="T24" s="24">
        <v>88.32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45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1.3292999999999999</v>
      </c>
      <c r="AK24" s="10">
        <v>3.15E-2</v>
      </c>
      <c r="AL24" s="11">
        <v>4.4499999999999998E-2</v>
      </c>
      <c r="AM24" s="11">
        <v>1.1000000000000001E-3</v>
      </c>
      <c r="AN24" s="11">
        <v>2.0051999999999999</v>
      </c>
      <c r="AO24" s="11">
        <v>0.1142</v>
      </c>
      <c r="AP24" s="11">
        <v>0.1656</v>
      </c>
      <c r="AQ24" s="11">
        <v>9.4000000000000004E-3</v>
      </c>
      <c r="AR24" s="11">
        <v>2.7145999999999999</v>
      </c>
      <c r="AS24" s="11">
        <v>3.0999999999999999E-3</v>
      </c>
      <c r="AT24" s="11">
        <v>4.7500000000000001E-2</v>
      </c>
      <c r="AU24" s="11">
        <v>1E-4</v>
      </c>
      <c r="AV24" s="11">
        <v>24.793600000000001</v>
      </c>
      <c r="AW24" s="11">
        <v>2.2381000000000002</v>
      </c>
      <c r="AX24" s="11">
        <v>0.32779999999999998</v>
      </c>
      <c r="AY24" s="11">
        <v>2.9600000000000001E-2</v>
      </c>
      <c r="AZ24" s="11">
        <v>0.3287393595460073</v>
      </c>
      <c r="BA24" s="11">
        <v>6.9010526315789464</v>
      </c>
      <c r="BB24" s="11">
        <v>0.74686917132960307</v>
      </c>
      <c r="BC24" s="11">
        <v>0.48034959442476866</v>
      </c>
      <c r="BD24" s="11">
        <v>9.4706154923264479E-2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0.6984999999999999</v>
      </c>
      <c r="BJ24" s="4"/>
      <c r="BK24" s="4">
        <f>DAVERAGE(PlotSort2,"PhxRedEdge",$BR$31:$BR$32)</f>
        <v>0.68849999999999989</v>
      </c>
      <c r="BL24" s="4"/>
      <c r="BM24" s="4">
        <f>DAVERAGE(PlotSort2,"TMRed",$BR$31:$BR$32)</f>
        <v>0.69650000000000001</v>
      </c>
      <c r="BN24" s="4"/>
      <c r="BO24" s="4">
        <f>DAVERAGE(PlotSort2,"TMNIR",$BR$31:$BR$32)</f>
        <v>0.6673</v>
      </c>
      <c r="BP24" s="4"/>
      <c r="BQ24" s="4">
        <f>DAVERAGE(PlotSort2,"NDRE",$BR$31:$BR$32)</f>
        <v>-1.563652456114463E-2</v>
      </c>
      <c r="BR24" s="4"/>
      <c r="BS24" s="4">
        <f>DAVERAGE(PlotSort2,"rvi",$BR$31:$BR$32)</f>
        <v>23.951902368987795</v>
      </c>
      <c r="BT24" s="4"/>
      <c r="BU24" s="17">
        <f>DAVERAGE(PlotSort2,"ndvi",$BR$31:$BR$32)</f>
        <v>-2.141076404164834E-2</v>
      </c>
      <c r="BV24" s="4"/>
      <c r="BW24" s="17">
        <f>DAVERAGE(PlotSort2,"SAVI",$BR$31:$BR$32)</f>
        <v>-2.3500375576778629E-2</v>
      </c>
      <c r="BX24" s="4"/>
      <c r="BY24" s="17">
        <f>DAVERAGE(PlotSort2,"CCCI",$BR$31:$BR$32)</f>
        <v>0.36006906214660628</v>
      </c>
      <c r="BZ24" s="4"/>
    </row>
    <row r="25" spans="2:78" ht="13.5" customHeight="1" x14ac:dyDescent="0.2">
      <c r="B25" s="10">
        <v>176</v>
      </c>
      <c r="C25" s="10">
        <v>9.0820000000000007</v>
      </c>
      <c r="D25" s="10">
        <v>176.37842000000001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29.2</v>
      </c>
      <c r="Q25" s="24">
        <v>0.92</v>
      </c>
      <c r="R25" s="24">
        <v>3.13</v>
      </c>
      <c r="S25" s="24">
        <v>45.84</v>
      </c>
      <c r="T25" s="24">
        <v>88.4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45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2.5583</v>
      </c>
      <c r="AK25" s="10">
        <v>0.124</v>
      </c>
      <c r="AL25" s="11">
        <v>8.5400000000000004E-2</v>
      </c>
      <c r="AM25" s="11">
        <v>4.1000000000000003E-3</v>
      </c>
      <c r="AN25" s="11">
        <v>2.4264000000000001</v>
      </c>
      <c r="AO25" s="11">
        <v>1.7999999999999999E-2</v>
      </c>
      <c r="AP25" s="11">
        <v>0.2</v>
      </c>
      <c r="AQ25" s="11">
        <v>1.5E-3</v>
      </c>
      <c r="AR25" s="11">
        <v>4.9523000000000001</v>
      </c>
      <c r="AS25" s="11">
        <v>0.18010000000000001</v>
      </c>
      <c r="AT25" s="11">
        <v>8.6499999999999994E-2</v>
      </c>
      <c r="AU25" s="11">
        <v>3.0999999999999999E-3</v>
      </c>
      <c r="AV25" s="11">
        <v>24.408799999999999</v>
      </c>
      <c r="AW25" s="11">
        <v>3.95E-2</v>
      </c>
      <c r="AX25" s="11">
        <v>0.32200000000000001</v>
      </c>
      <c r="AY25" s="11">
        <v>5.0000000000000001E-4</v>
      </c>
      <c r="AZ25" s="11">
        <v>0.23371647509578541</v>
      </c>
      <c r="BA25" s="11">
        <v>3.7225433526011567</v>
      </c>
      <c r="BB25" s="11">
        <v>0.57649938800489609</v>
      </c>
      <c r="BC25" s="11">
        <v>0.38882773802971937</v>
      </c>
      <c r="BD25" s="11">
        <v>-3.4259441947077481E-2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1.0028666666666668</v>
      </c>
      <c r="BJ25" s="4">
        <f>DSTDEV(PlotSort2,"PhxRed",$BS$31:$BS$32)/SQRT($BH25)</f>
        <v>4.624692181948776E-3</v>
      </c>
      <c r="BK25" s="4">
        <f>DAVERAGE(PlotSort2,"PhxRedEdge",$BS$31:$BS$32)</f>
        <v>1.0026333333333335</v>
      </c>
      <c r="BL25" s="4">
        <f>DSTDEV(PlotSort2,"PhxRedEdge",$BS$31:$BS$32)/SQRT($BH25)</f>
        <v>4.6841339766397361E-3</v>
      </c>
      <c r="BM25" s="4">
        <f>DAVERAGE(PlotSort2,"TMRed",$BS$31:$BS$32)</f>
        <v>1.0028666666666668</v>
      </c>
      <c r="BN25" s="4">
        <f>DSTDEV(PlotSort2,"TMRed",$BS$31:$BS$32)/SQRT($BH25)</f>
        <v>4.624692181948776E-3</v>
      </c>
      <c r="BO25" s="4">
        <f>DAVERAGE(PlotSort2,"TMNIR",$BS$31:$BS$32)</f>
        <v>1.0026333333333335</v>
      </c>
      <c r="BP25" s="4">
        <f>DSTDEV(PlotSort2,"TMNIR",$BS$31:$BS$32)/SQRT($BH25)</f>
        <v>4.6841339766397361E-3</v>
      </c>
      <c r="BQ25" s="4">
        <f>DAVERAGE(PlotSort2,"NDRE",$BS$31:$BS$32)</f>
        <v>0.72372285799340741</v>
      </c>
      <c r="BR25" s="4">
        <f>DSTDEV(PlotSort2,"NDRE",$BS$31:$BS$32)/SQRT($BH25)</f>
        <v>2.4867552214562037E-4</v>
      </c>
      <c r="BS25" s="4">
        <f>DAVERAGE(PlotSort2,"rvi",$BS$31:$BS$32)</f>
        <v>1.3215935141438206</v>
      </c>
      <c r="BT25" s="4">
        <f>DSTDEV(PlotSort2,"rvi",$BS$31:$BS$32)/SQRT($BH25)</f>
        <v>1.8927666036717447E-3</v>
      </c>
      <c r="BU25" s="17">
        <f>DAVERAGE(PlotSort2,"ndvi",$BS$31:$BS$32)</f>
        <v>0.13852160218229131</v>
      </c>
      <c r="BV25" s="4">
        <f>DSTDEV(PlotSort2,"ndvi",$BS$31:$BS$32)/SQRT($BH25)</f>
        <v>7.0292570611656699E-4</v>
      </c>
      <c r="BW25" s="17">
        <f>DAVERAGE(PlotSort2,"SAVI",$BS$31:$BS$32)</f>
        <v>0.2070144726589723</v>
      </c>
      <c r="BX25" s="4">
        <f>DSTDEV(PlotSort2,"SAVI",$BS$31:$BS$32)/SQRT($BH25)</f>
        <v>1.0233648122480647E-3</v>
      </c>
      <c r="BY25" s="17">
        <f>DAVERAGE(PlotSort2,"CCCI",$BS$31:$BS$32)</f>
        <v>11.628526720299158</v>
      </c>
      <c r="BZ25" s="4">
        <f>DSTDEV(PlotSort2,"CCCI",$BS$31:$BS$32)/SQRT($BH25)</f>
        <v>2.4489771137420981E-2</v>
      </c>
    </row>
    <row r="26" spans="2:78" ht="13.5" customHeight="1" x14ac:dyDescent="0.2">
      <c r="B26" s="10">
        <v>176</v>
      </c>
      <c r="C26" s="10">
        <v>9.3369999999999997</v>
      </c>
      <c r="D26" s="10">
        <v>176.38903999999999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29.2</v>
      </c>
      <c r="Q26" s="24">
        <v>0.92</v>
      </c>
      <c r="R26" s="24">
        <v>3.13</v>
      </c>
      <c r="S26" s="24">
        <v>42.63</v>
      </c>
      <c r="T26" s="24">
        <v>90.45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45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3.6185999999999998</v>
      </c>
      <c r="AK26" s="10">
        <v>5.8999999999999997E-2</v>
      </c>
      <c r="AL26" s="11">
        <v>0.1143</v>
      </c>
      <c r="AM26" s="11">
        <v>1.9E-3</v>
      </c>
      <c r="AN26" s="11">
        <v>3.1379000000000001</v>
      </c>
      <c r="AO26" s="11">
        <v>0.13689999999999999</v>
      </c>
      <c r="AP26" s="11">
        <v>0.24460000000000001</v>
      </c>
      <c r="AQ26" s="11">
        <v>1.0699999999999999E-2</v>
      </c>
      <c r="AR26" s="11">
        <v>7.0652999999999997</v>
      </c>
      <c r="AS26" s="11">
        <v>9.3899999999999997E-2</v>
      </c>
      <c r="AT26" s="11">
        <v>0.1166</v>
      </c>
      <c r="AU26" s="11">
        <v>1.5E-3</v>
      </c>
      <c r="AV26" s="11">
        <v>35.191499999999998</v>
      </c>
      <c r="AW26" s="11">
        <v>2.5146999999999999</v>
      </c>
      <c r="AX26" s="11">
        <v>0.44</v>
      </c>
      <c r="AY26" s="11">
        <v>3.1399999999999997E-2</v>
      </c>
      <c r="AZ26" s="11">
        <v>0.28542214431784985</v>
      </c>
      <c r="BA26" s="11">
        <v>3.7735849056603774</v>
      </c>
      <c r="BB26" s="11">
        <v>0.58102766798418981</v>
      </c>
      <c r="BC26" s="11">
        <v>0.45911413969335607</v>
      </c>
      <c r="BD26" s="11">
        <v>0.34642617238432749</v>
      </c>
      <c r="BE26" s="27"/>
    </row>
    <row r="27" spans="2:78" ht="13.5" customHeight="1" x14ac:dyDescent="0.2">
      <c r="B27" s="10">
        <v>176</v>
      </c>
      <c r="C27" s="10">
        <v>9.3290000000000006</v>
      </c>
      <c r="D27" s="10">
        <v>176.38871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29.2</v>
      </c>
      <c r="Q27" s="24">
        <v>0.92</v>
      </c>
      <c r="R27" s="24">
        <v>3.13</v>
      </c>
      <c r="S27" s="24">
        <v>42.73</v>
      </c>
      <c r="T27" s="24">
        <v>90.38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45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1.9192</v>
      </c>
      <c r="AK27" s="10">
        <v>1.2699999999999999E-2</v>
      </c>
      <c r="AL27" s="11">
        <v>6.0699999999999997E-2</v>
      </c>
      <c r="AM27" s="11">
        <v>4.0000000000000002E-4</v>
      </c>
      <c r="AN27" s="11">
        <v>2.4382000000000001</v>
      </c>
      <c r="AO27" s="11">
        <v>7.9500000000000001E-2</v>
      </c>
      <c r="AP27" s="11">
        <v>0.19040000000000001</v>
      </c>
      <c r="AQ27" s="11">
        <v>6.1999999999999998E-3</v>
      </c>
      <c r="AR27" s="11">
        <v>3.7928000000000002</v>
      </c>
      <c r="AS27" s="11">
        <v>6.2100000000000002E-2</v>
      </c>
      <c r="AT27" s="11">
        <v>6.2700000000000006E-2</v>
      </c>
      <c r="AU27" s="11">
        <v>1E-3</v>
      </c>
      <c r="AV27" s="11">
        <v>27.2501</v>
      </c>
      <c r="AW27" s="11">
        <v>0.5595</v>
      </c>
      <c r="AX27" s="11">
        <v>0.3412</v>
      </c>
      <c r="AY27" s="11">
        <v>7.0000000000000001E-3</v>
      </c>
      <c r="AZ27" s="11">
        <v>0.28367193378480055</v>
      </c>
      <c r="BA27" s="11">
        <v>5.4417862838915463</v>
      </c>
      <c r="BB27" s="11">
        <v>0.68952711067095807</v>
      </c>
      <c r="BC27" s="11">
        <v>0.46216395618984396</v>
      </c>
      <c r="BD27" s="11">
        <v>-3.154637040938555E-2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0.12054999999999999</v>
      </c>
      <c r="BJ27" s="4">
        <f>DSTDEV(PlotSort2,"PhxRed",$BT$31:$BT$32)/SQRT($BH27)</f>
        <v>3.2499999999999955E-3</v>
      </c>
      <c r="BK27" s="4">
        <f>DAVERAGE(PlotSort2,"PhxRedEdge",$BT$31:$BT$32)</f>
        <v>0.2555</v>
      </c>
      <c r="BL27" s="4">
        <f>DSTDEV(PlotSort2,"PhxRedEdge",$BT$31:$BT$32)/SQRT($BH27)</f>
        <v>5.9999999999998943E-4</v>
      </c>
      <c r="BM27" s="4">
        <f>DAVERAGE(PlotSort2,"TMRed",$BT$31:$BT$32)</f>
        <v>0.12295</v>
      </c>
      <c r="BN27" s="4">
        <f>DSTDEV(PlotSort2,"TMRed",$BT$31:$BT$32)/SQRT($BH27)</f>
        <v>3.0499999999999972E-3</v>
      </c>
      <c r="BO27" s="4">
        <f>DAVERAGE(PlotSort2,"TMNIR",$BT$31:$BT$32)</f>
        <v>0.44845000000000002</v>
      </c>
      <c r="BP27" s="4">
        <f>DSTDEV(PlotSort2,"TMNIR",$BT$31:$BT$32)/SQRT($BH27)</f>
        <v>3.4999999999998921E-4</v>
      </c>
      <c r="BQ27" s="4">
        <f>DAVERAGE(PlotSort2,"NDRE",$BT$31:$BT$32)</f>
        <v>0.2740971500653725</v>
      </c>
      <c r="BR27" s="4">
        <f>DSTDEV(PlotSort2,"NDRE",$BT$31:$BT$32)/SQRT($BH27)</f>
        <v>7.2504054629177195E-4</v>
      </c>
      <c r="BS27" s="4">
        <f>DAVERAGE(PlotSort2,"rvi",$BT$31:$BT$32)</f>
        <v>3.6497342362021259</v>
      </c>
      <c r="BT27" s="4">
        <f>DSTDEV(PlotSort2,"rvi",$BT$31:$BT$32)/SQRT($BH27)</f>
        <v>9.3385029852919743E-2</v>
      </c>
      <c r="BU27" s="17">
        <f>DAVERAGE(PlotSort2,"ndvi",$BT$31:$BT$32)</f>
        <v>0.56969431928943015</v>
      </c>
      <c r="BV27" s="4">
        <f>DSTDEV(PlotSort2,"ndvi",$BT$31:$BT$32)/SQRT($BH27)</f>
        <v>8.6422377705310804E-3</v>
      </c>
      <c r="BW27" s="17">
        <f>DAVERAGE(PlotSort2,"SAVI",$BT$31:$BT$32)</f>
        <v>0.45572704236719686</v>
      </c>
      <c r="BX27" s="4">
        <f>DSTDEV(PlotSort2,"SAVI",$BT$31:$BT$32)/SQRT($BH27)</f>
        <v>5.9085897091576117E-3</v>
      </c>
      <c r="BY27" s="17">
        <f>DAVERAGE(PlotSort2,"CCCI",$BT$31:$BT$32)</f>
        <v>0.30294657167426547</v>
      </c>
      <c r="BZ27" s="4">
        <f>DSTDEV(PlotSort2,"CCCI",$BT$31:$BT$32)/SQRT($BH27)</f>
        <v>3.8746067027500407E-2</v>
      </c>
    </row>
    <row r="28" spans="2:78" ht="13.5" customHeight="1" x14ac:dyDescent="0.2">
      <c r="B28" s="10">
        <v>176</v>
      </c>
      <c r="C28" s="10">
        <v>9.32</v>
      </c>
      <c r="D28" s="10">
        <v>176.38833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29.2</v>
      </c>
      <c r="Q28" s="24">
        <v>0.92</v>
      </c>
      <c r="R28" s="24">
        <v>3.13</v>
      </c>
      <c r="S28" s="24">
        <v>42.85</v>
      </c>
      <c r="T28" s="24">
        <v>90.31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45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4.3872</v>
      </c>
      <c r="AK28" s="10">
        <v>0.16009999999999999</v>
      </c>
      <c r="AL28" s="11">
        <v>0.1391</v>
      </c>
      <c r="AM28" s="11">
        <v>5.1000000000000004E-3</v>
      </c>
      <c r="AN28" s="11">
        <v>3.5185</v>
      </c>
      <c r="AO28" s="11">
        <v>0.14480000000000001</v>
      </c>
      <c r="AP28" s="11">
        <v>0.27529999999999999</v>
      </c>
      <c r="AQ28" s="11">
        <v>1.1299999999999999E-2</v>
      </c>
      <c r="AR28" s="11">
        <v>8.3820999999999994</v>
      </c>
      <c r="AS28" s="11">
        <v>0.32179999999999997</v>
      </c>
      <c r="AT28" s="11">
        <v>0.13880000000000001</v>
      </c>
      <c r="AU28" s="11">
        <v>5.3E-3</v>
      </c>
      <c r="AV28" s="11">
        <v>34.835799999999999</v>
      </c>
      <c r="AW28" s="11">
        <v>2.1798000000000002</v>
      </c>
      <c r="AX28" s="11">
        <v>0.437</v>
      </c>
      <c r="AY28" s="11">
        <v>2.7300000000000001E-2</v>
      </c>
      <c r="AZ28" s="11">
        <v>0.22701109083251442</v>
      </c>
      <c r="BA28" s="11">
        <v>3.1484149855907781</v>
      </c>
      <c r="BB28" s="11">
        <v>0.51788815560958668</v>
      </c>
      <c r="BC28" s="11">
        <v>0.41578360290016736</v>
      </c>
      <c r="BD28" s="11">
        <v>0.12358105525494029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7.2849999999999998E-2</v>
      </c>
      <c r="BJ28" s="4">
        <f>DSTDEV(PlotSort2,"PhxRed",$BU$31:$BU$32)/SQRT($BH28)</f>
        <v>5.5499999999999985E-3</v>
      </c>
      <c r="BK28" s="4">
        <f>DAVERAGE(PlotSort2,"PhxRedEdge",$BU$31:$BU$32)</f>
        <v>0.19205</v>
      </c>
      <c r="BL28" s="4">
        <f>DSTDEV(PlotSort2,"PhxRedEdge",$BU$31:$BU$32)/SQRT($BH28)</f>
        <v>4.6500000000000014E-3</v>
      </c>
      <c r="BM28" s="4">
        <f>DAVERAGE(PlotSort2,"TMRed",$BU$31:$BU$32)</f>
        <v>7.4399999999999994E-2</v>
      </c>
      <c r="BN28" s="4">
        <f>DSTDEV(PlotSort2,"TMRed",$BU$31:$BU$32)/SQRT($BH28)</f>
        <v>5.3999999999999951E-3</v>
      </c>
      <c r="BO28" s="4">
        <f>DAVERAGE(PlotSort2,"TMNIR",$BU$31:$BU$32)</f>
        <v>0.34065000000000001</v>
      </c>
      <c r="BP28" s="4">
        <f>DSTDEV(PlotSort2,"TMNIR",$BU$31:$BU$32)/SQRT($BH28)</f>
        <v>9.1499999999999915E-3</v>
      </c>
      <c r="BQ28" s="4">
        <f>DAVERAGE(PlotSort2,"NDRE",$BU$31:$BU$32)</f>
        <v>0.27892460950455222</v>
      </c>
      <c r="BR28" s="4">
        <f>DSTDEV(PlotSort2,"NDRE",$BU$31:$BU$32)/SQRT($BH28)</f>
        <v>1.221776588768847E-3</v>
      </c>
      <c r="BS28" s="4">
        <f>DAVERAGE(PlotSort2,"rvi",$BU$31:$BU$32)</f>
        <v>4.6118502778685846</v>
      </c>
      <c r="BT28" s="4">
        <f>DSTDEV(PlotSort2,"rvi",$BU$31:$BU$32)/SQRT($BH28)</f>
        <v>0.4577149395227193</v>
      </c>
      <c r="BU28" s="17">
        <f>DAVERAGE(PlotSort2,"ndvi",$BU$31:$BU$32)</f>
        <v>0.64122458874893162</v>
      </c>
      <c r="BV28" s="4">
        <f>DSTDEV(PlotSort2,"ndvi",$BU$31:$BU$32)/SQRT($BH28)</f>
        <v>2.9262517268260402E-2</v>
      </c>
      <c r="BW28" s="17">
        <f>DAVERAGE(PlotSort2,"SAVI",$BU$31:$BU$32)</f>
        <v>0.4363611432925002</v>
      </c>
      <c r="BX28" s="4">
        <f>DSTDEV(PlotSort2,"SAVI",$BU$31:$BU$32)/SQRT($BH28)</f>
        <v>2.2062888052732706E-2</v>
      </c>
      <c r="BY28" s="17">
        <f>DAVERAGE(PlotSort2,"CCCI",$BU$31:$BU$32)</f>
        <v>8.8556517156804654E-2</v>
      </c>
      <c r="BZ28" s="4">
        <f>DSTDEV(PlotSort2,"CCCI",$BU$31:$BU$32)/SQRT($BH28)</f>
        <v>8.6833863680384191E-2</v>
      </c>
    </row>
    <row r="29" spans="2:78" ht="13.5" customHeight="1" x14ac:dyDescent="0.2">
      <c r="B29" s="10">
        <v>176</v>
      </c>
      <c r="C29" s="10">
        <v>9.3130000000000006</v>
      </c>
      <c r="D29" s="10">
        <v>176.38803999999999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29.2</v>
      </c>
      <c r="Q29" s="24">
        <v>0.92</v>
      </c>
      <c r="R29" s="24">
        <v>3.13</v>
      </c>
      <c r="S29" s="24">
        <v>42.93</v>
      </c>
      <c r="T29" s="24">
        <v>90.25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45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2.9832000000000001</v>
      </c>
      <c r="AK29" s="10">
        <v>0.51900000000000002</v>
      </c>
      <c r="AL29" s="11">
        <v>9.4700000000000006E-2</v>
      </c>
      <c r="AM29" s="11">
        <v>1.6500000000000001E-2</v>
      </c>
      <c r="AN29" s="11">
        <v>2.7707000000000002</v>
      </c>
      <c r="AO29" s="11">
        <v>9.5200000000000007E-2</v>
      </c>
      <c r="AP29" s="11">
        <v>0.21709999999999999</v>
      </c>
      <c r="AQ29" s="11">
        <v>7.4999999999999997E-3</v>
      </c>
      <c r="AR29" s="11">
        <v>5.7918000000000003</v>
      </c>
      <c r="AS29" s="11">
        <v>1.0643</v>
      </c>
      <c r="AT29" s="11">
        <v>9.6100000000000005E-2</v>
      </c>
      <c r="AU29" s="11">
        <v>1.77E-2</v>
      </c>
      <c r="AV29" s="11">
        <v>28.2485</v>
      </c>
      <c r="AW29" s="11">
        <v>0.58030000000000004</v>
      </c>
      <c r="AX29" s="11">
        <v>0.35489999999999999</v>
      </c>
      <c r="AY29" s="11">
        <v>7.3000000000000001E-3</v>
      </c>
      <c r="AZ29" s="11">
        <v>0.24090909090909093</v>
      </c>
      <c r="BA29" s="11">
        <v>3.6930280957336103</v>
      </c>
      <c r="BB29" s="11">
        <v>0.5738359201773835</v>
      </c>
      <c r="BC29" s="11">
        <v>0.40820189274447938</v>
      </c>
      <c r="BD29" s="11">
        <v>3.0331321637748036E-2</v>
      </c>
      <c r="BE29" s="27"/>
      <c r="BF29" s="5"/>
    </row>
    <row r="30" spans="2:78" ht="13.5" customHeight="1" x14ac:dyDescent="0.2">
      <c r="B30" s="10">
        <v>176</v>
      </c>
      <c r="C30" s="10">
        <v>9.2970000000000006</v>
      </c>
      <c r="D30" s="10">
        <v>176.38738000000001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29.2</v>
      </c>
      <c r="Q30" s="24">
        <v>0.92</v>
      </c>
      <c r="R30" s="24">
        <v>3.13</v>
      </c>
      <c r="S30" s="24">
        <v>43.14</v>
      </c>
      <c r="T30" s="24">
        <v>90.12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45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1.6105</v>
      </c>
      <c r="AK30" s="10">
        <v>0.2298</v>
      </c>
      <c r="AL30" s="11">
        <v>5.1299999999999998E-2</v>
      </c>
      <c r="AM30" s="11">
        <v>7.3000000000000001E-3</v>
      </c>
      <c r="AN30" s="11">
        <v>2.7696000000000001</v>
      </c>
      <c r="AO30" s="11">
        <v>3.1699999999999999E-2</v>
      </c>
      <c r="AP30" s="11">
        <v>0.2177</v>
      </c>
      <c r="AQ30" s="11">
        <v>2.5000000000000001E-3</v>
      </c>
      <c r="AR30" s="11">
        <v>3.1682999999999999</v>
      </c>
      <c r="AS30" s="11">
        <v>0.44340000000000002</v>
      </c>
      <c r="AT30" s="11">
        <v>5.2699999999999997E-2</v>
      </c>
      <c r="AU30" s="11">
        <v>7.4000000000000003E-3</v>
      </c>
      <c r="AV30" s="11">
        <v>38.627699999999997</v>
      </c>
      <c r="AW30" s="11">
        <v>1.5205</v>
      </c>
      <c r="AX30" s="11">
        <v>0.48680000000000001</v>
      </c>
      <c r="AY30" s="11">
        <v>1.9199999999999998E-2</v>
      </c>
      <c r="AZ30" s="11">
        <v>0.38197303051809794</v>
      </c>
      <c r="BA30" s="11">
        <v>9.2371916508538909</v>
      </c>
      <c r="BB30" s="11">
        <v>0.80463392029657099</v>
      </c>
      <c r="BC30" s="11">
        <v>0.62640692640692652</v>
      </c>
      <c r="BD30" s="11">
        <v>0.25449993220089151</v>
      </c>
      <c r="BE30" s="27"/>
      <c r="BF30" s="5"/>
      <c r="BH30" s="19" t="s">
        <v>116</v>
      </c>
    </row>
    <row r="31" spans="2:78" ht="13.5" customHeight="1" x14ac:dyDescent="0.2">
      <c r="B31" s="10">
        <v>176</v>
      </c>
      <c r="C31" s="10">
        <v>9.2889999999999997</v>
      </c>
      <c r="D31" s="10">
        <v>176.38704000000001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29.2</v>
      </c>
      <c r="Q31" s="24">
        <v>0.92</v>
      </c>
      <c r="R31" s="24">
        <v>3.13</v>
      </c>
      <c r="S31" s="24">
        <v>43.24</v>
      </c>
      <c r="T31" s="24">
        <v>90.05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45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2.0211000000000001</v>
      </c>
      <c r="AK31" s="10">
        <v>7.2400000000000006E-2</v>
      </c>
      <c r="AL31" s="11">
        <v>6.4500000000000002E-2</v>
      </c>
      <c r="AM31" s="11">
        <v>2.3E-3</v>
      </c>
      <c r="AN31" s="11">
        <v>2.6657999999999999</v>
      </c>
      <c r="AO31" s="11">
        <v>9.8599999999999993E-2</v>
      </c>
      <c r="AP31" s="11">
        <v>0.2099</v>
      </c>
      <c r="AQ31" s="11">
        <v>7.7999999999999996E-3</v>
      </c>
      <c r="AR31" s="11">
        <v>3.8835000000000002</v>
      </c>
      <c r="AS31" s="11">
        <v>0.32629999999999998</v>
      </c>
      <c r="AT31" s="11">
        <v>6.4699999999999994E-2</v>
      </c>
      <c r="AU31" s="11">
        <v>5.4000000000000003E-3</v>
      </c>
      <c r="AV31" s="11">
        <v>30.476199999999999</v>
      </c>
      <c r="AW31" s="11">
        <v>1.6307</v>
      </c>
      <c r="AX31" s="11">
        <v>0.38469999999999999</v>
      </c>
      <c r="AY31" s="11">
        <v>2.06E-2</v>
      </c>
      <c r="AZ31" s="11">
        <v>0.29397914564413047</v>
      </c>
      <c r="BA31" s="11">
        <v>5.9459041731066469</v>
      </c>
      <c r="BB31" s="11">
        <v>0.71206052514463736</v>
      </c>
      <c r="BC31" s="11">
        <v>0.50558247314093108</v>
      </c>
      <c r="BD31" s="11">
        <v>-2.8794147309680641E-2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176</v>
      </c>
      <c r="C32" s="10">
        <v>9.2799999999999994</v>
      </c>
      <c r="D32" s="10">
        <v>176.38667000000001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29.2</v>
      </c>
      <c r="Q32" s="24">
        <v>0.92</v>
      </c>
      <c r="R32" s="24">
        <v>3.13</v>
      </c>
      <c r="S32" s="24">
        <v>43.35</v>
      </c>
      <c r="T32" s="24">
        <v>89.98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45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4.1780999999999997</v>
      </c>
      <c r="AK32" s="10">
        <v>0.76439999999999997</v>
      </c>
      <c r="AL32" s="11">
        <v>0.13350000000000001</v>
      </c>
      <c r="AM32" s="11">
        <v>2.4400000000000002E-2</v>
      </c>
      <c r="AN32" s="11">
        <v>3.3689</v>
      </c>
      <c r="AO32" s="11">
        <v>0.25040000000000001</v>
      </c>
      <c r="AP32" s="11">
        <v>0.26579999999999998</v>
      </c>
      <c r="AQ32" s="11">
        <v>1.9800000000000002E-2</v>
      </c>
      <c r="AR32" s="11">
        <v>7.8586999999999998</v>
      </c>
      <c r="AS32" s="11">
        <v>1.3593</v>
      </c>
      <c r="AT32" s="11">
        <v>0.1313</v>
      </c>
      <c r="AU32" s="11">
        <v>2.2700000000000001E-2</v>
      </c>
      <c r="AV32" s="11">
        <v>37.1509</v>
      </c>
      <c r="AW32" s="11">
        <v>1.5496000000000001</v>
      </c>
      <c r="AX32" s="11">
        <v>0.4698</v>
      </c>
      <c r="AY32" s="11">
        <v>1.9599999999999999E-2</v>
      </c>
      <c r="AZ32" s="11">
        <v>0.27732463295269166</v>
      </c>
      <c r="BA32" s="11">
        <v>3.578065498857578</v>
      </c>
      <c r="BB32" s="11">
        <v>0.56313425386790894</v>
      </c>
      <c r="BC32" s="11">
        <v>0.4611297793115976</v>
      </c>
      <c r="BD32" s="11">
        <v>0.35314208063688007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176</v>
      </c>
      <c r="C33" s="10">
        <v>9.2720000000000002</v>
      </c>
      <c r="D33" s="10">
        <v>176.38632999999999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29.2</v>
      </c>
      <c r="Q33" s="24">
        <v>0.92</v>
      </c>
      <c r="R33" s="24">
        <v>3.13</v>
      </c>
      <c r="S33" s="24">
        <v>43.45</v>
      </c>
      <c r="T33" s="24">
        <v>89.92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45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2.5781999999999998</v>
      </c>
      <c r="AK33" s="10">
        <v>0.1179</v>
      </c>
      <c r="AL33" s="11">
        <v>8.2500000000000004E-2</v>
      </c>
      <c r="AM33" s="11">
        <v>3.8E-3</v>
      </c>
      <c r="AN33" s="11">
        <v>2.6381999999999999</v>
      </c>
      <c r="AO33" s="11">
        <v>8.2000000000000003E-2</v>
      </c>
      <c r="AP33" s="11">
        <v>0.20849999999999999</v>
      </c>
      <c r="AQ33" s="11">
        <v>6.4999999999999997E-3</v>
      </c>
      <c r="AR33" s="11">
        <v>5.0167000000000002</v>
      </c>
      <c r="AS33" s="11">
        <v>0.46889999999999998</v>
      </c>
      <c r="AT33" s="11">
        <v>8.3900000000000002E-2</v>
      </c>
      <c r="AU33" s="11">
        <v>7.7999999999999996E-3</v>
      </c>
      <c r="AV33" s="11">
        <v>30.4741</v>
      </c>
      <c r="AW33" s="11">
        <v>0.59279999999999999</v>
      </c>
      <c r="AX33" s="11">
        <v>0.38600000000000001</v>
      </c>
      <c r="AY33" s="11">
        <v>7.4999999999999997E-3</v>
      </c>
      <c r="AZ33" s="11">
        <v>0.29857022708158115</v>
      </c>
      <c r="BA33" s="11">
        <v>4.6007151370679384</v>
      </c>
      <c r="BB33" s="11">
        <v>0.64290274526495006</v>
      </c>
      <c r="BC33" s="11">
        <v>0.46721311475409844</v>
      </c>
      <c r="BD33" s="11">
        <v>0.21977906343119777</v>
      </c>
      <c r="BE33" s="27"/>
      <c r="BF33" s="5"/>
    </row>
    <row r="34" spans="2:66" ht="13.5" customHeight="1" x14ac:dyDescent="0.2">
      <c r="B34" s="10">
        <v>176</v>
      </c>
      <c r="C34" s="10">
        <v>9.3550000000000004</v>
      </c>
      <c r="D34" s="10">
        <v>176.38979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29.2</v>
      </c>
      <c r="Q34" s="24">
        <v>0.92</v>
      </c>
      <c r="R34" s="24">
        <v>3.13</v>
      </c>
      <c r="S34" s="24">
        <v>42.41</v>
      </c>
      <c r="T34" s="24">
        <v>90.6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45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5.5842000000000001</v>
      </c>
      <c r="AK34" s="10">
        <v>8.3199999999999996E-2</v>
      </c>
      <c r="AL34" s="11">
        <v>0.17580000000000001</v>
      </c>
      <c r="AM34" s="11">
        <v>2.5999999999999999E-3</v>
      </c>
      <c r="AN34" s="11">
        <v>3.7553000000000001</v>
      </c>
      <c r="AO34" s="11">
        <v>0.1157</v>
      </c>
      <c r="AP34" s="11">
        <v>0.29160000000000003</v>
      </c>
      <c r="AQ34" s="11">
        <v>8.9999999999999993E-3</v>
      </c>
      <c r="AR34" s="11">
        <v>10.838900000000001</v>
      </c>
      <c r="AS34" s="11">
        <v>1.7899999999999999E-2</v>
      </c>
      <c r="AT34" s="11">
        <v>0.1782</v>
      </c>
      <c r="AU34" s="11">
        <v>2.9999999999999997E-4</v>
      </c>
      <c r="AV34" s="11">
        <v>33.9602</v>
      </c>
      <c r="AW34" s="11">
        <v>1.5038</v>
      </c>
      <c r="AX34" s="11">
        <v>0.42309999999999998</v>
      </c>
      <c r="AY34" s="11">
        <v>1.8700000000000001E-2</v>
      </c>
      <c r="AZ34" s="11">
        <v>0.18399328389534064</v>
      </c>
      <c r="BA34" s="11">
        <v>2.3742985409652073</v>
      </c>
      <c r="BB34" s="11">
        <v>0.40728421752868782</v>
      </c>
      <c r="BC34" s="11">
        <v>0.33356033778262051</v>
      </c>
      <c r="BD34" s="11">
        <v>0.20490408571265145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176</v>
      </c>
      <c r="C35" s="10">
        <v>9.3629999999999995</v>
      </c>
      <c r="D35" s="10">
        <v>176.39012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29.2</v>
      </c>
      <c r="Q35" s="24">
        <v>0.92</v>
      </c>
      <c r="R35" s="24">
        <v>3.13</v>
      </c>
      <c r="S35" s="24">
        <v>42.31</v>
      </c>
      <c r="T35" s="24">
        <v>90.67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45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3.7233999999999998</v>
      </c>
      <c r="AK35" s="10">
        <v>0.20480000000000001</v>
      </c>
      <c r="AL35" s="11">
        <v>0.11700000000000001</v>
      </c>
      <c r="AM35" s="11">
        <v>6.4000000000000003E-3</v>
      </c>
      <c r="AN35" s="11">
        <v>3.2187000000000001</v>
      </c>
      <c r="AO35" s="11">
        <v>3.1099999999999999E-2</v>
      </c>
      <c r="AP35" s="11">
        <v>0.24959999999999999</v>
      </c>
      <c r="AQ35" s="11">
        <v>2.3999999999999998E-3</v>
      </c>
      <c r="AR35" s="11">
        <v>7.4402999999999997</v>
      </c>
      <c r="AS35" s="11">
        <v>0.13450000000000001</v>
      </c>
      <c r="AT35" s="11">
        <v>0.1221</v>
      </c>
      <c r="AU35" s="11">
        <v>2.2000000000000001E-3</v>
      </c>
      <c r="AV35" s="11">
        <v>34.384500000000003</v>
      </c>
      <c r="AW35" s="11">
        <v>0.63019999999999998</v>
      </c>
      <c r="AX35" s="11">
        <v>0.42770000000000002</v>
      </c>
      <c r="AY35" s="11">
        <v>7.7999999999999996E-3</v>
      </c>
      <c r="AZ35" s="11">
        <v>0.26295585412667949</v>
      </c>
      <c r="BA35" s="11">
        <v>3.5028665028665031</v>
      </c>
      <c r="BB35" s="11">
        <v>0.55583848672244451</v>
      </c>
      <c r="BC35" s="11">
        <v>0.43665460087635743</v>
      </c>
      <c r="BD35" s="11">
        <v>0.26848313643858807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176</v>
      </c>
      <c r="C36" s="10">
        <v>9.3710000000000004</v>
      </c>
      <c r="D36" s="10">
        <v>176.39045999999999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29.2</v>
      </c>
      <c r="Q36" s="24">
        <v>0.92</v>
      </c>
      <c r="R36" s="24">
        <v>3.13</v>
      </c>
      <c r="S36" s="24">
        <v>42.21</v>
      </c>
      <c r="T36" s="24">
        <v>90.73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45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1.8485</v>
      </c>
      <c r="AK36" s="10">
        <v>0.28510000000000002</v>
      </c>
      <c r="AL36" s="11">
        <v>5.8000000000000003E-2</v>
      </c>
      <c r="AM36" s="11">
        <v>8.8999999999999999E-3</v>
      </c>
      <c r="AN36" s="11">
        <v>2.6966000000000001</v>
      </c>
      <c r="AO36" s="11">
        <v>0.1537</v>
      </c>
      <c r="AP36" s="11">
        <v>0.2087</v>
      </c>
      <c r="AQ36" s="11">
        <v>1.1900000000000001E-2</v>
      </c>
      <c r="AR36" s="11">
        <v>3.6863999999999999</v>
      </c>
      <c r="AS36" s="11">
        <v>0.48680000000000001</v>
      </c>
      <c r="AT36" s="11">
        <v>6.0400000000000002E-2</v>
      </c>
      <c r="AU36" s="11">
        <v>8.0000000000000002E-3</v>
      </c>
      <c r="AV36" s="11">
        <v>30.461600000000001</v>
      </c>
      <c r="AW36" s="11">
        <v>0.97550000000000003</v>
      </c>
      <c r="AX36" s="11">
        <v>0.37830000000000003</v>
      </c>
      <c r="AY36" s="11">
        <v>1.21E-2</v>
      </c>
      <c r="AZ36" s="11">
        <v>0.28892674616695069</v>
      </c>
      <c r="BA36" s="11">
        <v>6.2632450331125833</v>
      </c>
      <c r="BB36" s="11">
        <v>0.7246409847276043</v>
      </c>
      <c r="BC36" s="11">
        <v>0.50798977309044424</v>
      </c>
      <c r="BD36" s="11">
        <v>-9.7482107124713557E-2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176</v>
      </c>
      <c r="C37" s="10">
        <v>9.3789999999999996</v>
      </c>
      <c r="D37" s="10">
        <v>176.39079000000001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29.2</v>
      </c>
      <c r="Q37" s="24">
        <v>0.92</v>
      </c>
      <c r="R37" s="24">
        <v>3.13</v>
      </c>
      <c r="S37" s="24">
        <v>42.1</v>
      </c>
      <c r="T37" s="24">
        <v>90.8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45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2.5360999999999998</v>
      </c>
      <c r="AK37" s="10">
        <v>0.39979999999999999</v>
      </c>
      <c r="AL37" s="11">
        <v>7.9399999999999998E-2</v>
      </c>
      <c r="AM37" s="11">
        <v>1.2500000000000001E-2</v>
      </c>
      <c r="AN37" s="11">
        <v>2.5649999999999999</v>
      </c>
      <c r="AO37" s="11">
        <v>0.13469999999999999</v>
      </c>
      <c r="AP37" s="11">
        <v>0.19819999999999999</v>
      </c>
      <c r="AQ37" s="11">
        <v>1.04E-2</v>
      </c>
      <c r="AR37" s="11">
        <v>4.8379000000000003</v>
      </c>
      <c r="AS37" s="11">
        <v>0.72460000000000002</v>
      </c>
      <c r="AT37" s="11">
        <v>7.9100000000000004E-2</v>
      </c>
      <c r="AU37" s="11">
        <v>1.1900000000000001E-2</v>
      </c>
      <c r="AV37" s="11">
        <v>27.339500000000001</v>
      </c>
      <c r="AW37" s="11">
        <v>0.624</v>
      </c>
      <c r="AX37" s="11">
        <v>0.33900000000000002</v>
      </c>
      <c r="AY37" s="11">
        <v>7.7000000000000002E-3</v>
      </c>
      <c r="AZ37" s="11">
        <v>0.26209977661950862</v>
      </c>
      <c r="BA37" s="11">
        <v>4.2857142857142856</v>
      </c>
      <c r="BB37" s="11">
        <v>0.6216216216216216</v>
      </c>
      <c r="BC37" s="11">
        <v>0.42462694695566927</v>
      </c>
      <c r="BD37" s="11">
        <v>2.8418989408114437E-2</v>
      </c>
      <c r="BE37" s="27"/>
      <c r="BF37" s="5"/>
      <c r="BI37" s="22">
        <v>2</v>
      </c>
    </row>
    <row r="38" spans="2:66" ht="13.5" customHeight="1" x14ac:dyDescent="0.2">
      <c r="B38" s="10">
        <v>176</v>
      </c>
      <c r="C38" s="10">
        <v>9.3870000000000005</v>
      </c>
      <c r="D38" s="10">
        <v>176.39113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29.2</v>
      </c>
      <c r="Q38" s="24">
        <v>0.92</v>
      </c>
      <c r="R38" s="24">
        <v>3.13</v>
      </c>
      <c r="S38" s="24">
        <v>42</v>
      </c>
      <c r="T38" s="24">
        <v>90.87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45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1.8996999999999999</v>
      </c>
      <c r="AK38" s="10">
        <v>0.1588</v>
      </c>
      <c r="AL38" s="11">
        <v>5.9400000000000001E-2</v>
      </c>
      <c r="AM38" s="11">
        <v>5.0000000000000001E-3</v>
      </c>
      <c r="AN38" s="11">
        <v>2.6244000000000001</v>
      </c>
      <c r="AO38" s="11">
        <v>1.3100000000000001E-2</v>
      </c>
      <c r="AP38" s="11">
        <v>0.20250000000000001</v>
      </c>
      <c r="AQ38" s="11">
        <v>1E-3</v>
      </c>
      <c r="AR38" s="11">
        <v>3.7955000000000001</v>
      </c>
      <c r="AS38" s="11">
        <v>0.36159999999999998</v>
      </c>
      <c r="AT38" s="11">
        <v>6.2E-2</v>
      </c>
      <c r="AU38" s="11">
        <v>5.8999999999999999E-3</v>
      </c>
      <c r="AV38" s="11">
        <v>29.334199999999999</v>
      </c>
      <c r="AW38" s="11">
        <v>0.13100000000000001</v>
      </c>
      <c r="AX38" s="11">
        <v>0.36320000000000002</v>
      </c>
      <c r="AY38" s="11">
        <v>1.6000000000000001E-3</v>
      </c>
      <c r="AZ38" s="11">
        <v>0.28407283012197276</v>
      </c>
      <c r="BA38" s="11">
        <v>5.8580645161290326</v>
      </c>
      <c r="BB38" s="11">
        <v>0.70837253057384764</v>
      </c>
      <c r="BC38" s="11">
        <v>0.48832684824902728</v>
      </c>
      <c r="BD38" s="11">
        <v>-8.3537123084877776E-2</v>
      </c>
      <c r="BE38" s="27"/>
      <c r="BF38" s="5"/>
      <c r="BI38" s="22">
        <v>3</v>
      </c>
      <c r="BJ38" s="3"/>
    </row>
    <row r="39" spans="2:66" ht="13.5" customHeight="1" x14ac:dyDescent="0.2">
      <c r="B39" s="10">
        <v>176</v>
      </c>
      <c r="C39" s="10">
        <v>9.3979999999999997</v>
      </c>
      <c r="D39" s="10">
        <v>176.39158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29.2</v>
      </c>
      <c r="Q39" s="24">
        <v>0.92</v>
      </c>
      <c r="R39" s="24">
        <v>3.13</v>
      </c>
      <c r="S39" s="24">
        <v>41.87</v>
      </c>
      <c r="T39" s="24">
        <v>90.96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45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1.9701</v>
      </c>
      <c r="AK39" s="10">
        <v>0.33329999999999999</v>
      </c>
      <c r="AL39" s="11">
        <v>6.1499999999999999E-2</v>
      </c>
      <c r="AM39" s="11">
        <v>1.04E-2</v>
      </c>
      <c r="AN39" s="11">
        <v>2.5556999999999999</v>
      </c>
      <c r="AO39" s="11">
        <v>0.1265</v>
      </c>
      <c r="AP39" s="11">
        <v>0.19670000000000001</v>
      </c>
      <c r="AQ39" s="11">
        <v>9.7000000000000003E-3</v>
      </c>
      <c r="AR39" s="11">
        <v>3.9272999999999998</v>
      </c>
      <c r="AS39" s="11">
        <v>0.61950000000000005</v>
      </c>
      <c r="AT39" s="11">
        <v>6.4000000000000001E-2</v>
      </c>
      <c r="AU39" s="11">
        <v>1.01E-2</v>
      </c>
      <c r="AV39" s="11">
        <v>29.334199999999999</v>
      </c>
      <c r="AW39" s="11">
        <v>0.58860000000000001</v>
      </c>
      <c r="AX39" s="11">
        <v>0.3624</v>
      </c>
      <c r="AY39" s="11">
        <v>7.3000000000000001E-3</v>
      </c>
      <c r="AZ39" s="11">
        <v>0.29636916472902874</v>
      </c>
      <c r="BA39" s="11">
        <v>5.6624999999999996</v>
      </c>
      <c r="BB39" s="11">
        <v>0.69981238273921198</v>
      </c>
      <c r="BC39" s="11">
        <v>0.48316062176165808</v>
      </c>
      <c r="BD39" s="11">
        <v>2.3021138775914676E-2</v>
      </c>
      <c r="BE39" s="27"/>
      <c r="BF39" s="5"/>
    </row>
    <row r="40" spans="2:66" ht="13.5" customHeight="1" x14ac:dyDescent="0.2">
      <c r="B40" s="10">
        <v>176</v>
      </c>
      <c r="C40" s="10">
        <v>9.407</v>
      </c>
      <c r="D40" s="10">
        <v>176.39196000000001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29.2</v>
      </c>
      <c r="Q40" s="24">
        <v>0.92</v>
      </c>
      <c r="R40" s="24">
        <v>3.13</v>
      </c>
      <c r="S40" s="24">
        <v>41.75</v>
      </c>
      <c r="T40" s="24">
        <v>91.04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45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5.7241999999999997</v>
      </c>
      <c r="AK40" s="10">
        <v>3.6900000000000002E-2</v>
      </c>
      <c r="AL40" s="11">
        <v>0.17829999999999999</v>
      </c>
      <c r="AM40" s="11">
        <v>1.1999999999999999E-3</v>
      </c>
      <c r="AN40" s="11">
        <v>3.8948</v>
      </c>
      <c r="AO40" s="11">
        <v>8.8800000000000004E-2</v>
      </c>
      <c r="AP40" s="11">
        <v>0.29920000000000002</v>
      </c>
      <c r="AQ40" s="11">
        <v>6.7999999999999996E-3</v>
      </c>
      <c r="AR40" s="11">
        <v>10.9649</v>
      </c>
      <c r="AS40" s="11">
        <v>9.4799999999999995E-2</v>
      </c>
      <c r="AT40" s="11">
        <v>0.17829999999999999</v>
      </c>
      <c r="AU40" s="11">
        <v>1.5E-3</v>
      </c>
      <c r="AV40" s="11">
        <v>35.0854</v>
      </c>
      <c r="AW40" s="11">
        <v>0.69889999999999997</v>
      </c>
      <c r="AX40" s="11">
        <v>0.43269999999999997</v>
      </c>
      <c r="AY40" s="11">
        <v>8.6E-3</v>
      </c>
      <c r="AZ40" s="11">
        <v>0.18240196748189638</v>
      </c>
      <c r="BA40" s="11">
        <v>2.4268087492989343</v>
      </c>
      <c r="BB40" s="11">
        <v>0.41636661211129289</v>
      </c>
      <c r="BC40" s="11">
        <v>0.34347434743474342</v>
      </c>
      <c r="BD40" s="11">
        <v>0.14778378210561985</v>
      </c>
      <c r="BE40" s="27"/>
      <c r="BF40" s="5"/>
    </row>
    <row r="41" spans="2:66" ht="13.5" customHeight="1" x14ac:dyDescent="0.2">
      <c r="B41" s="10">
        <v>176</v>
      </c>
      <c r="C41" s="10">
        <v>9.4160000000000004</v>
      </c>
      <c r="D41" s="10">
        <v>176.39232999999999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29.2</v>
      </c>
      <c r="Q41" s="24">
        <v>0.92</v>
      </c>
      <c r="R41" s="24">
        <v>3.13</v>
      </c>
      <c r="S41" s="24">
        <v>41.64</v>
      </c>
      <c r="T41" s="24">
        <v>91.11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45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4.1097999999999999</v>
      </c>
      <c r="AK41" s="10">
        <v>0.37990000000000002</v>
      </c>
      <c r="AL41" s="11">
        <v>0.1278</v>
      </c>
      <c r="AM41" s="11">
        <v>1.18E-2</v>
      </c>
      <c r="AN41" s="11">
        <v>3.4154</v>
      </c>
      <c r="AO41" s="11">
        <v>0.20319999999999999</v>
      </c>
      <c r="AP41" s="11">
        <v>0.26190000000000002</v>
      </c>
      <c r="AQ41" s="11">
        <v>1.5599999999999999E-2</v>
      </c>
      <c r="AR41" s="11">
        <v>7.8635999999999999</v>
      </c>
      <c r="AS41" s="11">
        <v>0.59089999999999998</v>
      </c>
      <c r="AT41" s="11">
        <v>0.12759999999999999</v>
      </c>
      <c r="AU41" s="11">
        <v>9.5999999999999992E-3</v>
      </c>
      <c r="AV41" s="11">
        <v>35.470199999999998</v>
      </c>
      <c r="AW41" s="11">
        <v>1.82</v>
      </c>
      <c r="AX41" s="11">
        <v>0.43669999999999998</v>
      </c>
      <c r="AY41" s="11">
        <v>2.24E-2</v>
      </c>
      <c r="AZ41" s="11">
        <v>0.25021471514457477</v>
      </c>
      <c r="BA41" s="11">
        <v>3.4224137931034484</v>
      </c>
      <c r="BB41" s="11">
        <v>0.54775828460038978</v>
      </c>
      <c r="BC41" s="11">
        <v>0.4356384478060697</v>
      </c>
      <c r="BD41" s="11">
        <v>0.19818761017517803</v>
      </c>
      <c r="BE41" s="27"/>
      <c r="BF41" s="5"/>
    </row>
    <row r="42" spans="2:66" ht="13.5" customHeight="1" x14ac:dyDescent="0.2">
      <c r="B42" s="10">
        <v>176</v>
      </c>
      <c r="C42" s="10">
        <v>9.1910000000000007</v>
      </c>
      <c r="D42" s="10">
        <v>176.38296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29.2</v>
      </c>
      <c r="Q42" s="24">
        <v>0.92</v>
      </c>
      <c r="R42" s="24">
        <v>3.13</v>
      </c>
      <c r="S42" s="24">
        <v>44.47</v>
      </c>
      <c r="T42" s="24">
        <v>89.26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45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5.3807999999999998</v>
      </c>
      <c r="AK42" s="10">
        <v>1.06E-2</v>
      </c>
      <c r="AL42" s="11">
        <v>0.17519999999999999</v>
      </c>
      <c r="AM42" s="11">
        <v>2.9999999999999997E-4</v>
      </c>
      <c r="AN42" s="11">
        <v>2.6198999999999999</v>
      </c>
      <c r="AO42" s="11">
        <v>1.6500000000000001E-2</v>
      </c>
      <c r="AP42" s="11">
        <v>0.2107</v>
      </c>
      <c r="AQ42" s="11">
        <v>1.2999999999999999E-3</v>
      </c>
      <c r="AR42" s="11">
        <v>10.257300000000001</v>
      </c>
      <c r="AS42" s="11">
        <v>1.6500000000000001E-2</v>
      </c>
      <c r="AT42" s="11">
        <v>0.17469999999999999</v>
      </c>
      <c r="AU42" s="11">
        <v>2.9999999999999997E-4</v>
      </c>
      <c r="AV42" s="11">
        <v>18.414200000000001</v>
      </c>
      <c r="AW42" s="11">
        <v>0.1643</v>
      </c>
      <c r="AX42" s="11">
        <v>0.23710000000000001</v>
      </c>
      <c r="AY42" s="11">
        <v>2.0999999999999999E-3</v>
      </c>
      <c r="AZ42" s="11">
        <v>5.8954890576150082E-2</v>
      </c>
      <c r="BA42" s="11">
        <v>1.3571837435603893</v>
      </c>
      <c r="BB42" s="11">
        <v>0.15152986886838274</v>
      </c>
      <c r="BC42" s="11">
        <v>0.10265409080938805</v>
      </c>
      <c r="BD42" s="11">
        <v>0.1563651406525311</v>
      </c>
      <c r="BE42" s="27"/>
      <c r="BF42" s="5"/>
    </row>
    <row r="43" spans="2:66" ht="13.5" customHeight="1" x14ac:dyDescent="0.2">
      <c r="B43" s="10">
        <v>176</v>
      </c>
      <c r="C43" s="10">
        <v>9.1989999999999998</v>
      </c>
      <c r="D43" s="10">
        <v>176.38328999999999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29.2</v>
      </c>
      <c r="Q43" s="24">
        <v>0.92</v>
      </c>
      <c r="R43" s="24">
        <v>3.13</v>
      </c>
      <c r="S43" s="24">
        <v>44.37</v>
      </c>
      <c r="T43" s="24">
        <v>89.32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45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2.4112</v>
      </c>
      <c r="AK43" s="10">
        <v>0.1825</v>
      </c>
      <c r="AL43" s="11">
        <v>7.8399999999999997E-2</v>
      </c>
      <c r="AM43" s="11">
        <v>5.8999999999999999E-3</v>
      </c>
      <c r="AN43" s="11">
        <v>2.3349000000000002</v>
      </c>
      <c r="AO43" s="11">
        <v>8.6900000000000005E-2</v>
      </c>
      <c r="AP43" s="11">
        <v>0.18740000000000001</v>
      </c>
      <c r="AQ43" s="11">
        <v>7.0000000000000001E-3</v>
      </c>
      <c r="AR43" s="11">
        <v>4.6947999999999999</v>
      </c>
      <c r="AS43" s="11">
        <v>0.28120000000000001</v>
      </c>
      <c r="AT43" s="11">
        <v>7.9799999999999996E-2</v>
      </c>
      <c r="AU43" s="11">
        <v>4.7999999999999996E-3</v>
      </c>
      <c r="AV43" s="11">
        <v>25.787800000000001</v>
      </c>
      <c r="AW43" s="11">
        <v>0.69469999999999998</v>
      </c>
      <c r="AX43" s="11">
        <v>0.33150000000000002</v>
      </c>
      <c r="AY43" s="11">
        <v>8.8999999999999999E-3</v>
      </c>
      <c r="AZ43" s="11">
        <v>0.2777028329157834</v>
      </c>
      <c r="BA43" s="11">
        <v>4.1541353383458652</v>
      </c>
      <c r="BB43" s="11">
        <v>0.61196207148067117</v>
      </c>
      <c r="BC43" s="11">
        <v>0.41429825523976749</v>
      </c>
      <c r="BD43" s="11">
        <v>0.17539038083718886</v>
      </c>
      <c r="BE43" s="27"/>
      <c r="BF43" s="5"/>
    </row>
    <row r="44" spans="2:66" ht="13.5" customHeight="1" x14ac:dyDescent="0.2">
      <c r="B44" s="10">
        <v>176</v>
      </c>
      <c r="C44" s="10">
        <v>9.2070000000000007</v>
      </c>
      <c r="D44" s="10">
        <v>176.38363000000001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29.2</v>
      </c>
      <c r="Q44" s="24">
        <v>0.92</v>
      </c>
      <c r="R44" s="24">
        <v>3.13</v>
      </c>
      <c r="S44" s="24">
        <v>44.27</v>
      </c>
      <c r="T44" s="24">
        <v>89.39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45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8.7765000000000004</v>
      </c>
      <c r="AK44" s="10">
        <v>0.1348</v>
      </c>
      <c r="AL44" s="11">
        <v>0.2848</v>
      </c>
      <c r="AM44" s="11">
        <v>4.4000000000000003E-3</v>
      </c>
      <c r="AN44" s="11">
        <v>3.8605999999999998</v>
      </c>
      <c r="AO44" s="11">
        <v>4.5900000000000003E-2</v>
      </c>
      <c r="AP44" s="11">
        <v>0.30940000000000001</v>
      </c>
      <c r="AQ44" s="11">
        <v>3.7000000000000002E-3</v>
      </c>
      <c r="AR44" s="11">
        <v>16.415199999999999</v>
      </c>
      <c r="AS44" s="11">
        <v>0.26329999999999998</v>
      </c>
      <c r="AT44" s="11">
        <v>0.27850000000000003</v>
      </c>
      <c r="AU44" s="11">
        <v>4.4999999999999997E-3</v>
      </c>
      <c r="AV44" s="11">
        <v>26.9298</v>
      </c>
      <c r="AW44" s="11">
        <v>0.31409999999999999</v>
      </c>
      <c r="AX44" s="11">
        <v>0.34560000000000002</v>
      </c>
      <c r="AY44" s="11">
        <v>4.0000000000000001E-3</v>
      </c>
      <c r="AZ44" s="11">
        <v>5.5267175572519096E-2</v>
      </c>
      <c r="BA44" s="11">
        <v>1.2409335727109514</v>
      </c>
      <c r="BB44" s="11">
        <v>0.1075148213427335</v>
      </c>
      <c r="BC44" s="11">
        <v>8.9538297304510253E-2</v>
      </c>
      <c r="BD44" s="11">
        <v>0.47413448350165743</v>
      </c>
      <c r="BE44" s="27"/>
      <c r="BF44" s="5"/>
    </row>
    <row r="45" spans="2:66" ht="13.5" customHeight="1" x14ac:dyDescent="0.2">
      <c r="B45" s="10">
        <v>176</v>
      </c>
      <c r="C45" s="10">
        <v>9.2159999999999993</v>
      </c>
      <c r="D45" s="10">
        <v>176.38399999999999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29.2</v>
      </c>
      <c r="Q45" s="24">
        <v>0.92</v>
      </c>
      <c r="R45" s="24">
        <v>3.13</v>
      </c>
      <c r="S45" s="24">
        <v>44.15</v>
      </c>
      <c r="T45" s="24">
        <v>89.46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45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3.6196999999999999</v>
      </c>
      <c r="AK45" s="10">
        <v>0.68389999999999995</v>
      </c>
      <c r="AL45" s="11">
        <v>0.1173</v>
      </c>
      <c r="AM45" s="11">
        <v>2.2200000000000001E-2</v>
      </c>
      <c r="AN45" s="11">
        <v>3.202</v>
      </c>
      <c r="AO45" s="11">
        <v>0.25369999999999998</v>
      </c>
      <c r="AP45" s="11">
        <v>0.25609999999999999</v>
      </c>
      <c r="AQ45" s="11">
        <v>2.0299999999999999E-2</v>
      </c>
      <c r="AR45" s="11">
        <v>7.0781999999999998</v>
      </c>
      <c r="AS45" s="11">
        <v>1.1555</v>
      </c>
      <c r="AT45" s="11">
        <v>0.11990000000000001</v>
      </c>
      <c r="AU45" s="11">
        <v>1.9599999999999999E-2</v>
      </c>
      <c r="AV45" s="11">
        <v>35.037599999999998</v>
      </c>
      <c r="AW45" s="11">
        <v>0.93810000000000004</v>
      </c>
      <c r="AX45" s="11">
        <v>0.44879999999999998</v>
      </c>
      <c r="AY45" s="11">
        <v>1.2E-2</v>
      </c>
      <c r="AZ45" s="11">
        <v>0.2733721095190807</v>
      </c>
      <c r="BA45" s="11">
        <v>3.7431192660550456</v>
      </c>
      <c r="BB45" s="11">
        <v>0.57833655705996123</v>
      </c>
      <c r="BC45" s="11">
        <v>0.46163563207635444</v>
      </c>
      <c r="BD45" s="11">
        <v>0.26420050464676514</v>
      </c>
      <c r="BE45" s="27"/>
      <c r="BF45" s="5"/>
    </row>
    <row r="46" spans="2:66" ht="13.5" customHeight="1" x14ac:dyDescent="0.2">
      <c r="B46" s="10">
        <v>176</v>
      </c>
      <c r="C46" s="10">
        <v>9.2230000000000008</v>
      </c>
      <c r="D46" s="10">
        <v>176.38428999999999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29.2</v>
      </c>
      <c r="Q46" s="24">
        <v>0.92</v>
      </c>
      <c r="R46" s="24">
        <v>3.13</v>
      </c>
      <c r="S46" s="24">
        <v>44.07</v>
      </c>
      <c r="T46" s="24">
        <v>89.52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45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5.4244000000000003</v>
      </c>
      <c r="AK46" s="10">
        <v>4.99E-2</v>
      </c>
      <c r="AL46" s="11">
        <v>0.17549999999999999</v>
      </c>
      <c r="AM46" s="11">
        <v>1.6000000000000001E-3</v>
      </c>
      <c r="AN46" s="11">
        <v>2.6332</v>
      </c>
      <c r="AO46" s="11">
        <v>4.4499999999999998E-2</v>
      </c>
      <c r="AP46" s="11">
        <v>0.21029999999999999</v>
      </c>
      <c r="AQ46" s="11">
        <v>3.5999999999999999E-3</v>
      </c>
      <c r="AR46" s="11">
        <v>10.334199999999999</v>
      </c>
      <c r="AS46" s="11">
        <v>0.1363</v>
      </c>
      <c r="AT46" s="11">
        <v>0.17480000000000001</v>
      </c>
      <c r="AU46" s="11">
        <v>2.3E-3</v>
      </c>
      <c r="AV46" s="11">
        <v>18.688800000000001</v>
      </c>
      <c r="AW46" s="11">
        <v>0.2392</v>
      </c>
      <c r="AX46" s="11">
        <v>0.23910000000000001</v>
      </c>
      <c r="AY46" s="11">
        <v>3.0999999999999999E-3</v>
      </c>
      <c r="AZ46" s="11">
        <v>6.4085447263017403E-2</v>
      </c>
      <c r="BA46" s="11">
        <v>1.3678489702517163</v>
      </c>
      <c r="BB46" s="11">
        <v>0.15535153418700168</v>
      </c>
      <c r="BC46" s="11">
        <v>0.10553671079986868</v>
      </c>
      <c r="BD46" s="11">
        <v>0.21086052090014937</v>
      </c>
      <c r="BE46" s="27"/>
      <c r="BF46" s="5"/>
    </row>
    <row r="47" spans="2:66" ht="13.5" customHeight="1" x14ac:dyDescent="0.2">
      <c r="B47" s="10">
        <v>176</v>
      </c>
      <c r="C47" s="10">
        <v>9.2330000000000005</v>
      </c>
      <c r="D47" s="10">
        <v>176.38471000000001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29.2</v>
      </c>
      <c r="Q47" s="24">
        <v>0.92</v>
      </c>
      <c r="R47" s="24">
        <v>3.13</v>
      </c>
      <c r="S47" s="24">
        <v>43.94</v>
      </c>
      <c r="T47" s="24">
        <v>89.6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45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2.0846</v>
      </c>
      <c r="AK47" s="10">
        <v>0.2482</v>
      </c>
      <c r="AL47" s="11">
        <v>6.7299999999999999E-2</v>
      </c>
      <c r="AM47" s="11">
        <v>8.0000000000000002E-3</v>
      </c>
      <c r="AN47" s="11">
        <v>2.4687999999999999</v>
      </c>
      <c r="AO47" s="11">
        <v>0.15129999999999999</v>
      </c>
      <c r="AP47" s="11">
        <v>0.19670000000000001</v>
      </c>
      <c r="AQ47" s="11">
        <v>1.21E-2</v>
      </c>
      <c r="AR47" s="11">
        <v>4.0914000000000001</v>
      </c>
      <c r="AS47" s="11">
        <v>0.48049999999999998</v>
      </c>
      <c r="AT47" s="11">
        <v>6.9000000000000006E-2</v>
      </c>
      <c r="AU47" s="11">
        <v>8.0999999999999996E-3</v>
      </c>
      <c r="AV47" s="11">
        <v>27.399799999999999</v>
      </c>
      <c r="AW47" s="11">
        <v>1.2501</v>
      </c>
      <c r="AX47" s="11">
        <v>0.3498</v>
      </c>
      <c r="AY47" s="11">
        <v>1.6E-2</v>
      </c>
      <c r="AZ47" s="11">
        <v>0.2801463860933211</v>
      </c>
      <c r="BA47" s="11">
        <v>5.0695652173913039</v>
      </c>
      <c r="BB47" s="11">
        <v>0.67048710601719197</v>
      </c>
      <c r="BC47" s="11">
        <v>0.45842403134523291</v>
      </c>
      <c r="BD47" s="11">
        <v>1.7226534764204378E-3</v>
      </c>
      <c r="BE47" s="27"/>
      <c r="BF47" s="5"/>
    </row>
    <row r="48" spans="2:66" ht="13.5" customHeight="1" x14ac:dyDescent="0.2">
      <c r="B48" s="10">
        <v>176</v>
      </c>
      <c r="C48" s="10">
        <v>9.2449999999999992</v>
      </c>
      <c r="D48" s="10">
        <v>176.38521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29.2</v>
      </c>
      <c r="Q48" s="24">
        <v>0.92</v>
      </c>
      <c r="R48" s="24">
        <v>3.13</v>
      </c>
      <c r="S48" s="24">
        <v>43.79</v>
      </c>
      <c r="T48" s="24">
        <v>89.7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45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8.6720000000000006</v>
      </c>
      <c r="AK48" s="10">
        <v>0.1512</v>
      </c>
      <c r="AL48" s="11">
        <v>0.2792</v>
      </c>
      <c r="AM48" s="11">
        <v>4.8999999999999998E-3</v>
      </c>
      <c r="AN48" s="11">
        <v>3.8024</v>
      </c>
      <c r="AO48" s="11">
        <v>5.6300000000000003E-2</v>
      </c>
      <c r="AP48" s="11">
        <v>0.30220000000000002</v>
      </c>
      <c r="AQ48" s="11">
        <v>4.4999999999999997E-3</v>
      </c>
      <c r="AR48" s="11">
        <v>16.246200000000002</v>
      </c>
      <c r="AS48" s="11">
        <v>0.31419999999999998</v>
      </c>
      <c r="AT48" s="11">
        <v>0.27339999999999998</v>
      </c>
      <c r="AU48" s="11">
        <v>5.3E-3</v>
      </c>
      <c r="AV48" s="11">
        <v>26.501300000000001</v>
      </c>
      <c r="AW48" s="11">
        <v>0.41810000000000003</v>
      </c>
      <c r="AX48" s="11">
        <v>0.33750000000000002</v>
      </c>
      <c r="AY48" s="11">
        <v>5.3E-3</v>
      </c>
      <c r="AZ48" s="11">
        <v>5.5182116617164288E-2</v>
      </c>
      <c r="BA48" s="11">
        <v>1.2344550109729335</v>
      </c>
      <c r="BB48" s="11">
        <v>0.10492715665411695</v>
      </c>
      <c r="BC48" s="11">
        <v>8.6551444774507214E-2</v>
      </c>
      <c r="BD48" s="11">
        <v>0.4979792851558632</v>
      </c>
      <c r="BE48" s="27"/>
      <c r="BF48" s="5"/>
    </row>
    <row r="49" spans="2:57" ht="13.5" customHeight="1" x14ac:dyDescent="0.2">
      <c r="B49" s="10">
        <v>176</v>
      </c>
      <c r="C49" s="10">
        <v>9.2530000000000001</v>
      </c>
      <c r="D49" s="10">
        <v>176.38553999999999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29.2</v>
      </c>
      <c r="Q49" s="24">
        <v>0.92</v>
      </c>
      <c r="R49" s="24">
        <v>3.13</v>
      </c>
      <c r="S49" s="24">
        <v>43.69</v>
      </c>
      <c r="T49" s="24">
        <v>89.76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45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3.8515000000000001</v>
      </c>
      <c r="AK49" s="10">
        <v>0.2676</v>
      </c>
      <c r="AL49" s="11">
        <v>0.12379999999999999</v>
      </c>
      <c r="AM49" s="11">
        <v>8.6E-3</v>
      </c>
      <c r="AN49" s="11">
        <v>3.2126000000000001</v>
      </c>
      <c r="AO49" s="11">
        <v>0.1137</v>
      </c>
      <c r="AP49" s="11">
        <v>0.25490000000000002</v>
      </c>
      <c r="AQ49" s="11">
        <v>8.9999999999999993E-3</v>
      </c>
      <c r="AR49" s="11">
        <v>7.4984000000000002</v>
      </c>
      <c r="AS49" s="11">
        <v>0.47160000000000002</v>
      </c>
      <c r="AT49" s="11">
        <v>0.126</v>
      </c>
      <c r="AU49" s="11">
        <v>7.9000000000000008E-3</v>
      </c>
      <c r="AV49" s="11">
        <v>35.243499999999997</v>
      </c>
      <c r="AW49" s="11">
        <v>0.42849999999999999</v>
      </c>
      <c r="AX49" s="11">
        <v>0.4481</v>
      </c>
      <c r="AY49" s="11">
        <v>5.4000000000000003E-3</v>
      </c>
      <c r="AZ49" s="11">
        <v>0.27482219061166424</v>
      </c>
      <c r="BA49" s="11">
        <v>3.5563492063492061</v>
      </c>
      <c r="BB49" s="11">
        <v>0.56105208151889907</v>
      </c>
      <c r="BC49" s="11">
        <v>0.44981845265803921</v>
      </c>
      <c r="BD49" s="11">
        <v>0.34169263870176581</v>
      </c>
      <c r="BE49" s="27"/>
    </row>
    <row r="50" spans="2:57" ht="13.5" customHeight="1" x14ac:dyDescent="0.2">
      <c r="B50" s="10">
        <v>176</v>
      </c>
      <c r="C50" s="10">
        <v>9.14</v>
      </c>
      <c r="D50" s="10">
        <v>176.38083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29.2</v>
      </c>
      <c r="Q50" s="24">
        <v>0.92</v>
      </c>
      <c r="R50" s="24">
        <v>3.13</v>
      </c>
      <c r="S50" s="24">
        <v>45.11</v>
      </c>
      <c r="T50" s="24">
        <v>88.85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45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7.8853</v>
      </c>
      <c r="AK50" s="10">
        <v>2.5100000000000001E-2</v>
      </c>
      <c r="AL50" s="11">
        <v>0.2596</v>
      </c>
      <c r="AM50" s="11">
        <v>8.0000000000000004E-4</v>
      </c>
      <c r="AN50" s="11">
        <v>3.4647999999999999</v>
      </c>
      <c r="AO50" s="11">
        <v>4.4000000000000003E-3</v>
      </c>
      <c r="AP50" s="11">
        <v>0.28170000000000001</v>
      </c>
      <c r="AQ50" s="11">
        <v>4.0000000000000002E-4</v>
      </c>
      <c r="AR50" s="11">
        <v>14.702299999999999</v>
      </c>
      <c r="AS50" s="11">
        <v>3.6200000000000003E-2</v>
      </c>
      <c r="AT50" s="11">
        <v>0.25319999999999998</v>
      </c>
      <c r="AU50" s="11">
        <v>5.9999999999999995E-4</v>
      </c>
      <c r="AV50" s="11">
        <v>24.5336</v>
      </c>
      <c r="AW50" s="11">
        <v>4.7800000000000002E-2</v>
      </c>
      <c r="AX50" s="11">
        <v>0.31919999999999998</v>
      </c>
      <c r="AY50" s="11">
        <v>5.9999999999999995E-4</v>
      </c>
      <c r="AZ50" s="11">
        <v>6.2406390414378399E-2</v>
      </c>
      <c r="BA50" s="11">
        <v>1.2606635071090049</v>
      </c>
      <c r="BB50" s="11">
        <v>0.11530398322851153</v>
      </c>
      <c r="BC50" s="11">
        <v>9.2316299888101458E-2</v>
      </c>
      <c r="BD50" s="11">
        <v>0.53042619877338582</v>
      </c>
      <c r="BE50" s="27"/>
    </row>
    <row r="51" spans="2:57" ht="13.5" customHeight="1" x14ac:dyDescent="0.2">
      <c r="B51" s="10">
        <v>176</v>
      </c>
      <c r="C51" s="10">
        <v>8.8930000000000007</v>
      </c>
      <c r="D51" s="10">
        <v>176.37054000000001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29.2</v>
      </c>
      <c r="Q51" s="24">
        <v>0.92</v>
      </c>
      <c r="R51" s="24">
        <v>3.13</v>
      </c>
      <c r="S51" s="24">
        <v>48.21</v>
      </c>
      <c r="T51" s="24">
        <v>86.94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45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19.981999999999999</v>
      </c>
      <c r="AK51" s="26">
        <v>2E-3</v>
      </c>
      <c r="AL51" s="26">
        <v>0.6984999999999999</v>
      </c>
      <c r="AM51" s="26">
        <v>0</v>
      </c>
      <c r="AN51" s="26">
        <v>7.9700000000000006</v>
      </c>
      <c r="AO51" s="26">
        <v>1.4999999999999998E-3</v>
      </c>
      <c r="AP51" s="26">
        <v>0.68849999999999989</v>
      </c>
      <c r="AQ51" s="26">
        <v>0</v>
      </c>
      <c r="AR51" s="26">
        <v>38.015000000000001</v>
      </c>
      <c r="AS51" s="26">
        <v>6.4999999999999997E-3</v>
      </c>
      <c r="AT51" s="26">
        <v>0.69650000000000001</v>
      </c>
      <c r="AU51" s="26">
        <v>0</v>
      </c>
      <c r="AV51" s="26">
        <v>48.201900000000002</v>
      </c>
      <c r="AW51" s="26">
        <v>0</v>
      </c>
      <c r="AX51" s="26">
        <v>0.6673</v>
      </c>
      <c r="AY51" s="26">
        <v>0</v>
      </c>
      <c r="AZ51" s="11">
        <v>-1.563652456114463E-2</v>
      </c>
      <c r="BA51" s="11">
        <v>23.951902368987795</v>
      </c>
      <c r="BB51" s="11">
        <v>-2.141076404164834E-2</v>
      </c>
      <c r="BC51" s="11">
        <v>-2.3500375576778629E-2</v>
      </c>
      <c r="BD51" s="11">
        <v>0.36006906214660628</v>
      </c>
      <c r="BE51" s="27"/>
    </row>
    <row r="52" spans="2:57" ht="13.5" customHeight="1" x14ac:dyDescent="0.2">
      <c r="B52" s="10">
        <v>176</v>
      </c>
      <c r="C52" s="10">
        <v>8.8810000000000002</v>
      </c>
      <c r="D52" s="10">
        <v>176.37003999999999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29.2</v>
      </c>
      <c r="Q52" s="24">
        <v>0.92</v>
      </c>
      <c r="R52" s="24">
        <v>3.13</v>
      </c>
      <c r="S52" s="24">
        <v>48.36</v>
      </c>
      <c r="T52" s="24">
        <v>86.85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45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28.372699999999998</v>
      </c>
      <c r="AK52" s="10">
        <v>5.4000000000000003E-3</v>
      </c>
      <c r="AL52" s="11">
        <v>0.99509999999999998</v>
      </c>
      <c r="AM52" s="11">
        <v>2.0000000000000001E-4</v>
      </c>
      <c r="AN52" s="11">
        <v>11.4819</v>
      </c>
      <c r="AO52" s="11">
        <v>1.9E-3</v>
      </c>
      <c r="AP52" s="11">
        <v>0.99480000000000002</v>
      </c>
      <c r="AQ52" s="11">
        <v>2.0000000000000001E-4</v>
      </c>
      <c r="AR52" s="11">
        <v>54.131700000000002</v>
      </c>
      <c r="AS52" s="11">
        <v>2.7E-2</v>
      </c>
      <c r="AT52" s="11">
        <v>0.99509999999999998</v>
      </c>
      <c r="AU52" s="11">
        <v>5.0000000000000001E-4</v>
      </c>
      <c r="AV52" s="11">
        <v>71.641400000000004</v>
      </c>
      <c r="AW52" s="11">
        <v>2.7199999999999998E-2</v>
      </c>
      <c r="AX52" s="11">
        <v>0.99480000000000002</v>
      </c>
      <c r="AY52" s="11">
        <v>4.0000000000000002E-4</v>
      </c>
      <c r="AZ52" s="25">
        <v>0.72373810953126272</v>
      </c>
      <c r="BA52" s="25">
        <v>1.3234648089751477</v>
      </c>
      <c r="BB52" s="25">
        <v>0.13921657333722395</v>
      </c>
      <c r="BC52" s="25">
        <v>0.20799798215138462</v>
      </c>
      <c r="BD52" s="25">
        <v>11.600943026679975</v>
      </c>
      <c r="BE52" s="27"/>
    </row>
    <row r="53" spans="2:57" ht="13.5" customHeight="1" x14ac:dyDescent="0.2">
      <c r="B53" s="10">
        <v>176</v>
      </c>
      <c r="C53" s="10">
        <v>9.1270000000000007</v>
      </c>
      <c r="D53" s="10">
        <v>176.38029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29.2</v>
      </c>
      <c r="Q53" s="24">
        <v>0.92</v>
      </c>
      <c r="R53" s="24">
        <v>3.13</v>
      </c>
      <c r="S53" s="24">
        <v>45.27</v>
      </c>
      <c r="T53" s="24">
        <v>88.75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45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30.363099999999999</v>
      </c>
      <c r="AK53" s="10">
        <v>4.3E-3</v>
      </c>
      <c r="AL53" s="11">
        <v>1.0024</v>
      </c>
      <c r="AM53" s="11">
        <v>1E-4</v>
      </c>
      <c r="AN53" s="11">
        <v>12.289899999999999</v>
      </c>
      <c r="AO53" s="11">
        <v>6.0000000000000001E-3</v>
      </c>
      <c r="AP53" s="11">
        <v>1.0021</v>
      </c>
      <c r="AQ53" s="11">
        <v>5.0000000000000001E-4</v>
      </c>
      <c r="AR53" s="11">
        <v>58.038499999999999</v>
      </c>
      <c r="AS53" s="11">
        <v>1.34E-2</v>
      </c>
      <c r="AT53" s="11">
        <v>1.0024</v>
      </c>
      <c r="AU53" s="11">
        <v>2.0000000000000001E-4</v>
      </c>
      <c r="AV53" s="11">
        <v>76.814400000000006</v>
      </c>
      <c r="AW53" s="11">
        <v>1.2500000000000001E-2</v>
      </c>
      <c r="AX53" s="11">
        <v>1.0021</v>
      </c>
      <c r="AY53" s="11">
        <v>2.0000000000000001E-4</v>
      </c>
      <c r="AZ53" s="25">
        <v>0.72414574829722023</v>
      </c>
      <c r="BA53" s="25">
        <v>1.3235076716317618</v>
      </c>
      <c r="BB53" s="25">
        <v>0.1392324525464414</v>
      </c>
      <c r="BC53" s="25">
        <v>0.20807718194438399</v>
      </c>
      <c r="BD53" s="25">
        <v>11.607267154072584</v>
      </c>
      <c r="BE53" s="27"/>
    </row>
    <row r="54" spans="2:57" ht="13.5" customHeight="1" x14ac:dyDescent="0.2">
      <c r="B54" s="10">
        <v>176</v>
      </c>
      <c r="C54" s="10">
        <v>9.4459999999999997</v>
      </c>
      <c r="D54" s="10">
        <v>176.39357999999999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29.2</v>
      </c>
      <c r="Q54" s="24">
        <v>0.92</v>
      </c>
      <c r="R54" s="24">
        <v>3.13</v>
      </c>
      <c r="S54" s="24">
        <v>41.26</v>
      </c>
      <c r="T54" s="24">
        <v>91.37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45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32.7164</v>
      </c>
      <c r="AK54" s="10">
        <v>1.8200000000000001E-2</v>
      </c>
      <c r="AL54" s="11">
        <v>1.0111000000000001</v>
      </c>
      <c r="AM54" s="11">
        <v>5.9999999999999995E-4</v>
      </c>
      <c r="AN54" s="11">
        <v>13.2636</v>
      </c>
      <c r="AO54" s="11">
        <v>1.01E-2</v>
      </c>
      <c r="AP54" s="11">
        <v>1.0109999999999999</v>
      </c>
      <c r="AQ54" s="11">
        <v>8.0000000000000004E-4</v>
      </c>
      <c r="AR54" s="11">
        <v>62.680599999999998</v>
      </c>
      <c r="AS54" s="11">
        <v>5.0799999999999998E-2</v>
      </c>
      <c r="AT54" s="11">
        <v>1.0111000000000001</v>
      </c>
      <c r="AU54" s="11">
        <v>8.0000000000000004E-4</v>
      </c>
      <c r="AV54" s="11">
        <v>82.600999999999999</v>
      </c>
      <c r="AW54" s="11">
        <v>6.5799999999999997E-2</v>
      </c>
      <c r="AX54" s="11">
        <v>1.0109999999999999</v>
      </c>
      <c r="AY54" s="11">
        <v>8.0000000000000004E-4</v>
      </c>
      <c r="AZ54" s="25">
        <v>0.72328471615173906</v>
      </c>
      <c r="BA54" s="25">
        <v>1.3178080618245518</v>
      </c>
      <c r="BB54" s="25">
        <v>0.13711578066320856</v>
      </c>
      <c r="BC54" s="25">
        <v>0.20496825388114825</v>
      </c>
      <c r="BD54" s="25">
        <v>11.677369980144919</v>
      </c>
      <c r="BE54" s="27"/>
    </row>
  </sheetData>
  <autoFilter ref="B9:BB54" xr:uid="{BD5EAB25-9F07-4F91-8C9A-A5D15C2021C2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AF33-89BA-4168-9DE8-E6CB354B9435}">
  <sheetPr codeName="Sheet45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178</v>
      </c>
      <c r="C10" s="10">
        <v>8.9329999999999998</v>
      </c>
      <c r="D10" s="10">
        <v>178.37221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34.700000000000003</v>
      </c>
      <c r="Q10" s="24">
        <v>0.94</v>
      </c>
      <c r="R10" s="24">
        <v>4.59</v>
      </c>
      <c r="S10" s="24">
        <v>47.82</v>
      </c>
      <c r="T10" s="24">
        <v>87.27</v>
      </c>
      <c r="U10" s="10">
        <v>5</v>
      </c>
      <c r="V10" s="10">
        <v>2</v>
      </c>
      <c r="W10" s="10">
        <v>2</v>
      </c>
      <c r="X10" s="10">
        <v>1</v>
      </c>
      <c r="Y10" s="10">
        <v>7</v>
      </c>
      <c r="Z10" s="10">
        <v>2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3.4855999999999998</v>
      </c>
      <c r="AK10" s="10">
        <v>0.38040000000000002</v>
      </c>
      <c r="AL10" s="11">
        <v>0.112</v>
      </c>
      <c r="AM10" s="11">
        <v>1.2200000000000001E-2</v>
      </c>
      <c r="AN10" s="11">
        <v>2.9605999999999999</v>
      </c>
      <c r="AO10" s="11">
        <v>0.183</v>
      </c>
      <c r="AP10" s="11">
        <v>0.2492</v>
      </c>
      <c r="AQ10" s="11">
        <v>1.54E-2</v>
      </c>
      <c r="AR10" s="11">
        <v>6.6531000000000002</v>
      </c>
      <c r="AS10" s="11">
        <v>0.89670000000000005</v>
      </c>
      <c r="AT10" s="11">
        <v>0.113</v>
      </c>
      <c r="AU10" s="11">
        <v>1.52E-2</v>
      </c>
      <c r="AV10" s="11">
        <v>32.890999999999998</v>
      </c>
      <c r="AW10" s="11">
        <v>2.2984</v>
      </c>
      <c r="AX10" s="11">
        <v>0.42199999999999999</v>
      </c>
      <c r="AY10" s="11">
        <v>2.9499999999999998E-2</v>
      </c>
      <c r="AZ10" s="11">
        <v>0.25744934445768769</v>
      </c>
      <c r="BA10" s="11">
        <v>3.7345132743362828</v>
      </c>
      <c r="BB10" s="11">
        <v>0.57757009345794386</v>
      </c>
      <c r="BC10" s="11">
        <v>0.44782608695652171</v>
      </c>
      <c r="BD10" s="11">
        <v>0.14462976973794545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8.3243750000000005E-2</v>
      </c>
      <c r="BJ10" s="4">
        <f>DSTDEV(PlotSort,"PhxRed",$BI$35:$BI$38)/SQRT($BH10)</f>
        <v>7.0581769348143381E-3</v>
      </c>
      <c r="BK10" s="4">
        <f>DAVERAGE(PlotSort,"PhxRedEdge",$BI$35:$BI$38)</f>
        <v>0.21512812500000003</v>
      </c>
      <c r="BL10" s="4">
        <f>DSTDEV(PlotSort,"PhxRedEdge",$BI$35:$BI$38)/SQRT($BH10)</f>
        <v>9.4457857073155741E-3</v>
      </c>
      <c r="BM10" s="4">
        <f>DAVERAGE(PlotSort,"TMRed",$BI$35:$BI$38)</f>
        <v>8.4324999999999997E-2</v>
      </c>
      <c r="BN10" s="4">
        <f>DSTDEV(PlotSort,"TMRed",$BI$35:$BI$38)/SQRT($BH10)</f>
        <v>7.0813048961514214E-3</v>
      </c>
      <c r="BO10" s="4">
        <f>DAVERAGE(PlotSort,"TMNIR",$BI$35:$BI$38)</f>
        <v>0.39087187500000009</v>
      </c>
      <c r="BP10" s="4">
        <f>DSTDEV(PlotSort,"TMNIR",$BI$35:$BI$38)/SQRT($BH10)</f>
        <v>1.5139502667380551E-2</v>
      </c>
      <c r="BQ10" s="4">
        <f>DAVERAGE(PlotSort,"NDRE",$BI$35:$BI$38)</f>
        <v>0.29246067370915452</v>
      </c>
      <c r="BR10" s="4">
        <f>DSTDEV(PlotSort,"NDRE",$BI$35:$BI$38)/SQRT($BH10)</f>
        <v>8.5527747027760795E-3</v>
      </c>
      <c r="BS10" s="4">
        <f>DAVERAGE(PlotSort,"rvi",$BI$35:$BI$38)</f>
        <v>5.5146464917850047</v>
      </c>
      <c r="BT10" s="4">
        <f>DSTDEV(PlotSort,"rvi",$BI$35:$BI$38)/SQRT($BH10)</f>
        <v>0.4333820429344214</v>
      </c>
      <c r="BU10" s="17">
        <f>DAVERAGE(PlotSort,"ndvi",$BI$35:$BI$38)</f>
        <v>0.6544797635369024</v>
      </c>
      <c r="BV10" s="4">
        <f>DSTDEV(PlotSort,"ndvi",$BI$35:$BI$38)/SQRT($BH10)</f>
        <v>1.9959804009843433E-2</v>
      </c>
      <c r="BW10" s="17">
        <f>DAVERAGE(PlotSort,"SAVI",$BI$35:$BI$38)</f>
        <v>0.46820360490258894</v>
      </c>
      <c r="BX10" s="4">
        <f>DSTDEV(PlotSort,"SAVI",$BI$35:$BI$38)/SQRT($BH10)</f>
        <v>1.5230844151934814E-2</v>
      </c>
      <c r="BY10" s="17">
        <f>DAVERAGE(PlotSort,"CCCI",$BI$35:$BI$38)</f>
        <v>0.14351979189882541</v>
      </c>
      <c r="BZ10" s="4">
        <f>DSTDEV(PlotSort,"CCCI",$BI$35:$BI$38)/SQRT($BH10)</f>
        <v>1.6055072016535582E-2</v>
      </c>
    </row>
    <row r="11" spans="1:78" ht="13.5" customHeight="1" x14ac:dyDescent="0.2">
      <c r="B11" s="10">
        <v>178</v>
      </c>
      <c r="C11" s="10">
        <v>8.9250000000000007</v>
      </c>
      <c r="D11" s="10">
        <v>178.37187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34.700000000000003</v>
      </c>
      <c r="Q11" s="24">
        <v>0.94</v>
      </c>
      <c r="R11" s="24">
        <v>4.59</v>
      </c>
      <c r="S11" s="24">
        <v>47.92</v>
      </c>
      <c r="T11" s="24">
        <v>87.21</v>
      </c>
      <c r="U11" s="10">
        <v>5</v>
      </c>
      <c r="V11" s="10">
        <v>2</v>
      </c>
      <c r="W11" s="10">
        <v>2</v>
      </c>
      <c r="X11" s="10">
        <v>1</v>
      </c>
      <c r="Y11" s="10">
        <v>7</v>
      </c>
      <c r="Z11" s="10">
        <v>2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4.5507</v>
      </c>
      <c r="AK11" s="10">
        <v>0.27910000000000001</v>
      </c>
      <c r="AL11" s="11">
        <v>0.1457</v>
      </c>
      <c r="AM11" s="11">
        <v>8.8999999999999999E-3</v>
      </c>
      <c r="AN11" s="11">
        <v>3.3933</v>
      </c>
      <c r="AO11" s="11">
        <v>7.1599999999999997E-2</v>
      </c>
      <c r="AP11" s="11">
        <v>0.28449999999999998</v>
      </c>
      <c r="AQ11" s="11">
        <v>6.0000000000000001E-3</v>
      </c>
      <c r="AR11" s="11">
        <v>8.5671999999999997</v>
      </c>
      <c r="AS11" s="11">
        <v>0.41389999999999999</v>
      </c>
      <c r="AT11" s="11">
        <v>0.1449</v>
      </c>
      <c r="AU11" s="11">
        <v>7.0000000000000001E-3</v>
      </c>
      <c r="AV11" s="11">
        <v>37.5398</v>
      </c>
      <c r="AW11" s="11">
        <v>0.64480000000000004</v>
      </c>
      <c r="AX11" s="11">
        <v>0.47989999999999999</v>
      </c>
      <c r="AY11" s="11">
        <v>8.2000000000000007E-3</v>
      </c>
      <c r="AZ11" s="11">
        <v>0.25562532705389851</v>
      </c>
      <c r="BA11" s="11">
        <v>3.3119392684610074</v>
      </c>
      <c r="BB11" s="11">
        <v>0.53617157490396916</v>
      </c>
      <c r="BC11" s="11">
        <v>0.44674608819345657</v>
      </c>
      <c r="BD11" s="11">
        <v>0.2868313436392011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9.0081249999999988E-2</v>
      </c>
      <c r="BJ11" s="4">
        <f>DSTDEV(PlotSort,"PhxRed",$BI$31:$BI$32)/SQRT($BH11)</f>
        <v>9.2218455254809602E-3</v>
      </c>
      <c r="BK11" s="4">
        <f>DAVERAGE(PlotSort,"PhxRedEdge",$BI$31:$BI$32)</f>
        <v>0.23064999999999997</v>
      </c>
      <c r="BL11" s="4">
        <f>DSTDEV(PlotSort,"PhxRedEdge",$BI$31:$BI$32)/SQRT($BH11)</f>
        <v>1.3222257119468473E-2</v>
      </c>
      <c r="BM11" s="4">
        <f>DAVERAGE(PlotSort,"TMRed",$BI$31:$BI$32)</f>
        <v>9.1418750000000007E-2</v>
      </c>
      <c r="BN11" s="4">
        <f>DSTDEV(PlotSort,"TMRed",$BI$31:$BI$32)/SQRT($BH11)</f>
        <v>9.2361708279188916E-3</v>
      </c>
      <c r="BO11" s="4">
        <f>DAVERAGE(PlotSort,"TMNIR",$BI$31:$BI$32)</f>
        <v>0.41286874999999995</v>
      </c>
      <c r="BP11" s="4">
        <f>DSTDEV(PlotSort,"TMNIR",$BI$31:$BI$32)/SQRT($BH11)</f>
        <v>2.2040167344249056E-2</v>
      </c>
      <c r="BQ11" s="4">
        <f>DAVERAGE(PlotSort,"NDRE",$BI$31:$BI$32)</f>
        <v>0.28362934951412677</v>
      </c>
      <c r="BR11" s="4">
        <f>DSTDEV(PlotSort,"NDRE",$BI$31:$BI$32)/SQRT($BH11)</f>
        <v>9.455590031245702E-3</v>
      </c>
      <c r="BS11" s="4">
        <f>DAVERAGE(PlotSort,"rvi",$BI$31:$BI$32)</f>
        <v>4.9472068021822704</v>
      </c>
      <c r="BT11" s="4">
        <f>DSTDEV(PlotSort,"rvi",$BI$31:$BI$32)/SQRT($BH11)</f>
        <v>0.4131444836339766</v>
      </c>
      <c r="BU11" s="17">
        <f>DAVERAGE(PlotSort,"ndvi",$BI$31:$BI$32)</f>
        <v>0.64209457551032012</v>
      </c>
      <c r="BV11" s="4">
        <f>DSTDEV(PlotSort,"ndvi",$BI$31:$BI$32)/SQRT($BH11)</f>
        <v>2.1564805363358995E-2</v>
      </c>
      <c r="BW11" s="17">
        <f>DAVERAGE(PlotSort,"SAVI",$BI$31:$BI$32)</f>
        <v>0.47632405544978362</v>
      </c>
      <c r="BX11" s="4">
        <f>DSTDEV(PlotSort,"SAVI",$BI$31:$BI$32)/SQRT($BH11)</f>
        <v>1.9595552307397443E-2</v>
      </c>
      <c r="BY11" s="17">
        <f>DAVERAGE(PlotSort,"CCCI",$BI$31:$BI$32)</f>
        <v>0.11941636278790256</v>
      </c>
      <c r="BZ11" s="4">
        <f>DSTDEV(PlotSort,"CCCI",$BI$31:$BI$32)/SQRT($BH11)</f>
        <v>2.5107961685206393E-2</v>
      </c>
    </row>
    <row r="12" spans="1:78" ht="13.5" customHeight="1" x14ac:dyDescent="0.2">
      <c r="B12" s="10">
        <v>178</v>
      </c>
      <c r="C12" s="10">
        <v>8.9169999999999998</v>
      </c>
      <c r="D12" s="10">
        <v>178.37154000000001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34.700000000000003</v>
      </c>
      <c r="Q12" s="24">
        <v>0.94</v>
      </c>
      <c r="R12" s="24">
        <v>4.59</v>
      </c>
      <c r="S12" s="24">
        <v>48.02</v>
      </c>
      <c r="T12" s="24">
        <v>87.15</v>
      </c>
      <c r="U12" s="10">
        <v>5</v>
      </c>
      <c r="V12" s="10">
        <v>2</v>
      </c>
      <c r="W12" s="10">
        <v>2</v>
      </c>
      <c r="X12" s="10">
        <v>1</v>
      </c>
      <c r="Y12" s="10">
        <v>7</v>
      </c>
      <c r="Z12" s="10">
        <v>2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1.6755</v>
      </c>
      <c r="AK12" s="10">
        <v>0.16389999999999999</v>
      </c>
      <c r="AL12" s="11">
        <v>5.3499999999999999E-2</v>
      </c>
      <c r="AM12" s="11">
        <v>5.1999999999999998E-3</v>
      </c>
      <c r="AN12" s="11">
        <v>2.8388</v>
      </c>
      <c r="AO12" s="11">
        <v>3.5299999999999998E-2</v>
      </c>
      <c r="AP12" s="11">
        <v>0.23710000000000001</v>
      </c>
      <c r="AQ12" s="11">
        <v>2.8999999999999998E-3</v>
      </c>
      <c r="AR12" s="11">
        <v>3.2317999999999998</v>
      </c>
      <c r="AS12" s="11">
        <v>0.38440000000000002</v>
      </c>
      <c r="AT12" s="11">
        <v>5.45E-2</v>
      </c>
      <c r="AU12" s="11">
        <v>6.4999999999999997E-3</v>
      </c>
      <c r="AV12" s="11">
        <v>39.983800000000002</v>
      </c>
      <c r="AW12" s="11">
        <v>7.6999999999999999E-2</v>
      </c>
      <c r="AX12" s="11">
        <v>0.50919999999999999</v>
      </c>
      <c r="AY12" s="11">
        <v>1E-3</v>
      </c>
      <c r="AZ12" s="11">
        <v>0.36459868685515212</v>
      </c>
      <c r="BA12" s="11">
        <v>9.3431192660550462</v>
      </c>
      <c r="BB12" s="11">
        <v>0.80663473478800785</v>
      </c>
      <c r="BC12" s="11">
        <v>0.64120522703769867</v>
      </c>
      <c r="BD12" s="11">
        <v>0.14489576296410966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7.6406250000000009E-2</v>
      </c>
      <c r="BJ12" s="4">
        <f>DSTDEV(PlotSort,"PhxRed",$BJ$31:$BJ$32)/SQRT($BH12)</f>
        <v>1.0706907695307417E-2</v>
      </c>
      <c r="BK12" s="4">
        <f>DAVERAGE(PlotSort,"PhxRedEdge",$BJ$31:$BJ$32)</f>
        <v>0.19960624999999999</v>
      </c>
      <c r="BL12" s="4">
        <f>DSTDEV(PlotSort,"PhxRedEdge",$BJ$31:$BJ$32)/SQRT($BH12)</f>
        <v>1.272147616156109E-2</v>
      </c>
      <c r="BM12" s="4">
        <f>DAVERAGE(PlotSort,"TMRed",$BJ$31:$BJ$32)</f>
        <v>7.7231250000000001E-2</v>
      </c>
      <c r="BN12" s="4">
        <f>DSTDEV(PlotSort,"TMRed",$BJ$31:$BJ$32)/SQRT($BH12)</f>
        <v>1.0735415372921844E-2</v>
      </c>
      <c r="BO12" s="4">
        <f>DAVERAGE(PlotSort,"TMNIR",$BJ$31:$BJ$32)</f>
        <v>0.36887499999999995</v>
      </c>
      <c r="BP12" s="4">
        <f>DSTDEV(PlotSort,"TMNIR",$BJ$31:$BJ$32)/SQRT($BH12)</f>
        <v>1.9927237431883706E-2</v>
      </c>
      <c r="BQ12" s="4">
        <f>DAVERAGE(PlotSort,"NDRE",$BJ$31:$BJ$32)</f>
        <v>0.30129199790418221</v>
      </c>
      <c r="BR12" s="4">
        <f>DSTDEV(PlotSort,"NDRE",$BJ$31:$BJ$32)/SQRT($BH12)</f>
        <v>1.4231865421322241E-2</v>
      </c>
      <c r="BS12" s="4">
        <f>DAVERAGE(PlotSort,"rvi",$BJ$31:$BJ$32)</f>
        <v>6.0820861813877372</v>
      </c>
      <c r="BT12" s="4">
        <f>DSTDEV(PlotSort,"rvi",$BJ$31:$BJ$32)/SQRT($BH12)</f>
        <v>0.75013503808874971</v>
      </c>
      <c r="BU12" s="17">
        <f>DAVERAGE(PlotSort,"ndvi",$BJ$31:$BJ$32)</f>
        <v>0.66686495156348469</v>
      </c>
      <c r="BV12" s="4">
        <f>DSTDEV(PlotSort,"ndvi",$BJ$31:$BJ$32)/SQRT($BH12)</f>
        <v>3.4076400336697753E-2</v>
      </c>
      <c r="BW12" s="17">
        <f>DAVERAGE(PlotSort,"SAVI",$BJ$31:$BJ$32)</f>
        <v>0.46008315435539426</v>
      </c>
      <c r="BX12" s="4">
        <f>DSTDEV(PlotSort,"SAVI",$BJ$31:$BJ$32)/SQRT($BH12)</f>
        <v>2.3792163351734844E-2</v>
      </c>
      <c r="BY12" s="17">
        <f>DAVERAGE(PlotSort,"CCCI",$BJ$31:$BJ$32)</f>
        <v>0.16762322100974827</v>
      </c>
      <c r="BZ12" s="4">
        <f>DSTDEV(PlotSort,"CCCI",$BJ$31:$BJ$32)/SQRT($BH12)</f>
        <v>1.8909176313249738E-2</v>
      </c>
    </row>
    <row r="13" spans="1:78" ht="13.5" customHeight="1" x14ac:dyDescent="0.2">
      <c r="B13" s="10">
        <v>178</v>
      </c>
      <c r="C13" s="10">
        <v>8.9090000000000007</v>
      </c>
      <c r="D13" s="10">
        <v>178.37120999999999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34.700000000000003</v>
      </c>
      <c r="Q13" s="24">
        <v>0.94</v>
      </c>
      <c r="R13" s="24">
        <v>4.59</v>
      </c>
      <c r="S13" s="24">
        <v>48.12</v>
      </c>
      <c r="T13" s="24">
        <v>87.09</v>
      </c>
      <c r="U13" s="10">
        <v>5</v>
      </c>
      <c r="V13" s="10">
        <v>2</v>
      </c>
      <c r="W13" s="10">
        <v>2</v>
      </c>
      <c r="X13" s="10">
        <v>1</v>
      </c>
      <c r="Y13" s="10">
        <v>7</v>
      </c>
      <c r="Z13" s="10">
        <v>2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1.9075</v>
      </c>
      <c r="AK13" s="10">
        <v>0.26550000000000001</v>
      </c>
      <c r="AL13" s="11">
        <v>6.0600000000000001E-2</v>
      </c>
      <c r="AM13" s="11">
        <v>8.3999999999999995E-3</v>
      </c>
      <c r="AN13" s="11">
        <v>2.4315000000000002</v>
      </c>
      <c r="AO13" s="11">
        <v>0.14410000000000001</v>
      </c>
      <c r="AP13" s="11">
        <v>0.2024</v>
      </c>
      <c r="AQ13" s="11">
        <v>1.2E-2</v>
      </c>
      <c r="AR13" s="11">
        <v>3.6471</v>
      </c>
      <c r="AS13" s="11">
        <v>0.47689999999999999</v>
      </c>
      <c r="AT13" s="11">
        <v>6.1199999999999997E-2</v>
      </c>
      <c r="AU13" s="11">
        <v>8.0000000000000002E-3</v>
      </c>
      <c r="AV13" s="11">
        <v>31.990400000000001</v>
      </c>
      <c r="AW13" s="11">
        <v>1.1107</v>
      </c>
      <c r="AX13" s="11">
        <v>0.40589999999999998</v>
      </c>
      <c r="AY13" s="11">
        <v>1.41E-2</v>
      </c>
      <c r="AZ13" s="11">
        <v>0.3345388788426763</v>
      </c>
      <c r="BA13" s="11">
        <v>6.632352941176471</v>
      </c>
      <c r="BB13" s="11">
        <v>0.73795761078998079</v>
      </c>
      <c r="BC13" s="11">
        <v>0.53463964429738398</v>
      </c>
      <c r="BD13" s="11">
        <v>0.15805211278096365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0.13401249999999998</v>
      </c>
      <c r="BJ13" s="4">
        <f>DSTDEV(PlotSort,"PhxRed",$BL$35:$BL$36)/SQRT($BH13)</f>
        <v>9.4103749261121427E-3</v>
      </c>
      <c r="BK13" s="4">
        <f>DAVERAGE(PlotSort,"PhxRedEdge",$BL$35:$BL$36)</f>
        <v>0.26141250000000005</v>
      </c>
      <c r="BL13" s="4">
        <f>DSTDEV(PlotSort,"PhxRedEdge",$BL$35:$BL$36)/SQRT($BH13)</f>
        <v>1.661214527193015E-2</v>
      </c>
      <c r="BM13" s="4">
        <f>DAVERAGE(PlotSort,"TMRed",$BL$35:$BL$36)</f>
        <v>0.1350375</v>
      </c>
      <c r="BN13" s="4">
        <f>DSTDEV(PlotSort,"TMRed",$BL$35:$BL$36)/SQRT($BH13)</f>
        <v>9.7760629217492536E-3</v>
      </c>
      <c r="BO13" s="4">
        <f>DAVERAGE(PlotSort,"TMNIR",$BL$35:$BL$36)</f>
        <v>0.41906249999999995</v>
      </c>
      <c r="BP13" s="4">
        <f>DSTDEV(PlotSort,"TMNIR",$BL$35:$BL$36)/SQRT($BH13)</f>
        <v>2.6430494681468825E-2</v>
      </c>
      <c r="BQ13" s="4">
        <f>DAVERAGE(PlotSort,"NDRE",$BL$35:$BL$36)</f>
        <v>0.2316504608956691</v>
      </c>
      <c r="BR13" s="4">
        <f>DSTDEV(PlotSort,"NDRE",$BL$35:$BL$36)/SQRT($BH13)</f>
        <v>6.7695245121960484E-3</v>
      </c>
      <c r="BS13" s="4">
        <f>DAVERAGE(PlotSort,"rvi",$BL$35:$BL$36)</f>
        <v>3.1474480473697759</v>
      </c>
      <c r="BT13" s="4">
        <f>DSTDEV(PlotSort,"rvi",$BL$35:$BL$36)/SQRT($BH13)</f>
        <v>0.15417786797052374</v>
      </c>
      <c r="BU13" s="17">
        <f>DAVERAGE(PlotSort,"ndvi",$BL$35:$BL$36)</f>
        <v>0.51290485697203214</v>
      </c>
      <c r="BV13" s="4">
        <f>DSTDEV(PlotSort,"ndvi",$BL$35:$BL$36)/SQRT($BH13)</f>
        <v>1.8796424103543961E-2</v>
      </c>
      <c r="BW13" s="17">
        <f>DAVERAGE(PlotSort,"SAVI",$BL$35:$BL$36)</f>
        <v>0.40179925136490524</v>
      </c>
      <c r="BX13" s="4">
        <f>DSTDEV(PlotSort,"SAVI",$BL$35:$BL$36)/SQRT($BH13)</f>
        <v>1.7569778763187806E-2</v>
      </c>
      <c r="BY13" s="17">
        <f>DAVERAGE(PlotSort,"CCCI",$BL$35:$BL$36)</f>
        <v>0.18635904725030944</v>
      </c>
      <c r="BZ13" s="4">
        <f>DSTDEV(PlotSort,"CCCI",$BL$35:$BL$36)/SQRT($BH13)</f>
        <v>3.7089897011366196E-2</v>
      </c>
    </row>
    <row r="14" spans="1:78" ht="13.5" customHeight="1" x14ac:dyDescent="0.2">
      <c r="B14" s="10">
        <v>178</v>
      </c>
      <c r="C14" s="10">
        <v>8.9009999999999998</v>
      </c>
      <c r="D14" s="10">
        <v>178.37088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34.700000000000003</v>
      </c>
      <c r="Q14" s="24">
        <v>0.94</v>
      </c>
      <c r="R14" s="24">
        <v>4.59</v>
      </c>
      <c r="S14" s="24">
        <v>48.22</v>
      </c>
      <c r="T14" s="24">
        <v>87.02</v>
      </c>
      <c r="U14" s="10">
        <v>5</v>
      </c>
      <c r="V14" s="10">
        <v>2</v>
      </c>
      <c r="W14" s="10">
        <v>2</v>
      </c>
      <c r="X14" s="10">
        <v>1</v>
      </c>
      <c r="Y14" s="10">
        <v>7</v>
      </c>
      <c r="Z14" s="10">
        <v>2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1.3107</v>
      </c>
      <c r="AK14" s="10">
        <v>2.3300000000000001E-2</v>
      </c>
      <c r="AL14" s="11">
        <v>4.1500000000000002E-2</v>
      </c>
      <c r="AM14" s="11">
        <v>6.9999999999999999E-4</v>
      </c>
      <c r="AN14" s="11">
        <v>2.5914999999999999</v>
      </c>
      <c r="AO14" s="11">
        <v>0.32169999999999999</v>
      </c>
      <c r="AP14" s="11">
        <v>0.21490000000000001</v>
      </c>
      <c r="AQ14" s="11">
        <v>2.6700000000000002E-2</v>
      </c>
      <c r="AR14" s="11">
        <v>2.5554999999999999</v>
      </c>
      <c r="AS14" s="11">
        <v>3.7100000000000001E-2</v>
      </c>
      <c r="AT14" s="11">
        <v>4.2799999999999998E-2</v>
      </c>
      <c r="AU14" s="11">
        <v>5.9999999999999995E-4</v>
      </c>
      <c r="AV14" s="11">
        <v>36.491500000000002</v>
      </c>
      <c r="AW14" s="11">
        <v>5.2332999999999998</v>
      </c>
      <c r="AX14" s="11">
        <v>0.46129999999999999</v>
      </c>
      <c r="AY14" s="11">
        <v>6.6100000000000006E-2</v>
      </c>
      <c r="AZ14" s="11">
        <v>0.36438923395445133</v>
      </c>
      <c r="BA14" s="11">
        <v>10.778037383177571</v>
      </c>
      <c r="BB14" s="11">
        <v>0.83019242213846456</v>
      </c>
      <c r="BC14" s="11">
        <v>0.62518673438900507</v>
      </c>
      <c r="BD14" s="11">
        <v>7.9334717020624848E-2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7.2562500000000002E-2</v>
      </c>
      <c r="BJ14" s="4">
        <f>DSTDEV(PlotSort,"PhxRed",$BM$35:$BM$36)/SQRT($BH14)</f>
        <v>6.2117554885877373E-3</v>
      </c>
      <c r="BK14" s="4">
        <f>DAVERAGE(PlotSort,"PhxRedEdge",$BM$35:$BM$36)</f>
        <v>0.2019</v>
      </c>
      <c r="BL14" s="4">
        <f>DSTDEV(PlotSort,"PhxRedEdge",$BM$35:$BM$36)/SQRT($BH14)</f>
        <v>1.2186994433958414E-2</v>
      </c>
      <c r="BM14" s="4">
        <f>DAVERAGE(PlotSort,"TMRed",$BM$35:$BM$36)</f>
        <v>7.3693749999999988E-2</v>
      </c>
      <c r="BN14" s="4">
        <f>DSTDEV(PlotSort,"TMRed",$BM$35:$BM$36)/SQRT($BH14)</f>
        <v>6.1653566316826709E-3</v>
      </c>
      <c r="BO14" s="4">
        <f>DAVERAGE(PlotSort,"TMNIR",$BM$35:$BM$36)</f>
        <v>0.37538125</v>
      </c>
      <c r="BP14" s="4">
        <f>DSTDEV(PlotSort,"TMNIR",$BM$35:$BM$36)/SQRT($BH14)</f>
        <v>2.3082145370303744E-2</v>
      </c>
      <c r="BQ14" s="4">
        <f>DAVERAGE(PlotSort,"NDRE",$BM$35:$BM$36)</f>
        <v>0.29984434019210537</v>
      </c>
      <c r="BR14" s="4">
        <f>DSTDEV(PlotSort,"NDRE",$BM$35:$BM$36)/SQRT($BH14)</f>
        <v>6.3345474541147053E-3</v>
      </c>
      <c r="BS14" s="4">
        <f>DAVERAGE(PlotSort,"rvi",$BM$35:$BM$36)</f>
        <v>5.2838149859556731</v>
      </c>
      <c r="BT14" s="4">
        <f>DSTDEV(PlotSort,"rvi",$BM$35:$BM$36)/SQRT($BH14)</f>
        <v>0.27644164477950012</v>
      </c>
      <c r="BU14" s="17">
        <f>DAVERAGE(PlotSort,"ndvi",$BM$35:$BM$36)</f>
        <v>0.6714167542924917</v>
      </c>
      <c r="BV14" s="4">
        <f>DSTDEV(PlotSort,"ndvi",$BM$35:$BM$36)/SQRT($BH14)</f>
        <v>1.5820242013356453E-2</v>
      </c>
      <c r="BW14" s="17">
        <f>DAVERAGE(PlotSort,"SAVI",$BM$35:$BM$36)</f>
        <v>0.46970310451630853</v>
      </c>
      <c r="BX14" s="4">
        <f>DSTDEV(PlotSort,"SAVI",$BM$35:$BM$36)/SQRT($BH14)</f>
        <v>2.0685637465352603E-2</v>
      </c>
      <c r="BY14" s="17">
        <f>DAVERAGE(PlotSort,"CCCI",$BM$35:$BM$36)</f>
        <v>0.13735954777319836</v>
      </c>
      <c r="BZ14" s="4">
        <f>DSTDEV(PlotSort,"CCCI",$BM$35:$BM$36)/SQRT($BH14)</f>
        <v>1.9074309888894265E-2</v>
      </c>
    </row>
    <row r="15" spans="1:78" ht="13.5" customHeight="1" x14ac:dyDescent="0.2">
      <c r="B15" s="10">
        <v>178</v>
      </c>
      <c r="C15" s="10">
        <v>8.8930000000000007</v>
      </c>
      <c r="D15" s="10">
        <v>178.37054000000001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34.700000000000003</v>
      </c>
      <c r="Q15" s="24">
        <v>0.94</v>
      </c>
      <c r="R15" s="24">
        <v>4.59</v>
      </c>
      <c r="S15" s="24">
        <v>48.32</v>
      </c>
      <c r="T15" s="24">
        <v>86.96</v>
      </c>
      <c r="U15" s="10">
        <v>5</v>
      </c>
      <c r="V15" s="10">
        <v>2</v>
      </c>
      <c r="W15" s="10">
        <v>2</v>
      </c>
      <c r="X15" s="10">
        <v>1</v>
      </c>
      <c r="Y15" s="10">
        <v>7</v>
      </c>
      <c r="Z15" s="10">
        <v>2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1.6448</v>
      </c>
      <c r="AK15" s="10">
        <v>0.23649999999999999</v>
      </c>
      <c r="AL15" s="11">
        <v>5.1900000000000002E-2</v>
      </c>
      <c r="AM15" s="11">
        <v>7.4999999999999997E-3</v>
      </c>
      <c r="AN15" s="11">
        <v>2.17</v>
      </c>
      <c r="AO15" s="11">
        <v>0.14080000000000001</v>
      </c>
      <c r="AP15" s="11">
        <v>0.17929999999999999</v>
      </c>
      <c r="AQ15" s="11">
        <v>1.1599999999999999E-2</v>
      </c>
      <c r="AR15" s="11">
        <v>3.1353</v>
      </c>
      <c r="AS15" s="11">
        <v>0.55789999999999995</v>
      </c>
      <c r="AT15" s="11">
        <v>5.2299999999999999E-2</v>
      </c>
      <c r="AU15" s="11">
        <v>9.2999999999999992E-3</v>
      </c>
      <c r="AV15" s="11">
        <v>28.132000000000001</v>
      </c>
      <c r="AW15" s="11">
        <v>2.1528</v>
      </c>
      <c r="AX15" s="11">
        <v>0.3543</v>
      </c>
      <c r="AY15" s="11">
        <v>2.7099999999999999E-2</v>
      </c>
      <c r="AZ15" s="11">
        <v>0.32796101949025491</v>
      </c>
      <c r="BA15" s="11">
        <v>6.7743785850860423</v>
      </c>
      <c r="BB15" s="11">
        <v>0.74274471224790939</v>
      </c>
      <c r="BC15" s="11">
        <v>0.49966909331568493</v>
      </c>
      <c r="BD15" s="11">
        <v>0.10181966742267988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5.3837499999999996E-2</v>
      </c>
      <c r="BJ15" s="4">
        <f>DSTDEV(PlotSort,"PhxRed",$BN$35:$BN$36)/SQRT($BH15)</f>
        <v>1.0209098489302855E-2</v>
      </c>
      <c r="BK15" s="4">
        <f>DAVERAGE(PlotSort,"PhxRedEdge",$BN$35:$BN$36)</f>
        <v>0.1953</v>
      </c>
      <c r="BL15" s="4">
        <f>DSTDEV(PlotSort,"PhxRedEdge",$BN$35:$BN$36)/SQRT($BH15)</f>
        <v>1.5994831754574442E-2</v>
      </c>
      <c r="BM15" s="4">
        <f>DAVERAGE(PlotSort,"TMRed",$BN$35:$BN$36)</f>
        <v>5.4875E-2</v>
      </c>
      <c r="BN15" s="4">
        <f>DSTDEV(PlotSort,"TMRed",$BN$35:$BN$36)/SQRT($BH15)</f>
        <v>1.0306096496734342E-2</v>
      </c>
      <c r="BO15" s="4">
        <f>DAVERAGE(PlotSort,"TMNIR",$BN$35:$BN$36)</f>
        <v>0.39366250000000003</v>
      </c>
      <c r="BP15" s="4">
        <f>DSTDEV(PlotSort,"TMNIR",$BN$35:$BN$36)/SQRT($BH15)</f>
        <v>2.9917469439753208E-2</v>
      </c>
      <c r="BQ15" s="4">
        <f>DAVERAGE(PlotSort,"NDRE",$BN$35:$BN$36)</f>
        <v>0.33850355355673811</v>
      </c>
      <c r="BR15" s="4">
        <f>DSTDEV(PlotSort,"NDRE",$BN$35:$BN$36)/SQRT($BH15)</f>
        <v>1.5208778609711331E-2</v>
      </c>
      <c r="BS15" s="4">
        <f>DAVERAGE(PlotSort,"rvi",$BN$35:$BN$36)</f>
        <v>8.3435079478588943</v>
      </c>
      <c r="BT15" s="4">
        <f>DSTDEV(PlotSort,"rvi",$BN$35:$BN$36)/SQRT($BH15)</f>
        <v>1.0083956297143468</v>
      </c>
      <c r="BU15" s="17">
        <f>DAVERAGE(PlotSort,"ndvi",$BN$35:$BN$36)</f>
        <v>0.7621806885905944</v>
      </c>
      <c r="BV15" s="4">
        <f>DSTDEV(PlotSort,"ndvi",$BN$35:$BN$36)/SQRT($BH15)</f>
        <v>3.2077185629639959E-2</v>
      </c>
      <c r="BW15" s="17">
        <f>DAVERAGE(PlotSort,"SAVI",$BN$35:$BN$36)</f>
        <v>0.53160895921283347</v>
      </c>
      <c r="BX15" s="4">
        <f>DSTDEV(PlotSort,"SAVI",$BN$35:$BN$36)/SQRT($BH15)</f>
        <v>2.7602603813215394E-2</v>
      </c>
      <c r="BY15" s="17">
        <f>DAVERAGE(PlotSort,"CCCI",$BN$35:$BN$36)</f>
        <v>0.1130010247985955</v>
      </c>
      <c r="BZ15" s="4">
        <f>DSTDEV(PlotSort,"CCCI",$BN$35:$BN$36)/SQRT($BH15)</f>
        <v>3.5001847972594119E-2</v>
      </c>
    </row>
    <row r="16" spans="1:78" ht="13.5" customHeight="1" x14ac:dyDescent="0.2">
      <c r="B16" s="10">
        <v>178</v>
      </c>
      <c r="C16" s="10">
        <v>8.8849999999999998</v>
      </c>
      <c r="D16" s="10">
        <v>178.37020999999999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34.700000000000003</v>
      </c>
      <c r="Q16" s="24">
        <v>0.94</v>
      </c>
      <c r="R16" s="24">
        <v>4.59</v>
      </c>
      <c r="S16" s="24">
        <v>48.43</v>
      </c>
      <c r="T16" s="24">
        <v>86.9</v>
      </c>
      <c r="U16" s="10">
        <v>5</v>
      </c>
      <c r="V16" s="10">
        <v>2</v>
      </c>
      <c r="W16" s="10">
        <v>2</v>
      </c>
      <c r="X16" s="10">
        <v>1</v>
      </c>
      <c r="Y16" s="10">
        <v>7</v>
      </c>
      <c r="Z16" s="10">
        <v>2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2.1463999999999999</v>
      </c>
      <c r="AK16" s="10">
        <v>1.5299999999999999E-2</v>
      </c>
      <c r="AL16" s="11">
        <v>6.7500000000000004E-2</v>
      </c>
      <c r="AM16" s="11">
        <v>5.0000000000000001E-4</v>
      </c>
      <c r="AN16" s="11">
        <v>2.6394000000000002</v>
      </c>
      <c r="AO16" s="11">
        <v>8.6E-3</v>
      </c>
      <c r="AP16" s="11">
        <v>0.2172</v>
      </c>
      <c r="AQ16" s="11">
        <v>6.9999999999999999E-4</v>
      </c>
      <c r="AR16" s="11">
        <v>4.1111000000000004</v>
      </c>
      <c r="AS16" s="11">
        <v>5.6800000000000003E-2</v>
      </c>
      <c r="AT16" s="11">
        <v>6.83E-2</v>
      </c>
      <c r="AU16" s="11">
        <v>8.9999999999999998E-4</v>
      </c>
      <c r="AV16" s="11">
        <v>33.294600000000003</v>
      </c>
      <c r="AW16" s="11">
        <v>1.4914000000000001</v>
      </c>
      <c r="AX16" s="11">
        <v>0.41770000000000002</v>
      </c>
      <c r="AY16" s="11">
        <v>1.8700000000000001E-2</v>
      </c>
      <c r="AZ16" s="11">
        <v>0.31579776342731142</v>
      </c>
      <c r="BA16" s="11">
        <v>6.1156661786237194</v>
      </c>
      <c r="BB16" s="11">
        <v>0.71893004115226344</v>
      </c>
      <c r="BC16" s="11">
        <v>0.5315415821501015</v>
      </c>
      <c r="BD16" s="11">
        <v>9.4018153668478516E-2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8.7043750000000003E-2</v>
      </c>
      <c r="BJ16" s="4">
        <f>DSTDEV(PlotSort,"PhxRed",$BK$31:$BK$32)/SQRT($BH16)</f>
        <v>1.0803961344301753E-2</v>
      </c>
      <c r="BK16" s="4">
        <f>DAVERAGE(PlotSort,"PhxRedEdge",$BK$31:$BK$32)</f>
        <v>0.22686249999999997</v>
      </c>
      <c r="BL16" s="4">
        <f>DSTDEV(PlotSort,"PhxRedEdge",$BK$31:$BK$32)/SQRT($BH16)</f>
        <v>1.3270301663865872E-2</v>
      </c>
      <c r="BM16" s="4">
        <f>DAVERAGE(PlotSort,"TMRed",$BK$31:$BK$32)</f>
        <v>8.8062499999999988E-2</v>
      </c>
      <c r="BN16" s="4">
        <f>DSTDEV(PlotSort,"TMRed",$BK$31:$BK$32)/SQRT($BH16)</f>
        <v>1.0800400744879798E-2</v>
      </c>
      <c r="BO16" s="4">
        <f>DAVERAGE(PlotSort,"TMNIR",$BK$31:$BK$32)</f>
        <v>0.40963125</v>
      </c>
      <c r="BP16" s="4">
        <f>DSTDEV(PlotSort,"TMNIR",$BK$31:$BK$32)/SQRT($BH16)</f>
        <v>1.8626740900181685E-2</v>
      </c>
      <c r="BQ16" s="4">
        <f>DAVERAGE(PlotSort,"NDRE",$BK$31:$BK$32)</f>
        <v>0.29065958501029437</v>
      </c>
      <c r="BR16" s="4">
        <f>DSTDEV(PlotSort,"NDRE",$BK$31:$BK$32)/SQRT($BH16)</f>
        <v>1.0846555386053102E-2</v>
      </c>
      <c r="BS16" s="4">
        <f>DAVERAGE(PlotSort,"rvi",$BK$31:$BK$32)</f>
        <v>5.54601724309512</v>
      </c>
      <c r="BT16" s="4">
        <f>DSTDEV(PlotSort,"rvi",$BK$31:$BK$32)/SQRT($BH16)</f>
        <v>0.61162288851479629</v>
      </c>
      <c r="BU16" s="17">
        <f>DAVERAGE(PlotSort,"ndvi",$BK$31:$BK$32)</f>
        <v>0.65904294150894593</v>
      </c>
      <c r="BV16" s="4">
        <f>DSTDEV(PlotSort,"ndvi",$BK$31:$BK$32)/SQRT($BH16)</f>
        <v>2.7003724058534385E-2</v>
      </c>
      <c r="BW16" s="17">
        <f>DAVERAGE(PlotSort,"SAVI",$BK$31:$BK$32)</f>
        <v>0.4834350891164097</v>
      </c>
      <c r="BX16" s="4">
        <f>DSTDEV(PlotSort,"SAVI",$BK$31:$BK$32)/SQRT($BH16)</f>
        <v>1.656711404219029E-2</v>
      </c>
      <c r="BY16" s="17">
        <f>DAVERAGE(PlotSort,"CCCI",$BK$31:$BK$32)</f>
        <v>0.11738705903514916</v>
      </c>
      <c r="BZ16" s="4">
        <f>DSTDEV(PlotSort,"CCCI",$BK$31:$BK$32)/SQRT($BH16)</f>
        <v>2.4617130336615667E-2</v>
      </c>
    </row>
    <row r="17" spans="2:78" ht="13.5" customHeight="1" x14ac:dyDescent="0.2">
      <c r="B17" s="10">
        <v>178</v>
      </c>
      <c r="C17" s="10">
        <v>8.8770000000000007</v>
      </c>
      <c r="D17" s="10">
        <v>178.36987999999999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34.700000000000003</v>
      </c>
      <c r="Q17" s="24">
        <v>0.94</v>
      </c>
      <c r="R17" s="24">
        <v>4.59</v>
      </c>
      <c r="S17" s="24">
        <v>48.53</v>
      </c>
      <c r="T17" s="24">
        <v>86.84</v>
      </c>
      <c r="U17" s="10">
        <v>5</v>
      </c>
      <c r="V17" s="10">
        <v>2</v>
      </c>
      <c r="W17" s="10">
        <v>2</v>
      </c>
      <c r="X17" s="10">
        <v>1</v>
      </c>
      <c r="Y17" s="10">
        <v>7</v>
      </c>
      <c r="Z17" s="10">
        <v>2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2.2812000000000001</v>
      </c>
      <c r="AK17" s="10">
        <v>0.2525</v>
      </c>
      <c r="AL17" s="11">
        <v>7.1499999999999994E-2</v>
      </c>
      <c r="AM17" s="11">
        <v>7.9000000000000008E-3</v>
      </c>
      <c r="AN17" s="11">
        <v>2.8471000000000002</v>
      </c>
      <c r="AO17" s="11">
        <v>0.18060000000000001</v>
      </c>
      <c r="AP17" s="11">
        <v>0.23350000000000001</v>
      </c>
      <c r="AQ17" s="11">
        <v>1.4800000000000001E-2</v>
      </c>
      <c r="AR17" s="11">
        <v>4.4436</v>
      </c>
      <c r="AS17" s="11">
        <v>0.29549999999999998</v>
      </c>
      <c r="AT17" s="11">
        <v>7.3499999999999996E-2</v>
      </c>
      <c r="AU17" s="11">
        <v>4.8999999999999998E-3</v>
      </c>
      <c r="AV17" s="11">
        <v>37.7166</v>
      </c>
      <c r="AW17" s="11">
        <v>1.2791999999999999</v>
      </c>
      <c r="AX17" s="11">
        <v>0.47149999999999997</v>
      </c>
      <c r="AY17" s="11">
        <v>1.6E-2</v>
      </c>
      <c r="AZ17" s="11">
        <v>0.33758865248226949</v>
      </c>
      <c r="BA17" s="11">
        <v>6.4149659863945576</v>
      </c>
      <c r="BB17" s="11">
        <v>0.73027522935779821</v>
      </c>
      <c r="BC17" s="11">
        <v>0.57129186602870807</v>
      </c>
      <c r="BD17" s="11">
        <v>0.20102932398743306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7.9443750000000007E-2</v>
      </c>
      <c r="BJ17" s="4">
        <f>DSTDEV(PlotSort,"PhxRed",$BL$31:$BL$32)/SQRT($BH17)</f>
        <v>9.3414620944742861E-3</v>
      </c>
      <c r="BK17" s="4">
        <f>DAVERAGE(PlotSort,"PhxRedEdge",$BL$31:$BL$32)</f>
        <v>0.20339374999999998</v>
      </c>
      <c r="BL17" s="4">
        <f>DSTDEV(PlotSort,"PhxRedEdge",$BL$31:$BL$32)/SQRT($BH17)</f>
        <v>1.3203315457206202E-2</v>
      </c>
      <c r="BM17" s="4">
        <f>DAVERAGE(PlotSort,"TMRed",$BL$31:$BL$32)</f>
        <v>8.0587499999999992E-2</v>
      </c>
      <c r="BN17" s="4">
        <f>DSTDEV(PlotSort,"TMRed",$BL$31:$BL$32)/SQRT($BH17)</f>
        <v>9.4209512745086817E-3</v>
      </c>
      <c r="BO17" s="4">
        <f>DAVERAGE(PlotSort,"TMNIR",$BL$31:$BL$32)</f>
        <v>0.37211249999999996</v>
      </c>
      <c r="BP17" s="4">
        <f>DSTDEV(PlotSort,"TMNIR",$BL$31:$BL$32)/SQRT($BH17)</f>
        <v>2.3526610598426645E-2</v>
      </c>
      <c r="BQ17" s="4">
        <f>DAVERAGE(PlotSort,"NDRE",$BL$31:$BL$32)</f>
        <v>0.2942617624080146</v>
      </c>
      <c r="BR17" s="4">
        <f>DSTDEV(PlotSort,"NDRE",$BL$31:$BL$32)/SQRT($BH17)</f>
        <v>1.3574714042602803E-2</v>
      </c>
      <c r="BS17" s="4">
        <f>DAVERAGE(PlotSort,"rvi",$BL$31:$BL$32)</f>
        <v>5.4832757404748875</v>
      </c>
      <c r="BT17" s="4">
        <f>DSTDEV(PlotSort,"rvi",$BL$31:$BL$32)/SQRT($BH17)</f>
        <v>0.63412055027171488</v>
      </c>
      <c r="BU17" s="17">
        <f>DAVERAGE(PlotSort,"ndvi",$BL$31:$BL$32)</f>
        <v>0.64991658556485898</v>
      </c>
      <c r="BV17" s="4">
        <f>DSTDEV(PlotSort,"ndvi",$BL$31:$BL$32)/SQRT($BH17)</f>
        <v>3.0244285671900677E-2</v>
      </c>
      <c r="BW17" s="17">
        <f>DAVERAGE(PlotSort,"SAVI",$BL$31:$BL$32)</f>
        <v>0.45297212068876813</v>
      </c>
      <c r="BX17" s="4">
        <f>DSTDEV(PlotSort,"SAVI",$BL$31:$BL$32)/SQRT($BH17)</f>
        <v>2.5562523094009849E-2</v>
      </c>
      <c r="BY17" s="17">
        <f>DAVERAGE(PlotSort,"CCCI",$BL$31:$BL$32)</f>
        <v>0.16965252476250167</v>
      </c>
      <c r="BZ17" s="4">
        <f>DSTDEV(PlotSort,"CCCI",$BL$31:$BL$32)/SQRT($BH17)</f>
        <v>1.9192993301868501E-2</v>
      </c>
    </row>
    <row r="18" spans="2:78" ht="13.5" customHeight="1" x14ac:dyDescent="0.2">
      <c r="B18" s="10">
        <v>178</v>
      </c>
      <c r="C18" s="10">
        <v>8.9510000000000005</v>
      </c>
      <c r="D18" s="10">
        <v>178.37296000000001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34.700000000000003</v>
      </c>
      <c r="Q18" s="24">
        <v>0.94</v>
      </c>
      <c r="R18" s="24">
        <v>4.59</v>
      </c>
      <c r="S18" s="24">
        <v>47.6</v>
      </c>
      <c r="T18" s="24">
        <v>87.41</v>
      </c>
      <c r="U18" s="10">
        <v>5</v>
      </c>
      <c r="V18" s="10">
        <v>2</v>
      </c>
      <c r="W18" s="10">
        <v>2</v>
      </c>
      <c r="X18" s="10">
        <v>1</v>
      </c>
      <c r="Y18" s="10">
        <v>7</v>
      </c>
      <c r="Z18" s="10">
        <v>2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0.87519999999999998</v>
      </c>
      <c r="AK18" s="10">
        <v>7.5999999999999998E-2</v>
      </c>
      <c r="AL18" s="11">
        <v>2.8400000000000002E-2</v>
      </c>
      <c r="AM18" s="11">
        <v>2.5000000000000001E-3</v>
      </c>
      <c r="AN18" s="11">
        <v>1.7735000000000001</v>
      </c>
      <c r="AO18" s="11">
        <v>0.1608</v>
      </c>
      <c r="AP18" s="11">
        <v>0.15049999999999999</v>
      </c>
      <c r="AQ18" s="11">
        <v>1.3599999999999999E-2</v>
      </c>
      <c r="AR18" s="11">
        <v>1.7025999999999999</v>
      </c>
      <c r="AS18" s="11">
        <v>0.1363</v>
      </c>
      <c r="AT18" s="11">
        <v>2.92E-2</v>
      </c>
      <c r="AU18" s="11">
        <v>2.3E-3</v>
      </c>
      <c r="AV18" s="11">
        <v>24.851800000000001</v>
      </c>
      <c r="AW18" s="11">
        <v>2.0592000000000001</v>
      </c>
      <c r="AX18" s="11">
        <v>0.3216</v>
      </c>
      <c r="AY18" s="11">
        <v>2.6599999999999999E-2</v>
      </c>
      <c r="AZ18" s="11">
        <v>0.3624232154204618</v>
      </c>
      <c r="BA18" s="11">
        <v>11.013698630136986</v>
      </c>
      <c r="BB18" s="11">
        <v>0.83352337514253139</v>
      </c>
      <c r="BC18" s="11">
        <v>0.51551480959097318</v>
      </c>
      <c r="BD18" s="11">
        <v>5.9027610849005818E-2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7.7918749999999995E-2</v>
      </c>
      <c r="BJ18" s="4">
        <f>DSTDEV(PlotSort,"PhxRed",$BJ$35:$BJ$36)/SQRT($BH18)</f>
        <v>1.1760361455435797E-2</v>
      </c>
      <c r="BK18" s="4">
        <f>DAVERAGE(PlotSort,"PhxRedEdge",$BJ$35:$BJ$36)</f>
        <v>0.21463125000000002</v>
      </c>
      <c r="BL18" s="4">
        <f>DSTDEV(PlotSort,"PhxRedEdge",$BJ$35:$BJ$36)/SQRT($BH18)</f>
        <v>1.7647281940736149E-2</v>
      </c>
      <c r="BM18" s="4">
        <f>DAVERAGE(PlotSort,"TMRed",$BJ$35:$BJ$36)</f>
        <v>7.8881250000000014E-2</v>
      </c>
      <c r="BN18" s="4">
        <f>DSTDEV(PlotSort,"TMRed",$BJ$35:$BJ$36)/SQRT($BH18)</f>
        <v>1.1806033834265987E-2</v>
      </c>
      <c r="BO18" s="4">
        <f>DAVERAGE(PlotSort,"TMNIR",$BJ$35:$BJ$36)</f>
        <v>0.40160625000000005</v>
      </c>
      <c r="BP18" s="4">
        <f>DSTDEV(PlotSort,"TMNIR",$BJ$35:$BJ$36)/SQRT($BH18)</f>
        <v>2.7922039486085078E-2</v>
      </c>
      <c r="BQ18" s="4">
        <f>DAVERAGE(PlotSort,"NDRE",$BJ$35:$BJ$36)</f>
        <v>0.30848994106039318</v>
      </c>
      <c r="BR18" s="4">
        <f>DSTDEV(PlotSort,"NDRE",$BJ$35:$BJ$36)/SQRT($BH18)</f>
        <v>1.2710128605728422E-2</v>
      </c>
      <c r="BS18" s="4">
        <f>DAVERAGE(PlotSort,"rvi",$BJ$35:$BJ$36)</f>
        <v>6.2867164044049604</v>
      </c>
      <c r="BT18" s="4">
        <f>DSTDEV(PlotSort,"rvi",$BJ$35:$BJ$36)/SQRT($BH18)</f>
        <v>0.6966788255418036</v>
      </c>
      <c r="BU18" s="17">
        <f>DAVERAGE(PlotSort,"ndvi",$BJ$35:$BJ$36)</f>
        <v>0.68626898289956384</v>
      </c>
      <c r="BV18" s="4">
        <f>DSTDEV(PlotSort,"ndvi",$BJ$35:$BJ$36)/SQRT($BH18)</f>
        <v>2.8690718509022804E-2</v>
      </c>
      <c r="BW18" s="17">
        <f>DAVERAGE(PlotSort,"SAVI",$BJ$35:$BJ$36)</f>
        <v>0.4876173915092773</v>
      </c>
      <c r="BX18" s="4">
        <f>DSTDEV(PlotSort,"SAVI",$BJ$35:$BJ$36)/SQRT($BH18)</f>
        <v>2.3960115717190065E-2</v>
      </c>
      <c r="BY18" s="17">
        <f>DAVERAGE(PlotSort,"CCCI",$BJ$35:$BJ$36)</f>
        <v>0.14916365990270739</v>
      </c>
      <c r="BZ18" s="4">
        <f>DSTDEV(PlotSort,"CCCI",$BJ$35:$BJ$36)/SQRT($BH18)</f>
        <v>1.7077172774753391E-2</v>
      </c>
    </row>
    <row r="19" spans="2:78" ht="13.5" customHeight="1" x14ac:dyDescent="0.2">
      <c r="B19" s="10">
        <v>178</v>
      </c>
      <c r="C19" s="10">
        <v>8.9589999999999996</v>
      </c>
      <c r="D19" s="10">
        <v>178.37329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34.700000000000003</v>
      </c>
      <c r="Q19" s="24">
        <v>0.94</v>
      </c>
      <c r="R19" s="24">
        <v>4.59</v>
      </c>
      <c r="S19" s="24">
        <v>47.5</v>
      </c>
      <c r="T19" s="24">
        <v>87.47</v>
      </c>
      <c r="U19" s="10">
        <v>5</v>
      </c>
      <c r="V19" s="10">
        <v>2</v>
      </c>
      <c r="W19" s="10">
        <v>2</v>
      </c>
      <c r="X19" s="10">
        <v>1</v>
      </c>
      <c r="Y19" s="10">
        <v>7</v>
      </c>
      <c r="Z19" s="10">
        <v>2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1.1143000000000001</v>
      </c>
      <c r="AK19" s="10">
        <v>6.5000000000000002E-2</v>
      </c>
      <c r="AL19" s="11">
        <v>3.6299999999999999E-2</v>
      </c>
      <c r="AM19" s="11">
        <v>2.0999999999999999E-3</v>
      </c>
      <c r="AN19" s="11">
        <v>1.1907000000000001</v>
      </c>
      <c r="AO19" s="11">
        <v>2.2200000000000001E-2</v>
      </c>
      <c r="AP19" s="11">
        <v>0.1014</v>
      </c>
      <c r="AQ19" s="11">
        <v>1.9E-3</v>
      </c>
      <c r="AR19" s="11">
        <v>2.1442999999999999</v>
      </c>
      <c r="AS19" s="11">
        <v>0.13539999999999999</v>
      </c>
      <c r="AT19" s="11">
        <v>3.6799999999999999E-2</v>
      </c>
      <c r="AU19" s="11">
        <v>2.3E-3</v>
      </c>
      <c r="AV19" s="11">
        <v>14.7888</v>
      </c>
      <c r="AW19" s="11">
        <v>0.25790000000000002</v>
      </c>
      <c r="AX19" s="11">
        <v>0.19209999999999999</v>
      </c>
      <c r="AY19" s="11">
        <v>3.3999999999999998E-3</v>
      </c>
      <c r="AZ19" s="11">
        <v>0.30902896081771719</v>
      </c>
      <c r="BA19" s="11">
        <v>5.2201086956521738</v>
      </c>
      <c r="BB19" s="11">
        <v>0.67846221057230227</v>
      </c>
      <c r="BC19" s="11">
        <v>0.31959116476882971</v>
      </c>
      <c r="BD19" s="11">
        <v>0.17470035203337611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8.8568750000000002E-2</v>
      </c>
      <c r="BJ19" s="4">
        <f>DSTDEV(PlotSort,"PhxRed",$BK$35:$BK$36)/SQRT($BH19)</f>
        <v>7.9891787163950644E-3</v>
      </c>
      <c r="BK19" s="4">
        <f>DAVERAGE(PlotSort,"PhxRedEdge",$BK$35:$BK$36)</f>
        <v>0.21562499999999998</v>
      </c>
      <c r="BL19" s="4">
        <f>DSTDEV(PlotSort,"PhxRedEdge",$BK$35:$BK$36)/SQRT($BH19)</f>
        <v>7.5715503696403225E-3</v>
      </c>
      <c r="BM19" s="4">
        <f>DAVERAGE(PlotSort,"TMRed",$BK$35:$BK$36)</f>
        <v>8.9768749999999994E-2</v>
      </c>
      <c r="BN19" s="4">
        <f>DSTDEV(PlotSort,"TMRed",$BK$35:$BK$36)/SQRT($BH19)</f>
        <v>7.995736982657287E-3</v>
      </c>
      <c r="BO19" s="4">
        <f>DAVERAGE(PlotSort,"TMNIR",$BK$35:$BK$36)</f>
        <v>0.38013749999999991</v>
      </c>
      <c r="BP19" s="4">
        <f>DSTDEV(PlotSort,"TMNIR",$BK$35:$BK$36)/SQRT($BH19)</f>
        <v>1.2344023098244925E-2</v>
      </c>
      <c r="BQ19" s="4">
        <f>DAVERAGE(PlotSort,"NDRE",$BK$35:$BK$36)</f>
        <v>0.27643140635791574</v>
      </c>
      <c r="BR19" s="4">
        <f>DSTDEV(PlotSort,"NDRE",$BK$35:$BK$36)/SQRT($BH19)</f>
        <v>1.0322182766490101E-2</v>
      </c>
      <c r="BS19" s="4">
        <f>DAVERAGE(PlotSort,"rvi",$BK$35:$BK$36)</f>
        <v>4.7425765791650489</v>
      </c>
      <c r="BT19" s="4">
        <f>DSTDEV(PlotSort,"rvi",$BK$35:$BK$36)/SQRT($BH19)</f>
        <v>0.45987208433332849</v>
      </c>
      <c r="BU19" s="17">
        <f>DAVERAGE(PlotSort,"ndvi",$BK$35:$BK$36)</f>
        <v>0.62269054417424097</v>
      </c>
      <c r="BV19" s="4">
        <f>DSTDEV(PlotSort,"ndvi",$BK$35:$BK$36)/SQRT($BH19)</f>
        <v>2.6244929993009692E-2</v>
      </c>
      <c r="BW19" s="17">
        <f>DAVERAGE(PlotSort,"SAVI",$BK$35:$BK$36)</f>
        <v>0.44878981829590042</v>
      </c>
      <c r="BX19" s="4">
        <f>DSTDEV(PlotSort,"SAVI",$BK$35:$BK$36)/SQRT($BH19)</f>
        <v>1.8289480844564939E-2</v>
      </c>
      <c r="BY19" s="17">
        <f>DAVERAGE(PlotSort,"CCCI",$BK$35:$BK$36)</f>
        <v>0.13787592389494344</v>
      </c>
      <c r="BZ19" s="4">
        <f>DSTDEV(PlotSort,"CCCI",$BK$35:$BK$36)/SQRT($BH19)</f>
        <v>2.7740820680612857E-2</v>
      </c>
    </row>
    <row r="20" spans="2:78" ht="13.5" customHeight="1" x14ac:dyDescent="0.2">
      <c r="B20" s="10">
        <v>178</v>
      </c>
      <c r="C20" s="10">
        <v>8.9659999999999993</v>
      </c>
      <c r="D20" s="10">
        <v>178.37358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34.700000000000003</v>
      </c>
      <c r="Q20" s="24">
        <v>0.94</v>
      </c>
      <c r="R20" s="24">
        <v>4.59</v>
      </c>
      <c r="S20" s="24">
        <v>47.41</v>
      </c>
      <c r="T20" s="24">
        <v>87.52</v>
      </c>
      <c r="U20" s="10">
        <v>5</v>
      </c>
      <c r="V20" s="10">
        <v>2</v>
      </c>
      <c r="W20" s="10">
        <v>2</v>
      </c>
      <c r="X20" s="10">
        <v>1</v>
      </c>
      <c r="Y20" s="10">
        <v>7</v>
      </c>
      <c r="Z20" s="10">
        <v>2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1.4379</v>
      </c>
      <c r="AK20" s="10">
        <v>0.13109999999999999</v>
      </c>
      <c r="AL20" s="11">
        <v>4.6899999999999997E-2</v>
      </c>
      <c r="AM20" s="11">
        <v>4.3E-3</v>
      </c>
      <c r="AN20" s="11">
        <v>1.3576999999999999</v>
      </c>
      <c r="AO20" s="11">
        <v>1.2E-2</v>
      </c>
      <c r="AP20" s="11">
        <v>0.11609999999999999</v>
      </c>
      <c r="AQ20" s="11">
        <v>1E-3</v>
      </c>
      <c r="AR20" s="11">
        <v>2.7686999999999999</v>
      </c>
      <c r="AS20" s="11">
        <v>0.26640000000000003</v>
      </c>
      <c r="AT20" s="11">
        <v>4.7699999999999999E-2</v>
      </c>
      <c r="AU20" s="11">
        <v>4.5999999999999999E-3</v>
      </c>
      <c r="AV20" s="11">
        <v>16.1678</v>
      </c>
      <c r="AW20" s="11">
        <v>0.6885</v>
      </c>
      <c r="AX20" s="11">
        <v>0.2107</v>
      </c>
      <c r="AY20" s="11">
        <v>8.9999999999999993E-3</v>
      </c>
      <c r="AZ20" s="11">
        <v>0.28947368421052633</v>
      </c>
      <c r="BA20" s="11">
        <v>4.417190775681342</v>
      </c>
      <c r="BB20" s="11">
        <v>0.63080495356037147</v>
      </c>
      <c r="BC20" s="11">
        <v>0.32238924050632917</v>
      </c>
      <c r="BD20" s="11">
        <v>0.19604994314498095</v>
      </c>
      <c r="BE20" s="27"/>
    </row>
    <row r="21" spans="2:78" ht="13.5" customHeight="1" x14ac:dyDescent="0.2">
      <c r="B21" s="10">
        <v>178</v>
      </c>
      <c r="C21" s="10">
        <v>8.9749999999999996</v>
      </c>
      <c r="D21" s="10">
        <v>178.37396000000001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34.700000000000003</v>
      </c>
      <c r="Q21" s="24">
        <v>0.94</v>
      </c>
      <c r="R21" s="24">
        <v>4.59</v>
      </c>
      <c r="S21" s="24">
        <v>47.3</v>
      </c>
      <c r="T21" s="24">
        <v>87.59</v>
      </c>
      <c r="U21" s="10">
        <v>5</v>
      </c>
      <c r="V21" s="10">
        <v>2</v>
      </c>
      <c r="W21" s="10">
        <v>2</v>
      </c>
      <c r="X21" s="10">
        <v>1</v>
      </c>
      <c r="Y21" s="10">
        <v>7</v>
      </c>
      <c r="Z21" s="10">
        <v>2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0.73160000000000003</v>
      </c>
      <c r="AK21" s="10">
        <v>5.8099999999999999E-2</v>
      </c>
      <c r="AL21" s="11">
        <v>2.4E-2</v>
      </c>
      <c r="AM21" s="11">
        <v>1.9E-3</v>
      </c>
      <c r="AN21" s="11">
        <v>1.3384</v>
      </c>
      <c r="AO21" s="11">
        <v>0.16020000000000001</v>
      </c>
      <c r="AP21" s="11">
        <v>0.1149</v>
      </c>
      <c r="AQ21" s="11">
        <v>1.38E-2</v>
      </c>
      <c r="AR21" s="11">
        <v>1.4240999999999999</v>
      </c>
      <c r="AS21" s="11">
        <v>0.1055</v>
      </c>
      <c r="AT21" s="11">
        <v>2.47E-2</v>
      </c>
      <c r="AU21" s="11">
        <v>1.8E-3</v>
      </c>
      <c r="AV21" s="11">
        <v>19.649799999999999</v>
      </c>
      <c r="AW21" s="11">
        <v>2.0695999999999999</v>
      </c>
      <c r="AX21" s="11">
        <v>0.25719999999999998</v>
      </c>
      <c r="AY21" s="11">
        <v>2.7099999999999999E-2</v>
      </c>
      <c r="AZ21" s="11">
        <v>0.38242407954850843</v>
      </c>
      <c r="BA21" s="11">
        <v>10.412955465587045</v>
      </c>
      <c r="BB21" s="11">
        <v>0.82476055338772614</v>
      </c>
      <c r="BC21" s="11">
        <v>0.44602890395191197</v>
      </c>
      <c r="BD21" s="11">
        <v>0.1997839552266138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0.19670000000000001</v>
      </c>
      <c r="BJ21" s="4"/>
      <c r="BK21" s="4">
        <f>DAVERAGE(PlotSort2,"PhxRedEdge",$BO$31:$BO$32)</f>
        <v>0.2112</v>
      </c>
      <c r="BL21" s="4"/>
      <c r="BM21" s="4">
        <f>DAVERAGE(PlotSort2,"TMRed",$BO$31:$BO$32)</f>
        <v>0.1948</v>
      </c>
      <c r="BN21" s="4"/>
      <c r="BO21" s="4">
        <f>DAVERAGE(PlotSort2,"TMNIR",$BO$31:$BO$32)</f>
        <v>0.23860000000000001</v>
      </c>
      <c r="BP21" s="4"/>
      <c r="BQ21" s="4">
        <f>DAVERAGE(PlotSort2,"NDRE",$BO$31:$BO$32)</f>
        <v>6.091596265006672E-2</v>
      </c>
      <c r="BR21" s="4"/>
      <c r="BS21" s="4">
        <f>DAVERAGE(PlotSort2,"rvi",$BO$31:$BO$32)</f>
        <v>1.2248459958932238</v>
      </c>
      <c r="BT21" s="4"/>
      <c r="BU21" s="17">
        <f>DAVERAGE(PlotSort2,"ndvi",$BO$31:$BO$32)</f>
        <v>0.10106137517305031</v>
      </c>
      <c r="BV21" s="4"/>
      <c r="BW21" s="17">
        <f>DAVERAGE(PlotSort2,"SAVI",$BO$31:$BO$32)</f>
        <v>7.0387829440754238E-2</v>
      </c>
      <c r="BX21" s="4"/>
      <c r="BY21" s="17">
        <f>DAVERAGE(PlotSort2,"CCCI",$BO$31:$BO$32)</f>
        <v>0.64622437877014183</v>
      </c>
      <c r="BZ21" s="4"/>
    </row>
    <row r="22" spans="2:78" ht="13.5" customHeight="1" x14ac:dyDescent="0.2">
      <c r="B22" s="10">
        <v>178</v>
      </c>
      <c r="C22" s="10">
        <v>8.9830000000000005</v>
      </c>
      <c r="D22" s="10">
        <v>178.37429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34.700000000000003</v>
      </c>
      <c r="Q22" s="24">
        <v>0.94</v>
      </c>
      <c r="R22" s="24">
        <v>4.59</v>
      </c>
      <c r="S22" s="24">
        <v>47.19</v>
      </c>
      <c r="T22" s="24">
        <v>87.65</v>
      </c>
      <c r="U22" s="10">
        <v>5</v>
      </c>
      <c r="V22" s="10">
        <v>2</v>
      </c>
      <c r="W22" s="10">
        <v>2</v>
      </c>
      <c r="X22" s="10">
        <v>1</v>
      </c>
      <c r="Y22" s="10">
        <v>7</v>
      </c>
      <c r="Z22" s="10">
        <v>2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3.0398000000000001</v>
      </c>
      <c r="AK22" s="10">
        <v>0.51949999999999996</v>
      </c>
      <c r="AL22" s="11">
        <v>0.1</v>
      </c>
      <c r="AM22" s="11">
        <v>1.7100000000000001E-2</v>
      </c>
      <c r="AN22" s="11">
        <v>2.5844999999999998</v>
      </c>
      <c r="AO22" s="11">
        <v>0.2409</v>
      </c>
      <c r="AP22" s="11">
        <v>0.22270000000000001</v>
      </c>
      <c r="AQ22" s="11">
        <v>2.0799999999999999E-2</v>
      </c>
      <c r="AR22" s="11">
        <v>5.7784000000000004</v>
      </c>
      <c r="AS22" s="11">
        <v>0.84530000000000005</v>
      </c>
      <c r="AT22" s="11">
        <v>0.1004</v>
      </c>
      <c r="AU22" s="11">
        <v>1.47E-2</v>
      </c>
      <c r="AV22" s="11">
        <v>27.5288</v>
      </c>
      <c r="AW22" s="11">
        <v>2.3357999999999999</v>
      </c>
      <c r="AX22" s="11">
        <v>0.36170000000000002</v>
      </c>
      <c r="AY22" s="11">
        <v>3.0700000000000002E-2</v>
      </c>
      <c r="AZ22" s="11">
        <v>0.23785078713210131</v>
      </c>
      <c r="BA22" s="11">
        <v>3.6025896414342631</v>
      </c>
      <c r="BB22" s="11">
        <v>0.56546202120753086</v>
      </c>
      <c r="BC22" s="11">
        <v>0.40739008419083256</v>
      </c>
      <c r="BD22" s="11">
        <v>3.5805720587435738E-2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0.32095000000000001</v>
      </c>
      <c r="BJ22" s="4">
        <f>DSTDEV(PlotSort2,"PhxRed",$BP$31:$BP$32)/SQRT($BH22)</f>
        <v>0.13314999999999991</v>
      </c>
      <c r="BK22" s="4">
        <f>DAVERAGE(PlotSort2,"PhxRedEdge",$BP$31:$BP$32)</f>
        <v>0.35015000000000002</v>
      </c>
      <c r="BL22" s="4">
        <f>DSTDEV(PlotSort2,"PhxRedEdge",$BP$31:$BP$32)/SQRT($BH22)</f>
        <v>0.14734999999999998</v>
      </c>
      <c r="BM22" s="4">
        <f>DAVERAGE(PlotSort2,"TMRed",$BP$31:$BP$32)</f>
        <v>0.31390000000000001</v>
      </c>
      <c r="BN22" s="4">
        <f>DSTDEV(PlotSort2,"TMRed",$BP$31:$BP$32)/SQRT($BH22)</f>
        <v>0.12979999999999992</v>
      </c>
      <c r="BO22" s="4">
        <f>DAVERAGE(PlotSort2,"TMNIR",$BP$31:$BP$32)</f>
        <v>0.39474999999999999</v>
      </c>
      <c r="BP22" s="4">
        <f>DSTDEV(PlotSort2,"TMNIR",$BP$31:$BP$32)/SQRT($BH22)</f>
        <v>0.16394999999999996</v>
      </c>
      <c r="BQ22" s="4">
        <f>DAVERAGE(PlotSort2,"NDRE",$BP$31:$BP$32)</f>
        <v>6.12596085248866E-2</v>
      </c>
      <c r="BR22" s="4">
        <f>DSTDEV(PlotSort2,"NDRE",$BP$31:$BP$32)/SQRT($BH22)</f>
        <v>3.3160372315709646E-3</v>
      </c>
      <c r="BS22" s="4">
        <f>DAVERAGE(PlotSort2,"rvi",$BP$31:$BP$32)</f>
        <v>1.2564253095145665</v>
      </c>
      <c r="BT22" s="4">
        <f>DSTDEV(PlotSort2,"rvi",$BP$31:$BP$32)/SQRT($BH22)</f>
        <v>2.7588239089176847E-3</v>
      </c>
      <c r="BU22" s="17">
        <f>DAVERAGE(PlotSort2,"ndvi",$BP$31:$BP$32)</f>
        <v>0.11364095176156638</v>
      </c>
      <c r="BV22" s="4">
        <f>DSTDEV(PlotSort2,"ndvi",$BP$31:$BP$32)/SQRT($BH22)</f>
        <v>1.0837090524798904E-3</v>
      </c>
      <c r="BW22" s="17">
        <f>DAVERAGE(PlotSort2,"SAVI",$BP$31:$BP$32)</f>
        <v>9.5691019409932188E-2</v>
      </c>
      <c r="BX22" s="4">
        <f>DSTDEV(PlotSort2,"SAVI",$BP$31:$BP$32)/SQRT($BH22)</f>
        <v>1.9125274519780244E-2</v>
      </c>
      <c r="BY22" s="17">
        <f>DAVERAGE(PlotSort2,"CCCI",$BP$31:$BP$32)</f>
        <v>0.52579612157941646</v>
      </c>
      <c r="BZ22" s="4">
        <f>DSTDEV(PlotSort2,"CCCI",$BP$31:$BP$32)/SQRT($BH22)</f>
        <v>7.1478035421190869E-2</v>
      </c>
    </row>
    <row r="23" spans="2:78" ht="13.5" customHeight="1" x14ac:dyDescent="0.2">
      <c r="B23" s="10">
        <v>178</v>
      </c>
      <c r="C23" s="10">
        <v>8.9909999999999997</v>
      </c>
      <c r="D23" s="10">
        <v>178.37461999999999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34.700000000000003</v>
      </c>
      <c r="Q23" s="24">
        <v>0.94</v>
      </c>
      <c r="R23" s="24">
        <v>4.59</v>
      </c>
      <c r="S23" s="24">
        <v>47.09</v>
      </c>
      <c r="T23" s="24">
        <v>87.71</v>
      </c>
      <c r="U23" s="10">
        <v>5</v>
      </c>
      <c r="V23" s="10">
        <v>2</v>
      </c>
      <c r="W23" s="10">
        <v>2</v>
      </c>
      <c r="X23" s="10">
        <v>1</v>
      </c>
      <c r="Y23" s="10">
        <v>7</v>
      </c>
      <c r="Z23" s="10">
        <v>2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4.5103</v>
      </c>
      <c r="AK23" s="10">
        <v>0.4244</v>
      </c>
      <c r="AL23" s="11">
        <v>0.14899999999999999</v>
      </c>
      <c r="AM23" s="11">
        <v>1.4E-2</v>
      </c>
      <c r="AN23" s="11">
        <v>3.2955000000000001</v>
      </c>
      <c r="AO23" s="11">
        <v>5.2900000000000003E-2</v>
      </c>
      <c r="AP23" s="11">
        <v>0.28510000000000002</v>
      </c>
      <c r="AQ23" s="11">
        <v>4.5999999999999999E-3</v>
      </c>
      <c r="AR23" s="11">
        <v>8.5578000000000003</v>
      </c>
      <c r="AS23" s="11">
        <v>0.69059999999999999</v>
      </c>
      <c r="AT23" s="11">
        <v>0.14929999999999999</v>
      </c>
      <c r="AU23" s="11">
        <v>1.2E-2</v>
      </c>
      <c r="AV23" s="11">
        <v>35.347499999999997</v>
      </c>
      <c r="AW23" s="11">
        <v>0.46179999999999999</v>
      </c>
      <c r="AX23" s="11">
        <v>0.46629999999999999</v>
      </c>
      <c r="AY23" s="11">
        <v>6.1000000000000004E-3</v>
      </c>
      <c r="AZ23" s="11">
        <v>0.24114985360660096</v>
      </c>
      <c r="BA23" s="11">
        <v>3.1232417950435365</v>
      </c>
      <c r="BB23" s="11">
        <v>0.5149447693307343</v>
      </c>
      <c r="BC23" s="11">
        <v>0.42622803872355686</v>
      </c>
      <c r="BD23" s="11">
        <v>0.252965525228105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0.15339999999999998</v>
      </c>
      <c r="BJ23" s="4">
        <f>DSTDEV(PlotSort2,"PhxRed",$BQ$31:$BQ$32)/SQRT($BH23)</f>
        <v>1.8600000000000165E-2</v>
      </c>
      <c r="BK23" s="4">
        <f>DAVERAGE(PlotSort2,"PhxRedEdge",$BQ$31:$BQ$32)</f>
        <v>0.17749999999999999</v>
      </c>
      <c r="BL23" s="4">
        <f>DSTDEV(PlotSort2,"PhxRedEdge",$BQ$31:$BQ$32)/SQRT($BH23)</f>
        <v>1.8200000000000095E-2</v>
      </c>
      <c r="BM23" s="4">
        <f>DAVERAGE(PlotSort2,"TMRed",$BQ$31:$BQ$32)</f>
        <v>0.1535</v>
      </c>
      <c r="BN23" s="4">
        <f>DSTDEV(PlotSort2,"TMRed",$BQ$31:$BQ$32)/SQRT($BH23)</f>
        <v>1.9199999999999998E-2</v>
      </c>
      <c r="BO23" s="4">
        <f>DAVERAGE(PlotSort2,"TMNIR",$BQ$31:$BQ$32)</f>
        <v>0.1847</v>
      </c>
      <c r="BP23" s="4">
        <f>DSTDEV(PlotSort2,"TMNIR",$BQ$31:$BQ$32)/SQRT($BH23)</f>
        <v>2.2999999999999961E-3</v>
      </c>
      <c r="BQ23" s="4">
        <f>DAVERAGE(PlotSort2,"NDRE",$BQ$31:$BQ$32)</f>
        <v>2.2434974637258069E-2</v>
      </c>
      <c r="BR23" s="4">
        <f>DSTDEV(PlotSort2,"NDRE",$BQ$31:$BQ$32)/SQRT($BH23)</f>
        <v>4.5168186029993923E-2</v>
      </c>
      <c r="BS23" s="4">
        <f>DAVERAGE(PlotSort2,"rvi",$BQ$31:$BQ$32)</f>
        <v>1.2204779678540771</v>
      </c>
      <c r="BT23" s="4">
        <f>DSTDEV(PlotSort2,"rvi",$BQ$31:$BQ$32)/SQRT($BH23)</f>
        <v>0.1376754200833753</v>
      </c>
      <c r="BU23" s="17">
        <f>DAVERAGE(PlotSort2,"ndvi",$BQ$31:$BQ$32)</f>
        <v>9.5817050643630969E-2</v>
      </c>
      <c r="BV23" s="4">
        <f>DSTDEV(PlotSort2,"ndvi",$BQ$31:$BQ$32)/SQRT($BH23)</f>
        <v>5.6061698961673768E-2</v>
      </c>
      <c r="BW23" s="17">
        <f>DAVERAGE(PlotSort2,"SAVI",$BQ$31:$BQ$32)</f>
        <v>5.6646948537735858E-2</v>
      </c>
      <c r="BX23" s="4">
        <f>DSTDEV(PlotSort2,"SAVI",$BQ$31:$BQ$32)/SQRT($BH23)</f>
        <v>3.1696384387450871E-2</v>
      </c>
      <c r="BY23" s="17">
        <f>DAVERAGE(PlotSort2,"CCCI",$BQ$31:$BQ$32)</f>
        <v>-0.11833101344662678</v>
      </c>
      <c r="BZ23" s="4">
        <f>DSTDEV(PlotSort2,"CCCI",$BQ$31:$BQ$32)/SQRT($BH23)</f>
        <v>0.41457418599519708</v>
      </c>
    </row>
    <row r="24" spans="2:78" ht="13.5" customHeight="1" x14ac:dyDescent="0.2">
      <c r="B24" s="10">
        <v>178</v>
      </c>
      <c r="C24" s="10">
        <v>8.9990000000000006</v>
      </c>
      <c r="D24" s="10">
        <v>178.37495999999999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34.700000000000003</v>
      </c>
      <c r="Q24" s="24">
        <v>0.94</v>
      </c>
      <c r="R24" s="24">
        <v>4.59</v>
      </c>
      <c r="S24" s="24">
        <v>46.99</v>
      </c>
      <c r="T24" s="24">
        <v>87.78</v>
      </c>
      <c r="U24" s="10">
        <v>5</v>
      </c>
      <c r="V24" s="10">
        <v>2</v>
      </c>
      <c r="W24" s="10">
        <v>2</v>
      </c>
      <c r="X24" s="10">
        <v>1</v>
      </c>
      <c r="Y24" s="10">
        <v>7</v>
      </c>
      <c r="Z24" s="10">
        <v>2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2.2953999999999999</v>
      </c>
      <c r="AK24" s="10">
        <v>0.1022</v>
      </c>
      <c r="AL24" s="11">
        <v>7.6100000000000001E-2</v>
      </c>
      <c r="AM24" s="11">
        <v>3.3999999999999998E-3</v>
      </c>
      <c r="AN24" s="11">
        <v>2.9927999999999999</v>
      </c>
      <c r="AO24" s="11">
        <v>0.1376</v>
      </c>
      <c r="AP24" s="11">
        <v>0.25990000000000002</v>
      </c>
      <c r="AQ24" s="11">
        <v>1.1900000000000001E-2</v>
      </c>
      <c r="AR24" s="11">
        <v>4.4682000000000004</v>
      </c>
      <c r="AS24" s="11">
        <v>0.19040000000000001</v>
      </c>
      <c r="AT24" s="11">
        <v>7.8299999999999995E-2</v>
      </c>
      <c r="AU24" s="11">
        <v>3.3E-3</v>
      </c>
      <c r="AV24" s="11">
        <v>38.767000000000003</v>
      </c>
      <c r="AW24" s="11">
        <v>3.1074999999999999</v>
      </c>
      <c r="AX24" s="11">
        <v>0.51329999999999998</v>
      </c>
      <c r="AY24" s="11">
        <v>4.1099999999999998E-2</v>
      </c>
      <c r="AZ24" s="11">
        <v>0.32772891877909976</v>
      </c>
      <c r="BA24" s="11">
        <v>6.5555555555555554</v>
      </c>
      <c r="BB24" s="11">
        <v>0.73529411764705876</v>
      </c>
      <c r="BC24" s="11">
        <v>0.59774642726273353</v>
      </c>
      <c r="BD24" s="11">
        <v>0.12236257241660839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0.5645</v>
      </c>
      <c r="BJ24" s="4"/>
      <c r="BK24" s="4">
        <f>DAVERAGE(PlotSort2,"PhxRedEdge",$BR$31:$BR$32)</f>
        <v>0.55399999999999994</v>
      </c>
      <c r="BL24" s="4"/>
      <c r="BM24" s="4">
        <f>DAVERAGE(PlotSort2,"TMRed",$BR$31:$BR$32)</f>
        <v>0.5635</v>
      </c>
      <c r="BN24" s="4"/>
      <c r="BO24" s="4">
        <f>DAVERAGE(PlotSort2,"TMNIR",$BR$31:$BR$32)</f>
        <v>0.53639999999999999</v>
      </c>
      <c r="BP24" s="4"/>
      <c r="BQ24" s="4">
        <f>DAVERAGE(PlotSort2,"NDRE",$BR$31:$BR$32)</f>
        <v>-1.6140865737344051E-2</v>
      </c>
      <c r="BR24" s="4"/>
      <c r="BS24" s="4">
        <f>DAVERAGE(PlotSort2,"rvi",$BR$31:$BR$32)</f>
        <v>23.797692990239575</v>
      </c>
      <c r="BT24" s="4"/>
      <c r="BU24" s="17">
        <f>DAVERAGE(PlotSort2,"ndvi",$BR$31:$BR$32)</f>
        <v>-2.4638603509409961E-2</v>
      </c>
      <c r="BV24" s="4"/>
      <c r="BW24" s="17">
        <f>DAVERAGE(PlotSort2,"SAVI",$BR$31:$BR$32)</f>
        <v>-2.5407837989874379E-2</v>
      </c>
      <c r="BX24" s="4"/>
      <c r="BY24" s="17">
        <f>DAVERAGE(PlotSort2,"CCCI",$BR$31:$BR$32)</f>
        <v>0.39514210014155721</v>
      </c>
      <c r="BZ24" s="4"/>
    </row>
    <row r="25" spans="2:78" ht="13.5" customHeight="1" x14ac:dyDescent="0.2">
      <c r="B25" s="10">
        <v>178</v>
      </c>
      <c r="C25" s="10">
        <v>9.0069999999999997</v>
      </c>
      <c r="D25" s="10">
        <v>178.37529000000001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34.700000000000003</v>
      </c>
      <c r="Q25" s="24">
        <v>0.94</v>
      </c>
      <c r="R25" s="24">
        <v>4.59</v>
      </c>
      <c r="S25" s="24">
        <v>46.89</v>
      </c>
      <c r="T25" s="24">
        <v>87.84</v>
      </c>
      <c r="U25" s="10">
        <v>5</v>
      </c>
      <c r="V25" s="10">
        <v>2</v>
      </c>
      <c r="W25" s="10">
        <v>2</v>
      </c>
      <c r="X25" s="10">
        <v>1</v>
      </c>
      <c r="Y25" s="10">
        <v>7</v>
      </c>
      <c r="Z25" s="10">
        <v>2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5.4619999999999997</v>
      </c>
      <c r="AK25" s="10">
        <v>0.63180000000000003</v>
      </c>
      <c r="AL25" s="11">
        <v>0.18179999999999999</v>
      </c>
      <c r="AM25" s="11">
        <v>2.1000000000000001E-2</v>
      </c>
      <c r="AN25" s="11">
        <v>4.1913999999999998</v>
      </c>
      <c r="AO25" s="11">
        <v>0.18429999999999999</v>
      </c>
      <c r="AP25" s="11">
        <v>0.3654</v>
      </c>
      <c r="AQ25" s="11">
        <v>1.61E-2</v>
      </c>
      <c r="AR25" s="11">
        <v>10.5367</v>
      </c>
      <c r="AS25" s="11">
        <v>1.1961999999999999</v>
      </c>
      <c r="AT25" s="11">
        <v>0.1852</v>
      </c>
      <c r="AU25" s="11">
        <v>2.1000000000000001E-2</v>
      </c>
      <c r="AV25" s="11">
        <v>43.704999999999998</v>
      </c>
      <c r="AW25" s="11">
        <v>1.6432</v>
      </c>
      <c r="AX25" s="11">
        <v>0.58099999999999996</v>
      </c>
      <c r="AY25" s="11">
        <v>2.18E-2</v>
      </c>
      <c r="AZ25" s="11">
        <v>0.22781065088757393</v>
      </c>
      <c r="BA25" s="11">
        <v>3.1371490280777534</v>
      </c>
      <c r="BB25" s="11">
        <v>0.5165753067084311</v>
      </c>
      <c r="BC25" s="11">
        <v>0.46888327278471009</v>
      </c>
      <c r="BD25" s="11">
        <v>0.13531202773575618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1.0004333333333333</v>
      </c>
      <c r="BJ25" s="4">
        <f>DSTDEV(PlotSort2,"PhxRed",$BS$31:$BS$32)/SQRT($BH25)</f>
        <v>4.5432489598426079E-3</v>
      </c>
      <c r="BK25" s="4">
        <f>DAVERAGE(PlotSort2,"PhxRedEdge",$BS$31:$BS$32)</f>
        <v>1.0002333333333333</v>
      </c>
      <c r="BL25" s="4">
        <f>DSTDEV(PlotSort2,"PhxRedEdge",$BS$31:$BS$32)/SQRT($BH25)</f>
        <v>4.6008453329554064E-3</v>
      </c>
      <c r="BM25" s="4">
        <f>DAVERAGE(PlotSort2,"TMRed",$BS$31:$BS$32)</f>
        <v>1.0004333333333333</v>
      </c>
      <c r="BN25" s="4">
        <f>DSTDEV(PlotSort2,"TMRed",$BS$31:$BS$32)/SQRT($BH25)</f>
        <v>4.5432489598426079E-3</v>
      </c>
      <c r="BO25" s="4">
        <f>DAVERAGE(PlotSort2,"TMNIR",$BS$31:$BS$32)</f>
        <v>1.0002333333333333</v>
      </c>
      <c r="BP25" s="4">
        <f>DSTDEV(PlotSort2,"TMNIR",$BS$31:$BS$32)/SQRT($BH25)</f>
        <v>4.6008453329554064E-3</v>
      </c>
      <c r="BQ25" s="4">
        <f>DAVERAGE(PlotSort2,"NDRE",$BS$31:$BS$32)</f>
        <v>0.73454404750335744</v>
      </c>
      <c r="BR25" s="4">
        <f>DSTDEV(PlotSort2,"NDRE",$BS$31:$BS$32)/SQRT($BH25)</f>
        <v>8.7898171758898338E-4</v>
      </c>
      <c r="BS25" s="4">
        <f>DAVERAGE(PlotSort2,"rvi",$BS$31:$BS$32)</f>
        <v>1.3151432847068436</v>
      </c>
      <c r="BT25" s="4">
        <f>DSTDEV(PlotSort2,"rvi",$BS$31:$BS$32)/SQRT($BH25)</f>
        <v>7.6874939893326983E-3</v>
      </c>
      <c r="BU25" s="17">
        <f>DAVERAGE(PlotSort2,"ndvi",$BS$31:$BS$32)</f>
        <v>0.13610347083157712</v>
      </c>
      <c r="BV25" s="4">
        <f>DSTDEV(PlotSort2,"ndvi",$BS$31:$BS$32)/SQRT($BH25)</f>
        <v>2.8779337390974998E-3</v>
      </c>
      <c r="BW25" s="17">
        <f>DAVERAGE(PlotSort2,"SAVI",$BS$31:$BS$32)</f>
        <v>0.20326688321466257</v>
      </c>
      <c r="BX25" s="4">
        <f>DSTDEV(PlotSort2,"SAVI",$BS$31:$BS$32)/SQRT($BH25)</f>
        <v>4.4428049392951649E-3</v>
      </c>
      <c r="BY25" s="17">
        <f>DAVERAGE(PlotSort2,"CCCI",$BS$31:$BS$32)</f>
        <v>11.913802057279149</v>
      </c>
      <c r="BZ25" s="4">
        <f>DSTDEV(PlotSort2,"CCCI",$BS$31:$BS$32)/SQRT($BH25)</f>
        <v>0.10390744281294409</v>
      </c>
    </row>
    <row r="26" spans="2:78" ht="13.5" customHeight="1" x14ac:dyDescent="0.2">
      <c r="B26" s="10">
        <v>178</v>
      </c>
      <c r="C26" s="10">
        <v>9.2409999999999997</v>
      </c>
      <c r="D26" s="10">
        <v>178.38504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34.700000000000003</v>
      </c>
      <c r="Q26" s="24">
        <v>0.94</v>
      </c>
      <c r="R26" s="24">
        <v>4.59</v>
      </c>
      <c r="S26" s="24">
        <v>43.95</v>
      </c>
      <c r="T26" s="24">
        <v>89.69</v>
      </c>
      <c r="U26" s="10">
        <v>5</v>
      </c>
      <c r="V26" s="10">
        <v>2</v>
      </c>
      <c r="W26" s="10">
        <v>2</v>
      </c>
      <c r="X26" s="10">
        <v>1</v>
      </c>
      <c r="Y26" s="10">
        <v>7</v>
      </c>
      <c r="Z26" s="10">
        <v>2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1.2605999999999999</v>
      </c>
      <c r="AK26" s="10">
        <v>1.21E-2</v>
      </c>
      <c r="AL26" s="11">
        <v>5.4100000000000002E-2</v>
      </c>
      <c r="AM26" s="11">
        <v>5.0000000000000001E-4</v>
      </c>
      <c r="AN26" s="11">
        <v>1.3962000000000001</v>
      </c>
      <c r="AO26" s="11">
        <v>0.10059999999999999</v>
      </c>
      <c r="AP26" s="11">
        <v>0.15740000000000001</v>
      </c>
      <c r="AQ26" s="11">
        <v>1.1299999999999999E-2</v>
      </c>
      <c r="AR26" s="11">
        <v>2.4150999999999998</v>
      </c>
      <c r="AS26" s="11">
        <v>4.0000000000000002E-4</v>
      </c>
      <c r="AT26" s="11">
        <v>5.4699999999999999E-2</v>
      </c>
      <c r="AU26" s="11">
        <v>0</v>
      </c>
      <c r="AV26" s="11">
        <v>17.187000000000001</v>
      </c>
      <c r="AW26" s="11">
        <v>0.65939999999999999</v>
      </c>
      <c r="AX26" s="11">
        <v>0.29720000000000002</v>
      </c>
      <c r="AY26" s="11">
        <v>1.14E-2</v>
      </c>
      <c r="AZ26" s="11">
        <v>0.3075230972283326</v>
      </c>
      <c r="BA26" s="11">
        <v>5.4332723948811701</v>
      </c>
      <c r="BB26" s="11">
        <v>0.68911622620062529</v>
      </c>
      <c r="BC26" s="11">
        <v>0.42698673553233951</v>
      </c>
      <c r="BD26" s="11">
        <v>0.13058100464219555</v>
      </c>
      <c r="BE26" s="27"/>
    </row>
    <row r="27" spans="2:78" ht="13.5" customHeight="1" x14ac:dyDescent="0.2">
      <c r="B27" s="10">
        <v>178</v>
      </c>
      <c r="C27" s="10">
        <v>9.2330000000000005</v>
      </c>
      <c r="D27" s="10">
        <v>178.38471000000001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34.700000000000003</v>
      </c>
      <c r="Q27" s="24">
        <v>0.94</v>
      </c>
      <c r="R27" s="24">
        <v>4.59</v>
      </c>
      <c r="S27" s="24">
        <v>44.05</v>
      </c>
      <c r="T27" s="24">
        <v>89.63</v>
      </c>
      <c r="U27" s="10">
        <v>5</v>
      </c>
      <c r="V27" s="10">
        <v>2</v>
      </c>
      <c r="W27" s="10">
        <v>2</v>
      </c>
      <c r="X27" s="10">
        <v>1</v>
      </c>
      <c r="Y27" s="10">
        <v>7</v>
      </c>
      <c r="Z27" s="10">
        <v>2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1.6414</v>
      </c>
      <c r="AK27" s="10">
        <v>0.1074</v>
      </c>
      <c r="AL27" s="11">
        <v>6.9699999999999998E-2</v>
      </c>
      <c r="AM27" s="11">
        <v>4.5999999999999999E-3</v>
      </c>
      <c r="AN27" s="11">
        <v>1.8075000000000001</v>
      </c>
      <c r="AO27" s="11">
        <v>0.1201</v>
      </c>
      <c r="AP27" s="11">
        <v>0.20150000000000001</v>
      </c>
      <c r="AQ27" s="11">
        <v>1.34E-2</v>
      </c>
      <c r="AR27" s="11">
        <v>3.2662</v>
      </c>
      <c r="AS27" s="11">
        <v>0.30709999999999998</v>
      </c>
      <c r="AT27" s="11">
        <v>7.3200000000000001E-2</v>
      </c>
      <c r="AU27" s="11">
        <v>6.8999999999999999E-3</v>
      </c>
      <c r="AV27" s="11">
        <v>21.357399999999998</v>
      </c>
      <c r="AW27" s="11">
        <v>1.4018999999999999</v>
      </c>
      <c r="AX27" s="11">
        <v>0.36520000000000002</v>
      </c>
      <c r="AY27" s="11">
        <v>2.4E-2</v>
      </c>
      <c r="AZ27" s="11">
        <v>0.28886536086112585</v>
      </c>
      <c r="BA27" s="11">
        <v>4.9890710382513666</v>
      </c>
      <c r="BB27" s="11">
        <v>0.66605839416058399</v>
      </c>
      <c r="BC27" s="11">
        <v>0.46675191815856787</v>
      </c>
      <c r="BD27" s="11">
        <v>7.56947581465406E-2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0.1434</v>
      </c>
      <c r="BJ27" s="4">
        <f>DSTDEV(PlotSort2,"PhxRed",$BT$31:$BT$32)/SQRT($BH27)</f>
        <v>1.150000000000001E-2</v>
      </c>
      <c r="BK27" s="4">
        <f>DAVERAGE(PlotSort2,"PhxRedEdge",$BT$31:$BT$32)</f>
        <v>0.29300000000000004</v>
      </c>
      <c r="BL27" s="4">
        <f>DSTDEV(PlotSort2,"PhxRedEdge",$BT$31:$BT$32)/SQRT($BH27)</f>
        <v>1.0800000000000002E-2</v>
      </c>
      <c r="BM27" s="4">
        <f>DAVERAGE(PlotSort2,"TMRed",$BT$31:$BT$32)</f>
        <v>0.14465</v>
      </c>
      <c r="BN27" s="4">
        <f>DSTDEV(PlotSort2,"TMRed",$BT$31:$BT$32)/SQRT($BH27)</f>
        <v>1.1050000000000003E-2</v>
      </c>
      <c r="BO27" s="4">
        <f>DAVERAGE(PlotSort2,"TMNIR",$BT$31:$BT$32)</f>
        <v>0.52469999999999994</v>
      </c>
      <c r="BP27" s="4">
        <f>DSTDEV(PlotSort2,"TMNIR",$BT$31:$BT$32)/SQRT($BH27)</f>
        <v>1.3300000000000032E-2</v>
      </c>
      <c r="BQ27" s="4">
        <f>DAVERAGE(PlotSort2,"NDRE",$BT$31:$BT$32)</f>
        <v>0.28351191810559551</v>
      </c>
      <c r="BR27" s="4">
        <f>DSTDEV(PlotSort2,"NDRE",$BT$31:$BT$32)/SQRT($BH27)</f>
        <v>5.2985657653721874E-3</v>
      </c>
      <c r="BS27" s="4">
        <f>DAVERAGE(PlotSort2,"rvi",$BT$31:$BT$32)</f>
        <v>3.6416035943527207</v>
      </c>
      <c r="BT27" s="4">
        <f>DSTDEV(PlotSort2,"rvi",$BT$31:$BT$32)/SQRT($BH27)</f>
        <v>0.18624071702452502</v>
      </c>
      <c r="BU27" s="17">
        <f>DAVERAGE(PlotSort2,"ndvi",$BT$31:$BT$32)</f>
        <v>0.56841960814551329</v>
      </c>
      <c r="BV27" s="4">
        <f>DSTDEV(PlotSort2,"ndvi",$BT$31:$BT$32)/SQRT($BH27)</f>
        <v>1.7316825963013704E-2</v>
      </c>
      <c r="BW27" s="17">
        <f>DAVERAGE(PlotSort2,"SAVI",$BT$31:$BT$32)</f>
        <v>0.48766579125562037</v>
      </c>
      <c r="BX27" s="4">
        <f>DSTDEV(PlotSort2,"SAVI",$BT$31:$BT$32)/SQRT($BH27)</f>
        <v>7.268706560973448E-3</v>
      </c>
      <c r="BY27" s="17">
        <f>DAVERAGE(PlotSort2,"CCCI",$BT$31:$BT$32)</f>
        <v>0.38124314904390022</v>
      </c>
      <c r="BZ27" s="4">
        <f>DSTDEV(PlotSort2,"CCCI",$BT$31:$BT$32)/SQRT($BH27)</f>
        <v>2.6963465732684069E-2</v>
      </c>
    </row>
    <row r="28" spans="2:78" ht="13.5" customHeight="1" x14ac:dyDescent="0.2">
      <c r="B28" s="10">
        <v>178</v>
      </c>
      <c r="C28" s="10">
        <v>9.2249999999999996</v>
      </c>
      <c r="D28" s="10">
        <v>178.38436999999999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34.700000000000003</v>
      </c>
      <c r="Q28" s="24">
        <v>0.94</v>
      </c>
      <c r="R28" s="24">
        <v>4.59</v>
      </c>
      <c r="S28" s="24">
        <v>44.15</v>
      </c>
      <c r="T28" s="24">
        <v>89.56</v>
      </c>
      <c r="U28" s="10">
        <v>5</v>
      </c>
      <c r="V28" s="10">
        <v>2</v>
      </c>
      <c r="W28" s="10">
        <v>2</v>
      </c>
      <c r="X28" s="10">
        <v>1</v>
      </c>
      <c r="Y28" s="10">
        <v>7</v>
      </c>
      <c r="Z28" s="10">
        <v>2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2.8075999999999999</v>
      </c>
      <c r="AK28" s="10">
        <v>0.10539999999999999</v>
      </c>
      <c r="AL28" s="11">
        <v>0.11799999999999999</v>
      </c>
      <c r="AM28" s="11">
        <v>4.4000000000000003E-3</v>
      </c>
      <c r="AN28" s="11">
        <v>1.9924999999999999</v>
      </c>
      <c r="AO28" s="11">
        <v>4.7300000000000002E-2</v>
      </c>
      <c r="AP28" s="11">
        <v>0.2198</v>
      </c>
      <c r="AQ28" s="11">
        <v>5.1999999999999998E-3</v>
      </c>
      <c r="AR28" s="11">
        <v>5.2660999999999998</v>
      </c>
      <c r="AS28" s="11">
        <v>0.16850000000000001</v>
      </c>
      <c r="AT28" s="11">
        <v>0.1168</v>
      </c>
      <c r="AU28" s="11">
        <v>3.7000000000000002E-3</v>
      </c>
      <c r="AV28" s="11">
        <v>21.5883</v>
      </c>
      <c r="AW28" s="11">
        <v>0.63019999999999998</v>
      </c>
      <c r="AX28" s="11">
        <v>0.36499999999999999</v>
      </c>
      <c r="AY28" s="11">
        <v>1.0699999999999999E-2</v>
      </c>
      <c r="AZ28" s="11">
        <v>0.24829001367989056</v>
      </c>
      <c r="BA28" s="11">
        <v>3.125</v>
      </c>
      <c r="BB28" s="11">
        <v>0.51515151515151514</v>
      </c>
      <c r="BC28" s="11">
        <v>0.37920146669382759</v>
      </c>
      <c r="BD28" s="11">
        <v>0.31169463089627347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9.3599999999999989E-2</v>
      </c>
      <c r="BJ28" s="4">
        <f>DSTDEV(PlotSort2,"PhxRed",$BU$31:$BU$32)/SQRT($BH28)</f>
        <v>1.4700000000000012E-2</v>
      </c>
      <c r="BK28" s="4">
        <f>DAVERAGE(PlotSort2,"PhxRedEdge",$BU$31:$BU$32)</f>
        <v>0.21584999999999999</v>
      </c>
      <c r="BL28" s="4">
        <f>DSTDEV(PlotSort2,"PhxRedEdge",$BU$31:$BU$32)/SQRT($BH28)</f>
        <v>4.865000000000004E-2</v>
      </c>
      <c r="BM28" s="4">
        <f>DAVERAGE(PlotSort2,"TMRed",$BU$31:$BU$32)</f>
        <v>9.459999999999999E-2</v>
      </c>
      <c r="BN28" s="4">
        <f>DSTDEV(PlotSort2,"TMRed",$BU$31:$BU$32)/SQRT($BH28)</f>
        <v>1.6300000000000075E-2</v>
      </c>
      <c r="BO28" s="4">
        <f>DAVERAGE(PlotSort2,"TMNIR",$BU$31:$BU$32)</f>
        <v>0.37730000000000002</v>
      </c>
      <c r="BP28" s="4">
        <f>DSTDEV(PlotSort2,"TMNIR",$BU$31:$BU$32)/SQRT($BH28)</f>
        <v>8.5199999999999956E-2</v>
      </c>
      <c r="BQ28" s="4">
        <f>DAVERAGE(PlotSort2,"NDRE",$BU$31:$BU$32)</f>
        <v>0.27214384307679501</v>
      </c>
      <c r="BR28" s="4">
        <f>DSTDEV(PlotSort2,"NDRE",$BU$31:$BU$32)/SQRT($BH28)</f>
        <v>2.0828897272351374E-4</v>
      </c>
      <c r="BS28" s="4">
        <f>DAVERAGE(PlotSort2,"rvi",$BU$31:$BU$32)</f>
        <v>3.9504737161526444</v>
      </c>
      <c r="BT28" s="4">
        <f>DSTDEV(PlotSort2,"rvi",$BU$31:$BU$32)/SQRT($BH28)</f>
        <v>0.21995008907729272</v>
      </c>
      <c r="BU28" s="17">
        <f>DAVERAGE(PlotSort2,"ndvi",$BU$31:$BU$32)</f>
        <v>0.59519916816141982</v>
      </c>
      <c r="BV28" s="4">
        <f>DSTDEV(PlotSort2,"ndvi",$BU$31:$BU$32)/SQRT($BH28)</f>
        <v>1.7985345267251263E-2</v>
      </c>
      <c r="BW28" s="17">
        <f>DAVERAGE(PlotSort2,"SAVI",$BU$31:$BU$32)</f>
        <v>0.42989361431583539</v>
      </c>
      <c r="BX28" s="4">
        <f>DSTDEV(PlotSort2,"SAVI",$BU$31:$BU$32)/SQRT($BH28)</f>
        <v>6.1442327551129584E-2</v>
      </c>
      <c r="BY28" s="17">
        <f>DAVERAGE(PlotSort2,"CCCI",$BU$31:$BU$32)</f>
        <v>0.19455325348604838</v>
      </c>
      <c r="BZ28" s="4">
        <f>DSTDEV(PlotSort2,"CCCI",$BU$31:$BU$32)/SQRT($BH28)</f>
        <v>6.2802573575794843E-2</v>
      </c>
    </row>
    <row r="29" spans="2:78" ht="13.5" customHeight="1" x14ac:dyDescent="0.2">
      <c r="B29" s="10">
        <v>178</v>
      </c>
      <c r="C29" s="10">
        <v>9.2170000000000005</v>
      </c>
      <c r="D29" s="10">
        <v>178.38404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34.700000000000003</v>
      </c>
      <c r="Q29" s="24">
        <v>0.94</v>
      </c>
      <c r="R29" s="24">
        <v>4.59</v>
      </c>
      <c r="S29" s="24">
        <v>44.26</v>
      </c>
      <c r="T29" s="24">
        <v>89.5</v>
      </c>
      <c r="U29" s="10">
        <v>5</v>
      </c>
      <c r="V29" s="10">
        <v>2</v>
      </c>
      <c r="W29" s="10">
        <v>2</v>
      </c>
      <c r="X29" s="10">
        <v>1</v>
      </c>
      <c r="Y29" s="10">
        <v>7</v>
      </c>
      <c r="Z29" s="10">
        <v>2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2.8849</v>
      </c>
      <c r="AK29" s="10">
        <v>0.51359999999999995</v>
      </c>
      <c r="AL29" s="11">
        <v>0.12</v>
      </c>
      <c r="AM29" s="11">
        <v>2.1399999999999999E-2</v>
      </c>
      <c r="AN29" s="11">
        <v>2.3247</v>
      </c>
      <c r="AO29" s="11">
        <v>0.1547</v>
      </c>
      <c r="AP29" s="11">
        <v>0.25369999999999998</v>
      </c>
      <c r="AQ29" s="11">
        <v>1.6899999999999998E-2</v>
      </c>
      <c r="AR29" s="11">
        <v>5.4950000000000001</v>
      </c>
      <c r="AS29" s="11">
        <v>0.90069999999999995</v>
      </c>
      <c r="AT29" s="11">
        <v>0.1206</v>
      </c>
      <c r="AU29" s="11">
        <v>1.9800000000000002E-2</v>
      </c>
      <c r="AV29" s="11">
        <v>24.2944</v>
      </c>
      <c r="AW29" s="11">
        <v>0.96099999999999997</v>
      </c>
      <c r="AX29" s="11">
        <v>0.40629999999999999</v>
      </c>
      <c r="AY29" s="11">
        <v>1.61E-2</v>
      </c>
      <c r="AZ29" s="11">
        <v>0.23121212121212126</v>
      </c>
      <c r="BA29" s="11">
        <v>3.3689883913764511</v>
      </c>
      <c r="BB29" s="11">
        <v>0.54222812677927501</v>
      </c>
      <c r="BC29" s="11">
        <v>0.41732398480864741</v>
      </c>
      <c r="BD29" s="11">
        <v>6.6483916906328197E-2</v>
      </c>
      <c r="BE29" s="27"/>
      <c r="BF29" s="5"/>
    </row>
    <row r="30" spans="2:78" ht="13.5" customHeight="1" x14ac:dyDescent="0.2">
      <c r="B30" s="10">
        <v>178</v>
      </c>
      <c r="C30" s="10">
        <v>9.2089999999999996</v>
      </c>
      <c r="D30" s="10">
        <v>178.38371000000001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34.700000000000003</v>
      </c>
      <c r="Q30" s="24">
        <v>0.94</v>
      </c>
      <c r="R30" s="24">
        <v>4.59</v>
      </c>
      <c r="S30" s="24">
        <v>44.36</v>
      </c>
      <c r="T30" s="24">
        <v>89.43</v>
      </c>
      <c r="U30" s="10">
        <v>5</v>
      </c>
      <c r="V30" s="10">
        <v>2</v>
      </c>
      <c r="W30" s="10">
        <v>2</v>
      </c>
      <c r="X30" s="10">
        <v>1</v>
      </c>
      <c r="Y30" s="10">
        <v>7</v>
      </c>
      <c r="Z30" s="10">
        <v>2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1.0176000000000001</v>
      </c>
      <c r="AK30" s="10">
        <v>3.1800000000000002E-2</v>
      </c>
      <c r="AL30" s="11">
        <v>4.19E-2</v>
      </c>
      <c r="AM30" s="11">
        <v>1.2999999999999999E-3</v>
      </c>
      <c r="AN30" s="11">
        <v>1.8325</v>
      </c>
      <c r="AO30" s="11">
        <v>0.152</v>
      </c>
      <c r="AP30" s="11">
        <v>0.1978</v>
      </c>
      <c r="AQ30" s="11">
        <v>1.6400000000000001E-2</v>
      </c>
      <c r="AR30" s="11">
        <v>1.9604999999999999</v>
      </c>
      <c r="AS30" s="11">
        <v>5.9900000000000002E-2</v>
      </c>
      <c r="AT30" s="11">
        <v>4.2599999999999999E-2</v>
      </c>
      <c r="AU30" s="11">
        <v>1.2999999999999999E-3</v>
      </c>
      <c r="AV30" s="11">
        <v>26.1539</v>
      </c>
      <c r="AW30" s="11">
        <v>3.1699000000000002</v>
      </c>
      <c r="AX30" s="11">
        <v>0.43259999999999998</v>
      </c>
      <c r="AY30" s="11">
        <v>5.2400000000000002E-2</v>
      </c>
      <c r="AZ30" s="11">
        <v>0.37246192893401014</v>
      </c>
      <c r="BA30" s="11">
        <v>10.154929577464788</v>
      </c>
      <c r="BB30" s="11">
        <v>0.82070707070707083</v>
      </c>
      <c r="BC30" s="11">
        <v>0.59987694831829375</v>
      </c>
      <c r="BD30" s="11">
        <v>0.15245587765499743</v>
      </c>
      <c r="BE30" s="27"/>
      <c r="BF30" s="5"/>
      <c r="BH30" s="19" t="s">
        <v>116</v>
      </c>
    </row>
    <row r="31" spans="2:78" ht="13.5" customHeight="1" x14ac:dyDescent="0.2">
      <c r="B31" s="10">
        <v>178</v>
      </c>
      <c r="C31" s="10">
        <v>9.2010000000000005</v>
      </c>
      <c r="D31" s="10">
        <v>178.38337000000001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34.700000000000003</v>
      </c>
      <c r="Q31" s="24">
        <v>0.94</v>
      </c>
      <c r="R31" s="24">
        <v>4.59</v>
      </c>
      <c r="S31" s="24">
        <v>44.46</v>
      </c>
      <c r="T31" s="24">
        <v>89.37</v>
      </c>
      <c r="U31" s="10">
        <v>5</v>
      </c>
      <c r="V31" s="10">
        <v>2</v>
      </c>
      <c r="W31" s="10">
        <v>2</v>
      </c>
      <c r="X31" s="10">
        <v>1</v>
      </c>
      <c r="Y31" s="10">
        <v>7</v>
      </c>
      <c r="Z31" s="10">
        <v>2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1.6384000000000001</v>
      </c>
      <c r="AK31" s="10">
        <v>2.18E-2</v>
      </c>
      <c r="AL31" s="11">
        <v>6.6699999999999995E-2</v>
      </c>
      <c r="AM31" s="11">
        <v>8.9999999999999998E-4</v>
      </c>
      <c r="AN31" s="11">
        <v>2.0124</v>
      </c>
      <c r="AO31" s="11">
        <v>3.2399999999999998E-2</v>
      </c>
      <c r="AP31" s="11">
        <v>0.215</v>
      </c>
      <c r="AQ31" s="11">
        <v>3.5000000000000001E-3</v>
      </c>
      <c r="AR31" s="11">
        <v>3.1187</v>
      </c>
      <c r="AS31" s="11">
        <v>1.03E-2</v>
      </c>
      <c r="AT31" s="11">
        <v>6.7000000000000004E-2</v>
      </c>
      <c r="AU31" s="11">
        <v>2.0000000000000001E-4</v>
      </c>
      <c r="AV31" s="11">
        <v>24.136299999999999</v>
      </c>
      <c r="AW31" s="11">
        <v>1.1482000000000001</v>
      </c>
      <c r="AX31" s="11">
        <v>0.39489999999999997</v>
      </c>
      <c r="AY31" s="11">
        <v>1.8800000000000001E-2</v>
      </c>
      <c r="AZ31" s="11">
        <v>0.29496638793244789</v>
      </c>
      <c r="BA31" s="11">
        <v>5.8940298507462678</v>
      </c>
      <c r="BB31" s="11">
        <v>0.70989391643212818</v>
      </c>
      <c r="BC31" s="11">
        <v>0.51133173926603592</v>
      </c>
      <c r="BD31" s="11">
        <v>-1.6004667348599205E-2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178</v>
      </c>
      <c r="C32" s="10">
        <v>9.1940000000000008</v>
      </c>
      <c r="D32" s="10">
        <v>178.38308000000001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34.700000000000003</v>
      </c>
      <c r="Q32" s="24">
        <v>0.94</v>
      </c>
      <c r="R32" s="24">
        <v>4.59</v>
      </c>
      <c r="S32" s="24">
        <v>44.54</v>
      </c>
      <c r="T32" s="24">
        <v>89.31</v>
      </c>
      <c r="U32" s="10">
        <v>5</v>
      </c>
      <c r="V32" s="10">
        <v>2</v>
      </c>
      <c r="W32" s="10">
        <v>2</v>
      </c>
      <c r="X32" s="10">
        <v>1</v>
      </c>
      <c r="Y32" s="10">
        <v>7</v>
      </c>
      <c r="Z32" s="10">
        <v>2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2.2475000000000001</v>
      </c>
      <c r="AK32" s="10">
        <v>0.1734</v>
      </c>
      <c r="AL32" s="11">
        <v>9.0700000000000003E-2</v>
      </c>
      <c r="AM32" s="11">
        <v>7.0000000000000001E-3</v>
      </c>
      <c r="AN32" s="11">
        <v>2.4735999999999998</v>
      </c>
      <c r="AO32" s="11">
        <v>8.9899999999999994E-2</v>
      </c>
      <c r="AP32" s="11">
        <v>0.26190000000000002</v>
      </c>
      <c r="AQ32" s="11">
        <v>9.4999999999999998E-3</v>
      </c>
      <c r="AR32" s="11">
        <v>4.3185000000000002</v>
      </c>
      <c r="AS32" s="11">
        <v>0.249</v>
      </c>
      <c r="AT32" s="11">
        <v>9.1999999999999998E-2</v>
      </c>
      <c r="AU32" s="11">
        <v>5.3E-3</v>
      </c>
      <c r="AV32" s="11">
        <v>30.384599999999999</v>
      </c>
      <c r="AW32" s="11">
        <v>1.0108999999999999</v>
      </c>
      <c r="AX32" s="11">
        <v>0.49259999999999998</v>
      </c>
      <c r="AY32" s="11">
        <v>1.6400000000000001E-2</v>
      </c>
      <c r="AZ32" s="11">
        <v>0.30576540755467196</v>
      </c>
      <c r="BA32" s="11">
        <v>5.3543478260869568</v>
      </c>
      <c r="BB32" s="11">
        <v>0.68525487512829275</v>
      </c>
      <c r="BC32" s="11">
        <v>0.55402913516503771</v>
      </c>
      <c r="BD32" s="11">
        <v>0.13084481783798241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178</v>
      </c>
      <c r="C33" s="10">
        <v>9.1859999999999999</v>
      </c>
      <c r="D33" s="10">
        <v>178.38274999999999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34.700000000000003</v>
      </c>
      <c r="Q33" s="24">
        <v>0.94</v>
      </c>
      <c r="R33" s="24">
        <v>4.59</v>
      </c>
      <c r="S33" s="24">
        <v>44.64</v>
      </c>
      <c r="T33" s="24">
        <v>89.25</v>
      </c>
      <c r="U33" s="10">
        <v>5</v>
      </c>
      <c r="V33" s="10">
        <v>2</v>
      </c>
      <c r="W33" s="10">
        <v>2</v>
      </c>
      <c r="X33" s="10">
        <v>1</v>
      </c>
      <c r="Y33" s="10">
        <v>7</v>
      </c>
      <c r="Z33" s="10">
        <v>2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2.8915999999999999</v>
      </c>
      <c r="AK33" s="10">
        <v>0.32850000000000001</v>
      </c>
      <c r="AL33" s="11">
        <v>0.11550000000000001</v>
      </c>
      <c r="AM33" s="11">
        <v>1.3100000000000001E-2</v>
      </c>
      <c r="AN33" s="11">
        <v>2.444</v>
      </c>
      <c r="AO33" s="11">
        <v>6.4199999999999993E-2</v>
      </c>
      <c r="AP33" s="11">
        <v>0.25609999999999999</v>
      </c>
      <c r="AQ33" s="11">
        <v>6.7000000000000002E-3</v>
      </c>
      <c r="AR33" s="11">
        <v>5.5534999999999997</v>
      </c>
      <c r="AS33" s="11">
        <v>0.45590000000000003</v>
      </c>
      <c r="AT33" s="11">
        <v>0.1171</v>
      </c>
      <c r="AU33" s="11">
        <v>9.5999999999999992E-3</v>
      </c>
      <c r="AV33" s="11">
        <v>28.4482</v>
      </c>
      <c r="AW33" s="11">
        <v>0.36820000000000003</v>
      </c>
      <c r="AX33" s="11">
        <v>0.45629999999999998</v>
      </c>
      <c r="AY33" s="11">
        <v>5.8999999999999999E-3</v>
      </c>
      <c r="AZ33" s="11">
        <v>0.28102189781021897</v>
      </c>
      <c r="BA33" s="11">
        <v>3.8966695132365499</v>
      </c>
      <c r="BB33" s="11">
        <v>0.59155912103243802</v>
      </c>
      <c r="BC33" s="11">
        <v>0.47400782560089438</v>
      </c>
      <c r="BD33" s="11">
        <v>0.27334127367924371</v>
      </c>
      <c r="BE33" s="27"/>
      <c r="BF33" s="5"/>
    </row>
    <row r="34" spans="2:66" ht="13.5" customHeight="1" x14ac:dyDescent="0.2">
      <c r="B34" s="10">
        <v>178</v>
      </c>
      <c r="C34" s="10">
        <v>9.2780000000000005</v>
      </c>
      <c r="D34" s="10">
        <v>178.38658000000001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34.700000000000003</v>
      </c>
      <c r="Q34" s="24">
        <v>0.94</v>
      </c>
      <c r="R34" s="24">
        <v>4.59</v>
      </c>
      <c r="S34" s="24">
        <v>43.49</v>
      </c>
      <c r="T34" s="24">
        <v>89.99</v>
      </c>
      <c r="U34" s="10">
        <v>5</v>
      </c>
      <c r="V34" s="10">
        <v>2</v>
      </c>
      <c r="W34" s="10">
        <v>2</v>
      </c>
      <c r="X34" s="10">
        <v>1</v>
      </c>
      <c r="Y34" s="10">
        <v>7</v>
      </c>
      <c r="Z34" s="10">
        <v>2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3.3647999999999998</v>
      </c>
      <c r="AK34" s="10">
        <v>0.1464</v>
      </c>
      <c r="AL34" s="11">
        <v>0.1522</v>
      </c>
      <c r="AM34" s="11">
        <v>6.6E-3</v>
      </c>
      <c r="AN34" s="11">
        <v>2.1821999999999999</v>
      </c>
      <c r="AO34" s="11">
        <v>0.1124</v>
      </c>
      <c r="AP34" s="11">
        <v>0.25919999999999999</v>
      </c>
      <c r="AQ34" s="11">
        <v>1.34E-2</v>
      </c>
      <c r="AR34" s="11">
        <v>6.4690000000000003</v>
      </c>
      <c r="AS34" s="11">
        <v>0.33789999999999998</v>
      </c>
      <c r="AT34" s="11">
        <v>0.15440000000000001</v>
      </c>
      <c r="AU34" s="11">
        <v>8.0999999999999996E-3</v>
      </c>
      <c r="AV34" s="11">
        <v>21.347000000000001</v>
      </c>
      <c r="AW34" s="11">
        <v>1.0878000000000001</v>
      </c>
      <c r="AX34" s="11">
        <v>0.38950000000000001</v>
      </c>
      <c r="AY34" s="11">
        <v>1.9800000000000002E-2</v>
      </c>
      <c r="AZ34" s="11">
        <v>0.20086326499152152</v>
      </c>
      <c r="BA34" s="11">
        <v>2.5226683937823835</v>
      </c>
      <c r="BB34" s="11">
        <v>0.4322485751057179</v>
      </c>
      <c r="BC34" s="11">
        <v>0.33781971453204329</v>
      </c>
      <c r="BD34" s="11">
        <v>0.25146458545589356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178</v>
      </c>
      <c r="C35" s="10">
        <v>9.2870000000000008</v>
      </c>
      <c r="D35" s="10">
        <v>178.38695999999999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34.700000000000003</v>
      </c>
      <c r="Q35" s="24">
        <v>0.94</v>
      </c>
      <c r="R35" s="24">
        <v>4.59</v>
      </c>
      <c r="S35" s="24">
        <v>43.38</v>
      </c>
      <c r="T35" s="24">
        <v>90.07</v>
      </c>
      <c r="U35" s="10">
        <v>5</v>
      </c>
      <c r="V35" s="10">
        <v>2</v>
      </c>
      <c r="W35" s="10">
        <v>2</v>
      </c>
      <c r="X35" s="10">
        <v>1</v>
      </c>
      <c r="Y35" s="10">
        <v>7</v>
      </c>
      <c r="Z35" s="10">
        <v>2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1.7369000000000001</v>
      </c>
      <c r="AK35" s="10">
        <v>0.25679999999999997</v>
      </c>
      <c r="AL35" s="11">
        <v>7.9600000000000004E-2</v>
      </c>
      <c r="AM35" s="11">
        <v>1.18E-2</v>
      </c>
      <c r="AN35" s="11">
        <v>1.5309999999999999</v>
      </c>
      <c r="AO35" s="11">
        <v>0.24110000000000001</v>
      </c>
      <c r="AP35" s="11">
        <v>0.18429999999999999</v>
      </c>
      <c r="AQ35" s="11">
        <v>2.9000000000000001E-2</v>
      </c>
      <c r="AR35" s="11">
        <v>3.3332999999999999</v>
      </c>
      <c r="AS35" s="11">
        <v>0.46439999999999998</v>
      </c>
      <c r="AT35" s="11">
        <v>8.0600000000000005E-2</v>
      </c>
      <c r="AU35" s="11">
        <v>1.12E-2</v>
      </c>
      <c r="AV35" s="11">
        <v>17.3368</v>
      </c>
      <c r="AW35" s="11">
        <v>3.1469999999999998</v>
      </c>
      <c r="AX35" s="11">
        <v>0.3206</v>
      </c>
      <c r="AY35" s="11">
        <v>5.8200000000000002E-2</v>
      </c>
      <c r="AZ35" s="11">
        <v>0.26995444642503469</v>
      </c>
      <c r="BA35" s="11">
        <v>3.9776674937965257</v>
      </c>
      <c r="BB35" s="11">
        <v>0.59820538384845456</v>
      </c>
      <c r="BC35" s="11">
        <v>0.39946737683089206</v>
      </c>
      <c r="BD35" s="11">
        <v>0.16604208699730902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178</v>
      </c>
      <c r="C36" s="10">
        <v>9.2970000000000006</v>
      </c>
      <c r="D36" s="10">
        <v>178.38737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34.700000000000003</v>
      </c>
      <c r="Q36" s="24">
        <v>0.94</v>
      </c>
      <c r="R36" s="24">
        <v>4.59</v>
      </c>
      <c r="S36" s="24">
        <v>43.25</v>
      </c>
      <c r="T36" s="24">
        <v>90.15</v>
      </c>
      <c r="U36" s="10">
        <v>5</v>
      </c>
      <c r="V36" s="10">
        <v>2</v>
      </c>
      <c r="W36" s="10">
        <v>2</v>
      </c>
      <c r="X36" s="10">
        <v>1</v>
      </c>
      <c r="Y36" s="10">
        <v>7</v>
      </c>
      <c r="Z36" s="10">
        <v>2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1.4457</v>
      </c>
      <c r="AK36" s="10">
        <v>0.11210000000000001</v>
      </c>
      <c r="AL36" s="11">
        <v>6.7199999999999996E-2</v>
      </c>
      <c r="AM36" s="11">
        <v>5.1999999999999998E-3</v>
      </c>
      <c r="AN36" s="11">
        <v>1.6272</v>
      </c>
      <c r="AO36" s="11">
        <v>5.8299999999999998E-2</v>
      </c>
      <c r="AP36" s="11">
        <v>0.1988</v>
      </c>
      <c r="AQ36" s="11">
        <v>7.1000000000000004E-3</v>
      </c>
      <c r="AR36" s="11">
        <v>2.7951000000000001</v>
      </c>
      <c r="AS36" s="11">
        <v>0.25080000000000002</v>
      </c>
      <c r="AT36" s="11">
        <v>6.8599999999999994E-2</v>
      </c>
      <c r="AU36" s="11">
        <v>6.1999999999999998E-3</v>
      </c>
      <c r="AV36" s="11">
        <v>19.173400000000001</v>
      </c>
      <c r="AW36" s="11">
        <v>4.1599999999999998E-2</v>
      </c>
      <c r="AX36" s="11">
        <v>0.36</v>
      </c>
      <c r="AY36" s="11">
        <v>8.0000000000000004E-4</v>
      </c>
      <c r="AZ36" s="11">
        <v>0.28847530422333573</v>
      </c>
      <c r="BA36" s="11">
        <v>5.2478134110787176</v>
      </c>
      <c r="BB36" s="11">
        <v>0.67988800746616895</v>
      </c>
      <c r="BC36" s="11">
        <v>0.47070859358173589</v>
      </c>
      <c r="BD36" s="11">
        <v>3.002301330209876E-2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178</v>
      </c>
      <c r="C37" s="10">
        <v>9.3040000000000003</v>
      </c>
      <c r="D37" s="10">
        <v>178.38767000000001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34.700000000000003</v>
      </c>
      <c r="Q37" s="24">
        <v>0.94</v>
      </c>
      <c r="R37" s="24">
        <v>4.59</v>
      </c>
      <c r="S37" s="24">
        <v>43.16</v>
      </c>
      <c r="T37" s="24">
        <v>90.21</v>
      </c>
      <c r="U37" s="10">
        <v>5</v>
      </c>
      <c r="V37" s="10">
        <v>2</v>
      </c>
      <c r="W37" s="10">
        <v>2</v>
      </c>
      <c r="X37" s="10">
        <v>1</v>
      </c>
      <c r="Y37" s="10">
        <v>7</v>
      </c>
      <c r="Z37" s="10">
        <v>2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1.9112</v>
      </c>
      <c r="AK37" s="10">
        <v>0.27729999999999999</v>
      </c>
      <c r="AL37" s="11">
        <v>8.9800000000000005E-2</v>
      </c>
      <c r="AM37" s="11">
        <v>1.2999999999999999E-2</v>
      </c>
      <c r="AN37" s="11">
        <v>1.5817000000000001</v>
      </c>
      <c r="AO37" s="11">
        <v>7.8799999999999995E-2</v>
      </c>
      <c r="AP37" s="11">
        <v>0.19520000000000001</v>
      </c>
      <c r="AQ37" s="11">
        <v>9.7000000000000003E-3</v>
      </c>
      <c r="AR37" s="11">
        <v>3.6596000000000002</v>
      </c>
      <c r="AS37" s="11">
        <v>0.46089999999999998</v>
      </c>
      <c r="AT37" s="11">
        <v>9.0700000000000003E-2</v>
      </c>
      <c r="AU37" s="11">
        <v>1.14E-2</v>
      </c>
      <c r="AV37" s="11">
        <v>17.854700000000001</v>
      </c>
      <c r="AW37" s="11">
        <v>0.34939999999999999</v>
      </c>
      <c r="AX37" s="11">
        <v>0.33889999999999998</v>
      </c>
      <c r="AY37" s="11">
        <v>6.6E-3</v>
      </c>
      <c r="AZ37" s="11">
        <v>0.26905073956187975</v>
      </c>
      <c r="BA37" s="11">
        <v>3.7364939360529212</v>
      </c>
      <c r="BB37" s="11">
        <v>0.57774674115456237</v>
      </c>
      <c r="BC37" s="11">
        <v>0.4004948364888124</v>
      </c>
      <c r="BD37" s="11">
        <v>0.2331863804121807</v>
      </c>
      <c r="BE37" s="27"/>
      <c r="BF37" s="5"/>
      <c r="BI37" s="22">
        <v>2</v>
      </c>
    </row>
    <row r="38" spans="2:66" ht="13.5" customHeight="1" x14ac:dyDescent="0.2">
      <c r="B38" s="10">
        <v>178</v>
      </c>
      <c r="C38" s="10">
        <v>9.3130000000000006</v>
      </c>
      <c r="D38" s="10">
        <v>178.38803999999999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34.700000000000003</v>
      </c>
      <c r="Q38" s="24">
        <v>0.94</v>
      </c>
      <c r="R38" s="24">
        <v>4.59</v>
      </c>
      <c r="S38" s="24">
        <v>43.05</v>
      </c>
      <c r="T38" s="24">
        <v>90.28</v>
      </c>
      <c r="U38" s="10">
        <v>5</v>
      </c>
      <c r="V38" s="10">
        <v>2</v>
      </c>
      <c r="W38" s="10">
        <v>2</v>
      </c>
      <c r="X38" s="10">
        <v>1</v>
      </c>
      <c r="Y38" s="10">
        <v>7</v>
      </c>
      <c r="Z38" s="10">
        <v>2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1.2336</v>
      </c>
      <c r="AK38" s="10">
        <v>8.1900000000000001E-2</v>
      </c>
      <c r="AL38" s="11">
        <v>5.8700000000000002E-2</v>
      </c>
      <c r="AM38" s="11">
        <v>3.8999999999999998E-3</v>
      </c>
      <c r="AN38" s="11">
        <v>1.5366</v>
      </c>
      <c r="AO38" s="11">
        <v>6.7000000000000004E-2</v>
      </c>
      <c r="AP38" s="11">
        <v>0.1923</v>
      </c>
      <c r="AQ38" s="11">
        <v>8.3999999999999995E-3</v>
      </c>
      <c r="AR38" s="11">
        <v>2.3691</v>
      </c>
      <c r="AS38" s="11">
        <v>0.1162</v>
      </c>
      <c r="AT38" s="11">
        <v>5.9499999999999997E-2</v>
      </c>
      <c r="AU38" s="11">
        <v>2.8999999999999998E-3</v>
      </c>
      <c r="AV38" s="11">
        <v>18.2395</v>
      </c>
      <c r="AW38" s="11">
        <v>0.9506</v>
      </c>
      <c r="AX38" s="11">
        <v>0.35110000000000002</v>
      </c>
      <c r="AY38" s="11">
        <v>1.83E-2</v>
      </c>
      <c r="AZ38" s="11">
        <v>0.29223408170776599</v>
      </c>
      <c r="BA38" s="11">
        <v>5.9008403361344541</v>
      </c>
      <c r="BB38" s="11">
        <v>0.71018022406234782</v>
      </c>
      <c r="BC38" s="11">
        <v>0.48034263123215465</v>
      </c>
      <c r="BD38" s="11">
        <v>-3.4854012307930088E-2</v>
      </c>
      <c r="BE38" s="27"/>
      <c r="BF38" s="5"/>
      <c r="BI38" s="22">
        <v>3</v>
      </c>
      <c r="BJ38" s="3"/>
    </row>
    <row r="39" spans="2:66" ht="13.5" customHeight="1" x14ac:dyDescent="0.2">
      <c r="B39" s="10">
        <v>178</v>
      </c>
      <c r="C39" s="10">
        <v>9.3209999999999997</v>
      </c>
      <c r="D39" s="10">
        <v>178.38838000000001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34.700000000000003</v>
      </c>
      <c r="Q39" s="24">
        <v>0.94</v>
      </c>
      <c r="R39" s="24">
        <v>4.59</v>
      </c>
      <c r="S39" s="24">
        <v>42.95</v>
      </c>
      <c r="T39" s="24">
        <v>90.35</v>
      </c>
      <c r="U39" s="10">
        <v>5</v>
      </c>
      <c r="V39" s="10">
        <v>2</v>
      </c>
      <c r="W39" s="10">
        <v>2</v>
      </c>
      <c r="X39" s="10">
        <v>1</v>
      </c>
      <c r="Y39" s="10">
        <v>7</v>
      </c>
      <c r="Z39" s="10">
        <v>2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1.3740000000000001</v>
      </c>
      <c r="AK39" s="10">
        <v>0.1091</v>
      </c>
      <c r="AL39" s="11">
        <v>6.6199999999999995E-2</v>
      </c>
      <c r="AM39" s="11">
        <v>5.3E-3</v>
      </c>
      <c r="AN39" s="11">
        <v>1.6528</v>
      </c>
      <c r="AO39" s="11">
        <v>3.3799999999999997E-2</v>
      </c>
      <c r="AP39" s="11">
        <v>0.2094</v>
      </c>
      <c r="AQ39" s="11">
        <v>4.3E-3</v>
      </c>
      <c r="AR39" s="11">
        <v>2.6949999999999998</v>
      </c>
      <c r="AS39" s="11">
        <v>0.25259999999999999</v>
      </c>
      <c r="AT39" s="11">
        <v>6.8500000000000005E-2</v>
      </c>
      <c r="AU39" s="11">
        <v>6.4000000000000003E-3</v>
      </c>
      <c r="AV39" s="11">
        <v>19.695499999999999</v>
      </c>
      <c r="AW39" s="11">
        <v>1.04E-2</v>
      </c>
      <c r="AX39" s="11">
        <v>0.38390000000000002</v>
      </c>
      <c r="AY39" s="11">
        <v>2.0000000000000001E-4</v>
      </c>
      <c r="AZ39" s="11">
        <v>0.29411764705882354</v>
      </c>
      <c r="BA39" s="11">
        <v>5.6043795620437953</v>
      </c>
      <c r="BB39" s="11">
        <v>0.69717064544650753</v>
      </c>
      <c r="BC39" s="11">
        <v>0.49674506509869809</v>
      </c>
      <c r="BD39" s="11">
        <v>1.5874677603107491E-2</v>
      </c>
      <c r="BE39" s="27"/>
      <c r="BF39" s="5"/>
    </row>
    <row r="40" spans="2:66" ht="13.5" customHeight="1" x14ac:dyDescent="0.2">
      <c r="B40" s="10">
        <v>178</v>
      </c>
      <c r="C40" s="10">
        <v>9.3290000000000006</v>
      </c>
      <c r="D40" s="10">
        <v>178.38871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34.700000000000003</v>
      </c>
      <c r="Q40" s="24">
        <v>0.94</v>
      </c>
      <c r="R40" s="24">
        <v>4.59</v>
      </c>
      <c r="S40" s="24">
        <v>42.85</v>
      </c>
      <c r="T40" s="24">
        <v>90.41</v>
      </c>
      <c r="U40" s="10">
        <v>5</v>
      </c>
      <c r="V40" s="10">
        <v>2</v>
      </c>
      <c r="W40" s="10">
        <v>2</v>
      </c>
      <c r="X40" s="10">
        <v>1</v>
      </c>
      <c r="Y40" s="10">
        <v>7</v>
      </c>
      <c r="Z40" s="10">
        <v>2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2.8513999999999999</v>
      </c>
      <c r="AK40" s="10">
        <v>0.13370000000000001</v>
      </c>
      <c r="AL40" s="11">
        <v>0.1391</v>
      </c>
      <c r="AM40" s="11">
        <v>6.4999999999999997E-3</v>
      </c>
      <c r="AN40" s="11">
        <v>1.8415999999999999</v>
      </c>
      <c r="AO40" s="11">
        <v>5.5199999999999999E-2</v>
      </c>
      <c r="AP40" s="11">
        <v>0.23619999999999999</v>
      </c>
      <c r="AQ40" s="11">
        <v>7.1000000000000004E-3</v>
      </c>
      <c r="AR40" s="11">
        <v>5.4614000000000003</v>
      </c>
      <c r="AS40" s="11">
        <v>0.25750000000000001</v>
      </c>
      <c r="AT40" s="11">
        <v>0.1406</v>
      </c>
      <c r="AU40" s="11">
        <v>6.6E-3</v>
      </c>
      <c r="AV40" s="11">
        <v>18.270700000000001</v>
      </c>
      <c r="AW40" s="11">
        <v>0.40770000000000001</v>
      </c>
      <c r="AX40" s="11">
        <v>0.36070000000000002</v>
      </c>
      <c r="AY40" s="11">
        <v>8.0000000000000002E-3</v>
      </c>
      <c r="AZ40" s="11">
        <v>0.20857765119785565</v>
      </c>
      <c r="BA40" s="11">
        <v>2.5654338549075391</v>
      </c>
      <c r="BB40" s="11">
        <v>0.43905844803510868</v>
      </c>
      <c r="BC40" s="11">
        <v>0.3297213622291022</v>
      </c>
      <c r="BD40" s="11">
        <v>0.29251620145473783</v>
      </c>
      <c r="BE40" s="27"/>
      <c r="BF40" s="5"/>
    </row>
    <row r="41" spans="2:66" ht="13.5" customHeight="1" x14ac:dyDescent="0.2">
      <c r="B41" s="10">
        <v>178</v>
      </c>
      <c r="C41" s="10">
        <v>9.3369999999999997</v>
      </c>
      <c r="D41" s="10">
        <v>178.38903999999999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34.700000000000003</v>
      </c>
      <c r="Q41" s="24">
        <v>0.94</v>
      </c>
      <c r="R41" s="24">
        <v>4.59</v>
      </c>
      <c r="S41" s="24">
        <v>42.75</v>
      </c>
      <c r="T41" s="24">
        <v>90.48</v>
      </c>
      <c r="U41" s="10">
        <v>5</v>
      </c>
      <c r="V41" s="10">
        <v>2</v>
      </c>
      <c r="W41" s="10">
        <v>2</v>
      </c>
      <c r="X41" s="10">
        <v>1</v>
      </c>
      <c r="Y41" s="10">
        <v>7</v>
      </c>
      <c r="Z41" s="10">
        <v>2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1.776</v>
      </c>
      <c r="AK41" s="10">
        <v>0.16850000000000001</v>
      </c>
      <c r="AL41" s="11">
        <v>8.77E-2</v>
      </c>
      <c r="AM41" s="11">
        <v>8.3000000000000001E-3</v>
      </c>
      <c r="AN41" s="11">
        <v>1.6279999999999999</v>
      </c>
      <c r="AO41" s="11">
        <v>0.11990000000000001</v>
      </c>
      <c r="AP41" s="11">
        <v>0.2114</v>
      </c>
      <c r="AQ41" s="11">
        <v>1.5599999999999999E-2</v>
      </c>
      <c r="AR41" s="11">
        <v>3.4293999999999998</v>
      </c>
      <c r="AS41" s="11">
        <v>0.40589999999999998</v>
      </c>
      <c r="AT41" s="11">
        <v>8.9399999999999993E-2</v>
      </c>
      <c r="AU41" s="11">
        <v>1.06E-2</v>
      </c>
      <c r="AV41" s="11">
        <v>18.366399999999999</v>
      </c>
      <c r="AW41" s="11">
        <v>1.2645999999999999</v>
      </c>
      <c r="AX41" s="11">
        <v>0.3674</v>
      </c>
      <c r="AY41" s="11">
        <v>2.53E-2</v>
      </c>
      <c r="AZ41" s="11">
        <v>0.26952315134761579</v>
      </c>
      <c r="BA41" s="11">
        <v>4.1096196868008956</v>
      </c>
      <c r="BB41" s="11">
        <v>0.60858143607705784</v>
      </c>
      <c r="BC41" s="11">
        <v>0.43582775919732453</v>
      </c>
      <c r="BD41" s="11">
        <v>0.1266702369867358</v>
      </c>
      <c r="BE41" s="27"/>
      <c r="BF41" s="5"/>
    </row>
    <row r="42" spans="2:66" ht="13.5" customHeight="1" x14ac:dyDescent="0.2">
      <c r="B42" s="10">
        <v>178</v>
      </c>
      <c r="C42" s="10">
        <v>9.1150000000000002</v>
      </c>
      <c r="D42" s="10">
        <v>178.37979000000001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34.700000000000003</v>
      </c>
      <c r="Q42" s="24">
        <v>0.94</v>
      </c>
      <c r="R42" s="24">
        <v>4.59</v>
      </c>
      <c r="S42" s="24">
        <v>45.54</v>
      </c>
      <c r="T42" s="24">
        <v>88.68</v>
      </c>
      <c r="U42" s="10">
        <v>5</v>
      </c>
      <c r="V42" s="10">
        <v>2</v>
      </c>
      <c r="W42" s="10">
        <v>2</v>
      </c>
      <c r="X42" s="10">
        <v>1</v>
      </c>
      <c r="Y42" s="10">
        <v>7</v>
      </c>
      <c r="Z42" s="10">
        <v>2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3.6808999999999998</v>
      </c>
      <c r="AK42" s="10">
        <v>1.3599999999999999E-2</v>
      </c>
      <c r="AL42" s="11">
        <v>0.1348</v>
      </c>
      <c r="AM42" s="11">
        <v>5.0000000000000001E-4</v>
      </c>
      <c r="AN42" s="11">
        <v>1.6591</v>
      </c>
      <c r="AO42" s="11">
        <v>1.38E-2</v>
      </c>
      <c r="AP42" s="11">
        <v>0.1593</v>
      </c>
      <c r="AQ42" s="11">
        <v>1.2999999999999999E-3</v>
      </c>
      <c r="AR42" s="11">
        <v>6.9455</v>
      </c>
      <c r="AS42" s="11">
        <v>8.0000000000000002E-3</v>
      </c>
      <c r="AT42" s="11">
        <v>0.1343</v>
      </c>
      <c r="AU42" s="11">
        <v>2.0000000000000001E-4</v>
      </c>
      <c r="AV42" s="11">
        <v>12.4384</v>
      </c>
      <c r="AW42" s="11">
        <v>0.12479999999999999</v>
      </c>
      <c r="AX42" s="11">
        <v>0.18240000000000001</v>
      </c>
      <c r="AY42" s="11">
        <v>1.8E-3</v>
      </c>
      <c r="AZ42" s="11">
        <v>6.7603160667251999E-2</v>
      </c>
      <c r="BA42" s="11">
        <v>1.3581533879374534</v>
      </c>
      <c r="BB42" s="11">
        <v>0.15187874960530473</v>
      </c>
      <c r="BC42" s="11">
        <v>8.8343332925186729E-2</v>
      </c>
      <c r="BD42" s="11">
        <v>0.29624317254857035</v>
      </c>
      <c r="BE42" s="27"/>
      <c r="BF42" s="5"/>
    </row>
    <row r="43" spans="2:66" ht="13.5" customHeight="1" x14ac:dyDescent="0.2">
      <c r="B43" s="10">
        <v>178</v>
      </c>
      <c r="C43" s="10">
        <v>9.1219999999999999</v>
      </c>
      <c r="D43" s="10">
        <v>178.38007999999999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34.700000000000003</v>
      </c>
      <c r="Q43" s="24">
        <v>0.94</v>
      </c>
      <c r="R43" s="24">
        <v>4.59</v>
      </c>
      <c r="S43" s="24">
        <v>45.45</v>
      </c>
      <c r="T43" s="24">
        <v>88.74</v>
      </c>
      <c r="U43" s="10">
        <v>5</v>
      </c>
      <c r="V43" s="10">
        <v>2</v>
      </c>
      <c r="W43" s="10">
        <v>2</v>
      </c>
      <c r="X43" s="10">
        <v>1</v>
      </c>
      <c r="Y43" s="10">
        <v>7</v>
      </c>
      <c r="Z43" s="10">
        <v>2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2.1360000000000001</v>
      </c>
      <c r="AK43" s="10">
        <v>0.17860000000000001</v>
      </c>
      <c r="AL43" s="11">
        <v>7.8899999999999998E-2</v>
      </c>
      <c r="AM43" s="11">
        <v>6.6E-3</v>
      </c>
      <c r="AN43" s="11">
        <v>1.7276</v>
      </c>
      <c r="AO43" s="11">
        <v>8.4900000000000003E-2</v>
      </c>
      <c r="AP43" s="11">
        <v>0.16719999999999999</v>
      </c>
      <c r="AQ43" s="11">
        <v>8.2000000000000007E-3</v>
      </c>
      <c r="AR43" s="11">
        <v>4.0153999999999996</v>
      </c>
      <c r="AS43" s="11">
        <v>0.29099999999999998</v>
      </c>
      <c r="AT43" s="11">
        <v>7.8299999999999995E-2</v>
      </c>
      <c r="AU43" s="11">
        <v>5.7000000000000002E-3</v>
      </c>
      <c r="AV43" s="11">
        <v>19.747499999999999</v>
      </c>
      <c r="AW43" s="11">
        <v>0.60740000000000005</v>
      </c>
      <c r="AX43" s="11">
        <v>0.29210000000000003</v>
      </c>
      <c r="AY43" s="11">
        <v>8.9999999999999993E-3</v>
      </c>
      <c r="AZ43" s="11">
        <v>0.2719355541040715</v>
      </c>
      <c r="BA43" s="11">
        <v>3.7305236270753519</v>
      </c>
      <c r="BB43" s="11">
        <v>0.57721382289416856</v>
      </c>
      <c r="BC43" s="11">
        <v>0.36845128676470595</v>
      </c>
      <c r="BD43" s="11">
        <v>0.25735582706184323</v>
      </c>
      <c r="BE43" s="27"/>
      <c r="BF43" s="5"/>
    </row>
    <row r="44" spans="2:66" ht="13.5" customHeight="1" x14ac:dyDescent="0.2">
      <c r="B44" s="10">
        <v>178</v>
      </c>
      <c r="C44" s="10">
        <v>9.1289999999999996</v>
      </c>
      <c r="D44" s="10">
        <v>178.38037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34.700000000000003</v>
      </c>
      <c r="Q44" s="24">
        <v>0.94</v>
      </c>
      <c r="R44" s="24">
        <v>4.59</v>
      </c>
      <c r="S44" s="24">
        <v>45.36</v>
      </c>
      <c r="T44" s="24">
        <v>88.79</v>
      </c>
      <c r="U44" s="10">
        <v>5</v>
      </c>
      <c r="V44" s="10">
        <v>2</v>
      </c>
      <c r="W44" s="10">
        <v>2</v>
      </c>
      <c r="X44" s="10">
        <v>1</v>
      </c>
      <c r="Y44" s="10">
        <v>7</v>
      </c>
      <c r="Z44" s="10">
        <v>2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5.0445000000000002</v>
      </c>
      <c r="AK44" s="10">
        <v>0.13950000000000001</v>
      </c>
      <c r="AL44" s="11">
        <v>0.18779999999999999</v>
      </c>
      <c r="AM44" s="11">
        <v>5.1999999999999998E-3</v>
      </c>
      <c r="AN44" s="11">
        <v>2.0779000000000001</v>
      </c>
      <c r="AO44" s="11">
        <v>5.4899999999999997E-2</v>
      </c>
      <c r="AP44" s="11">
        <v>0.20280000000000001</v>
      </c>
      <c r="AQ44" s="11">
        <v>5.4000000000000003E-3</v>
      </c>
      <c r="AR44" s="11">
        <v>9.3620000000000001</v>
      </c>
      <c r="AS44" s="11">
        <v>0.26369999999999999</v>
      </c>
      <c r="AT44" s="11">
        <v>0.18410000000000001</v>
      </c>
      <c r="AU44" s="11">
        <v>5.1999999999999998E-3</v>
      </c>
      <c r="AV44" s="11">
        <v>15.473100000000001</v>
      </c>
      <c r="AW44" s="11">
        <v>0.3765</v>
      </c>
      <c r="AX44" s="11">
        <v>0.23080000000000001</v>
      </c>
      <c r="AY44" s="11">
        <v>5.5999999999999999E-3</v>
      </c>
      <c r="AZ44" s="11">
        <v>6.4575645756457564E-2</v>
      </c>
      <c r="BA44" s="11">
        <v>1.253666485605649</v>
      </c>
      <c r="BB44" s="11">
        <v>0.1125572427090865</v>
      </c>
      <c r="BC44" s="11">
        <v>7.6565744890151916E-2</v>
      </c>
      <c r="BD44" s="11">
        <v>0.59727415700060782</v>
      </c>
      <c r="BE44" s="27"/>
      <c r="BF44" s="5"/>
    </row>
    <row r="45" spans="2:66" ht="13.5" customHeight="1" x14ac:dyDescent="0.2">
      <c r="B45" s="10">
        <v>178</v>
      </c>
      <c r="C45" s="10">
        <v>9.1359999999999992</v>
      </c>
      <c r="D45" s="10">
        <v>178.38067000000001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34.700000000000003</v>
      </c>
      <c r="Q45" s="24">
        <v>0.94</v>
      </c>
      <c r="R45" s="24">
        <v>4.59</v>
      </c>
      <c r="S45" s="24">
        <v>45.27</v>
      </c>
      <c r="T45" s="24">
        <v>88.85</v>
      </c>
      <c r="U45" s="10">
        <v>5</v>
      </c>
      <c r="V45" s="10">
        <v>2</v>
      </c>
      <c r="W45" s="10">
        <v>2</v>
      </c>
      <c r="X45" s="10">
        <v>1</v>
      </c>
      <c r="Y45" s="10">
        <v>7</v>
      </c>
      <c r="Z45" s="10">
        <v>2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3.5127999999999999</v>
      </c>
      <c r="AK45" s="10">
        <v>0.55320000000000003</v>
      </c>
      <c r="AL45" s="11">
        <v>0.13189999999999999</v>
      </c>
      <c r="AM45" s="11">
        <v>2.0799999999999999E-2</v>
      </c>
      <c r="AN45" s="11">
        <v>2.8672</v>
      </c>
      <c r="AO45" s="11">
        <v>0.2409</v>
      </c>
      <c r="AP45" s="11">
        <v>0.28220000000000001</v>
      </c>
      <c r="AQ45" s="11">
        <v>2.3699999999999999E-2</v>
      </c>
      <c r="AR45" s="11">
        <v>6.7381000000000002</v>
      </c>
      <c r="AS45" s="11">
        <v>0.98070000000000002</v>
      </c>
      <c r="AT45" s="11">
        <v>0.1336</v>
      </c>
      <c r="AU45" s="11">
        <v>1.9400000000000001E-2</v>
      </c>
      <c r="AV45" s="11">
        <v>33.985100000000003</v>
      </c>
      <c r="AW45" s="11">
        <v>1.2749999999999999</v>
      </c>
      <c r="AX45" s="11">
        <v>0.51139999999999997</v>
      </c>
      <c r="AY45" s="11">
        <v>1.9199999999999998E-2</v>
      </c>
      <c r="AZ45" s="11">
        <v>0.28881048387096769</v>
      </c>
      <c r="BA45" s="11">
        <v>3.8278443113772456</v>
      </c>
      <c r="BB45" s="11">
        <v>0.58573643410852705</v>
      </c>
      <c r="BC45" s="11">
        <v>0.49493449781659382</v>
      </c>
      <c r="BD45" s="11">
        <v>0.35427968331121618</v>
      </c>
      <c r="BE45" s="27"/>
      <c r="BF45" s="5"/>
    </row>
    <row r="46" spans="2:66" ht="13.5" customHeight="1" x14ac:dyDescent="0.2">
      <c r="B46" s="10">
        <v>178</v>
      </c>
      <c r="C46" s="10">
        <v>9.1430000000000007</v>
      </c>
      <c r="D46" s="10">
        <v>178.38095999999999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34.700000000000003</v>
      </c>
      <c r="Q46" s="24">
        <v>0.94</v>
      </c>
      <c r="R46" s="24">
        <v>4.59</v>
      </c>
      <c r="S46" s="24">
        <v>45.19</v>
      </c>
      <c r="T46" s="24">
        <v>88.9</v>
      </c>
      <c r="U46" s="10">
        <v>5</v>
      </c>
      <c r="V46" s="10">
        <v>2</v>
      </c>
      <c r="W46" s="10">
        <v>2</v>
      </c>
      <c r="X46" s="10">
        <v>1</v>
      </c>
      <c r="Y46" s="10">
        <v>7</v>
      </c>
      <c r="Z46" s="10">
        <v>2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4.5414000000000003</v>
      </c>
      <c r="AK46" s="10">
        <v>6.5000000000000002E-2</v>
      </c>
      <c r="AL46" s="11">
        <v>0.17199999999999999</v>
      </c>
      <c r="AM46" s="11">
        <v>2.5000000000000001E-3</v>
      </c>
      <c r="AN46" s="11">
        <v>1.9716</v>
      </c>
      <c r="AO46" s="11">
        <v>4.1700000000000001E-2</v>
      </c>
      <c r="AP46" s="11">
        <v>0.19570000000000001</v>
      </c>
      <c r="AQ46" s="11">
        <v>4.1000000000000003E-3</v>
      </c>
      <c r="AR46" s="11">
        <v>8.6387</v>
      </c>
      <c r="AS46" s="11">
        <v>0.15290000000000001</v>
      </c>
      <c r="AT46" s="11">
        <v>0.17269999999999999</v>
      </c>
      <c r="AU46" s="11">
        <v>3.0999999999999999E-3</v>
      </c>
      <c r="AV46" s="11">
        <v>12.321899999999999</v>
      </c>
      <c r="AW46" s="11">
        <v>0.36609999999999998</v>
      </c>
      <c r="AX46" s="11">
        <v>0.187</v>
      </c>
      <c r="AY46" s="11">
        <v>5.5999999999999999E-3</v>
      </c>
      <c r="AZ46" s="11">
        <v>-2.2733211392735857E-2</v>
      </c>
      <c r="BA46" s="11">
        <v>1.0828025477707006</v>
      </c>
      <c r="BB46" s="11">
        <v>3.9755351681957207E-2</v>
      </c>
      <c r="BC46" s="11">
        <v>2.4950564150284994E-2</v>
      </c>
      <c r="BD46" s="11">
        <v>-0.53290519944182391</v>
      </c>
      <c r="BE46" s="27"/>
      <c r="BF46" s="5"/>
    </row>
    <row r="47" spans="2:66" ht="13.5" customHeight="1" x14ac:dyDescent="0.2">
      <c r="B47" s="10">
        <v>178</v>
      </c>
      <c r="C47" s="10">
        <v>9.1509999999999998</v>
      </c>
      <c r="D47" s="10">
        <v>178.38129000000001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34.700000000000003</v>
      </c>
      <c r="Q47" s="24">
        <v>0.94</v>
      </c>
      <c r="R47" s="24">
        <v>4.59</v>
      </c>
      <c r="S47" s="24">
        <v>45.08</v>
      </c>
      <c r="T47" s="24">
        <v>88.97</v>
      </c>
      <c r="U47" s="10">
        <v>5</v>
      </c>
      <c r="V47" s="10">
        <v>2</v>
      </c>
      <c r="W47" s="10">
        <v>2</v>
      </c>
      <c r="X47" s="10">
        <v>1</v>
      </c>
      <c r="Y47" s="10">
        <v>7</v>
      </c>
      <c r="Z47" s="10">
        <v>2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2.8313000000000001</v>
      </c>
      <c r="AK47" s="10">
        <v>0.29549999999999998</v>
      </c>
      <c r="AL47" s="11">
        <v>0.10829999999999999</v>
      </c>
      <c r="AM47" s="11">
        <v>1.1299999999999999E-2</v>
      </c>
      <c r="AN47" s="11">
        <v>2.6377999999999999</v>
      </c>
      <c r="AO47" s="11">
        <v>0.15129999999999999</v>
      </c>
      <c r="AP47" s="11">
        <v>0.26450000000000001</v>
      </c>
      <c r="AQ47" s="11">
        <v>1.52E-2</v>
      </c>
      <c r="AR47" s="11">
        <v>5.4927000000000001</v>
      </c>
      <c r="AS47" s="11">
        <v>0.48010000000000003</v>
      </c>
      <c r="AT47" s="11">
        <v>0.1109</v>
      </c>
      <c r="AU47" s="11">
        <v>9.7000000000000003E-3</v>
      </c>
      <c r="AV47" s="11">
        <v>30.1662</v>
      </c>
      <c r="AW47" s="11">
        <v>0.90900000000000003</v>
      </c>
      <c r="AX47" s="11">
        <v>0.46250000000000002</v>
      </c>
      <c r="AY47" s="11">
        <v>1.3899999999999999E-2</v>
      </c>
      <c r="AZ47" s="11">
        <v>0.27235213204951852</v>
      </c>
      <c r="BA47" s="11">
        <v>4.1704238052299374</v>
      </c>
      <c r="BB47" s="11">
        <v>0.61318451342867109</v>
      </c>
      <c r="BC47" s="11">
        <v>0.49133594186696483</v>
      </c>
      <c r="BD47" s="11">
        <v>0.13175067991025352</v>
      </c>
      <c r="BE47" s="27"/>
      <c r="BF47" s="5"/>
    </row>
    <row r="48" spans="2:66" ht="13.5" customHeight="1" x14ac:dyDescent="0.2">
      <c r="B48" s="10">
        <v>178</v>
      </c>
      <c r="C48" s="10">
        <v>9.1579999999999995</v>
      </c>
      <c r="D48" s="10">
        <v>178.38158000000001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34.700000000000003</v>
      </c>
      <c r="Q48" s="24">
        <v>0.94</v>
      </c>
      <c r="R48" s="24">
        <v>4.59</v>
      </c>
      <c r="S48" s="24">
        <v>45</v>
      </c>
      <c r="T48" s="24">
        <v>89.02</v>
      </c>
      <c r="U48" s="10">
        <v>5</v>
      </c>
      <c r="V48" s="10">
        <v>2</v>
      </c>
      <c r="W48" s="10">
        <v>2</v>
      </c>
      <c r="X48" s="10">
        <v>1</v>
      </c>
      <c r="Y48" s="10">
        <v>7</v>
      </c>
      <c r="Z48" s="10">
        <v>2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11.7761</v>
      </c>
      <c r="AK48" s="10">
        <v>8.6599999999999996E-2</v>
      </c>
      <c r="AL48" s="11">
        <v>0.4541</v>
      </c>
      <c r="AM48" s="11">
        <v>3.3E-3</v>
      </c>
      <c r="AN48" s="11">
        <v>4.9189999999999996</v>
      </c>
      <c r="AO48" s="11">
        <v>1.7500000000000002E-2</v>
      </c>
      <c r="AP48" s="11">
        <v>0.4975</v>
      </c>
      <c r="AQ48" s="11">
        <v>1.8E-3</v>
      </c>
      <c r="AR48" s="11">
        <v>21.7913</v>
      </c>
      <c r="AS48" s="11">
        <v>0.1135</v>
      </c>
      <c r="AT48" s="11">
        <v>0.44369999999999998</v>
      </c>
      <c r="AU48" s="11">
        <v>2.3E-3</v>
      </c>
      <c r="AV48" s="11">
        <v>36.121299999999998</v>
      </c>
      <c r="AW48" s="11">
        <v>3.3300000000000003E-2</v>
      </c>
      <c r="AX48" s="11">
        <v>0.55869999999999997</v>
      </c>
      <c r="AY48" s="11">
        <v>5.0000000000000001E-4</v>
      </c>
      <c r="AZ48" s="11">
        <v>5.7943571293315635E-2</v>
      </c>
      <c r="BA48" s="11">
        <v>1.2591841334234843</v>
      </c>
      <c r="BB48" s="11">
        <v>0.11472466081404628</v>
      </c>
      <c r="BC48" s="11">
        <v>0.11481629392971245</v>
      </c>
      <c r="BD48" s="11">
        <v>0.454318086158225</v>
      </c>
      <c r="BE48" s="27"/>
      <c r="BF48" s="5"/>
    </row>
    <row r="49" spans="2:57" ht="13.5" customHeight="1" x14ac:dyDescent="0.2">
      <c r="B49" s="10">
        <v>178</v>
      </c>
      <c r="C49" s="10">
        <v>9.1669999999999998</v>
      </c>
      <c r="D49" s="10">
        <v>178.38195999999999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34.700000000000003</v>
      </c>
      <c r="Q49" s="24">
        <v>0.94</v>
      </c>
      <c r="R49" s="24">
        <v>4.59</v>
      </c>
      <c r="S49" s="24">
        <v>44.88</v>
      </c>
      <c r="T49" s="24">
        <v>89.1</v>
      </c>
      <c r="U49" s="10">
        <v>5</v>
      </c>
      <c r="V49" s="10">
        <v>2</v>
      </c>
      <c r="W49" s="10">
        <v>2</v>
      </c>
      <c r="X49" s="10">
        <v>1</v>
      </c>
      <c r="Y49" s="10">
        <v>7</v>
      </c>
      <c r="Z49" s="10">
        <v>2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3.9708999999999999</v>
      </c>
      <c r="AK49" s="10">
        <v>0.24579999999999999</v>
      </c>
      <c r="AL49" s="11">
        <v>0.15490000000000001</v>
      </c>
      <c r="AM49" s="11">
        <v>9.5999999999999992E-3</v>
      </c>
      <c r="AN49" s="11">
        <v>2.9701</v>
      </c>
      <c r="AO49" s="11">
        <v>0.34539999999999998</v>
      </c>
      <c r="AP49" s="11">
        <v>0.30380000000000001</v>
      </c>
      <c r="AQ49" s="11">
        <v>3.5299999999999998E-2</v>
      </c>
      <c r="AR49" s="11">
        <v>7.5618999999999996</v>
      </c>
      <c r="AS49" s="11">
        <v>0.63700000000000001</v>
      </c>
      <c r="AT49" s="11">
        <v>0.15570000000000001</v>
      </c>
      <c r="AU49" s="11">
        <v>1.3100000000000001E-2</v>
      </c>
      <c r="AV49" s="11">
        <v>34.380299999999998</v>
      </c>
      <c r="AW49" s="11">
        <v>4.6862000000000004</v>
      </c>
      <c r="AX49" s="11">
        <v>0.53800000000000003</v>
      </c>
      <c r="AY49" s="11">
        <v>7.3300000000000004E-2</v>
      </c>
      <c r="AZ49" s="11">
        <v>0.27821335234022332</v>
      </c>
      <c r="BA49" s="11">
        <v>3.4553628773281955</v>
      </c>
      <c r="BB49" s="11">
        <v>0.55110278218249964</v>
      </c>
      <c r="BC49" s="11">
        <v>0.48039708469464693</v>
      </c>
      <c r="BD49" s="11">
        <v>0.40820661477658432</v>
      </c>
      <c r="BE49" s="27"/>
    </row>
    <row r="50" spans="2:57" ht="13.5" customHeight="1" x14ac:dyDescent="0.2">
      <c r="B50" s="10">
        <v>178</v>
      </c>
      <c r="C50" s="10">
        <v>9.0589999999999993</v>
      </c>
      <c r="D50" s="10">
        <v>178.37746000000001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34.700000000000003</v>
      </c>
      <c r="Q50" s="24">
        <v>0.94</v>
      </c>
      <c r="R50" s="24">
        <v>4.59</v>
      </c>
      <c r="S50" s="24">
        <v>46.24</v>
      </c>
      <c r="T50" s="24">
        <v>88.24</v>
      </c>
      <c r="U50" s="10">
        <v>5</v>
      </c>
      <c r="V50" s="10">
        <v>2</v>
      </c>
      <c r="W50" s="10">
        <v>2</v>
      </c>
      <c r="X50" s="10">
        <v>1</v>
      </c>
      <c r="Y50" s="10">
        <v>7</v>
      </c>
      <c r="Z50" s="10">
        <v>2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5.7237999999999998</v>
      </c>
      <c r="AK50" s="10">
        <v>0.73629999999999995</v>
      </c>
      <c r="AL50" s="11">
        <v>0.19670000000000001</v>
      </c>
      <c r="AM50" s="11">
        <v>2.53E-2</v>
      </c>
      <c r="AN50" s="11">
        <v>2.3456999999999999</v>
      </c>
      <c r="AO50" s="11">
        <v>0.31540000000000001</v>
      </c>
      <c r="AP50" s="11">
        <v>0.2112</v>
      </c>
      <c r="AQ50" s="11">
        <v>2.8400000000000002E-2</v>
      </c>
      <c r="AR50" s="11">
        <v>10.731999999999999</v>
      </c>
      <c r="AS50" s="11">
        <v>1.4103000000000001</v>
      </c>
      <c r="AT50" s="11">
        <v>0.1948</v>
      </c>
      <c r="AU50" s="11">
        <v>2.5600000000000001E-2</v>
      </c>
      <c r="AV50" s="11">
        <v>17.372199999999999</v>
      </c>
      <c r="AW50" s="11">
        <v>2.3754</v>
      </c>
      <c r="AX50" s="11">
        <v>0.23860000000000001</v>
      </c>
      <c r="AY50" s="11">
        <v>3.2599999999999997E-2</v>
      </c>
      <c r="AZ50" s="11">
        <v>6.091596265006672E-2</v>
      </c>
      <c r="BA50" s="11">
        <v>1.2248459958932238</v>
      </c>
      <c r="BB50" s="11">
        <v>0.10106137517305031</v>
      </c>
      <c r="BC50" s="11">
        <v>7.0387829440754238E-2</v>
      </c>
      <c r="BD50" s="11">
        <v>0.64622437877014183</v>
      </c>
      <c r="BE50" s="27"/>
    </row>
    <row r="51" spans="2:57" ht="13.5" customHeight="1" x14ac:dyDescent="0.2">
      <c r="B51" s="10">
        <v>178</v>
      </c>
      <c r="C51" s="10">
        <v>8.8279999999999994</v>
      </c>
      <c r="D51" s="10">
        <v>178.36783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34.700000000000003</v>
      </c>
      <c r="Q51" s="24">
        <v>0.94</v>
      </c>
      <c r="R51" s="24">
        <v>4.59</v>
      </c>
      <c r="S51" s="24">
        <v>49.14</v>
      </c>
      <c r="T51" s="24">
        <v>86.47</v>
      </c>
      <c r="U51" s="10">
        <v>5</v>
      </c>
      <c r="V51" s="10">
        <v>2</v>
      </c>
      <c r="W51" s="10">
        <v>2</v>
      </c>
      <c r="X51" s="10">
        <v>1</v>
      </c>
      <c r="Y51" s="10">
        <v>7</v>
      </c>
      <c r="Z51" s="10">
        <v>2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18.419499999999999</v>
      </c>
      <c r="AK51" s="26">
        <v>0.54300000000000004</v>
      </c>
      <c r="AL51" s="26">
        <v>0.5645</v>
      </c>
      <c r="AM51" s="26">
        <v>1.6500000000000001E-2</v>
      </c>
      <c r="AN51" s="26">
        <v>6.9059999999999997</v>
      </c>
      <c r="AO51" s="26">
        <v>0.20750000000000002</v>
      </c>
      <c r="AP51" s="26">
        <v>0.55399999999999994</v>
      </c>
      <c r="AQ51" s="26">
        <v>1.6500000000000001E-2</v>
      </c>
      <c r="AR51" s="26">
        <v>34.808</v>
      </c>
      <c r="AS51" s="26">
        <v>1.0190000000000001</v>
      </c>
      <c r="AT51" s="26">
        <v>0.5635</v>
      </c>
      <c r="AU51" s="26">
        <v>1.6500000000000001E-2</v>
      </c>
      <c r="AV51" s="26">
        <v>43.881799999999998</v>
      </c>
      <c r="AW51" s="26">
        <v>1.3208</v>
      </c>
      <c r="AX51" s="26">
        <v>0.53639999999999999</v>
      </c>
      <c r="AY51" s="26">
        <v>1.61E-2</v>
      </c>
      <c r="AZ51" s="11">
        <v>-1.6140865737344051E-2</v>
      </c>
      <c r="BA51" s="11">
        <v>23.797692990239575</v>
      </c>
      <c r="BB51" s="11">
        <v>-2.4638603509409961E-2</v>
      </c>
      <c r="BC51" s="11">
        <v>-2.5407837989874379E-2</v>
      </c>
      <c r="BD51" s="11">
        <v>0.39514210014155721</v>
      </c>
      <c r="BE51" s="27"/>
    </row>
    <row r="52" spans="2:57" ht="13.5" customHeight="1" x14ac:dyDescent="0.2">
      <c r="B52" s="10">
        <v>178</v>
      </c>
      <c r="C52" s="10">
        <v>8.8179999999999996</v>
      </c>
      <c r="D52" s="10">
        <v>178.36742000000001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34.700000000000003</v>
      </c>
      <c r="Q52" s="24">
        <v>0.94</v>
      </c>
      <c r="R52" s="24">
        <v>4.59</v>
      </c>
      <c r="S52" s="24">
        <v>49.27</v>
      </c>
      <c r="T52" s="24">
        <v>86.4</v>
      </c>
      <c r="U52" s="10">
        <v>5</v>
      </c>
      <c r="V52" s="10">
        <v>2</v>
      </c>
      <c r="W52" s="10">
        <v>2</v>
      </c>
      <c r="X52" s="10">
        <v>1</v>
      </c>
      <c r="Y52" s="10">
        <v>7</v>
      </c>
      <c r="Z52" s="10">
        <v>2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32.540399999999998</v>
      </c>
      <c r="AK52" s="10">
        <v>0.90069999999999995</v>
      </c>
      <c r="AL52" s="11">
        <v>0.9929</v>
      </c>
      <c r="AM52" s="11">
        <v>2.7300000000000001E-2</v>
      </c>
      <c r="AN52" s="11">
        <v>12.432</v>
      </c>
      <c r="AO52" s="11">
        <v>0.35680000000000001</v>
      </c>
      <c r="AP52" s="11">
        <v>0.99260000000000004</v>
      </c>
      <c r="AQ52" s="11">
        <v>2.8299999999999999E-2</v>
      </c>
      <c r="AR52" s="11">
        <v>61.621200000000002</v>
      </c>
      <c r="AS52" s="11">
        <v>1.7355</v>
      </c>
      <c r="AT52" s="11">
        <v>0.9929</v>
      </c>
      <c r="AU52" s="11">
        <v>2.7799999999999998E-2</v>
      </c>
      <c r="AV52" s="11">
        <v>81.571399999999997</v>
      </c>
      <c r="AW52" s="11">
        <v>2.3323</v>
      </c>
      <c r="AX52" s="11">
        <v>0.99260000000000004</v>
      </c>
      <c r="AY52" s="11">
        <v>2.8199999999999999E-2</v>
      </c>
      <c r="AZ52" s="25">
        <v>0.73549892876215106</v>
      </c>
      <c r="BA52" s="25">
        <v>1.3237554607829771</v>
      </c>
      <c r="BB52" s="25">
        <v>0.13932423882239722</v>
      </c>
      <c r="BC52" s="25">
        <v>0.20825915878757845</v>
      </c>
      <c r="BD52" s="25">
        <v>11.797316590581586</v>
      </c>
      <c r="BE52" s="27"/>
    </row>
    <row r="53" spans="2:57" ht="13.5" customHeight="1" x14ac:dyDescent="0.2">
      <c r="B53" s="10">
        <v>178</v>
      </c>
      <c r="C53" s="10">
        <v>9.048</v>
      </c>
      <c r="D53" s="10">
        <v>178.37700000000001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34.700000000000003</v>
      </c>
      <c r="Q53" s="24">
        <v>0.94</v>
      </c>
      <c r="R53" s="24">
        <v>4.59</v>
      </c>
      <c r="S53" s="24">
        <v>46.38</v>
      </c>
      <c r="T53" s="24">
        <v>88.16</v>
      </c>
      <c r="U53" s="10">
        <v>5</v>
      </c>
      <c r="V53" s="10">
        <v>2</v>
      </c>
      <c r="W53" s="10">
        <v>2</v>
      </c>
      <c r="X53" s="10">
        <v>1</v>
      </c>
      <c r="Y53" s="10">
        <v>7</v>
      </c>
      <c r="Z53" s="10">
        <v>2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29.451599999999999</v>
      </c>
      <c r="AK53" s="10">
        <v>0.48180000000000001</v>
      </c>
      <c r="AL53" s="11">
        <v>0.99980000000000002</v>
      </c>
      <c r="AM53" s="11">
        <v>1.6400000000000001E-2</v>
      </c>
      <c r="AN53" s="11">
        <v>11.2403</v>
      </c>
      <c r="AO53" s="11">
        <v>0.1885</v>
      </c>
      <c r="AP53" s="11">
        <v>0.99960000000000004</v>
      </c>
      <c r="AQ53" s="11">
        <v>1.6799999999999999E-2</v>
      </c>
      <c r="AR53" s="11">
        <v>55.756500000000003</v>
      </c>
      <c r="AS53" s="11">
        <v>0.82930000000000004</v>
      </c>
      <c r="AT53" s="11">
        <v>0.99980000000000002</v>
      </c>
      <c r="AU53" s="11">
        <v>1.49E-2</v>
      </c>
      <c r="AV53" s="11">
        <v>73.702699999999993</v>
      </c>
      <c r="AW53" s="11">
        <v>1.1736</v>
      </c>
      <c r="AX53" s="11">
        <v>0.99960000000000004</v>
      </c>
      <c r="AY53" s="11">
        <v>1.5900000000000001E-2</v>
      </c>
      <c r="AZ53" s="25">
        <v>0.73534487833017437</v>
      </c>
      <c r="BA53" s="25">
        <v>1.3218674055939665</v>
      </c>
      <c r="BB53" s="25">
        <v>0.13862436968558425</v>
      </c>
      <c r="BC53" s="25">
        <v>0.20713654747028287</v>
      </c>
      <c r="BD53" s="25">
        <v>11.823002440767347</v>
      </c>
      <c r="BE53" s="27"/>
    </row>
    <row r="54" spans="2:57" ht="13.5" customHeight="1" x14ac:dyDescent="0.2">
      <c r="B54" s="10">
        <v>178</v>
      </c>
      <c r="C54" s="10">
        <v>9.3629999999999995</v>
      </c>
      <c r="D54" s="10">
        <v>178.39012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34.700000000000003</v>
      </c>
      <c r="Q54" s="24">
        <v>0.94</v>
      </c>
      <c r="R54" s="24">
        <v>4.59</v>
      </c>
      <c r="S54" s="24">
        <v>42.42</v>
      </c>
      <c r="T54" s="24">
        <v>90.7</v>
      </c>
      <c r="U54" s="10">
        <v>5</v>
      </c>
      <c r="V54" s="10">
        <v>2</v>
      </c>
      <c r="W54" s="10">
        <v>2</v>
      </c>
      <c r="X54" s="10">
        <v>1</v>
      </c>
      <c r="Y54" s="10">
        <v>7</v>
      </c>
      <c r="Z54" s="10">
        <v>2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19.588999999999999</v>
      </c>
      <c r="AK54" s="10">
        <v>1.1393</v>
      </c>
      <c r="AL54" s="11">
        <v>1.0085999999999999</v>
      </c>
      <c r="AM54" s="11">
        <v>5.9200000000000003E-2</v>
      </c>
      <c r="AN54" s="11">
        <v>7.4459999999999997</v>
      </c>
      <c r="AO54" s="11">
        <v>0.44529999999999997</v>
      </c>
      <c r="AP54" s="11">
        <v>1.0085</v>
      </c>
      <c r="AQ54" s="11">
        <v>6.08E-2</v>
      </c>
      <c r="AR54" s="11">
        <v>37.1479</v>
      </c>
      <c r="AS54" s="11">
        <v>2.1781999999999999</v>
      </c>
      <c r="AT54" s="11">
        <v>1.0085999999999999</v>
      </c>
      <c r="AU54" s="11">
        <v>5.9700000000000003E-2</v>
      </c>
      <c r="AV54" s="11">
        <v>48.2851</v>
      </c>
      <c r="AW54" s="11">
        <v>2.8917000000000002</v>
      </c>
      <c r="AX54" s="11">
        <v>1.0085</v>
      </c>
      <c r="AY54" s="11">
        <v>6.0900000000000003E-2</v>
      </c>
      <c r="AZ54" s="25">
        <v>0.73278833541774702</v>
      </c>
      <c r="BA54" s="25">
        <v>1.2998069877435872</v>
      </c>
      <c r="BB54" s="25">
        <v>0.13036180398674987</v>
      </c>
      <c r="BC54" s="25">
        <v>0.19440494338612643</v>
      </c>
      <c r="BD54" s="25">
        <v>12.121087140488511</v>
      </c>
      <c r="BE54" s="27"/>
    </row>
  </sheetData>
  <autoFilter ref="B9:BB54" xr:uid="{DF6FF512-44A6-4D2B-ABB0-DD152F7595D7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20F7-18E0-43C0-BBB6-7FBA05E47864}">
  <sheetPr codeName="Sheet44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180</v>
      </c>
      <c r="C10" s="10">
        <v>8.9629999999999992</v>
      </c>
      <c r="D10" s="10">
        <v>180.37345999999999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35.299999999999997</v>
      </c>
      <c r="Q10" s="24">
        <v>1.26</v>
      </c>
      <c r="R10" s="24">
        <v>4.45</v>
      </c>
      <c r="S10" s="24">
        <v>47.57</v>
      </c>
      <c r="T10" s="24">
        <v>87.56</v>
      </c>
      <c r="U10" s="10">
        <v>2</v>
      </c>
      <c r="V10" s="10">
        <v>0</v>
      </c>
      <c r="W10" s="10">
        <v>2</v>
      </c>
      <c r="X10" s="10">
        <v>0</v>
      </c>
      <c r="Y10" s="10">
        <v>0</v>
      </c>
      <c r="Z10" s="10">
        <v>1</v>
      </c>
      <c r="AA10" s="10">
        <v>270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2.2887</v>
      </c>
      <c r="AK10" s="10">
        <v>1.0800000000000001E-2</v>
      </c>
      <c r="AL10" s="11">
        <v>8.3000000000000004E-2</v>
      </c>
      <c r="AM10" s="11">
        <v>4.0000000000000002E-4</v>
      </c>
      <c r="AN10" s="11">
        <v>2.2597</v>
      </c>
      <c r="AO10" s="11">
        <v>7.7799999999999994E-2</v>
      </c>
      <c r="AP10" s="11">
        <v>0.20960000000000001</v>
      </c>
      <c r="AQ10" s="11">
        <v>7.1999999999999998E-3</v>
      </c>
      <c r="AR10" s="11">
        <v>4.4660000000000002</v>
      </c>
      <c r="AS10" s="11">
        <v>1.9199999999999998E-2</v>
      </c>
      <c r="AT10" s="11">
        <v>8.5400000000000004E-2</v>
      </c>
      <c r="AU10" s="11">
        <v>4.0000000000000002E-4</v>
      </c>
      <c r="AV10" s="11">
        <v>27.1752</v>
      </c>
      <c r="AW10" s="11">
        <v>0.34939999999999999</v>
      </c>
      <c r="AX10" s="11">
        <v>0.3906</v>
      </c>
      <c r="AY10" s="11">
        <v>5.0000000000000001E-3</v>
      </c>
      <c r="AZ10" s="11">
        <v>0.30156614461846049</v>
      </c>
      <c r="BA10" s="11">
        <v>4.5737704918032787</v>
      </c>
      <c r="BB10" s="11">
        <v>0.64117647058823535</v>
      </c>
      <c r="BC10" s="11">
        <v>0.46905737704918038</v>
      </c>
      <c r="BD10" s="11">
        <v>0.24701485484450253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7.1784375000000011E-2</v>
      </c>
      <c r="BJ10" s="4">
        <f>DSTDEV(PlotSort,"PhxRed",$BI$35:$BI$38)/SQRT($BH10)</f>
        <v>5.57410326466429E-3</v>
      </c>
      <c r="BK10" s="4">
        <f>DAVERAGE(PlotSort,"PhxRedEdge",$BI$35:$BI$38)</f>
        <v>0.21626250000000002</v>
      </c>
      <c r="BL10" s="4">
        <f>DSTDEV(PlotSort,"PhxRedEdge",$BI$35:$BI$38)/SQRT($BH10)</f>
        <v>4.6298291048722275E-3</v>
      </c>
      <c r="BM10" s="4">
        <f>DAVERAGE(PlotSort,"TMRed",$BI$35:$BI$38)</f>
        <v>7.2228125000000004E-2</v>
      </c>
      <c r="BN10" s="4">
        <f>DSTDEV(PlotSort,"TMRed",$BI$35:$BI$38)/SQRT($BH10)</f>
        <v>5.4137821329793947E-3</v>
      </c>
      <c r="BO10" s="4">
        <f>DAVERAGE(PlotSort,"TMNIR",$BI$35:$BI$38)</f>
        <v>0.42855625000000008</v>
      </c>
      <c r="BP10" s="4">
        <f>DSTDEV(PlotSort,"TMNIR",$BI$35:$BI$38)/SQRT($BH10)</f>
        <v>5.9863368246891218E-3</v>
      </c>
      <c r="BQ10" s="4">
        <f>DAVERAGE(PlotSort,"NDRE",$BI$35:$BI$38)</f>
        <v>0.33011240340651116</v>
      </c>
      <c r="BR10" s="4">
        <f>DSTDEV(PlotSort,"NDRE",$BI$35:$BI$38)/SQRT($BH10)</f>
        <v>8.4797213053209343E-3</v>
      </c>
      <c r="BS10" s="4">
        <f>DAVERAGE(PlotSort,"rvi",$BI$35:$BI$38)</f>
        <v>7.0715685016051744</v>
      </c>
      <c r="BT10" s="4">
        <f>DSTDEV(PlotSort,"rvi",$BI$35:$BI$38)/SQRT($BH10)</f>
        <v>0.57200471608291659</v>
      </c>
      <c r="BU10" s="17">
        <f>DAVERAGE(PlotSort,"ndvi",$BI$35:$BI$38)</f>
        <v>0.71626441530928919</v>
      </c>
      <c r="BV10" s="4">
        <f>DSTDEV(PlotSort,"ndvi",$BI$35:$BI$38)/SQRT($BH10)</f>
        <v>1.7969842203466438E-2</v>
      </c>
      <c r="BW10" s="17">
        <f>DAVERAGE(PlotSort,"SAVI",$BI$35:$BI$38)</f>
        <v>0.5347791976718389</v>
      </c>
      <c r="BX10" s="4">
        <f>DSTDEV(PlotSort,"SAVI",$BI$35:$BI$38)/SQRT($BH10)</f>
        <v>1.2171971359352244E-2</v>
      </c>
      <c r="BY10" s="17">
        <f>DAVERAGE(PlotSort,"CCCI",$BI$35:$BI$38)</f>
        <v>0.19805917085222374</v>
      </c>
      <c r="BZ10" s="4">
        <f>DSTDEV(PlotSort,"CCCI",$BI$35:$BI$38)/SQRT($BH10)</f>
        <v>1.6493897340102513E-2</v>
      </c>
    </row>
    <row r="11" spans="1:78" ht="13.5" customHeight="1" x14ac:dyDescent="0.2">
      <c r="B11" s="10">
        <v>180</v>
      </c>
      <c r="C11" s="10">
        <v>8.9550000000000001</v>
      </c>
      <c r="D11" s="10">
        <v>180.37313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35.299999999999997</v>
      </c>
      <c r="Q11" s="24">
        <v>1.26</v>
      </c>
      <c r="R11" s="24">
        <v>4.45</v>
      </c>
      <c r="S11" s="24">
        <v>47.67</v>
      </c>
      <c r="T11" s="24">
        <v>87.5</v>
      </c>
      <c r="U11" s="10">
        <v>2</v>
      </c>
      <c r="V11" s="10">
        <v>0</v>
      </c>
      <c r="W11" s="10">
        <v>2</v>
      </c>
      <c r="X11" s="10">
        <v>0</v>
      </c>
      <c r="Y11" s="10">
        <v>0</v>
      </c>
      <c r="Z11" s="10">
        <v>1</v>
      </c>
      <c r="AA11" s="10">
        <v>270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3.2265999999999999</v>
      </c>
      <c r="AK11" s="10">
        <v>0.67949999999999999</v>
      </c>
      <c r="AL11" s="11">
        <v>0.1173</v>
      </c>
      <c r="AM11" s="11">
        <v>2.47E-2</v>
      </c>
      <c r="AN11" s="11">
        <v>2.5907</v>
      </c>
      <c r="AO11" s="11">
        <v>0.1396</v>
      </c>
      <c r="AP11" s="11">
        <v>0.24079999999999999</v>
      </c>
      <c r="AQ11" s="11">
        <v>1.2999999999999999E-2</v>
      </c>
      <c r="AR11" s="11">
        <v>6.0479000000000003</v>
      </c>
      <c r="AS11" s="11">
        <v>1.3776999999999999</v>
      </c>
      <c r="AT11" s="11">
        <v>0.1159</v>
      </c>
      <c r="AU11" s="11">
        <v>2.64E-2</v>
      </c>
      <c r="AV11" s="11">
        <v>28.986899999999999</v>
      </c>
      <c r="AW11" s="11">
        <v>2.7E-2</v>
      </c>
      <c r="AX11" s="11">
        <v>0.41749999999999998</v>
      </c>
      <c r="AY11" s="11">
        <v>4.0000000000000002E-4</v>
      </c>
      <c r="AZ11" s="11">
        <v>0.26841865410906879</v>
      </c>
      <c r="BA11" s="11">
        <v>3.602243313201035</v>
      </c>
      <c r="BB11" s="11">
        <v>0.56542932133483315</v>
      </c>
      <c r="BC11" s="11">
        <v>0.43777820785755761</v>
      </c>
      <c r="BD11" s="11">
        <v>0.2746108702576362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7.425000000000001E-2</v>
      </c>
      <c r="BJ11" s="4">
        <f>DSTDEV(PlotSort,"PhxRed",$BI$31:$BI$32)/SQRT($BH11)</f>
        <v>5.7110711196178623E-3</v>
      </c>
      <c r="BK11" s="4">
        <f>DAVERAGE(PlotSort,"PhxRedEdge",$BI$31:$BI$32)</f>
        <v>0.22446874999999999</v>
      </c>
      <c r="BL11" s="4">
        <f>DSTDEV(PlotSort,"PhxRedEdge",$BI$31:$BI$32)/SQRT($BH11)</f>
        <v>5.0900779197539459E-3</v>
      </c>
      <c r="BM11" s="4">
        <f>DAVERAGE(PlotSort,"TMRed",$BI$31:$BI$32)</f>
        <v>7.4806249999999991E-2</v>
      </c>
      <c r="BN11" s="4">
        <f>DSTDEV(PlotSort,"TMRed",$BI$31:$BI$32)/SQRT($BH11)</f>
        <v>5.4483060727624445E-3</v>
      </c>
      <c r="BO11" s="4">
        <f>DAVERAGE(PlotSort,"TMNIR",$BI$31:$BI$32)</f>
        <v>0.43984999999999996</v>
      </c>
      <c r="BP11" s="4">
        <f>DSTDEV(PlotSort,"TMNIR",$BI$31:$BI$32)/SQRT($BH11)</f>
        <v>6.0555759428810741E-3</v>
      </c>
      <c r="BQ11" s="4">
        <f>DAVERAGE(PlotSort,"NDRE",$BI$31:$BI$32)</f>
        <v>0.32476353533379659</v>
      </c>
      <c r="BR11" s="4">
        <f>DSTDEV(PlotSort,"NDRE",$BI$31:$BI$32)/SQRT($BH11)</f>
        <v>9.6861112265588609E-3</v>
      </c>
      <c r="BS11" s="4">
        <f>DAVERAGE(PlotSort,"rvi",$BI$31:$BI$32)</f>
        <v>6.4195363979414912</v>
      </c>
      <c r="BT11" s="4">
        <f>DSTDEV(PlotSort,"rvi",$BI$31:$BI$32)/SQRT($BH11)</f>
        <v>0.52338486391673034</v>
      </c>
      <c r="BU11" s="17">
        <f>DAVERAGE(PlotSort,"ndvi",$BI$31:$BI$32)</f>
        <v>0.71115908329491095</v>
      </c>
      <c r="BV11" s="4">
        <f>DSTDEV(PlotSort,"ndvi",$BI$31:$BI$32)/SQRT($BH11)</f>
        <v>1.8967463588472514E-2</v>
      </c>
      <c r="BW11" s="17">
        <f>DAVERAGE(PlotSort,"SAVI",$BI$31:$BI$32)</f>
        <v>0.5399485026305858</v>
      </c>
      <c r="BX11" s="4">
        <f>DSTDEV(PlotSort,"SAVI",$BI$31:$BI$32)/SQRT($BH11)</f>
        <v>1.3103936229841991E-2</v>
      </c>
      <c r="BY11" s="17">
        <f>DAVERAGE(PlotSort,"CCCI",$BI$31:$BI$32)</f>
        <v>0.17677315626090115</v>
      </c>
      <c r="BZ11" s="4">
        <f>DSTDEV(PlotSort,"CCCI",$BI$31:$BI$32)/SQRT($BH11)</f>
        <v>2.4686249445798725E-2</v>
      </c>
    </row>
    <row r="12" spans="1:78" ht="13.5" customHeight="1" x14ac:dyDescent="0.2">
      <c r="B12" s="10">
        <v>180</v>
      </c>
      <c r="C12" s="10">
        <v>8.9459999999999997</v>
      </c>
      <c r="D12" s="10">
        <v>180.37275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35.299999999999997</v>
      </c>
      <c r="Q12" s="24">
        <v>1.26</v>
      </c>
      <c r="R12" s="24">
        <v>4.45</v>
      </c>
      <c r="S12" s="24">
        <v>47.78</v>
      </c>
      <c r="T12" s="24">
        <v>87.43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1</v>
      </c>
      <c r="AA12" s="10">
        <v>270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1.0482</v>
      </c>
      <c r="AK12" s="10">
        <v>1.1900000000000001E-2</v>
      </c>
      <c r="AL12" s="11">
        <v>3.8199999999999998E-2</v>
      </c>
      <c r="AM12" s="11">
        <v>4.0000000000000002E-4</v>
      </c>
      <c r="AN12" s="11">
        <v>2.0207999999999999</v>
      </c>
      <c r="AO12" s="11">
        <v>2.8000000000000001E-2</v>
      </c>
      <c r="AP12" s="11">
        <v>0.1883</v>
      </c>
      <c r="AQ12" s="11">
        <v>2.5999999999999999E-3</v>
      </c>
      <c r="AR12" s="11">
        <v>1.9869000000000001</v>
      </c>
      <c r="AS12" s="11">
        <v>4.0000000000000002E-4</v>
      </c>
      <c r="AT12" s="11">
        <v>3.8199999999999998E-2</v>
      </c>
      <c r="AU12" s="11">
        <v>0</v>
      </c>
      <c r="AV12" s="11">
        <v>30.168299999999999</v>
      </c>
      <c r="AW12" s="11">
        <v>0.5554</v>
      </c>
      <c r="AX12" s="11">
        <v>0.4355</v>
      </c>
      <c r="AY12" s="11">
        <v>8.0000000000000002E-3</v>
      </c>
      <c r="AZ12" s="11">
        <v>0.39628085924975953</v>
      </c>
      <c r="BA12" s="11">
        <v>11.400523560209425</v>
      </c>
      <c r="BB12" s="11">
        <v>0.83871648722820347</v>
      </c>
      <c r="BC12" s="11">
        <v>0.61204683167299989</v>
      </c>
      <c r="BD12" s="11">
        <v>0.2415303211579117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6.9318749999999998E-2</v>
      </c>
      <c r="BJ12" s="4">
        <f>DSTDEV(PlotSort,"PhxRed",$BJ$31:$BJ$32)/SQRT($BH12)</f>
        <v>9.7467097813826401E-3</v>
      </c>
      <c r="BK12" s="4">
        <f>DAVERAGE(PlotSort,"PhxRedEdge",$BJ$31:$BJ$32)</f>
        <v>0.20805624999999997</v>
      </c>
      <c r="BL12" s="4">
        <f>DSTDEV(PlotSort,"PhxRedEdge",$BJ$31:$BJ$32)/SQRT($BH12)</f>
        <v>7.3288071377613168E-3</v>
      </c>
      <c r="BM12" s="4">
        <f>DAVERAGE(PlotSort,"TMRed",$BJ$31:$BJ$32)</f>
        <v>6.9650000000000004E-2</v>
      </c>
      <c r="BN12" s="4">
        <f>DSTDEV(PlotSort,"TMRed",$BJ$31:$BJ$32)/SQRT($BH12)</f>
        <v>9.5170242197863478E-3</v>
      </c>
      <c r="BO12" s="4">
        <f>DAVERAGE(PlotSort,"TMNIR",$BJ$31:$BJ$32)</f>
        <v>0.41726249999999998</v>
      </c>
      <c r="BP12" s="4">
        <f>DSTDEV(PlotSort,"TMNIR",$BJ$31:$BJ$32)/SQRT($BH12)</f>
        <v>9.7183626664508992E-3</v>
      </c>
      <c r="BQ12" s="4">
        <f>DAVERAGE(PlotSort,"NDRE",$BJ$31:$BJ$32)</f>
        <v>0.33546127147922583</v>
      </c>
      <c r="BR12" s="4">
        <f>DSTDEV(PlotSort,"NDRE",$BJ$31:$BJ$32)/SQRT($BH12)</f>
        <v>1.4127089136522797E-2</v>
      </c>
      <c r="BS12" s="4">
        <f>DAVERAGE(PlotSort,"rvi",$BJ$31:$BJ$32)</f>
        <v>7.7236006052688628</v>
      </c>
      <c r="BT12" s="4">
        <f>DSTDEV(PlotSort,"rvi",$BJ$31:$BJ$32)/SQRT($BH12)</f>
        <v>1.0108239226371971</v>
      </c>
      <c r="BU12" s="17">
        <f>DAVERAGE(PlotSort,"ndvi",$BJ$31:$BJ$32)</f>
        <v>0.72136974732366732</v>
      </c>
      <c r="BV12" s="4">
        <f>DSTDEV(PlotSort,"ndvi",$BJ$31:$BJ$32)/SQRT($BH12)</f>
        <v>3.1168515344847107E-2</v>
      </c>
      <c r="BW12" s="17">
        <f>DAVERAGE(PlotSort,"SAVI",$BJ$31:$BJ$32)</f>
        <v>0.52960989271309178</v>
      </c>
      <c r="BX12" s="4">
        <f>DSTDEV(PlotSort,"SAVI",$BJ$31:$BJ$32)/SQRT($BH12)</f>
        <v>2.0907074371560974E-2</v>
      </c>
      <c r="BY12" s="17">
        <f>DAVERAGE(PlotSort,"CCCI",$BJ$31:$BJ$32)</f>
        <v>0.21934518544354634</v>
      </c>
      <c r="BZ12" s="4">
        <f>DSTDEV(PlotSort,"CCCI",$BJ$31:$BJ$32)/SQRT($BH12)</f>
        <v>2.1322388479428734E-2</v>
      </c>
    </row>
    <row r="13" spans="1:78" ht="13.5" customHeight="1" x14ac:dyDescent="0.2">
      <c r="B13" s="10">
        <v>180</v>
      </c>
      <c r="C13" s="10">
        <v>8.9380000000000006</v>
      </c>
      <c r="D13" s="10">
        <v>180.37242000000001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35.299999999999997</v>
      </c>
      <c r="Q13" s="24">
        <v>1.26</v>
      </c>
      <c r="R13" s="24">
        <v>4.45</v>
      </c>
      <c r="S13" s="24">
        <v>47.88</v>
      </c>
      <c r="T13" s="24">
        <v>87.37</v>
      </c>
      <c r="U13" s="10">
        <v>2</v>
      </c>
      <c r="V13" s="10">
        <v>0</v>
      </c>
      <c r="W13" s="10">
        <v>2</v>
      </c>
      <c r="X13" s="10">
        <v>0</v>
      </c>
      <c r="Y13" s="10">
        <v>0</v>
      </c>
      <c r="Z13" s="10">
        <v>1</v>
      </c>
      <c r="AA13" s="10">
        <v>270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1.4658</v>
      </c>
      <c r="AK13" s="10">
        <v>0.22720000000000001</v>
      </c>
      <c r="AL13" s="11">
        <v>5.3499999999999999E-2</v>
      </c>
      <c r="AM13" s="11">
        <v>8.3000000000000001E-3</v>
      </c>
      <c r="AN13" s="11">
        <v>2.1227</v>
      </c>
      <c r="AO13" s="11">
        <v>7.8200000000000006E-2</v>
      </c>
      <c r="AP13" s="11">
        <v>0.1983</v>
      </c>
      <c r="AQ13" s="11">
        <v>7.3000000000000001E-3</v>
      </c>
      <c r="AR13" s="11">
        <v>2.7826</v>
      </c>
      <c r="AS13" s="11">
        <v>0.41620000000000001</v>
      </c>
      <c r="AT13" s="11">
        <v>5.3600000000000002E-2</v>
      </c>
      <c r="AU13" s="11">
        <v>8.0000000000000002E-3</v>
      </c>
      <c r="AV13" s="11">
        <v>28.439800000000002</v>
      </c>
      <c r="AW13" s="11">
        <v>0.43680000000000002</v>
      </c>
      <c r="AX13" s="11">
        <v>0.41139999999999999</v>
      </c>
      <c r="AY13" s="11">
        <v>6.3E-3</v>
      </c>
      <c r="AZ13" s="11">
        <v>0.34951615548630471</v>
      </c>
      <c r="BA13" s="11">
        <v>7.6753731343283578</v>
      </c>
      <c r="BB13" s="11">
        <v>0.76946236559139791</v>
      </c>
      <c r="BC13" s="11">
        <v>0.55616580310880837</v>
      </c>
      <c r="BD13" s="11">
        <v>0.15915254570934137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0.11100000000000002</v>
      </c>
      <c r="BJ13" s="4">
        <f>DSTDEV(PlotSort,"PhxRed",$BL$35:$BL$36)/SQRT($BH13)</f>
        <v>8.3887892877509539E-3</v>
      </c>
      <c r="BK13" s="4">
        <f>DAVERAGE(PlotSort,"PhxRedEdge",$BL$35:$BL$36)</f>
        <v>0.24447500000000003</v>
      </c>
      <c r="BL13" s="4">
        <f>DSTDEV(PlotSort,"PhxRedEdge",$BL$35:$BL$36)/SQRT($BH13)</f>
        <v>7.2733061356481579E-3</v>
      </c>
      <c r="BM13" s="4">
        <f>DAVERAGE(PlotSort,"TMRed",$BL$35:$BL$36)</f>
        <v>0.11046250000000001</v>
      </c>
      <c r="BN13" s="4">
        <f>DSTDEV(PlotSort,"TMRed",$BL$35:$BL$36)/SQRT($BH13)</f>
        <v>8.0232015675076318E-3</v>
      </c>
      <c r="BO13" s="4">
        <f>DAVERAGE(PlotSort,"TMNIR",$BL$35:$BL$36)</f>
        <v>0.42599999999999993</v>
      </c>
      <c r="BP13" s="4">
        <f>DSTDEV(PlotSort,"TMNIR",$BL$35:$BL$36)/SQRT($BH13)</f>
        <v>8.9131924695924746E-3</v>
      </c>
      <c r="BQ13" s="4">
        <f>DAVERAGE(PlotSort,"NDRE",$BL$35:$BL$36)</f>
        <v>0.27135437370141052</v>
      </c>
      <c r="BR13" s="4">
        <f>DSTDEV(PlotSort,"NDRE",$BL$35:$BL$36)/SQRT($BH13)</f>
        <v>8.3717018447176713E-3</v>
      </c>
      <c r="BS13" s="4">
        <f>DAVERAGE(PlotSort,"rvi",$BL$35:$BL$36)</f>
        <v>3.9831629430102873</v>
      </c>
      <c r="BT13" s="4">
        <f>DSTDEV(PlotSort,"rvi",$BL$35:$BL$36)/SQRT($BH13)</f>
        <v>0.25912382041624049</v>
      </c>
      <c r="BU13" s="17">
        <f>DAVERAGE(PlotSort,"ndvi",$BL$35:$BL$36)</f>
        <v>0.59045777424290213</v>
      </c>
      <c r="BV13" s="4">
        <f>DSTDEV(PlotSort,"ndvi",$BL$35:$BL$36)/SQRT($BH13)</f>
        <v>2.2617914263852429E-2</v>
      </c>
      <c r="BW13" s="17">
        <f>DAVERAGE(PlotSort,"SAVI",$BL$35:$BL$36)</f>
        <v>0.45705202203986439</v>
      </c>
      <c r="BX13" s="4">
        <f>DSTDEV(PlotSort,"SAVI",$BL$35:$BL$36)/SQRT($BH13)</f>
        <v>1.5219899386080709E-2</v>
      </c>
      <c r="BY13" s="17">
        <f>DAVERAGE(PlotSort,"CCCI",$BL$35:$BL$36)</f>
        <v>0.21069648156178827</v>
      </c>
      <c r="BZ13" s="4">
        <f>DSTDEV(PlotSort,"CCCI",$BL$35:$BL$36)/SQRT($BH13)</f>
        <v>5.112412962793584E-2</v>
      </c>
    </row>
    <row r="14" spans="1:78" ht="13.5" customHeight="1" x14ac:dyDescent="0.2">
      <c r="B14" s="10">
        <v>180</v>
      </c>
      <c r="C14" s="10">
        <v>8.9290000000000003</v>
      </c>
      <c r="D14" s="10">
        <v>180.37204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35.299999999999997</v>
      </c>
      <c r="Q14" s="24">
        <v>1.26</v>
      </c>
      <c r="R14" s="24">
        <v>4.45</v>
      </c>
      <c r="S14" s="24">
        <v>48</v>
      </c>
      <c r="T14" s="24">
        <v>87.3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1</v>
      </c>
      <c r="AA14" s="10">
        <v>270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0.99729999999999996</v>
      </c>
      <c r="AK14" s="10">
        <v>6.3299999999999995E-2</v>
      </c>
      <c r="AL14" s="11">
        <v>3.6499999999999998E-2</v>
      </c>
      <c r="AM14" s="11">
        <v>2.3E-3</v>
      </c>
      <c r="AN14" s="11">
        <v>2.1892</v>
      </c>
      <c r="AO14" s="11">
        <v>0.1326</v>
      </c>
      <c r="AP14" s="11">
        <v>0.20499999999999999</v>
      </c>
      <c r="AQ14" s="11">
        <v>1.24E-2</v>
      </c>
      <c r="AR14" s="11">
        <v>1.982</v>
      </c>
      <c r="AS14" s="11">
        <v>0.1618</v>
      </c>
      <c r="AT14" s="11">
        <v>3.8199999999999998E-2</v>
      </c>
      <c r="AU14" s="11">
        <v>3.0999999999999999E-3</v>
      </c>
      <c r="AV14" s="11">
        <v>32.127699999999997</v>
      </c>
      <c r="AW14" s="11">
        <v>1.9739</v>
      </c>
      <c r="AX14" s="11">
        <v>0.46589999999999998</v>
      </c>
      <c r="AY14" s="11">
        <v>2.86E-2</v>
      </c>
      <c r="AZ14" s="11">
        <v>0.3888806081383217</v>
      </c>
      <c r="BA14" s="11">
        <v>12.196335078534032</v>
      </c>
      <c r="BB14" s="11">
        <v>0.84844276929180718</v>
      </c>
      <c r="BC14" s="11">
        <v>0.63893038541977887</v>
      </c>
      <c r="BD14" s="11">
        <v>0.17205899723749324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6.372499999999999E-2</v>
      </c>
      <c r="BJ14" s="4">
        <f>DSTDEV(PlotSort,"PhxRed",$BM$35:$BM$36)/SQRT($BH14)</f>
        <v>4.7556326252841188E-3</v>
      </c>
      <c r="BK14" s="4">
        <f>DAVERAGE(PlotSort,"PhxRedEdge",$BM$35:$BM$36)</f>
        <v>0.20620625000000001</v>
      </c>
      <c r="BL14" s="4">
        <f>DSTDEV(PlotSort,"PhxRedEdge",$BM$35:$BM$36)/SQRT($BH14)</f>
        <v>4.8858167924275119E-3</v>
      </c>
      <c r="BM14" s="4">
        <f>DAVERAGE(PlotSort,"TMRed",$BM$35:$BM$36)</f>
        <v>6.4318749999999994E-2</v>
      </c>
      <c r="BN14" s="4">
        <f>DSTDEV(PlotSort,"TMRed",$BM$35:$BM$36)/SQRT($BH14)</f>
        <v>4.4923751953541641E-3</v>
      </c>
      <c r="BO14" s="4">
        <f>DAVERAGE(PlotSort,"TMNIR",$BM$35:$BM$36)</f>
        <v>0.41455625000000002</v>
      </c>
      <c r="BP14" s="4">
        <f>DSTDEV(PlotSort,"TMNIR",$BM$35:$BM$36)/SQRT($BH14)</f>
        <v>8.8528383807586451E-3</v>
      </c>
      <c r="BQ14" s="4">
        <f>DAVERAGE(PlotSort,"NDRE",$BM$35:$BM$36)</f>
        <v>0.33566002939542849</v>
      </c>
      <c r="BR14" s="4">
        <f>DSTDEV(PlotSort,"NDRE",$BM$35:$BM$36)/SQRT($BH14)</f>
        <v>6.6403043397305975E-3</v>
      </c>
      <c r="BS14" s="4">
        <f>DAVERAGE(PlotSort,"rvi",$BM$35:$BM$36)</f>
        <v>6.771715581002173</v>
      </c>
      <c r="BT14" s="4">
        <f>DSTDEV(PlotSort,"rvi",$BM$35:$BM$36)/SQRT($BH14)</f>
        <v>0.352902291430228</v>
      </c>
      <c r="BU14" s="17">
        <f>DAVERAGE(PlotSort,"ndvi",$BM$35:$BM$36)</f>
        <v>0.73305733588164301</v>
      </c>
      <c r="BV14" s="4">
        <f>DSTDEV(PlotSort,"ndvi",$BM$35:$BM$36)/SQRT($BH14)</f>
        <v>1.460953420552389E-2</v>
      </c>
      <c r="BW14" s="17">
        <f>DAVERAGE(PlotSort,"SAVI",$BM$35:$BM$36)</f>
        <v>0.53625908395731436</v>
      </c>
      <c r="BX14" s="4">
        <f>DSTDEV(PlotSort,"SAVI",$BM$35:$BM$36)/SQRT($BH14)</f>
        <v>1.0943024347171378E-2</v>
      </c>
      <c r="BY14" s="17">
        <f>DAVERAGE(PlotSort,"CCCI",$BM$35:$BM$36)</f>
        <v>0.18123671579219763</v>
      </c>
      <c r="BZ14" s="4">
        <f>DSTDEV(PlotSort,"CCCI",$BM$35:$BM$36)/SQRT($BH14)</f>
        <v>1.4585087034055321E-2</v>
      </c>
    </row>
    <row r="15" spans="1:78" ht="13.5" customHeight="1" x14ac:dyDescent="0.2">
      <c r="B15" s="10">
        <v>180</v>
      </c>
      <c r="C15" s="10">
        <v>8.92</v>
      </c>
      <c r="D15" s="10">
        <v>180.37166999999999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35.299999999999997</v>
      </c>
      <c r="Q15" s="24">
        <v>1.26</v>
      </c>
      <c r="R15" s="24">
        <v>4.45</v>
      </c>
      <c r="S15" s="24">
        <v>48.11</v>
      </c>
      <c r="T15" s="24">
        <v>87.23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1</v>
      </c>
      <c r="AA15" s="10">
        <v>270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1.3011999999999999</v>
      </c>
      <c r="AK15" s="10">
        <v>8.8099999999999998E-2</v>
      </c>
      <c r="AL15" s="11">
        <v>4.7699999999999999E-2</v>
      </c>
      <c r="AM15" s="11">
        <v>3.2000000000000002E-3</v>
      </c>
      <c r="AN15" s="11">
        <v>1.9799</v>
      </c>
      <c r="AO15" s="11">
        <v>3.0999999999999999E-3</v>
      </c>
      <c r="AP15" s="11">
        <v>0.18590000000000001</v>
      </c>
      <c r="AQ15" s="11">
        <v>2.9999999999999997E-4</v>
      </c>
      <c r="AR15" s="11">
        <v>2.5630999999999999</v>
      </c>
      <c r="AS15" s="11">
        <v>0.16270000000000001</v>
      </c>
      <c r="AT15" s="11">
        <v>4.9599999999999998E-2</v>
      </c>
      <c r="AU15" s="11">
        <v>3.0999999999999999E-3</v>
      </c>
      <c r="AV15" s="11">
        <v>27.4435</v>
      </c>
      <c r="AW15" s="11">
        <v>0.53039999999999998</v>
      </c>
      <c r="AX15" s="11">
        <v>0.39889999999999998</v>
      </c>
      <c r="AY15" s="11">
        <v>7.7000000000000002E-3</v>
      </c>
      <c r="AZ15" s="11">
        <v>0.36422708618331051</v>
      </c>
      <c r="BA15" s="11">
        <v>8.0423387096774199</v>
      </c>
      <c r="BB15" s="11">
        <v>0.77881828316610935</v>
      </c>
      <c r="BC15" s="11">
        <v>0.55239852398523992</v>
      </c>
      <c r="BD15" s="11">
        <v>0.22248910865396032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4.8687500000000002E-2</v>
      </c>
      <c r="BJ15" s="4">
        <f>DSTDEV(PlotSort,"PhxRed",$BN$35:$BN$36)/SQRT($BH15)</f>
        <v>8.2845475240698185E-3</v>
      </c>
      <c r="BK15" s="4">
        <f>DAVERAGE(PlotSort,"PhxRedEdge",$BN$35:$BN$36)</f>
        <v>0.20816249999999997</v>
      </c>
      <c r="BL15" s="4">
        <f>DSTDEV(PlotSort,"PhxRedEdge",$BN$35:$BN$36)/SQRT($BH15)</f>
        <v>8.5165791568983535E-3</v>
      </c>
      <c r="BM15" s="4">
        <f>DAVERAGE(PlotSort,"TMRed",$BN$35:$BN$36)</f>
        <v>4.9812500000000003E-2</v>
      </c>
      <c r="BN15" s="4">
        <f>DSTDEV(PlotSort,"TMRed",$BN$35:$BN$36)/SQRT($BH15)</f>
        <v>8.3566149482225821E-3</v>
      </c>
      <c r="BO15" s="4">
        <f>DAVERAGE(PlotSort,"TMNIR",$BN$35:$BN$36)</f>
        <v>0.45911249999999998</v>
      </c>
      <c r="BP15" s="4">
        <f>DSTDEV(PlotSort,"TMNIR",$BN$35:$BN$36)/SQRT($BH15)</f>
        <v>5.4007419298515965E-3</v>
      </c>
      <c r="BQ15" s="4">
        <f>DAVERAGE(PlotSort,"NDRE",$BN$35:$BN$36)</f>
        <v>0.37777518113377728</v>
      </c>
      <c r="BR15" s="4">
        <f>DSTDEV(PlotSort,"NDRE",$BN$35:$BN$36)/SQRT($BH15)</f>
        <v>1.3717026779453816E-2</v>
      </c>
      <c r="BS15" s="4">
        <f>DAVERAGE(PlotSort,"rvi",$BN$35:$BN$36)</f>
        <v>10.759679901406074</v>
      </c>
      <c r="BT15" s="4">
        <f>DSTDEV(PlotSort,"rvi",$BN$35:$BN$36)/SQRT($BH15)</f>
        <v>1.3651284590875705</v>
      </c>
      <c r="BU15" s="17">
        <f>DAVERAGE(PlotSort,"ndvi",$BN$35:$BN$36)</f>
        <v>0.80848521523096883</v>
      </c>
      <c r="BV15" s="4">
        <f>DSTDEV(PlotSort,"ndvi",$BN$35:$BN$36)/SQRT($BH15)</f>
        <v>2.7153931905416352E-2</v>
      </c>
      <c r="BW15" s="17">
        <f>DAVERAGE(PlotSort,"SAVI",$BN$35:$BN$36)</f>
        <v>0.60954660073286226</v>
      </c>
      <c r="BX15" s="4">
        <f>DSTDEV(PlotSort,"SAVI",$BN$35:$BN$36)/SQRT($BH15)</f>
        <v>1.4742478099738152E-2</v>
      </c>
      <c r="BY15" s="17">
        <f>DAVERAGE(PlotSort,"CCCI",$BN$35:$BN$36)</f>
        <v>0.2190667702627114</v>
      </c>
      <c r="BZ15" s="4">
        <f>DSTDEV(PlotSort,"CCCI",$BN$35:$BN$36)/SQRT($BH15)</f>
        <v>3.3571974632512581E-2</v>
      </c>
    </row>
    <row r="16" spans="1:78" ht="13.5" customHeight="1" x14ac:dyDescent="0.2">
      <c r="B16" s="10">
        <v>180</v>
      </c>
      <c r="C16" s="10">
        <v>8.9109999999999996</v>
      </c>
      <c r="D16" s="10">
        <v>180.37128999999999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35.299999999999997</v>
      </c>
      <c r="Q16" s="24">
        <v>1.26</v>
      </c>
      <c r="R16" s="24">
        <v>4.45</v>
      </c>
      <c r="S16" s="24">
        <v>48.22</v>
      </c>
      <c r="T16" s="24">
        <v>87.16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1</v>
      </c>
      <c r="AA16" s="10">
        <v>270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1.6302000000000001</v>
      </c>
      <c r="AK16" s="10">
        <v>5.7200000000000001E-2</v>
      </c>
      <c r="AL16" s="11">
        <v>5.9900000000000002E-2</v>
      </c>
      <c r="AM16" s="11">
        <v>2.0999999999999999E-3</v>
      </c>
      <c r="AN16" s="11">
        <v>2.1442000000000001</v>
      </c>
      <c r="AO16" s="11">
        <v>3.1899999999999998E-2</v>
      </c>
      <c r="AP16" s="11">
        <v>0.20180000000000001</v>
      </c>
      <c r="AQ16" s="11">
        <v>3.0000000000000001E-3</v>
      </c>
      <c r="AR16" s="11">
        <v>3.2139000000000002</v>
      </c>
      <c r="AS16" s="11">
        <v>0.1207</v>
      </c>
      <c r="AT16" s="11">
        <v>6.2300000000000001E-2</v>
      </c>
      <c r="AU16" s="11">
        <v>2.3E-3</v>
      </c>
      <c r="AV16" s="11">
        <v>27.9282</v>
      </c>
      <c r="AW16" s="11">
        <v>0.19550000000000001</v>
      </c>
      <c r="AX16" s="11">
        <v>0.40689999999999998</v>
      </c>
      <c r="AY16" s="11">
        <v>2.8E-3</v>
      </c>
      <c r="AZ16" s="11">
        <v>0.33694759323147688</v>
      </c>
      <c r="BA16" s="11">
        <v>6.5313001605136431</v>
      </c>
      <c r="BB16" s="11">
        <v>0.7344416027280477</v>
      </c>
      <c r="BC16" s="11">
        <v>0.53332645480808905</v>
      </c>
      <c r="BD16" s="11">
        <v>0.18414490388989285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7.0662500000000003E-2</v>
      </c>
      <c r="BJ16" s="4">
        <f>DSTDEV(PlotSort,"PhxRed",$BK$31:$BK$32)/SQRT($BH16)</f>
        <v>7.3775384049604665E-3</v>
      </c>
      <c r="BK16" s="4">
        <f>DAVERAGE(PlotSort,"PhxRedEdge",$BK$31:$BK$32)</f>
        <v>0.21800625000000004</v>
      </c>
      <c r="BL16" s="4">
        <f>DSTDEV(PlotSort,"PhxRedEdge",$BK$31:$BK$32)/SQRT($BH16)</f>
        <v>6.3499308969336195E-3</v>
      </c>
      <c r="BM16" s="4">
        <f>DAVERAGE(PlotSort,"TMRed",$BK$31:$BK$32)</f>
        <v>7.1275000000000005E-2</v>
      </c>
      <c r="BN16" s="4">
        <f>DSTDEV(PlotSort,"TMRed",$BK$31:$BK$32)/SQRT($BH16)</f>
        <v>7.1167086259496829E-3</v>
      </c>
      <c r="BO16" s="4">
        <f>DAVERAGE(PlotSort,"TMNIR",$BK$31:$BK$32)</f>
        <v>0.42896249999999997</v>
      </c>
      <c r="BP16" s="4">
        <f>DSTDEV(PlotSort,"TMNIR",$BK$31:$BK$32)/SQRT($BH16)</f>
        <v>9.4653529384804234E-3</v>
      </c>
      <c r="BQ16" s="4">
        <f>DAVERAGE(PlotSort,"NDRE",$BK$31:$BK$32)</f>
        <v>0.32657831436092866</v>
      </c>
      <c r="BR16" s="4">
        <f>DSTDEV(PlotSort,"NDRE",$BK$31:$BK$32)/SQRT($BH16)</f>
        <v>1.0457534762738053E-2</v>
      </c>
      <c r="BS16" s="4">
        <f>DAVERAGE(PlotSort,"rvi",$BK$31:$BK$32)</f>
        <v>6.9841914337989435</v>
      </c>
      <c r="BT16" s="4">
        <f>DSTDEV(PlotSort,"rvi",$BK$31:$BK$32)/SQRT($BH16)</f>
        <v>0.74127756749496299</v>
      </c>
      <c r="BU16" s="17">
        <f>DAVERAGE(PlotSort,"ndvi",$BK$31:$BK$32)</f>
        <v>0.71868783338305642</v>
      </c>
      <c r="BV16" s="4">
        <f>DSTDEV(PlotSort,"ndvi",$BK$31:$BK$32)/SQRT($BH16)</f>
        <v>2.3842639596354142E-2</v>
      </c>
      <c r="BW16" s="17">
        <f>DAVERAGE(PlotSort,"SAVI",$BK$31:$BK$32)</f>
        <v>0.53660810599324871</v>
      </c>
      <c r="BX16" s="4">
        <f>DSTDEV(PlotSort,"SAVI",$BK$31:$BK$32)/SQRT($BH16)</f>
        <v>1.6708704752521907E-2</v>
      </c>
      <c r="BY16" s="17">
        <f>DAVERAGE(PlotSort,"CCCI",$BK$31:$BK$32)</f>
        <v>0.16910506282800494</v>
      </c>
      <c r="BZ16" s="4">
        <f>DSTDEV(PlotSort,"CCCI",$BK$31:$BK$32)/SQRT($BH16)</f>
        <v>2.5550506993394655E-2</v>
      </c>
    </row>
    <row r="17" spans="2:78" ht="13.5" customHeight="1" x14ac:dyDescent="0.2">
      <c r="B17" s="10">
        <v>180</v>
      </c>
      <c r="C17" s="10">
        <v>8.9</v>
      </c>
      <c r="D17" s="10">
        <v>180.37083000000001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35.299999999999997</v>
      </c>
      <c r="Q17" s="24">
        <v>1.26</v>
      </c>
      <c r="R17" s="24">
        <v>4.45</v>
      </c>
      <c r="S17" s="24">
        <v>48.36</v>
      </c>
      <c r="T17" s="24">
        <v>87.08</v>
      </c>
      <c r="U17" s="10">
        <v>2</v>
      </c>
      <c r="V17" s="10">
        <v>0</v>
      </c>
      <c r="W17" s="10">
        <v>2</v>
      </c>
      <c r="X17" s="10">
        <v>0</v>
      </c>
      <c r="Y17" s="10">
        <v>0</v>
      </c>
      <c r="Z17" s="10">
        <v>1</v>
      </c>
      <c r="AA17" s="10">
        <v>270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1.444</v>
      </c>
      <c r="AK17" s="10">
        <v>9.74E-2</v>
      </c>
      <c r="AL17" s="11">
        <v>5.33E-2</v>
      </c>
      <c r="AM17" s="11">
        <v>3.5999999999999999E-3</v>
      </c>
      <c r="AN17" s="11">
        <v>2.1958000000000002</v>
      </c>
      <c r="AO17" s="11">
        <v>0.11070000000000001</v>
      </c>
      <c r="AP17" s="11">
        <v>0.20730000000000001</v>
      </c>
      <c r="AQ17" s="11">
        <v>1.0500000000000001E-2</v>
      </c>
      <c r="AR17" s="11">
        <v>2.8201000000000001</v>
      </c>
      <c r="AS17" s="11">
        <v>0.17660000000000001</v>
      </c>
      <c r="AT17" s="11">
        <v>5.4800000000000001E-2</v>
      </c>
      <c r="AU17" s="11">
        <v>3.3999999999999998E-3</v>
      </c>
      <c r="AV17" s="11">
        <v>30.973299999999998</v>
      </c>
      <c r="AW17" s="11">
        <v>1.7472000000000001</v>
      </c>
      <c r="AX17" s="11">
        <v>0.4526</v>
      </c>
      <c r="AY17" s="11">
        <v>2.5499999999999998E-2</v>
      </c>
      <c r="AZ17" s="11">
        <v>0.37172298833156536</v>
      </c>
      <c r="BA17" s="11">
        <v>8.2591240875912408</v>
      </c>
      <c r="BB17" s="11">
        <v>0.78399684666929448</v>
      </c>
      <c r="BC17" s="11">
        <v>0.59231685527099454</v>
      </c>
      <c r="BD17" s="11">
        <v>0.25308822969939271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7.2906249999999992E-2</v>
      </c>
      <c r="BJ17" s="4">
        <f>DSTDEV(PlotSort,"PhxRed",$BL$31:$BL$32)/SQRT($BH17)</f>
        <v>8.5924020154921413E-3</v>
      </c>
      <c r="BK17" s="4">
        <f>DAVERAGE(PlotSort,"PhxRedEdge",$BL$31:$BL$32)</f>
        <v>0.21451874999999998</v>
      </c>
      <c r="BL17" s="4">
        <f>DSTDEV(PlotSort,"PhxRedEdge",$BL$31:$BL$32)/SQRT($BH17)</f>
        <v>6.9189788429484473E-3</v>
      </c>
      <c r="BM17" s="4">
        <f>DAVERAGE(PlotSort,"TMRed",$BL$31:$BL$32)</f>
        <v>7.3181250000000003E-2</v>
      </c>
      <c r="BN17" s="4">
        <f>DSTDEV(PlotSort,"TMRed",$BL$31:$BL$32)/SQRT($BH17)</f>
        <v>8.3890018215816327E-3</v>
      </c>
      <c r="BO17" s="4">
        <f>DAVERAGE(PlotSort,"TMNIR",$BL$31:$BL$32)</f>
        <v>0.42814999999999998</v>
      </c>
      <c r="BP17" s="4">
        <f>DSTDEV(PlotSort,"TMNIR",$BL$31:$BL$32)/SQRT($BH17)</f>
        <v>7.6490631234594139E-3</v>
      </c>
      <c r="BQ17" s="4">
        <f>DAVERAGE(PlotSort,"NDRE",$BL$31:$BL$32)</f>
        <v>0.33364649245209371</v>
      </c>
      <c r="BR17" s="4">
        <f>DSTDEV(PlotSort,"NDRE",$BL$31:$BL$32)/SQRT($BH17)</f>
        <v>1.3644954333169592E-2</v>
      </c>
      <c r="BS17" s="4">
        <f>DAVERAGE(PlotSort,"rvi",$BL$31:$BL$32)</f>
        <v>7.1589455694114097</v>
      </c>
      <c r="BT17" s="4">
        <f>DSTDEV(PlotSort,"rvi",$BL$31:$BL$32)/SQRT($BH17)</f>
        <v>0.89547330199109154</v>
      </c>
      <c r="BU17" s="17">
        <f>DAVERAGE(PlotSort,"ndvi",$BL$31:$BL$32)</f>
        <v>0.71384099723552208</v>
      </c>
      <c r="BV17" s="4">
        <f>DSTDEV(PlotSort,"ndvi",$BL$31:$BL$32)/SQRT($BH17)</f>
        <v>2.7666979515346145E-2</v>
      </c>
      <c r="BW17" s="17">
        <f>DAVERAGE(PlotSort,"SAVI",$BL$31:$BL$32)</f>
        <v>0.53295028935042899</v>
      </c>
      <c r="BX17" s="4">
        <f>DSTDEV(PlotSort,"SAVI",$BL$31:$BL$32)/SQRT($BH17)</f>
        <v>1.8241573307546298E-2</v>
      </c>
      <c r="BY17" s="17">
        <f>DAVERAGE(PlotSort,"CCCI",$BL$31:$BL$32)</f>
        <v>0.22701327887644251</v>
      </c>
      <c r="BZ17" s="4">
        <f>DSTDEV(PlotSort,"CCCI",$BL$31:$BL$32)/SQRT($BH17)</f>
        <v>1.8969992812567987E-2</v>
      </c>
    </row>
    <row r="18" spans="2:78" ht="13.5" customHeight="1" x14ac:dyDescent="0.2">
      <c r="B18" s="10">
        <v>180</v>
      </c>
      <c r="C18" s="10">
        <v>8.9849999999999994</v>
      </c>
      <c r="D18" s="10">
        <v>180.37437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35.299999999999997</v>
      </c>
      <c r="Q18" s="24">
        <v>1.26</v>
      </c>
      <c r="R18" s="24">
        <v>4.45</v>
      </c>
      <c r="S18" s="24">
        <v>47.29</v>
      </c>
      <c r="T18" s="24">
        <v>87.73</v>
      </c>
      <c r="U18" s="10">
        <v>2</v>
      </c>
      <c r="V18" s="10">
        <v>0</v>
      </c>
      <c r="W18" s="10">
        <v>2</v>
      </c>
      <c r="X18" s="10">
        <v>0</v>
      </c>
      <c r="Y18" s="10">
        <v>0</v>
      </c>
      <c r="Z18" s="10">
        <v>1</v>
      </c>
      <c r="AA18" s="10">
        <v>270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0.87590000000000001</v>
      </c>
      <c r="AK18" s="10">
        <v>4.0800000000000003E-2</v>
      </c>
      <c r="AL18" s="11">
        <v>3.1600000000000003E-2</v>
      </c>
      <c r="AM18" s="11">
        <v>1.5E-3</v>
      </c>
      <c r="AN18" s="11">
        <v>2.1574</v>
      </c>
      <c r="AO18" s="11">
        <v>8.2299999999999998E-2</v>
      </c>
      <c r="AP18" s="11">
        <v>0.19889999999999999</v>
      </c>
      <c r="AQ18" s="11">
        <v>7.6E-3</v>
      </c>
      <c r="AR18" s="11">
        <v>1.7325999999999999</v>
      </c>
      <c r="AS18" s="11">
        <v>7.6899999999999996E-2</v>
      </c>
      <c r="AT18" s="11">
        <v>3.2899999999999999E-2</v>
      </c>
      <c r="AU18" s="11">
        <v>1.5E-3</v>
      </c>
      <c r="AV18" s="11">
        <v>32.398099999999999</v>
      </c>
      <c r="AW18" s="11">
        <v>0.83819999999999995</v>
      </c>
      <c r="AX18" s="11">
        <v>0.46289999999999998</v>
      </c>
      <c r="AY18" s="11">
        <v>1.2E-2</v>
      </c>
      <c r="AZ18" s="11">
        <v>0.3989120580235721</v>
      </c>
      <c r="BA18" s="11">
        <v>14.069908814589665</v>
      </c>
      <c r="BB18" s="11">
        <v>0.86728519564340467</v>
      </c>
      <c r="BC18" s="11">
        <v>0.64772042578831091</v>
      </c>
      <c r="BD18" s="11">
        <v>0.17847283623733406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6.3512500000000013E-2</v>
      </c>
      <c r="BJ18" s="4">
        <f>DSTDEV(PlotSort,"PhxRed",$BJ$35:$BJ$36)/SQRT($BH18)</f>
        <v>6.7893168225283589E-3</v>
      </c>
      <c r="BK18" s="4">
        <f>DAVERAGE(PlotSort,"PhxRedEdge",$BJ$35:$BJ$36)</f>
        <v>0.20880000000000004</v>
      </c>
      <c r="BL18" s="4">
        <f>DSTDEV(PlotSort,"PhxRedEdge",$BJ$35:$BJ$36)/SQRT($BH18)</f>
        <v>4.6140455856728008E-3</v>
      </c>
      <c r="BM18" s="4">
        <f>DAVERAGE(PlotSort,"TMRed",$BJ$35:$BJ$36)</f>
        <v>6.4281250000000012E-2</v>
      </c>
      <c r="BN18" s="4">
        <f>DSTDEV(PlotSort,"TMRed",$BJ$35:$BJ$36)/SQRT($BH18)</f>
        <v>6.6545236415413893E-3</v>
      </c>
      <c r="BO18" s="4">
        <f>DAVERAGE(PlotSort,"TMNIR",$BJ$35:$BJ$36)</f>
        <v>0.42666874999999999</v>
      </c>
      <c r="BP18" s="4">
        <f>DSTDEV(PlotSort,"TMNIR",$BJ$35:$BJ$36)/SQRT($BH18)</f>
        <v>5.5556931666984636E-3</v>
      </c>
      <c r="BQ18" s="4">
        <f>DAVERAGE(PlotSort,"NDRE",$BJ$35:$BJ$36)</f>
        <v>0.34304156935417762</v>
      </c>
      <c r="BR18" s="4">
        <f>DSTDEV(PlotSort,"NDRE",$BJ$35:$BJ$36)/SQRT($BH18)</f>
        <v>1.2029660727557921E-2</v>
      </c>
      <c r="BS18" s="4">
        <f>DAVERAGE(PlotSort,"rvi",$BJ$35:$BJ$36)</f>
        <v>7.8886301838717792</v>
      </c>
      <c r="BT18" s="4">
        <f>DSTDEV(PlotSort,"rvi",$BJ$35:$BJ$36)/SQRT($BH18)</f>
        <v>0.88067564219335048</v>
      </c>
      <c r="BU18" s="17">
        <f>DAVERAGE(PlotSort,"ndvi",$BJ$35:$BJ$36)</f>
        <v>0.74044881337032287</v>
      </c>
      <c r="BV18" s="4">
        <f>DSTDEV(PlotSort,"ndvi",$BJ$35:$BJ$36)/SQRT($BH18)</f>
        <v>2.4696515160382966E-2</v>
      </c>
      <c r="BW18" s="17">
        <f>DAVERAGE(PlotSort,"SAVI",$BJ$35:$BJ$36)</f>
        <v>0.5491211295634173</v>
      </c>
      <c r="BX18" s="4">
        <f>DSTDEV(PlotSort,"SAVI",$BJ$35:$BJ$36)/SQRT($BH18)</f>
        <v>1.7102164498333374E-2</v>
      </c>
      <c r="BY18" s="17">
        <f>DAVERAGE(PlotSort,"CCCI",$BJ$35:$BJ$36)</f>
        <v>0.20489006008409943</v>
      </c>
      <c r="BZ18" s="4">
        <f>DSTDEV(PlotSort,"CCCI",$BJ$35:$BJ$36)/SQRT($BH18)</f>
        <v>1.4128690294590294E-2</v>
      </c>
    </row>
    <row r="19" spans="2:78" ht="13.5" customHeight="1" x14ac:dyDescent="0.2">
      <c r="B19" s="10">
        <v>180</v>
      </c>
      <c r="C19" s="10">
        <v>9.0009999999999994</v>
      </c>
      <c r="D19" s="10">
        <v>180.37504000000001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35.299999999999997</v>
      </c>
      <c r="Q19" s="24">
        <v>1.26</v>
      </c>
      <c r="R19" s="24">
        <v>4.45</v>
      </c>
      <c r="S19" s="24">
        <v>47.09</v>
      </c>
      <c r="T19" s="24">
        <v>87.85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1</v>
      </c>
      <c r="AA19" s="10">
        <v>270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1.8515999999999999</v>
      </c>
      <c r="AK19" s="10">
        <v>0.1067</v>
      </c>
      <c r="AL19" s="11">
        <v>6.6500000000000004E-2</v>
      </c>
      <c r="AM19" s="11">
        <v>3.8E-3</v>
      </c>
      <c r="AN19" s="11">
        <v>2.2955000000000001</v>
      </c>
      <c r="AO19" s="11">
        <v>6.3700000000000007E-2</v>
      </c>
      <c r="AP19" s="11">
        <v>0.2107</v>
      </c>
      <c r="AQ19" s="11">
        <v>5.7999999999999996E-3</v>
      </c>
      <c r="AR19" s="11">
        <v>3.4397000000000002</v>
      </c>
      <c r="AS19" s="11">
        <v>0.1363</v>
      </c>
      <c r="AT19" s="11">
        <v>6.5100000000000005E-2</v>
      </c>
      <c r="AU19" s="11">
        <v>2.5999999999999999E-3</v>
      </c>
      <c r="AV19" s="11">
        <v>30.049800000000001</v>
      </c>
      <c r="AW19" s="11">
        <v>0.52829999999999999</v>
      </c>
      <c r="AX19" s="11">
        <v>0.42759999999999998</v>
      </c>
      <c r="AY19" s="11">
        <v>7.4999999999999997E-3</v>
      </c>
      <c r="AZ19" s="11">
        <v>0.33980886730377563</v>
      </c>
      <c r="BA19" s="11">
        <v>6.568356374807987</v>
      </c>
      <c r="BB19" s="11">
        <v>0.73574183072863819</v>
      </c>
      <c r="BC19" s="11">
        <v>0.5477485645210034</v>
      </c>
      <c r="BD19" s="11">
        <v>0.19855165800530483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8.0056249999999995E-2</v>
      </c>
      <c r="BJ19" s="4">
        <f>DSTDEV(PlotSort,"PhxRed",$BK$35:$BK$36)/SQRT($BH19)</f>
        <v>8.5561233859636071E-3</v>
      </c>
      <c r="BK19" s="4">
        <f>DAVERAGE(PlotSort,"PhxRedEdge",$BK$35:$BK$36)</f>
        <v>0.22372499999999998</v>
      </c>
      <c r="BL19" s="4">
        <f>DSTDEV(PlotSort,"PhxRedEdge",$BK$35:$BK$36)/SQRT($BH19)</f>
        <v>7.7385210688693251E-3</v>
      </c>
      <c r="BM19" s="4">
        <f>DAVERAGE(PlotSort,"TMRed",$BK$35:$BK$36)</f>
        <v>8.0174999999999982E-2</v>
      </c>
      <c r="BN19" s="4">
        <f>DSTDEV(PlotSort,"TMRed",$BK$35:$BK$36)/SQRT($BH19)</f>
        <v>8.2729050721819311E-3</v>
      </c>
      <c r="BO19" s="4">
        <f>DAVERAGE(PlotSort,"TMNIR",$BK$35:$BK$36)</f>
        <v>0.43044374999999996</v>
      </c>
      <c r="BP19" s="4">
        <f>DSTDEV(PlotSort,"TMNIR",$BK$35:$BK$36)/SQRT($BH19)</f>
        <v>1.0806587376649794E-2</v>
      </c>
      <c r="BQ19" s="4">
        <f>DAVERAGE(PlotSort,"NDRE",$BK$35:$BK$36)</f>
        <v>0.3171832374588448</v>
      </c>
      <c r="BR19" s="4">
        <f>DSTDEV(PlotSort,"NDRE",$BK$35:$BK$36)/SQRT($BH19)</f>
        <v>1.1410912990874753E-2</v>
      </c>
      <c r="BS19" s="4">
        <f>DAVERAGE(PlotSort,"rvi",$BK$35:$BK$36)</f>
        <v>6.254506819338574</v>
      </c>
      <c r="BT19" s="4">
        <f>DSTDEV(PlotSort,"rvi",$BK$35:$BK$36)/SQRT($BH19)</f>
        <v>0.69841339797960589</v>
      </c>
      <c r="BU19" s="17">
        <f>DAVERAGE(PlotSort,"ndvi",$BK$35:$BK$36)</f>
        <v>0.69208001724825541</v>
      </c>
      <c r="BV19" s="4">
        <f>DSTDEV(PlotSort,"ndvi",$BK$35:$BK$36)/SQRT($BH19)</f>
        <v>2.5432533038780299E-2</v>
      </c>
      <c r="BW19" s="17">
        <f>DAVERAGE(PlotSort,"SAVI",$BK$35:$BK$36)</f>
        <v>0.52043726578026039</v>
      </c>
      <c r="BX19" s="4">
        <f>DSTDEV(PlotSort,"SAVI",$BK$35:$BK$36)/SQRT($BH19)</f>
        <v>1.710182154281252E-2</v>
      </c>
      <c r="BY19" s="17">
        <f>DAVERAGE(PlotSort,"CCCI",$BK$35:$BK$36)</f>
        <v>0.19122828162034802</v>
      </c>
      <c r="BZ19" s="4">
        <f>DSTDEV(PlotSort,"CCCI",$BK$35:$BK$36)/SQRT($BH19)</f>
        <v>3.0308850005544653E-2</v>
      </c>
    </row>
    <row r="20" spans="2:78" ht="13.5" customHeight="1" x14ac:dyDescent="0.2">
      <c r="B20" s="10">
        <v>180</v>
      </c>
      <c r="C20" s="10">
        <v>9.01</v>
      </c>
      <c r="D20" s="10">
        <v>180.37541999999999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35.299999999999997</v>
      </c>
      <c r="Q20" s="24">
        <v>1.26</v>
      </c>
      <c r="R20" s="24">
        <v>4.45</v>
      </c>
      <c r="S20" s="24">
        <v>46.98</v>
      </c>
      <c r="T20" s="24">
        <v>87.92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1</v>
      </c>
      <c r="AA20" s="10">
        <v>270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1.7847999999999999</v>
      </c>
      <c r="AK20" s="10">
        <v>0.26719999999999999</v>
      </c>
      <c r="AL20" s="11">
        <v>6.4000000000000001E-2</v>
      </c>
      <c r="AM20" s="11">
        <v>9.5999999999999992E-3</v>
      </c>
      <c r="AN20" s="11">
        <v>2.2431999999999999</v>
      </c>
      <c r="AO20" s="11">
        <v>0.1245</v>
      </c>
      <c r="AP20" s="11">
        <v>0.2054</v>
      </c>
      <c r="AQ20" s="11">
        <v>1.14E-2</v>
      </c>
      <c r="AR20" s="11">
        <v>3.4083999999999999</v>
      </c>
      <c r="AS20" s="11">
        <v>0.50729999999999997</v>
      </c>
      <c r="AT20" s="11">
        <v>6.4399999999999999E-2</v>
      </c>
      <c r="AU20" s="11">
        <v>9.5999999999999992E-3</v>
      </c>
      <c r="AV20" s="11">
        <v>29.575500000000002</v>
      </c>
      <c r="AW20" s="11">
        <v>0.43680000000000002</v>
      </c>
      <c r="AX20" s="11">
        <v>0.4199</v>
      </c>
      <c r="AY20" s="11">
        <v>6.1999999999999998E-3</v>
      </c>
      <c r="AZ20" s="11">
        <v>0.34303534303534305</v>
      </c>
      <c r="BA20" s="11">
        <v>6.5201863354037268</v>
      </c>
      <c r="BB20" s="11">
        <v>0.73404914309312408</v>
      </c>
      <c r="BC20" s="11">
        <v>0.54175556232855837</v>
      </c>
      <c r="BD20" s="11">
        <v>0.22447779610701998</v>
      </c>
      <c r="BE20" s="27"/>
    </row>
    <row r="21" spans="2:78" ht="13.5" customHeight="1" x14ac:dyDescent="0.2">
      <c r="B21" s="10">
        <v>180</v>
      </c>
      <c r="C21" s="10">
        <v>9.0190000000000001</v>
      </c>
      <c r="D21" s="10">
        <v>180.37578999999999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35.299999999999997</v>
      </c>
      <c r="Q21" s="24">
        <v>1.26</v>
      </c>
      <c r="R21" s="24">
        <v>4.45</v>
      </c>
      <c r="S21" s="24">
        <v>46.87</v>
      </c>
      <c r="T21" s="24">
        <v>87.99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1</v>
      </c>
      <c r="AA21" s="10">
        <v>270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0.83640000000000003</v>
      </c>
      <c r="AK21" s="10">
        <v>4.7999999999999996E-3</v>
      </c>
      <c r="AL21" s="11">
        <v>2.9899999999999999E-2</v>
      </c>
      <c r="AM21" s="11">
        <v>2.0000000000000001E-4</v>
      </c>
      <c r="AN21" s="11">
        <v>1.9872000000000001</v>
      </c>
      <c r="AO21" s="11">
        <v>3.3399999999999999E-2</v>
      </c>
      <c r="AP21" s="11">
        <v>0.18149999999999999</v>
      </c>
      <c r="AQ21" s="11">
        <v>3.0999999999999999E-3</v>
      </c>
      <c r="AR21" s="11">
        <v>1.607</v>
      </c>
      <c r="AS21" s="11">
        <v>1.7399999999999999E-2</v>
      </c>
      <c r="AT21" s="11">
        <v>3.0300000000000001E-2</v>
      </c>
      <c r="AU21" s="11">
        <v>2.9999999999999997E-4</v>
      </c>
      <c r="AV21" s="11">
        <v>30.746600000000001</v>
      </c>
      <c r="AW21" s="11">
        <v>0.84240000000000004</v>
      </c>
      <c r="AX21" s="11">
        <v>0.4355</v>
      </c>
      <c r="AY21" s="11">
        <v>1.1900000000000001E-2</v>
      </c>
      <c r="AZ21" s="11">
        <v>0.41166936790923825</v>
      </c>
      <c r="BA21" s="11">
        <v>14.372937293729372</v>
      </c>
      <c r="BB21" s="11">
        <v>0.86990124516960077</v>
      </c>
      <c r="BC21" s="11">
        <v>0.62932284116794368</v>
      </c>
      <c r="BD21" s="11">
        <v>0.24330162337097203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0.2631</v>
      </c>
      <c r="BJ21" s="4"/>
      <c r="BK21" s="4">
        <f>DAVERAGE(PlotSort2,"PhxRedEdge",$BO$31:$BO$32)</f>
        <v>0.28189999999999998</v>
      </c>
      <c r="BL21" s="4"/>
      <c r="BM21" s="4">
        <f>DAVERAGE(PlotSort2,"TMRed",$BO$31:$BO$32)</f>
        <v>0.25850000000000001</v>
      </c>
      <c r="BN21" s="4"/>
      <c r="BO21" s="4">
        <f>DAVERAGE(PlotSort2,"TMNIR",$BO$31:$BO$32)</f>
        <v>0.3196</v>
      </c>
      <c r="BP21" s="4"/>
      <c r="BQ21" s="4">
        <f>DAVERAGE(PlotSort2,"NDRE",$BO$31:$BO$32)</f>
        <v>6.2676641729010829E-2</v>
      </c>
      <c r="BR21" s="4"/>
      <c r="BS21" s="4">
        <f>DAVERAGE(PlotSort2,"rvi",$BO$31:$BO$32)</f>
        <v>1.2363636363636363</v>
      </c>
      <c r="BT21" s="4"/>
      <c r="BU21" s="17">
        <f>DAVERAGE(PlotSort2,"ndvi",$BO$31:$BO$32)</f>
        <v>0.10569105691056907</v>
      </c>
      <c r="BV21" s="4"/>
      <c r="BW21" s="17">
        <f>DAVERAGE(PlotSort2,"SAVI",$BO$31:$BO$32)</f>
        <v>8.5010666914015376E-2</v>
      </c>
      <c r="BX21" s="4"/>
      <c r="BY21" s="17">
        <f>DAVERAGE(PlotSort2,"CCCI",$BO$31:$BO$32)</f>
        <v>0.63149447299314942</v>
      </c>
      <c r="BZ21" s="4"/>
    </row>
    <row r="22" spans="2:78" ht="13.5" customHeight="1" x14ac:dyDescent="0.2">
      <c r="B22" s="10">
        <v>180</v>
      </c>
      <c r="C22" s="10">
        <v>9.0280000000000005</v>
      </c>
      <c r="D22" s="10">
        <v>180.37617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35.299999999999997</v>
      </c>
      <c r="Q22" s="24">
        <v>1.26</v>
      </c>
      <c r="R22" s="24">
        <v>4.45</v>
      </c>
      <c r="S22" s="24">
        <v>46.75</v>
      </c>
      <c r="T22" s="24">
        <v>88.06</v>
      </c>
      <c r="U22" s="10">
        <v>2</v>
      </c>
      <c r="V22" s="10">
        <v>0</v>
      </c>
      <c r="W22" s="10">
        <v>2</v>
      </c>
      <c r="X22" s="10">
        <v>0</v>
      </c>
      <c r="Y22" s="10">
        <v>0</v>
      </c>
      <c r="Z22" s="10">
        <v>1</v>
      </c>
      <c r="AA22" s="10">
        <v>270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2.4500999999999999</v>
      </c>
      <c r="AK22" s="10">
        <v>7.1099999999999997E-2</v>
      </c>
      <c r="AL22" s="11">
        <v>8.7400000000000005E-2</v>
      </c>
      <c r="AM22" s="11">
        <v>2.5000000000000001E-3</v>
      </c>
      <c r="AN22" s="11">
        <v>2.6236999999999999</v>
      </c>
      <c r="AO22" s="11">
        <v>4.2500000000000003E-2</v>
      </c>
      <c r="AP22" s="11">
        <v>0.23899999999999999</v>
      </c>
      <c r="AQ22" s="11">
        <v>3.8999999999999998E-3</v>
      </c>
      <c r="AR22" s="11">
        <v>4.6773999999999996</v>
      </c>
      <c r="AS22" s="11">
        <v>0.14749999999999999</v>
      </c>
      <c r="AT22" s="11">
        <v>8.7900000000000006E-2</v>
      </c>
      <c r="AU22" s="11">
        <v>2.8E-3</v>
      </c>
      <c r="AV22" s="11">
        <v>30.141300000000001</v>
      </c>
      <c r="AW22" s="11">
        <v>0.74880000000000002</v>
      </c>
      <c r="AX22" s="11">
        <v>0.4259</v>
      </c>
      <c r="AY22" s="11">
        <v>1.06E-2</v>
      </c>
      <c r="AZ22" s="11">
        <v>0.28109490148894573</v>
      </c>
      <c r="BA22" s="11">
        <v>4.8452787258248007</v>
      </c>
      <c r="BB22" s="11">
        <v>0.6578435188789411</v>
      </c>
      <c r="BC22" s="11">
        <v>0.50009863878477012</v>
      </c>
      <c r="BD22" s="11">
        <v>4.7596246815929895E-2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0.2717</v>
      </c>
      <c r="BJ22" s="4">
        <f>DSTDEV(PlotSort2,"PhxRed",$BP$31:$BP$32)/SQRT($BH22)</f>
        <v>2.3000000000000242E-3</v>
      </c>
      <c r="BK22" s="4">
        <f>DAVERAGE(PlotSort2,"PhxRedEdge",$BP$31:$BP$32)</f>
        <v>0.2954</v>
      </c>
      <c r="BL22" s="4">
        <f>DSTDEV(PlotSort2,"PhxRedEdge",$BP$31:$BP$32)/SQRT($BH22)</f>
        <v>2.1999999999999797E-3</v>
      </c>
      <c r="BM22" s="4">
        <f>DAVERAGE(PlotSort2,"TMRed",$BP$31:$BP$32)</f>
        <v>0.26570000000000005</v>
      </c>
      <c r="BN22" s="4">
        <f>DSTDEV(PlotSort2,"TMRed",$BP$31:$BP$32)/SQRT($BH22)</f>
        <v>2.2999999999999961E-3</v>
      </c>
      <c r="BO22" s="4">
        <f>DAVERAGE(PlotSort2,"TMNIR",$BP$31:$BP$32)</f>
        <v>0.32999999999999996</v>
      </c>
      <c r="BP22" s="4">
        <f>DSTDEV(PlotSort2,"TMNIR",$BP$31:$BP$32)/SQRT($BH22)</f>
        <v>2.7999999999999969E-3</v>
      </c>
      <c r="BQ22" s="4">
        <f>DAVERAGE(PlotSort2,"NDRE",$BP$31:$BP$32)</f>
        <v>5.5320458063734861E-2</v>
      </c>
      <c r="BR22" s="4">
        <f>DSTDEV(PlotSort2,"NDRE",$BP$31:$BP$32)/SQRT($BH22)</f>
        <v>5.1710538804180389E-4</v>
      </c>
      <c r="BS22" s="4">
        <f>DAVERAGE(PlotSort2,"rvi",$BP$31:$BP$32)</f>
        <v>1.2420041024943618</v>
      </c>
      <c r="BT22" s="4">
        <f>DSTDEV(PlotSort2,"rvi",$BP$31:$BP$32)/SQRT($BH22)</f>
        <v>2.1305771824242647E-4</v>
      </c>
      <c r="BU22" s="17">
        <f>DAVERAGE(PlotSort2,"ndvi",$BP$31:$BP$32)</f>
        <v>0.10794096414172677</v>
      </c>
      <c r="BV22" s="4">
        <f>DSTDEV(PlotSort2,"ndvi",$BP$31:$BP$32)/SQRT($BH22)</f>
        <v>8.4772397385940446E-5</v>
      </c>
      <c r="BW22" s="17">
        <f>DAVERAGE(PlotSort2,"SAVI",$BP$31:$BP$32)</f>
        <v>8.8024640532840856E-2</v>
      </c>
      <c r="BX22" s="4">
        <f>DSTDEV(PlotSort2,"SAVI",$BP$31:$BP$32)/SQRT($BH22)</f>
        <v>2.7477807181026936E-4</v>
      </c>
      <c r="BY22" s="17">
        <f>DAVERAGE(PlotSort2,"CCCI",$BP$31:$BP$32)</f>
        <v>0.47098062075584274</v>
      </c>
      <c r="BZ22" s="4">
        <f>DSTDEV(PlotSort2,"CCCI",$BP$31:$BP$32)/SQRT($BH22)</f>
        <v>1.0491799808004241E-2</v>
      </c>
    </row>
    <row r="23" spans="2:78" ht="13.5" customHeight="1" x14ac:dyDescent="0.2">
      <c r="B23" s="10">
        <v>180</v>
      </c>
      <c r="C23" s="10">
        <v>9.0370000000000008</v>
      </c>
      <c r="D23" s="10">
        <v>180.37654000000001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35.299999999999997</v>
      </c>
      <c r="Q23" s="24">
        <v>1.26</v>
      </c>
      <c r="R23" s="24">
        <v>4.45</v>
      </c>
      <c r="S23" s="24">
        <v>46.64</v>
      </c>
      <c r="T23" s="24">
        <v>88.13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1</v>
      </c>
      <c r="AA23" s="10">
        <v>270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3.0735000000000001</v>
      </c>
      <c r="AK23" s="10">
        <v>0.30480000000000002</v>
      </c>
      <c r="AL23" s="11">
        <v>0.1094</v>
      </c>
      <c r="AM23" s="11">
        <v>1.0800000000000001E-2</v>
      </c>
      <c r="AN23" s="11">
        <v>2.5785999999999998</v>
      </c>
      <c r="AO23" s="11">
        <v>0.16039999999999999</v>
      </c>
      <c r="AP23" s="11">
        <v>0.23430000000000001</v>
      </c>
      <c r="AQ23" s="11">
        <v>1.46E-2</v>
      </c>
      <c r="AR23" s="11">
        <v>5.76</v>
      </c>
      <c r="AS23" s="11">
        <v>0.3674</v>
      </c>
      <c r="AT23" s="11">
        <v>0.108</v>
      </c>
      <c r="AU23" s="11">
        <v>6.8999999999999999E-3</v>
      </c>
      <c r="AV23" s="11">
        <v>29.251000000000001</v>
      </c>
      <c r="AW23" s="11">
        <v>1.3935999999999999</v>
      </c>
      <c r="AX23" s="11">
        <v>0.41239999999999999</v>
      </c>
      <c r="AY23" s="11">
        <v>1.9599999999999999E-2</v>
      </c>
      <c r="AZ23" s="11">
        <v>0.27539817535178596</v>
      </c>
      <c r="BA23" s="11">
        <v>3.8185185185185184</v>
      </c>
      <c r="BB23" s="11">
        <v>0.58493466564181407</v>
      </c>
      <c r="BC23" s="11">
        <v>0.44747157977263818</v>
      </c>
      <c r="BD23" s="11">
        <v>0.25515143074229751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0.28005000000000002</v>
      </c>
      <c r="BJ23" s="4">
        <f>DSTDEV(PlotSort2,"PhxRed",$BQ$31:$BQ$32)/SQRT($BH23)</f>
        <v>9.4499999999999845E-3</v>
      </c>
      <c r="BK23" s="4">
        <f>DAVERAGE(PlotSort2,"PhxRedEdge",$BQ$31:$BQ$32)</f>
        <v>0.31984999999999997</v>
      </c>
      <c r="BL23" s="4">
        <f>DSTDEV(PlotSort2,"PhxRedEdge",$BQ$31:$BQ$32)/SQRT($BH23)</f>
        <v>6.1500000000000166E-3</v>
      </c>
      <c r="BM23" s="4">
        <f>DAVERAGE(PlotSort2,"TMRed",$BQ$31:$BQ$32)</f>
        <v>0.27829999999999999</v>
      </c>
      <c r="BN23" s="4">
        <f>DSTDEV(PlotSort2,"TMRed",$BQ$31:$BQ$32)/SQRT($BH23)</f>
        <v>8.6999999999999838E-3</v>
      </c>
      <c r="BO23" s="4">
        <f>DAVERAGE(PlotSort2,"TMNIR",$BQ$31:$BQ$32)</f>
        <v>0.35660000000000003</v>
      </c>
      <c r="BP23" s="4">
        <f>DSTDEV(PlotSort2,"TMNIR",$BQ$31:$BQ$32)/SQRT($BH23)</f>
        <v>6.2000000000000102E-3</v>
      </c>
      <c r="BQ23" s="4">
        <f>DAVERAGE(PlotSort2,"NDRE",$BQ$31:$BQ$32)</f>
        <v>5.4344505090242037E-2</v>
      </c>
      <c r="BR23" s="4">
        <f>DSTDEV(PlotSort2,"NDRE",$BQ$31:$BQ$32)/SQRT($BH23)</f>
        <v>9.1825654204227836E-4</v>
      </c>
      <c r="BS23" s="4">
        <f>DAVERAGE(PlotSort2,"rvi",$BQ$31:$BQ$32)</f>
        <v>1.2819073811763977</v>
      </c>
      <c r="BT23" s="4">
        <f>DSTDEV(PlotSort2,"rvi",$BQ$31:$BQ$32)/SQRT($BH23)</f>
        <v>1.7795882918557826E-2</v>
      </c>
      <c r="BU23" s="17">
        <f>DAVERAGE(PlotSort2,"ndvi",$BQ$31:$BQ$32)</f>
        <v>0.1234869289806293</v>
      </c>
      <c r="BV23" s="4">
        <f>DSTDEV(PlotSort2,"ndvi",$BQ$31:$BQ$32)/SQRT($BH23)</f>
        <v>6.8356516645319615E-3</v>
      </c>
      <c r="BW23" s="17">
        <f>DAVERAGE(PlotSort2,"SAVI",$BQ$31:$BQ$32)</f>
        <v>0.10355052431478767</v>
      </c>
      <c r="BX23" s="4">
        <f>DSTDEV(PlotSort2,"SAVI",$BQ$31:$BQ$32)/SQRT($BH23)</f>
        <v>4.6637613994980056E-3</v>
      </c>
      <c r="BY23" s="17">
        <f>DAVERAGE(PlotSort2,"CCCI",$BQ$31:$BQ$32)</f>
        <v>0.30993712025835907</v>
      </c>
      <c r="BZ23" s="4">
        <f>DSTDEV(PlotSort2,"CCCI",$BQ$31:$BQ$32)/SQRT($BH23)</f>
        <v>4.3943956242589982E-2</v>
      </c>
    </row>
    <row r="24" spans="2:78" ht="13.5" customHeight="1" x14ac:dyDescent="0.2">
      <c r="B24" s="10">
        <v>180</v>
      </c>
      <c r="C24" s="10">
        <v>9.0449999999999999</v>
      </c>
      <c r="D24" s="10">
        <v>180.37688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35.299999999999997</v>
      </c>
      <c r="Q24" s="24">
        <v>1.26</v>
      </c>
      <c r="R24" s="24">
        <v>4.45</v>
      </c>
      <c r="S24" s="24">
        <v>46.54</v>
      </c>
      <c r="T24" s="24">
        <v>88.2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1</v>
      </c>
      <c r="AA24" s="10">
        <v>270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1.2947</v>
      </c>
      <c r="AK24" s="10">
        <v>1.6799999999999999E-2</v>
      </c>
      <c r="AL24" s="11">
        <v>4.5999999999999999E-2</v>
      </c>
      <c r="AM24" s="11">
        <v>5.9999999999999995E-4</v>
      </c>
      <c r="AN24" s="11">
        <v>2.2347999999999999</v>
      </c>
      <c r="AO24" s="11">
        <v>0.16900000000000001</v>
      </c>
      <c r="AP24" s="11">
        <v>0.20269999999999999</v>
      </c>
      <c r="AQ24" s="11">
        <v>1.5299999999999999E-2</v>
      </c>
      <c r="AR24" s="11">
        <v>2.5787</v>
      </c>
      <c r="AS24" s="11">
        <v>8.5400000000000004E-2</v>
      </c>
      <c r="AT24" s="11">
        <v>4.82E-2</v>
      </c>
      <c r="AU24" s="11">
        <v>1.6000000000000001E-3</v>
      </c>
      <c r="AV24" s="11">
        <v>31.954999999999998</v>
      </c>
      <c r="AW24" s="11">
        <v>3.1823999999999999</v>
      </c>
      <c r="AX24" s="11">
        <v>0.4496</v>
      </c>
      <c r="AY24" s="11">
        <v>4.48E-2</v>
      </c>
      <c r="AZ24" s="11">
        <v>0.37850682201441055</v>
      </c>
      <c r="BA24" s="11">
        <v>9.3278008298755193</v>
      </c>
      <c r="BB24" s="11">
        <v>0.80634793089594203</v>
      </c>
      <c r="BC24" s="11">
        <v>0.60342754058929637</v>
      </c>
      <c r="BD24" s="11">
        <v>0.22881289883354949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0.70230000000000004</v>
      </c>
      <c r="BJ24" s="4"/>
      <c r="BK24" s="4">
        <f>DAVERAGE(PlotSort2,"PhxRedEdge",$BR$31:$BR$32)</f>
        <v>0.69210000000000005</v>
      </c>
      <c r="BL24" s="4"/>
      <c r="BM24" s="4">
        <f>DAVERAGE(PlotSort2,"TMRed",$BR$31:$BR$32)</f>
        <v>0.7056</v>
      </c>
      <c r="BN24" s="4"/>
      <c r="BO24" s="4">
        <f>DAVERAGE(PlotSort2,"TMNIR",$BR$31:$BR$32)</f>
        <v>0.67569999999999997</v>
      </c>
      <c r="BP24" s="4"/>
      <c r="BQ24" s="4">
        <f>DAVERAGE(PlotSort2,"NDRE",$BR$31:$BR$32)</f>
        <v>-1.1990057025881037E-2</v>
      </c>
      <c r="BR24" s="4"/>
      <c r="BS24" s="4">
        <f>DAVERAGE(PlotSort2,"rvi",$BR$31:$BR$32)</f>
        <v>0.95762471655328796</v>
      </c>
      <c r="BT24" s="4"/>
      <c r="BU24" s="17">
        <f>DAVERAGE(PlotSort2,"ndvi",$BR$31:$BR$32)</f>
        <v>-2.1646275247954854E-2</v>
      </c>
      <c r="BV24" s="4"/>
      <c r="BW24" s="17">
        <f>DAVERAGE(PlotSort2,"SAVI",$BR$31:$BR$32)</f>
        <v>-1.0595510196849711E-2</v>
      </c>
      <c r="BX24" s="4"/>
      <c r="BY24" s="17">
        <f>DAVERAGE(PlotSort2,"CCCI",$BR$31:$BR$32)</f>
        <v>0.47637008881255077</v>
      </c>
      <c r="BZ24" s="4"/>
    </row>
    <row r="25" spans="2:78" ht="13.5" customHeight="1" x14ac:dyDescent="0.2">
      <c r="B25" s="10">
        <v>180</v>
      </c>
      <c r="C25" s="10">
        <v>9.0540000000000003</v>
      </c>
      <c r="D25" s="10">
        <v>180.37725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35.299999999999997</v>
      </c>
      <c r="Q25" s="24">
        <v>1.26</v>
      </c>
      <c r="R25" s="24">
        <v>4.45</v>
      </c>
      <c r="S25" s="24">
        <v>46.43</v>
      </c>
      <c r="T25" s="24">
        <v>88.27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1</v>
      </c>
      <c r="AA25" s="10">
        <v>270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2.5973999999999999</v>
      </c>
      <c r="AK25" s="10">
        <v>0.1134</v>
      </c>
      <c r="AL25" s="11">
        <v>9.1999999999999998E-2</v>
      </c>
      <c r="AM25" s="11">
        <v>4.0000000000000001E-3</v>
      </c>
      <c r="AN25" s="11">
        <v>2.5571999999999999</v>
      </c>
      <c r="AO25" s="11">
        <v>0.21590000000000001</v>
      </c>
      <c r="AP25" s="11">
        <v>0.23130000000000001</v>
      </c>
      <c r="AQ25" s="11">
        <v>1.95E-2</v>
      </c>
      <c r="AR25" s="11">
        <v>5.0189000000000004</v>
      </c>
      <c r="AS25" s="11">
        <v>7.2400000000000006E-2</v>
      </c>
      <c r="AT25" s="11">
        <v>9.3700000000000006E-2</v>
      </c>
      <c r="AU25" s="11">
        <v>1.4E-3</v>
      </c>
      <c r="AV25" s="11">
        <v>29.465299999999999</v>
      </c>
      <c r="AW25" s="11">
        <v>1.5621</v>
      </c>
      <c r="AX25" s="11">
        <v>0.41360000000000002</v>
      </c>
      <c r="AY25" s="11">
        <v>2.1899999999999999E-2</v>
      </c>
      <c r="AZ25" s="11">
        <v>0.2826794851915026</v>
      </c>
      <c r="BA25" s="11">
        <v>4.4140875133404478</v>
      </c>
      <c r="BB25" s="11">
        <v>0.6305933372757736</v>
      </c>
      <c r="BC25" s="11">
        <v>0.47637248088950662</v>
      </c>
      <c r="BD25" s="11">
        <v>0.1477866397830524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1.0014666666666667</v>
      </c>
      <c r="BJ25" s="4">
        <f>DSTDEV(PlotSort2,"PhxRed",$BS$31:$BS$32)/SQRT($BH25)</f>
        <v>5.1128378725626448E-3</v>
      </c>
      <c r="BK25" s="4">
        <f>DAVERAGE(PlotSort2,"PhxRedEdge",$BS$31:$BS$32)</f>
        <v>1.0012333333333332</v>
      </c>
      <c r="BL25" s="4">
        <f>DSTDEV(PlotSort2,"PhxRedEdge",$BS$31:$BS$32)/SQRT($BH25)</f>
        <v>5.1411196359461338E-3</v>
      </c>
      <c r="BM25" s="4">
        <f>DAVERAGE(PlotSort2,"TMRed",$BS$31:$BS$32)</f>
        <v>1.0014666666666667</v>
      </c>
      <c r="BN25" s="4">
        <f>DSTDEV(PlotSort2,"TMRed",$BS$31:$BS$32)/SQRT($BH25)</f>
        <v>5.1128378725626448E-3</v>
      </c>
      <c r="BO25" s="4">
        <f>DAVERAGE(PlotSort2,"TMNIR",$BS$31:$BS$32)</f>
        <v>1.0012333333333332</v>
      </c>
      <c r="BP25" s="4">
        <f>DSTDEV(PlotSort2,"TMNIR",$BS$31:$BS$32)/SQRT($BH25)</f>
        <v>5.1411196359461338E-3</v>
      </c>
      <c r="BQ25" s="4">
        <f>DAVERAGE(PlotSort2,"NDRE",$BS$31:$BS$32)</f>
        <v>0.73129002260523468</v>
      </c>
      <c r="BR25" s="4">
        <f>DSTDEV(PlotSort2,"NDRE",$BS$31:$BS$32)/SQRT($BH25)</f>
        <v>5.0372437796674286E-4</v>
      </c>
      <c r="BS25" s="4">
        <f>DAVERAGE(PlotSort2,"rvi",$BS$31:$BS$32)</f>
        <v>1.3269299090118498</v>
      </c>
      <c r="BT25" s="4">
        <f>DSTDEV(PlotSort2,"rvi",$BS$31:$BS$32)/SQRT($BH25)</f>
        <v>3.0494137209978599E-3</v>
      </c>
      <c r="BU25" s="17">
        <f>DAVERAGE(PlotSort2,"ndvi",$BS$31:$BS$32)</f>
        <v>0.14049543559874947</v>
      </c>
      <c r="BV25" s="4">
        <f>DSTDEV(PlotSort2,"ndvi",$BS$31:$BS$32)/SQRT($BH25)</f>
        <v>1.1277312624860727E-3</v>
      </c>
      <c r="BW25" s="17">
        <f>DAVERAGE(PlotSort2,"SAVI",$BS$31:$BS$32)</f>
        <v>0.20991301900466464</v>
      </c>
      <c r="BX25" s="4">
        <f>DSTDEV(PlotSort2,"SAVI",$BS$31:$BS$32)/SQRT($BH25)</f>
        <v>1.6475234564987961E-3</v>
      </c>
      <c r="BY25" s="17">
        <f>DAVERAGE(PlotSort2,"CCCI",$BS$31:$BS$32)</f>
        <v>11.678827674894867</v>
      </c>
      <c r="BZ25" s="4">
        <f>DSTDEV(PlotSort2,"CCCI",$BS$31:$BS$32)/SQRT($BH25)</f>
        <v>3.7901152707588967E-2</v>
      </c>
    </row>
    <row r="26" spans="2:78" ht="13.5" customHeight="1" x14ac:dyDescent="0.2">
      <c r="B26" s="10">
        <v>180</v>
      </c>
      <c r="C26" s="10">
        <v>9.3170000000000002</v>
      </c>
      <c r="D26" s="10">
        <v>180.38820999999999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35.299999999999997</v>
      </c>
      <c r="Q26" s="24">
        <v>1.26</v>
      </c>
      <c r="R26" s="24">
        <v>4.45</v>
      </c>
      <c r="S26" s="24">
        <v>43.12</v>
      </c>
      <c r="T26" s="24">
        <v>90.38</v>
      </c>
      <c r="U26" s="10">
        <v>2</v>
      </c>
      <c r="V26" s="10">
        <v>0</v>
      </c>
      <c r="W26" s="10">
        <v>2</v>
      </c>
      <c r="X26" s="10">
        <v>0</v>
      </c>
      <c r="Y26" s="10">
        <v>0</v>
      </c>
      <c r="Z26" s="10">
        <v>1</v>
      </c>
      <c r="AA26" s="10">
        <v>270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1.3331999999999999</v>
      </c>
      <c r="AK26" s="10">
        <v>1.5599999999999999E-2</v>
      </c>
      <c r="AL26" s="11">
        <v>4.4299999999999999E-2</v>
      </c>
      <c r="AM26" s="11">
        <v>5.0000000000000001E-4</v>
      </c>
      <c r="AN26" s="11">
        <v>2.0703</v>
      </c>
      <c r="AO26" s="11">
        <v>1.8700000000000001E-2</v>
      </c>
      <c r="AP26" s="11">
        <v>0.17549999999999999</v>
      </c>
      <c r="AQ26" s="11">
        <v>1.6000000000000001E-3</v>
      </c>
      <c r="AR26" s="11">
        <v>2.5800999999999998</v>
      </c>
      <c r="AS26" s="11">
        <v>3.3099999999999997E-2</v>
      </c>
      <c r="AT26" s="11">
        <v>4.5100000000000001E-2</v>
      </c>
      <c r="AU26" s="11">
        <v>5.9999999999999995E-4</v>
      </c>
      <c r="AV26" s="11">
        <v>27.1128</v>
      </c>
      <c r="AW26" s="11">
        <v>0.64059999999999995</v>
      </c>
      <c r="AX26" s="11">
        <v>0.35770000000000002</v>
      </c>
      <c r="AY26" s="11">
        <v>8.5000000000000006E-3</v>
      </c>
      <c r="AZ26" s="11">
        <v>0.34171042760690179</v>
      </c>
      <c r="BA26" s="11">
        <v>7.9312638580931267</v>
      </c>
      <c r="BB26" s="11">
        <v>0.77606752730883799</v>
      </c>
      <c r="BC26" s="11">
        <v>0.51938413823659713</v>
      </c>
      <c r="BD26" s="11">
        <v>9.1973748868138611E-2</v>
      </c>
      <c r="BE26" s="27"/>
    </row>
    <row r="27" spans="2:78" ht="13.5" customHeight="1" x14ac:dyDescent="0.2">
      <c r="B27" s="10">
        <v>180</v>
      </c>
      <c r="C27" s="10">
        <v>9.3079999999999998</v>
      </c>
      <c r="D27" s="10">
        <v>180.38783000000001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35.299999999999997</v>
      </c>
      <c r="Q27" s="24">
        <v>1.26</v>
      </c>
      <c r="R27" s="24">
        <v>4.45</v>
      </c>
      <c r="S27" s="24">
        <v>43.24</v>
      </c>
      <c r="T27" s="24">
        <v>90.31</v>
      </c>
      <c r="U27" s="10">
        <v>2</v>
      </c>
      <c r="V27" s="10">
        <v>0</v>
      </c>
      <c r="W27" s="10">
        <v>2</v>
      </c>
      <c r="X27" s="10">
        <v>0</v>
      </c>
      <c r="Y27" s="10">
        <v>0</v>
      </c>
      <c r="Z27" s="10">
        <v>1</v>
      </c>
      <c r="AA27" s="10">
        <v>270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1.8778999999999999</v>
      </c>
      <c r="AK27" s="10">
        <v>2.98E-2</v>
      </c>
      <c r="AL27" s="11">
        <v>6.25E-2</v>
      </c>
      <c r="AM27" s="11">
        <v>1E-3</v>
      </c>
      <c r="AN27" s="11">
        <v>2.4897999999999998</v>
      </c>
      <c r="AO27" s="11">
        <v>2.01E-2</v>
      </c>
      <c r="AP27" s="11">
        <v>0.21160000000000001</v>
      </c>
      <c r="AQ27" s="11">
        <v>1.6999999999999999E-3</v>
      </c>
      <c r="AR27" s="11">
        <v>3.6505999999999998</v>
      </c>
      <c r="AS27" s="11">
        <v>3.5299999999999998E-2</v>
      </c>
      <c r="AT27" s="11">
        <v>6.3899999999999998E-2</v>
      </c>
      <c r="AU27" s="11">
        <v>5.9999999999999995E-4</v>
      </c>
      <c r="AV27" s="11">
        <v>31.514099999999999</v>
      </c>
      <c r="AW27" s="11">
        <v>1.2500000000000001E-2</v>
      </c>
      <c r="AX27" s="11">
        <v>0.41660000000000003</v>
      </c>
      <c r="AY27" s="11">
        <v>2.0000000000000001E-4</v>
      </c>
      <c r="AZ27" s="11">
        <v>0.32632919452403691</v>
      </c>
      <c r="BA27" s="11">
        <v>6.5195618153364636</v>
      </c>
      <c r="BB27" s="11">
        <v>0.73402705515088451</v>
      </c>
      <c r="BC27" s="11">
        <v>0.53957164711881689</v>
      </c>
      <c r="BD27" s="11">
        <v>0.11714305742101745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0.11194999999999999</v>
      </c>
      <c r="BJ27" s="4">
        <f>DSTDEV(PlotSort2,"PhxRed",$BT$31:$BT$32)/SQRT($BH27)</f>
        <v>6.7499999999999991E-3</v>
      </c>
      <c r="BK27" s="4">
        <f>DAVERAGE(PlotSort2,"PhxRedEdge",$BT$31:$BT$32)</f>
        <v>0.23380000000000001</v>
      </c>
      <c r="BL27" s="4">
        <f>DSTDEV(PlotSort2,"PhxRedEdge",$BT$31:$BT$32)/SQRT($BH27)</f>
        <v>1.1400000000000007E-2</v>
      </c>
      <c r="BM27" s="4">
        <f>DAVERAGE(PlotSort2,"TMRed",$BT$31:$BT$32)</f>
        <v>0.10725</v>
      </c>
      <c r="BN27" s="4">
        <f>DSTDEV(PlotSort2,"TMRed",$BT$31:$BT$32)/SQRT($BH27)</f>
        <v>5.2500000000000047E-3</v>
      </c>
      <c r="BO27" s="4">
        <f>DAVERAGE(PlotSort2,"TMNIR",$BT$31:$BT$32)</f>
        <v>0.44009999999999999</v>
      </c>
      <c r="BP27" s="4">
        <f>DSTDEV(PlotSort2,"TMNIR",$BT$31:$BT$32)/SQRT($BH27)</f>
        <v>1.769999999999999E-2</v>
      </c>
      <c r="BQ27" s="4">
        <f>DAVERAGE(PlotSort2,"NDRE",$BT$31:$BT$32)</f>
        <v>0.30629595247591851</v>
      </c>
      <c r="BR27" s="4">
        <f>DSTDEV(PlotSort2,"NDRE",$BT$31:$BT$32)/SQRT($BH27)</f>
        <v>3.8777447945529397E-3</v>
      </c>
      <c r="BS27" s="4">
        <f>DAVERAGE(PlotSort2,"rvi",$BT$31:$BT$32)</f>
        <v>4.1052549019607838</v>
      </c>
      <c r="BT27" s="4">
        <f>DSTDEV(PlotSort2,"rvi",$BT$31:$BT$32)/SQRT($BH27)</f>
        <v>3.5921568627451439E-2</v>
      </c>
      <c r="BU27" s="17">
        <f>DAVERAGE(PlotSort2,"ndvi",$BT$31:$BT$32)</f>
        <v>0.60822739326646102</v>
      </c>
      <c r="BV27" s="4">
        <f>DSTDEV(PlotSort2,"ndvi",$BT$31:$BT$32)/SQRT($BH27)</f>
        <v>2.7565884269029057E-3</v>
      </c>
      <c r="BW27" s="17">
        <f>DAVERAGE(PlotSort2,"SAVI",$BT$31:$BT$32)</f>
        <v>0.47654120703092695</v>
      </c>
      <c r="BX27" s="4">
        <f>DSTDEV(PlotSort2,"SAVI",$BT$31:$BT$32)/SQRT($BH27)</f>
        <v>7.3885322944958198E-3</v>
      </c>
      <c r="BY27" s="17">
        <f>DAVERAGE(PlotSort2,"CCCI",$BT$31:$BT$32)</f>
        <v>0.40013575096921927</v>
      </c>
      <c r="BZ27" s="4">
        <f>DSTDEV(PlotSort2,"CCCI",$BT$31:$BT$32)/SQRT($BH27)</f>
        <v>1.8320567669846133E-2</v>
      </c>
    </row>
    <row r="28" spans="2:78" ht="13.5" customHeight="1" x14ac:dyDescent="0.2">
      <c r="B28" s="10">
        <v>180</v>
      </c>
      <c r="C28" s="10">
        <v>9.2989999999999995</v>
      </c>
      <c r="D28" s="10">
        <v>180.38746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35.299999999999997</v>
      </c>
      <c r="Q28" s="24">
        <v>1.26</v>
      </c>
      <c r="R28" s="24">
        <v>4.45</v>
      </c>
      <c r="S28" s="24">
        <v>43.35</v>
      </c>
      <c r="T28" s="24">
        <v>90.23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1</v>
      </c>
      <c r="AA28" s="10">
        <v>270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3.7081</v>
      </c>
      <c r="AK28" s="10">
        <v>0.28620000000000001</v>
      </c>
      <c r="AL28" s="11">
        <v>0.1237</v>
      </c>
      <c r="AM28" s="11">
        <v>9.4999999999999998E-3</v>
      </c>
      <c r="AN28" s="11">
        <v>2.8999000000000001</v>
      </c>
      <c r="AO28" s="11">
        <v>7.1800000000000003E-2</v>
      </c>
      <c r="AP28" s="11">
        <v>0.24690000000000001</v>
      </c>
      <c r="AQ28" s="11">
        <v>6.1000000000000004E-3</v>
      </c>
      <c r="AR28" s="11">
        <v>7.1094999999999997</v>
      </c>
      <c r="AS28" s="11">
        <v>0.63070000000000004</v>
      </c>
      <c r="AT28" s="11">
        <v>0.12470000000000001</v>
      </c>
      <c r="AU28" s="11">
        <v>1.11E-2</v>
      </c>
      <c r="AV28" s="11">
        <v>33.847799999999999</v>
      </c>
      <c r="AW28" s="11">
        <v>0.76129999999999998</v>
      </c>
      <c r="AX28" s="11">
        <v>0.44829999999999998</v>
      </c>
      <c r="AY28" s="11">
        <v>1.01E-2</v>
      </c>
      <c r="AZ28" s="11">
        <v>0.28970080552359029</v>
      </c>
      <c r="BA28" s="11">
        <v>3.5950280673616675</v>
      </c>
      <c r="BB28" s="11">
        <v>0.56474694589877839</v>
      </c>
      <c r="BC28" s="11">
        <v>0.45237651444547999</v>
      </c>
      <c r="BD28" s="11">
        <v>0.44354433204919996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7.3849999999999999E-2</v>
      </c>
      <c r="BJ28" s="4">
        <f>DSTDEV(PlotSort2,"PhxRed",$BU$31:$BU$32)/SQRT($BH28)</f>
        <v>9.0499999999999851E-3</v>
      </c>
      <c r="BK28" s="4">
        <f>DAVERAGE(PlotSort2,"PhxRedEdge",$BU$31:$BU$32)</f>
        <v>0.20965</v>
      </c>
      <c r="BL28" s="4">
        <f>DSTDEV(PlotSort2,"PhxRedEdge",$BU$31:$BU$32)/SQRT($BH28)</f>
        <v>1.9500000000000071E-3</v>
      </c>
      <c r="BM28" s="4">
        <f>DAVERAGE(PlotSort2,"TMRed",$BU$31:$BU$32)</f>
        <v>7.3149999999999993E-2</v>
      </c>
      <c r="BN28" s="4">
        <f>DSTDEV(PlotSort2,"TMRed",$BU$31:$BU$32)/SQRT($BH28)</f>
        <v>8.4500000000000824E-3</v>
      </c>
      <c r="BO28" s="4">
        <f>DAVERAGE(PlotSort2,"TMNIR",$BU$31:$BU$32)</f>
        <v>0.41539999999999999</v>
      </c>
      <c r="BP28" s="4">
        <f>DSTDEV(PlotSort2,"TMNIR",$BU$31:$BU$32)/SQRT($BH28)</f>
        <v>9.6999999999999864E-3</v>
      </c>
      <c r="BQ28" s="4">
        <f>DAVERAGE(PlotSort2,"NDRE",$BU$31:$BU$32)</f>
        <v>0.32905687947447071</v>
      </c>
      <c r="BR28" s="4">
        <f>DSTDEV(PlotSort2,"NDRE",$BU$31:$BU$32)/SQRT($BH28)</f>
        <v>6.2658784963161018E-3</v>
      </c>
      <c r="BS28" s="4">
        <f>DAVERAGE(PlotSort2,"rvi",$BU$31:$BU$32)</f>
        <v>5.7710691502257783</v>
      </c>
      <c r="BT28" s="4">
        <f>DSTDEV(PlotSort2,"rvi",$BU$31:$BU$32)/SQRT($BH28)</f>
        <v>0.79925542473558142</v>
      </c>
      <c r="BU28" s="17">
        <f>DAVERAGE(PlotSort2,"ndvi",$BU$31:$BU$32)</f>
        <v>0.70045195327592813</v>
      </c>
      <c r="BV28" s="4">
        <f>DSTDEV(PlotSort2,"ndvi",$BU$31:$BU$32)/SQRT($BH28)</f>
        <v>3.5358581636281076E-2</v>
      </c>
      <c r="BW28" s="17">
        <f>DAVERAGE(PlotSort2,"SAVI",$BU$31:$BU$32)</f>
        <v>0.51928723419474199</v>
      </c>
      <c r="BX28" s="4">
        <f>DSTDEV(PlotSort2,"SAVI",$BU$31:$BU$32)/SQRT($BH28)</f>
        <v>2.6883709430232768E-2</v>
      </c>
      <c r="BY28" s="17">
        <f>DAVERAGE(PlotSort2,"CCCI",$BU$31:$BU$32)</f>
        <v>0.24169455073934376</v>
      </c>
      <c r="BZ28" s="4">
        <f>DSTDEV(PlotSort2,"CCCI",$BU$31:$BU$32)/SQRT($BH28)</f>
        <v>7.2140076515891674E-2</v>
      </c>
    </row>
    <row r="29" spans="2:78" ht="13.5" customHeight="1" x14ac:dyDescent="0.2">
      <c r="B29" s="10">
        <v>180</v>
      </c>
      <c r="C29" s="10">
        <v>9.2899999999999991</v>
      </c>
      <c r="D29" s="10">
        <v>180.38708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35.299999999999997</v>
      </c>
      <c r="Q29" s="24">
        <v>1.26</v>
      </c>
      <c r="R29" s="24">
        <v>4.45</v>
      </c>
      <c r="S29" s="24">
        <v>43.46</v>
      </c>
      <c r="T29" s="24">
        <v>90.16</v>
      </c>
      <c r="U29" s="10">
        <v>2</v>
      </c>
      <c r="V29" s="10">
        <v>0</v>
      </c>
      <c r="W29" s="10">
        <v>2</v>
      </c>
      <c r="X29" s="10">
        <v>0</v>
      </c>
      <c r="Y29" s="10">
        <v>0</v>
      </c>
      <c r="Z29" s="10">
        <v>1</v>
      </c>
      <c r="AA29" s="10">
        <v>270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3.1884000000000001</v>
      </c>
      <c r="AK29" s="10">
        <v>0.55189999999999995</v>
      </c>
      <c r="AL29" s="11">
        <v>0.1066</v>
      </c>
      <c r="AM29" s="11">
        <v>1.84E-2</v>
      </c>
      <c r="AN29" s="11">
        <v>3.1728000000000001</v>
      </c>
      <c r="AO29" s="11">
        <v>0.22950000000000001</v>
      </c>
      <c r="AP29" s="11">
        <v>0.2707</v>
      </c>
      <c r="AQ29" s="11">
        <v>1.9599999999999999E-2</v>
      </c>
      <c r="AR29" s="11">
        <v>5.7729999999999997</v>
      </c>
      <c r="AS29" s="11">
        <v>0.873</v>
      </c>
      <c r="AT29" s="11">
        <v>0.10150000000000001</v>
      </c>
      <c r="AU29" s="11">
        <v>1.5299999999999999E-2</v>
      </c>
      <c r="AV29" s="11">
        <v>35.185299999999998</v>
      </c>
      <c r="AW29" s="11">
        <v>0.65100000000000002</v>
      </c>
      <c r="AX29" s="11">
        <v>0.46700000000000003</v>
      </c>
      <c r="AY29" s="11">
        <v>8.6E-3</v>
      </c>
      <c r="AZ29" s="11">
        <v>0.2660973295377525</v>
      </c>
      <c r="BA29" s="11">
        <v>4.6009852216748772</v>
      </c>
      <c r="BB29" s="11">
        <v>0.64291996481970104</v>
      </c>
      <c r="BC29" s="11">
        <v>0.51310248011230708</v>
      </c>
      <c r="BD29" s="11">
        <v>-1.1081589732504895E-2</v>
      </c>
      <c r="BE29" s="27"/>
      <c r="BF29" s="5"/>
    </row>
    <row r="30" spans="2:78" ht="13.5" customHeight="1" x14ac:dyDescent="0.2">
      <c r="B30" s="10">
        <v>180</v>
      </c>
      <c r="C30" s="10">
        <v>9.2799999999999994</v>
      </c>
      <c r="D30" s="10">
        <v>180.38667000000001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35.299999999999997</v>
      </c>
      <c r="Q30" s="24">
        <v>1.26</v>
      </c>
      <c r="R30" s="24">
        <v>4.45</v>
      </c>
      <c r="S30" s="24">
        <v>43.59</v>
      </c>
      <c r="T30" s="24">
        <v>90.08</v>
      </c>
      <c r="U30" s="10">
        <v>2</v>
      </c>
      <c r="V30" s="10">
        <v>0</v>
      </c>
      <c r="W30" s="10">
        <v>2</v>
      </c>
      <c r="X30" s="10">
        <v>0</v>
      </c>
      <c r="Y30" s="10">
        <v>0</v>
      </c>
      <c r="Z30" s="10">
        <v>1</v>
      </c>
      <c r="AA30" s="10">
        <v>270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0.88319999999999999</v>
      </c>
      <c r="AK30" s="10">
        <v>2.0000000000000001E-4</v>
      </c>
      <c r="AL30" s="11">
        <v>2.9600000000000001E-2</v>
      </c>
      <c r="AM30" s="11">
        <v>0</v>
      </c>
      <c r="AN30" s="11">
        <v>2.1625999999999999</v>
      </c>
      <c r="AO30" s="11">
        <v>6.8599999999999994E-2</v>
      </c>
      <c r="AP30" s="11">
        <v>0.185</v>
      </c>
      <c r="AQ30" s="11">
        <v>5.8999999999999999E-3</v>
      </c>
      <c r="AR30" s="11">
        <v>1.7522</v>
      </c>
      <c r="AS30" s="11">
        <v>1.9699999999999999E-2</v>
      </c>
      <c r="AT30" s="11">
        <v>3.09E-2</v>
      </c>
      <c r="AU30" s="11">
        <v>2.9999999999999997E-4</v>
      </c>
      <c r="AV30" s="11">
        <v>34.617400000000004</v>
      </c>
      <c r="AW30" s="11">
        <v>1.9718</v>
      </c>
      <c r="AX30" s="11">
        <v>0.46050000000000002</v>
      </c>
      <c r="AY30" s="11">
        <v>2.6200000000000001E-2</v>
      </c>
      <c r="AZ30" s="11">
        <v>0.42680092951200627</v>
      </c>
      <c r="BA30" s="11">
        <v>14.902912621359224</v>
      </c>
      <c r="BB30" s="11">
        <v>0.87423687423687435</v>
      </c>
      <c r="BC30" s="11">
        <v>0.64998991325398425</v>
      </c>
      <c r="BD30" s="11">
        <v>0.31636527023342703</v>
      </c>
      <c r="BE30" s="27"/>
      <c r="BF30" s="5"/>
      <c r="BH30" s="19" t="s">
        <v>116</v>
      </c>
    </row>
    <row r="31" spans="2:78" ht="13.5" customHeight="1" x14ac:dyDescent="0.2">
      <c r="B31" s="10">
        <v>180</v>
      </c>
      <c r="C31" s="10">
        <v>9.2710000000000008</v>
      </c>
      <c r="D31" s="10">
        <v>180.38629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35.299999999999997</v>
      </c>
      <c r="Q31" s="24">
        <v>1.26</v>
      </c>
      <c r="R31" s="24">
        <v>4.45</v>
      </c>
      <c r="S31" s="24">
        <v>43.7</v>
      </c>
      <c r="T31" s="24">
        <v>90</v>
      </c>
      <c r="U31" s="10">
        <v>2</v>
      </c>
      <c r="V31" s="10">
        <v>0</v>
      </c>
      <c r="W31" s="10">
        <v>2</v>
      </c>
      <c r="X31" s="10">
        <v>0</v>
      </c>
      <c r="Y31" s="10">
        <v>0</v>
      </c>
      <c r="Z31" s="10">
        <v>1</v>
      </c>
      <c r="AA31" s="10">
        <v>270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1.7034</v>
      </c>
      <c r="AK31" s="10">
        <v>9.8500000000000004E-2</v>
      </c>
      <c r="AL31" s="11">
        <v>5.7200000000000001E-2</v>
      </c>
      <c r="AM31" s="11">
        <v>3.3E-3</v>
      </c>
      <c r="AN31" s="11">
        <v>2.5451000000000001</v>
      </c>
      <c r="AO31" s="11">
        <v>0.12590000000000001</v>
      </c>
      <c r="AP31" s="11">
        <v>0.21809999999999999</v>
      </c>
      <c r="AQ31" s="11">
        <v>1.0800000000000001E-2</v>
      </c>
      <c r="AR31" s="11">
        <v>3.319</v>
      </c>
      <c r="AS31" s="11">
        <v>0.25169999999999998</v>
      </c>
      <c r="AT31" s="11">
        <v>5.8599999999999999E-2</v>
      </c>
      <c r="AU31" s="11">
        <v>4.4000000000000003E-3</v>
      </c>
      <c r="AV31" s="11">
        <v>33.215499999999999</v>
      </c>
      <c r="AW31" s="11">
        <v>2.0508999999999999</v>
      </c>
      <c r="AX31" s="11">
        <v>0.44280000000000003</v>
      </c>
      <c r="AY31" s="11">
        <v>2.7300000000000001E-2</v>
      </c>
      <c r="AZ31" s="11">
        <v>0.3399909214707218</v>
      </c>
      <c r="BA31" s="11">
        <v>7.5563139931740624</v>
      </c>
      <c r="BB31" s="11">
        <v>0.76625448743518143</v>
      </c>
      <c r="BC31" s="11">
        <v>0.57549430796884371</v>
      </c>
      <c r="BD31" s="11">
        <v>0.10929095598330235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180</v>
      </c>
      <c r="C32" s="10">
        <v>9.2629999999999999</v>
      </c>
      <c r="D32" s="10">
        <v>180.38596000000001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35.299999999999997</v>
      </c>
      <c r="Q32" s="24">
        <v>1.26</v>
      </c>
      <c r="R32" s="24">
        <v>4.45</v>
      </c>
      <c r="S32" s="24">
        <v>43.8</v>
      </c>
      <c r="T32" s="24">
        <v>89.94</v>
      </c>
      <c r="U32" s="10">
        <v>2</v>
      </c>
      <c r="V32" s="10">
        <v>0</v>
      </c>
      <c r="W32" s="10">
        <v>2</v>
      </c>
      <c r="X32" s="10">
        <v>0</v>
      </c>
      <c r="Y32" s="10">
        <v>0</v>
      </c>
      <c r="Z32" s="10">
        <v>1</v>
      </c>
      <c r="AA32" s="10">
        <v>270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2.2277999999999998</v>
      </c>
      <c r="AK32" s="10">
        <v>0.34339999999999998</v>
      </c>
      <c r="AL32" s="11">
        <v>7.4899999999999994E-2</v>
      </c>
      <c r="AM32" s="11">
        <v>1.1599999999999999E-2</v>
      </c>
      <c r="AN32" s="11">
        <v>2.5684999999999998</v>
      </c>
      <c r="AO32" s="11">
        <v>0.16420000000000001</v>
      </c>
      <c r="AP32" s="11">
        <v>0.22059999999999999</v>
      </c>
      <c r="AQ32" s="11">
        <v>1.41E-2</v>
      </c>
      <c r="AR32" s="11">
        <v>4.1477000000000004</v>
      </c>
      <c r="AS32" s="11">
        <v>0.52700000000000002</v>
      </c>
      <c r="AT32" s="11">
        <v>7.3400000000000007E-2</v>
      </c>
      <c r="AU32" s="11">
        <v>9.2999999999999992E-3</v>
      </c>
      <c r="AV32" s="11">
        <v>33.055399999999999</v>
      </c>
      <c r="AW32" s="11">
        <v>1.7784</v>
      </c>
      <c r="AX32" s="11">
        <v>0.44140000000000001</v>
      </c>
      <c r="AY32" s="11">
        <v>2.3800000000000002E-2</v>
      </c>
      <c r="AZ32" s="11">
        <v>0.33353474320241694</v>
      </c>
      <c r="BA32" s="11">
        <v>6.0136239782016343</v>
      </c>
      <c r="BB32" s="11">
        <v>0.71484071484071476</v>
      </c>
      <c r="BC32" s="11">
        <v>0.54394954670871098</v>
      </c>
      <c r="BD32" s="11">
        <v>0.22271145775744305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180</v>
      </c>
      <c r="C33" s="10">
        <v>9.2539999999999996</v>
      </c>
      <c r="D33" s="10">
        <v>180.38558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35.299999999999997</v>
      </c>
      <c r="Q33" s="24">
        <v>1.26</v>
      </c>
      <c r="R33" s="24">
        <v>4.45</v>
      </c>
      <c r="S33" s="24">
        <v>43.91</v>
      </c>
      <c r="T33" s="24">
        <v>89.86</v>
      </c>
      <c r="U33" s="10">
        <v>2</v>
      </c>
      <c r="V33" s="10">
        <v>0</v>
      </c>
      <c r="W33" s="10">
        <v>2</v>
      </c>
      <c r="X33" s="10">
        <v>0</v>
      </c>
      <c r="Y33" s="10">
        <v>0</v>
      </c>
      <c r="Z33" s="10">
        <v>1</v>
      </c>
      <c r="AA33" s="10">
        <v>270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2.7875000000000001</v>
      </c>
      <c r="AK33" s="10">
        <v>8.9599999999999999E-2</v>
      </c>
      <c r="AL33" s="11">
        <v>9.4E-2</v>
      </c>
      <c r="AM33" s="11">
        <v>3.0000000000000001E-3</v>
      </c>
      <c r="AN33" s="11">
        <v>2.7599</v>
      </c>
      <c r="AO33" s="11">
        <v>8.0699999999999994E-2</v>
      </c>
      <c r="AP33" s="11">
        <v>0.23749999999999999</v>
      </c>
      <c r="AQ33" s="11">
        <v>6.8999999999999999E-3</v>
      </c>
      <c r="AR33" s="11">
        <v>5.3719999999999999</v>
      </c>
      <c r="AS33" s="11">
        <v>6.08E-2</v>
      </c>
      <c r="AT33" s="11">
        <v>9.5299999999999996E-2</v>
      </c>
      <c r="AU33" s="11">
        <v>1.1000000000000001E-3</v>
      </c>
      <c r="AV33" s="11">
        <v>35.199800000000003</v>
      </c>
      <c r="AW33" s="11">
        <v>0.60740000000000005</v>
      </c>
      <c r="AX33" s="11">
        <v>0.47110000000000002</v>
      </c>
      <c r="AY33" s="11">
        <v>8.0999999999999996E-3</v>
      </c>
      <c r="AZ33" s="11">
        <v>0.32966412644651427</v>
      </c>
      <c r="BA33" s="11">
        <v>4.9433368310598116</v>
      </c>
      <c r="BB33" s="11">
        <v>0.66348870056497178</v>
      </c>
      <c r="BC33" s="11">
        <v>0.52860090022505635</v>
      </c>
      <c r="BD33" s="11">
        <v>0.3670644632118491</v>
      </c>
      <c r="BE33" s="27"/>
      <c r="BF33" s="5"/>
    </row>
    <row r="34" spans="2:66" ht="13.5" customHeight="1" x14ac:dyDescent="0.2">
      <c r="B34" s="10">
        <v>180</v>
      </c>
      <c r="C34" s="10">
        <v>9.35</v>
      </c>
      <c r="D34" s="10">
        <v>180.38958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35.299999999999997</v>
      </c>
      <c r="Q34" s="24">
        <v>1.26</v>
      </c>
      <c r="R34" s="24">
        <v>4.45</v>
      </c>
      <c r="S34" s="24">
        <v>42.71</v>
      </c>
      <c r="T34" s="24">
        <v>90.65</v>
      </c>
      <c r="U34" s="10">
        <v>2</v>
      </c>
      <c r="V34" s="10">
        <v>0</v>
      </c>
      <c r="W34" s="10">
        <v>2</v>
      </c>
      <c r="X34" s="10">
        <v>0</v>
      </c>
      <c r="Y34" s="10">
        <v>0</v>
      </c>
      <c r="Z34" s="10">
        <v>1</v>
      </c>
      <c r="AA34" s="10">
        <v>270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4.2577999999999996</v>
      </c>
      <c r="AK34" s="10">
        <v>0.35549999999999998</v>
      </c>
      <c r="AL34" s="11">
        <v>0.14030000000000001</v>
      </c>
      <c r="AM34" s="11">
        <v>1.17E-2</v>
      </c>
      <c r="AN34" s="11">
        <v>3.0175999999999998</v>
      </c>
      <c r="AO34" s="11">
        <v>6.7000000000000002E-3</v>
      </c>
      <c r="AP34" s="11">
        <v>0.25390000000000001</v>
      </c>
      <c r="AQ34" s="11">
        <v>5.9999999999999995E-4</v>
      </c>
      <c r="AR34" s="11">
        <v>8.0991999999999997</v>
      </c>
      <c r="AS34" s="11">
        <v>0.74509999999999998</v>
      </c>
      <c r="AT34" s="11">
        <v>0.14030000000000001</v>
      </c>
      <c r="AU34" s="11">
        <v>1.29E-2</v>
      </c>
      <c r="AV34" s="11">
        <v>31.054400000000001</v>
      </c>
      <c r="AW34" s="11">
        <v>0.99219999999999997</v>
      </c>
      <c r="AX34" s="11">
        <v>0.40670000000000001</v>
      </c>
      <c r="AY34" s="11">
        <v>1.2999999999999999E-2</v>
      </c>
      <c r="AZ34" s="11">
        <v>0.23130487435664543</v>
      </c>
      <c r="BA34" s="11">
        <v>2.8987883107626513</v>
      </c>
      <c r="BB34" s="11">
        <v>0.48702010968921378</v>
      </c>
      <c r="BC34" s="11">
        <v>0.38166189111747845</v>
      </c>
      <c r="BD34" s="11">
        <v>0.28510345260638725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180</v>
      </c>
      <c r="C35" s="10">
        <v>9.36</v>
      </c>
      <c r="D35" s="10">
        <v>180.39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35.299999999999997</v>
      </c>
      <c r="Q35" s="24">
        <v>1.26</v>
      </c>
      <c r="R35" s="24">
        <v>4.45</v>
      </c>
      <c r="S35" s="24">
        <v>42.58</v>
      </c>
      <c r="T35" s="24">
        <v>90.74</v>
      </c>
      <c r="U35" s="10">
        <v>2</v>
      </c>
      <c r="V35" s="10">
        <v>0</v>
      </c>
      <c r="W35" s="10">
        <v>2</v>
      </c>
      <c r="X35" s="10">
        <v>0</v>
      </c>
      <c r="Y35" s="10">
        <v>0</v>
      </c>
      <c r="Z35" s="10">
        <v>1</v>
      </c>
      <c r="AA35" s="10">
        <v>270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1.6811</v>
      </c>
      <c r="AK35" s="10">
        <v>0.13719999999999999</v>
      </c>
      <c r="AL35" s="11">
        <v>5.5300000000000002E-2</v>
      </c>
      <c r="AM35" s="11">
        <v>4.4999999999999997E-3</v>
      </c>
      <c r="AN35" s="11">
        <v>2.1133999999999999</v>
      </c>
      <c r="AO35" s="11">
        <v>4.7399999999999998E-2</v>
      </c>
      <c r="AP35" s="11">
        <v>0.1774</v>
      </c>
      <c r="AQ35" s="11">
        <v>4.0000000000000001E-3</v>
      </c>
      <c r="AR35" s="11">
        <v>3.2778999999999998</v>
      </c>
      <c r="AS35" s="11">
        <v>0.29099999999999998</v>
      </c>
      <c r="AT35" s="11">
        <v>5.67E-2</v>
      </c>
      <c r="AU35" s="11">
        <v>5.0000000000000001E-3</v>
      </c>
      <c r="AV35" s="11">
        <v>26.578199999999999</v>
      </c>
      <c r="AW35" s="11">
        <v>1.171</v>
      </c>
      <c r="AX35" s="11">
        <v>0.3473</v>
      </c>
      <c r="AY35" s="11">
        <v>1.5299999999999999E-2</v>
      </c>
      <c r="AZ35" s="11">
        <v>0.32380407852105969</v>
      </c>
      <c r="BA35" s="11">
        <v>6.1252204585537919</v>
      </c>
      <c r="BB35" s="11">
        <v>0.71930693069306917</v>
      </c>
      <c r="BC35" s="11">
        <v>0.48219026548672561</v>
      </c>
      <c r="BD35" s="11">
        <v>0.1451663890344834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180</v>
      </c>
      <c r="C36" s="10">
        <v>9.3680000000000003</v>
      </c>
      <c r="D36" s="10">
        <v>180.39033000000001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35.299999999999997</v>
      </c>
      <c r="Q36" s="24">
        <v>1.26</v>
      </c>
      <c r="R36" s="24">
        <v>4.45</v>
      </c>
      <c r="S36" s="24">
        <v>42.48</v>
      </c>
      <c r="T36" s="24">
        <v>90.81</v>
      </c>
      <c r="U36" s="10">
        <v>2</v>
      </c>
      <c r="V36" s="10">
        <v>0</v>
      </c>
      <c r="W36" s="10">
        <v>2</v>
      </c>
      <c r="X36" s="10">
        <v>0</v>
      </c>
      <c r="Y36" s="10">
        <v>0</v>
      </c>
      <c r="Z36" s="10">
        <v>1</v>
      </c>
      <c r="AA36" s="10">
        <v>270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1.9742</v>
      </c>
      <c r="AK36" s="10">
        <v>0.14130000000000001</v>
      </c>
      <c r="AL36" s="11">
        <v>6.4799999999999996E-2</v>
      </c>
      <c r="AM36" s="11">
        <v>4.5999999999999999E-3</v>
      </c>
      <c r="AN36" s="11">
        <v>2.7284000000000002</v>
      </c>
      <c r="AO36" s="11">
        <v>9.9000000000000008E-3</v>
      </c>
      <c r="AP36" s="11">
        <v>0.2286</v>
      </c>
      <c r="AQ36" s="11">
        <v>8.0000000000000004E-4</v>
      </c>
      <c r="AR36" s="11">
        <v>3.8740999999999999</v>
      </c>
      <c r="AS36" s="11">
        <v>0.38490000000000002</v>
      </c>
      <c r="AT36" s="11">
        <v>6.6799999999999998E-2</v>
      </c>
      <c r="AU36" s="11">
        <v>6.6E-3</v>
      </c>
      <c r="AV36" s="11">
        <v>35.742699999999999</v>
      </c>
      <c r="AW36" s="11">
        <v>0.97970000000000002</v>
      </c>
      <c r="AX36" s="11">
        <v>0.4662</v>
      </c>
      <c r="AY36" s="11">
        <v>1.2800000000000001E-2</v>
      </c>
      <c r="AZ36" s="11">
        <v>0.34196891191709844</v>
      </c>
      <c r="BA36" s="11">
        <v>6.9790419161676649</v>
      </c>
      <c r="BB36" s="11">
        <v>0.74934333958724197</v>
      </c>
      <c r="BC36" s="11">
        <v>0.5799612778315586</v>
      </c>
      <c r="BD36" s="11">
        <v>0.17122223220243704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180</v>
      </c>
      <c r="C37" s="10">
        <v>9.375</v>
      </c>
      <c r="D37" s="10">
        <v>180.39062000000001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35.299999999999997</v>
      </c>
      <c r="Q37" s="24">
        <v>1.26</v>
      </c>
      <c r="R37" s="24">
        <v>4.45</v>
      </c>
      <c r="S37" s="24">
        <v>42.39</v>
      </c>
      <c r="T37" s="24">
        <v>90.86</v>
      </c>
      <c r="U37" s="10">
        <v>2</v>
      </c>
      <c r="V37" s="10">
        <v>0</v>
      </c>
      <c r="W37" s="10">
        <v>2</v>
      </c>
      <c r="X37" s="10">
        <v>0</v>
      </c>
      <c r="Y37" s="10">
        <v>0</v>
      </c>
      <c r="Z37" s="10">
        <v>1</v>
      </c>
      <c r="AA37" s="10">
        <v>270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2.9601000000000002</v>
      </c>
      <c r="AK37" s="10">
        <v>0.6411</v>
      </c>
      <c r="AL37" s="11">
        <v>9.7000000000000003E-2</v>
      </c>
      <c r="AM37" s="11">
        <v>2.1000000000000001E-2</v>
      </c>
      <c r="AN37" s="11">
        <v>2.8637000000000001</v>
      </c>
      <c r="AO37" s="11">
        <v>0.12670000000000001</v>
      </c>
      <c r="AP37" s="11">
        <v>0.23960000000000001</v>
      </c>
      <c r="AQ37" s="11">
        <v>1.06E-2</v>
      </c>
      <c r="AR37" s="11">
        <v>5.5114999999999998</v>
      </c>
      <c r="AS37" s="11">
        <v>1.2184999999999999</v>
      </c>
      <c r="AT37" s="11">
        <v>9.4899999999999998E-2</v>
      </c>
      <c r="AU37" s="11">
        <v>2.1000000000000001E-2</v>
      </c>
      <c r="AV37" s="11">
        <v>34.471800000000002</v>
      </c>
      <c r="AW37" s="11">
        <v>4.1599999999999998E-2</v>
      </c>
      <c r="AX37" s="11">
        <v>0.44890000000000002</v>
      </c>
      <c r="AY37" s="11">
        <v>5.0000000000000001E-4</v>
      </c>
      <c r="AZ37" s="11">
        <v>0.30399419026870012</v>
      </c>
      <c r="BA37" s="11">
        <v>4.7302423603793473</v>
      </c>
      <c r="BB37" s="11">
        <v>0.65097462302317033</v>
      </c>
      <c r="BC37" s="11">
        <v>0.50871814523855141</v>
      </c>
      <c r="BD37" s="11">
        <v>0.23070009030976346</v>
      </c>
      <c r="BE37" s="27"/>
      <c r="BF37" s="5"/>
      <c r="BI37" s="22">
        <v>2</v>
      </c>
    </row>
    <row r="38" spans="2:66" ht="13.5" customHeight="1" x14ac:dyDescent="0.2">
      <c r="B38" s="10">
        <v>180</v>
      </c>
      <c r="C38" s="10">
        <v>9.3840000000000003</v>
      </c>
      <c r="D38" s="10">
        <v>180.39099999999999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35.299999999999997</v>
      </c>
      <c r="Q38" s="24">
        <v>1.26</v>
      </c>
      <c r="R38" s="24">
        <v>4.45</v>
      </c>
      <c r="S38" s="24">
        <v>42.28</v>
      </c>
      <c r="T38" s="24">
        <v>90.94</v>
      </c>
      <c r="U38" s="10">
        <v>2</v>
      </c>
      <c r="V38" s="10">
        <v>0</v>
      </c>
      <c r="W38" s="10">
        <v>2</v>
      </c>
      <c r="X38" s="10">
        <v>0</v>
      </c>
      <c r="Y38" s="10">
        <v>0</v>
      </c>
      <c r="Z38" s="10">
        <v>1</v>
      </c>
      <c r="AA38" s="10">
        <v>270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1.9842</v>
      </c>
      <c r="AK38" s="10">
        <v>0.1862</v>
      </c>
      <c r="AL38" s="11">
        <v>6.4899999999999999E-2</v>
      </c>
      <c r="AM38" s="11">
        <v>6.1000000000000004E-3</v>
      </c>
      <c r="AN38" s="11">
        <v>2.8803999999999998</v>
      </c>
      <c r="AO38" s="11">
        <v>0.1197</v>
      </c>
      <c r="AP38" s="11">
        <v>0.24049999999999999</v>
      </c>
      <c r="AQ38" s="11">
        <v>0.01</v>
      </c>
      <c r="AR38" s="11">
        <v>3.8321000000000001</v>
      </c>
      <c r="AS38" s="11">
        <v>0.32500000000000001</v>
      </c>
      <c r="AT38" s="11">
        <v>6.59E-2</v>
      </c>
      <c r="AU38" s="11">
        <v>5.5999999999999999E-3</v>
      </c>
      <c r="AV38" s="11">
        <v>36.572600000000001</v>
      </c>
      <c r="AW38" s="11">
        <v>1.9884999999999999</v>
      </c>
      <c r="AX38" s="11">
        <v>0.4753</v>
      </c>
      <c r="AY38" s="11">
        <v>2.58E-2</v>
      </c>
      <c r="AZ38" s="11">
        <v>0.32802458787370775</v>
      </c>
      <c r="BA38" s="11">
        <v>7.2124430955993928</v>
      </c>
      <c r="BB38" s="11">
        <v>0.75646711012564671</v>
      </c>
      <c r="BC38" s="11">
        <v>0.58980023050326547</v>
      </c>
      <c r="BD38" s="11">
        <v>6.2518418450266983E-2</v>
      </c>
      <c r="BE38" s="27"/>
      <c r="BF38" s="5"/>
      <c r="BI38" s="22">
        <v>3</v>
      </c>
      <c r="BJ38" s="3"/>
    </row>
    <row r="39" spans="2:66" ht="13.5" customHeight="1" x14ac:dyDescent="0.2">
      <c r="B39" s="10">
        <v>180</v>
      </c>
      <c r="C39" s="10">
        <v>9.3919999999999995</v>
      </c>
      <c r="D39" s="10">
        <v>180.39133000000001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35.299999999999997</v>
      </c>
      <c r="Q39" s="24">
        <v>1.26</v>
      </c>
      <c r="R39" s="24">
        <v>4.45</v>
      </c>
      <c r="S39" s="24">
        <v>42.18</v>
      </c>
      <c r="T39" s="24">
        <v>91.01</v>
      </c>
      <c r="U39" s="10">
        <v>2</v>
      </c>
      <c r="V39" s="10">
        <v>0</v>
      </c>
      <c r="W39" s="10">
        <v>2</v>
      </c>
      <c r="X39" s="10">
        <v>0</v>
      </c>
      <c r="Y39" s="10">
        <v>0</v>
      </c>
      <c r="Z39" s="10">
        <v>1</v>
      </c>
      <c r="AA39" s="10">
        <v>270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1.8338000000000001</v>
      </c>
      <c r="AK39" s="10">
        <v>0.22720000000000001</v>
      </c>
      <c r="AL39" s="11">
        <v>5.9799999999999999E-2</v>
      </c>
      <c r="AM39" s="11">
        <v>7.4000000000000003E-3</v>
      </c>
      <c r="AN39" s="11">
        <v>2.6461000000000001</v>
      </c>
      <c r="AO39" s="11">
        <v>0.14249999999999999</v>
      </c>
      <c r="AP39" s="11">
        <v>0.2205</v>
      </c>
      <c r="AQ39" s="11">
        <v>1.1900000000000001E-2</v>
      </c>
      <c r="AR39" s="11">
        <v>3.5867</v>
      </c>
      <c r="AS39" s="11">
        <v>0.40949999999999998</v>
      </c>
      <c r="AT39" s="11">
        <v>6.1499999999999999E-2</v>
      </c>
      <c r="AU39" s="11">
        <v>7.0000000000000001E-3</v>
      </c>
      <c r="AV39" s="11">
        <v>34.263800000000003</v>
      </c>
      <c r="AW39" s="11">
        <v>1.0234000000000001</v>
      </c>
      <c r="AX39" s="11">
        <v>0.44450000000000001</v>
      </c>
      <c r="AY39" s="11">
        <v>1.3299999999999999E-2</v>
      </c>
      <c r="AZ39" s="11">
        <v>0.33684210526315789</v>
      </c>
      <c r="BA39" s="11">
        <v>7.2276422764227641</v>
      </c>
      <c r="BB39" s="11">
        <v>0.75691699604743079</v>
      </c>
      <c r="BC39" s="11">
        <v>0.57107355864811138</v>
      </c>
      <c r="BD39" s="11">
        <v>0.11659501482929188</v>
      </c>
      <c r="BE39" s="27"/>
      <c r="BF39" s="5"/>
    </row>
    <row r="40" spans="2:66" ht="13.5" customHeight="1" x14ac:dyDescent="0.2">
      <c r="B40" s="10">
        <v>180</v>
      </c>
      <c r="C40" s="10">
        <v>9.4019999999999992</v>
      </c>
      <c r="D40" s="10">
        <v>180.39175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35.299999999999997</v>
      </c>
      <c r="Q40" s="24">
        <v>1.26</v>
      </c>
      <c r="R40" s="24">
        <v>4.45</v>
      </c>
      <c r="S40" s="24">
        <v>42.05</v>
      </c>
      <c r="T40" s="24">
        <v>91.09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1</v>
      </c>
      <c r="AA40" s="10">
        <v>270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4.4744000000000002</v>
      </c>
      <c r="AK40" s="10">
        <v>8.2699999999999996E-2</v>
      </c>
      <c r="AL40" s="11">
        <v>0.14560000000000001</v>
      </c>
      <c r="AM40" s="11">
        <v>2.7000000000000001E-3</v>
      </c>
      <c r="AN40" s="11">
        <v>3.2488999999999999</v>
      </c>
      <c r="AO40" s="11">
        <v>4.1700000000000001E-2</v>
      </c>
      <c r="AP40" s="11">
        <v>0.27010000000000001</v>
      </c>
      <c r="AQ40" s="11">
        <v>3.5000000000000001E-3</v>
      </c>
      <c r="AR40" s="11">
        <v>8.3110999999999997</v>
      </c>
      <c r="AS40" s="11">
        <v>0.1971</v>
      </c>
      <c r="AT40" s="11">
        <v>0.14219999999999999</v>
      </c>
      <c r="AU40" s="11">
        <v>3.3999999999999998E-3</v>
      </c>
      <c r="AV40" s="11">
        <v>34.263800000000003</v>
      </c>
      <c r="AW40" s="11">
        <v>1.0690999999999999</v>
      </c>
      <c r="AX40" s="11">
        <v>0.44350000000000001</v>
      </c>
      <c r="AY40" s="11">
        <v>1.38E-2</v>
      </c>
      <c r="AZ40" s="11">
        <v>0.24299327354260089</v>
      </c>
      <c r="BA40" s="11">
        <v>3.118846694796062</v>
      </c>
      <c r="BB40" s="11">
        <v>0.5144271811507598</v>
      </c>
      <c r="BC40" s="11">
        <v>0.41627521414755453</v>
      </c>
      <c r="BD40" s="11">
        <v>0.27045648538544143</v>
      </c>
      <c r="BE40" s="27"/>
      <c r="BF40" s="5"/>
    </row>
    <row r="41" spans="2:66" ht="13.5" customHeight="1" x14ac:dyDescent="0.2">
      <c r="B41" s="10">
        <v>180</v>
      </c>
      <c r="C41" s="10">
        <v>9.41</v>
      </c>
      <c r="D41" s="10">
        <v>180.39207999999999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35.299999999999997</v>
      </c>
      <c r="Q41" s="24">
        <v>1.26</v>
      </c>
      <c r="R41" s="24">
        <v>4.45</v>
      </c>
      <c r="S41" s="24">
        <v>41.95</v>
      </c>
      <c r="T41" s="24">
        <v>91.16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1</v>
      </c>
      <c r="AA41" s="10">
        <v>270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1.8591</v>
      </c>
      <c r="AK41" s="10">
        <v>0.21540000000000001</v>
      </c>
      <c r="AL41" s="11">
        <v>6.0400000000000002E-2</v>
      </c>
      <c r="AM41" s="11">
        <v>7.0000000000000001E-3</v>
      </c>
      <c r="AN41" s="11">
        <v>2.2063999999999999</v>
      </c>
      <c r="AO41" s="11">
        <v>0.20219999999999999</v>
      </c>
      <c r="AP41" s="11">
        <v>0.18310000000000001</v>
      </c>
      <c r="AQ41" s="11">
        <v>1.6799999999999999E-2</v>
      </c>
      <c r="AR41" s="11">
        <v>3.5773000000000001</v>
      </c>
      <c r="AS41" s="11">
        <v>0.32769999999999999</v>
      </c>
      <c r="AT41" s="11">
        <v>6.1100000000000002E-2</v>
      </c>
      <c r="AU41" s="11">
        <v>5.5999999999999999E-3</v>
      </c>
      <c r="AV41" s="11">
        <v>27.035799999999998</v>
      </c>
      <c r="AW41" s="11">
        <v>2.6852999999999998</v>
      </c>
      <c r="AX41" s="11">
        <v>0.3493</v>
      </c>
      <c r="AY41" s="11">
        <v>3.4700000000000002E-2</v>
      </c>
      <c r="AZ41" s="11">
        <v>0.31217129977460556</v>
      </c>
      <c r="BA41" s="11">
        <v>5.7168576104746318</v>
      </c>
      <c r="BB41" s="11">
        <v>0.70224171539961022</v>
      </c>
      <c r="BC41" s="11">
        <v>0.47484622144112476</v>
      </c>
      <c r="BD41" s="11">
        <v>0.12087872731562446</v>
      </c>
      <c r="BE41" s="27"/>
      <c r="BF41" s="5"/>
    </row>
    <row r="42" spans="2:66" ht="13.5" customHeight="1" x14ac:dyDescent="0.2">
      <c r="B42" s="10">
        <v>180</v>
      </c>
      <c r="C42" s="10">
        <v>9.1679999999999993</v>
      </c>
      <c r="D42" s="10">
        <v>180.38200000000001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35.299999999999997</v>
      </c>
      <c r="Q42" s="24">
        <v>1.26</v>
      </c>
      <c r="R42" s="24">
        <v>4.45</v>
      </c>
      <c r="S42" s="24">
        <v>44.99</v>
      </c>
      <c r="T42" s="24">
        <v>89.17</v>
      </c>
      <c r="U42" s="10">
        <v>2</v>
      </c>
      <c r="V42" s="10">
        <v>0</v>
      </c>
      <c r="W42" s="10">
        <v>2</v>
      </c>
      <c r="X42" s="10">
        <v>0</v>
      </c>
      <c r="Y42" s="10">
        <v>0</v>
      </c>
      <c r="Z42" s="10">
        <v>1</v>
      </c>
      <c r="AA42" s="10">
        <v>270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8.4062999999999999</v>
      </c>
      <c r="AK42" s="10">
        <v>3.9300000000000002E-2</v>
      </c>
      <c r="AL42" s="11">
        <v>0.28949999999999998</v>
      </c>
      <c r="AM42" s="11">
        <v>1.4E-3</v>
      </c>
      <c r="AN42" s="11">
        <v>3.7101999999999999</v>
      </c>
      <c r="AO42" s="11">
        <v>5.1299999999999998E-2</v>
      </c>
      <c r="AP42" s="11">
        <v>0.32600000000000001</v>
      </c>
      <c r="AQ42" s="11">
        <v>4.4999999999999997E-3</v>
      </c>
      <c r="AR42" s="11">
        <v>15.831799999999999</v>
      </c>
      <c r="AS42" s="11">
        <v>5.1900000000000002E-2</v>
      </c>
      <c r="AT42" s="11">
        <v>0.28699999999999998</v>
      </c>
      <c r="AU42" s="11">
        <v>8.9999999999999998E-4</v>
      </c>
      <c r="AV42" s="11">
        <v>26.5762</v>
      </c>
      <c r="AW42" s="11">
        <v>0.32450000000000001</v>
      </c>
      <c r="AX42" s="11">
        <v>0.36280000000000001</v>
      </c>
      <c r="AY42" s="11">
        <v>4.4000000000000003E-3</v>
      </c>
      <c r="AZ42" s="11">
        <v>5.3426248548199759E-2</v>
      </c>
      <c r="BA42" s="11">
        <v>1.2641114982578399</v>
      </c>
      <c r="BB42" s="11">
        <v>0.11665127731609733</v>
      </c>
      <c r="BC42" s="11">
        <v>9.8886762915289667E-2</v>
      </c>
      <c r="BD42" s="11">
        <v>0.35388107650094869</v>
      </c>
      <c r="BE42" s="27"/>
      <c r="BF42" s="5"/>
    </row>
    <row r="43" spans="2:66" ht="13.5" customHeight="1" x14ac:dyDescent="0.2">
      <c r="B43" s="10">
        <v>180</v>
      </c>
      <c r="C43" s="10">
        <v>9.1769999999999996</v>
      </c>
      <c r="D43" s="10">
        <v>180.38238000000001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35.299999999999997</v>
      </c>
      <c r="Q43" s="24">
        <v>1.26</v>
      </c>
      <c r="R43" s="24">
        <v>4.45</v>
      </c>
      <c r="S43" s="24">
        <v>44.88</v>
      </c>
      <c r="T43" s="24">
        <v>89.24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1</v>
      </c>
      <c r="AA43" s="10">
        <v>270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2.4123000000000001</v>
      </c>
      <c r="AK43" s="10">
        <v>0.3715</v>
      </c>
      <c r="AL43" s="11">
        <v>8.2900000000000001E-2</v>
      </c>
      <c r="AM43" s="11">
        <v>1.2800000000000001E-2</v>
      </c>
      <c r="AN43" s="11">
        <v>2.3689</v>
      </c>
      <c r="AO43" s="11">
        <v>0.1207</v>
      </c>
      <c r="AP43" s="11">
        <v>0.2077</v>
      </c>
      <c r="AQ43" s="11">
        <v>1.06E-2</v>
      </c>
      <c r="AR43" s="11">
        <v>4.5133999999999999</v>
      </c>
      <c r="AS43" s="11">
        <v>0.70130000000000003</v>
      </c>
      <c r="AT43" s="11">
        <v>8.1600000000000006E-2</v>
      </c>
      <c r="AU43" s="11">
        <v>1.2699999999999999E-2</v>
      </c>
      <c r="AV43" s="11">
        <v>29.779399999999999</v>
      </c>
      <c r="AW43" s="11">
        <v>0.4909</v>
      </c>
      <c r="AX43" s="11">
        <v>0.40570000000000001</v>
      </c>
      <c r="AY43" s="11">
        <v>6.7000000000000002E-3</v>
      </c>
      <c r="AZ43" s="11">
        <v>0.32279100097815461</v>
      </c>
      <c r="BA43" s="11">
        <v>4.971813725490196</v>
      </c>
      <c r="BB43" s="11">
        <v>0.66509337163964699</v>
      </c>
      <c r="BC43" s="11">
        <v>0.49240352476450922</v>
      </c>
      <c r="BD43" s="11">
        <v>0.31383462725523548</v>
      </c>
      <c r="BE43" s="27"/>
      <c r="BF43" s="5"/>
    </row>
    <row r="44" spans="2:66" ht="13.5" customHeight="1" x14ac:dyDescent="0.2">
      <c r="B44" s="10">
        <v>180</v>
      </c>
      <c r="C44" s="10">
        <v>9.1839999999999993</v>
      </c>
      <c r="D44" s="10">
        <v>180.38266999999999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35.299999999999997</v>
      </c>
      <c r="Q44" s="24">
        <v>1.26</v>
      </c>
      <c r="R44" s="24">
        <v>4.45</v>
      </c>
      <c r="S44" s="24">
        <v>44.79</v>
      </c>
      <c r="T44" s="24">
        <v>89.3</v>
      </c>
      <c r="U44" s="10">
        <v>2</v>
      </c>
      <c r="V44" s="10">
        <v>0</v>
      </c>
      <c r="W44" s="10">
        <v>2</v>
      </c>
      <c r="X44" s="10">
        <v>0</v>
      </c>
      <c r="Y44" s="10">
        <v>0</v>
      </c>
      <c r="Z44" s="10">
        <v>1</v>
      </c>
      <c r="AA44" s="10">
        <v>270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7.9888000000000003</v>
      </c>
      <c r="AK44" s="10">
        <v>0.113</v>
      </c>
      <c r="AL44" s="11">
        <v>0.27400000000000002</v>
      </c>
      <c r="AM44" s="11">
        <v>3.8999999999999998E-3</v>
      </c>
      <c r="AN44" s="11">
        <v>3.4009999999999998</v>
      </c>
      <c r="AO44" s="11">
        <v>3.8399999999999997E-2</v>
      </c>
      <c r="AP44" s="11">
        <v>0.29759999999999998</v>
      </c>
      <c r="AQ44" s="11">
        <v>3.3999999999999998E-3</v>
      </c>
      <c r="AR44" s="11">
        <v>14.8431</v>
      </c>
      <c r="AS44" s="11">
        <v>0.21460000000000001</v>
      </c>
      <c r="AT44" s="11">
        <v>0.26800000000000002</v>
      </c>
      <c r="AU44" s="11">
        <v>3.8999999999999998E-3</v>
      </c>
      <c r="AV44" s="11">
        <v>24.466999999999999</v>
      </c>
      <c r="AW44" s="11">
        <v>0.23300000000000001</v>
      </c>
      <c r="AX44" s="11">
        <v>0.33279999999999998</v>
      </c>
      <c r="AY44" s="11">
        <v>3.2000000000000002E-3</v>
      </c>
      <c r="AZ44" s="11">
        <v>5.5837563451776664E-2</v>
      </c>
      <c r="BA44" s="11">
        <v>1.2417910447761193</v>
      </c>
      <c r="BB44" s="11">
        <v>0.10785619174434083</v>
      </c>
      <c r="BC44" s="11">
        <v>8.8299418604651125E-2</v>
      </c>
      <c r="BD44" s="11">
        <v>0.48147242056384698</v>
      </c>
      <c r="BE44" s="27"/>
      <c r="BF44" s="5"/>
    </row>
    <row r="45" spans="2:66" ht="13.5" customHeight="1" x14ac:dyDescent="0.2">
      <c r="B45" s="10">
        <v>180</v>
      </c>
      <c r="C45" s="10">
        <v>9.1929999999999996</v>
      </c>
      <c r="D45" s="10">
        <v>180.38303999999999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35.299999999999997</v>
      </c>
      <c r="Q45" s="24">
        <v>1.26</v>
      </c>
      <c r="R45" s="24">
        <v>4.45</v>
      </c>
      <c r="S45" s="24">
        <v>44.68</v>
      </c>
      <c r="T45" s="24">
        <v>89.37</v>
      </c>
      <c r="U45" s="10">
        <v>2</v>
      </c>
      <c r="V45" s="10">
        <v>0</v>
      </c>
      <c r="W45" s="10">
        <v>2</v>
      </c>
      <c r="X45" s="10">
        <v>0</v>
      </c>
      <c r="Y45" s="10">
        <v>0</v>
      </c>
      <c r="Z45" s="10">
        <v>1</v>
      </c>
      <c r="AA45" s="10">
        <v>270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3.0741000000000001</v>
      </c>
      <c r="AK45" s="10">
        <v>0.28039999999999998</v>
      </c>
      <c r="AL45" s="11">
        <v>0.1052</v>
      </c>
      <c r="AM45" s="11">
        <v>9.5999999999999992E-3</v>
      </c>
      <c r="AN45" s="11">
        <v>2.5464000000000002</v>
      </c>
      <c r="AO45" s="11">
        <v>0.17169999999999999</v>
      </c>
      <c r="AP45" s="11">
        <v>0.22239999999999999</v>
      </c>
      <c r="AQ45" s="11">
        <v>1.4999999999999999E-2</v>
      </c>
      <c r="AR45" s="11">
        <v>5.6608000000000001</v>
      </c>
      <c r="AS45" s="11">
        <v>0.41570000000000001</v>
      </c>
      <c r="AT45" s="11">
        <v>0.10199999999999999</v>
      </c>
      <c r="AU45" s="11">
        <v>7.4999999999999997E-3</v>
      </c>
      <c r="AV45" s="11">
        <v>31.1251</v>
      </c>
      <c r="AW45" s="11">
        <v>0.48049999999999998</v>
      </c>
      <c r="AX45" s="11">
        <v>0.4224</v>
      </c>
      <c r="AY45" s="11">
        <v>6.4999999999999997E-3</v>
      </c>
      <c r="AZ45" s="11">
        <v>0.31017369727047145</v>
      </c>
      <c r="BA45" s="11">
        <v>4.1411764705882357</v>
      </c>
      <c r="BB45" s="11">
        <v>0.61098398169336388</v>
      </c>
      <c r="BC45" s="11">
        <v>0.46915267473643113</v>
      </c>
      <c r="BD45" s="11">
        <v>0.41845631863906541</v>
      </c>
      <c r="BE45" s="27"/>
      <c r="BF45" s="5"/>
    </row>
    <row r="46" spans="2:66" ht="13.5" customHeight="1" x14ac:dyDescent="0.2">
      <c r="B46" s="10">
        <v>180</v>
      </c>
      <c r="C46" s="10">
        <v>9.2010000000000005</v>
      </c>
      <c r="D46" s="10">
        <v>180.38337999999999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35.299999999999997</v>
      </c>
      <c r="Q46" s="24">
        <v>1.26</v>
      </c>
      <c r="R46" s="24">
        <v>4.45</v>
      </c>
      <c r="S46" s="24">
        <v>44.58</v>
      </c>
      <c r="T46" s="24">
        <v>89.43</v>
      </c>
      <c r="U46" s="10">
        <v>2</v>
      </c>
      <c r="V46" s="10">
        <v>0</v>
      </c>
      <c r="W46" s="10">
        <v>2</v>
      </c>
      <c r="X46" s="10">
        <v>0</v>
      </c>
      <c r="Y46" s="10">
        <v>0</v>
      </c>
      <c r="Z46" s="10">
        <v>1</v>
      </c>
      <c r="AA46" s="10">
        <v>270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7.9230999999999998</v>
      </c>
      <c r="AK46" s="10">
        <v>1.1900000000000001E-2</v>
      </c>
      <c r="AL46" s="11">
        <v>0.27060000000000001</v>
      </c>
      <c r="AM46" s="11">
        <v>4.0000000000000002E-4</v>
      </c>
      <c r="AN46" s="11">
        <v>3.5994999999999999</v>
      </c>
      <c r="AO46" s="11">
        <v>2.18E-2</v>
      </c>
      <c r="AP46" s="11">
        <v>0.31369999999999998</v>
      </c>
      <c r="AQ46" s="11">
        <v>1.9E-3</v>
      </c>
      <c r="AR46" s="11">
        <v>14.999499999999999</v>
      </c>
      <c r="AS46" s="11">
        <v>7.9600000000000004E-2</v>
      </c>
      <c r="AT46" s="11">
        <v>0.26960000000000001</v>
      </c>
      <c r="AU46" s="11">
        <v>1.4E-3</v>
      </c>
      <c r="AV46" s="11">
        <v>25.864799999999999</v>
      </c>
      <c r="AW46" s="11">
        <v>0.18720000000000001</v>
      </c>
      <c r="AX46" s="11">
        <v>0.35039999999999999</v>
      </c>
      <c r="AY46" s="11">
        <v>2.5000000000000001E-3</v>
      </c>
      <c r="AZ46" s="11">
        <v>5.5262761632284316E-2</v>
      </c>
      <c r="BA46" s="11">
        <v>1.2997032640949555</v>
      </c>
      <c r="BB46" s="11">
        <v>0.13032258064516125</v>
      </c>
      <c r="BC46" s="11">
        <v>0.10821428571428568</v>
      </c>
      <c r="BD46" s="11">
        <v>0.2659931640157695</v>
      </c>
      <c r="BE46" s="27"/>
      <c r="BF46" s="5"/>
    </row>
    <row r="47" spans="2:66" ht="13.5" customHeight="1" x14ac:dyDescent="0.2">
      <c r="B47" s="10">
        <v>180</v>
      </c>
      <c r="C47" s="10">
        <v>9.2089999999999996</v>
      </c>
      <c r="D47" s="10">
        <v>180.38371000000001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35.299999999999997</v>
      </c>
      <c r="Q47" s="24">
        <v>1.26</v>
      </c>
      <c r="R47" s="24">
        <v>4.45</v>
      </c>
      <c r="S47" s="24">
        <v>44.48</v>
      </c>
      <c r="T47" s="24">
        <v>89.5</v>
      </c>
      <c r="U47" s="10">
        <v>2</v>
      </c>
      <c r="V47" s="10">
        <v>0</v>
      </c>
      <c r="W47" s="10">
        <v>2</v>
      </c>
      <c r="X47" s="10">
        <v>0</v>
      </c>
      <c r="Y47" s="10">
        <v>0</v>
      </c>
      <c r="Z47" s="10">
        <v>1</v>
      </c>
      <c r="AA47" s="10">
        <v>270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1.9001999999999999</v>
      </c>
      <c r="AK47" s="10">
        <v>0.1186</v>
      </c>
      <c r="AL47" s="11">
        <v>6.4799999999999996E-2</v>
      </c>
      <c r="AM47" s="11">
        <v>4.0000000000000001E-3</v>
      </c>
      <c r="AN47" s="11">
        <v>2.4319999999999999</v>
      </c>
      <c r="AO47" s="11">
        <v>7.7600000000000002E-2</v>
      </c>
      <c r="AP47" s="11">
        <v>0.21160000000000001</v>
      </c>
      <c r="AQ47" s="11">
        <v>6.7999999999999996E-3</v>
      </c>
      <c r="AR47" s="11">
        <v>3.6051000000000002</v>
      </c>
      <c r="AS47" s="11">
        <v>9.9699999999999997E-2</v>
      </c>
      <c r="AT47" s="11">
        <v>6.4699999999999994E-2</v>
      </c>
      <c r="AU47" s="11">
        <v>1.8E-3</v>
      </c>
      <c r="AV47" s="11">
        <v>31.441299999999998</v>
      </c>
      <c r="AW47" s="11">
        <v>6.0299999999999999E-2</v>
      </c>
      <c r="AX47" s="11">
        <v>0.42509999999999998</v>
      </c>
      <c r="AY47" s="11">
        <v>8.0000000000000004E-4</v>
      </c>
      <c r="AZ47" s="11">
        <v>0.33532275797078681</v>
      </c>
      <c r="BA47" s="11">
        <v>6.5703245749613606</v>
      </c>
      <c r="BB47" s="11">
        <v>0.73581053491220916</v>
      </c>
      <c r="BC47" s="11">
        <v>0.54617094362497476</v>
      </c>
      <c r="BD47" s="11">
        <v>0.16955447422345205</v>
      </c>
      <c r="BE47" s="27"/>
      <c r="BF47" s="5"/>
    </row>
    <row r="48" spans="2:66" ht="13.5" customHeight="1" x14ac:dyDescent="0.2">
      <c r="B48" s="10">
        <v>180</v>
      </c>
      <c r="C48" s="10">
        <v>9.2170000000000005</v>
      </c>
      <c r="D48" s="10">
        <v>180.38404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35.299999999999997</v>
      </c>
      <c r="Q48" s="24">
        <v>1.26</v>
      </c>
      <c r="R48" s="24">
        <v>4.45</v>
      </c>
      <c r="S48" s="24">
        <v>44.38</v>
      </c>
      <c r="T48" s="24">
        <v>89.56</v>
      </c>
      <c r="U48" s="10">
        <v>2</v>
      </c>
      <c r="V48" s="10">
        <v>0</v>
      </c>
      <c r="W48" s="10">
        <v>2</v>
      </c>
      <c r="X48" s="10">
        <v>0</v>
      </c>
      <c r="Y48" s="10">
        <v>0</v>
      </c>
      <c r="Z48" s="10">
        <v>1</v>
      </c>
      <c r="AA48" s="10">
        <v>270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7.9200999999999997</v>
      </c>
      <c r="AK48" s="10">
        <v>8.3599999999999994E-2</v>
      </c>
      <c r="AL48" s="11">
        <v>0.26939999999999997</v>
      </c>
      <c r="AM48" s="11">
        <v>2.8E-3</v>
      </c>
      <c r="AN48" s="11">
        <v>3.3767999999999998</v>
      </c>
      <c r="AO48" s="11">
        <v>3.7400000000000003E-2</v>
      </c>
      <c r="AP48" s="11">
        <v>0.29320000000000002</v>
      </c>
      <c r="AQ48" s="11">
        <v>3.2000000000000002E-3</v>
      </c>
      <c r="AR48" s="11">
        <v>14.7135</v>
      </c>
      <c r="AS48" s="11">
        <v>0.19040000000000001</v>
      </c>
      <c r="AT48" s="11">
        <v>0.26340000000000002</v>
      </c>
      <c r="AU48" s="11">
        <v>3.3999999999999998E-3</v>
      </c>
      <c r="AV48" s="11">
        <v>24.244499999999999</v>
      </c>
      <c r="AW48" s="11">
        <v>0.32240000000000002</v>
      </c>
      <c r="AX48" s="11">
        <v>0.32719999999999999</v>
      </c>
      <c r="AY48" s="11">
        <v>4.4000000000000003E-3</v>
      </c>
      <c r="AZ48" s="11">
        <v>5.4803352675693057E-2</v>
      </c>
      <c r="BA48" s="11">
        <v>1.2422171602126042</v>
      </c>
      <c r="BB48" s="11">
        <v>0.10802573653911271</v>
      </c>
      <c r="BC48" s="11">
        <v>8.7749862461030587E-2</v>
      </c>
      <c r="BD48" s="11">
        <v>0.4604888209478385</v>
      </c>
      <c r="BE48" s="27"/>
      <c r="BF48" s="5"/>
    </row>
    <row r="49" spans="2:57" ht="13.5" customHeight="1" x14ac:dyDescent="0.2">
      <c r="B49" s="10">
        <v>180</v>
      </c>
      <c r="C49" s="10">
        <v>9.2240000000000002</v>
      </c>
      <c r="D49" s="10">
        <v>180.38433000000001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35.299999999999997</v>
      </c>
      <c r="Q49" s="24">
        <v>1.26</v>
      </c>
      <c r="R49" s="24">
        <v>4.45</v>
      </c>
      <c r="S49" s="24">
        <v>44.29</v>
      </c>
      <c r="T49" s="24">
        <v>89.62</v>
      </c>
      <c r="U49" s="10">
        <v>2</v>
      </c>
      <c r="V49" s="10">
        <v>0</v>
      </c>
      <c r="W49" s="10">
        <v>2</v>
      </c>
      <c r="X49" s="10">
        <v>0</v>
      </c>
      <c r="Y49" s="10">
        <v>0</v>
      </c>
      <c r="Z49" s="10">
        <v>1</v>
      </c>
      <c r="AA49" s="10">
        <v>270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3.4935999999999998</v>
      </c>
      <c r="AK49" s="10">
        <v>0.12659999999999999</v>
      </c>
      <c r="AL49" s="11">
        <v>0.1187</v>
      </c>
      <c r="AM49" s="11">
        <v>4.3E-3</v>
      </c>
      <c r="AN49" s="11">
        <v>2.8290000000000002</v>
      </c>
      <c r="AO49" s="11">
        <v>1.8499999999999999E-2</v>
      </c>
      <c r="AP49" s="11">
        <v>0.2452</v>
      </c>
      <c r="AQ49" s="11">
        <v>1.6000000000000001E-3</v>
      </c>
      <c r="AR49" s="11">
        <v>6.2964000000000002</v>
      </c>
      <c r="AS49" s="11">
        <v>0.26190000000000002</v>
      </c>
      <c r="AT49" s="11">
        <v>0.1125</v>
      </c>
      <c r="AU49" s="11">
        <v>4.7000000000000002E-3</v>
      </c>
      <c r="AV49" s="11">
        <v>33.9726</v>
      </c>
      <c r="AW49" s="11">
        <v>0.87360000000000004</v>
      </c>
      <c r="AX49" s="11">
        <v>0.45779999999999998</v>
      </c>
      <c r="AY49" s="11">
        <v>1.18E-2</v>
      </c>
      <c r="AZ49" s="11">
        <v>0.30241820768136557</v>
      </c>
      <c r="BA49" s="11">
        <v>4.0693333333333328</v>
      </c>
      <c r="BB49" s="11">
        <v>0.60547080483955806</v>
      </c>
      <c r="BC49" s="11">
        <v>0.48392973932542277</v>
      </c>
      <c r="BD49" s="11">
        <v>0.38181518329937314</v>
      </c>
      <c r="BE49" s="27"/>
    </row>
    <row r="50" spans="2:57" ht="13.5" customHeight="1" x14ac:dyDescent="0.2">
      <c r="B50" s="10">
        <v>180</v>
      </c>
      <c r="C50" s="10">
        <v>9.1189999999999998</v>
      </c>
      <c r="D50" s="10">
        <v>180.37996000000001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35.299999999999997</v>
      </c>
      <c r="Q50" s="24">
        <v>1.26</v>
      </c>
      <c r="R50" s="24">
        <v>4.45</v>
      </c>
      <c r="S50" s="24">
        <v>45.61</v>
      </c>
      <c r="T50" s="24">
        <v>88.78</v>
      </c>
      <c r="U50" s="10">
        <v>2</v>
      </c>
      <c r="V50" s="10">
        <v>0</v>
      </c>
      <c r="W50" s="10">
        <v>2</v>
      </c>
      <c r="X50" s="10">
        <v>0</v>
      </c>
      <c r="Y50" s="10">
        <v>0</v>
      </c>
      <c r="Z50" s="10">
        <v>1</v>
      </c>
      <c r="AA50" s="10">
        <v>270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7.5476999999999999</v>
      </c>
      <c r="AK50" s="10">
        <v>4.0399999999999998E-2</v>
      </c>
      <c r="AL50" s="11">
        <v>0.2631</v>
      </c>
      <c r="AM50" s="11">
        <v>1.4E-3</v>
      </c>
      <c r="AN50" s="11">
        <v>3.1703000000000001</v>
      </c>
      <c r="AO50" s="11">
        <v>6.6E-3</v>
      </c>
      <c r="AP50" s="11">
        <v>0.28189999999999998</v>
      </c>
      <c r="AQ50" s="11">
        <v>5.9999999999999995E-4</v>
      </c>
      <c r="AR50" s="11">
        <v>14.0832</v>
      </c>
      <c r="AS50" s="11">
        <v>3.1300000000000001E-2</v>
      </c>
      <c r="AT50" s="11">
        <v>0.25850000000000001</v>
      </c>
      <c r="AU50" s="11">
        <v>5.9999999999999995E-4</v>
      </c>
      <c r="AV50" s="11">
        <v>23.142099999999999</v>
      </c>
      <c r="AW50" s="11">
        <v>3.5400000000000001E-2</v>
      </c>
      <c r="AX50" s="11">
        <v>0.3196</v>
      </c>
      <c r="AY50" s="11">
        <v>5.0000000000000001E-4</v>
      </c>
      <c r="AZ50" s="11">
        <v>6.2676641729010829E-2</v>
      </c>
      <c r="BA50" s="11">
        <v>1.2363636363636363</v>
      </c>
      <c r="BB50" s="11">
        <v>0.10569105691056907</v>
      </c>
      <c r="BC50" s="11">
        <v>8.5010666914015376E-2</v>
      </c>
      <c r="BD50" s="11">
        <v>0.63149447299314942</v>
      </c>
      <c r="BE50" s="27"/>
    </row>
    <row r="51" spans="2:57" ht="13.5" customHeight="1" x14ac:dyDescent="0.2">
      <c r="B51" s="10">
        <v>180</v>
      </c>
      <c r="C51" s="10">
        <v>8.8460000000000001</v>
      </c>
      <c r="D51" s="10">
        <v>180.36858000000001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35.299999999999997</v>
      </c>
      <c r="Q51" s="24">
        <v>1.26</v>
      </c>
      <c r="R51" s="24">
        <v>4.45</v>
      </c>
      <c r="S51" s="24">
        <v>49.04</v>
      </c>
      <c r="T51" s="24">
        <v>86.67</v>
      </c>
      <c r="U51" s="10">
        <v>2</v>
      </c>
      <c r="V51" s="10">
        <v>0</v>
      </c>
      <c r="W51" s="10">
        <v>2</v>
      </c>
      <c r="X51" s="10">
        <v>0</v>
      </c>
      <c r="Y51" s="10">
        <v>0</v>
      </c>
      <c r="Z51" s="10">
        <v>1</v>
      </c>
      <c r="AA51" s="10">
        <v>270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18.7698</v>
      </c>
      <c r="AK51" s="26">
        <v>8.8999999999999999E-3</v>
      </c>
      <c r="AL51" s="26">
        <v>0.70230000000000004</v>
      </c>
      <c r="AM51" s="26">
        <v>2.9999999999999997E-4</v>
      </c>
      <c r="AN51" s="26">
        <v>7.2175000000000002</v>
      </c>
      <c r="AO51" s="26">
        <v>3.0999999999999999E-3</v>
      </c>
      <c r="AP51" s="26">
        <v>0.69210000000000005</v>
      </c>
      <c r="AQ51" s="26">
        <v>2.9999999999999997E-4</v>
      </c>
      <c r="AR51" s="26">
        <v>35.752800000000001</v>
      </c>
      <c r="AS51" s="26">
        <v>1.61E-2</v>
      </c>
      <c r="AT51" s="26">
        <v>0.7056</v>
      </c>
      <c r="AU51" s="26">
        <v>2.9999999999999997E-4</v>
      </c>
      <c r="AV51" s="26">
        <v>45.568600000000004</v>
      </c>
      <c r="AW51" s="26">
        <v>6.1999999999999998E-3</v>
      </c>
      <c r="AX51" s="26">
        <v>0.67569999999999997</v>
      </c>
      <c r="AY51" s="26">
        <v>1E-4</v>
      </c>
      <c r="AZ51" s="11">
        <v>-1.1990057025881037E-2</v>
      </c>
      <c r="BA51" s="11">
        <v>0.95762471655328796</v>
      </c>
      <c r="BB51" s="11">
        <v>-2.1646275247954854E-2</v>
      </c>
      <c r="BC51" s="11">
        <v>-1.0595510196849711E-2</v>
      </c>
      <c r="BD51" s="11">
        <v>0.47637008881255077</v>
      </c>
      <c r="BE51" s="27"/>
    </row>
    <row r="52" spans="2:57" ht="13.5" customHeight="1" x14ac:dyDescent="0.2">
      <c r="B52" s="10">
        <v>180</v>
      </c>
      <c r="C52" s="10">
        <v>8.8249999999999993</v>
      </c>
      <c r="D52" s="10">
        <v>180.36770999999999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35.299999999999997</v>
      </c>
      <c r="Q52" s="24">
        <v>1.26</v>
      </c>
      <c r="R52" s="24">
        <v>4.45</v>
      </c>
      <c r="S52" s="24">
        <v>49.3</v>
      </c>
      <c r="T52" s="24">
        <v>86.51</v>
      </c>
      <c r="U52" s="10">
        <v>2</v>
      </c>
      <c r="V52" s="10">
        <v>0</v>
      </c>
      <c r="W52" s="10">
        <v>2</v>
      </c>
      <c r="X52" s="10">
        <v>0</v>
      </c>
      <c r="Y52" s="10">
        <v>0</v>
      </c>
      <c r="Z52" s="10">
        <v>1</v>
      </c>
      <c r="AA52" s="10">
        <v>270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26.383299999999998</v>
      </c>
      <c r="AK52" s="10">
        <v>5.4000000000000003E-3</v>
      </c>
      <c r="AL52" s="11">
        <v>0.99280000000000002</v>
      </c>
      <c r="AM52" s="11">
        <v>2.0000000000000001E-4</v>
      </c>
      <c r="AN52" s="11">
        <v>10.2879</v>
      </c>
      <c r="AO52" s="11">
        <v>5.1000000000000004E-3</v>
      </c>
      <c r="AP52" s="11">
        <v>0.99250000000000005</v>
      </c>
      <c r="AQ52" s="11">
        <v>5.0000000000000001E-4</v>
      </c>
      <c r="AR52" s="11">
        <v>50.012599999999999</v>
      </c>
      <c r="AS52" s="11">
        <v>6.7999999999999996E-3</v>
      </c>
      <c r="AT52" s="11">
        <v>0.99280000000000002</v>
      </c>
      <c r="AU52" s="11">
        <v>1E-4</v>
      </c>
      <c r="AV52" s="11">
        <v>66.549599999999998</v>
      </c>
      <c r="AW52" s="11">
        <v>5.0299999999999997E-2</v>
      </c>
      <c r="AX52" s="11">
        <v>0.99250000000000005</v>
      </c>
      <c r="AY52" s="11">
        <v>6.9999999999999999E-4</v>
      </c>
      <c r="AZ52" s="25">
        <v>0.73221669106881393</v>
      </c>
      <c r="BA52" s="25">
        <v>1.3306566745180215</v>
      </c>
      <c r="BB52" s="25">
        <v>0.14187275120064652</v>
      </c>
      <c r="BC52" s="25">
        <v>0.21190016931169925</v>
      </c>
      <c r="BD52" s="25">
        <v>11.639511755254569</v>
      </c>
      <c r="BE52" s="27"/>
    </row>
    <row r="53" spans="2:57" ht="13.5" customHeight="1" x14ac:dyDescent="0.2">
      <c r="B53" s="10">
        <v>180</v>
      </c>
      <c r="C53" s="10">
        <v>9.1029999999999998</v>
      </c>
      <c r="D53" s="10">
        <v>180.37929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35.299999999999997</v>
      </c>
      <c r="Q53" s="24">
        <v>1.26</v>
      </c>
      <c r="R53" s="24">
        <v>4.45</v>
      </c>
      <c r="S53" s="24">
        <v>45.81</v>
      </c>
      <c r="T53" s="24">
        <v>88.65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1</v>
      </c>
      <c r="AA53" s="10">
        <v>270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28.6038</v>
      </c>
      <c r="AK53" s="10">
        <v>7.6E-3</v>
      </c>
      <c r="AL53" s="11">
        <v>1.0011000000000001</v>
      </c>
      <c r="AM53" s="11">
        <v>2.9999999999999997E-4</v>
      </c>
      <c r="AN53" s="11">
        <v>11.212</v>
      </c>
      <c r="AO53" s="11">
        <v>3.2000000000000002E-3</v>
      </c>
      <c r="AP53" s="11">
        <v>1.0008999999999999</v>
      </c>
      <c r="AQ53" s="11">
        <v>2.9999999999999997E-4</v>
      </c>
      <c r="AR53" s="11">
        <v>54.3172</v>
      </c>
      <c r="AS53" s="11">
        <v>2.01E-2</v>
      </c>
      <c r="AT53" s="11">
        <v>1.0011000000000001</v>
      </c>
      <c r="AU53" s="11">
        <v>4.0000000000000002E-4</v>
      </c>
      <c r="AV53" s="11">
        <v>72.200999999999993</v>
      </c>
      <c r="AW53" s="11">
        <v>1.8700000000000001E-2</v>
      </c>
      <c r="AX53" s="11">
        <v>1.0008999999999999</v>
      </c>
      <c r="AY53" s="11">
        <v>2.9999999999999997E-4</v>
      </c>
      <c r="AZ53" s="25">
        <v>0.73116900243367333</v>
      </c>
      <c r="BA53" s="25">
        <v>1.3292474575272657</v>
      </c>
      <c r="BB53" s="25">
        <v>0.14135357600724635</v>
      </c>
      <c r="BC53" s="25">
        <v>0.21119571840885787</v>
      </c>
      <c r="BD53" s="25">
        <v>11.642359117124663</v>
      </c>
      <c r="BE53" s="27"/>
    </row>
    <row r="54" spans="2:57" ht="13.5" customHeight="1" x14ac:dyDescent="0.2">
      <c r="B54" s="10">
        <v>180</v>
      </c>
      <c r="C54" s="10">
        <v>9.4420000000000002</v>
      </c>
      <c r="D54" s="10">
        <v>180.39341999999999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35.299999999999997</v>
      </c>
      <c r="Q54" s="24">
        <v>1.26</v>
      </c>
      <c r="R54" s="24">
        <v>4.45</v>
      </c>
      <c r="S54" s="24">
        <v>41.55</v>
      </c>
      <c r="T54" s="24">
        <v>91.43</v>
      </c>
      <c r="U54" s="10">
        <v>2</v>
      </c>
      <c r="V54" s="10">
        <v>0</v>
      </c>
      <c r="W54" s="10">
        <v>2</v>
      </c>
      <c r="X54" s="10">
        <v>0</v>
      </c>
      <c r="Y54" s="10">
        <v>0</v>
      </c>
      <c r="Z54" s="10">
        <v>1</v>
      </c>
      <c r="AA54" s="10">
        <v>270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31.332999999999998</v>
      </c>
      <c r="AK54" s="10">
        <v>2.0999999999999999E-3</v>
      </c>
      <c r="AL54" s="11">
        <v>1.0105</v>
      </c>
      <c r="AM54" s="11">
        <v>1E-4</v>
      </c>
      <c r="AN54" s="11">
        <v>12.263500000000001</v>
      </c>
      <c r="AO54" s="11">
        <v>4.5999999999999999E-3</v>
      </c>
      <c r="AP54" s="11">
        <v>1.0103</v>
      </c>
      <c r="AQ54" s="11">
        <v>4.0000000000000002E-4</v>
      </c>
      <c r="AR54" s="11">
        <v>59.611899999999999</v>
      </c>
      <c r="AS54" s="11">
        <v>1.77E-2</v>
      </c>
      <c r="AT54" s="11">
        <v>1.0105</v>
      </c>
      <c r="AU54" s="11">
        <v>2.9999999999999997E-4</v>
      </c>
      <c r="AV54" s="11">
        <v>78.740499999999997</v>
      </c>
      <c r="AW54" s="11">
        <v>3.09E-2</v>
      </c>
      <c r="AX54" s="11">
        <v>1.0103</v>
      </c>
      <c r="AY54" s="11">
        <v>4.0000000000000002E-4</v>
      </c>
      <c r="AZ54" s="25">
        <v>0.73048437431321711</v>
      </c>
      <c r="BA54" s="25">
        <v>1.320885594990262</v>
      </c>
      <c r="BB54" s="25">
        <v>0.13825997958835554</v>
      </c>
      <c r="BC54" s="25">
        <v>0.20664316929343676</v>
      </c>
      <c r="BD54" s="25">
        <v>11.754612152305368</v>
      </c>
      <c r="BE54" s="27"/>
    </row>
  </sheetData>
  <autoFilter ref="B9:BB54" xr:uid="{030F37C0-8FF5-4406-B17E-C0FDD53A699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20DD-AC2E-4B4E-80D8-85226584EEDF}">
  <sheetPr codeName="Sheet43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183</v>
      </c>
      <c r="C10" s="10">
        <v>9.0259999999999998</v>
      </c>
      <c r="D10" s="10">
        <v>183.37608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33.200000000000003</v>
      </c>
      <c r="Q10" s="24">
        <v>1.5</v>
      </c>
      <c r="R10" s="24">
        <v>3.59</v>
      </c>
      <c r="S10" s="24">
        <v>46.98</v>
      </c>
      <c r="T10" s="24">
        <v>88.21</v>
      </c>
      <c r="U10" s="10">
        <v>2</v>
      </c>
      <c r="V10" s="10">
        <v>0</v>
      </c>
      <c r="W10" s="10">
        <v>2</v>
      </c>
      <c r="X10" s="10">
        <v>1</v>
      </c>
      <c r="Y10" s="10">
        <v>1</v>
      </c>
      <c r="Z10" s="10">
        <v>3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2.0554999999999999</v>
      </c>
      <c r="AK10" s="10">
        <v>1.0999999999999999E-2</v>
      </c>
      <c r="AL10" s="11">
        <v>7.1400000000000005E-2</v>
      </c>
      <c r="AM10" s="11">
        <v>4.0000000000000002E-4</v>
      </c>
      <c r="AN10" s="11">
        <v>2.2229999999999999</v>
      </c>
      <c r="AO10" s="11">
        <v>1.5900000000000001E-2</v>
      </c>
      <c r="AP10" s="11">
        <v>0.20430000000000001</v>
      </c>
      <c r="AQ10" s="11">
        <v>1.5E-3</v>
      </c>
      <c r="AR10" s="11">
        <v>3.9618000000000002</v>
      </c>
      <c r="AS10" s="11">
        <v>3.7499999999999999E-2</v>
      </c>
      <c r="AT10" s="11">
        <v>7.2700000000000001E-2</v>
      </c>
      <c r="AU10" s="11">
        <v>6.9999999999999999E-4</v>
      </c>
      <c r="AV10" s="11">
        <v>30.332599999999999</v>
      </c>
      <c r="AW10" s="11">
        <v>5.1999999999999998E-2</v>
      </c>
      <c r="AX10" s="11">
        <v>0.42630000000000001</v>
      </c>
      <c r="AY10" s="11">
        <v>6.9999999999999999E-4</v>
      </c>
      <c r="AZ10" s="11">
        <v>0.35204567078972404</v>
      </c>
      <c r="BA10" s="11">
        <v>5.8638239339752412</v>
      </c>
      <c r="BB10" s="11">
        <v>0.70861723446893787</v>
      </c>
      <c r="BC10" s="11">
        <v>0.53093093093093091</v>
      </c>
      <c r="BD10" s="11">
        <v>0.3647155722045971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5.8503124999999989E-2</v>
      </c>
      <c r="BJ10" s="4">
        <f>DSTDEV(PlotSort,"PhxRed",$BI$35:$BI$38)/SQRT($BH10)</f>
        <v>4.4167900062345531E-3</v>
      </c>
      <c r="BK10" s="4">
        <f>DAVERAGE(PlotSort,"PhxRedEdge",$BI$35:$BI$38)</f>
        <v>0.20621562499999993</v>
      </c>
      <c r="BL10" s="4">
        <f>DSTDEV(PlotSort,"PhxRedEdge",$BI$35:$BI$38)/SQRT($BH10)</f>
        <v>3.1620261642190187E-3</v>
      </c>
      <c r="BM10" s="4">
        <f>DAVERAGE(PlotSort,"TMRed",$BI$35:$BI$38)</f>
        <v>5.96625E-2</v>
      </c>
      <c r="BN10" s="4">
        <f>DSTDEV(PlotSort,"TMRed",$BI$35:$BI$38)/SQRT($BH10)</f>
        <v>4.4274135708581974E-3</v>
      </c>
      <c r="BO10" s="4">
        <f>DAVERAGE(PlotSort,"TMNIR",$BI$35:$BI$38)</f>
        <v>0.44778124999999985</v>
      </c>
      <c r="BP10" s="4">
        <f>DSTDEV(PlotSort,"TMNIR",$BI$35:$BI$38)/SQRT($BH10)</f>
        <v>7.5765574326498658E-3</v>
      </c>
      <c r="BQ10" s="4">
        <f>DAVERAGE(PlotSort,"NDRE",$BI$35:$BI$38)</f>
        <v>0.3680990206565331</v>
      </c>
      <c r="BR10" s="4">
        <f>DSTDEV(PlotSort,"NDRE",$BI$35:$BI$38)/SQRT($BH10)</f>
        <v>7.9976595321288521E-3</v>
      </c>
      <c r="BS10" s="4">
        <f>DAVERAGE(PlotSort,"rvi",$BI$35:$BI$38)</f>
        <v>8.7105356194683008</v>
      </c>
      <c r="BT10" s="4">
        <f>DSTDEV(PlotSort,"rvi",$BI$35:$BI$38)/SQRT($BH10)</f>
        <v>0.62905355356504367</v>
      </c>
      <c r="BU10" s="17">
        <f>DAVERAGE(PlotSort,"ndvi",$BI$35:$BI$38)</f>
        <v>0.76439857305122405</v>
      </c>
      <c r="BV10" s="4">
        <f>DSTDEV(PlotSort,"ndvi",$BI$35:$BI$38)/SQRT($BH10)</f>
        <v>1.6345462067930909E-2</v>
      </c>
      <c r="BW10" s="17">
        <f>DAVERAGE(PlotSort,"SAVI",$BI$35:$BI$38)</f>
        <v>0.57690709037090004</v>
      </c>
      <c r="BX10" s="4">
        <f>DSTDEV(PlotSort,"SAVI",$BI$35:$BI$38)/SQRT($BH10)</f>
        <v>1.3507802373480452E-2</v>
      </c>
      <c r="BY10" s="17">
        <f>DAVERAGE(PlotSort,"CCCI",$BI$35:$BI$38)</f>
        <v>0.29159535803190362</v>
      </c>
      <c r="BZ10" s="4">
        <f>DSTDEV(PlotSort,"CCCI",$BI$35:$BI$38)/SQRT($BH10)</f>
        <v>1.5863164584178475E-2</v>
      </c>
    </row>
    <row r="11" spans="1:78" ht="13.5" customHeight="1" x14ac:dyDescent="0.2">
      <c r="B11" s="10">
        <v>183</v>
      </c>
      <c r="C11" s="10">
        <v>9.0169999999999995</v>
      </c>
      <c r="D11" s="10">
        <v>183.37571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33.200000000000003</v>
      </c>
      <c r="Q11" s="24">
        <v>1.5</v>
      </c>
      <c r="R11" s="24">
        <v>3.59</v>
      </c>
      <c r="S11" s="24">
        <v>47.09</v>
      </c>
      <c r="T11" s="24">
        <v>88.14</v>
      </c>
      <c r="U11" s="10">
        <v>2</v>
      </c>
      <c r="V11" s="10">
        <v>0</v>
      </c>
      <c r="W11" s="10">
        <v>2</v>
      </c>
      <c r="X11" s="10">
        <v>1</v>
      </c>
      <c r="Y11" s="10">
        <v>1</v>
      </c>
      <c r="Z11" s="10">
        <v>3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2.7056</v>
      </c>
      <c r="AK11" s="10">
        <v>0.62490000000000001</v>
      </c>
      <c r="AL11" s="11">
        <v>9.4200000000000006E-2</v>
      </c>
      <c r="AM11" s="11">
        <v>2.18E-2</v>
      </c>
      <c r="AN11" s="11">
        <v>2.3908</v>
      </c>
      <c r="AO11" s="11">
        <v>0.10780000000000001</v>
      </c>
      <c r="AP11" s="11">
        <v>0.2203</v>
      </c>
      <c r="AQ11" s="11">
        <v>9.9000000000000008E-3</v>
      </c>
      <c r="AR11" s="11">
        <v>5.1239999999999997</v>
      </c>
      <c r="AS11" s="11">
        <v>1.0621</v>
      </c>
      <c r="AT11" s="11">
        <v>9.4200000000000006E-2</v>
      </c>
      <c r="AU11" s="11">
        <v>1.95E-2</v>
      </c>
      <c r="AV11" s="11">
        <v>31.1709</v>
      </c>
      <c r="AW11" s="11">
        <v>0.24540000000000001</v>
      </c>
      <c r="AX11" s="11">
        <v>0.43909999999999999</v>
      </c>
      <c r="AY11" s="11">
        <v>3.5000000000000001E-3</v>
      </c>
      <c r="AZ11" s="11">
        <v>0.33181680315438278</v>
      </c>
      <c r="BA11" s="11">
        <v>4.6613588110403397</v>
      </c>
      <c r="BB11" s="11">
        <v>0.64672792049503092</v>
      </c>
      <c r="BC11" s="11">
        <v>0.50067744120778079</v>
      </c>
      <c r="BD11" s="11">
        <v>0.44205411035817604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5.7825000000000001E-2</v>
      </c>
      <c r="BJ11" s="4">
        <f>DSTDEV(PlotSort,"PhxRed",$BI$31:$BI$32)/SQRT($BH11)</f>
        <v>4.5318272620802052E-3</v>
      </c>
      <c r="BK11" s="4">
        <f>DAVERAGE(PlotSort,"PhxRedEdge",$BI$31:$BI$32)</f>
        <v>0.20571875000000001</v>
      </c>
      <c r="BL11" s="4">
        <f>DSTDEV(PlotSort,"PhxRedEdge",$BI$31:$BI$32)/SQRT($BH11)</f>
        <v>4.2515116796852373E-3</v>
      </c>
      <c r="BM11" s="4">
        <f>DAVERAGE(PlotSort,"TMRed",$BI$31:$BI$32)</f>
        <v>5.8537499999999992E-2</v>
      </c>
      <c r="BN11" s="4">
        <f>DSTDEV(PlotSort,"TMRed",$BI$31:$BI$32)/SQRT($BH11)</f>
        <v>4.4736345682230326E-3</v>
      </c>
      <c r="BO11" s="4">
        <f>DAVERAGE(PlotSort,"TMNIR",$BI$31:$BI$32)</f>
        <v>0.44881875000000004</v>
      </c>
      <c r="BP11" s="4">
        <f>DSTDEV(PlotSort,"TMNIR",$BI$31:$BI$32)/SQRT($BH11)</f>
        <v>4.9358148495630035E-3</v>
      </c>
      <c r="BQ11" s="4">
        <f>DAVERAGE(PlotSort,"NDRE",$BI$31:$BI$32)</f>
        <v>0.37186885738809528</v>
      </c>
      <c r="BR11" s="4">
        <f>DSTDEV(PlotSort,"NDRE",$BI$31:$BI$32)/SQRT($BH11)</f>
        <v>8.6666973835910575E-3</v>
      </c>
      <c r="BS11" s="4">
        <f>DAVERAGE(PlotSort,"rvi",$BI$31:$BI$32)</f>
        <v>8.3895436305384763</v>
      </c>
      <c r="BT11" s="4">
        <f>DSTDEV(PlotSort,"rvi",$BI$31:$BI$32)/SQRT($BH11)</f>
        <v>0.6620199409465829</v>
      </c>
      <c r="BU11" s="17">
        <f>DAVERAGE(PlotSort,"ndvi",$BI$31:$BI$32)</f>
        <v>0.7703470366480919</v>
      </c>
      <c r="BV11" s="4">
        <f>DSTDEV(PlotSort,"ndvi",$BI$31:$BI$32)/SQRT($BH11)</f>
        <v>1.6265636547339646E-2</v>
      </c>
      <c r="BW11" s="17">
        <f>DAVERAGE(PlotSort,"SAVI",$BI$31:$BI$32)</f>
        <v>0.58131048033560562</v>
      </c>
      <c r="BX11" s="4">
        <f>DSTDEV(PlotSort,"SAVI",$BI$31:$BI$32)/SQRT($BH11)</f>
        <v>1.1413471257136321E-2</v>
      </c>
      <c r="BY11" s="17">
        <f>DAVERAGE(PlotSort,"CCCI",$BI$31:$BI$32)</f>
        <v>0.29543811274753778</v>
      </c>
      <c r="BZ11" s="4">
        <f>DSTDEV(PlotSort,"CCCI",$BI$31:$BI$32)/SQRT($BH11)</f>
        <v>2.4464666996795739E-2</v>
      </c>
    </row>
    <row r="12" spans="1:78" ht="13.5" customHeight="1" x14ac:dyDescent="0.2">
      <c r="B12" s="10">
        <v>183</v>
      </c>
      <c r="C12" s="10">
        <v>9.0090000000000003</v>
      </c>
      <c r="D12" s="10">
        <v>183.37538000000001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33.200000000000003</v>
      </c>
      <c r="Q12" s="24">
        <v>1.5</v>
      </c>
      <c r="R12" s="24">
        <v>3.59</v>
      </c>
      <c r="S12" s="24">
        <v>47.19</v>
      </c>
      <c r="T12" s="24">
        <v>88.07</v>
      </c>
      <c r="U12" s="10">
        <v>2</v>
      </c>
      <c r="V12" s="10">
        <v>0</v>
      </c>
      <c r="W12" s="10">
        <v>2</v>
      </c>
      <c r="X12" s="10">
        <v>1</v>
      </c>
      <c r="Y12" s="10">
        <v>1</v>
      </c>
      <c r="Z12" s="10">
        <v>3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1.032</v>
      </c>
      <c r="AK12" s="10">
        <v>5.2900000000000003E-2</v>
      </c>
      <c r="AL12" s="11">
        <v>3.5999999999999997E-2</v>
      </c>
      <c r="AM12" s="11">
        <v>1.8E-3</v>
      </c>
      <c r="AN12" s="11">
        <v>2.0941999999999998</v>
      </c>
      <c r="AO12" s="11">
        <v>2.1600000000000001E-2</v>
      </c>
      <c r="AP12" s="11">
        <v>0.19339999999999999</v>
      </c>
      <c r="AQ12" s="11">
        <v>2E-3</v>
      </c>
      <c r="AR12" s="11">
        <v>1.9369000000000001</v>
      </c>
      <c r="AS12" s="11">
        <v>0.12609999999999999</v>
      </c>
      <c r="AT12" s="11">
        <v>3.5700000000000003E-2</v>
      </c>
      <c r="AU12" s="11">
        <v>2.3E-3</v>
      </c>
      <c r="AV12" s="11">
        <v>34.332500000000003</v>
      </c>
      <c r="AW12" s="11">
        <v>0.7571</v>
      </c>
      <c r="AX12" s="11">
        <v>0.48459999999999998</v>
      </c>
      <c r="AY12" s="11">
        <v>1.0699999999999999E-2</v>
      </c>
      <c r="AZ12" s="11">
        <v>0.42949852507374636</v>
      </c>
      <c r="BA12" s="11">
        <v>13.574229691876749</v>
      </c>
      <c r="BB12" s="11">
        <v>0.86277147799346532</v>
      </c>
      <c r="BC12" s="11">
        <v>0.65995295501323137</v>
      </c>
      <c r="BD12" s="11">
        <v>0.36383250328902517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5.9181249999999998E-2</v>
      </c>
      <c r="BJ12" s="4">
        <f>DSTDEV(PlotSort,"PhxRed",$BJ$31:$BJ$32)/SQRT($BH12)</f>
        <v>7.7481891365552827E-3</v>
      </c>
      <c r="BK12" s="4">
        <f>DAVERAGE(PlotSort,"PhxRedEdge",$BJ$31:$BJ$32)</f>
        <v>0.20671249999999999</v>
      </c>
      <c r="BL12" s="4">
        <f>DSTDEV(PlotSort,"PhxRedEdge",$BJ$31:$BJ$32)/SQRT($BH12)</f>
        <v>4.8185567946568116E-3</v>
      </c>
      <c r="BM12" s="4">
        <f>DAVERAGE(PlotSort,"TMRed",$BJ$31:$BJ$32)</f>
        <v>6.0787500000000001E-2</v>
      </c>
      <c r="BN12" s="4">
        <f>DSTDEV(PlotSort,"TMRed",$BJ$31:$BJ$32)/SQRT($BH12)</f>
        <v>7.7999619390097001E-3</v>
      </c>
      <c r="BO12" s="4">
        <f>DAVERAGE(PlotSort,"TMNIR",$BJ$31:$BJ$32)</f>
        <v>0.44674374999999994</v>
      </c>
      <c r="BP12" s="4">
        <f>DSTDEV(PlotSort,"TMNIR",$BJ$31:$BJ$32)/SQRT($BH12)</f>
        <v>1.4586466240863091E-2</v>
      </c>
      <c r="BQ12" s="4">
        <f>DAVERAGE(PlotSort,"NDRE",$BJ$31:$BJ$32)</f>
        <v>0.36432918392497077</v>
      </c>
      <c r="BR12" s="4">
        <f>DSTDEV(PlotSort,"NDRE",$BJ$31:$BJ$32)/SQRT($BH12)</f>
        <v>1.3688390712445382E-2</v>
      </c>
      <c r="BS12" s="4">
        <f>DAVERAGE(PlotSort,"rvi",$BJ$31:$BJ$32)</f>
        <v>9.0315276083981182</v>
      </c>
      <c r="BT12" s="4">
        <f>DSTDEV(PlotSort,"rvi",$BJ$31:$BJ$32)/SQRT($BH12)</f>
        <v>1.0879274300122628</v>
      </c>
      <c r="BU12" s="17">
        <f>DAVERAGE(PlotSort,"ndvi",$BJ$31:$BJ$32)</f>
        <v>0.7584501094543562</v>
      </c>
      <c r="BV12" s="4">
        <f>DSTDEV(PlotSort,"ndvi",$BJ$31:$BJ$32)/SQRT($BH12)</f>
        <v>2.8896901391671392E-2</v>
      </c>
      <c r="BW12" s="17">
        <f>DAVERAGE(PlotSort,"SAVI",$BJ$31:$BJ$32)</f>
        <v>0.57250370040619436</v>
      </c>
      <c r="BX12" s="4">
        <f>DSTDEV(PlotSort,"SAVI",$BJ$31:$BJ$32)/SQRT($BH12)</f>
        <v>2.4926258402412759E-2</v>
      </c>
      <c r="BY12" s="17">
        <f>DAVERAGE(PlotSort,"CCCI",$BJ$31:$BJ$32)</f>
        <v>0.28775260331626962</v>
      </c>
      <c r="BZ12" s="4">
        <f>DSTDEV(PlotSort,"CCCI",$BJ$31:$BJ$32)/SQRT($BH12)</f>
        <v>2.0967191708576211E-2</v>
      </c>
    </row>
    <row r="13" spans="1:78" ht="13.5" customHeight="1" x14ac:dyDescent="0.2">
      <c r="B13" s="10">
        <v>183</v>
      </c>
      <c r="C13" s="10">
        <v>9.0009999999999994</v>
      </c>
      <c r="D13" s="10">
        <v>183.37504000000001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33.200000000000003</v>
      </c>
      <c r="Q13" s="24">
        <v>1.5</v>
      </c>
      <c r="R13" s="24">
        <v>3.59</v>
      </c>
      <c r="S13" s="24">
        <v>47.29</v>
      </c>
      <c r="T13" s="24">
        <v>88.01</v>
      </c>
      <c r="U13" s="10">
        <v>2</v>
      </c>
      <c r="V13" s="10">
        <v>0</v>
      </c>
      <c r="W13" s="10">
        <v>2</v>
      </c>
      <c r="X13" s="10">
        <v>1</v>
      </c>
      <c r="Y13" s="10">
        <v>1</v>
      </c>
      <c r="Z13" s="10">
        <v>3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1.3221000000000001</v>
      </c>
      <c r="AK13" s="10">
        <v>0.21859999999999999</v>
      </c>
      <c r="AL13" s="11">
        <v>4.6199999999999998E-2</v>
      </c>
      <c r="AM13" s="11">
        <v>7.6E-3</v>
      </c>
      <c r="AN13" s="11">
        <v>2.1008</v>
      </c>
      <c r="AO13" s="11">
        <v>9.4000000000000004E-3</v>
      </c>
      <c r="AP13" s="11">
        <v>0.19439999999999999</v>
      </c>
      <c r="AQ13" s="11">
        <v>8.9999999999999998E-4</v>
      </c>
      <c r="AR13" s="11">
        <v>2.5661999999999998</v>
      </c>
      <c r="AS13" s="11">
        <v>0.46579999999999999</v>
      </c>
      <c r="AT13" s="11">
        <v>4.7399999999999998E-2</v>
      </c>
      <c r="AU13" s="11">
        <v>8.6E-3</v>
      </c>
      <c r="AV13" s="11">
        <v>31.4392</v>
      </c>
      <c r="AW13" s="11">
        <v>0.1186</v>
      </c>
      <c r="AX13" s="11">
        <v>0.44469999999999998</v>
      </c>
      <c r="AY13" s="11">
        <v>1.6999999999999999E-3</v>
      </c>
      <c r="AZ13" s="11">
        <v>0.39164450007823498</v>
      </c>
      <c r="BA13" s="11">
        <v>9.3818565400843887</v>
      </c>
      <c r="BB13" s="11">
        <v>0.80735622840886001</v>
      </c>
      <c r="BC13" s="11">
        <v>0.60069549440580583</v>
      </c>
      <c r="BD13" s="11">
        <v>0.3043499651446091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8.6587499999999998E-2</v>
      </c>
      <c r="BJ13" s="4">
        <f>DSTDEV(PlotSort,"PhxRed",$BL$35:$BL$36)/SQRT($BH13)</f>
        <v>1.0408177374065068E-2</v>
      </c>
      <c r="BK13" s="4">
        <f>DAVERAGE(PlotSort,"PhxRedEdge",$BL$35:$BL$36)</f>
        <v>0.21782499999999999</v>
      </c>
      <c r="BL13" s="4">
        <f>DSTDEV(PlotSort,"PhxRedEdge",$BL$35:$BL$36)/SQRT($BH13)</f>
        <v>1.0081077571371022E-2</v>
      </c>
      <c r="BM13" s="4">
        <f>DAVERAGE(PlotSort,"TMRed",$BL$35:$BL$36)</f>
        <v>8.7600000000000011E-2</v>
      </c>
      <c r="BN13" s="4">
        <f>DSTDEV(PlotSort,"TMRed",$BL$35:$BL$36)/SQRT($BH13)</f>
        <v>1.0519811242195753E-2</v>
      </c>
      <c r="BO13" s="4">
        <f>DAVERAGE(PlotSort,"TMNIR",$BL$35:$BL$36)</f>
        <v>0.41271249999999998</v>
      </c>
      <c r="BP13" s="4">
        <f>DSTDEV(PlotSort,"TMNIR",$BL$35:$BL$36)/SQRT($BH13)</f>
        <v>1.6531403422188295E-2</v>
      </c>
      <c r="BQ13" s="4">
        <f>DAVERAGE(PlotSort,"NDRE",$BL$35:$BL$36)</f>
        <v>0.30954293200427263</v>
      </c>
      <c r="BR13" s="4">
        <f>DSTDEV(PlotSort,"NDRE",$BL$35:$BL$36)/SQRT($BH13)</f>
        <v>1.1837398392347636E-2</v>
      </c>
      <c r="BS13" s="4">
        <f>DAVERAGE(PlotSort,"rvi",$BL$35:$BL$36)</f>
        <v>5.065261663801917</v>
      </c>
      <c r="BT13" s="4">
        <f>DSTDEV(PlotSort,"rvi",$BL$35:$BL$36)/SQRT($BH13)</f>
        <v>0.46223026322146288</v>
      </c>
      <c r="BU13" s="17">
        <f>DAVERAGE(PlotSort,"ndvi",$BL$35:$BL$36)</f>
        <v>0.6537287858746923</v>
      </c>
      <c r="BV13" s="4">
        <f>DSTDEV(PlotSort,"ndvi",$BL$35:$BL$36)/SQRT($BH13)</f>
        <v>3.1338103344139202E-2</v>
      </c>
      <c r="BW13" s="17">
        <f>DAVERAGE(PlotSort,"SAVI",$BL$35:$BL$36)</f>
        <v>0.48730188933886975</v>
      </c>
      <c r="BX13" s="4">
        <f>DSTDEV(PlotSort,"SAVI",$BL$35:$BL$36)/SQRT($BH13)</f>
        <v>2.269170825557925E-2</v>
      </c>
      <c r="BY13" s="17">
        <f>DAVERAGE(PlotSort,"CCCI",$BL$35:$BL$36)</f>
        <v>0.26897815755681764</v>
      </c>
      <c r="BZ13" s="4">
        <f>DSTDEV(PlotSort,"CCCI",$BL$35:$BL$36)/SQRT($BH13)</f>
        <v>4.6952555286678813E-2</v>
      </c>
    </row>
    <row r="14" spans="1:78" ht="13.5" customHeight="1" x14ac:dyDescent="0.2">
      <c r="B14" s="10">
        <v>183</v>
      </c>
      <c r="C14" s="10">
        <v>8.9930000000000003</v>
      </c>
      <c r="D14" s="10">
        <v>183.37470999999999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33.200000000000003</v>
      </c>
      <c r="Q14" s="24">
        <v>1.5</v>
      </c>
      <c r="R14" s="24">
        <v>3.59</v>
      </c>
      <c r="S14" s="24">
        <v>47.39</v>
      </c>
      <c r="T14" s="24">
        <v>87.95</v>
      </c>
      <c r="U14" s="10">
        <v>2</v>
      </c>
      <c r="V14" s="10">
        <v>0</v>
      </c>
      <c r="W14" s="10">
        <v>2</v>
      </c>
      <c r="X14" s="10">
        <v>1</v>
      </c>
      <c r="Y14" s="10">
        <v>1</v>
      </c>
      <c r="Z14" s="10">
        <v>3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1.0291999999999999</v>
      </c>
      <c r="AK14" s="10">
        <v>7.4300000000000005E-2</v>
      </c>
      <c r="AL14" s="11">
        <v>3.61E-2</v>
      </c>
      <c r="AM14" s="11">
        <v>2.5999999999999999E-3</v>
      </c>
      <c r="AN14" s="11">
        <v>2.3109999999999999</v>
      </c>
      <c r="AO14" s="11">
        <v>9.3700000000000006E-2</v>
      </c>
      <c r="AP14" s="11">
        <v>0.21429999999999999</v>
      </c>
      <c r="AQ14" s="11">
        <v>8.6999999999999994E-3</v>
      </c>
      <c r="AR14" s="11">
        <v>2.0245000000000002</v>
      </c>
      <c r="AS14" s="11">
        <v>0.1734</v>
      </c>
      <c r="AT14" s="11">
        <v>3.7499999999999999E-2</v>
      </c>
      <c r="AU14" s="11">
        <v>3.2000000000000002E-3</v>
      </c>
      <c r="AV14" s="11">
        <v>36.160800000000002</v>
      </c>
      <c r="AW14" s="11">
        <v>1.5038</v>
      </c>
      <c r="AX14" s="11">
        <v>0.51259999999999994</v>
      </c>
      <c r="AY14" s="11">
        <v>2.1299999999999999E-2</v>
      </c>
      <c r="AZ14" s="11">
        <v>0.410372816068235</v>
      </c>
      <c r="BA14" s="11">
        <v>13.669333333333332</v>
      </c>
      <c r="BB14" s="11">
        <v>0.86366115251772413</v>
      </c>
      <c r="BC14" s="11">
        <v>0.67864965241405573</v>
      </c>
      <c r="BD14" s="11">
        <v>0.25304551861449842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5.2937499999999992E-2</v>
      </c>
      <c r="BJ14" s="4">
        <f>DSTDEV(PlotSort,"PhxRed",$BM$35:$BM$36)/SQRT($BH14)</f>
        <v>3.5641955029618454E-3</v>
      </c>
      <c r="BK14" s="4">
        <f>DAVERAGE(PlotSort,"PhxRedEdge",$BM$35:$BM$36)</f>
        <v>0.19893125</v>
      </c>
      <c r="BL14" s="4">
        <f>DSTDEV(PlotSort,"PhxRedEdge",$BM$35:$BM$36)/SQRT($BH14)</f>
        <v>2.8172492309284014E-3</v>
      </c>
      <c r="BM14" s="4">
        <f>DAVERAGE(PlotSort,"TMRed",$BM$35:$BM$36)</f>
        <v>5.4381249999999999E-2</v>
      </c>
      <c r="BN14" s="4">
        <f>DSTDEV(PlotSort,"TMRed",$BM$35:$BM$36)/SQRT($BH14)</f>
        <v>3.5938978230467288E-3</v>
      </c>
      <c r="BO14" s="4">
        <f>DAVERAGE(PlotSort,"TMNIR",$BM$35:$BM$36)</f>
        <v>0.44043750000000004</v>
      </c>
      <c r="BP14" s="4">
        <f>DSTDEV(PlotSort,"TMNIR",$BM$35:$BM$36)/SQRT($BH14)</f>
        <v>4.0192026054098502E-3</v>
      </c>
      <c r="BQ14" s="4">
        <f>DAVERAGE(PlotSort,"NDRE",$BM$35:$BM$36)</f>
        <v>0.3778465080841093</v>
      </c>
      <c r="BR14" s="4">
        <f>DSTDEV(PlotSort,"NDRE",$BM$35:$BM$36)/SQRT($BH14)</f>
        <v>6.2388353435598636E-3</v>
      </c>
      <c r="BS14" s="4">
        <f>DAVERAGE(PlotSort,"rvi",$BM$35:$BM$36)</f>
        <v>8.5763609815148509</v>
      </c>
      <c r="BT14" s="4">
        <f>DSTDEV(PlotSort,"rvi",$BM$35:$BM$36)/SQRT($BH14)</f>
        <v>0.51096027569965063</v>
      </c>
      <c r="BU14" s="17">
        <f>DAVERAGE(PlotSort,"ndvi",$BM$35:$BM$36)</f>
        <v>0.78089959269195464</v>
      </c>
      <c r="BV14" s="4">
        <f>DSTDEV(PlotSort,"ndvi",$BM$35:$BM$36)/SQRT($BH14)</f>
        <v>1.3243671785193024E-2</v>
      </c>
      <c r="BW14" s="17">
        <f>DAVERAGE(PlotSort,"SAVI",$BM$35:$BM$36)</f>
        <v>0.58219417352146052</v>
      </c>
      <c r="BX14" s="4">
        <f>DSTDEV(PlotSort,"SAVI",$BM$35:$BM$36)/SQRT($BH14)</f>
        <v>9.3039459175522799E-3</v>
      </c>
      <c r="BY14" s="17">
        <f>DAVERAGE(PlotSort,"CCCI",$BM$35:$BM$36)</f>
        <v>0.3011208063657424</v>
      </c>
      <c r="BZ14" s="4">
        <f>DSTDEV(PlotSort,"CCCI",$BM$35:$BM$36)/SQRT($BH14)</f>
        <v>1.88594018643688E-2</v>
      </c>
    </row>
    <row r="15" spans="1:78" ht="13.5" customHeight="1" x14ac:dyDescent="0.2">
      <c r="B15" s="10">
        <v>183</v>
      </c>
      <c r="C15" s="10">
        <v>8.9849999999999994</v>
      </c>
      <c r="D15" s="10">
        <v>183.37437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33.200000000000003</v>
      </c>
      <c r="Q15" s="24">
        <v>1.5</v>
      </c>
      <c r="R15" s="24">
        <v>3.59</v>
      </c>
      <c r="S15" s="24">
        <v>47.49</v>
      </c>
      <c r="T15" s="24">
        <v>87.89</v>
      </c>
      <c r="U15" s="10">
        <v>2</v>
      </c>
      <c r="V15" s="10">
        <v>0</v>
      </c>
      <c r="W15" s="10">
        <v>2</v>
      </c>
      <c r="X15" s="10">
        <v>1</v>
      </c>
      <c r="Y15" s="10">
        <v>1</v>
      </c>
      <c r="Z15" s="10">
        <v>3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1.1719999999999999</v>
      </c>
      <c r="AK15" s="10">
        <v>9.3100000000000002E-2</v>
      </c>
      <c r="AL15" s="11">
        <v>4.1200000000000001E-2</v>
      </c>
      <c r="AM15" s="11">
        <v>3.3E-3</v>
      </c>
      <c r="AN15" s="11">
        <v>2.0807000000000002</v>
      </c>
      <c r="AO15" s="11">
        <v>4.19E-2</v>
      </c>
      <c r="AP15" s="11">
        <v>0.19339999999999999</v>
      </c>
      <c r="AQ15" s="11">
        <v>3.8999999999999998E-3</v>
      </c>
      <c r="AR15" s="11">
        <v>2.2797000000000001</v>
      </c>
      <c r="AS15" s="11">
        <v>0.25969999999999999</v>
      </c>
      <c r="AT15" s="11">
        <v>4.2299999999999997E-2</v>
      </c>
      <c r="AU15" s="11">
        <v>4.7999999999999996E-3</v>
      </c>
      <c r="AV15" s="11">
        <v>31.634699999999999</v>
      </c>
      <c r="AW15" s="11">
        <v>0.12690000000000001</v>
      </c>
      <c r="AX15" s="11">
        <v>0.44940000000000002</v>
      </c>
      <c r="AY15" s="11">
        <v>1.8E-3</v>
      </c>
      <c r="AZ15" s="11">
        <v>0.39825762289981331</v>
      </c>
      <c r="BA15" s="11">
        <v>10.624113475177307</v>
      </c>
      <c r="BB15" s="11">
        <v>0.82794386821232457</v>
      </c>
      <c r="BC15" s="11">
        <v>0.61576081476252897</v>
      </c>
      <c r="BD15" s="11">
        <v>0.28357723100324927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4.1549999999999997E-2</v>
      </c>
      <c r="BJ15" s="4">
        <f>DSTDEV(PlotSort,"PhxRed",$BN$35:$BN$36)/SQRT($BH15)</f>
        <v>4.4958314025328018E-3</v>
      </c>
      <c r="BK15" s="4">
        <f>DAVERAGE(PlotSort,"PhxRedEdge",$BN$35:$BN$36)</f>
        <v>0.20917499999999997</v>
      </c>
      <c r="BL15" s="4">
        <f>DSTDEV(PlotSort,"PhxRedEdge",$BN$35:$BN$36)/SQRT($BH15)</f>
        <v>2.409486459808396E-3</v>
      </c>
      <c r="BM15" s="4">
        <f>DAVERAGE(PlotSort,"TMRed",$BN$35:$BN$36)</f>
        <v>4.2287499999999999E-2</v>
      </c>
      <c r="BN15" s="4">
        <f>DSTDEV(PlotSort,"TMRed",$BN$35:$BN$36)/SQRT($BH15)</f>
        <v>4.3147768316730891E-3</v>
      </c>
      <c r="BO15" s="4">
        <f>DAVERAGE(PlotSort,"TMNIR",$BN$35:$BN$36)</f>
        <v>0.49753750000000008</v>
      </c>
      <c r="BP15" s="4">
        <f>DSTDEV(PlotSort,"TMNIR",$BN$35:$BN$36)/SQRT($BH15)</f>
        <v>1.1383759382496255E-2</v>
      </c>
      <c r="BQ15" s="4">
        <f>DAVERAGE(PlotSort,"NDRE",$BN$35:$BN$36)</f>
        <v>0.40716013445364091</v>
      </c>
      <c r="BR15" s="4">
        <f>DSTDEV(PlotSort,"NDRE",$BN$35:$BN$36)/SQRT($BH15)</f>
        <v>9.5482537008500425E-3</v>
      </c>
      <c r="BS15" s="4">
        <f>DAVERAGE(PlotSort,"rvi",$BN$35:$BN$36)</f>
        <v>12.624158851041571</v>
      </c>
      <c r="BT15" s="4">
        <f>DSTDEV(PlotSort,"rvi",$BN$35:$BN$36)/SQRT($BH15)</f>
        <v>1.2592148229229831</v>
      </c>
      <c r="BU15" s="17">
        <f>DAVERAGE(PlotSort,"ndvi",$BN$35:$BN$36)</f>
        <v>0.84206632094629419</v>
      </c>
      <c r="BV15" s="4">
        <f>DSTDEV(PlotSort,"ndvi",$BN$35:$BN$36)/SQRT($BH15)</f>
        <v>1.7600980785681751E-2</v>
      </c>
      <c r="BW15" s="17">
        <f>DAVERAGE(PlotSort,"SAVI",$BN$35:$BN$36)</f>
        <v>0.65593812510180882</v>
      </c>
      <c r="BX15" s="4">
        <f>DSTDEV(PlotSort,"SAVI",$BN$35:$BN$36)/SQRT($BH15)</f>
        <v>1.7291324174931174E-2</v>
      </c>
      <c r="BY15" s="17">
        <f>DAVERAGE(PlotSort,"CCCI",$BN$35:$BN$36)</f>
        <v>0.29516166183931225</v>
      </c>
      <c r="BZ15" s="4">
        <f>DSTDEV(PlotSort,"CCCI",$BN$35:$BN$36)/SQRT($BH15)</f>
        <v>2.5058576887181831E-2</v>
      </c>
    </row>
    <row r="16" spans="1:78" ht="13.5" customHeight="1" x14ac:dyDescent="0.2">
      <c r="B16" s="10">
        <v>183</v>
      </c>
      <c r="C16" s="10">
        <v>8.9770000000000003</v>
      </c>
      <c r="D16" s="10">
        <v>183.37404000000001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33.200000000000003</v>
      </c>
      <c r="Q16" s="24">
        <v>1.5</v>
      </c>
      <c r="R16" s="24">
        <v>3.59</v>
      </c>
      <c r="S16" s="24">
        <v>47.6</v>
      </c>
      <c r="T16" s="24">
        <v>87.82</v>
      </c>
      <c r="U16" s="10">
        <v>2</v>
      </c>
      <c r="V16" s="10">
        <v>0</v>
      </c>
      <c r="W16" s="10">
        <v>2</v>
      </c>
      <c r="X16" s="10">
        <v>1</v>
      </c>
      <c r="Y16" s="10">
        <v>1</v>
      </c>
      <c r="Z16" s="10">
        <v>3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1.3647</v>
      </c>
      <c r="AK16" s="10">
        <v>4.7300000000000002E-2</v>
      </c>
      <c r="AL16" s="11">
        <v>4.8000000000000001E-2</v>
      </c>
      <c r="AM16" s="11">
        <v>1.6999999999999999E-3</v>
      </c>
      <c r="AN16" s="11">
        <v>2.1069</v>
      </c>
      <c r="AO16" s="11">
        <v>7.22E-2</v>
      </c>
      <c r="AP16" s="11">
        <v>0.1963</v>
      </c>
      <c r="AQ16" s="11">
        <v>6.7000000000000002E-3</v>
      </c>
      <c r="AR16" s="11">
        <v>2.6534</v>
      </c>
      <c r="AS16" s="11">
        <v>0.17660000000000001</v>
      </c>
      <c r="AT16" s="11">
        <v>4.9299999999999997E-2</v>
      </c>
      <c r="AU16" s="11">
        <v>3.3E-3</v>
      </c>
      <c r="AV16" s="11">
        <v>30.754899999999999</v>
      </c>
      <c r="AW16" s="11">
        <v>2.1341000000000001</v>
      </c>
      <c r="AX16" s="11">
        <v>0.43780000000000002</v>
      </c>
      <c r="AY16" s="11">
        <v>3.04E-2</v>
      </c>
      <c r="AZ16" s="11">
        <v>0.38085475477054098</v>
      </c>
      <c r="BA16" s="11">
        <v>8.8803245436105485</v>
      </c>
      <c r="BB16" s="11">
        <v>0.79757749948675838</v>
      </c>
      <c r="BC16" s="11">
        <v>0.5903657177590923</v>
      </c>
      <c r="BD16" s="11">
        <v>0.26840848351014623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5.6050000000000003E-2</v>
      </c>
      <c r="BJ16" s="4">
        <f>DSTDEV(PlotSort,"PhxRed",$BK$31:$BK$32)/SQRT($BH16)</f>
        <v>4.5622271607918289E-3</v>
      </c>
      <c r="BK16" s="4">
        <f>DAVERAGE(PlotSort,"PhxRedEdge",$BK$31:$BK$32)</f>
        <v>0.2069125</v>
      </c>
      <c r="BL16" s="4">
        <f>DSTDEV(PlotSort,"PhxRedEdge",$BK$31:$BK$32)/SQRT($BH16)</f>
        <v>4.5967821625567586E-3</v>
      </c>
      <c r="BM16" s="4">
        <f>DAVERAGE(PlotSort,"TMRed",$BK$31:$BK$32)</f>
        <v>5.714375E-2</v>
      </c>
      <c r="BN16" s="4">
        <f>DSTDEV(PlotSort,"TMRed",$BK$31:$BK$32)/SQRT($BH16)</f>
        <v>4.4691439220317514E-3</v>
      </c>
      <c r="BO16" s="4">
        <f>DAVERAGE(PlotSort,"TMNIR",$BK$31:$BK$32)</f>
        <v>0.44446875000000002</v>
      </c>
      <c r="BP16" s="4">
        <f>DSTDEV(PlotSort,"TMNIR",$BK$31:$BK$32)/SQRT($BH16)</f>
        <v>1.2071435701515688E-2</v>
      </c>
      <c r="BQ16" s="4">
        <f>DAVERAGE(PlotSort,"NDRE",$BK$31:$BK$32)</f>
        <v>0.36311539959527933</v>
      </c>
      <c r="BR16" s="4">
        <f>DSTDEV(PlotSort,"NDRE",$BK$31:$BK$32)/SQRT($BH16)</f>
        <v>9.6468061267511659E-3</v>
      </c>
      <c r="BS16" s="4">
        <f>DAVERAGE(PlotSort,"rvi",$BK$31:$BK$32)</f>
        <v>8.6282851742242972</v>
      </c>
      <c r="BT16" s="4">
        <f>DSTDEV(PlotSort,"rvi",$BK$31:$BK$32)/SQRT($BH16)</f>
        <v>0.81185104293129273</v>
      </c>
      <c r="BU16" s="17">
        <f>DAVERAGE(PlotSort,"ndvi",$BK$31:$BK$32)</f>
        <v>0.76993587104353078</v>
      </c>
      <c r="BV16" s="4">
        <f>DSTDEV(PlotSort,"ndvi",$BK$31:$BK$32)/SQRT($BH16)</f>
        <v>1.8567617026781256E-2</v>
      </c>
      <c r="BW16" s="17">
        <f>DAVERAGE(PlotSort,"SAVI",$BK$31:$BK$32)</f>
        <v>0.57817886284094566</v>
      </c>
      <c r="BX16" s="4">
        <f>DSTDEV(PlotSort,"SAVI",$BK$31:$BK$32)/SQRT($BH16)</f>
        <v>1.740526495565408E-2</v>
      </c>
      <c r="BY16" s="17">
        <f>DAVERAGE(PlotSort,"CCCI",$BK$31:$BK$32)</f>
        <v>0.24188975054217013</v>
      </c>
      <c r="BZ16" s="4">
        <f>DSTDEV(PlotSort,"CCCI",$BK$31:$BK$32)/SQRT($BH16)</f>
        <v>2.0674800188394474E-2</v>
      </c>
    </row>
    <row r="17" spans="2:78" ht="13.5" customHeight="1" x14ac:dyDescent="0.2">
      <c r="B17" s="10">
        <v>183</v>
      </c>
      <c r="C17" s="10">
        <v>8.9700000000000006</v>
      </c>
      <c r="D17" s="10">
        <v>183.37375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33.200000000000003</v>
      </c>
      <c r="Q17" s="24">
        <v>1.5</v>
      </c>
      <c r="R17" s="24">
        <v>3.59</v>
      </c>
      <c r="S17" s="24">
        <v>47.68</v>
      </c>
      <c r="T17" s="24">
        <v>87.77</v>
      </c>
      <c r="U17" s="10">
        <v>2</v>
      </c>
      <c r="V17" s="10">
        <v>0</v>
      </c>
      <c r="W17" s="10">
        <v>2</v>
      </c>
      <c r="X17" s="10">
        <v>1</v>
      </c>
      <c r="Y17" s="10">
        <v>1</v>
      </c>
      <c r="Z17" s="10">
        <v>3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1.1483000000000001</v>
      </c>
      <c r="AK17" s="10">
        <v>1.5299999999999999E-2</v>
      </c>
      <c r="AL17" s="11">
        <v>4.0500000000000001E-2</v>
      </c>
      <c r="AM17" s="11">
        <v>5.0000000000000001E-4</v>
      </c>
      <c r="AN17" s="11">
        <v>2.1272000000000002</v>
      </c>
      <c r="AO17" s="11">
        <v>7.8399999999999997E-2</v>
      </c>
      <c r="AP17" s="11">
        <v>0.19850000000000001</v>
      </c>
      <c r="AQ17" s="11">
        <v>7.3000000000000001E-3</v>
      </c>
      <c r="AR17" s="11">
        <v>2.2238000000000002</v>
      </c>
      <c r="AS17" s="11">
        <v>3.3099999999999997E-2</v>
      </c>
      <c r="AT17" s="11">
        <v>4.1399999999999999E-2</v>
      </c>
      <c r="AU17" s="11">
        <v>5.9999999999999995E-4</v>
      </c>
      <c r="AV17" s="11">
        <v>32.726700000000001</v>
      </c>
      <c r="AW17" s="11">
        <v>1.8512</v>
      </c>
      <c r="AX17" s="11">
        <v>0.4667</v>
      </c>
      <c r="AY17" s="11">
        <v>2.64E-2</v>
      </c>
      <c r="AZ17" s="11">
        <v>0.4031870114251353</v>
      </c>
      <c r="BA17" s="11">
        <v>11.272946859903382</v>
      </c>
      <c r="BB17" s="11">
        <v>0.83703995276520371</v>
      </c>
      <c r="BC17" s="11">
        <v>0.63282412459081439</v>
      </c>
      <c r="BD17" s="11">
        <v>0.28630604990563246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6.0956249999999997E-2</v>
      </c>
      <c r="BJ17" s="4">
        <f>DSTDEV(PlotSort,"PhxRed",$BL$31:$BL$32)/SQRT($BH17)</f>
        <v>7.6822466806592462E-3</v>
      </c>
      <c r="BK17" s="4">
        <f>DAVERAGE(PlotSort,"PhxRedEdge",$BL$31:$BL$32)</f>
        <v>0.20551875000000003</v>
      </c>
      <c r="BL17" s="4">
        <f>DSTDEV(PlotSort,"PhxRedEdge",$BL$31:$BL$32)/SQRT($BH17)</f>
        <v>4.4868253322923098E-3</v>
      </c>
      <c r="BM17" s="4">
        <f>DAVERAGE(PlotSort,"TMRed",$BL$31:$BL$32)</f>
        <v>6.2181250000000007E-2</v>
      </c>
      <c r="BN17" s="4">
        <f>DSTDEV(PlotSort,"TMRed",$BL$31:$BL$32)/SQRT($BH17)</f>
        <v>7.7590228054719166E-3</v>
      </c>
      <c r="BO17" s="4">
        <f>DAVERAGE(PlotSort,"TMNIR",$BL$31:$BL$32)</f>
        <v>0.45109375000000007</v>
      </c>
      <c r="BP17" s="4">
        <f>DSTDEV(PlotSort,"TMNIR",$BL$31:$BL$32)/SQRT($BH17)</f>
        <v>9.4914806921347471E-3</v>
      </c>
      <c r="BQ17" s="4">
        <f>DAVERAGE(PlotSort,"NDRE",$BL$31:$BL$32)</f>
        <v>0.37308264171778671</v>
      </c>
      <c r="BR17" s="4">
        <f>DSTDEV(PlotSort,"NDRE",$BL$31:$BL$32)/SQRT($BH17)</f>
        <v>1.2961719564480832E-2</v>
      </c>
      <c r="BS17" s="4">
        <f>DAVERAGE(PlotSort,"rvi",$BL$31:$BL$32)</f>
        <v>8.7927860647122991</v>
      </c>
      <c r="BT17" s="4">
        <f>DSTDEV(PlotSort,"rvi",$BL$31:$BL$32)/SQRT($BH17)</f>
        <v>0.98771983651098139</v>
      </c>
      <c r="BU17" s="17">
        <f>DAVERAGE(PlotSort,"ndvi",$BL$31:$BL$32)</f>
        <v>0.7588612750589171</v>
      </c>
      <c r="BV17" s="4">
        <f>DSTDEV(PlotSort,"ndvi",$BL$31:$BL$32)/SQRT($BH17)</f>
        <v>2.7485907545951892E-2</v>
      </c>
      <c r="BW17" s="17">
        <f>DAVERAGE(PlotSort,"SAVI",$BL$31:$BL$32)</f>
        <v>0.57563531790085432</v>
      </c>
      <c r="BX17" s="4">
        <f>DSTDEV(PlotSort,"SAVI",$BL$31:$BL$32)/SQRT($BH17)</f>
        <v>2.1237045328864383E-2</v>
      </c>
      <c r="BY17" s="17">
        <f>DAVERAGE(PlotSort,"CCCI",$BL$31:$BL$32)</f>
        <v>0.3413009655216373</v>
      </c>
      <c r="BZ17" s="4">
        <f>DSTDEV(PlotSort,"CCCI",$BL$31:$BL$32)/SQRT($BH17)</f>
        <v>1.6829882440540098E-2</v>
      </c>
    </row>
    <row r="18" spans="2:78" ht="13.5" customHeight="1" x14ac:dyDescent="0.2">
      <c r="B18" s="10">
        <v>183</v>
      </c>
      <c r="C18" s="10">
        <v>9.0440000000000005</v>
      </c>
      <c r="D18" s="10">
        <v>183.37683000000001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33.200000000000003</v>
      </c>
      <c r="Q18" s="24">
        <v>1.5</v>
      </c>
      <c r="R18" s="24">
        <v>3.59</v>
      </c>
      <c r="S18" s="24">
        <v>46.75</v>
      </c>
      <c r="T18" s="24">
        <v>88.35</v>
      </c>
      <c r="U18" s="10">
        <v>2</v>
      </c>
      <c r="V18" s="10">
        <v>0</v>
      </c>
      <c r="W18" s="10">
        <v>2</v>
      </c>
      <c r="X18" s="10">
        <v>1</v>
      </c>
      <c r="Y18" s="10">
        <v>1</v>
      </c>
      <c r="Z18" s="10">
        <v>3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0.9294</v>
      </c>
      <c r="AK18" s="10">
        <v>6.3500000000000001E-2</v>
      </c>
      <c r="AL18" s="11">
        <v>3.2199999999999999E-2</v>
      </c>
      <c r="AM18" s="11">
        <v>2.2000000000000001E-3</v>
      </c>
      <c r="AN18" s="11">
        <v>2.3534999999999999</v>
      </c>
      <c r="AO18" s="11">
        <v>0.1807</v>
      </c>
      <c r="AP18" s="11">
        <v>0.21529999999999999</v>
      </c>
      <c r="AQ18" s="11">
        <v>1.6500000000000001E-2</v>
      </c>
      <c r="AR18" s="11">
        <v>1.8188</v>
      </c>
      <c r="AS18" s="11">
        <v>0.1368</v>
      </c>
      <c r="AT18" s="11">
        <v>3.32E-2</v>
      </c>
      <c r="AU18" s="11">
        <v>2.5000000000000001E-3</v>
      </c>
      <c r="AV18" s="11">
        <v>37.491999999999997</v>
      </c>
      <c r="AW18" s="11">
        <v>2.3191999999999999</v>
      </c>
      <c r="AX18" s="11">
        <v>0.52449999999999997</v>
      </c>
      <c r="AY18" s="11">
        <v>3.2399999999999998E-2</v>
      </c>
      <c r="AZ18" s="11">
        <v>0.41795079751284125</v>
      </c>
      <c r="BA18" s="11">
        <v>15.798192771084336</v>
      </c>
      <c r="BB18" s="11">
        <v>0.88093957324726557</v>
      </c>
      <c r="BC18" s="11">
        <v>0.69674766001701793</v>
      </c>
      <c r="BD18" s="11">
        <v>0.24855336753444218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5.1368749999999998E-2</v>
      </c>
      <c r="BJ18" s="4">
        <f>DSTDEV(PlotSort,"PhxRed",$BJ$35:$BJ$36)/SQRT($BH18)</f>
        <v>4.639250287402771E-3</v>
      </c>
      <c r="BK18" s="4">
        <f>DAVERAGE(PlotSort,"PhxRedEdge",$BJ$35:$BJ$36)</f>
        <v>0.20014999999999997</v>
      </c>
      <c r="BL18" s="4">
        <f>DSTDEV(PlotSort,"PhxRedEdge",$BJ$35:$BJ$36)/SQRT($BH18)</f>
        <v>3.756749481488839E-3</v>
      </c>
      <c r="BM18" s="4">
        <f>DAVERAGE(PlotSort,"TMRed",$BJ$35:$BJ$36)</f>
        <v>5.2475000000000001E-2</v>
      </c>
      <c r="BN18" s="4">
        <f>DSTDEV(PlotSort,"TMRed",$BJ$35:$BJ$36)/SQRT($BH18)</f>
        <v>4.6773523493532105E-3</v>
      </c>
      <c r="BO18" s="4">
        <f>DAVERAGE(PlotSort,"TMNIR",$BJ$35:$BJ$36)</f>
        <v>0.44958124999999993</v>
      </c>
      <c r="BP18" s="4">
        <f>DSTDEV(PlotSort,"TMNIR",$BJ$35:$BJ$36)/SQRT($BH18)</f>
        <v>1.2422658125209495E-2</v>
      </c>
      <c r="BQ18" s="4">
        <f>DAVERAGE(PlotSort,"NDRE",$BJ$35:$BJ$36)</f>
        <v>0.38178861114813478</v>
      </c>
      <c r="BR18" s="4">
        <f>DSTDEV(PlotSort,"NDRE",$BJ$35:$BJ$36)/SQRT($BH18)</f>
        <v>1.0085586143221002E-2</v>
      </c>
      <c r="BS18" s="4">
        <f>DAVERAGE(PlotSort,"rvi",$BJ$35:$BJ$36)</f>
        <v>9.7218561837911839</v>
      </c>
      <c r="BT18" s="4">
        <f>DSTDEV(PlotSort,"rvi",$BJ$35:$BJ$36)/SQRT($BH18)</f>
        <v>0.95879707861893126</v>
      </c>
      <c r="BU18" s="17">
        <f>DAVERAGE(PlotSort,"ndvi",$BJ$35:$BJ$36)</f>
        <v>0.78806279612816621</v>
      </c>
      <c r="BV18" s="4">
        <f>DSTDEV(PlotSort,"ndvi",$BJ$35:$BJ$36)/SQRT($BH18)</f>
        <v>1.9884883980395833E-2</v>
      </c>
      <c r="BW18" s="17">
        <f>DAVERAGE(PlotSort,"SAVI",$BJ$35:$BJ$36)</f>
        <v>0.59237612482587088</v>
      </c>
      <c r="BX18" s="4">
        <f>DSTDEV(PlotSort,"SAVI",$BJ$35:$BJ$36)/SQRT($BH18)</f>
        <v>1.8727150274988502E-2</v>
      </c>
      <c r="BY18" s="17">
        <f>DAVERAGE(PlotSort,"CCCI",$BJ$35:$BJ$36)</f>
        <v>0.30248352916053278</v>
      </c>
      <c r="BZ18" s="4">
        <f>DSTDEV(PlotSort,"CCCI",$BJ$35:$BJ$36)/SQRT($BH18)</f>
        <v>1.7610696181445996E-2</v>
      </c>
    </row>
    <row r="19" spans="2:78" ht="13.5" customHeight="1" x14ac:dyDescent="0.2">
      <c r="B19" s="10">
        <v>183</v>
      </c>
      <c r="C19" s="10">
        <v>9.0519999999999996</v>
      </c>
      <c r="D19" s="10">
        <v>183.37717000000001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33.200000000000003</v>
      </c>
      <c r="Q19" s="24">
        <v>1.5</v>
      </c>
      <c r="R19" s="24">
        <v>3.59</v>
      </c>
      <c r="S19" s="24">
        <v>46.65</v>
      </c>
      <c r="T19" s="24">
        <v>88.41</v>
      </c>
      <c r="U19" s="10">
        <v>2</v>
      </c>
      <c r="V19" s="10">
        <v>0</v>
      </c>
      <c r="W19" s="10">
        <v>2</v>
      </c>
      <c r="X19" s="10">
        <v>1</v>
      </c>
      <c r="Y19" s="10">
        <v>1</v>
      </c>
      <c r="Z19" s="10">
        <v>3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1.5137</v>
      </c>
      <c r="AK19" s="10">
        <v>7.9699999999999993E-2</v>
      </c>
      <c r="AL19" s="11">
        <v>5.2299999999999999E-2</v>
      </c>
      <c r="AM19" s="11">
        <v>2.8E-3</v>
      </c>
      <c r="AN19" s="11">
        <v>2.0760000000000001</v>
      </c>
      <c r="AO19" s="11">
        <v>3.0599999999999999E-2</v>
      </c>
      <c r="AP19" s="11">
        <v>0.1895</v>
      </c>
      <c r="AQ19" s="11">
        <v>2.8E-3</v>
      </c>
      <c r="AR19" s="11">
        <v>2.9962</v>
      </c>
      <c r="AS19" s="11">
        <v>0.1842</v>
      </c>
      <c r="AT19" s="11">
        <v>5.4600000000000003E-2</v>
      </c>
      <c r="AU19" s="11">
        <v>3.3999999999999998E-3</v>
      </c>
      <c r="AV19" s="11">
        <v>30.655000000000001</v>
      </c>
      <c r="AW19" s="11">
        <v>0.76129999999999998</v>
      </c>
      <c r="AX19" s="11">
        <v>0.42799999999999999</v>
      </c>
      <c r="AY19" s="11">
        <v>1.06E-2</v>
      </c>
      <c r="AZ19" s="11">
        <v>0.38623481781376523</v>
      </c>
      <c r="BA19" s="11">
        <v>7.8388278388278385</v>
      </c>
      <c r="BB19" s="11">
        <v>0.77372565271446336</v>
      </c>
      <c r="BC19" s="11">
        <v>0.57001831874618358</v>
      </c>
      <c r="BD19" s="11">
        <v>0.37342083195428816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6.5637499999999988E-2</v>
      </c>
      <c r="BJ19" s="4">
        <f>DSTDEV(PlotSort,"PhxRed",$BK$35:$BK$36)/SQRT($BH19)</f>
        <v>7.2335323033310261E-3</v>
      </c>
      <c r="BK19" s="4">
        <f>DAVERAGE(PlotSort,"PhxRedEdge",$BK$35:$BK$36)</f>
        <v>0.21228125</v>
      </c>
      <c r="BL19" s="4">
        <f>DSTDEV(PlotSort,"PhxRedEdge",$BK$35:$BK$36)/SQRT($BH19)</f>
        <v>4.7231364821659193E-3</v>
      </c>
      <c r="BM19" s="4">
        <f>DAVERAGE(PlotSort,"TMRed",$BK$35:$BK$36)</f>
        <v>6.6850000000000007E-2</v>
      </c>
      <c r="BN19" s="4">
        <f>DSTDEV(PlotSort,"TMRed",$BK$35:$BK$36)/SQRT($BH19)</f>
        <v>7.2288254002062183E-3</v>
      </c>
      <c r="BO19" s="4">
        <f>DAVERAGE(PlotSort,"TMNIR",$BK$35:$BK$36)</f>
        <v>0.44598125000000005</v>
      </c>
      <c r="BP19" s="4">
        <f>DSTDEV(PlotSort,"TMNIR",$BK$35:$BK$36)/SQRT($BH19)</f>
        <v>9.0838511415863715E-3</v>
      </c>
      <c r="BQ19" s="4">
        <f>DAVERAGE(PlotSort,"NDRE",$BK$35:$BK$36)</f>
        <v>0.35440943016493126</v>
      </c>
      <c r="BR19" s="4">
        <f>DSTDEV(PlotSort,"NDRE",$BK$35:$BK$36)/SQRT($BH19)</f>
        <v>1.1733380024682901E-2</v>
      </c>
      <c r="BS19" s="4">
        <f>DAVERAGE(PlotSort,"rvi",$BK$35:$BK$36)</f>
        <v>7.6992150551454133</v>
      </c>
      <c r="BT19" s="4">
        <f>DSTDEV(PlotSort,"rvi",$BK$35:$BK$36)/SQRT($BH19)</f>
        <v>0.76153367202886857</v>
      </c>
      <c r="BU19" s="17">
        <f>DAVERAGE(PlotSort,"ndvi",$BK$35:$BK$36)</f>
        <v>0.74073434997428167</v>
      </c>
      <c r="BV19" s="4">
        <f>DSTDEV(PlotSort,"ndvi",$BK$35:$BK$36)/SQRT($BH19)</f>
        <v>2.5184222576712743E-2</v>
      </c>
      <c r="BW19" s="17">
        <f>DAVERAGE(PlotSort,"SAVI",$BK$35:$BK$36)</f>
        <v>0.5614380559159291</v>
      </c>
      <c r="BX19" s="4">
        <f>DSTDEV(PlotSort,"SAVI",$BK$35:$BK$36)/SQRT($BH19)</f>
        <v>1.927587530622013E-2</v>
      </c>
      <c r="BY19" s="17">
        <f>DAVERAGE(PlotSort,"CCCI",$BK$35:$BK$36)</f>
        <v>0.28070718690327456</v>
      </c>
      <c r="BZ19" s="4">
        <f>DSTDEV(PlotSort,"CCCI",$BK$35:$BK$36)/SQRT($BH19)</f>
        <v>2.6723928825122131E-2</v>
      </c>
    </row>
    <row r="20" spans="2:78" ht="13.5" customHeight="1" x14ac:dyDescent="0.2">
      <c r="B20" s="10">
        <v>183</v>
      </c>
      <c r="C20" s="10">
        <v>9.06</v>
      </c>
      <c r="D20" s="10">
        <v>183.3775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33.200000000000003</v>
      </c>
      <c r="Q20" s="24">
        <v>1.5</v>
      </c>
      <c r="R20" s="24">
        <v>3.59</v>
      </c>
      <c r="S20" s="24">
        <v>46.55</v>
      </c>
      <c r="T20" s="24">
        <v>88.47</v>
      </c>
      <c r="U20" s="10">
        <v>2</v>
      </c>
      <c r="V20" s="10">
        <v>0</v>
      </c>
      <c r="W20" s="10">
        <v>2</v>
      </c>
      <c r="X20" s="10">
        <v>1</v>
      </c>
      <c r="Y20" s="10">
        <v>1</v>
      </c>
      <c r="Z20" s="10">
        <v>3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1.4053</v>
      </c>
      <c r="AK20" s="10">
        <v>0.249</v>
      </c>
      <c r="AL20" s="11">
        <v>4.8399999999999999E-2</v>
      </c>
      <c r="AM20" s="11">
        <v>8.6E-3</v>
      </c>
      <c r="AN20" s="11">
        <v>1.9923999999999999</v>
      </c>
      <c r="AO20" s="11">
        <v>0.1244</v>
      </c>
      <c r="AP20" s="11">
        <v>0.18149999999999999</v>
      </c>
      <c r="AQ20" s="11">
        <v>1.1299999999999999E-2</v>
      </c>
      <c r="AR20" s="11">
        <v>2.6941000000000002</v>
      </c>
      <c r="AS20" s="11">
        <v>0.44159999999999999</v>
      </c>
      <c r="AT20" s="11">
        <v>4.9000000000000002E-2</v>
      </c>
      <c r="AU20" s="11">
        <v>8.0000000000000002E-3</v>
      </c>
      <c r="AV20" s="11">
        <v>30.372199999999999</v>
      </c>
      <c r="AW20" s="11">
        <v>0.73219999999999996</v>
      </c>
      <c r="AX20" s="11">
        <v>0.42320000000000002</v>
      </c>
      <c r="AY20" s="11">
        <v>1.0200000000000001E-2</v>
      </c>
      <c r="AZ20" s="11">
        <v>0.39970233173474451</v>
      </c>
      <c r="BA20" s="11">
        <v>8.6367346938775515</v>
      </c>
      <c r="BB20" s="11">
        <v>0.7924608216857264</v>
      </c>
      <c r="BC20" s="11">
        <v>0.57735033943633007</v>
      </c>
      <c r="BD20" s="11">
        <v>0.3977057241657857</v>
      </c>
      <c r="BE20" s="27"/>
    </row>
    <row r="21" spans="2:78" ht="13.5" customHeight="1" x14ac:dyDescent="0.2">
      <c r="B21" s="10">
        <v>183</v>
      </c>
      <c r="C21" s="10">
        <v>9.0679999999999996</v>
      </c>
      <c r="D21" s="10">
        <v>183.37782999999999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33.200000000000003</v>
      </c>
      <c r="Q21" s="24">
        <v>1.5</v>
      </c>
      <c r="R21" s="24">
        <v>3.59</v>
      </c>
      <c r="S21" s="24">
        <v>46.45</v>
      </c>
      <c r="T21" s="24">
        <v>88.54</v>
      </c>
      <c r="U21" s="10">
        <v>2</v>
      </c>
      <c r="V21" s="10">
        <v>0</v>
      </c>
      <c r="W21" s="10">
        <v>2</v>
      </c>
      <c r="X21" s="10">
        <v>1</v>
      </c>
      <c r="Y21" s="10">
        <v>1</v>
      </c>
      <c r="Z21" s="10">
        <v>3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0.92100000000000004</v>
      </c>
      <c r="AK21" s="10">
        <v>4.1000000000000003E-3</v>
      </c>
      <c r="AL21" s="11">
        <v>3.1699999999999999E-2</v>
      </c>
      <c r="AM21" s="11">
        <v>1E-4</v>
      </c>
      <c r="AN21" s="11">
        <v>2.3214000000000001</v>
      </c>
      <c r="AO21" s="11">
        <v>4.3900000000000002E-2</v>
      </c>
      <c r="AP21" s="11">
        <v>0.21099999999999999</v>
      </c>
      <c r="AQ21" s="11">
        <v>4.0000000000000001E-3</v>
      </c>
      <c r="AR21" s="11">
        <v>1.7848999999999999</v>
      </c>
      <c r="AS21" s="11">
        <v>2.7699999999999999E-2</v>
      </c>
      <c r="AT21" s="11">
        <v>3.2399999999999998E-2</v>
      </c>
      <c r="AU21" s="11">
        <v>5.0000000000000001E-4</v>
      </c>
      <c r="AV21" s="11">
        <v>38.259500000000003</v>
      </c>
      <c r="AW21" s="11">
        <v>0.25790000000000002</v>
      </c>
      <c r="AX21" s="11">
        <v>0.53200000000000003</v>
      </c>
      <c r="AY21" s="11">
        <v>3.5999999999999999E-3</v>
      </c>
      <c r="AZ21" s="11">
        <v>0.4320323014804846</v>
      </c>
      <c r="BA21" s="11">
        <v>16.419753086419753</v>
      </c>
      <c r="BB21" s="11">
        <v>0.88518781006378455</v>
      </c>
      <c r="BC21" s="11">
        <v>0.70405862457722668</v>
      </c>
      <c r="BD21" s="11">
        <v>0.31527996521802171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0.2586</v>
      </c>
      <c r="BJ21" s="4"/>
      <c r="BK21" s="4">
        <f>DAVERAGE(PlotSort2,"PhxRedEdge",$BO$31:$BO$32)</f>
        <v>0.28220000000000001</v>
      </c>
      <c r="BL21" s="4"/>
      <c r="BM21" s="4">
        <f>DAVERAGE(PlotSort2,"TMRed",$BO$31:$BO$32)</f>
        <v>0.25209999999999999</v>
      </c>
      <c r="BN21" s="4"/>
      <c r="BO21" s="4">
        <f>DAVERAGE(PlotSort2,"TMNIR",$BO$31:$BO$32)</f>
        <v>0.318</v>
      </c>
      <c r="BP21" s="4"/>
      <c r="BQ21" s="4">
        <f>DAVERAGE(PlotSort2,"NDRE",$BO$31:$BO$32)</f>
        <v>5.9646784405198258E-2</v>
      </c>
      <c r="BR21" s="4"/>
      <c r="BS21" s="4">
        <f>DAVERAGE(PlotSort2,"rvi",$BO$31:$BO$32)</f>
        <v>1.2614042046806824</v>
      </c>
      <c r="BT21" s="4"/>
      <c r="BU21" s="17">
        <f>DAVERAGE(PlotSort2,"ndvi",$BO$31:$BO$32)</f>
        <v>0.11559375548149449</v>
      </c>
      <c r="BV21" s="4"/>
      <c r="BW21" s="17">
        <f>DAVERAGE(PlotSort2,"SAVI",$BO$31:$BO$32)</f>
        <v>9.2374544435099543E-2</v>
      </c>
      <c r="BX21" s="4"/>
      <c r="BY21" s="17">
        <f>DAVERAGE(PlotSort2,"CCCI",$BO$31:$BO$32)</f>
        <v>0.47720691487433381</v>
      </c>
      <c r="BZ21" s="4"/>
    </row>
    <row r="22" spans="2:78" ht="13.5" customHeight="1" x14ac:dyDescent="0.2">
      <c r="B22" s="10">
        <v>183</v>
      </c>
      <c r="C22" s="10">
        <v>9.077</v>
      </c>
      <c r="D22" s="10">
        <v>183.37821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33.200000000000003</v>
      </c>
      <c r="Q22" s="24">
        <v>1.5</v>
      </c>
      <c r="R22" s="24">
        <v>3.59</v>
      </c>
      <c r="S22" s="24">
        <v>46.34</v>
      </c>
      <c r="T22" s="24">
        <v>88.61</v>
      </c>
      <c r="U22" s="10">
        <v>2</v>
      </c>
      <c r="V22" s="10">
        <v>0</v>
      </c>
      <c r="W22" s="10">
        <v>2</v>
      </c>
      <c r="X22" s="10">
        <v>1</v>
      </c>
      <c r="Y22" s="10">
        <v>1</v>
      </c>
      <c r="Z22" s="10">
        <v>3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1.8885000000000001</v>
      </c>
      <c r="AK22" s="10">
        <v>0.17449999999999999</v>
      </c>
      <c r="AL22" s="11">
        <v>6.4799999999999996E-2</v>
      </c>
      <c r="AM22" s="11">
        <v>6.0000000000000001E-3</v>
      </c>
      <c r="AN22" s="11">
        <v>2.3853</v>
      </c>
      <c r="AO22" s="11">
        <v>0.2024</v>
      </c>
      <c r="AP22" s="11">
        <v>0.21629999999999999</v>
      </c>
      <c r="AQ22" s="11">
        <v>1.84E-2</v>
      </c>
      <c r="AR22" s="11">
        <v>3.6787999999999998</v>
      </c>
      <c r="AS22" s="11">
        <v>0.24809999999999999</v>
      </c>
      <c r="AT22" s="11">
        <v>6.6600000000000006E-2</v>
      </c>
      <c r="AU22" s="11">
        <v>4.4999999999999997E-3</v>
      </c>
      <c r="AV22" s="11">
        <v>32.121400000000001</v>
      </c>
      <c r="AW22" s="11">
        <v>2.6061999999999999</v>
      </c>
      <c r="AX22" s="11">
        <v>0.4456</v>
      </c>
      <c r="AY22" s="11">
        <v>3.6200000000000003E-2</v>
      </c>
      <c r="AZ22" s="11">
        <v>0.34642695271189006</v>
      </c>
      <c r="BA22" s="11">
        <v>6.6906906906906896</v>
      </c>
      <c r="BB22" s="11">
        <v>0.73994533385396333</v>
      </c>
      <c r="BC22" s="11">
        <v>0.56164789567279194</v>
      </c>
      <c r="BD22" s="11">
        <v>0.22804278350758736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0.2828</v>
      </c>
      <c r="BJ22" s="4">
        <f>DSTDEV(PlotSort2,"PhxRed",$BP$31:$BP$32)/SQRT($BH22)</f>
        <v>3.0000000000000027E-3</v>
      </c>
      <c r="BK22" s="4">
        <f>DAVERAGE(PlotSort2,"PhxRedEdge",$BP$31:$BP$32)</f>
        <v>0.30700000000000005</v>
      </c>
      <c r="BL22" s="4">
        <f>DSTDEV(PlotSort2,"PhxRedEdge",$BP$31:$BP$32)/SQRT($BH22)</f>
        <v>4.2999999999999983E-3</v>
      </c>
      <c r="BM22" s="4">
        <f>DAVERAGE(PlotSort2,"TMRed",$BP$31:$BP$32)</f>
        <v>0.27634999999999998</v>
      </c>
      <c r="BN22" s="4">
        <f>DSTDEV(PlotSort2,"TMRed",$BP$31:$BP$32)/SQRT($BH22)</f>
        <v>3.5499999999999972E-3</v>
      </c>
      <c r="BO22" s="4">
        <f>DAVERAGE(PlotSort2,"TMNIR",$BP$31:$BP$32)</f>
        <v>0.34325</v>
      </c>
      <c r="BP22" s="4">
        <f>DSTDEV(PlotSort2,"TMNIR",$BP$31:$BP$32)/SQRT($BH22)</f>
        <v>5.5499999999999985E-3</v>
      </c>
      <c r="BQ22" s="4">
        <f>DAVERAGE(PlotSort2,"NDRE",$BP$31:$BP$32)</f>
        <v>5.5731457984192351E-2</v>
      </c>
      <c r="BR22" s="4">
        <f>DSTDEV(PlotSort2,"NDRE",$BP$31:$BP$32)/SQRT($BH22)</f>
        <v>1.0781163227308078E-3</v>
      </c>
      <c r="BS22" s="4">
        <f>DAVERAGE(PlotSort2,"rvi",$BP$31:$BP$32)</f>
        <v>1.2420312842144083</v>
      </c>
      <c r="BT22" s="4">
        <f>DSTDEV(PlotSort2,"rvi",$BP$31:$BP$32)/SQRT($BH22)</f>
        <v>4.1280584079567131E-3</v>
      </c>
      <c r="BU22" s="17">
        <f>DAVERAGE(PlotSort2,"ndvi",$BP$31:$BP$32)</f>
        <v>0.10794876314201908</v>
      </c>
      <c r="BV22" s="4">
        <f>DSTDEV(PlotSort2,"ndvi",$BP$31:$BP$32)/SQRT($BH22)</f>
        <v>1.6424568357127634E-3</v>
      </c>
      <c r="BW22" s="17">
        <f>DAVERAGE(PlotSort2,"SAVI",$BP$31:$BP$32)</f>
        <v>8.9614366310259541E-2</v>
      </c>
      <c r="BX22" s="4">
        <f>DSTDEV(PlotSort2,"SAVI",$BP$31:$BP$32)/SQRT($BH22)</f>
        <v>1.9511515421370487E-3</v>
      </c>
      <c r="BY22" s="17">
        <f>DAVERAGE(PlotSort2,"CCCI",$BP$31:$BP$32)</f>
        <v>0.47856420473082301</v>
      </c>
      <c r="BZ22" s="4">
        <f>DSTDEV(PlotSort2,"CCCI",$BP$31:$BP$32)/SQRT($BH22)</f>
        <v>4.1263927676135626E-3</v>
      </c>
    </row>
    <row r="23" spans="2:78" ht="13.5" customHeight="1" x14ac:dyDescent="0.2">
      <c r="B23" s="10">
        <v>183</v>
      </c>
      <c r="C23" s="10">
        <v>9.0879999999999992</v>
      </c>
      <c r="D23" s="10">
        <v>183.37867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33.200000000000003</v>
      </c>
      <c r="Q23" s="24">
        <v>1.5</v>
      </c>
      <c r="R23" s="24">
        <v>3.59</v>
      </c>
      <c r="S23" s="24">
        <v>46.2</v>
      </c>
      <c r="T23" s="24">
        <v>88.69</v>
      </c>
      <c r="U23" s="10">
        <v>2</v>
      </c>
      <c r="V23" s="10">
        <v>0</v>
      </c>
      <c r="W23" s="10">
        <v>2</v>
      </c>
      <c r="X23" s="10">
        <v>1</v>
      </c>
      <c r="Y23" s="10">
        <v>1</v>
      </c>
      <c r="Z23" s="10">
        <v>3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1.8723000000000001</v>
      </c>
      <c r="AK23" s="10">
        <v>0.20150000000000001</v>
      </c>
      <c r="AL23" s="11">
        <v>6.4100000000000004E-2</v>
      </c>
      <c r="AM23" s="11">
        <v>6.8999999999999999E-3</v>
      </c>
      <c r="AN23" s="11">
        <v>1.9058999999999999</v>
      </c>
      <c r="AO23" s="11">
        <v>2.4400000000000002E-2</v>
      </c>
      <c r="AP23" s="11">
        <v>0.17230000000000001</v>
      </c>
      <c r="AQ23" s="11">
        <v>2.2000000000000001E-3</v>
      </c>
      <c r="AR23" s="11">
        <v>3.6046</v>
      </c>
      <c r="AS23" s="11">
        <v>0.46800000000000003</v>
      </c>
      <c r="AT23" s="11">
        <v>6.5100000000000005E-2</v>
      </c>
      <c r="AU23" s="11">
        <v>8.5000000000000006E-3</v>
      </c>
      <c r="AV23" s="11">
        <v>23.314699999999998</v>
      </c>
      <c r="AW23" s="11">
        <v>0.26829999999999998</v>
      </c>
      <c r="AX23" s="11">
        <v>0.32250000000000001</v>
      </c>
      <c r="AY23" s="11">
        <v>3.7000000000000002E-3</v>
      </c>
      <c r="AZ23" s="11">
        <v>0.30355699272433306</v>
      </c>
      <c r="BA23" s="11">
        <v>4.9539170506912438</v>
      </c>
      <c r="BB23" s="11">
        <v>0.66408668730650156</v>
      </c>
      <c r="BC23" s="11">
        <v>0.43499324019828756</v>
      </c>
      <c r="BD23" s="11">
        <v>0.18385858541297051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0.1741</v>
      </c>
      <c r="BJ23" s="4">
        <f>DSTDEV(PlotSort2,"PhxRed",$BQ$31:$BQ$32)/SQRT($BH23)</f>
        <v>9.8999999999999921E-3</v>
      </c>
      <c r="BK23" s="4">
        <f>DAVERAGE(PlotSort2,"PhxRedEdge",$BQ$31:$BQ$32)</f>
        <v>0.1966</v>
      </c>
      <c r="BL23" s="4">
        <f>DSTDEV(PlotSort2,"PhxRedEdge",$BQ$31:$BQ$32)/SQRT($BH23)</f>
        <v>9.099999999999997E-3</v>
      </c>
      <c r="BM23" s="4">
        <f>DAVERAGE(PlotSort2,"TMRed",$BQ$31:$BQ$32)</f>
        <v>0.17020000000000002</v>
      </c>
      <c r="BN23" s="4">
        <f>DSTDEV(PlotSort2,"TMRed",$BQ$31:$BQ$32)/SQRT($BH23)</f>
        <v>9.4000000000000056E-3</v>
      </c>
      <c r="BO23" s="4">
        <f>DAVERAGE(PlotSort2,"TMNIR",$BQ$31:$BQ$32)</f>
        <v>0.21889999999999998</v>
      </c>
      <c r="BP23" s="4">
        <f>DSTDEV(PlotSort2,"TMNIR",$BQ$31:$BQ$32)/SQRT($BH23)</f>
        <v>7.4000000000000038E-3</v>
      </c>
      <c r="BQ23" s="4">
        <f>DAVERAGE(PlotSort2,"NDRE",$BQ$31:$BQ$32)</f>
        <v>5.3917780562517406E-2</v>
      </c>
      <c r="BR23" s="4">
        <f>DSTDEV(PlotSort2,"NDRE",$BQ$31:$BQ$32)/SQRT($BH23)</f>
        <v>6.2325953773321617E-3</v>
      </c>
      <c r="BS23" s="4">
        <f>DAVERAGE(PlotSort2,"rvi",$BQ$31:$BQ$32)</f>
        <v>1.2876603895888044</v>
      </c>
      <c r="BT23" s="4">
        <f>DSTDEV(PlotSort2,"rvi",$BQ$31:$BQ$32)/SQRT($BH23)</f>
        <v>2.7638117873882262E-2</v>
      </c>
      <c r="BU23" s="17">
        <f>DAVERAGE(PlotSort2,"ndvi",$BQ$31:$BQ$32)</f>
        <v>0.12561673415430219</v>
      </c>
      <c r="BV23" s="4">
        <f>DSTDEV(PlotSort2,"ndvi",$BQ$31:$BQ$32)/SQRT($BH23)</f>
        <v>1.0563765442796918E-2</v>
      </c>
      <c r="BW23" s="17">
        <f>DAVERAGE(PlotSort2,"SAVI",$BQ$31:$BQ$32)</f>
        <v>8.225486210697909E-2</v>
      </c>
      <c r="BX23" s="4">
        <f>DSTDEV(PlotSort2,"SAVI",$BQ$31:$BQ$32)/SQRT($BH23)</f>
        <v>4.9284463878048052E-3</v>
      </c>
      <c r="BY23" s="17">
        <f>DAVERAGE(PlotSort2,"CCCI",$BQ$31:$BQ$32)</f>
        <v>0.28224459694427734</v>
      </c>
      <c r="BZ23" s="4">
        <f>DSTDEV(PlotSort2,"CCCI",$BQ$31:$BQ$32)/SQRT($BH23)</f>
        <v>1.8736646061557283E-2</v>
      </c>
    </row>
    <row r="24" spans="2:78" ht="13.5" customHeight="1" x14ac:dyDescent="0.2">
      <c r="B24" s="10">
        <v>183</v>
      </c>
      <c r="C24" s="10">
        <v>9.0960000000000001</v>
      </c>
      <c r="D24" s="10">
        <v>183.37899999999999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33.200000000000003</v>
      </c>
      <c r="Q24" s="24">
        <v>1.5</v>
      </c>
      <c r="R24" s="24">
        <v>3.59</v>
      </c>
      <c r="S24" s="24">
        <v>46.1</v>
      </c>
      <c r="T24" s="24">
        <v>88.76</v>
      </c>
      <c r="U24" s="10">
        <v>2</v>
      </c>
      <c r="V24" s="10">
        <v>0</v>
      </c>
      <c r="W24" s="10">
        <v>2</v>
      </c>
      <c r="X24" s="10">
        <v>1</v>
      </c>
      <c r="Y24" s="10">
        <v>1</v>
      </c>
      <c r="Z24" s="10">
        <v>3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1.0186999999999999</v>
      </c>
      <c r="AK24" s="10">
        <v>7.1000000000000004E-3</v>
      </c>
      <c r="AL24" s="11">
        <v>3.4799999999999998E-2</v>
      </c>
      <c r="AM24" s="11">
        <v>2.0000000000000001E-4</v>
      </c>
      <c r="AN24" s="11">
        <v>2.0078</v>
      </c>
      <c r="AO24" s="11">
        <v>0.11119999999999999</v>
      </c>
      <c r="AP24" s="11">
        <v>0.18110000000000001</v>
      </c>
      <c r="AQ24" s="11">
        <v>0.01</v>
      </c>
      <c r="AR24" s="11">
        <v>1.9806999999999999</v>
      </c>
      <c r="AS24" s="11">
        <v>1.8800000000000001E-2</v>
      </c>
      <c r="AT24" s="11">
        <v>3.5700000000000003E-2</v>
      </c>
      <c r="AU24" s="11">
        <v>2.9999999999999997E-4</v>
      </c>
      <c r="AV24" s="11">
        <v>31.4725</v>
      </c>
      <c r="AW24" s="11">
        <v>2.2277</v>
      </c>
      <c r="AX24" s="11">
        <v>0.4345</v>
      </c>
      <c r="AY24" s="11">
        <v>3.0800000000000001E-2</v>
      </c>
      <c r="AZ24" s="11">
        <v>0.41163092917478872</v>
      </c>
      <c r="BA24" s="11">
        <v>12.170868347338935</v>
      </c>
      <c r="BB24" s="11">
        <v>0.84814972352190554</v>
      </c>
      <c r="BC24" s="11">
        <v>0.61657390228818798</v>
      </c>
      <c r="BD24" s="11">
        <v>0.30349087579109113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0.99550000000000005</v>
      </c>
      <c r="BJ24" s="4"/>
      <c r="BK24" s="4">
        <f>DAVERAGE(PlotSort2,"PhxRedEdge",$BR$31:$BR$32)</f>
        <v>0.997</v>
      </c>
      <c r="BL24" s="4"/>
      <c r="BM24" s="4">
        <f>DAVERAGE(PlotSort2,"TMRed",$BR$31:$BR$32)</f>
        <v>0.996</v>
      </c>
      <c r="BN24" s="4"/>
      <c r="BO24" s="4">
        <f>DAVERAGE(PlotSort2,"TMNIR",$BR$31:$BR$32)</f>
        <v>0.99690000000000001</v>
      </c>
      <c r="BP24" s="4"/>
      <c r="BQ24" s="4">
        <f>DAVERAGE(PlotSort2,"NDRE",$BR$31:$BR$32)</f>
        <v>-5.0152966547965786E-5</v>
      </c>
      <c r="BR24" s="4"/>
      <c r="BS24" s="4">
        <f>DAVERAGE(PlotSort2,"rvi",$BR$31:$BR$32)</f>
        <v>25.022590361445786</v>
      </c>
      <c r="BT24" s="4"/>
      <c r="BU24" s="17">
        <f>DAVERAGE(PlotSort2,"ndvi",$BR$31:$BR$32)</f>
        <v>4.5160319132922467E-4</v>
      </c>
      <c r="BV24" s="4"/>
      <c r="BW24" s="17">
        <f>DAVERAGE(PlotSort2,"SAVI",$BR$31:$BR$32)</f>
        <v>5.4153796782864039E-4</v>
      </c>
      <c r="BX24" s="4"/>
      <c r="BY24" s="17">
        <f>DAVERAGE(PlotSort2,"CCCI",$BR$31:$BR$32)</f>
        <v>0.48783912908554766</v>
      </c>
      <c r="BZ24" s="4"/>
    </row>
    <row r="25" spans="2:78" ht="13.5" customHeight="1" x14ac:dyDescent="0.2">
      <c r="B25" s="10">
        <v>183</v>
      </c>
      <c r="C25" s="10">
        <v>9.1039999999999992</v>
      </c>
      <c r="D25" s="10">
        <v>183.37933000000001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33.200000000000003</v>
      </c>
      <c r="Q25" s="24">
        <v>1.5</v>
      </c>
      <c r="R25" s="24">
        <v>3.59</v>
      </c>
      <c r="S25" s="24">
        <v>46</v>
      </c>
      <c r="T25" s="24">
        <v>88.82</v>
      </c>
      <c r="U25" s="10">
        <v>2</v>
      </c>
      <c r="V25" s="10">
        <v>0</v>
      </c>
      <c r="W25" s="10">
        <v>2</v>
      </c>
      <c r="X25" s="10">
        <v>1</v>
      </c>
      <c r="Y25" s="10">
        <v>1</v>
      </c>
      <c r="Z25" s="10">
        <v>3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2.3466</v>
      </c>
      <c r="AK25" s="10">
        <v>7.8399999999999997E-2</v>
      </c>
      <c r="AL25" s="11">
        <v>0.08</v>
      </c>
      <c r="AM25" s="11">
        <v>2.7000000000000001E-3</v>
      </c>
      <c r="AN25" s="11">
        <v>2.4485000000000001</v>
      </c>
      <c r="AO25" s="11">
        <v>3.3999999999999998E-3</v>
      </c>
      <c r="AP25" s="11">
        <v>0.2205</v>
      </c>
      <c r="AQ25" s="11">
        <v>2.9999999999999997E-4</v>
      </c>
      <c r="AR25" s="11">
        <v>4.5857999999999999</v>
      </c>
      <c r="AS25" s="11">
        <v>5.8999999999999997E-2</v>
      </c>
      <c r="AT25" s="11">
        <v>8.2500000000000004E-2</v>
      </c>
      <c r="AU25" s="11">
        <v>1.1000000000000001E-3</v>
      </c>
      <c r="AV25" s="11">
        <v>30.615500000000001</v>
      </c>
      <c r="AW25" s="11">
        <v>3.5400000000000001E-2</v>
      </c>
      <c r="AX25" s="11">
        <v>0.42180000000000001</v>
      </c>
      <c r="AY25" s="11">
        <v>5.0000000000000001E-4</v>
      </c>
      <c r="AZ25" s="11">
        <v>0.31340495095749654</v>
      </c>
      <c r="BA25" s="11">
        <v>5.1127272727272723</v>
      </c>
      <c r="BB25" s="11">
        <v>0.6728138013087448</v>
      </c>
      <c r="BC25" s="11">
        <v>0.5067708851936672</v>
      </c>
      <c r="BD25" s="11">
        <v>0.22309489895440379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1.0022666666666666</v>
      </c>
      <c r="BJ25" s="4">
        <f>DSTDEV(PlotSort2,"PhxRed",$BS$31:$BS$32)/SQRT($BH25)</f>
        <v>4.4782188919752844E-3</v>
      </c>
      <c r="BK25" s="4">
        <f>DAVERAGE(PlotSort2,"PhxRedEdge",$BS$31:$BS$32)</f>
        <v>1.0020666666666667</v>
      </c>
      <c r="BL25" s="4">
        <f>DSTDEV(PlotSort2,"PhxRedEdge",$BS$31:$BS$32)/SQRT($BH25)</f>
        <v>4.5359061326756484E-3</v>
      </c>
      <c r="BM25" s="4">
        <f>DAVERAGE(PlotSort2,"TMRed",$BS$31:$BS$32)</f>
        <v>1.0022666666666666</v>
      </c>
      <c r="BN25" s="4">
        <f>DSTDEV(PlotSort2,"TMRed",$BS$31:$BS$32)/SQRT($BH25)</f>
        <v>4.4782188919752844E-3</v>
      </c>
      <c r="BO25" s="4">
        <f>DAVERAGE(PlotSort2,"TMNIR",$BS$31:$BS$32)</f>
        <v>1.0020666666666667</v>
      </c>
      <c r="BP25" s="4">
        <f>DSTDEV(PlotSort2,"TMNIR",$BS$31:$BS$32)/SQRT($BH25)</f>
        <v>4.5359061326756484E-3</v>
      </c>
      <c r="BQ25" s="4">
        <f>DAVERAGE(PlotSort2,"NDRE",$BS$31:$BS$32)</f>
        <v>0.73425293967248206</v>
      </c>
      <c r="BR25" s="4">
        <f>DSTDEV(PlotSort2,"NDRE",$BS$31:$BS$32)/SQRT($BH25)</f>
        <v>5.456620512324145E-4</v>
      </c>
      <c r="BS25" s="4">
        <f>DAVERAGE(PlotSort2,"rvi",$BS$31:$BS$32)</f>
        <v>1.3046275885727139</v>
      </c>
      <c r="BT25" s="4">
        <f>DSTDEV(PlotSort2,"rvi",$BS$31:$BS$32)/SQRT($BH25)</f>
        <v>7.8105120280918346E-4</v>
      </c>
      <c r="BU25" s="17">
        <f>DAVERAGE(PlotSort2,"ndvi",$BS$31:$BS$32)</f>
        <v>0.13218063105575134</v>
      </c>
      <c r="BV25" s="4">
        <f>DSTDEV(PlotSort2,"ndvi",$BS$31:$BS$32)/SQRT($BH25)</f>
        <v>2.9419753906419487E-4</v>
      </c>
      <c r="BW25" s="17">
        <f>DAVERAGE(PlotSort2,"SAVI",$BS$31:$BS$32)</f>
        <v>0.19751087021004873</v>
      </c>
      <c r="BX25" s="4">
        <f>DSTDEV(PlotSort2,"SAVI",$BS$31:$BS$32)/SQRT($BH25)</f>
        <v>4.0896901116945525E-4</v>
      </c>
      <c r="BY25" s="17">
        <f>DAVERAGE(PlotSort2,"CCCI",$BS$31:$BS$32)</f>
        <v>12.069974397271087</v>
      </c>
      <c r="BZ25" s="4">
        <f>DSTDEV(PlotSort2,"CCCI",$BS$31:$BS$32)/SQRT($BH25)</f>
        <v>3.3292269674917402E-3</v>
      </c>
    </row>
    <row r="26" spans="2:78" ht="13.5" customHeight="1" x14ac:dyDescent="0.2">
      <c r="B26" s="10">
        <v>183</v>
      </c>
      <c r="C26" s="10">
        <v>9.3420000000000005</v>
      </c>
      <c r="D26" s="10">
        <v>183.38925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33.200000000000003</v>
      </c>
      <c r="Q26" s="24">
        <v>1.5</v>
      </c>
      <c r="R26" s="24">
        <v>3.59</v>
      </c>
      <c r="S26" s="24">
        <v>43.01</v>
      </c>
      <c r="T26" s="24">
        <v>90.76</v>
      </c>
      <c r="U26" s="10">
        <v>2</v>
      </c>
      <c r="V26" s="10">
        <v>0</v>
      </c>
      <c r="W26" s="10">
        <v>2</v>
      </c>
      <c r="X26" s="10">
        <v>1</v>
      </c>
      <c r="Y26" s="10">
        <v>1</v>
      </c>
      <c r="Z26" s="10">
        <v>3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1.5669</v>
      </c>
      <c r="AK26" s="10">
        <v>8.9599999999999999E-2</v>
      </c>
      <c r="AL26" s="11">
        <v>5.0500000000000003E-2</v>
      </c>
      <c r="AM26" s="11">
        <v>2.8999999999999998E-3</v>
      </c>
      <c r="AN26" s="11">
        <v>2.5552999999999999</v>
      </c>
      <c r="AO26" s="11">
        <v>3.0999999999999999E-3</v>
      </c>
      <c r="AP26" s="11">
        <v>0.21640000000000001</v>
      </c>
      <c r="AQ26" s="11">
        <v>2.9999999999999997E-4</v>
      </c>
      <c r="AR26" s="11">
        <v>3.0905999999999998</v>
      </c>
      <c r="AS26" s="11">
        <v>0.1211</v>
      </c>
      <c r="AT26" s="11">
        <v>5.2400000000000002E-2</v>
      </c>
      <c r="AU26" s="11">
        <v>2.0999999999999999E-3</v>
      </c>
      <c r="AV26" s="11">
        <v>36.088000000000001</v>
      </c>
      <c r="AW26" s="11">
        <v>0.83620000000000005</v>
      </c>
      <c r="AX26" s="11">
        <v>0.46960000000000002</v>
      </c>
      <c r="AY26" s="11">
        <v>1.09E-2</v>
      </c>
      <c r="AZ26" s="11">
        <v>0.36909620991253639</v>
      </c>
      <c r="BA26" s="11">
        <v>8.9618320610687014</v>
      </c>
      <c r="BB26" s="11">
        <v>0.79923371647509578</v>
      </c>
      <c r="BC26" s="11">
        <v>0.61232876712328765</v>
      </c>
      <c r="BD26" s="11">
        <v>0.19278725037690467</v>
      </c>
      <c r="BE26" s="27"/>
    </row>
    <row r="27" spans="2:78" ht="13.5" customHeight="1" x14ac:dyDescent="0.2">
      <c r="B27" s="10">
        <v>183</v>
      </c>
      <c r="C27" s="10">
        <v>9.3339999999999996</v>
      </c>
      <c r="D27" s="10">
        <v>183.38892000000001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33.200000000000003</v>
      </c>
      <c r="Q27" s="24">
        <v>1.5</v>
      </c>
      <c r="R27" s="24">
        <v>3.59</v>
      </c>
      <c r="S27" s="24">
        <v>43.11</v>
      </c>
      <c r="T27" s="24">
        <v>90.69</v>
      </c>
      <c r="U27" s="10">
        <v>2</v>
      </c>
      <c r="V27" s="10">
        <v>0</v>
      </c>
      <c r="W27" s="10">
        <v>2</v>
      </c>
      <c r="X27" s="10">
        <v>1</v>
      </c>
      <c r="Y27" s="10">
        <v>1</v>
      </c>
      <c r="Z27" s="10">
        <v>3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1.6595</v>
      </c>
      <c r="AK27" s="10">
        <v>9.3700000000000006E-2</v>
      </c>
      <c r="AL27" s="11">
        <v>5.3600000000000002E-2</v>
      </c>
      <c r="AM27" s="11">
        <v>3.0000000000000001E-3</v>
      </c>
      <c r="AN27" s="11">
        <v>2.3843999999999999</v>
      </c>
      <c r="AO27" s="11">
        <v>0.15329999999999999</v>
      </c>
      <c r="AP27" s="11">
        <v>0.2024</v>
      </c>
      <c r="AQ27" s="11">
        <v>1.2999999999999999E-2</v>
      </c>
      <c r="AR27" s="11">
        <v>3.3288000000000002</v>
      </c>
      <c r="AS27" s="11">
        <v>0.11260000000000001</v>
      </c>
      <c r="AT27" s="11">
        <v>5.6599999999999998E-2</v>
      </c>
      <c r="AU27" s="11">
        <v>1.9E-3</v>
      </c>
      <c r="AV27" s="11">
        <v>35.008499999999998</v>
      </c>
      <c r="AW27" s="11">
        <v>1.5122</v>
      </c>
      <c r="AX27" s="11">
        <v>0.45639999999999997</v>
      </c>
      <c r="AY27" s="11">
        <v>1.9699999999999999E-2</v>
      </c>
      <c r="AZ27" s="11">
        <v>0.38554948391013971</v>
      </c>
      <c r="BA27" s="11">
        <v>8.063604240282686</v>
      </c>
      <c r="BB27" s="11">
        <v>0.77933723196881088</v>
      </c>
      <c r="BC27" s="11">
        <v>0.59200394866732475</v>
      </c>
      <c r="BD27" s="11">
        <v>0.35182630722711239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0.1079</v>
      </c>
      <c r="BJ27" s="4">
        <f>DSTDEV(PlotSort2,"PhxRed",$BT$31:$BT$32)/SQRT($BH27)</f>
        <v>1.9999999999999876E-4</v>
      </c>
      <c r="BK27" s="4">
        <f>DAVERAGE(PlotSort2,"PhxRedEdge",$BT$31:$BT$32)</f>
        <v>0.21839999999999998</v>
      </c>
      <c r="BL27" s="4">
        <f>DSTDEV(PlotSort2,"PhxRedEdge",$BT$31:$BT$32)/SQRT($BH27)</f>
        <v>5.1000000000000073E-3</v>
      </c>
      <c r="BM27" s="4">
        <f>DAVERAGE(PlotSort2,"TMRed",$BT$31:$BT$32)</f>
        <v>0.1084</v>
      </c>
      <c r="BN27" s="4">
        <f>DSTDEV(PlotSort2,"TMRed",$BT$31:$BT$32)/SQRT($BH27)</f>
        <v>1.3999999999999985E-3</v>
      </c>
      <c r="BO27" s="4">
        <f>DAVERAGE(PlotSort2,"TMNIR",$BT$31:$BT$32)</f>
        <v>0.41649999999999998</v>
      </c>
      <c r="BP27" s="4">
        <f>DSTDEV(PlotSort2,"TMNIR",$BT$31:$BT$32)/SQRT($BH27)</f>
        <v>1.0300000000000004E-2</v>
      </c>
      <c r="BQ27" s="4">
        <f>DAVERAGE(PlotSort2,"NDRE",$BT$31:$BT$32)</f>
        <v>0.31200254380637882</v>
      </c>
      <c r="BR27" s="4">
        <f>DSTDEV(PlotSort2,"NDRE",$BT$31:$BT$32)/SQRT($BH27)</f>
        <v>6.2239852792841943E-4</v>
      </c>
      <c r="BS27" s="4">
        <f>DAVERAGE(PlotSort2,"rvi",$BT$31:$BT$32)</f>
        <v>3.8441192993207705</v>
      </c>
      <c r="BT27" s="4">
        <f>DSTDEV(PlotSort2,"rvi",$BT$31:$BT$32)/SQRT($BH27)</f>
        <v>0.14466574740820182</v>
      </c>
      <c r="BU27" s="17">
        <f>DAVERAGE(PlotSort2,"ndvi",$BT$31:$BT$32)</f>
        <v>0.58675969573135134</v>
      </c>
      <c r="BV27" s="4">
        <f>DSTDEV(PlotSort2,"ndvi",$BT$31:$BT$32)/SQRT($BH27)</f>
        <v>1.2341091080188547E-2</v>
      </c>
      <c r="BW27" s="17">
        <f>DAVERAGE(PlotSort2,"SAVI",$BT$31:$BT$32)</f>
        <v>0.45080733796116457</v>
      </c>
      <c r="BX27" s="4">
        <f>DSTDEV(PlotSort2,"SAVI",$BT$31:$BT$32)/SQRT($BH27)</f>
        <v>1.3208912764314211E-2</v>
      </c>
      <c r="BY27" s="17">
        <f>DAVERAGE(PlotSort2,"CCCI",$BT$31:$BT$32)</f>
        <v>0.52737397738455183</v>
      </c>
      <c r="BZ27" s="4">
        <f>DSTDEV(PlotSort2,"CCCI",$BT$31:$BT$32)/SQRT($BH27)</f>
        <v>4.4988808886655157E-2</v>
      </c>
    </row>
    <row r="28" spans="2:78" ht="13.5" customHeight="1" x14ac:dyDescent="0.2">
      <c r="B28" s="10">
        <v>183</v>
      </c>
      <c r="C28" s="10">
        <v>9.3260000000000005</v>
      </c>
      <c r="D28" s="10">
        <v>183.38857999999999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33.200000000000003</v>
      </c>
      <c r="Q28" s="24">
        <v>1.5</v>
      </c>
      <c r="R28" s="24">
        <v>3.59</v>
      </c>
      <c r="S28" s="24">
        <v>43.21</v>
      </c>
      <c r="T28" s="24">
        <v>90.63</v>
      </c>
      <c r="U28" s="10">
        <v>2</v>
      </c>
      <c r="V28" s="10">
        <v>0</v>
      </c>
      <c r="W28" s="10">
        <v>2</v>
      </c>
      <c r="X28" s="10">
        <v>1</v>
      </c>
      <c r="Y28" s="10">
        <v>1</v>
      </c>
      <c r="Z28" s="10">
        <v>3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1.9482999999999999</v>
      </c>
      <c r="AK28" s="10">
        <v>5.6399999999999999E-2</v>
      </c>
      <c r="AL28" s="11">
        <v>6.3E-2</v>
      </c>
      <c r="AM28" s="11">
        <v>1.8E-3</v>
      </c>
      <c r="AN28" s="11">
        <v>2.2181999999999999</v>
      </c>
      <c r="AO28" s="11">
        <v>5.2400000000000002E-2</v>
      </c>
      <c r="AP28" s="11">
        <v>0.18859999999999999</v>
      </c>
      <c r="AQ28" s="11">
        <v>4.4999999999999997E-3</v>
      </c>
      <c r="AR28" s="11">
        <v>3.7463000000000002</v>
      </c>
      <c r="AS28" s="11">
        <v>6.7000000000000004E-2</v>
      </c>
      <c r="AT28" s="11">
        <v>6.3799999999999996E-2</v>
      </c>
      <c r="AU28" s="11">
        <v>1.1000000000000001E-3</v>
      </c>
      <c r="AV28" s="11">
        <v>28.329599999999999</v>
      </c>
      <c r="AW28" s="11">
        <v>1.3104</v>
      </c>
      <c r="AX28" s="11">
        <v>0.37</v>
      </c>
      <c r="AY28" s="11">
        <v>1.7100000000000001E-2</v>
      </c>
      <c r="AZ28" s="11">
        <v>0.32474042248478341</v>
      </c>
      <c r="BA28" s="11">
        <v>5.7993730407523518</v>
      </c>
      <c r="BB28" s="11">
        <v>0.70585523282618734</v>
      </c>
      <c r="BC28" s="11">
        <v>0.49186121225101742</v>
      </c>
      <c r="BD28" s="11">
        <v>0.19304305499111088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6.6299999999999998E-2</v>
      </c>
      <c r="BJ28" s="4">
        <f>DSTDEV(PlotSort2,"PhxRed",$BU$31:$BU$32)/SQRT($BH28)</f>
        <v>7.8999999999999817E-3</v>
      </c>
      <c r="BK28" s="4">
        <f>DAVERAGE(PlotSort2,"PhxRedEdge",$BU$31:$BU$32)</f>
        <v>0.20080000000000001</v>
      </c>
      <c r="BL28" s="4">
        <f>DSTDEV(PlotSort2,"PhxRedEdge",$BU$31:$BU$32)/SQRT($BH28)</f>
        <v>5.5999999999999939E-3</v>
      </c>
      <c r="BM28" s="4">
        <f>DAVERAGE(PlotSort2,"TMRed",$BU$31:$BU$32)</f>
        <v>6.8399999999999989E-2</v>
      </c>
      <c r="BN28" s="4">
        <f>DSTDEV(PlotSort2,"TMRed",$BU$31:$BU$32)/SQRT($BH28)</f>
        <v>8.4000000000000446E-3</v>
      </c>
      <c r="BO28" s="4">
        <f>DAVERAGE(PlotSort2,"TMNIR",$BU$31:$BU$32)</f>
        <v>0.43010000000000004</v>
      </c>
      <c r="BP28" s="4">
        <f>DSTDEV(PlotSort2,"TMNIR",$BU$31:$BU$32)/SQRT($BH28)</f>
        <v>2.049999999999999E-2</v>
      </c>
      <c r="BQ28" s="4">
        <f>DAVERAGE(PlotSort2,"NDRE",$BU$31:$BU$32)</f>
        <v>0.36309342610712475</v>
      </c>
      <c r="BR28" s="4">
        <f>DSTDEV(PlotSort2,"NDRE",$BU$31:$BU$32)/SQRT($BH28)</f>
        <v>8.5960716097702172E-3</v>
      </c>
      <c r="BS28" s="4">
        <f>DAVERAGE(PlotSort2,"rvi",$BU$31:$BU$32)</f>
        <v>6.4216666666666669</v>
      </c>
      <c r="BT28" s="4">
        <f>DSTDEV(PlotSort2,"rvi",$BU$31:$BU$32)/SQRT($BH28)</f>
        <v>1.0883333333333371</v>
      </c>
      <c r="BU28" s="17">
        <f>DAVERAGE(PlotSort2,"ndvi",$BU$31:$BU$32)</f>
        <v>0.72459644999690775</v>
      </c>
      <c r="BV28" s="4">
        <f>DSTDEV(PlotSort2,"ndvi",$BU$31:$BU$32)/SQRT($BH28)</f>
        <v>4.0385923681118152E-2</v>
      </c>
      <c r="BW28" s="17">
        <f>DAVERAGE(PlotSort2,"SAVI",$BU$31:$BU$32)</f>
        <v>0.54291866314391068</v>
      </c>
      <c r="BX28" s="4">
        <f>DSTDEV(PlotSort2,"SAVI",$BU$31:$BU$32)/SQRT($BH28)</f>
        <v>3.6835938083083331E-2</v>
      </c>
      <c r="BY28" s="17">
        <f>DAVERAGE(PlotSort2,"CCCI",$BU$31:$BU$32)</f>
        <v>0.38751356835604289</v>
      </c>
      <c r="BZ28" s="4">
        <f>DSTDEV(PlotSort2,"CCCI",$BU$31:$BU$32)/SQRT($BH28)</f>
        <v>7.7178779453651342E-2</v>
      </c>
    </row>
    <row r="29" spans="2:78" ht="13.5" customHeight="1" x14ac:dyDescent="0.2">
      <c r="B29" s="10">
        <v>183</v>
      </c>
      <c r="C29" s="10">
        <v>9.3179999999999996</v>
      </c>
      <c r="D29" s="10">
        <v>183.38825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33.200000000000003</v>
      </c>
      <c r="Q29" s="24">
        <v>1.5</v>
      </c>
      <c r="R29" s="24">
        <v>3.59</v>
      </c>
      <c r="S29" s="24">
        <v>43.31</v>
      </c>
      <c r="T29" s="24">
        <v>90.56</v>
      </c>
      <c r="U29" s="10">
        <v>2</v>
      </c>
      <c r="V29" s="10">
        <v>0</v>
      </c>
      <c r="W29" s="10">
        <v>2</v>
      </c>
      <c r="X29" s="10">
        <v>1</v>
      </c>
      <c r="Y29" s="10">
        <v>1</v>
      </c>
      <c r="Z29" s="10">
        <v>3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2.5975999999999999</v>
      </c>
      <c r="AK29" s="10">
        <v>0.6089</v>
      </c>
      <c r="AL29" s="11">
        <v>8.4199999999999997E-2</v>
      </c>
      <c r="AM29" s="11">
        <v>1.9699999999999999E-2</v>
      </c>
      <c r="AN29" s="11">
        <v>2.9420999999999999</v>
      </c>
      <c r="AO29" s="11">
        <v>0.27829999999999999</v>
      </c>
      <c r="AP29" s="11">
        <v>0.25069999999999998</v>
      </c>
      <c r="AQ29" s="11">
        <v>2.3699999999999999E-2</v>
      </c>
      <c r="AR29" s="11">
        <v>4.7606000000000002</v>
      </c>
      <c r="AS29" s="11">
        <v>1.0633999999999999</v>
      </c>
      <c r="AT29" s="11">
        <v>8.1199999999999994E-2</v>
      </c>
      <c r="AU29" s="11">
        <v>1.8100000000000002E-2</v>
      </c>
      <c r="AV29" s="11">
        <v>36.279400000000003</v>
      </c>
      <c r="AW29" s="11">
        <v>2.6082999999999998</v>
      </c>
      <c r="AX29" s="11">
        <v>0.4748</v>
      </c>
      <c r="AY29" s="11">
        <v>3.4099999999999998E-2</v>
      </c>
      <c r="AZ29" s="11">
        <v>0.30889042039972436</v>
      </c>
      <c r="BA29" s="11">
        <v>5.847290640394089</v>
      </c>
      <c r="BB29" s="11">
        <v>0.70791366906474817</v>
      </c>
      <c r="BC29" s="11">
        <v>0.55909090909090908</v>
      </c>
      <c r="BD29" s="11">
        <v>8.1808164587584414E-2</v>
      </c>
      <c r="BE29" s="27"/>
      <c r="BF29" s="5"/>
    </row>
    <row r="30" spans="2:78" ht="13.5" customHeight="1" x14ac:dyDescent="0.2">
      <c r="B30" s="10">
        <v>183</v>
      </c>
      <c r="C30" s="10">
        <v>9.31</v>
      </c>
      <c r="D30" s="10">
        <v>183.38792000000001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33.200000000000003</v>
      </c>
      <c r="Q30" s="24">
        <v>1.5</v>
      </c>
      <c r="R30" s="24">
        <v>3.59</v>
      </c>
      <c r="S30" s="24">
        <v>43.41</v>
      </c>
      <c r="T30" s="24">
        <v>90.49</v>
      </c>
      <c r="U30" s="10">
        <v>2</v>
      </c>
      <c r="V30" s="10">
        <v>0</v>
      </c>
      <c r="W30" s="10">
        <v>2</v>
      </c>
      <c r="X30" s="10">
        <v>1</v>
      </c>
      <c r="Y30" s="10">
        <v>1</v>
      </c>
      <c r="Z30" s="10">
        <v>3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1.01</v>
      </c>
      <c r="AK30" s="10">
        <v>5.0299999999999997E-2</v>
      </c>
      <c r="AL30" s="11">
        <v>3.2800000000000003E-2</v>
      </c>
      <c r="AM30" s="11">
        <v>1.6000000000000001E-3</v>
      </c>
      <c r="AN30" s="11">
        <v>2.4539</v>
      </c>
      <c r="AO30" s="11">
        <v>4.0300000000000002E-2</v>
      </c>
      <c r="AP30" s="11">
        <v>0.20949999999999999</v>
      </c>
      <c r="AQ30" s="11">
        <v>3.3999999999999998E-3</v>
      </c>
      <c r="AR30" s="11">
        <v>1.9976</v>
      </c>
      <c r="AS30" s="11">
        <v>6.7100000000000007E-2</v>
      </c>
      <c r="AT30" s="11">
        <v>3.4200000000000001E-2</v>
      </c>
      <c r="AU30" s="11">
        <v>1.1000000000000001E-3</v>
      </c>
      <c r="AV30" s="11">
        <v>40.867800000000003</v>
      </c>
      <c r="AW30" s="11">
        <v>0.35360000000000003</v>
      </c>
      <c r="AX30" s="11">
        <v>0.53580000000000005</v>
      </c>
      <c r="AY30" s="11">
        <v>4.5999999999999999E-3</v>
      </c>
      <c r="AZ30" s="11">
        <v>0.43781027774050718</v>
      </c>
      <c r="BA30" s="11">
        <v>15.666666666666668</v>
      </c>
      <c r="BB30" s="11">
        <v>0.88</v>
      </c>
      <c r="BC30" s="11">
        <v>0.70317757009345794</v>
      </c>
      <c r="BD30" s="11">
        <v>0.36182824657358742</v>
      </c>
      <c r="BE30" s="27"/>
      <c r="BF30" s="5"/>
      <c r="BH30" s="19" t="s">
        <v>116</v>
      </c>
    </row>
    <row r="31" spans="2:78" ht="13.5" customHeight="1" x14ac:dyDescent="0.2">
      <c r="B31" s="10">
        <v>183</v>
      </c>
      <c r="C31" s="10">
        <v>9.3019999999999996</v>
      </c>
      <c r="D31" s="10">
        <v>183.38758000000001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33.200000000000003</v>
      </c>
      <c r="Q31" s="24">
        <v>1.5</v>
      </c>
      <c r="R31" s="24">
        <v>3.59</v>
      </c>
      <c r="S31" s="24">
        <v>43.51</v>
      </c>
      <c r="T31" s="24">
        <v>90.43</v>
      </c>
      <c r="U31" s="10">
        <v>2</v>
      </c>
      <c r="V31" s="10">
        <v>0</v>
      </c>
      <c r="W31" s="10">
        <v>2</v>
      </c>
      <c r="X31" s="10">
        <v>1</v>
      </c>
      <c r="Y31" s="10">
        <v>1</v>
      </c>
      <c r="Z31" s="10">
        <v>3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1.3992</v>
      </c>
      <c r="AK31" s="10">
        <v>2.87E-2</v>
      </c>
      <c r="AL31" s="11">
        <v>4.5499999999999999E-2</v>
      </c>
      <c r="AM31" s="11">
        <v>8.9999999999999998E-4</v>
      </c>
      <c r="AN31" s="11">
        <v>2.3883999999999999</v>
      </c>
      <c r="AO31" s="11">
        <v>3.9100000000000003E-2</v>
      </c>
      <c r="AP31" s="11">
        <v>0.20430000000000001</v>
      </c>
      <c r="AQ31" s="11">
        <v>3.3E-3</v>
      </c>
      <c r="AR31" s="11">
        <v>2.6686000000000001</v>
      </c>
      <c r="AS31" s="11">
        <v>7.7299999999999994E-2</v>
      </c>
      <c r="AT31" s="11">
        <v>4.5699999999999998E-2</v>
      </c>
      <c r="AU31" s="11">
        <v>1.2999999999999999E-3</v>
      </c>
      <c r="AV31" s="11">
        <v>34.066200000000002</v>
      </c>
      <c r="AW31" s="11">
        <v>1.6182000000000001</v>
      </c>
      <c r="AX31" s="11">
        <v>0.44750000000000001</v>
      </c>
      <c r="AY31" s="11">
        <v>2.1299999999999999E-2</v>
      </c>
      <c r="AZ31" s="11">
        <v>0.3731205891377723</v>
      </c>
      <c r="BA31" s="11">
        <v>9.7921225382932171</v>
      </c>
      <c r="BB31" s="11">
        <v>0.81467964314679642</v>
      </c>
      <c r="BC31" s="11">
        <v>0.60682641965364481</v>
      </c>
      <c r="BD31" s="11">
        <v>0.17311249042959626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183</v>
      </c>
      <c r="C32" s="10">
        <v>9.2940000000000005</v>
      </c>
      <c r="D32" s="10">
        <v>183.38724999999999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33.200000000000003</v>
      </c>
      <c r="Q32" s="24">
        <v>1.5</v>
      </c>
      <c r="R32" s="24">
        <v>3.59</v>
      </c>
      <c r="S32" s="24">
        <v>43.61</v>
      </c>
      <c r="T32" s="24">
        <v>90.36</v>
      </c>
      <c r="U32" s="10">
        <v>2</v>
      </c>
      <c r="V32" s="10">
        <v>0</v>
      </c>
      <c r="W32" s="10">
        <v>2</v>
      </c>
      <c r="X32" s="10">
        <v>1</v>
      </c>
      <c r="Y32" s="10">
        <v>1</v>
      </c>
      <c r="Z32" s="10">
        <v>3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1.6967000000000001</v>
      </c>
      <c r="AK32" s="10">
        <v>0.38019999999999998</v>
      </c>
      <c r="AL32" s="11">
        <v>5.5300000000000002E-2</v>
      </c>
      <c r="AM32" s="11">
        <v>1.24E-2</v>
      </c>
      <c r="AN32" s="11">
        <v>2.3574000000000002</v>
      </c>
      <c r="AO32" s="11">
        <v>5.6599999999999998E-2</v>
      </c>
      <c r="AP32" s="11">
        <v>0.2021</v>
      </c>
      <c r="AQ32" s="11">
        <v>4.8999999999999998E-3</v>
      </c>
      <c r="AR32" s="11">
        <v>3.3422000000000001</v>
      </c>
      <c r="AS32" s="11">
        <v>0.73040000000000005</v>
      </c>
      <c r="AT32" s="11">
        <v>5.74E-2</v>
      </c>
      <c r="AU32" s="11">
        <v>1.2500000000000001E-2</v>
      </c>
      <c r="AV32" s="11">
        <v>33.712600000000002</v>
      </c>
      <c r="AW32" s="11">
        <v>2.5000000000000001E-2</v>
      </c>
      <c r="AX32" s="11">
        <v>0.44359999999999999</v>
      </c>
      <c r="AY32" s="11">
        <v>2.9999999999999997E-4</v>
      </c>
      <c r="AZ32" s="11">
        <v>0.37401269939600434</v>
      </c>
      <c r="BA32" s="11">
        <v>7.7282229965156795</v>
      </c>
      <c r="BB32" s="11">
        <v>0.77085828343313367</v>
      </c>
      <c r="BC32" s="11">
        <v>0.57872127872127876</v>
      </c>
      <c r="BD32" s="11">
        <v>0.30672641388493671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183</v>
      </c>
      <c r="C33" s="10">
        <v>9.2870000000000008</v>
      </c>
      <c r="D33" s="10">
        <v>183.38695999999999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33.200000000000003</v>
      </c>
      <c r="Q33" s="24">
        <v>1.5</v>
      </c>
      <c r="R33" s="24">
        <v>3.59</v>
      </c>
      <c r="S33" s="24">
        <v>43.7</v>
      </c>
      <c r="T33" s="24">
        <v>90.3</v>
      </c>
      <c r="U33" s="10">
        <v>2</v>
      </c>
      <c r="V33" s="10">
        <v>0</v>
      </c>
      <c r="W33" s="10">
        <v>2</v>
      </c>
      <c r="X33" s="10">
        <v>1</v>
      </c>
      <c r="Y33" s="10">
        <v>1</v>
      </c>
      <c r="Z33" s="10">
        <v>3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2.1061999999999999</v>
      </c>
      <c r="AK33" s="10">
        <v>0.20130000000000001</v>
      </c>
      <c r="AL33" s="11">
        <v>6.8699999999999997E-2</v>
      </c>
      <c r="AM33" s="11">
        <v>6.6E-3</v>
      </c>
      <c r="AN33" s="11">
        <v>2.4542000000000002</v>
      </c>
      <c r="AO33" s="11">
        <v>7.1300000000000002E-2</v>
      </c>
      <c r="AP33" s="11">
        <v>0.21079999999999999</v>
      </c>
      <c r="AQ33" s="11">
        <v>6.1000000000000004E-3</v>
      </c>
      <c r="AR33" s="11">
        <v>3.9318</v>
      </c>
      <c r="AS33" s="11">
        <v>0.52790000000000004</v>
      </c>
      <c r="AT33" s="11">
        <v>6.7599999999999993E-2</v>
      </c>
      <c r="AU33" s="11">
        <v>9.1000000000000004E-3</v>
      </c>
      <c r="AV33" s="11">
        <v>35.066699999999997</v>
      </c>
      <c r="AW33" s="11">
        <v>1.6120000000000001</v>
      </c>
      <c r="AX33" s="11">
        <v>0.4622</v>
      </c>
      <c r="AY33" s="11">
        <v>2.12E-2</v>
      </c>
      <c r="AZ33" s="11">
        <v>0.37355126300148589</v>
      </c>
      <c r="BA33" s="11">
        <v>6.8372781065088768</v>
      </c>
      <c r="BB33" s="11">
        <v>0.74480936202340497</v>
      </c>
      <c r="BC33" s="11">
        <v>0.57477180034958242</v>
      </c>
      <c r="BD33" s="11">
        <v>0.38559690022809373</v>
      </c>
      <c r="BE33" s="27"/>
      <c r="BF33" s="5"/>
    </row>
    <row r="34" spans="2:66" ht="13.5" customHeight="1" x14ac:dyDescent="0.2">
      <c r="B34" s="10">
        <v>183</v>
      </c>
      <c r="C34" s="10">
        <v>9.36</v>
      </c>
      <c r="D34" s="10">
        <v>183.39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33.200000000000003</v>
      </c>
      <c r="Q34" s="24">
        <v>1.5</v>
      </c>
      <c r="R34" s="24">
        <v>3.59</v>
      </c>
      <c r="S34" s="24">
        <v>42.78</v>
      </c>
      <c r="T34" s="24">
        <v>90.91</v>
      </c>
      <c r="U34" s="10">
        <v>2</v>
      </c>
      <c r="V34" s="10">
        <v>0</v>
      </c>
      <c r="W34" s="10">
        <v>2</v>
      </c>
      <c r="X34" s="10">
        <v>1</v>
      </c>
      <c r="Y34" s="10">
        <v>1</v>
      </c>
      <c r="Z34" s="10">
        <v>3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4.2188999999999997</v>
      </c>
      <c r="AK34" s="10">
        <v>0.41099999999999998</v>
      </c>
      <c r="AL34" s="11">
        <v>0.13539999999999999</v>
      </c>
      <c r="AM34" s="11">
        <v>1.32E-2</v>
      </c>
      <c r="AN34" s="11">
        <v>2.9426000000000001</v>
      </c>
      <c r="AO34" s="11">
        <v>0.13550000000000001</v>
      </c>
      <c r="AP34" s="11">
        <v>0.24809999999999999</v>
      </c>
      <c r="AQ34" s="11">
        <v>1.14E-2</v>
      </c>
      <c r="AR34" s="11">
        <v>8.0481999999999996</v>
      </c>
      <c r="AS34" s="11">
        <v>0.62849999999999995</v>
      </c>
      <c r="AT34" s="11">
        <v>0.13600000000000001</v>
      </c>
      <c r="AU34" s="11">
        <v>1.06E-2</v>
      </c>
      <c r="AV34" s="11">
        <v>32.188000000000002</v>
      </c>
      <c r="AW34" s="11">
        <v>0.30580000000000002</v>
      </c>
      <c r="AX34" s="11">
        <v>0.41710000000000003</v>
      </c>
      <c r="AY34" s="11">
        <v>4.0000000000000001E-3</v>
      </c>
      <c r="AZ34" s="11">
        <v>0.25405892964521953</v>
      </c>
      <c r="BA34" s="11">
        <v>3.0669117647058823</v>
      </c>
      <c r="BB34" s="11">
        <v>0.50822636051346948</v>
      </c>
      <c r="BC34" s="11">
        <v>0.40038932674959637</v>
      </c>
      <c r="BD34" s="11">
        <v>0.38913657245821376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183</v>
      </c>
      <c r="C35" s="10">
        <v>9.3680000000000003</v>
      </c>
      <c r="D35" s="10">
        <v>183.39033000000001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33.200000000000003</v>
      </c>
      <c r="Q35" s="24">
        <v>1.5</v>
      </c>
      <c r="R35" s="24">
        <v>3.59</v>
      </c>
      <c r="S35" s="24">
        <v>42.68</v>
      </c>
      <c r="T35" s="24">
        <v>90.98</v>
      </c>
      <c r="U35" s="10">
        <v>2</v>
      </c>
      <c r="V35" s="10">
        <v>0</v>
      </c>
      <c r="W35" s="10">
        <v>2</v>
      </c>
      <c r="X35" s="10">
        <v>1</v>
      </c>
      <c r="Y35" s="10">
        <v>1</v>
      </c>
      <c r="Z35" s="10">
        <v>3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1.8366</v>
      </c>
      <c r="AK35" s="10">
        <v>0.23499999999999999</v>
      </c>
      <c r="AL35" s="11">
        <v>5.8799999999999998E-2</v>
      </c>
      <c r="AM35" s="11">
        <v>7.4999999999999997E-3</v>
      </c>
      <c r="AN35" s="11">
        <v>2.3744000000000001</v>
      </c>
      <c r="AO35" s="11">
        <v>8.72E-2</v>
      </c>
      <c r="AP35" s="11">
        <v>0.19980000000000001</v>
      </c>
      <c r="AQ35" s="11">
        <v>7.3000000000000001E-3</v>
      </c>
      <c r="AR35" s="11">
        <v>3.681</v>
      </c>
      <c r="AS35" s="11">
        <v>0.49080000000000001</v>
      </c>
      <c r="AT35" s="11">
        <v>6.2100000000000002E-2</v>
      </c>
      <c r="AU35" s="11">
        <v>8.3000000000000001E-3</v>
      </c>
      <c r="AV35" s="11">
        <v>31.665900000000001</v>
      </c>
      <c r="AW35" s="11">
        <v>1.7555000000000001</v>
      </c>
      <c r="AX35" s="11">
        <v>0.40960000000000002</v>
      </c>
      <c r="AY35" s="11">
        <v>2.2700000000000001E-2</v>
      </c>
      <c r="AZ35" s="11">
        <v>0.34427305546439119</v>
      </c>
      <c r="BA35" s="11">
        <v>6.5958132045088567</v>
      </c>
      <c r="BB35" s="11">
        <v>0.73669705321178724</v>
      </c>
      <c r="BC35" s="11">
        <v>0.53643099722136467</v>
      </c>
      <c r="BD35" s="11">
        <v>0.22425439556001492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183</v>
      </c>
      <c r="C36" s="10">
        <v>9.3770000000000007</v>
      </c>
      <c r="D36" s="10">
        <v>183.39071000000001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33.200000000000003</v>
      </c>
      <c r="Q36" s="24">
        <v>1.5</v>
      </c>
      <c r="R36" s="24">
        <v>3.59</v>
      </c>
      <c r="S36" s="24">
        <v>42.57</v>
      </c>
      <c r="T36" s="24">
        <v>91.05</v>
      </c>
      <c r="U36" s="10">
        <v>2</v>
      </c>
      <c r="V36" s="10">
        <v>0</v>
      </c>
      <c r="W36" s="10">
        <v>2</v>
      </c>
      <c r="X36" s="10">
        <v>1</v>
      </c>
      <c r="Y36" s="10">
        <v>1</v>
      </c>
      <c r="Z36" s="10">
        <v>3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1.4421999999999999</v>
      </c>
      <c r="AK36" s="10">
        <v>9.4200000000000006E-2</v>
      </c>
      <c r="AL36" s="11">
        <v>4.6100000000000002E-2</v>
      </c>
      <c r="AM36" s="11">
        <v>3.0000000000000001E-3</v>
      </c>
      <c r="AN36" s="11">
        <v>2.4748000000000001</v>
      </c>
      <c r="AO36" s="11">
        <v>1.9400000000000001E-2</v>
      </c>
      <c r="AP36" s="11">
        <v>0.20780000000000001</v>
      </c>
      <c r="AQ36" s="11">
        <v>1.6000000000000001E-3</v>
      </c>
      <c r="AR36" s="11">
        <v>2.8201000000000001</v>
      </c>
      <c r="AS36" s="11">
        <v>0.21190000000000001</v>
      </c>
      <c r="AT36" s="11">
        <v>4.7500000000000001E-2</v>
      </c>
      <c r="AU36" s="11">
        <v>3.5999999999999999E-3</v>
      </c>
      <c r="AV36" s="11">
        <v>36.244</v>
      </c>
      <c r="AW36" s="11">
        <v>0.64270000000000005</v>
      </c>
      <c r="AX36" s="11">
        <v>0.46789999999999998</v>
      </c>
      <c r="AY36" s="11">
        <v>8.3000000000000001E-3</v>
      </c>
      <c r="AZ36" s="11">
        <v>0.38493414237087464</v>
      </c>
      <c r="BA36" s="11">
        <v>9.8505263157894731</v>
      </c>
      <c r="BB36" s="11">
        <v>0.81567714396585178</v>
      </c>
      <c r="BC36" s="11">
        <v>0.62103604490841047</v>
      </c>
      <c r="BD36" s="11">
        <v>0.24028545480559699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183</v>
      </c>
      <c r="C37" s="10">
        <v>9.3849999999999998</v>
      </c>
      <c r="D37" s="10">
        <v>183.39104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33.200000000000003</v>
      </c>
      <c r="Q37" s="24">
        <v>1.5</v>
      </c>
      <c r="R37" s="24">
        <v>3.59</v>
      </c>
      <c r="S37" s="24">
        <v>42.47</v>
      </c>
      <c r="T37" s="24">
        <v>91.12</v>
      </c>
      <c r="U37" s="10">
        <v>2</v>
      </c>
      <c r="V37" s="10">
        <v>0</v>
      </c>
      <c r="W37" s="10">
        <v>2</v>
      </c>
      <c r="X37" s="10">
        <v>1</v>
      </c>
      <c r="Y37" s="10">
        <v>1</v>
      </c>
      <c r="Z37" s="10">
        <v>3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2.0482999999999998</v>
      </c>
      <c r="AK37" s="10">
        <v>0.44059999999999999</v>
      </c>
      <c r="AL37" s="11">
        <v>6.54E-2</v>
      </c>
      <c r="AM37" s="11">
        <v>1.41E-2</v>
      </c>
      <c r="AN37" s="11">
        <v>2.3637999999999999</v>
      </c>
      <c r="AO37" s="11">
        <v>0.12759999999999999</v>
      </c>
      <c r="AP37" s="11">
        <v>0.1981</v>
      </c>
      <c r="AQ37" s="11">
        <v>1.0699999999999999E-2</v>
      </c>
      <c r="AR37" s="11">
        <v>3.9801000000000002</v>
      </c>
      <c r="AS37" s="11">
        <v>0.94179999999999997</v>
      </c>
      <c r="AT37" s="11">
        <v>6.6900000000000001E-2</v>
      </c>
      <c r="AU37" s="11">
        <v>1.5800000000000002E-2</v>
      </c>
      <c r="AV37" s="11">
        <v>32.903500000000001</v>
      </c>
      <c r="AW37" s="11">
        <v>0.73839999999999995</v>
      </c>
      <c r="AX37" s="11">
        <v>0.42399999999999999</v>
      </c>
      <c r="AY37" s="11">
        <v>9.4999999999999998E-3</v>
      </c>
      <c r="AZ37" s="11">
        <v>0.36312489953383698</v>
      </c>
      <c r="BA37" s="11">
        <v>6.3378176382660687</v>
      </c>
      <c r="BB37" s="11">
        <v>0.72743939702587079</v>
      </c>
      <c r="BC37" s="11">
        <v>0.54056917953375716</v>
      </c>
      <c r="BD37" s="11">
        <v>0.37509434753538951</v>
      </c>
      <c r="BE37" s="27"/>
      <c r="BF37" s="5"/>
      <c r="BI37" s="22">
        <v>2</v>
      </c>
    </row>
    <row r="38" spans="2:66" ht="13.5" customHeight="1" x14ac:dyDescent="0.2">
      <c r="B38" s="10">
        <v>183</v>
      </c>
      <c r="C38" s="10">
        <v>9.3930000000000007</v>
      </c>
      <c r="D38" s="10">
        <v>183.39136999999999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33.200000000000003</v>
      </c>
      <c r="Q38" s="24">
        <v>1.5</v>
      </c>
      <c r="R38" s="24">
        <v>3.59</v>
      </c>
      <c r="S38" s="24">
        <v>42.37</v>
      </c>
      <c r="T38" s="24">
        <v>91.19</v>
      </c>
      <c r="U38" s="10">
        <v>2</v>
      </c>
      <c r="V38" s="10">
        <v>0</v>
      </c>
      <c r="W38" s="10">
        <v>2</v>
      </c>
      <c r="X38" s="10">
        <v>1</v>
      </c>
      <c r="Y38" s="10">
        <v>1</v>
      </c>
      <c r="Z38" s="10">
        <v>3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1.5325</v>
      </c>
      <c r="AK38" s="10">
        <v>0.1283</v>
      </c>
      <c r="AL38" s="11">
        <v>4.8800000000000003E-2</v>
      </c>
      <c r="AM38" s="11">
        <v>4.1000000000000003E-3</v>
      </c>
      <c r="AN38" s="11">
        <v>2.5259</v>
      </c>
      <c r="AO38" s="11">
        <v>0.1434</v>
      </c>
      <c r="AP38" s="11">
        <v>0.21129999999999999</v>
      </c>
      <c r="AQ38" s="11">
        <v>1.2E-2</v>
      </c>
      <c r="AR38" s="11">
        <v>2.9927000000000001</v>
      </c>
      <c r="AS38" s="11">
        <v>0.19850000000000001</v>
      </c>
      <c r="AT38" s="11">
        <v>5.0200000000000002E-2</v>
      </c>
      <c r="AU38" s="11">
        <v>3.3E-3</v>
      </c>
      <c r="AV38" s="11">
        <v>35.817599999999999</v>
      </c>
      <c r="AW38" s="11">
        <v>1.9343999999999999</v>
      </c>
      <c r="AX38" s="11">
        <v>0.4607</v>
      </c>
      <c r="AY38" s="11">
        <v>2.4899999999999999E-2</v>
      </c>
      <c r="AZ38" s="11">
        <v>0.37113095238095245</v>
      </c>
      <c r="BA38" s="11">
        <v>9.1772908366533859</v>
      </c>
      <c r="BB38" s="11">
        <v>0.80348404775885685</v>
      </c>
      <c r="BC38" s="11">
        <v>0.60911069344148783</v>
      </c>
      <c r="BD38" s="11">
        <v>0.19287133845123247</v>
      </c>
      <c r="BE38" s="27"/>
      <c r="BF38" s="5"/>
      <c r="BI38" s="22">
        <v>3</v>
      </c>
      <c r="BJ38" s="3"/>
    </row>
    <row r="39" spans="2:66" ht="13.5" customHeight="1" x14ac:dyDescent="0.2">
      <c r="B39" s="10">
        <v>183</v>
      </c>
      <c r="C39" s="10">
        <v>9.4009999999999998</v>
      </c>
      <c r="D39" s="10">
        <v>183.39170999999999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33.200000000000003</v>
      </c>
      <c r="Q39" s="24">
        <v>1.5</v>
      </c>
      <c r="R39" s="24">
        <v>3.59</v>
      </c>
      <c r="S39" s="24">
        <v>42.27</v>
      </c>
      <c r="T39" s="24">
        <v>91.26</v>
      </c>
      <c r="U39" s="10">
        <v>2</v>
      </c>
      <c r="V39" s="10">
        <v>0</v>
      </c>
      <c r="W39" s="10">
        <v>2</v>
      </c>
      <c r="X39" s="10">
        <v>1</v>
      </c>
      <c r="Y39" s="10">
        <v>1</v>
      </c>
      <c r="Z39" s="10">
        <v>3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1.3468</v>
      </c>
      <c r="AK39" s="10">
        <v>0.22509999999999999</v>
      </c>
      <c r="AL39" s="11">
        <v>4.2799999999999998E-2</v>
      </c>
      <c r="AM39" s="11">
        <v>7.1999999999999998E-3</v>
      </c>
      <c r="AN39" s="11">
        <v>2.2787999999999999</v>
      </c>
      <c r="AO39" s="11">
        <v>0.20949999999999999</v>
      </c>
      <c r="AP39" s="11">
        <v>0.19020000000000001</v>
      </c>
      <c r="AQ39" s="11">
        <v>1.7500000000000002E-2</v>
      </c>
      <c r="AR39" s="11">
        <v>2.577</v>
      </c>
      <c r="AS39" s="11">
        <v>0.45240000000000002</v>
      </c>
      <c r="AT39" s="11">
        <v>4.3099999999999999E-2</v>
      </c>
      <c r="AU39" s="11">
        <v>7.6E-3</v>
      </c>
      <c r="AV39" s="11">
        <v>34.727699999999999</v>
      </c>
      <c r="AW39" s="11">
        <v>2.3546</v>
      </c>
      <c r="AX39" s="11">
        <v>0.44579999999999997</v>
      </c>
      <c r="AY39" s="11">
        <v>3.0200000000000001E-2</v>
      </c>
      <c r="AZ39" s="11">
        <v>0.4018867924528301</v>
      </c>
      <c r="BA39" s="11">
        <v>10.34338747099768</v>
      </c>
      <c r="BB39" s="11">
        <v>0.82368582532215162</v>
      </c>
      <c r="BC39" s="11">
        <v>0.61083021539083826</v>
      </c>
      <c r="BD39" s="11">
        <v>0.3171722825196997</v>
      </c>
      <c r="BE39" s="27"/>
      <c r="BF39" s="5"/>
    </row>
    <row r="40" spans="2:66" ht="13.5" customHeight="1" x14ac:dyDescent="0.2">
      <c r="B40" s="10">
        <v>183</v>
      </c>
      <c r="C40" s="10">
        <v>9.4109999999999996</v>
      </c>
      <c r="D40" s="10">
        <v>183.39212000000001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33.200000000000003</v>
      </c>
      <c r="Q40" s="24">
        <v>1.5</v>
      </c>
      <c r="R40" s="24">
        <v>3.59</v>
      </c>
      <c r="S40" s="24">
        <v>42.14</v>
      </c>
      <c r="T40" s="24">
        <v>91.34</v>
      </c>
      <c r="U40" s="10">
        <v>2</v>
      </c>
      <c r="V40" s="10">
        <v>0</v>
      </c>
      <c r="W40" s="10">
        <v>2</v>
      </c>
      <c r="X40" s="10">
        <v>1</v>
      </c>
      <c r="Y40" s="10">
        <v>1</v>
      </c>
      <c r="Z40" s="10">
        <v>3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4.0917000000000003</v>
      </c>
      <c r="AK40" s="10">
        <v>0.2238</v>
      </c>
      <c r="AL40" s="11">
        <v>0.1298</v>
      </c>
      <c r="AM40" s="11">
        <v>7.1000000000000004E-3</v>
      </c>
      <c r="AN40" s="11">
        <v>2.9035000000000002</v>
      </c>
      <c r="AO40" s="11">
        <v>6.8900000000000003E-2</v>
      </c>
      <c r="AP40" s="11">
        <v>0.24179999999999999</v>
      </c>
      <c r="AQ40" s="11">
        <v>5.7000000000000002E-3</v>
      </c>
      <c r="AR40" s="11">
        <v>7.9569999999999999</v>
      </c>
      <c r="AS40" s="11">
        <v>0.4345</v>
      </c>
      <c r="AT40" s="11">
        <v>0.13289999999999999</v>
      </c>
      <c r="AU40" s="11">
        <v>7.3000000000000001E-3</v>
      </c>
      <c r="AV40" s="11">
        <v>33.069899999999997</v>
      </c>
      <c r="AW40" s="11">
        <v>0.53459999999999996</v>
      </c>
      <c r="AX40" s="11">
        <v>0.42359999999999998</v>
      </c>
      <c r="AY40" s="11">
        <v>6.7999999999999996E-3</v>
      </c>
      <c r="AZ40" s="11">
        <v>0.27321911632100992</v>
      </c>
      <c r="BA40" s="11">
        <v>3.1873589164785554</v>
      </c>
      <c r="BB40" s="11">
        <v>0.5223719676549865</v>
      </c>
      <c r="BC40" s="11">
        <v>0.41273071462375766</v>
      </c>
      <c r="BD40" s="11">
        <v>0.4881256283380731</v>
      </c>
      <c r="BE40" s="27"/>
      <c r="BF40" s="5"/>
    </row>
    <row r="41" spans="2:66" ht="13.5" customHeight="1" x14ac:dyDescent="0.2">
      <c r="B41" s="10">
        <v>183</v>
      </c>
      <c r="C41" s="10">
        <v>9.4209999999999994</v>
      </c>
      <c r="D41" s="10">
        <v>183.39254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33.200000000000003</v>
      </c>
      <c r="Q41" s="24">
        <v>1.5</v>
      </c>
      <c r="R41" s="24">
        <v>3.59</v>
      </c>
      <c r="S41" s="24">
        <v>42.02</v>
      </c>
      <c r="T41" s="24">
        <v>91.43</v>
      </c>
      <c r="U41" s="10">
        <v>2</v>
      </c>
      <c r="V41" s="10">
        <v>0</v>
      </c>
      <c r="W41" s="10">
        <v>2</v>
      </c>
      <c r="X41" s="10">
        <v>1</v>
      </c>
      <c r="Y41" s="10">
        <v>1</v>
      </c>
      <c r="Z41" s="10">
        <v>3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2.1951999999999998</v>
      </c>
      <c r="AK41" s="10">
        <v>0.15640000000000001</v>
      </c>
      <c r="AL41" s="11">
        <v>6.9500000000000006E-2</v>
      </c>
      <c r="AM41" s="11">
        <v>4.8999999999999998E-3</v>
      </c>
      <c r="AN41" s="11">
        <v>2.5838999999999999</v>
      </c>
      <c r="AO41" s="11">
        <v>0.17119999999999999</v>
      </c>
      <c r="AP41" s="11">
        <v>0.21460000000000001</v>
      </c>
      <c r="AQ41" s="11">
        <v>1.4200000000000001E-2</v>
      </c>
      <c r="AR41" s="11">
        <v>4.3234000000000004</v>
      </c>
      <c r="AS41" s="11">
        <v>0.2293</v>
      </c>
      <c r="AT41" s="11">
        <v>7.1999999999999995E-2</v>
      </c>
      <c r="AU41" s="11">
        <v>3.8E-3</v>
      </c>
      <c r="AV41" s="11">
        <v>33.421399999999998</v>
      </c>
      <c r="AW41" s="11">
        <v>2.6957</v>
      </c>
      <c r="AX41" s="11">
        <v>0.42709999999999998</v>
      </c>
      <c r="AY41" s="11">
        <v>3.4500000000000003E-2</v>
      </c>
      <c r="AZ41" s="11">
        <v>0.33115162848683183</v>
      </c>
      <c r="BA41" s="11">
        <v>5.9319444444444445</v>
      </c>
      <c r="BB41" s="11">
        <v>0.7114806651973552</v>
      </c>
      <c r="BC41" s="11">
        <v>0.53312981683515159</v>
      </c>
      <c r="BD41" s="11">
        <v>0.21764614248524636</v>
      </c>
      <c r="BE41" s="27"/>
      <c r="BF41" s="5"/>
    </row>
    <row r="42" spans="2:66" ht="13.5" customHeight="1" x14ac:dyDescent="0.2">
      <c r="B42" s="10">
        <v>183</v>
      </c>
      <c r="C42" s="10">
        <v>9.2129999999999992</v>
      </c>
      <c r="D42" s="10">
        <v>183.38388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33.200000000000003</v>
      </c>
      <c r="Q42" s="24">
        <v>1.5</v>
      </c>
      <c r="R42" s="24">
        <v>3.59</v>
      </c>
      <c r="S42" s="24">
        <v>44.63</v>
      </c>
      <c r="T42" s="24">
        <v>89.7</v>
      </c>
      <c r="U42" s="10">
        <v>2</v>
      </c>
      <c r="V42" s="10">
        <v>0</v>
      </c>
      <c r="W42" s="10">
        <v>2</v>
      </c>
      <c r="X42" s="10">
        <v>1</v>
      </c>
      <c r="Y42" s="10">
        <v>1</v>
      </c>
      <c r="Z42" s="10">
        <v>3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4.9459999999999997</v>
      </c>
      <c r="AK42" s="10">
        <v>2.0500000000000001E-2</v>
      </c>
      <c r="AL42" s="11">
        <v>0.16420000000000001</v>
      </c>
      <c r="AM42" s="11">
        <v>6.9999999999999999E-4</v>
      </c>
      <c r="AN42" s="11">
        <v>2.1419999999999999</v>
      </c>
      <c r="AO42" s="11">
        <v>1.2699999999999999E-2</v>
      </c>
      <c r="AP42" s="11">
        <v>0.1875</v>
      </c>
      <c r="AQ42" s="11">
        <v>1.1000000000000001E-3</v>
      </c>
      <c r="AR42" s="11">
        <v>9.1836000000000002</v>
      </c>
      <c r="AS42" s="11">
        <v>3.7499999999999999E-2</v>
      </c>
      <c r="AT42" s="11">
        <v>0.1608</v>
      </c>
      <c r="AU42" s="11">
        <v>6.9999999999999999E-4</v>
      </c>
      <c r="AV42" s="11">
        <v>15.7643</v>
      </c>
      <c r="AW42" s="11">
        <v>3.1199999999999999E-2</v>
      </c>
      <c r="AX42" s="11">
        <v>0.21149999999999999</v>
      </c>
      <c r="AY42" s="11">
        <v>4.0000000000000002E-4</v>
      </c>
      <c r="AZ42" s="11">
        <v>6.0150375939849607E-2</v>
      </c>
      <c r="BA42" s="11">
        <v>1.3152985074626866</v>
      </c>
      <c r="BB42" s="11">
        <v>0.1361804995970991</v>
      </c>
      <c r="BC42" s="11">
        <v>8.7183308494783895E-2</v>
      </c>
      <c r="BD42" s="11">
        <v>0.30098124300583462</v>
      </c>
      <c r="BE42" s="27"/>
      <c r="BF42" s="5"/>
    </row>
    <row r="43" spans="2:66" ht="13.5" customHeight="1" x14ac:dyDescent="0.2">
      <c r="B43" s="10">
        <v>183</v>
      </c>
      <c r="C43" s="10">
        <v>9.2210000000000001</v>
      </c>
      <c r="D43" s="10">
        <v>183.38421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33.200000000000003</v>
      </c>
      <c r="Q43" s="24">
        <v>1.5</v>
      </c>
      <c r="R43" s="24">
        <v>3.59</v>
      </c>
      <c r="S43" s="24">
        <v>44.53</v>
      </c>
      <c r="T43" s="24">
        <v>89.76</v>
      </c>
      <c r="U43" s="10">
        <v>2</v>
      </c>
      <c r="V43" s="10">
        <v>0</v>
      </c>
      <c r="W43" s="10">
        <v>2</v>
      </c>
      <c r="X43" s="10">
        <v>1</v>
      </c>
      <c r="Y43" s="10">
        <v>1</v>
      </c>
      <c r="Z43" s="10">
        <v>3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2.2393000000000001</v>
      </c>
      <c r="AK43" s="10">
        <v>0.31319999999999998</v>
      </c>
      <c r="AL43" s="11">
        <v>7.4200000000000002E-2</v>
      </c>
      <c r="AM43" s="11">
        <v>1.04E-2</v>
      </c>
      <c r="AN43" s="11">
        <v>2.2355999999999998</v>
      </c>
      <c r="AO43" s="11">
        <v>0.16200000000000001</v>
      </c>
      <c r="AP43" s="11">
        <v>0.19520000000000001</v>
      </c>
      <c r="AQ43" s="11">
        <v>1.4200000000000001E-2</v>
      </c>
      <c r="AR43" s="11">
        <v>4.3940000000000001</v>
      </c>
      <c r="AS43" s="11">
        <v>0.64500000000000002</v>
      </c>
      <c r="AT43" s="11">
        <v>7.6799999999999993E-2</v>
      </c>
      <c r="AU43" s="11">
        <v>1.1299999999999999E-2</v>
      </c>
      <c r="AV43" s="11">
        <v>30.5947</v>
      </c>
      <c r="AW43" s="11">
        <v>1.4123000000000001</v>
      </c>
      <c r="AX43" s="11">
        <v>0.40960000000000002</v>
      </c>
      <c r="AY43" s="11">
        <v>1.89E-2</v>
      </c>
      <c r="AZ43" s="11">
        <v>0.35449735449735453</v>
      </c>
      <c r="BA43" s="11">
        <v>5.3333333333333339</v>
      </c>
      <c r="BB43" s="11">
        <v>0.6842105263157896</v>
      </c>
      <c r="BC43" s="11">
        <v>0.5060827250608273</v>
      </c>
      <c r="BD43" s="11">
        <v>0.46469234780969415</v>
      </c>
      <c r="BE43" s="27"/>
      <c r="BF43" s="5"/>
    </row>
    <row r="44" spans="2:66" ht="13.5" customHeight="1" x14ac:dyDescent="0.2">
      <c r="B44" s="10">
        <v>183</v>
      </c>
      <c r="C44" s="10">
        <v>9.2270000000000003</v>
      </c>
      <c r="D44" s="10">
        <v>183.38445999999999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33.200000000000003</v>
      </c>
      <c r="Q44" s="24">
        <v>1.5</v>
      </c>
      <c r="R44" s="24">
        <v>3.59</v>
      </c>
      <c r="S44" s="24">
        <v>44.45</v>
      </c>
      <c r="T44" s="24">
        <v>89.81</v>
      </c>
      <c r="U44" s="10">
        <v>2</v>
      </c>
      <c r="V44" s="10">
        <v>0</v>
      </c>
      <c r="W44" s="10">
        <v>2</v>
      </c>
      <c r="X44" s="10">
        <v>1</v>
      </c>
      <c r="Y44" s="10">
        <v>1</v>
      </c>
      <c r="Z44" s="10">
        <v>3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8.6351999999999993</v>
      </c>
      <c r="AK44" s="10">
        <v>0.2054</v>
      </c>
      <c r="AL44" s="11">
        <v>0.2858</v>
      </c>
      <c r="AM44" s="11">
        <v>6.7999999999999996E-3</v>
      </c>
      <c r="AN44" s="11">
        <v>3.5701000000000001</v>
      </c>
      <c r="AO44" s="11">
        <v>7.5700000000000003E-2</v>
      </c>
      <c r="AP44" s="11">
        <v>0.31130000000000002</v>
      </c>
      <c r="AQ44" s="11">
        <v>6.6E-3</v>
      </c>
      <c r="AR44" s="11">
        <v>16.043700000000001</v>
      </c>
      <c r="AS44" s="11">
        <v>0.3679</v>
      </c>
      <c r="AT44" s="11">
        <v>0.27989999999999998</v>
      </c>
      <c r="AU44" s="11">
        <v>6.4000000000000003E-3</v>
      </c>
      <c r="AV44" s="11">
        <v>26.0915</v>
      </c>
      <c r="AW44" s="11">
        <v>0.4909</v>
      </c>
      <c r="AX44" s="11">
        <v>0.3488</v>
      </c>
      <c r="AY44" s="11">
        <v>6.6E-3</v>
      </c>
      <c r="AZ44" s="11">
        <v>5.6809574306923155E-2</v>
      </c>
      <c r="BA44" s="11">
        <v>1.2461593426223652</v>
      </c>
      <c r="BB44" s="11">
        <v>0.10959121997773184</v>
      </c>
      <c r="BC44" s="11">
        <v>9.1565517852396583E-2</v>
      </c>
      <c r="BD44" s="11">
        <v>0.48269059749843657</v>
      </c>
      <c r="BE44" s="27"/>
      <c r="BF44" s="5"/>
    </row>
    <row r="45" spans="2:66" ht="13.5" customHeight="1" x14ac:dyDescent="0.2">
      <c r="B45" s="10">
        <v>183</v>
      </c>
      <c r="C45" s="10">
        <v>9.2349999999999994</v>
      </c>
      <c r="D45" s="10">
        <v>183.38479000000001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33.200000000000003</v>
      </c>
      <c r="Q45" s="24">
        <v>1.5</v>
      </c>
      <c r="R45" s="24">
        <v>3.59</v>
      </c>
      <c r="S45" s="24">
        <v>44.35</v>
      </c>
      <c r="T45" s="24">
        <v>89.88</v>
      </c>
      <c r="U45" s="10">
        <v>2</v>
      </c>
      <c r="V45" s="10">
        <v>0</v>
      </c>
      <c r="W45" s="10">
        <v>2</v>
      </c>
      <c r="X45" s="10">
        <v>1</v>
      </c>
      <c r="Y45" s="10">
        <v>1</v>
      </c>
      <c r="Z45" s="10">
        <v>3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3.2610000000000001</v>
      </c>
      <c r="AK45" s="10">
        <v>0.79569999999999996</v>
      </c>
      <c r="AL45" s="11">
        <v>0.1077</v>
      </c>
      <c r="AM45" s="11">
        <v>2.63E-2</v>
      </c>
      <c r="AN45" s="11">
        <v>2.5687000000000002</v>
      </c>
      <c r="AO45" s="11">
        <v>0.26960000000000001</v>
      </c>
      <c r="AP45" s="11">
        <v>0.2235</v>
      </c>
      <c r="AQ45" s="11">
        <v>2.35E-2</v>
      </c>
      <c r="AR45" s="11">
        <v>6.1463000000000001</v>
      </c>
      <c r="AS45" s="11">
        <v>1.5095000000000001</v>
      </c>
      <c r="AT45" s="11">
        <v>0.107</v>
      </c>
      <c r="AU45" s="11">
        <v>2.63E-2</v>
      </c>
      <c r="AV45" s="11">
        <v>31.982099999999999</v>
      </c>
      <c r="AW45" s="11">
        <v>1.1024</v>
      </c>
      <c r="AX45" s="11">
        <v>0.42680000000000001</v>
      </c>
      <c r="AY45" s="11">
        <v>1.47E-2</v>
      </c>
      <c r="AZ45" s="11">
        <v>0.31262494233430727</v>
      </c>
      <c r="BA45" s="11">
        <v>3.9887850467289723</v>
      </c>
      <c r="BB45" s="11">
        <v>0.59910078681153989</v>
      </c>
      <c r="BC45" s="11">
        <v>0.46401625072547881</v>
      </c>
      <c r="BD45" s="11">
        <v>0.48238516849789664</v>
      </c>
      <c r="BE45" s="27"/>
      <c r="BF45" s="5"/>
    </row>
    <row r="46" spans="2:66" ht="13.5" customHeight="1" x14ac:dyDescent="0.2">
      <c r="B46" s="10">
        <v>183</v>
      </c>
      <c r="C46" s="10">
        <v>9.2420000000000009</v>
      </c>
      <c r="D46" s="10">
        <v>183.38507999999999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33.200000000000003</v>
      </c>
      <c r="Q46" s="24">
        <v>1.5</v>
      </c>
      <c r="R46" s="24">
        <v>3.59</v>
      </c>
      <c r="S46" s="24">
        <v>44.27</v>
      </c>
      <c r="T46" s="24">
        <v>89.93</v>
      </c>
      <c r="U46" s="10">
        <v>2</v>
      </c>
      <c r="V46" s="10">
        <v>0</v>
      </c>
      <c r="W46" s="10">
        <v>2</v>
      </c>
      <c r="X46" s="10">
        <v>1</v>
      </c>
      <c r="Y46" s="10">
        <v>1</v>
      </c>
      <c r="Z46" s="10">
        <v>3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5.5791000000000004</v>
      </c>
      <c r="AK46" s="10">
        <v>0.28170000000000001</v>
      </c>
      <c r="AL46" s="11">
        <v>0.184</v>
      </c>
      <c r="AM46" s="11">
        <v>9.2999999999999992E-3</v>
      </c>
      <c r="AN46" s="11">
        <v>2.3681999999999999</v>
      </c>
      <c r="AO46" s="11">
        <v>0.13950000000000001</v>
      </c>
      <c r="AP46" s="11">
        <v>0.20569999999999999</v>
      </c>
      <c r="AQ46" s="11">
        <v>1.21E-2</v>
      </c>
      <c r="AR46" s="11">
        <v>10.335100000000001</v>
      </c>
      <c r="AS46" s="11">
        <v>0.52300000000000002</v>
      </c>
      <c r="AT46" s="11">
        <v>0.17960000000000001</v>
      </c>
      <c r="AU46" s="11">
        <v>9.1000000000000004E-3</v>
      </c>
      <c r="AV46" s="11">
        <v>16.987400000000001</v>
      </c>
      <c r="AW46" s="11">
        <v>1.0753999999999999</v>
      </c>
      <c r="AX46" s="11">
        <v>0.2263</v>
      </c>
      <c r="AY46" s="11">
        <v>1.43E-2</v>
      </c>
      <c r="AZ46" s="11">
        <v>4.7685185185185205E-2</v>
      </c>
      <c r="BA46" s="11">
        <v>1.2600222717149221</v>
      </c>
      <c r="BB46" s="11">
        <v>0.11505296871150526</v>
      </c>
      <c r="BC46" s="11">
        <v>7.7326415719174285E-2</v>
      </c>
      <c r="BD46" s="11">
        <v>0.26350795088272005</v>
      </c>
      <c r="BE46" s="27"/>
      <c r="BF46" s="5"/>
    </row>
    <row r="47" spans="2:66" ht="13.5" customHeight="1" x14ac:dyDescent="0.2">
      <c r="B47" s="10">
        <v>183</v>
      </c>
      <c r="C47" s="10">
        <v>9.25</v>
      </c>
      <c r="D47" s="10">
        <v>183.38542000000001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33.200000000000003</v>
      </c>
      <c r="Q47" s="24">
        <v>1.5</v>
      </c>
      <c r="R47" s="24">
        <v>3.59</v>
      </c>
      <c r="S47" s="24">
        <v>44.17</v>
      </c>
      <c r="T47" s="24">
        <v>90</v>
      </c>
      <c r="U47" s="10">
        <v>2</v>
      </c>
      <c r="V47" s="10">
        <v>0</v>
      </c>
      <c r="W47" s="10">
        <v>2</v>
      </c>
      <c r="X47" s="10">
        <v>1</v>
      </c>
      <c r="Y47" s="10">
        <v>1</v>
      </c>
      <c r="Z47" s="10">
        <v>3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1.7734000000000001</v>
      </c>
      <c r="AK47" s="10">
        <v>0.2702</v>
      </c>
      <c r="AL47" s="11">
        <v>5.8400000000000001E-2</v>
      </c>
      <c r="AM47" s="11">
        <v>8.8999999999999999E-3</v>
      </c>
      <c r="AN47" s="11">
        <v>2.3805000000000001</v>
      </c>
      <c r="AO47" s="11">
        <v>0.22589999999999999</v>
      </c>
      <c r="AP47" s="11">
        <v>0.2064</v>
      </c>
      <c r="AQ47" s="11">
        <v>1.9599999999999999E-2</v>
      </c>
      <c r="AR47" s="11">
        <v>3.4611000000000001</v>
      </c>
      <c r="AS47" s="11">
        <v>0.42459999999999998</v>
      </c>
      <c r="AT47" s="11">
        <v>0.06</v>
      </c>
      <c r="AU47" s="11">
        <v>7.4000000000000003E-3</v>
      </c>
      <c r="AV47" s="11">
        <v>33.889400000000002</v>
      </c>
      <c r="AW47" s="11">
        <v>2.2069000000000001</v>
      </c>
      <c r="AX47" s="11">
        <v>0.4506</v>
      </c>
      <c r="AY47" s="11">
        <v>2.93E-2</v>
      </c>
      <c r="AZ47" s="11">
        <v>0.37168949771689497</v>
      </c>
      <c r="BA47" s="11">
        <v>7.5100000000000007</v>
      </c>
      <c r="BB47" s="11">
        <v>0.76498237367802591</v>
      </c>
      <c r="BC47" s="11">
        <v>0.57975460122699396</v>
      </c>
      <c r="BD47" s="11">
        <v>0.31033478890239169</v>
      </c>
      <c r="BE47" s="27"/>
      <c r="BF47" s="5"/>
    </row>
    <row r="48" spans="2:66" ht="13.5" customHeight="1" x14ac:dyDescent="0.2">
      <c r="B48" s="10">
        <v>183</v>
      </c>
      <c r="C48" s="10">
        <v>9.2579999999999991</v>
      </c>
      <c r="D48" s="10">
        <v>183.38575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33.200000000000003</v>
      </c>
      <c r="Q48" s="24">
        <v>1.5</v>
      </c>
      <c r="R48" s="24">
        <v>3.59</v>
      </c>
      <c r="S48" s="24">
        <v>44.06</v>
      </c>
      <c r="T48" s="24">
        <v>90.06</v>
      </c>
      <c r="U48" s="10">
        <v>2</v>
      </c>
      <c r="V48" s="10">
        <v>0</v>
      </c>
      <c r="W48" s="10">
        <v>2</v>
      </c>
      <c r="X48" s="10">
        <v>1</v>
      </c>
      <c r="Y48" s="10">
        <v>1</v>
      </c>
      <c r="Z48" s="10">
        <v>3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8.5158000000000005</v>
      </c>
      <c r="AK48" s="10">
        <v>9.6799999999999997E-2</v>
      </c>
      <c r="AL48" s="11">
        <v>0.27979999999999999</v>
      </c>
      <c r="AM48" s="11">
        <v>3.2000000000000002E-3</v>
      </c>
      <c r="AN48" s="11">
        <v>3.4994000000000001</v>
      </c>
      <c r="AO48" s="11">
        <v>2.7699999999999999E-2</v>
      </c>
      <c r="AP48" s="11">
        <v>0.30270000000000002</v>
      </c>
      <c r="AQ48" s="11">
        <v>2.3999999999999998E-3</v>
      </c>
      <c r="AR48" s="11">
        <v>15.7568</v>
      </c>
      <c r="AS48" s="11">
        <v>0.1694</v>
      </c>
      <c r="AT48" s="11">
        <v>0.27279999999999999</v>
      </c>
      <c r="AU48" s="11">
        <v>2.8999999999999998E-3</v>
      </c>
      <c r="AV48" s="11">
        <v>25.444600000000001</v>
      </c>
      <c r="AW48" s="11">
        <v>0.1394</v>
      </c>
      <c r="AX48" s="11">
        <v>0.3377</v>
      </c>
      <c r="AY48" s="11">
        <v>1.8E-3</v>
      </c>
      <c r="AZ48" s="11">
        <v>5.4653341661461539E-2</v>
      </c>
      <c r="BA48" s="11">
        <v>1.2379032258064517</v>
      </c>
      <c r="BB48" s="11">
        <v>0.10630630630630632</v>
      </c>
      <c r="BC48" s="11">
        <v>8.7663214768122485E-2</v>
      </c>
      <c r="BD48" s="11">
        <v>0.47443781196320944</v>
      </c>
      <c r="BE48" s="27"/>
      <c r="BF48" s="5"/>
    </row>
    <row r="49" spans="2:57" ht="13.5" customHeight="1" x14ac:dyDescent="0.2">
      <c r="B49" s="10">
        <v>183</v>
      </c>
      <c r="C49" s="10">
        <v>9.266</v>
      </c>
      <c r="D49" s="10">
        <v>183.38607999999999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33.200000000000003</v>
      </c>
      <c r="Q49" s="24">
        <v>1.5</v>
      </c>
      <c r="R49" s="24">
        <v>3.59</v>
      </c>
      <c r="S49" s="24">
        <v>43.96</v>
      </c>
      <c r="T49" s="24">
        <v>90.13</v>
      </c>
      <c r="U49" s="10">
        <v>2</v>
      </c>
      <c r="V49" s="10">
        <v>0</v>
      </c>
      <c r="W49" s="10">
        <v>2</v>
      </c>
      <c r="X49" s="10">
        <v>1</v>
      </c>
      <c r="Y49" s="10">
        <v>1</v>
      </c>
      <c r="Z49" s="10">
        <v>3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3.2968000000000002</v>
      </c>
      <c r="AK49" s="10">
        <v>0.33960000000000001</v>
      </c>
      <c r="AL49" s="11">
        <v>0.1081</v>
      </c>
      <c r="AM49" s="11">
        <v>1.11E-2</v>
      </c>
      <c r="AN49" s="11">
        <v>2.4704999999999999</v>
      </c>
      <c r="AO49" s="11">
        <v>0.18559999999999999</v>
      </c>
      <c r="AP49" s="11">
        <v>0.21329999999999999</v>
      </c>
      <c r="AQ49" s="11">
        <v>1.6E-2</v>
      </c>
      <c r="AR49" s="11">
        <v>6.3540999999999999</v>
      </c>
      <c r="AS49" s="11">
        <v>0.48280000000000001</v>
      </c>
      <c r="AT49" s="11">
        <v>0.10979999999999999</v>
      </c>
      <c r="AU49" s="11">
        <v>8.3000000000000001E-3</v>
      </c>
      <c r="AV49" s="11">
        <v>30.663399999999999</v>
      </c>
      <c r="AW49" s="11">
        <v>1.456</v>
      </c>
      <c r="AX49" s="11">
        <v>0.40620000000000001</v>
      </c>
      <c r="AY49" s="11">
        <v>1.9300000000000001E-2</v>
      </c>
      <c r="AZ49" s="11">
        <v>0.31138014527845043</v>
      </c>
      <c r="BA49" s="11">
        <v>3.6994535519125686</v>
      </c>
      <c r="BB49" s="11">
        <v>0.57441860465116279</v>
      </c>
      <c r="BC49" s="11">
        <v>0.43759842519685038</v>
      </c>
      <c r="BD49" s="11">
        <v>0.57236278627120696</v>
      </c>
      <c r="BE49" s="27"/>
    </row>
    <row r="50" spans="2:57" ht="13.5" customHeight="1" x14ac:dyDescent="0.2">
      <c r="B50" s="10">
        <v>183</v>
      </c>
      <c r="C50" s="10">
        <v>9.157</v>
      </c>
      <c r="D50" s="10">
        <v>183.38154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33.200000000000003</v>
      </c>
      <c r="Q50" s="24">
        <v>1.5</v>
      </c>
      <c r="R50" s="24">
        <v>3.59</v>
      </c>
      <c r="S50" s="24">
        <v>45.33</v>
      </c>
      <c r="T50" s="24">
        <v>89.24</v>
      </c>
      <c r="U50" s="10">
        <v>2</v>
      </c>
      <c r="V50" s="10">
        <v>0</v>
      </c>
      <c r="W50" s="10">
        <v>2</v>
      </c>
      <c r="X50" s="10">
        <v>1</v>
      </c>
      <c r="Y50" s="10">
        <v>1</v>
      </c>
      <c r="Z50" s="10">
        <v>3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7.6844000000000001</v>
      </c>
      <c r="AK50" s="10">
        <v>2.18E-2</v>
      </c>
      <c r="AL50" s="11">
        <v>0.2586</v>
      </c>
      <c r="AM50" s="11">
        <v>6.9999999999999999E-4</v>
      </c>
      <c r="AN50" s="11">
        <v>3.1778</v>
      </c>
      <c r="AO50" s="11">
        <v>8.5000000000000006E-3</v>
      </c>
      <c r="AP50" s="11">
        <v>0.28220000000000001</v>
      </c>
      <c r="AQ50" s="11">
        <v>8.0000000000000004E-4</v>
      </c>
      <c r="AR50" s="11">
        <v>14.2012</v>
      </c>
      <c r="AS50" s="11">
        <v>4.6899999999999997E-2</v>
      </c>
      <c r="AT50" s="11">
        <v>0.25209999999999999</v>
      </c>
      <c r="AU50" s="11">
        <v>8.0000000000000004E-4</v>
      </c>
      <c r="AV50" s="11">
        <v>23.3917</v>
      </c>
      <c r="AW50" s="11">
        <v>2.9100000000000001E-2</v>
      </c>
      <c r="AX50" s="11">
        <v>0.318</v>
      </c>
      <c r="AY50" s="11">
        <v>4.0000000000000002E-4</v>
      </c>
      <c r="AZ50" s="11">
        <v>5.9646784405198258E-2</v>
      </c>
      <c r="BA50" s="11">
        <v>1.2614042046806824</v>
      </c>
      <c r="BB50" s="11">
        <v>0.11559375548149449</v>
      </c>
      <c r="BC50" s="11">
        <v>9.2374544435099543E-2</v>
      </c>
      <c r="BD50" s="11">
        <v>0.47720691487433381</v>
      </c>
      <c r="BE50" s="27"/>
    </row>
    <row r="51" spans="2:57" ht="13.5" customHeight="1" x14ac:dyDescent="0.2">
      <c r="B51" s="10">
        <v>183</v>
      </c>
      <c r="C51" s="10">
        <v>8.92</v>
      </c>
      <c r="D51" s="10">
        <v>183.37166999999999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33.200000000000003</v>
      </c>
      <c r="Q51" s="24">
        <v>1.5</v>
      </c>
      <c r="R51" s="24">
        <v>3.59</v>
      </c>
      <c r="S51" s="24">
        <v>48.31</v>
      </c>
      <c r="T51" s="24">
        <v>87.39</v>
      </c>
      <c r="U51" s="10">
        <v>2</v>
      </c>
      <c r="V51" s="10">
        <v>0</v>
      </c>
      <c r="W51" s="10">
        <v>2</v>
      </c>
      <c r="X51" s="10">
        <v>1</v>
      </c>
      <c r="Y51" s="10">
        <v>1</v>
      </c>
      <c r="Z51" s="10">
        <v>3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27.884500000000003</v>
      </c>
      <c r="AK51" s="26">
        <v>1.2999999999999999E-2</v>
      </c>
      <c r="AL51" s="26">
        <v>0.99550000000000005</v>
      </c>
      <c r="AM51" s="26">
        <v>5.0000000000000001E-4</v>
      </c>
      <c r="AN51" s="26">
        <v>10.5345</v>
      </c>
      <c r="AO51" s="26">
        <v>2.9999999999999996E-3</v>
      </c>
      <c r="AP51" s="26">
        <v>0.997</v>
      </c>
      <c r="AQ51" s="26">
        <v>5.0000000000000001E-4</v>
      </c>
      <c r="AR51" s="26">
        <v>52.786000000000001</v>
      </c>
      <c r="AS51" s="26">
        <v>1.1000000000000001E-2</v>
      </c>
      <c r="AT51" s="26">
        <v>0.996</v>
      </c>
      <c r="AU51" s="26">
        <v>0</v>
      </c>
      <c r="AV51" s="26">
        <v>68.989400000000003</v>
      </c>
      <c r="AW51" s="26">
        <v>2.0799999999999999E-2</v>
      </c>
      <c r="AX51" s="26">
        <v>0.99690000000000001</v>
      </c>
      <c r="AY51" s="26">
        <v>2.9999999999999997E-4</v>
      </c>
      <c r="AZ51" s="11">
        <v>-5.0152966547965786E-5</v>
      </c>
      <c r="BA51" s="11">
        <v>25.022590361445786</v>
      </c>
      <c r="BB51" s="11">
        <v>4.5160319132922467E-4</v>
      </c>
      <c r="BC51" s="11">
        <v>5.4153796782864039E-4</v>
      </c>
      <c r="BD51" s="11">
        <v>0.48783912908554766</v>
      </c>
      <c r="BE51" s="27"/>
    </row>
    <row r="52" spans="2:57" ht="13.5" customHeight="1" x14ac:dyDescent="0.2">
      <c r="B52" s="10">
        <v>183</v>
      </c>
      <c r="C52" s="10">
        <v>8.9030000000000005</v>
      </c>
      <c r="D52" s="10">
        <v>183.37096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33.200000000000003</v>
      </c>
      <c r="Q52" s="24">
        <v>1.5</v>
      </c>
      <c r="R52" s="24">
        <v>3.59</v>
      </c>
      <c r="S52" s="24">
        <v>48.52</v>
      </c>
      <c r="T52" s="24">
        <v>87.25</v>
      </c>
      <c r="U52" s="10">
        <v>2</v>
      </c>
      <c r="V52" s="10">
        <v>0</v>
      </c>
      <c r="W52" s="10">
        <v>2</v>
      </c>
      <c r="X52" s="10">
        <v>1</v>
      </c>
      <c r="Y52" s="10">
        <v>1</v>
      </c>
      <c r="Z52" s="10">
        <v>3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27.738700000000001</v>
      </c>
      <c r="AK52" s="10">
        <v>5.4000000000000003E-3</v>
      </c>
      <c r="AL52" s="11">
        <v>0.99470000000000003</v>
      </c>
      <c r="AM52" s="11">
        <v>2.0000000000000001E-4</v>
      </c>
      <c r="AN52" s="11">
        <v>10.460599999999999</v>
      </c>
      <c r="AO52" s="11">
        <v>1.9E-3</v>
      </c>
      <c r="AP52" s="11">
        <v>0.99439999999999995</v>
      </c>
      <c r="AQ52" s="11">
        <v>2.0000000000000001E-4</v>
      </c>
      <c r="AR52" s="11">
        <v>52.4711</v>
      </c>
      <c r="AS52" s="11">
        <v>1.35E-2</v>
      </c>
      <c r="AT52" s="11">
        <v>0.99470000000000003</v>
      </c>
      <c r="AU52" s="11">
        <v>2.9999999999999997E-4</v>
      </c>
      <c r="AV52" s="11">
        <v>68.506900000000002</v>
      </c>
      <c r="AW52" s="11">
        <v>1.2500000000000001E-2</v>
      </c>
      <c r="AX52" s="11">
        <v>0.99439999999999995</v>
      </c>
      <c r="AY52" s="11">
        <v>2.0000000000000001E-4</v>
      </c>
      <c r="AZ52" s="25">
        <v>0.73506569158197999</v>
      </c>
      <c r="BA52" s="25">
        <v>1.3056120416762751</v>
      </c>
      <c r="BB52" s="25">
        <v>0.13255137297690489</v>
      </c>
      <c r="BC52" s="25">
        <v>0.19800869293205353</v>
      </c>
      <c r="BD52" s="25">
        <v>12.068556413062188</v>
      </c>
      <c r="BE52" s="27"/>
    </row>
    <row r="53" spans="2:57" ht="13.5" customHeight="1" x14ac:dyDescent="0.2">
      <c r="B53" s="10">
        <v>183</v>
      </c>
      <c r="C53" s="10">
        <v>9.1449999999999996</v>
      </c>
      <c r="D53" s="10">
        <v>183.38104000000001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33.200000000000003</v>
      </c>
      <c r="Q53" s="24">
        <v>1.5</v>
      </c>
      <c r="R53" s="24">
        <v>3.59</v>
      </c>
      <c r="S53" s="24">
        <v>45.48</v>
      </c>
      <c r="T53" s="24">
        <v>89.15</v>
      </c>
      <c r="U53" s="10">
        <v>2</v>
      </c>
      <c r="V53" s="10">
        <v>0</v>
      </c>
      <c r="W53" s="10">
        <v>2</v>
      </c>
      <c r="X53" s="10">
        <v>1</v>
      </c>
      <c r="Y53" s="10">
        <v>1</v>
      </c>
      <c r="Z53" s="10">
        <v>3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29.6892</v>
      </c>
      <c r="AK53" s="10">
        <v>5.4000000000000003E-3</v>
      </c>
      <c r="AL53" s="11">
        <v>1.0019</v>
      </c>
      <c r="AM53" s="11">
        <v>2.0000000000000001E-4</v>
      </c>
      <c r="AN53" s="11">
        <v>11.244899999999999</v>
      </c>
      <c r="AO53" s="11">
        <v>2.8E-3</v>
      </c>
      <c r="AP53" s="11">
        <v>1.0017</v>
      </c>
      <c r="AQ53" s="11">
        <v>2.0000000000000001E-4</v>
      </c>
      <c r="AR53" s="11">
        <v>56.279499999999999</v>
      </c>
      <c r="AS53" s="11">
        <v>1.78E-2</v>
      </c>
      <c r="AT53" s="11">
        <v>1.0019</v>
      </c>
      <c r="AU53" s="11">
        <v>2.9999999999999997E-4</v>
      </c>
      <c r="AV53" s="11">
        <v>73.455200000000005</v>
      </c>
      <c r="AW53" s="11">
        <v>2.7E-2</v>
      </c>
      <c r="AX53" s="11">
        <v>1.0017</v>
      </c>
      <c r="AY53" s="11">
        <v>4.0000000000000002E-4</v>
      </c>
      <c r="AZ53" s="25">
        <v>0.73447729105396564</v>
      </c>
      <c r="BA53" s="25">
        <v>1.3051857248198724</v>
      </c>
      <c r="BB53" s="25">
        <v>0.13239094860511494</v>
      </c>
      <c r="BC53" s="25">
        <v>0.19782400543019646</v>
      </c>
      <c r="BD53" s="25">
        <v>12.065049274787539</v>
      </c>
      <c r="BE53" s="27"/>
    </row>
    <row r="54" spans="2:57" ht="13.5" customHeight="1" x14ac:dyDescent="0.2">
      <c r="B54" s="10">
        <v>183</v>
      </c>
      <c r="C54" s="10">
        <v>9.4499999999999993</v>
      </c>
      <c r="D54" s="10">
        <v>183.39375000000001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33.200000000000003</v>
      </c>
      <c r="Q54" s="24">
        <v>1.5</v>
      </c>
      <c r="R54" s="24">
        <v>3.59</v>
      </c>
      <c r="S54" s="24">
        <v>41.65</v>
      </c>
      <c r="T54" s="24">
        <v>91.68</v>
      </c>
      <c r="U54" s="10">
        <v>2</v>
      </c>
      <c r="V54" s="10">
        <v>0</v>
      </c>
      <c r="W54" s="10">
        <v>2</v>
      </c>
      <c r="X54" s="10">
        <v>1</v>
      </c>
      <c r="Y54" s="10">
        <v>1</v>
      </c>
      <c r="Z54" s="10">
        <v>3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32.124600000000001</v>
      </c>
      <c r="AK54" s="10">
        <v>2.35E-2</v>
      </c>
      <c r="AL54" s="11">
        <v>1.0102</v>
      </c>
      <c r="AM54" s="11">
        <v>6.9999999999999999E-4</v>
      </c>
      <c r="AN54" s="11">
        <v>12.245900000000001</v>
      </c>
      <c r="AO54" s="11">
        <v>2.8E-3</v>
      </c>
      <c r="AP54" s="11">
        <v>1.0101</v>
      </c>
      <c r="AQ54" s="11">
        <v>2.0000000000000001E-4</v>
      </c>
      <c r="AR54" s="11">
        <v>61.0535</v>
      </c>
      <c r="AS54" s="11">
        <v>2.6499999999999999E-2</v>
      </c>
      <c r="AT54" s="11">
        <v>1.0102</v>
      </c>
      <c r="AU54" s="11">
        <v>4.0000000000000002E-4</v>
      </c>
      <c r="AV54" s="11">
        <v>79.557900000000004</v>
      </c>
      <c r="AW54" s="11">
        <v>3.5000000000000003E-2</v>
      </c>
      <c r="AX54" s="11">
        <v>1.0101</v>
      </c>
      <c r="AY54" s="11">
        <v>4.0000000000000002E-4</v>
      </c>
      <c r="AZ54" s="25">
        <v>0.73321583638150045</v>
      </c>
      <c r="BA54" s="25">
        <v>1.3030849992219939</v>
      </c>
      <c r="BB54" s="25">
        <v>0.13159957158523422</v>
      </c>
      <c r="BC54" s="25">
        <v>0.19669991226789618</v>
      </c>
      <c r="BD54" s="25">
        <v>12.076317503963537</v>
      </c>
      <c r="BE54" s="27"/>
    </row>
  </sheetData>
  <autoFilter ref="B9:BB54" xr:uid="{6FA527AF-6146-429A-BDE1-8F70FBC1612C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4EC0-C8EE-4500-85F5-660BD497A005}">
  <sheetPr codeName="Sheet42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185</v>
      </c>
      <c r="C10" s="10">
        <v>9.02</v>
      </c>
      <c r="D10" s="10">
        <v>185.37583000000001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33</v>
      </c>
      <c r="Q10" s="24">
        <v>1.1499999999999999</v>
      </c>
      <c r="R10" s="24">
        <v>3.88</v>
      </c>
      <c r="S10" s="24">
        <v>47.2</v>
      </c>
      <c r="T10" s="24">
        <v>88.31</v>
      </c>
      <c r="U10" s="10">
        <v>2</v>
      </c>
      <c r="V10" s="10">
        <v>0</v>
      </c>
      <c r="W10" s="10">
        <v>3</v>
      </c>
      <c r="X10" s="10">
        <v>1</v>
      </c>
      <c r="Y10" s="10">
        <v>1</v>
      </c>
      <c r="Z10" s="10">
        <v>1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1.8827</v>
      </c>
      <c r="AK10" s="10">
        <v>9.2200000000000004E-2</v>
      </c>
      <c r="AL10" s="11">
        <v>6.7000000000000004E-2</v>
      </c>
      <c r="AM10" s="11">
        <v>3.3E-3</v>
      </c>
      <c r="AN10" s="11">
        <v>2.3087</v>
      </c>
      <c r="AO10" s="11">
        <v>4.1799999999999997E-2</v>
      </c>
      <c r="AP10" s="11">
        <v>0.21160000000000001</v>
      </c>
      <c r="AQ10" s="11">
        <v>3.8E-3</v>
      </c>
      <c r="AR10" s="11">
        <v>3.4933000000000001</v>
      </c>
      <c r="AS10" s="11">
        <v>0.1399</v>
      </c>
      <c r="AT10" s="11">
        <v>6.5500000000000003E-2</v>
      </c>
      <c r="AU10" s="11">
        <v>2.5999999999999999E-3</v>
      </c>
      <c r="AV10" s="11">
        <v>31.503699999999998</v>
      </c>
      <c r="AW10" s="11">
        <v>0.58030000000000004</v>
      </c>
      <c r="AX10" s="11">
        <v>0.44879999999999998</v>
      </c>
      <c r="AY10" s="11">
        <v>8.3000000000000001E-3</v>
      </c>
      <c r="AZ10" s="11">
        <v>0.35917625681405202</v>
      </c>
      <c r="BA10" s="11">
        <v>6.8519083969465644</v>
      </c>
      <c r="BB10" s="11">
        <v>0.74528485319852222</v>
      </c>
      <c r="BC10" s="11">
        <v>0.56684412895593017</v>
      </c>
      <c r="BD10" s="11">
        <v>0.29272692261274091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5.2862499999999993E-2</v>
      </c>
      <c r="BJ10" s="4">
        <f>DSTDEV(PlotSort,"PhxRed",$BI$35:$BI$38)/SQRT($BH10)</f>
        <v>4.7675625027619696E-3</v>
      </c>
      <c r="BK10" s="4">
        <f>DAVERAGE(PlotSort,"PhxRedEdge",$BI$35:$BI$38)</f>
        <v>0.20415</v>
      </c>
      <c r="BL10" s="4">
        <f>DSTDEV(PlotSort,"PhxRedEdge",$BI$35:$BI$38)/SQRT($BH10)</f>
        <v>3.2412692904020216E-3</v>
      </c>
      <c r="BM10" s="4">
        <f>DAVERAGE(PlotSort,"TMRed",$BI$35:$BI$38)</f>
        <v>5.3243749999999999E-2</v>
      </c>
      <c r="BN10" s="4">
        <f>DSTDEV(PlotSort,"TMRed",$BI$35:$BI$38)/SQRT($BH10)</f>
        <v>4.6126402800156204E-3</v>
      </c>
      <c r="BO10" s="4">
        <f>DAVERAGE(PlotSort,"TMNIR",$BI$35:$BI$38)</f>
        <v>0.45246249999999993</v>
      </c>
      <c r="BP10" s="4">
        <f>DSTDEV(PlotSort,"TMNIR",$BI$35:$BI$38)/SQRT($BH10)</f>
        <v>8.4676670983637667E-3</v>
      </c>
      <c r="BQ10" s="4">
        <f>DAVERAGE(PlotSort,"NDRE",$BI$35:$BI$38)</f>
        <v>0.37658840359582774</v>
      </c>
      <c r="BR10" s="4">
        <f>DSTDEV(PlotSort,"NDRE",$BI$35:$BI$38)/SQRT($BH10)</f>
        <v>8.2002637033704653E-3</v>
      </c>
      <c r="BS10" s="4">
        <f>DAVERAGE(PlotSort,"rvi",$BI$35:$BI$38)</f>
        <v>9.8683439316780639</v>
      </c>
      <c r="BT10" s="4">
        <f>DSTDEV(PlotSort,"rvi",$BI$35:$BI$38)/SQRT($BH10)</f>
        <v>0.6197148535948237</v>
      </c>
      <c r="BU10" s="17">
        <f>DAVERAGE(PlotSort,"ndvi",$BI$35:$BI$38)</f>
        <v>0.79087785615073003</v>
      </c>
      <c r="BV10" s="4">
        <f>DSTDEV(PlotSort,"ndvi",$BI$35:$BI$38)/SQRT($BH10)</f>
        <v>1.5821708629997502E-2</v>
      </c>
      <c r="BW10" s="17">
        <f>DAVERAGE(PlotSort,"SAVI",$BI$35:$BI$38)</f>
        <v>0.59453963232588536</v>
      </c>
      <c r="BX10" s="4">
        <f>DSTDEV(PlotSort,"SAVI",$BI$35:$BI$38)/SQRT($BH10)</f>
        <v>1.2719459491634269E-2</v>
      </c>
      <c r="BY10" s="17">
        <f>DAVERAGE(PlotSort,"CCCI",$BI$35:$BI$38)</f>
        <v>0.26408914793842497</v>
      </c>
      <c r="BZ10" s="4">
        <f>DSTDEV(PlotSort,"CCCI",$BI$35:$BI$38)/SQRT($BH10)</f>
        <v>2.2296534473124879E-2</v>
      </c>
    </row>
    <row r="11" spans="1:78" ht="13.5" customHeight="1" x14ac:dyDescent="0.2">
      <c r="B11" s="10">
        <v>185</v>
      </c>
      <c r="C11" s="10">
        <v>9.0109999999999992</v>
      </c>
      <c r="D11" s="10">
        <v>185.37546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33</v>
      </c>
      <c r="Q11" s="24">
        <v>1.1499999999999999</v>
      </c>
      <c r="R11" s="24">
        <v>3.88</v>
      </c>
      <c r="S11" s="24">
        <v>47.31</v>
      </c>
      <c r="T11" s="24">
        <v>88.24</v>
      </c>
      <c r="U11" s="10">
        <v>2</v>
      </c>
      <c r="V11" s="10">
        <v>0</v>
      </c>
      <c r="W11" s="10">
        <v>3</v>
      </c>
      <c r="X11" s="10">
        <v>1</v>
      </c>
      <c r="Y11" s="10">
        <v>1</v>
      </c>
      <c r="Z11" s="10">
        <v>1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2.7031999999999998</v>
      </c>
      <c r="AK11" s="10">
        <v>0.94869999999999999</v>
      </c>
      <c r="AL11" s="11">
        <v>9.6299999999999997E-2</v>
      </c>
      <c r="AM11" s="11">
        <v>3.3799999999999997E-2</v>
      </c>
      <c r="AN11" s="11">
        <v>2.5320999999999998</v>
      </c>
      <c r="AO11" s="11">
        <v>0.32350000000000001</v>
      </c>
      <c r="AP11" s="11">
        <v>0.2326</v>
      </c>
      <c r="AQ11" s="11">
        <v>2.9700000000000001E-2</v>
      </c>
      <c r="AR11" s="11">
        <v>4.9595000000000002</v>
      </c>
      <c r="AS11" s="11">
        <v>1.6033999999999999</v>
      </c>
      <c r="AT11" s="11">
        <v>9.3200000000000005E-2</v>
      </c>
      <c r="AU11" s="11">
        <v>3.0099999999999998E-2</v>
      </c>
      <c r="AV11" s="11">
        <v>31.930099999999999</v>
      </c>
      <c r="AW11" s="11">
        <v>1.4227000000000001</v>
      </c>
      <c r="AX11" s="11">
        <v>0.45579999999999998</v>
      </c>
      <c r="AY11" s="11">
        <v>2.0299999999999999E-2</v>
      </c>
      <c r="AZ11" s="11">
        <v>0.32423009877977915</v>
      </c>
      <c r="BA11" s="11">
        <v>4.8905579399141628</v>
      </c>
      <c r="BB11" s="11">
        <v>0.66047358834244085</v>
      </c>
      <c r="BC11" s="11">
        <v>0.51849380362249753</v>
      </c>
      <c r="BD11" s="11">
        <v>0.33979366613966416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4.9956249999999994E-2</v>
      </c>
      <c r="BJ11" s="4">
        <f>DSTDEV(PlotSort,"PhxRed",$BI$31:$BI$32)/SQRT($BH11)</f>
        <v>4.5270388477642578E-3</v>
      </c>
      <c r="BK11" s="4">
        <f>DAVERAGE(PlotSort,"PhxRedEdge",$BI$31:$BI$32)</f>
        <v>0.19950625</v>
      </c>
      <c r="BL11" s="4">
        <f>DSTDEV(PlotSort,"PhxRedEdge",$BI$31:$BI$32)/SQRT($BH11)</f>
        <v>3.8518660926664286E-3</v>
      </c>
      <c r="BM11" s="4">
        <f>DAVERAGE(PlotSort,"TMRed",$BI$31:$BI$32)</f>
        <v>5.0243749999999997E-2</v>
      </c>
      <c r="BN11" s="4">
        <f>DSTDEV(PlotSort,"TMRed",$BI$31:$BI$32)/SQRT($BH11)</f>
        <v>4.2726062377078456E-3</v>
      </c>
      <c r="BO11" s="4">
        <f>DAVERAGE(PlotSort,"TMNIR",$BI$31:$BI$32)</f>
        <v>0.44595000000000001</v>
      </c>
      <c r="BP11" s="4">
        <f>DSTDEV(PlotSort,"TMNIR",$BI$31:$BI$32)/SQRT($BH11)</f>
        <v>1.0774673235571155E-2</v>
      </c>
      <c r="BQ11" s="4">
        <f>DAVERAGE(PlotSort,"NDRE",$BI$31:$BI$32)</f>
        <v>0.38068793840954918</v>
      </c>
      <c r="BR11" s="4">
        <f>DSTDEV(PlotSort,"NDRE",$BI$31:$BI$32)/SQRT($BH11)</f>
        <v>7.8744976601414756E-3</v>
      </c>
      <c r="BS11" s="4">
        <f>DAVERAGE(PlotSort,"rvi",$BI$31:$BI$32)</f>
        <v>9.5980852979662981</v>
      </c>
      <c r="BT11" s="4">
        <f>DSTDEV(PlotSort,"rvi",$BI$31:$BI$32)/SQRT($BH11)</f>
        <v>0.63678428665845166</v>
      </c>
      <c r="BU11" s="17">
        <f>DAVERAGE(PlotSort,"ndvi",$BI$31:$BI$32)</f>
        <v>0.7990669158661452</v>
      </c>
      <c r="BV11" s="4">
        <f>DSTDEV(PlotSort,"ndvi",$BI$31:$BI$32)/SQRT($BH11)</f>
        <v>1.3991698884991018E-2</v>
      </c>
      <c r="BW11" s="17">
        <f>DAVERAGE(PlotSort,"SAVI",$BI$31:$BI$32)</f>
        <v>0.59500471493688667</v>
      </c>
      <c r="BX11" s="4">
        <f>DSTDEV(PlotSort,"SAVI",$BI$31:$BI$32)/SQRT($BH11)</f>
        <v>1.1269398349466237E-2</v>
      </c>
      <c r="BY11" s="17">
        <f>DAVERAGE(PlotSort,"CCCI",$BI$31:$BI$32)</f>
        <v>0.26480642804156007</v>
      </c>
      <c r="BZ11" s="4">
        <f>DSTDEV(PlotSort,"CCCI",$BI$31:$BI$32)/SQRT($BH11)</f>
        <v>3.4531725673289791E-2</v>
      </c>
    </row>
    <row r="12" spans="1:78" ht="13.5" customHeight="1" x14ac:dyDescent="0.2">
      <c r="B12" s="10">
        <v>185</v>
      </c>
      <c r="C12" s="10">
        <v>9.0020000000000007</v>
      </c>
      <c r="D12" s="10">
        <v>185.37508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33</v>
      </c>
      <c r="Q12" s="24">
        <v>1.1499999999999999</v>
      </c>
      <c r="R12" s="24">
        <v>3.88</v>
      </c>
      <c r="S12" s="24">
        <v>47.43</v>
      </c>
      <c r="T12" s="24">
        <v>88.17</v>
      </c>
      <c r="U12" s="10">
        <v>2</v>
      </c>
      <c r="V12" s="10">
        <v>0</v>
      </c>
      <c r="W12" s="10">
        <v>3</v>
      </c>
      <c r="X12" s="10">
        <v>1</v>
      </c>
      <c r="Y12" s="10">
        <v>1</v>
      </c>
      <c r="Z12" s="10">
        <v>1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1.0872999999999999</v>
      </c>
      <c r="AK12" s="10">
        <v>1.6199999999999999E-2</v>
      </c>
      <c r="AL12" s="11">
        <v>3.8800000000000001E-2</v>
      </c>
      <c r="AM12" s="11">
        <v>5.9999999999999995E-4</v>
      </c>
      <c r="AN12" s="11">
        <v>2.1993</v>
      </c>
      <c r="AO12" s="11">
        <v>4.8399999999999999E-2</v>
      </c>
      <c r="AP12" s="11">
        <v>0.2024</v>
      </c>
      <c r="AQ12" s="11">
        <v>4.4999999999999997E-3</v>
      </c>
      <c r="AR12" s="11">
        <v>2.0714000000000001</v>
      </c>
      <c r="AS12" s="11">
        <v>1.0699999999999999E-2</v>
      </c>
      <c r="AT12" s="11">
        <v>3.9E-2</v>
      </c>
      <c r="AU12" s="11">
        <v>2.0000000000000001E-4</v>
      </c>
      <c r="AV12" s="11">
        <v>37.103000000000002</v>
      </c>
      <c r="AW12" s="11">
        <v>1.5370999999999999</v>
      </c>
      <c r="AX12" s="11">
        <v>0.53080000000000005</v>
      </c>
      <c r="AY12" s="11">
        <v>2.1999999999999999E-2</v>
      </c>
      <c r="AZ12" s="11">
        <v>0.44789961811238405</v>
      </c>
      <c r="BA12" s="11">
        <v>13.610256410256412</v>
      </c>
      <c r="BB12" s="11">
        <v>0.86310986310986315</v>
      </c>
      <c r="BC12" s="11">
        <v>0.68956814357823903</v>
      </c>
      <c r="BD12" s="11">
        <v>0.46707221940734983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5.5768749999999999E-2</v>
      </c>
      <c r="BJ12" s="4">
        <f>DSTDEV(PlotSort,"PhxRed",$BJ$31:$BJ$32)/SQRT($BH12)</f>
        <v>8.5046444112908109E-3</v>
      </c>
      <c r="BK12" s="4">
        <f>DAVERAGE(PlotSort,"PhxRedEdge",$BJ$31:$BJ$32)</f>
        <v>0.20879375</v>
      </c>
      <c r="BL12" s="4">
        <f>DSTDEV(PlotSort,"PhxRedEdge",$BJ$31:$BJ$32)/SQRT($BH12)</f>
        <v>5.0706957835356947E-3</v>
      </c>
      <c r="BM12" s="4">
        <f>DAVERAGE(PlotSort,"TMRed",$BJ$31:$BJ$32)</f>
        <v>5.6243749999999995E-2</v>
      </c>
      <c r="BN12" s="4">
        <f>DSTDEV(PlotSort,"TMRed",$BJ$31:$BJ$32)/SQRT($BH12)</f>
        <v>8.2757173342154072E-3</v>
      </c>
      <c r="BO12" s="4">
        <f>DAVERAGE(PlotSort,"TMNIR",$BJ$31:$BJ$32)</f>
        <v>0.45897499999999991</v>
      </c>
      <c r="BP12" s="4">
        <f>DSTDEV(PlotSort,"TMNIR",$BJ$31:$BJ$32)/SQRT($BH12)</f>
        <v>1.3214277316599937E-2</v>
      </c>
      <c r="BQ12" s="4">
        <f>DAVERAGE(PlotSort,"NDRE",$BJ$31:$BJ$32)</f>
        <v>0.3724888687821063</v>
      </c>
      <c r="BR12" s="4">
        <f>DSTDEV(PlotSort,"NDRE",$BJ$31:$BJ$32)/SQRT($BH12)</f>
        <v>1.4618299184075603E-2</v>
      </c>
      <c r="BS12" s="4">
        <f>DAVERAGE(PlotSort,"rvi",$BJ$31:$BJ$32)</f>
        <v>10.138602565389835</v>
      </c>
      <c r="BT12" s="4">
        <f>DSTDEV(PlotSort,"rvi",$BJ$31:$BJ$32)/SQRT($BH12)</f>
        <v>1.0826630781327162</v>
      </c>
      <c r="BU12" s="17">
        <f>DAVERAGE(PlotSort,"ndvi",$BJ$31:$BJ$32)</f>
        <v>0.78268879643531519</v>
      </c>
      <c r="BV12" s="4">
        <f>DSTDEV(PlotSort,"ndvi",$BJ$31:$BJ$32)/SQRT($BH12)</f>
        <v>2.8809263328459071E-2</v>
      </c>
      <c r="BW12" s="17">
        <f>DAVERAGE(PlotSort,"SAVI",$BJ$31:$BJ$32)</f>
        <v>0.59407454971488394</v>
      </c>
      <c r="BX12" s="4">
        <f>DSTDEV(PlotSort,"SAVI",$BJ$31:$BJ$32)/SQRT($BH12)</f>
        <v>2.3274056506511168E-2</v>
      </c>
      <c r="BY12" s="17">
        <f>DAVERAGE(PlotSort,"CCCI",$BJ$31:$BJ$32)</f>
        <v>0.26337186783528987</v>
      </c>
      <c r="BZ12" s="4">
        <f>DSTDEV(PlotSort,"CCCI",$BJ$31:$BJ$32)/SQRT($BH12)</f>
        <v>2.9365248984215348E-2</v>
      </c>
    </row>
    <row r="13" spans="1:78" ht="13.5" customHeight="1" x14ac:dyDescent="0.2">
      <c r="B13" s="10">
        <v>185</v>
      </c>
      <c r="C13" s="10">
        <v>8.9930000000000003</v>
      </c>
      <c r="D13" s="10">
        <v>185.37470999999999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33</v>
      </c>
      <c r="Q13" s="24">
        <v>1.1499999999999999</v>
      </c>
      <c r="R13" s="24">
        <v>3.88</v>
      </c>
      <c r="S13" s="24">
        <v>47.54</v>
      </c>
      <c r="T13" s="24">
        <v>88.1</v>
      </c>
      <c r="U13" s="10">
        <v>2</v>
      </c>
      <c r="V13" s="10">
        <v>0</v>
      </c>
      <c r="W13" s="10">
        <v>3</v>
      </c>
      <c r="X13" s="10">
        <v>1</v>
      </c>
      <c r="Y13" s="10">
        <v>1</v>
      </c>
      <c r="Z13" s="10">
        <v>1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0.95520000000000005</v>
      </c>
      <c r="AK13" s="10">
        <v>8.3599999999999994E-2</v>
      </c>
      <c r="AL13" s="11">
        <v>3.4200000000000001E-2</v>
      </c>
      <c r="AM13" s="11">
        <v>3.0000000000000001E-3</v>
      </c>
      <c r="AN13" s="11">
        <v>1.925</v>
      </c>
      <c r="AO13" s="11">
        <v>0.12709999999999999</v>
      </c>
      <c r="AP13" s="11">
        <v>0.17749999999999999</v>
      </c>
      <c r="AQ13" s="11">
        <v>1.17E-2</v>
      </c>
      <c r="AR13" s="11">
        <v>1.9252</v>
      </c>
      <c r="AS13" s="11">
        <v>0.1426</v>
      </c>
      <c r="AT13" s="11">
        <v>3.6299999999999999E-2</v>
      </c>
      <c r="AU13" s="11">
        <v>2.7000000000000001E-3</v>
      </c>
      <c r="AV13" s="11">
        <v>28.885000000000002</v>
      </c>
      <c r="AW13" s="11">
        <v>1.2645999999999999</v>
      </c>
      <c r="AX13" s="11">
        <v>0.41410000000000002</v>
      </c>
      <c r="AY13" s="11">
        <v>1.8100000000000002E-2</v>
      </c>
      <c r="AZ13" s="11">
        <v>0.39993238674780263</v>
      </c>
      <c r="BA13" s="11">
        <v>11.40771349862259</v>
      </c>
      <c r="BB13" s="11">
        <v>0.83880994671403197</v>
      </c>
      <c r="BC13" s="11">
        <v>0.5962752525252526</v>
      </c>
      <c r="BD13" s="11">
        <v>0.26242144760012998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7.4987500000000012E-2</v>
      </c>
      <c r="BJ13" s="4">
        <f>DSTDEV(PlotSort,"PhxRed",$BL$35:$BL$36)/SQRT($BH13)</f>
        <v>1.4016424517329642E-2</v>
      </c>
      <c r="BK13" s="4">
        <f>DAVERAGE(PlotSort,"PhxRedEdge",$BL$35:$BL$36)</f>
        <v>0.21153749999999999</v>
      </c>
      <c r="BL13" s="4">
        <f>DSTDEV(PlotSort,"PhxRedEdge",$BL$35:$BL$36)/SQRT($BH13)</f>
        <v>1.0012812104998318E-2</v>
      </c>
      <c r="BM13" s="4">
        <f>DAVERAGE(PlotSort,"TMRed",$BL$35:$BL$36)</f>
        <v>7.4912499999999993E-2</v>
      </c>
      <c r="BN13" s="4">
        <f>DSTDEV(PlotSort,"TMRed",$BL$35:$BL$36)/SQRT($BH13)</f>
        <v>1.3638095770671217E-2</v>
      </c>
      <c r="BO13" s="4">
        <f>DAVERAGE(PlotSort,"TMNIR",$BL$35:$BL$36)</f>
        <v>0.41165000000000002</v>
      </c>
      <c r="BP13" s="4">
        <f>DSTDEV(PlotSort,"TMNIR",$BL$35:$BL$36)/SQRT($BH13)</f>
        <v>1.2163719473441147E-2</v>
      </c>
      <c r="BQ13" s="4">
        <f>DAVERAGE(PlotSort,"NDRE",$BL$35:$BL$36)</f>
        <v>0.32253612028256545</v>
      </c>
      <c r="BR13" s="4">
        <f>DSTDEV(PlotSort,"NDRE",$BL$35:$BL$36)/SQRT($BH13)</f>
        <v>1.5193585131392668E-2</v>
      </c>
      <c r="BS13" s="4">
        <f>DAVERAGE(PlotSort,"rvi",$BL$35:$BL$36)</f>
        <v>6.4388767597798529</v>
      </c>
      <c r="BT13" s="4">
        <f>DSTDEV(PlotSort,"rvi",$BL$35:$BL$36)/SQRT($BH13)</f>
        <v>0.76069096772996569</v>
      </c>
      <c r="BU13" s="17">
        <f>DAVERAGE(PlotSort,"ndvi",$BL$35:$BL$36)</f>
        <v>0.70228293790321772</v>
      </c>
      <c r="BV13" s="4">
        <f>DSTDEV(PlotSort,"ndvi",$BL$35:$BL$36)/SQRT($BH13)</f>
        <v>4.0901012511349567E-2</v>
      </c>
      <c r="BW13" s="17">
        <f>DAVERAGE(PlotSort,"SAVI",$BL$35:$BL$36)</f>
        <v>0.51399876211714968</v>
      </c>
      <c r="BX13" s="4">
        <f>DSTDEV(PlotSort,"SAVI",$BL$35:$BL$36)/SQRT($BH13)</f>
        <v>2.3997369905757501E-2</v>
      </c>
      <c r="BY13" s="17">
        <f>DAVERAGE(PlotSort,"CCCI",$BL$35:$BL$36)</f>
        <v>0.20170431862541385</v>
      </c>
      <c r="BZ13" s="4">
        <f>DSTDEV(PlotSort,"CCCI",$BL$35:$BL$36)/SQRT($BH13)</f>
        <v>4.9121558665309435E-2</v>
      </c>
    </row>
    <row r="14" spans="1:78" ht="13.5" customHeight="1" x14ac:dyDescent="0.2">
      <c r="B14" s="10">
        <v>185</v>
      </c>
      <c r="C14" s="10">
        <v>8.9830000000000005</v>
      </c>
      <c r="D14" s="10">
        <v>185.37429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33</v>
      </c>
      <c r="Q14" s="24">
        <v>1.1499999999999999</v>
      </c>
      <c r="R14" s="24">
        <v>3.88</v>
      </c>
      <c r="S14" s="24">
        <v>47.66</v>
      </c>
      <c r="T14" s="24">
        <v>88.02</v>
      </c>
      <c r="U14" s="10">
        <v>2</v>
      </c>
      <c r="V14" s="10">
        <v>0</v>
      </c>
      <c r="W14" s="10">
        <v>3</v>
      </c>
      <c r="X14" s="10">
        <v>1</v>
      </c>
      <c r="Y14" s="10">
        <v>1</v>
      </c>
      <c r="Z14" s="10">
        <v>1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0.93700000000000006</v>
      </c>
      <c r="AK14" s="10">
        <v>3.1800000000000002E-2</v>
      </c>
      <c r="AL14" s="11">
        <v>3.3599999999999998E-2</v>
      </c>
      <c r="AM14" s="11">
        <v>1.1000000000000001E-3</v>
      </c>
      <c r="AN14" s="11">
        <v>2.3449</v>
      </c>
      <c r="AO14" s="11">
        <v>0.21959999999999999</v>
      </c>
      <c r="AP14" s="11">
        <v>0.21679999999999999</v>
      </c>
      <c r="AQ14" s="11">
        <v>2.0299999999999999E-2</v>
      </c>
      <c r="AR14" s="11">
        <v>1.8188</v>
      </c>
      <c r="AS14" s="11">
        <v>4.07E-2</v>
      </c>
      <c r="AT14" s="11">
        <v>3.44E-2</v>
      </c>
      <c r="AU14" s="11">
        <v>8.0000000000000004E-4</v>
      </c>
      <c r="AV14" s="11">
        <v>34.634099999999997</v>
      </c>
      <c r="AW14" s="11">
        <v>3.4028999999999998</v>
      </c>
      <c r="AX14" s="11">
        <v>0.49769999999999998</v>
      </c>
      <c r="AY14" s="11">
        <v>4.8899999999999999E-2</v>
      </c>
      <c r="AZ14" s="11">
        <v>0.39314205738278518</v>
      </c>
      <c r="BA14" s="11">
        <v>14.468023255813954</v>
      </c>
      <c r="BB14" s="11">
        <v>0.87070099605337337</v>
      </c>
      <c r="BC14" s="11">
        <v>0.67333591706230012</v>
      </c>
      <c r="BD14" s="11">
        <v>0.13693752929081077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4.7799999999999995E-2</v>
      </c>
      <c r="BJ14" s="4">
        <f>DSTDEV(PlotSort,"PhxRed",$BM$35:$BM$36)/SQRT($BH14)</f>
        <v>4.1442631029734002E-3</v>
      </c>
      <c r="BK14" s="4">
        <f>DAVERAGE(PlotSort,"PhxRedEdge",$BM$35:$BM$36)</f>
        <v>0.1988625</v>
      </c>
      <c r="BL14" s="4">
        <f>DSTDEV(PlotSort,"PhxRedEdge",$BM$35:$BM$36)/SQRT($BH14)</f>
        <v>3.4980336738421117E-3</v>
      </c>
      <c r="BM14" s="4">
        <f>DAVERAGE(PlotSort,"TMRed",$BM$35:$BM$36)</f>
        <v>4.8318750000000001E-2</v>
      </c>
      <c r="BN14" s="4">
        <f>DSTDEV(PlotSort,"TMRed",$BM$35:$BM$36)/SQRT($BH14)</f>
        <v>3.9185479745904184E-3</v>
      </c>
      <c r="BO14" s="4">
        <f>DAVERAGE(PlotSort,"TMNIR",$BM$35:$BM$36)</f>
        <v>0.44897500000000001</v>
      </c>
      <c r="BP14" s="4">
        <f>DSTDEV(PlotSort,"TMNIR",$BM$35:$BM$36)/SQRT($BH14)</f>
        <v>6.9531377808871309E-3</v>
      </c>
      <c r="BQ14" s="4">
        <f>DAVERAGE(PlotSort,"NDRE",$BM$35:$BM$36)</f>
        <v>0.38605111216085003</v>
      </c>
      <c r="BR14" s="4">
        <f>DSTDEV(PlotSort,"NDRE",$BM$35:$BM$36)/SQRT($BH14)</f>
        <v>6.138846799480493E-3</v>
      </c>
      <c r="BS14" s="4">
        <f>DAVERAGE(PlotSort,"rvi",$BM$35:$BM$36)</f>
        <v>9.9769587899846925</v>
      </c>
      <c r="BT14" s="4">
        <f>DSTDEV(PlotSort,"rvi",$BM$35:$BM$36)/SQRT($BH14)</f>
        <v>0.59637810869681962</v>
      </c>
      <c r="BU14" s="17">
        <f>DAVERAGE(PlotSort,"ndvi",$BM$35:$BM$36)</f>
        <v>0.80724518958428571</v>
      </c>
      <c r="BV14" s="4">
        <f>DSTDEV(PlotSort,"ndvi",$BM$35:$BM$36)/SQRT($BH14)</f>
        <v>1.3341815768849449E-2</v>
      </c>
      <c r="BW14" s="17">
        <f>DAVERAGE(PlotSort,"SAVI",$BM$35:$BM$36)</f>
        <v>0.60253624186521504</v>
      </c>
      <c r="BX14" s="4">
        <f>DSTDEV(PlotSort,"SAVI",$BM$35:$BM$36)/SQRT($BH14)</f>
        <v>9.1502137308413257E-3</v>
      </c>
      <c r="BY14" s="17">
        <f>DAVERAGE(PlotSort,"CCCI",$BM$35:$BM$36)</f>
        <v>0.27288436786972259</v>
      </c>
      <c r="BZ14" s="4">
        <f>DSTDEV(PlotSort,"CCCI",$BM$35:$BM$36)/SQRT($BH14)</f>
        <v>2.0777367517045543E-2</v>
      </c>
    </row>
    <row r="15" spans="1:78" ht="13.5" customHeight="1" x14ac:dyDescent="0.2">
      <c r="B15" s="10">
        <v>185</v>
      </c>
      <c r="C15" s="10">
        <v>8.9740000000000002</v>
      </c>
      <c r="D15" s="10">
        <v>185.37392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33</v>
      </c>
      <c r="Q15" s="24">
        <v>1.1499999999999999</v>
      </c>
      <c r="R15" s="24">
        <v>3.88</v>
      </c>
      <c r="S15" s="24">
        <v>47.78</v>
      </c>
      <c r="T15" s="24">
        <v>87.95</v>
      </c>
      <c r="U15" s="10">
        <v>2</v>
      </c>
      <c r="V15" s="10">
        <v>0</v>
      </c>
      <c r="W15" s="10">
        <v>3</v>
      </c>
      <c r="X15" s="10">
        <v>1</v>
      </c>
      <c r="Y15" s="10">
        <v>1</v>
      </c>
      <c r="Z15" s="10">
        <v>1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1.0613999999999999</v>
      </c>
      <c r="AK15" s="10">
        <v>4.4299999999999999E-2</v>
      </c>
      <c r="AL15" s="11">
        <v>3.8100000000000002E-2</v>
      </c>
      <c r="AM15" s="11">
        <v>1.6000000000000001E-3</v>
      </c>
      <c r="AN15" s="11">
        <v>2.2067999999999999</v>
      </c>
      <c r="AO15" s="11">
        <v>4.3E-3</v>
      </c>
      <c r="AP15" s="11">
        <v>0.2044</v>
      </c>
      <c r="AQ15" s="11">
        <v>4.0000000000000002E-4</v>
      </c>
      <c r="AR15" s="11">
        <v>2.0499000000000001</v>
      </c>
      <c r="AS15" s="11">
        <v>3.8399999999999997E-2</v>
      </c>
      <c r="AT15" s="11">
        <v>3.8800000000000001E-2</v>
      </c>
      <c r="AU15" s="11">
        <v>6.9999999999999999E-4</v>
      </c>
      <c r="AV15" s="11">
        <v>34.457299999999996</v>
      </c>
      <c r="AW15" s="11">
        <v>0.7218</v>
      </c>
      <c r="AX15" s="11">
        <v>0.49630000000000002</v>
      </c>
      <c r="AY15" s="11">
        <v>1.04E-2</v>
      </c>
      <c r="AZ15" s="11">
        <v>0.41658341658341663</v>
      </c>
      <c r="BA15" s="11">
        <v>12.791237113402062</v>
      </c>
      <c r="BB15" s="11">
        <v>0.85498037749953282</v>
      </c>
      <c r="BC15" s="11">
        <v>0.66297942227804085</v>
      </c>
      <c r="BD15" s="11">
        <v>0.31251606736160975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4.0862500000000003E-2</v>
      </c>
      <c r="BJ15" s="4">
        <f>DSTDEV(PlotSort,"PhxRed",$BN$35:$BN$36)/SQRT($BH15)</f>
        <v>5.8947294103655476E-3</v>
      </c>
      <c r="BK15" s="4">
        <f>DAVERAGE(PlotSort,"PhxRedEdge",$BN$35:$BN$36)</f>
        <v>0.20733750000000001</v>
      </c>
      <c r="BL15" s="4">
        <f>DSTDEV(PlotSort,"PhxRedEdge",$BN$35:$BN$36)/SQRT($BH15)</f>
        <v>4.0211910771028314E-3</v>
      </c>
      <c r="BM15" s="4">
        <f>DAVERAGE(PlotSort,"TMRed",$BN$35:$BN$36)</f>
        <v>4.1424999999999997E-2</v>
      </c>
      <c r="BN15" s="4">
        <f>DSTDEV(PlotSort,"TMRed",$BN$35:$BN$36)/SQRT($BH15)</f>
        <v>5.5795145078095408E-3</v>
      </c>
      <c r="BO15" s="4">
        <f>DAVERAGE(PlotSort,"TMNIR",$BN$35:$BN$36)</f>
        <v>0.50024999999999997</v>
      </c>
      <c r="BP15" s="4">
        <f>DSTDEV(PlotSort,"TMNIR",$BN$35:$BN$36)/SQRT($BH15)</f>
        <v>1.8636619098660878E-2</v>
      </c>
      <c r="BQ15" s="4">
        <f>DAVERAGE(PlotSort,"NDRE",$BN$35:$BN$36)</f>
        <v>0.41171526977904527</v>
      </c>
      <c r="BR15" s="4">
        <f>DSTDEV(PlotSort,"NDRE",$BN$35:$BN$36)/SQRT($BH15)</f>
        <v>1.3401418394837888E-2</v>
      </c>
      <c r="BS15" s="4">
        <f>DAVERAGE(PlotSort,"rvi",$BN$35:$BN$36)</f>
        <v>13.080581386963022</v>
      </c>
      <c r="BT15" s="4">
        <f>DSTDEV(PlotSort,"rvi",$BN$35:$BN$36)/SQRT($BH15)</f>
        <v>1.2419970295083071</v>
      </c>
      <c r="BU15" s="17">
        <f>DAVERAGE(PlotSort,"ndvi",$BN$35:$BN$36)</f>
        <v>0.84673810753113188</v>
      </c>
      <c r="BV15" s="4">
        <f>DSTDEV(PlotSort,"ndvi",$BN$35:$BN$36)/SQRT($BH15)</f>
        <v>1.8841079321923797E-2</v>
      </c>
      <c r="BW15" s="17">
        <f>DAVERAGE(PlotSort,"SAVI",$BN$35:$BN$36)</f>
        <v>0.65908728345596168</v>
      </c>
      <c r="BX15" s="4">
        <f>DSTDEV(PlotSort,"SAVI",$BN$35:$BN$36)/SQRT($BH15)</f>
        <v>1.9774678343631412E-2</v>
      </c>
      <c r="BY15" s="17">
        <f>DAVERAGE(PlotSort,"CCCI",$BN$35:$BN$36)</f>
        <v>0.30888353738884083</v>
      </c>
      <c r="BZ15" s="4">
        <f>DSTDEV(PlotSort,"CCCI",$BN$35:$BN$36)/SQRT($BH15)</f>
        <v>6.0651483304612945E-2</v>
      </c>
    </row>
    <row r="16" spans="1:78" ht="13.5" customHeight="1" x14ac:dyDescent="0.2">
      <c r="B16" s="10">
        <v>185</v>
      </c>
      <c r="C16" s="10">
        <v>8.9649999999999999</v>
      </c>
      <c r="D16" s="10">
        <v>185.37353999999999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33</v>
      </c>
      <c r="Q16" s="24">
        <v>1.1499999999999999</v>
      </c>
      <c r="R16" s="24">
        <v>3.88</v>
      </c>
      <c r="S16" s="24">
        <v>47.89</v>
      </c>
      <c r="T16" s="24">
        <v>87.88</v>
      </c>
      <c r="U16" s="10">
        <v>2</v>
      </c>
      <c r="V16" s="10">
        <v>0</v>
      </c>
      <c r="W16" s="10">
        <v>3</v>
      </c>
      <c r="X16" s="10">
        <v>1</v>
      </c>
      <c r="Y16" s="10">
        <v>1</v>
      </c>
      <c r="Z16" s="10">
        <v>1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0.95860000000000001</v>
      </c>
      <c r="AK16" s="10">
        <v>2.87E-2</v>
      </c>
      <c r="AL16" s="11">
        <v>3.4500000000000003E-2</v>
      </c>
      <c r="AM16" s="11">
        <v>1E-3</v>
      </c>
      <c r="AN16" s="11">
        <v>2.0762999999999998</v>
      </c>
      <c r="AO16" s="11">
        <v>0.2079</v>
      </c>
      <c r="AP16" s="11">
        <v>0.19270000000000001</v>
      </c>
      <c r="AQ16" s="11">
        <v>1.9300000000000001E-2</v>
      </c>
      <c r="AR16" s="11">
        <v>1.8948</v>
      </c>
      <c r="AS16" s="11">
        <v>1.21E-2</v>
      </c>
      <c r="AT16" s="11">
        <v>3.5999999999999997E-2</v>
      </c>
      <c r="AU16" s="11">
        <v>2.0000000000000001E-4</v>
      </c>
      <c r="AV16" s="11">
        <v>29.9666</v>
      </c>
      <c r="AW16" s="11">
        <v>2.6581999999999999</v>
      </c>
      <c r="AX16" s="11">
        <v>0.4325</v>
      </c>
      <c r="AY16" s="11">
        <v>3.8399999999999997E-2</v>
      </c>
      <c r="AZ16" s="11">
        <v>0.38355726167626358</v>
      </c>
      <c r="BA16" s="11">
        <v>12.013888888888889</v>
      </c>
      <c r="BB16" s="11">
        <v>0.84631803628601932</v>
      </c>
      <c r="BC16" s="11">
        <v>0.61409395973154379</v>
      </c>
      <c r="BD16" s="11">
        <v>0.14720780633355446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4.4487500000000006E-2</v>
      </c>
      <c r="BJ16" s="4">
        <f>DSTDEV(PlotSort,"PhxRed",$BK$31:$BK$32)/SQRT($BH16)</f>
        <v>4.2036479693237814E-3</v>
      </c>
      <c r="BK16" s="4">
        <f>DAVERAGE(PlotSort,"PhxRedEdge",$BK$31:$BK$32)</f>
        <v>0.19688749999999999</v>
      </c>
      <c r="BL16" s="4">
        <f>DSTDEV(PlotSort,"PhxRedEdge",$BK$31:$BK$32)/SQRT($BH16)</f>
        <v>3.8212549749177083E-3</v>
      </c>
      <c r="BM16" s="4">
        <f>DAVERAGE(PlotSort,"TMRed",$BK$31:$BK$32)</f>
        <v>4.5412499999999995E-2</v>
      </c>
      <c r="BN16" s="4">
        <f>DSTDEV(PlotSort,"TMRed",$BK$31:$BK$32)/SQRT($BH16)</f>
        <v>3.9462416191443101E-3</v>
      </c>
      <c r="BO16" s="4">
        <f>DAVERAGE(PlotSort,"TMNIR",$BK$31:$BK$32)</f>
        <v>0.42853125000000003</v>
      </c>
      <c r="BP16" s="4">
        <f>DSTDEV(PlotSort,"TMNIR",$BK$31:$BK$32)/SQRT($BH16)</f>
        <v>1.0466795588709723E-2</v>
      </c>
      <c r="BQ16" s="4">
        <f>DAVERAGE(PlotSort,"NDRE",$BK$31:$BK$32)</f>
        <v>0.36928953185003294</v>
      </c>
      <c r="BR16" s="4">
        <f>DSTDEV(PlotSort,"NDRE",$BK$31:$BK$32)/SQRT($BH16)</f>
        <v>7.7464281798012413E-3</v>
      </c>
      <c r="BS16" s="4">
        <f>DAVERAGE(PlotSort,"rvi",$BK$31:$BK$32)</f>
        <v>10.251809123132638</v>
      </c>
      <c r="BT16" s="4">
        <f>DSTDEV(PlotSort,"rvi",$BK$31:$BK$32)/SQRT($BH16)</f>
        <v>0.74016790632781626</v>
      </c>
      <c r="BU16" s="17">
        <f>DAVERAGE(PlotSort,"ndvi",$BK$31:$BK$32)</f>
        <v>0.80832659069853108</v>
      </c>
      <c r="BV16" s="4">
        <f>DSTDEV(PlotSort,"ndvi",$BK$31:$BK$32)/SQRT($BH16)</f>
        <v>1.4741404243419158E-2</v>
      </c>
      <c r="BW16" s="17">
        <f>DAVERAGE(PlotSort,"SAVI",$BK$31:$BK$32)</f>
        <v>0.58892038717516526</v>
      </c>
      <c r="BX16" s="4">
        <f>DSTDEV(PlotSort,"SAVI",$BK$31:$BK$32)/SQRT($BH16)</f>
        <v>1.3139476637643211E-2</v>
      </c>
      <c r="BY16" s="17">
        <f>DAVERAGE(PlotSort,"CCCI",$BK$31:$BK$32)</f>
        <v>0.16850332441591298</v>
      </c>
      <c r="BZ16" s="4">
        <f>DSTDEV(PlotSort,"CCCI",$BK$31:$BK$32)/SQRT($BH16)</f>
        <v>2.2206473386404597E-2</v>
      </c>
    </row>
    <row r="17" spans="2:78" ht="13.5" customHeight="1" x14ac:dyDescent="0.2">
      <c r="B17" s="10">
        <v>185</v>
      </c>
      <c r="C17" s="10">
        <v>8.9550000000000001</v>
      </c>
      <c r="D17" s="10">
        <v>185.37312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33</v>
      </c>
      <c r="Q17" s="24">
        <v>1.1499999999999999</v>
      </c>
      <c r="R17" s="24">
        <v>3.88</v>
      </c>
      <c r="S17" s="24">
        <v>48.02</v>
      </c>
      <c r="T17" s="24">
        <v>87.8</v>
      </c>
      <c r="U17" s="10">
        <v>2</v>
      </c>
      <c r="V17" s="10">
        <v>0</v>
      </c>
      <c r="W17" s="10">
        <v>3</v>
      </c>
      <c r="X17" s="10">
        <v>1</v>
      </c>
      <c r="Y17" s="10">
        <v>1</v>
      </c>
      <c r="Z17" s="10">
        <v>1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1.1801999999999999</v>
      </c>
      <c r="AK17" s="10">
        <v>3.9100000000000003E-2</v>
      </c>
      <c r="AL17" s="11">
        <v>4.2599999999999999E-2</v>
      </c>
      <c r="AM17" s="11">
        <v>1.4E-3</v>
      </c>
      <c r="AN17" s="11">
        <v>2.2446000000000002</v>
      </c>
      <c r="AO17" s="11">
        <v>9.2899999999999996E-2</v>
      </c>
      <c r="AP17" s="11">
        <v>0.2089</v>
      </c>
      <c r="AQ17" s="11">
        <v>8.6E-3</v>
      </c>
      <c r="AR17" s="11">
        <v>2.2648999999999999</v>
      </c>
      <c r="AS17" s="11">
        <v>5.8599999999999999E-2</v>
      </c>
      <c r="AT17" s="11">
        <v>4.3099999999999999E-2</v>
      </c>
      <c r="AU17" s="11">
        <v>1.1000000000000001E-3</v>
      </c>
      <c r="AV17" s="11">
        <v>35.524299999999997</v>
      </c>
      <c r="AW17" s="11">
        <v>1.6639999999999999</v>
      </c>
      <c r="AX17" s="11">
        <v>0.51400000000000001</v>
      </c>
      <c r="AY17" s="11">
        <v>2.41E-2</v>
      </c>
      <c r="AZ17" s="11">
        <v>0.42205007608244577</v>
      </c>
      <c r="BA17" s="11">
        <v>11.925754060324827</v>
      </c>
      <c r="BB17" s="11">
        <v>0.84527014898581931</v>
      </c>
      <c r="BC17" s="11">
        <v>0.66819600794626799</v>
      </c>
      <c r="BD17" s="11">
        <v>0.37166333978420041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6.12375E-2</v>
      </c>
      <c r="BJ17" s="4">
        <f>DSTDEV(PlotSort,"PhxRed",$BL$31:$BL$32)/SQRT($BH17)</f>
        <v>8.1808611761435834E-3</v>
      </c>
      <c r="BK17" s="4">
        <f>DAVERAGE(PlotSort,"PhxRedEdge",$BL$31:$BL$32)</f>
        <v>0.2114125</v>
      </c>
      <c r="BL17" s="4">
        <f>DSTDEV(PlotSort,"PhxRedEdge",$BL$31:$BL$32)/SQRT($BH17)</f>
        <v>4.6679302604759072E-3</v>
      </c>
      <c r="BM17" s="4">
        <f>DAVERAGE(PlotSort,"TMRed",$BL$31:$BL$32)</f>
        <v>6.1075000000000004E-2</v>
      </c>
      <c r="BN17" s="4">
        <f>DSTDEV(PlotSort,"TMRed",$BL$31:$BL$32)/SQRT($BH17)</f>
        <v>8.0120352179289152E-3</v>
      </c>
      <c r="BO17" s="4">
        <f>DAVERAGE(PlotSort,"TMNIR",$BL$31:$BL$32)</f>
        <v>0.47639374999999995</v>
      </c>
      <c r="BP17" s="4">
        <f>DSTDEV(PlotSort,"TMNIR",$BL$31:$BL$32)/SQRT($BH17)</f>
        <v>1.0509580822397247E-2</v>
      </c>
      <c r="BQ17" s="4">
        <f>DAVERAGE(PlotSort,"NDRE",$BL$31:$BL$32)</f>
        <v>0.38388727534162254</v>
      </c>
      <c r="BR17" s="4">
        <f>DSTDEV(PlotSort,"NDRE",$BL$31:$BL$32)/SQRT($BH17)</f>
        <v>1.4520086862006577E-2</v>
      </c>
      <c r="BS17" s="4">
        <f>DAVERAGE(PlotSort,"rvi",$BL$31:$BL$32)</f>
        <v>9.4848787402234951</v>
      </c>
      <c r="BT17" s="4">
        <f>DSTDEV(PlotSort,"rvi",$BL$31:$BL$32)/SQRT($BH17)</f>
        <v>1.0099195986484997</v>
      </c>
      <c r="BU17" s="17">
        <f>DAVERAGE(PlotSort,"ndvi",$BL$31:$BL$32)</f>
        <v>0.77342912160292943</v>
      </c>
      <c r="BV17" s="4">
        <f>DSTDEV(PlotSort,"ndvi",$BL$31:$BL$32)/SQRT($BH17)</f>
        <v>2.78707601925255E-2</v>
      </c>
      <c r="BW17" s="17">
        <f>DAVERAGE(PlotSort,"SAVI",$BL$31:$BL$32)</f>
        <v>0.60015887747660535</v>
      </c>
      <c r="BX17" s="4">
        <f>DSTDEV(PlotSort,"SAVI",$BL$31:$BL$32)/SQRT($BH17)</f>
        <v>2.2177779808151707E-2</v>
      </c>
      <c r="BY17" s="17">
        <f>DAVERAGE(PlotSort,"CCCI",$BL$31:$BL$32)</f>
        <v>0.35967497146093702</v>
      </c>
      <c r="BZ17" s="4">
        <f>DSTDEV(PlotSort,"CCCI",$BL$31:$BL$32)/SQRT($BH17)</f>
        <v>1.8533189415797024E-2</v>
      </c>
    </row>
    <row r="18" spans="2:78" ht="13.5" customHeight="1" x14ac:dyDescent="0.2">
      <c r="B18" s="10">
        <v>185</v>
      </c>
      <c r="C18" s="10">
        <v>9.0510000000000002</v>
      </c>
      <c r="D18" s="10">
        <v>185.37712999999999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33</v>
      </c>
      <c r="Q18" s="24">
        <v>1.1499999999999999</v>
      </c>
      <c r="R18" s="24">
        <v>3.88</v>
      </c>
      <c r="S18" s="24">
        <v>46.81</v>
      </c>
      <c r="T18" s="24">
        <v>88.55</v>
      </c>
      <c r="U18" s="10">
        <v>2</v>
      </c>
      <c r="V18" s="10">
        <v>0</v>
      </c>
      <c r="W18" s="10">
        <v>3</v>
      </c>
      <c r="X18" s="10">
        <v>1</v>
      </c>
      <c r="Y18" s="10">
        <v>1</v>
      </c>
      <c r="Z18" s="10">
        <v>1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0.91539999999999999</v>
      </c>
      <c r="AK18" s="10">
        <v>1.49E-2</v>
      </c>
      <c r="AL18" s="11">
        <v>3.2300000000000002E-2</v>
      </c>
      <c r="AM18" s="11">
        <v>5.0000000000000001E-4</v>
      </c>
      <c r="AN18" s="11">
        <v>2.3073999999999999</v>
      </c>
      <c r="AO18" s="11">
        <v>7.4399999999999994E-2</v>
      </c>
      <c r="AP18" s="11">
        <v>0.21</v>
      </c>
      <c r="AQ18" s="11">
        <v>6.7999999999999996E-3</v>
      </c>
      <c r="AR18" s="11">
        <v>1.8023</v>
      </c>
      <c r="AS18" s="11">
        <v>1.34E-2</v>
      </c>
      <c r="AT18" s="11">
        <v>3.3599999999999998E-2</v>
      </c>
      <c r="AU18" s="11">
        <v>2.0000000000000001E-4</v>
      </c>
      <c r="AV18" s="11">
        <v>36.994900000000001</v>
      </c>
      <c r="AW18" s="11">
        <v>0.90900000000000003</v>
      </c>
      <c r="AX18" s="11">
        <v>0.5232</v>
      </c>
      <c r="AY18" s="11">
        <v>1.29E-2</v>
      </c>
      <c r="AZ18" s="11">
        <v>0.4271685761047464</v>
      </c>
      <c r="BA18" s="11">
        <v>15.571428571428573</v>
      </c>
      <c r="BB18" s="11">
        <v>0.87931034482758619</v>
      </c>
      <c r="BC18" s="11">
        <v>0.69492808478425439</v>
      </c>
      <c r="BD18" s="11">
        <v>0.30438831519117393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4.6187499999999999E-2</v>
      </c>
      <c r="BJ18" s="4">
        <f>DSTDEV(PlotSort,"PhxRed",$BJ$35:$BJ$36)/SQRT($BH18)</f>
        <v>4.3257838884992895E-3</v>
      </c>
      <c r="BK18" s="4">
        <f>DAVERAGE(PlotSort,"PhxRedEdge",$BJ$35:$BJ$36)</f>
        <v>0.20126875</v>
      </c>
      <c r="BL18" s="4">
        <f>DSTDEV(PlotSort,"PhxRedEdge",$BJ$35:$BJ$36)/SQRT($BH18)</f>
        <v>3.7693248594189033E-3</v>
      </c>
      <c r="BM18" s="4">
        <f>DAVERAGE(PlotSort,"TMRed",$BJ$35:$BJ$36)</f>
        <v>4.6487500000000008E-2</v>
      </c>
      <c r="BN18" s="4">
        <f>DSTDEV(PlotSort,"TMRed",$BJ$35:$BJ$36)/SQRT($BH18)</f>
        <v>4.038397733012432E-3</v>
      </c>
      <c r="BO18" s="4">
        <f>DAVERAGE(PlotSort,"TMNIR",$BJ$35:$BJ$36)</f>
        <v>0.46175625000000003</v>
      </c>
      <c r="BP18" s="4">
        <f>DSTDEV(PlotSort,"TMNIR",$BJ$35:$BJ$36)/SQRT($BH18)</f>
        <v>1.2986553843463037E-2</v>
      </c>
      <c r="BQ18" s="4">
        <f>DAVERAGE(PlotSort,"NDRE",$BJ$35:$BJ$36)</f>
        <v>0.39073566903144835</v>
      </c>
      <c r="BR18" s="4">
        <f>DSTDEV(PlotSort,"NDRE",$BJ$35:$BJ$36)/SQRT($BH18)</f>
        <v>1.0117002884614833E-2</v>
      </c>
      <c r="BS18" s="4">
        <f>DAVERAGE(PlotSort,"rvi",$BJ$35:$BJ$36)</f>
        <v>10.895756440238431</v>
      </c>
      <c r="BT18" s="4">
        <f>DSTDEV(PlotSort,"rvi",$BJ$35:$BJ$36)/SQRT($BH18)</f>
        <v>0.86230465375163978</v>
      </c>
      <c r="BU18" s="17">
        <f>DAVERAGE(PlotSort,"ndvi",$BJ$35:$BJ$36)</f>
        <v>0.81572934438824152</v>
      </c>
      <c r="BV18" s="4">
        <f>DSTDEV(PlotSort,"ndvi",$BJ$35:$BJ$36)/SQRT($BH18)</f>
        <v>1.5587941615272716E-2</v>
      </c>
      <c r="BW18" s="17">
        <f>DAVERAGE(PlotSort,"SAVI",$BJ$35:$BJ$36)</f>
        <v>0.61584503539514579</v>
      </c>
      <c r="BX18" s="4">
        <f>DSTDEV(PlotSort,"SAVI",$BJ$35:$BJ$36)/SQRT($BH18)</f>
        <v>1.5686815851271057E-2</v>
      </c>
      <c r="BY18" s="17">
        <f>DAVERAGE(PlotSort,"CCCI",$BJ$35:$BJ$36)</f>
        <v>0.27301942793088663</v>
      </c>
      <c r="BZ18" s="4">
        <f>DSTDEV(PlotSort,"CCCI",$BJ$35:$BJ$36)/SQRT($BH18)</f>
        <v>3.0634062787431617E-2</v>
      </c>
    </row>
    <row r="19" spans="2:78" ht="13.5" customHeight="1" x14ac:dyDescent="0.2">
      <c r="B19" s="10">
        <v>185</v>
      </c>
      <c r="C19" s="10">
        <v>9.0589999999999993</v>
      </c>
      <c r="D19" s="10">
        <v>185.37746000000001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33</v>
      </c>
      <c r="Q19" s="24">
        <v>1.1499999999999999</v>
      </c>
      <c r="R19" s="24">
        <v>3.88</v>
      </c>
      <c r="S19" s="24">
        <v>46.71</v>
      </c>
      <c r="T19" s="24">
        <v>88.62</v>
      </c>
      <c r="U19" s="10">
        <v>2</v>
      </c>
      <c r="V19" s="10">
        <v>0</v>
      </c>
      <c r="W19" s="10">
        <v>3</v>
      </c>
      <c r="X19" s="10">
        <v>1</v>
      </c>
      <c r="Y19" s="10">
        <v>1</v>
      </c>
      <c r="Z19" s="10">
        <v>1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1.4818</v>
      </c>
      <c r="AK19" s="10">
        <v>0.13539999999999999</v>
      </c>
      <c r="AL19" s="11">
        <v>5.2299999999999999E-2</v>
      </c>
      <c r="AM19" s="11">
        <v>4.7999999999999996E-3</v>
      </c>
      <c r="AN19" s="11">
        <v>2.2244000000000002</v>
      </c>
      <c r="AO19" s="11">
        <v>0.14510000000000001</v>
      </c>
      <c r="AP19" s="11">
        <v>0.2021</v>
      </c>
      <c r="AQ19" s="11">
        <v>1.32E-2</v>
      </c>
      <c r="AR19" s="11">
        <v>2.7254</v>
      </c>
      <c r="AS19" s="11">
        <v>0.15509999999999999</v>
      </c>
      <c r="AT19" s="11">
        <v>5.0700000000000002E-2</v>
      </c>
      <c r="AU19" s="11">
        <v>2.8999999999999998E-3</v>
      </c>
      <c r="AV19" s="11">
        <v>32.838999999999999</v>
      </c>
      <c r="AW19" s="11">
        <v>1.2376</v>
      </c>
      <c r="AX19" s="11">
        <v>0.46360000000000001</v>
      </c>
      <c r="AY19" s="11">
        <v>1.7500000000000002E-2</v>
      </c>
      <c r="AZ19" s="11">
        <v>0.39281958840318465</v>
      </c>
      <c r="BA19" s="11">
        <v>9.1439842209072975</v>
      </c>
      <c r="BB19" s="11">
        <v>0.80283881003305468</v>
      </c>
      <c r="BC19" s="11">
        <v>0.6106181603076013</v>
      </c>
      <c r="BD19" s="11">
        <v>0.32476775857583129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5.9537499999999986E-2</v>
      </c>
      <c r="BJ19" s="4">
        <f>DSTDEV(PlotSort,"PhxRed",$BK$35:$BK$36)/SQRT($BH19)</f>
        <v>8.324426281532368E-3</v>
      </c>
      <c r="BK19" s="4">
        <f>DAVERAGE(PlotSort,"PhxRedEdge",$BK$35:$BK$36)</f>
        <v>0.20703125</v>
      </c>
      <c r="BL19" s="4">
        <f>DSTDEV(PlotSort,"PhxRedEdge",$BK$35:$BK$36)/SQRT($BH19)</f>
        <v>5.3018292342517665E-3</v>
      </c>
      <c r="BM19" s="4">
        <f>DAVERAGE(PlotSort,"TMRed",$BK$35:$BK$36)</f>
        <v>0.06</v>
      </c>
      <c r="BN19" s="4">
        <f>DSTDEV(PlotSort,"TMRed",$BK$35:$BK$36)/SQRT($BH19)</f>
        <v>8.0961564955230429E-3</v>
      </c>
      <c r="BO19" s="4">
        <f>DAVERAGE(PlotSort,"TMNIR",$BK$35:$BK$36)</f>
        <v>0.44316875</v>
      </c>
      <c r="BP19" s="4">
        <f>DSTDEV(PlotSort,"TMNIR",$BK$35:$BK$36)/SQRT($BH19)</f>
        <v>1.0779547450109703E-2</v>
      </c>
      <c r="BQ19" s="4">
        <f>DAVERAGE(PlotSort,"NDRE",$BK$35:$BK$36)</f>
        <v>0.36244113816020701</v>
      </c>
      <c r="BR19" s="4">
        <f>DSTDEV(PlotSort,"NDRE",$BK$35:$BK$36)/SQRT($BH19)</f>
        <v>1.2202599965519059E-2</v>
      </c>
      <c r="BS19" s="4">
        <f>DAVERAGE(PlotSort,"rvi",$BK$35:$BK$36)</f>
        <v>8.8409314231176985</v>
      </c>
      <c r="BT19" s="4">
        <f>DSTDEV(PlotSort,"rvi",$BK$35:$BK$36)/SQRT($BH19)</f>
        <v>0.83849827357312767</v>
      </c>
      <c r="BU19" s="17">
        <f>DAVERAGE(PlotSort,"ndvi",$BK$35:$BK$36)</f>
        <v>0.76602636791321899</v>
      </c>
      <c r="BV19" s="4">
        <f>DSTDEV(PlotSort,"ndvi",$BK$35:$BK$36)/SQRT($BH19)</f>
        <v>2.6633674141383373E-2</v>
      </c>
      <c r="BW19" s="17">
        <f>DAVERAGE(PlotSort,"SAVI",$BK$35:$BK$36)</f>
        <v>0.57323422925662471</v>
      </c>
      <c r="BX19" s="4">
        <f>DSTDEV(PlotSort,"SAVI",$BK$35:$BK$36)/SQRT($BH19)</f>
        <v>1.9029214402974646E-2</v>
      </c>
      <c r="BY19" s="17">
        <f>DAVERAGE(PlotSort,"CCCI",$BK$35:$BK$36)</f>
        <v>0.25515886794596332</v>
      </c>
      <c r="BZ19" s="4">
        <f>DSTDEV(PlotSort,"CCCI",$BK$35:$BK$36)/SQRT($BH19)</f>
        <v>3.3252780360189603E-2</v>
      </c>
    </row>
    <row r="20" spans="2:78" ht="13.5" customHeight="1" x14ac:dyDescent="0.2">
      <c r="B20" s="10">
        <v>185</v>
      </c>
      <c r="C20" s="10">
        <v>9.0670000000000002</v>
      </c>
      <c r="D20" s="10">
        <v>185.37779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33</v>
      </c>
      <c r="Q20" s="24">
        <v>1.1499999999999999</v>
      </c>
      <c r="R20" s="24">
        <v>3.88</v>
      </c>
      <c r="S20" s="24">
        <v>46.61</v>
      </c>
      <c r="T20" s="24">
        <v>88.68</v>
      </c>
      <c r="U20" s="10">
        <v>2</v>
      </c>
      <c r="V20" s="10">
        <v>0</v>
      </c>
      <c r="W20" s="10">
        <v>3</v>
      </c>
      <c r="X20" s="10">
        <v>1</v>
      </c>
      <c r="Y20" s="10">
        <v>1</v>
      </c>
      <c r="Z20" s="10">
        <v>1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1.3050999999999999</v>
      </c>
      <c r="AK20" s="10">
        <v>3.56E-2</v>
      </c>
      <c r="AL20" s="11">
        <v>4.5900000000000003E-2</v>
      </c>
      <c r="AM20" s="11">
        <v>1.2999999999999999E-3</v>
      </c>
      <c r="AN20" s="11">
        <v>2.0352000000000001</v>
      </c>
      <c r="AO20" s="11">
        <v>0.1062</v>
      </c>
      <c r="AP20" s="11">
        <v>0.18459999999999999</v>
      </c>
      <c r="AQ20" s="11">
        <v>9.5999999999999992E-3</v>
      </c>
      <c r="AR20" s="11">
        <v>2.4741</v>
      </c>
      <c r="AS20" s="11">
        <v>0.1328</v>
      </c>
      <c r="AT20" s="11">
        <v>4.5900000000000003E-2</v>
      </c>
      <c r="AU20" s="11">
        <v>2.5000000000000001E-3</v>
      </c>
      <c r="AV20" s="11">
        <v>31.152200000000001</v>
      </c>
      <c r="AW20" s="11">
        <v>2.1674000000000002</v>
      </c>
      <c r="AX20" s="11">
        <v>0.43890000000000001</v>
      </c>
      <c r="AY20" s="11">
        <v>3.0499999999999999E-2</v>
      </c>
      <c r="AZ20" s="11">
        <v>0.40785886126704096</v>
      </c>
      <c r="BA20" s="11">
        <v>9.5620915032679736</v>
      </c>
      <c r="BB20" s="11">
        <v>0.8106435643564357</v>
      </c>
      <c r="BC20" s="11">
        <v>0.59859870024370432</v>
      </c>
      <c r="BD20" s="11">
        <v>0.39118729683815295</v>
      </c>
      <c r="BE20" s="27"/>
    </row>
    <row r="21" spans="2:78" ht="13.5" customHeight="1" x14ac:dyDescent="0.2">
      <c r="B21" s="10">
        <v>185</v>
      </c>
      <c r="C21" s="10">
        <v>9.0749999999999993</v>
      </c>
      <c r="D21" s="10">
        <v>185.37812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33</v>
      </c>
      <c r="Q21" s="24">
        <v>1.1499999999999999</v>
      </c>
      <c r="R21" s="24">
        <v>3.88</v>
      </c>
      <c r="S21" s="24">
        <v>46.51</v>
      </c>
      <c r="T21" s="24">
        <v>88.74</v>
      </c>
      <c r="U21" s="10">
        <v>2</v>
      </c>
      <c r="V21" s="10">
        <v>0</v>
      </c>
      <c r="W21" s="10">
        <v>3</v>
      </c>
      <c r="X21" s="10">
        <v>1</v>
      </c>
      <c r="Y21" s="10">
        <v>1</v>
      </c>
      <c r="Z21" s="10">
        <v>1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0.9012</v>
      </c>
      <c r="AK21" s="10">
        <v>5.3400000000000003E-2</v>
      </c>
      <c r="AL21" s="11">
        <v>3.1699999999999999E-2</v>
      </c>
      <c r="AM21" s="11">
        <v>1.9E-3</v>
      </c>
      <c r="AN21" s="11">
        <v>2.2483</v>
      </c>
      <c r="AO21" s="11">
        <v>0.1673</v>
      </c>
      <c r="AP21" s="11">
        <v>0.20349999999999999</v>
      </c>
      <c r="AQ21" s="11">
        <v>1.5100000000000001E-2</v>
      </c>
      <c r="AR21" s="11">
        <v>1.7468999999999999</v>
      </c>
      <c r="AS21" s="11">
        <v>9.2100000000000001E-2</v>
      </c>
      <c r="AT21" s="11">
        <v>3.2399999999999998E-2</v>
      </c>
      <c r="AU21" s="11">
        <v>1.6999999999999999E-3</v>
      </c>
      <c r="AV21" s="11">
        <v>38.662999999999997</v>
      </c>
      <c r="AW21" s="11">
        <v>2.2402000000000002</v>
      </c>
      <c r="AX21" s="11">
        <v>0.54369999999999996</v>
      </c>
      <c r="AY21" s="11">
        <v>3.15E-2</v>
      </c>
      <c r="AZ21" s="11">
        <v>0.45529978586723763</v>
      </c>
      <c r="BA21" s="11">
        <v>16.780864197530864</v>
      </c>
      <c r="BB21" s="11">
        <v>0.88751952785974664</v>
      </c>
      <c r="BC21" s="11">
        <v>0.71271257318093129</v>
      </c>
      <c r="BD21" s="11">
        <v>0.4377416249105428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0.27429999999999999</v>
      </c>
      <c r="BJ21" s="4"/>
      <c r="BK21" s="4">
        <f>DAVERAGE(PlotSort2,"PhxRedEdge",$BO$31:$BO$32)</f>
        <v>0.29260000000000003</v>
      </c>
      <c r="BL21" s="4"/>
      <c r="BM21" s="4">
        <f>DAVERAGE(PlotSort2,"TMRed",$BO$31:$BO$32)</f>
        <v>0.26850000000000002</v>
      </c>
      <c r="BN21" s="4"/>
      <c r="BO21" s="4">
        <f>DAVERAGE(PlotSort2,"TMNIR",$BO$31:$BO$32)</f>
        <v>0.32800000000000001</v>
      </c>
      <c r="BP21" s="4"/>
      <c r="BQ21" s="4">
        <f>DAVERAGE(PlotSort2,"NDRE",$BO$31:$BO$32)</f>
        <v>5.7041572671608094E-2</v>
      </c>
      <c r="BR21" s="4"/>
      <c r="BS21" s="4">
        <f>DAVERAGE(PlotSort2,"rvi",$BO$31:$BO$32)</f>
        <v>1.2216014897579144</v>
      </c>
      <c r="BT21" s="4"/>
      <c r="BU21" s="17">
        <f>DAVERAGE(PlotSort2,"ndvi",$BO$31:$BO$32)</f>
        <v>9.9748533109807205E-2</v>
      </c>
      <c r="BV21" s="4"/>
      <c r="BW21" s="17">
        <f>DAVERAGE(PlotSort2,"SAVI",$BO$31:$BO$32)</f>
        <v>8.1395348837209308E-2</v>
      </c>
      <c r="BX21" s="4"/>
      <c r="BY21" s="17">
        <f>DAVERAGE(PlotSort2,"CCCI",$BO$31:$BO$32)</f>
        <v>0.58577076991063914</v>
      </c>
      <c r="BZ21" s="4"/>
    </row>
    <row r="22" spans="2:78" ht="13.5" customHeight="1" x14ac:dyDescent="0.2">
      <c r="B22" s="10">
        <v>185</v>
      </c>
      <c r="C22" s="10">
        <v>9.0830000000000002</v>
      </c>
      <c r="D22" s="10">
        <v>185.37845999999999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33</v>
      </c>
      <c r="Q22" s="24">
        <v>1.1499999999999999</v>
      </c>
      <c r="R22" s="24">
        <v>3.88</v>
      </c>
      <c r="S22" s="24">
        <v>46.41</v>
      </c>
      <c r="T22" s="24">
        <v>88.81</v>
      </c>
      <c r="U22" s="10">
        <v>2</v>
      </c>
      <c r="V22" s="10">
        <v>0</v>
      </c>
      <c r="W22" s="10">
        <v>3</v>
      </c>
      <c r="X22" s="10">
        <v>1</v>
      </c>
      <c r="Y22" s="10">
        <v>1</v>
      </c>
      <c r="Z22" s="10">
        <v>1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1.5752999999999999</v>
      </c>
      <c r="AK22" s="10">
        <v>9.9400000000000002E-2</v>
      </c>
      <c r="AL22" s="11">
        <v>5.5300000000000002E-2</v>
      </c>
      <c r="AM22" s="11">
        <v>3.5000000000000001E-3</v>
      </c>
      <c r="AN22" s="11">
        <v>2.2818000000000001</v>
      </c>
      <c r="AO22" s="11">
        <v>7.3999999999999996E-2</v>
      </c>
      <c r="AP22" s="11">
        <v>0.20619999999999999</v>
      </c>
      <c r="AQ22" s="11">
        <v>6.7000000000000002E-3</v>
      </c>
      <c r="AR22" s="11">
        <v>3.0350999999999999</v>
      </c>
      <c r="AS22" s="11">
        <v>0.26819999999999999</v>
      </c>
      <c r="AT22" s="11">
        <v>5.6099999999999997E-2</v>
      </c>
      <c r="AU22" s="11">
        <v>5.0000000000000001E-3</v>
      </c>
      <c r="AV22" s="11">
        <v>31.767800000000001</v>
      </c>
      <c r="AW22" s="11">
        <v>1.0442</v>
      </c>
      <c r="AX22" s="11">
        <v>0.44590000000000002</v>
      </c>
      <c r="AY22" s="11">
        <v>1.47E-2</v>
      </c>
      <c r="AZ22" s="11">
        <v>0.36758165925471559</v>
      </c>
      <c r="BA22" s="11">
        <v>7.9483065953654197</v>
      </c>
      <c r="BB22" s="11">
        <v>0.77649402390438249</v>
      </c>
      <c r="BC22" s="11">
        <v>0.58353293413173657</v>
      </c>
      <c r="BD22" s="11">
        <v>0.25000727012853491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0.27695000000000003</v>
      </c>
      <c r="BJ22" s="4">
        <f>DSTDEV(PlotSort2,"PhxRed",$BP$31:$BP$32)/SQRT($BH22)</f>
        <v>3.8499999999999923E-3</v>
      </c>
      <c r="BK22" s="4">
        <f>DAVERAGE(PlotSort2,"PhxRedEdge",$BP$31:$BP$32)</f>
        <v>0.3014</v>
      </c>
      <c r="BL22" s="4">
        <f>DSTDEV(PlotSort2,"PhxRedEdge",$BP$31:$BP$32)/SQRT($BH22)</f>
        <v>4.300000000000026E-3</v>
      </c>
      <c r="BM22" s="4">
        <f>DAVERAGE(PlotSort2,"TMRed",$BP$31:$BP$32)</f>
        <v>0.27134999999999998</v>
      </c>
      <c r="BN22" s="4">
        <f>DSTDEV(PlotSort2,"TMRed",$BP$31:$BP$32)/SQRT($BH22)</f>
        <v>3.2500000000000029E-3</v>
      </c>
      <c r="BO22" s="4">
        <f>DAVERAGE(PlotSort2,"TMNIR",$BP$31:$BP$32)</f>
        <v>0.33530000000000004</v>
      </c>
      <c r="BP22" s="4">
        <f>DSTDEV(PlotSort2,"TMNIR",$BP$31:$BP$32)/SQRT($BH22)</f>
        <v>4.2999999999999983E-3</v>
      </c>
      <c r="BQ22" s="4">
        <f>DAVERAGE(PlotSort2,"NDRE",$BP$31:$BP$32)</f>
        <v>5.3253001329121204E-2</v>
      </c>
      <c r="BR22" s="4">
        <f>DSTDEV(PlotSort2,"NDRE",$BP$31:$BP$32)/SQRT($BH22)</f>
        <v>7.1929607575069859E-4</v>
      </c>
      <c r="BS22" s="4">
        <f>DAVERAGE(PlotSort2,"rvi",$BP$31:$BP$32)</f>
        <v>1.2356609444193758</v>
      </c>
      <c r="BT22" s="4">
        <f>DSTDEV(PlotSort2,"rvi",$BP$31:$BP$32)/SQRT($BH22)</f>
        <v>1.0469944007260867E-3</v>
      </c>
      <c r="BU22" s="17">
        <f>DAVERAGE(PlotSort2,"ndvi",$BP$31:$BP$32)</f>
        <v>0.10540976992461448</v>
      </c>
      <c r="BV22" s="4">
        <f>DSTDEV(PlotSort2,"ndvi",$BP$31:$BP$32)/SQRT($BH22)</f>
        <v>4.1895036193711349E-4</v>
      </c>
      <c r="BW22" s="17">
        <f>DAVERAGE(PlotSort2,"SAVI",$BP$31:$BP$32)</f>
        <v>8.6674846855411686E-2</v>
      </c>
      <c r="BX22" s="4">
        <f>DSTDEV(PlotSort2,"SAVI",$BP$31:$BP$32)/SQRT($BH22)</f>
        <v>8.3188443161038423E-4</v>
      </c>
      <c r="BY22" s="17">
        <f>DAVERAGE(PlotSort2,"CCCI",$BP$31:$BP$32)</f>
        <v>0.45688487798528993</v>
      </c>
      <c r="BZ22" s="4">
        <f>DSTDEV(PlotSort2,"CCCI",$BP$31:$BP$32)/SQRT($BH22)</f>
        <v>1.7642776595108656E-2</v>
      </c>
    </row>
    <row r="23" spans="2:78" ht="13.5" customHeight="1" x14ac:dyDescent="0.2">
      <c r="B23" s="10">
        <v>185</v>
      </c>
      <c r="C23" s="10">
        <v>9.0909999999999993</v>
      </c>
      <c r="D23" s="10">
        <v>185.37879000000001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33</v>
      </c>
      <c r="Q23" s="24">
        <v>1.1499999999999999</v>
      </c>
      <c r="R23" s="24">
        <v>3.88</v>
      </c>
      <c r="S23" s="24">
        <v>46.31</v>
      </c>
      <c r="T23" s="24">
        <v>88.87</v>
      </c>
      <c r="U23" s="10">
        <v>2</v>
      </c>
      <c r="V23" s="10">
        <v>0</v>
      </c>
      <c r="W23" s="10">
        <v>3</v>
      </c>
      <c r="X23" s="10">
        <v>1</v>
      </c>
      <c r="Y23" s="10">
        <v>1</v>
      </c>
      <c r="Z23" s="10">
        <v>1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1.7654000000000001</v>
      </c>
      <c r="AK23" s="10">
        <v>0.43590000000000001</v>
      </c>
      <c r="AL23" s="11">
        <v>6.1800000000000001E-2</v>
      </c>
      <c r="AM23" s="11">
        <v>1.5299999999999999E-2</v>
      </c>
      <c r="AN23" s="11">
        <v>2.3012999999999999</v>
      </c>
      <c r="AO23" s="11">
        <v>0.20710000000000001</v>
      </c>
      <c r="AP23" s="11">
        <v>0.20760000000000001</v>
      </c>
      <c r="AQ23" s="11">
        <v>1.8700000000000001E-2</v>
      </c>
      <c r="AR23" s="11">
        <v>3.3369</v>
      </c>
      <c r="AS23" s="11">
        <v>0.88100000000000001</v>
      </c>
      <c r="AT23" s="11">
        <v>6.1600000000000002E-2</v>
      </c>
      <c r="AU23" s="11">
        <v>1.6299999999999999E-2</v>
      </c>
      <c r="AV23" s="11">
        <v>28.776800000000001</v>
      </c>
      <c r="AW23" s="11">
        <v>2.8496000000000001</v>
      </c>
      <c r="AX23" s="11">
        <v>0.4032</v>
      </c>
      <c r="AY23" s="11">
        <v>3.9899999999999998E-2</v>
      </c>
      <c r="AZ23" s="11">
        <v>0.32023575638506874</v>
      </c>
      <c r="BA23" s="11">
        <v>6.545454545454545</v>
      </c>
      <c r="BB23" s="11">
        <v>0.73493975903614461</v>
      </c>
      <c r="BC23" s="11">
        <v>0.53109452736318408</v>
      </c>
      <c r="BD23" s="11">
        <v>7.5291369447615566E-2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0.17809999999999998</v>
      </c>
      <c r="BJ23" s="4">
        <f>DSTDEV(PlotSort2,"PhxRed",$BQ$31:$BQ$32)/SQRT($BH23)</f>
        <v>6.000000000000032E-4</v>
      </c>
      <c r="BK23" s="4">
        <f>DAVERAGE(PlotSort2,"PhxRedEdge",$BQ$31:$BQ$32)</f>
        <v>0.20285</v>
      </c>
      <c r="BL23" s="4">
        <f>DSTDEV(PlotSort2,"PhxRedEdge",$BQ$31:$BQ$32)/SQRT($BH23)</f>
        <v>2.7500000000000024E-3</v>
      </c>
      <c r="BM23" s="4">
        <f>DAVERAGE(PlotSort2,"TMRed",$BQ$31:$BQ$32)</f>
        <v>0.17475000000000002</v>
      </c>
      <c r="BN23" s="4">
        <f>DSTDEV(PlotSort2,"TMRed",$BQ$31:$BQ$32)/SQRT($BH23)</f>
        <v>8.5000000000000342E-4</v>
      </c>
      <c r="BO23" s="4">
        <f>DAVERAGE(PlotSort2,"TMNIR",$BQ$31:$BQ$32)</f>
        <v>0.22839999999999999</v>
      </c>
      <c r="BP23" s="4">
        <f>DSTDEV(PlotSort2,"TMNIR",$BQ$31:$BQ$32)/SQRT($BH23)</f>
        <v>3.1999999999999945E-3</v>
      </c>
      <c r="BQ23" s="4">
        <f>DAVERAGE(PlotSort2,"NDRE",$BQ$31:$BQ$32)</f>
        <v>5.9243257383142067E-2</v>
      </c>
      <c r="BR23" s="4">
        <f>DSTDEV(PlotSort2,"NDRE",$BQ$31:$BQ$32)/SQRT($BH23)</f>
        <v>2.2609302856880023E-4</v>
      </c>
      <c r="BS23" s="4">
        <f>DAVERAGE(PlotSort2,"rvi",$BQ$31:$BQ$32)</f>
        <v>1.3069518653534549</v>
      </c>
      <c r="BT23" s="4">
        <f>DSTDEV(PlotSort2,"rvi",$BQ$31:$BQ$32)/SQRT($BH23)</f>
        <v>1.1954740569096177E-2</v>
      </c>
      <c r="BU23" s="17">
        <f>DAVERAGE(PlotSort2,"ndvi",$BQ$31:$BQ$32)</f>
        <v>0.1330318855932725</v>
      </c>
      <c r="BV23" s="4">
        <f>DSTDEV(PlotSort2,"ndvi",$BQ$31:$BQ$32)/SQRT($BH23)</f>
        <v>4.4926723635054918E-3</v>
      </c>
      <c r="BW23" s="17">
        <f>DAVERAGE(PlotSort2,"SAVI",$BQ$31:$BQ$32)</f>
        <v>8.9089089089089094E-2</v>
      </c>
      <c r="BX23" s="4">
        <f>DSTDEV(PlotSort2,"SAVI",$BQ$31:$BQ$32)/SQRT($BH23)</f>
        <v>3.5035035035034935E-3</v>
      </c>
      <c r="BY23" s="17">
        <f>DAVERAGE(PlotSort2,"CCCI",$BQ$31:$BQ$32)</f>
        <v>0.31262923963943262</v>
      </c>
      <c r="BZ23" s="4">
        <f>DSTDEV(PlotSort2,"CCCI",$BQ$31:$BQ$32)/SQRT($BH23)</f>
        <v>3.4689962422402361E-2</v>
      </c>
    </row>
    <row r="24" spans="2:78" ht="13.5" customHeight="1" x14ac:dyDescent="0.2">
      <c r="B24" s="10">
        <v>185</v>
      </c>
      <c r="C24" s="10">
        <v>9.1</v>
      </c>
      <c r="D24" s="10">
        <v>185.37916999999999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33</v>
      </c>
      <c r="Q24" s="24">
        <v>1.1499999999999999</v>
      </c>
      <c r="R24" s="24">
        <v>3.88</v>
      </c>
      <c r="S24" s="24">
        <v>46.19</v>
      </c>
      <c r="T24" s="24">
        <v>88.94</v>
      </c>
      <c r="U24" s="10">
        <v>2</v>
      </c>
      <c r="V24" s="10">
        <v>0</v>
      </c>
      <c r="W24" s="10">
        <v>3</v>
      </c>
      <c r="X24" s="10">
        <v>1</v>
      </c>
      <c r="Y24" s="10">
        <v>1</v>
      </c>
      <c r="Z24" s="10">
        <v>1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0.92530000000000001</v>
      </c>
      <c r="AK24" s="10">
        <v>1.0999999999999999E-2</v>
      </c>
      <c r="AL24" s="11">
        <v>3.2300000000000002E-2</v>
      </c>
      <c r="AM24" s="11">
        <v>4.0000000000000002E-4</v>
      </c>
      <c r="AN24" s="11">
        <v>2.0293000000000001</v>
      </c>
      <c r="AO24" s="11">
        <v>0.1056</v>
      </c>
      <c r="AP24" s="11">
        <v>0.1827</v>
      </c>
      <c r="AQ24" s="11">
        <v>9.4999999999999998E-3</v>
      </c>
      <c r="AR24" s="11">
        <v>1.8077000000000001</v>
      </c>
      <c r="AS24" s="11">
        <v>2.7000000000000001E-3</v>
      </c>
      <c r="AT24" s="11">
        <v>3.3300000000000003E-2</v>
      </c>
      <c r="AU24" s="11">
        <v>0</v>
      </c>
      <c r="AV24" s="11">
        <v>30.201599999999999</v>
      </c>
      <c r="AW24" s="11">
        <v>2.1278000000000001</v>
      </c>
      <c r="AX24" s="11">
        <v>0.42230000000000001</v>
      </c>
      <c r="AY24" s="11">
        <v>2.98E-2</v>
      </c>
      <c r="AZ24" s="11">
        <v>0.39603305785123971</v>
      </c>
      <c r="BA24" s="11">
        <v>12.681681681681681</v>
      </c>
      <c r="BB24" s="11">
        <v>0.85381913959613698</v>
      </c>
      <c r="BC24" s="11">
        <v>0.61061113436584347</v>
      </c>
      <c r="BD24" s="11">
        <v>0.19841697554437251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0.69950000000000001</v>
      </c>
      <c r="BJ24" s="4"/>
      <c r="BK24" s="4">
        <f>DAVERAGE(PlotSort2,"PhxRedEdge",$BR$31:$BR$32)</f>
        <v>0.68930000000000002</v>
      </c>
      <c r="BL24" s="4"/>
      <c r="BM24" s="4">
        <f>DAVERAGE(PlotSort2,"TMRed",$BR$31:$BR$32)</f>
        <v>0.70479999999999998</v>
      </c>
      <c r="BN24" s="4"/>
      <c r="BO24" s="4">
        <f>DAVERAGE(PlotSort2,"TMNIR",$BR$31:$BR$32)</f>
        <v>0.67430000000000001</v>
      </c>
      <c r="BP24" s="4"/>
      <c r="BQ24" s="4">
        <f>DAVERAGE(PlotSort2,"NDRE",$BR$31:$BR$32)</f>
        <v>-1.1000293341155775E-2</v>
      </c>
      <c r="BR24" s="4"/>
      <c r="BS24" s="4">
        <f>DAVERAGE(PlotSort2,"rvi",$BR$31:$BR$32)</f>
        <v>0.95672531214528944</v>
      </c>
      <c r="BT24" s="4"/>
      <c r="BU24" s="17">
        <f>DAVERAGE(PlotSort2,"ndvi",$BR$31:$BR$32)</f>
        <v>-2.2115872670582244E-2</v>
      </c>
      <c r="BV24" s="4"/>
      <c r="BW24" s="17">
        <f>DAVERAGE(PlotSort2,"SAVI",$BR$31:$BR$32)</f>
        <v>-1.0820782998953388E-2</v>
      </c>
      <c r="BX24" s="4"/>
      <c r="BY24" s="17">
        <f>DAVERAGE(PlotSort2,"CCCI",$BR$31:$BR$32)</f>
        <v>0.51460275896285979</v>
      </c>
      <c r="BZ24" s="4"/>
    </row>
    <row r="25" spans="2:78" ht="13.5" customHeight="1" x14ac:dyDescent="0.2">
      <c r="B25" s="10">
        <v>185</v>
      </c>
      <c r="C25" s="10">
        <v>9.109</v>
      </c>
      <c r="D25" s="10">
        <v>185.37953999999999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33</v>
      </c>
      <c r="Q25" s="24">
        <v>1.1499999999999999</v>
      </c>
      <c r="R25" s="24">
        <v>3.88</v>
      </c>
      <c r="S25" s="24">
        <v>46.08</v>
      </c>
      <c r="T25" s="24">
        <v>89.01</v>
      </c>
      <c r="U25" s="10">
        <v>2</v>
      </c>
      <c r="V25" s="10">
        <v>0</v>
      </c>
      <c r="W25" s="10">
        <v>3</v>
      </c>
      <c r="X25" s="10">
        <v>1</v>
      </c>
      <c r="Y25" s="10">
        <v>1</v>
      </c>
      <c r="Z25" s="10">
        <v>1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1.2131000000000001</v>
      </c>
      <c r="AK25" s="10">
        <v>4.6899999999999997E-2</v>
      </c>
      <c r="AL25" s="11">
        <v>4.2299999999999997E-2</v>
      </c>
      <c r="AM25" s="11">
        <v>1.6000000000000001E-3</v>
      </c>
      <c r="AN25" s="11">
        <v>1.9669000000000001</v>
      </c>
      <c r="AO25" s="11">
        <v>0.12540000000000001</v>
      </c>
      <c r="AP25" s="11">
        <v>0.1767</v>
      </c>
      <c r="AQ25" s="11">
        <v>1.1299999999999999E-2</v>
      </c>
      <c r="AR25" s="11">
        <v>2.3856000000000002</v>
      </c>
      <c r="AS25" s="11">
        <v>0.1149</v>
      </c>
      <c r="AT25" s="11">
        <v>4.3900000000000002E-2</v>
      </c>
      <c r="AU25" s="11">
        <v>2.0999999999999999E-3</v>
      </c>
      <c r="AV25" s="11">
        <v>25.604800000000001</v>
      </c>
      <c r="AW25" s="11">
        <v>2.0072000000000001</v>
      </c>
      <c r="AX25" s="11">
        <v>0.35730000000000001</v>
      </c>
      <c r="AY25" s="11">
        <v>2.8000000000000001E-2</v>
      </c>
      <c r="AZ25" s="11">
        <v>0.33820224719101122</v>
      </c>
      <c r="BA25" s="11">
        <v>8.1389521640091118</v>
      </c>
      <c r="BB25" s="11">
        <v>0.78115653040877375</v>
      </c>
      <c r="BC25" s="11">
        <v>0.52163781624500671</v>
      </c>
      <c r="BD25" s="11">
        <v>5.6171237727901932E-2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1.0023</v>
      </c>
      <c r="BJ25" s="4">
        <f>DSTDEV(PlotSort2,"PhxRed",$BS$31:$BS$32)/SQRT($BH25)</f>
        <v>4.9166384179979818E-3</v>
      </c>
      <c r="BK25" s="4">
        <f>DAVERAGE(PlotSort2,"PhxRedEdge",$BS$31:$BS$32)</f>
        <v>1.0021333333333333</v>
      </c>
      <c r="BL25" s="4">
        <f>DSTDEV(PlotSort2,"PhxRedEdge",$BS$31:$BS$32)/SQRT($BH25)</f>
        <v>4.9464914614075154E-3</v>
      </c>
      <c r="BM25" s="4">
        <f>DAVERAGE(PlotSort2,"TMRed",$BS$31:$BS$32)</f>
        <v>1.0023</v>
      </c>
      <c r="BN25" s="4">
        <f>DSTDEV(PlotSort2,"TMRed",$BS$31:$BS$32)/SQRT($BH25)</f>
        <v>4.9166384179979818E-3</v>
      </c>
      <c r="BO25" s="4">
        <f>DAVERAGE(PlotSort2,"TMNIR",$BS$31:$BS$32)</f>
        <v>1.0021333333333333</v>
      </c>
      <c r="BP25" s="4">
        <f>DSTDEV(PlotSort2,"TMNIR",$BS$31:$BS$32)/SQRT($BH25)</f>
        <v>4.9464914614075154E-3</v>
      </c>
      <c r="BQ25" s="4">
        <f>DAVERAGE(PlotSort2,"NDRE",$BS$31:$BS$32)</f>
        <v>0.73059392023319614</v>
      </c>
      <c r="BR25" s="4">
        <f>DSTDEV(PlotSort2,"NDRE",$BS$31:$BS$32)/SQRT($BH25)</f>
        <v>4.0296876827842094E-4</v>
      </c>
      <c r="BS25" s="4">
        <f>DAVERAGE(PlotSort2,"rvi",$BS$31:$BS$32)</f>
        <v>1.3141429186073406</v>
      </c>
      <c r="BT25" s="4">
        <f>DSTDEV(PlotSort2,"rvi",$BS$31:$BS$32)/SQRT($BH25)</f>
        <v>2.1035266953371473E-3</v>
      </c>
      <c r="BU25" s="17">
        <f>DAVERAGE(PlotSort2,"ndvi",$BS$31:$BS$32)</f>
        <v>0.13574771608124717</v>
      </c>
      <c r="BV25" s="4">
        <f>DSTDEV(PlotSort2,"ndvi",$BS$31:$BS$32)/SQRT($BH25)</f>
        <v>7.8504384131595063E-4</v>
      </c>
      <c r="BW25" s="17">
        <f>DAVERAGE(PlotSort2,"SAVI",$BS$31:$BS$32)</f>
        <v>0.20283198213768946</v>
      </c>
      <c r="BX25" s="4">
        <f>DSTDEV(PlotSort2,"SAVI",$BS$31:$BS$32)/SQRT($BH25)</f>
        <v>1.1621758455215548E-3</v>
      </c>
      <c r="BY25" s="17">
        <f>DAVERAGE(PlotSort2,"CCCI",$BS$31:$BS$32)</f>
        <v>11.858790807406507</v>
      </c>
      <c r="BZ25" s="4">
        <f>DSTDEV(PlotSort2,"CCCI",$BS$31:$BS$32)/SQRT($BH25)</f>
        <v>2.6280319684690835E-2</v>
      </c>
    </row>
    <row r="26" spans="2:78" ht="13.5" customHeight="1" x14ac:dyDescent="0.2">
      <c r="B26" s="10">
        <v>185</v>
      </c>
      <c r="C26" s="10">
        <v>9.3770000000000007</v>
      </c>
      <c r="D26" s="10">
        <v>185.39071000000001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33</v>
      </c>
      <c r="Q26" s="24">
        <v>1.1499999999999999</v>
      </c>
      <c r="R26" s="24">
        <v>3.88</v>
      </c>
      <c r="S26" s="24">
        <v>42.71</v>
      </c>
      <c r="T26" s="24">
        <v>91.22</v>
      </c>
      <c r="U26" s="10">
        <v>2</v>
      </c>
      <c r="V26" s="10">
        <v>0</v>
      </c>
      <c r="W26" s="10">
        <v>3</v>
      </c>
      <c r="X26" s="10">
        <v>1</v>
      </c>
      <c r="Y26" s="10">
        <v>1</v>
      </c>
      <c r="Z26" s="10">
        <v>1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1.1216999999999999</v>
      </c>
      <c r="AK26" s="10">
        <v>5.2299999999999999E-2</v>
      </c>
      <c r="AL26" s="11">
        <v>3.6600000000000001E-2</v>
      </c>
      <c r="AM26" s="11">
        <v>1.6999999999999999E-3</v>
      </c>
      <c r="AN26" s="11">
        <v>2.3193999999999999</v>
      </c>
      <c r="AO26" s="11">
        <v>6.7000000000000002E-3</v>
      </c>
      <c r="AP26" s="11">
        <v>0.1943</v>
      </c>
      <c r="AQ26" s="11">
        <v>5.9999999999999995E-4</v>
      </c>
      <c r="AR26" s="11">
        <v>2.2654000000000001</v>
      </c>
      <c r="AS26" s="11">
        <v>0.12520000000000001</v>
      </c>
      <c r="AT26" s="11">
        <v>3.8899999999999997E-2</v>
      </c>
      <c r="AU26" s="11">
        <v>2.0999999999999999E-3</v>
      </c>
      <c r="AV26" s="11">
        <v>32.724600000000002</v>
      </c>
      <c r="AW26" s="11">
        <v>0.2288</v>
      </c>
      <c r="AX26" s="11">
        <v>0.4274</v>
      </c>
      <c r="AY26" s="11">
        <v>3.0000000000000001E-3</v>
      </c>
      <c r="AZ26" s="11">
        <v>0.37493968151841722</v>
      </c>
      <c r="BA26" s="11">
        <v>10.987146529562983</v>
      </c>
      <c r="BB26" s="11">
        <v>0.83315462148831232</v>
      </c>
      <c r="BC26" s="11">
        <v>0.60307357963365427</v>
      </c>
      <c r="BD26" s="11">
        <v>0.13289732655753603</v>
      </c>
      <c r="BE26" s="27"/>
    </row>
    <row r="27" spans="2:78" ht="13.5" customHeight="1" x14ac:dyDescent="0.2">
      <c r="B27" s="10">
        <v>185</v>
      </c>
      <c r="C27" s="10">
        <v>9.3670000000000009</v>
      </c>
      <c r="D27" s="10">
        <v>185.39028999999999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33</v>
      </c>
      <c r="Q27" s="24">
        <v>1.1499999999999999</v>
      </c>
      <c r="R27" s="24">
        <v>3.88</v>
      </c>
      <c r="S27" s="24">
        <v>42.84</v>
      </c>
      <c r="T27" s="24">
        <v>91.13</v>
      </c>
      <c r="U27" s="10">
        <v>2</v>
      </c>
      <c r="V27" s="10">
        <v>0</v>
      </c>
      <c r="W27" s="10">
        <v>3</v>
      </c>
      <c r="X27" s="10">
        <v>1</v>
      </c>
      <c r="Y27" s="10">
        <v>1</v>
      </c>
      <c r="Z27" s="10">
        <v>1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1.1214999999999999</v>
      </c>
      <c r="AK27" s="10">
        <v>3.1800000000000002E-2</v>
      </c>
      <c r="AL27" s="11">
        <v>3.6700000000000003E-2</v>
      </c>
      <c r="AM27" s="11">
        <v>1E-3</v>
      </c>
      <c r="AN27" s="11">
        <v>2.1854</v>
      </c>
      <c r="AO27" s="11">
        <v>6.7699999999999996E-2</v>
      </c>
      <c r="AP27" s="11">
        <v>0.1835</v>
      </c>
      <c r="AQ27" s="11">
        <v>5.7000000000000002E-3</v>
      </c>
      <c r="AR27" s="11">
        <v>2.1482999999999999</v>
      </c>
      <c r="AS27" s="11">
        <v>0.1421</v>
      </c>
      <c r="AT27" s="11">
        <v>3.6999999999999998E-2</v>
      </c>
      <c r="AU27" s="11">
        <v>2.3999999999999998E-3</v>
      </c>
      <c r="AV27" s="11">
        <v>31.853100000000001</v>
      </c>
      <c r="AW27" s="11">
        <v>1.0129999999999999</v>
      </c>
      <c r="AX27" s="11">
        <v>0.41699999999999998</v>
      </c>
      <c r="AY27" s="11">
        <v>1.3299999999999999E-2</v>
      </c>
      <c r="AZ27" s="11">
        <v>0.38884263114071604</v>
      </c>
      <c r="BA27" s="11">
        <v>11.27027027027027</v>
      </c>
      <c r="BB27" s="11">
        <v>0.83700440528634368</v>
      </c>
      <c r="BC27" s="11">
        <v>0.59748427672955973</v>
      </c>
      <c r="BD27" s="11">
        <v>0.20317023231352627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0.12375</v>
      </c>
      <c r="BJ27" s="4">
        <f>DSTDEV(PlotSort2,"PhxRed",$BT$31:$BT$32)/SQRT($BH27)</f>
        <v>1.1649999999999994E-2</v>
      </c>
      <c r="BK27" s="4">
        <f>DAVERAGE(PlotSort2,"PhxRedEdge",$BT$31:$BT$32)</f>
        <v>0.23974999999999999</v>
      </c>
      <c r="BL27" s="4">
        <f>DSTDEV(PlotSort2,"PhxRedEdge",$BT$31:$BT$32)/SQRT($BH27)</f>
        <v>1.1449999999999986E-2</v>
      </c>
      <c r="BM27" s="4">
        <f>DAVERAGE(PlotSort2,"TMRed",$BT$31:$BT$32)</f>
        <v>0.1208</v>
      </c>
      <c r="BN27" s="4">
        <f>DSTDEV(PlotSort2,"TMRed",$BT$31:$BT$32)/SQRT($BH27)</f>
        <v>9.1999999999999998E-3</v>
      </c>
      <c r="BO27" s="4">
        <f>DAVERAGE(PlotSort2,"TMNIR",$BT$31:$BT$32)</f>
        <v>0.44779999999999998</v>
      </c>
      <c r="BP27" s="4">
        <f>DSTDEV(PlotSort2,"TMNIR",$BT$31:$BT$32)/SQRT($BH27)</f>
        <v>1.1300000000000004E-2</v>
      </c>
      <c r="BQ27" s="4">
        <f>DAVERAGE(PlotSort2,"NDRE",$BT$31:$BT$32)</f>
        <v>0.30293506176014506</v>
      </c>
      <c r="BR27" s="4">
        <f>DSTDEV(PlotSort2,"NDRE",$BT$31:$BT$32)/SQRT($BH27)</f>
        <v>1.0241833546714069E-2</v>
      </c>
      <c r="BS27" s="4">
        <f>DAVERAGE(PlotSort2,"rvi",$BT$31:$BT$32)</f>
        <v>3.721414392059553</v>
      </c>
      <c r="BT27" s="4">
        <f>DSTDEV(PlotSort2,"rvi",$BT$31:$BT$32)/SQRT($BH27)</f>
        <v>0.18987593052109172</v>
      </c>
      <c r="BU27" s="17">
        <f>DAVERAGE(PlotSort2,"ndvi",$BT$31:$BT$32)</f>
        <v>0.57571191366753272</v>
      </c>
      <c r="BV27" s="4">
        <f>DSTDEV(PlotSort2,"ndvi",$BT$31:$BT$32)/SQRT($BH27)</f>
        <v>1.7063127383370347E-2</v>
      </c>
      <c r="BW27" s="17">
        <f>DAVERAGE(PlotSort2,"SAVI",$BT$31:$BT$32)</f>
        <v>0.45912421014889448</v>
      </c>
      <c r="BX27" s="4">
        <f>DSTDEV(PlotSort2,"SAVI",$BT$31:$BT$32)/SQRT($BH27)</f>
        <v>5.8600470784692937E-3</v>
      </c>
      <c r="BY27" s="17">
        <f>DAVERAGE(PlotSort2,"CCCI",$BT$31:$BT$32)</f>
        <v>0.50170506474729537</v>
      </c>
      <c r="BZ27" s="4">
        <f>DSTDEV(PlotSort2,"CCCI",$BT$31:$BT$32)/SQRT($BH27)</f>
        <v>9.7919502475718161E-3</v>
      </c>
    </row>
    <row r="28" spans="2:78" ht="13.5" customHeight="1" x14ac:dyDescent="0.2">
      <c r="B28" s="10">
        <v>185</v>
      </c>
      <c r="C28" s="10">
        <v>9.3580000000000005</v>
      </c>
      <c r="D28" s="10">
        <v>185.38991999999999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33</v>
      </c>
      <c r="Q28" s="24">
        <v>1.1499999999999999</v>
      </c>
      <c r="R28" s="24">
        <v>3.88</v>
      </c>
      <c r="S28" s="24">
        <v>42.95</v>
      </c>
      <c r="T28" s="24">
        <v>91.06</v>
      </c>
      <c r="U28" s="10">
        <v>2</v>
      </c>
      <c r="V28" s="10">
        <v>0</v>
      </c>
      <c r="W28" s="10">
        <v>3</v>
      </c>
      <c r="X28" s="10">
        <v>1</v>
      </c>
      <c r="Y28" s="10">
        <v>1</v>
      </c>
      <c r="Z28" s="10">
        <v>1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1.5342</v>
      </c>
      <c r="AK28" s="10">
        <v>7.17E-2</v>
      </c>
      <c r="AL28" s="11">
        <v>5.0299999999999997E-2</v>
      </c>
      <c r="AM28" s="11">
        <v>2.3999999999999998E-3</v>
      </c>
      <c r="AN28" s="11">
        <v>2.1930000000000001</v>
      </c>
      <c r="AO28" s="11">
        <v>1.14E-2</v>
      </c>
      <c r="AP28" s="11">
        <v>0.18459999999999999</v>
      </c>
      <c r="AQ28" s="11">
        <v>1E-3</v>
      </c>
      <c r="AR28" s="11">
        <v>3.0087999999999999</v>
      </c>
      <c r="AS28" s="11">
        <v>0.20430000000000001</v>
      </c>
      <c r="AT28" s="11">
        <v>5.1900000000000002E-2</v>
      </c>
      <c r="AU28" s="11">
        <v>3.5000000000000001E-3</v>
      </c>
      <c r="AV28" s="11">
        <v>27.880299999999998</v>
      </c>
      <c r="AW28" s="11">
        <v>0.81330000000000002</v>
      </c>
      <c r="AX28" s="11">
        <v>0.36580000000000001</v>
      </c>
      <c r="AY28" s="11">
        <v>1.0699999999999999E-2</v>
      </c>
      <c r="AZ28" s="11">
        <v>0.3292151162790698</v>
      </c>
      <c r="BA28" s="11">
        <v>7.0481695568400768</v>
      </c>
      <c r="BB28" s="11">
        <v>0.75149628920277711</v>
      </c>
      <c r="BC28" s="11">
        <v>0.51307616868257611</v>
      </c>
      <c r="BD28" s="11">
        <v>8.4288374000979854E-2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7.0199999999999999E-2</v>
      </c>
      <c r="BJ28" s="4">
        <f>DSTDEV(PlotSort2,"PhxRed",$BU$31:$BU$32)/SQRT($BH28)</f>
        <v>1.1900000000000013E-2</v>
      </c>
      <c r="BK28" s="4">
        <f>DAVERAGE(PlotSort2,"PhxRedEdge",$BU$31:$BU$32)</f>
        <v>0.2084</v>
      </c>
      <c r="BL28" s="4">
        <f>DSTDEV(PlotSort2,"PhxRedEdge",$BU$31:$BU$32)/SQRT($BH28)</f>
        <v>4.000000000000114E-4</v>
      </c>
      <c r="BM28" s="4">
        <f>DAVERAGE(PlotSort2,"TMRed",$BU$31:$BU$32)</f>
        <v>6.9449999999999998E-2</v>
      </c>
      <c r="BN28" s="4">
        <f>DSTDEV(PlotSort2,"TMRed",$BU$31:$BU$32)/SQRT($BH28)</f>
        <v>1.1150000000000047E-2</v>
      </c>
      <c r="BO28" s="4">
        <f>DAVERAGE(PlotSort2,"TMNIR",$BU$31:$BU$32)</f>
        <v>0.44969999999999999</v>
      </c>
      <c r="BP28" s="4">
        <f>DSTDEV(PlotSort2,"TMNIR",$BU$31:$BU$32)/SQRT($BH28)</f>
        <v>2.1999999999999988E-2</v>
      </c>
      <c r="BQ28" s="4">
        <f>DAVERAGE(PlotSort2,"NDRE",$BU$31:$BU$32)</f>
        <v>0.36593864882628668</v>
      </c>
      <c r="BR28" s="4">
        <f>DSTDEV(PlotSort2,"NDRE",$BU$31:$BU$32)/SQRT($BH28)</f>
        <v>2.2026629973183776E-2</v>
      </c>
      <c r="BS28" s="4">
        <f>DAVERAGE(PlotSort2,"rvi",$BU$31:$BU$32)</f>
        <v>6.6986803519061588</v>
      </c>
      <c r="BT28" s="4">
        <f>DSTDEV(PlotSort2,"rvi",$BU$31:$BU$32)/SQRT($BH28)</f>
        <v>1.3922287390029335</v>
      </c>
      <c r="BU28" s="17">
        <f>DAVERAGE(PlotSort2,"ndvi",$BU$31:$BU$32)</f>
        <v>0.73143222506393868</v>
      </c>
      <c r="BV28" s="4">
        <f>DSTDEV(PlotSort2,"ndvi",$BU$31:$BU$32)/SQRT($BH28)</f>
        <v>4.8567774936061292E-2</v>
      </c>
      <c r="BW28" s="17">
        <f>DAVERAGE(PlotSort2,"SAVI",$BU$31:$BU$32)</f>
        <v>0.55920150613981623</v>
      </c>
      <c r="BX28" s="4">
        <f>DSTDEV(PlotSort2,"SAVI",$BU$31:$BU$32)/SQRT($BH28)</f>
        <v>4.2837328811640041E-2</v>
      </c>
      <c r="BY28" s="17">
        <f>DAVERAGE(PlotSort2,"CCCI",$BU$31:$BU$32)</f>
        <v>0.38107128302118387</v>
      </c>
      <c r="BZ28" s="4">
        <f>DSTDEV(PlotSort2,"CCCI",$BU$31:$BU$32)/SQRT($BH28)</f>
        <v>1.6465794800682804E-2</v>
      </c>
    </row>
    <row r="29" spans="2:78" ht="13.5" customHeight="1" x14ac:dyDescent="0.2">
      <c r="B29" s="10">
        <v>185</v>
      </c>
      <c r="C29" s="10">
        <v>9.35</v>
      </c>
      <c r="D29" s="10">
        <v>185.38958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33</v>
      </c>
      <c r="Q29" s="24">
        <v>1.1499999999999999</v>
      </c>
      <c r="R29" s="24">
        <v>3.88</v>
      </c>
      <c r="S29" s="24">
        <v>43.05</v>
      </c>
      <c r="T29" s="24">
        <v>90.99</v>
      </c>
      <c r="U29" s="10">
        <v>2</v>
      </c>
      <c r="V29" s="10">
        <v>0</v>
      </c>
      <c r="W29" s="10">
        <v>3</v>
      </c>
      <c r="X29" s="10">
        <v>1</v>
      </c>
      <c r="Y29" s="10">
        <v>1</v>
      </c>
      <c r="Z29" s="10">
        <v>1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1.4511000000000001</v>
      </c>
      <c r="AK29" s="10">
        <v>0.13800000000000001</v>
      </c>
      <c r="AL29" s="11">
        <v>4.7699999999999999E-2</v>
      </c>
      <c r="AM29" s="11">
        <v>4.4999999999999997E-3</v>
      </c>
      <c r="AN29" s="11">
        <v>2.3643999999999998</v>
      </c>
      <c r="AO29" s="11">
        <v>5.3100000000000001E-2</v>
      </c>
      <c r="AP29" s="11">
        <v>0.19950000000000001</v>
      </c>
      <c r="AQ29" s="11">
        <v>4.4999999999999997E-3</v>
      </c>
      <c r="AR29" s="11">
        <v>2.7677999999999998</v>
      </c>
      <c r="AS29" s="11">
        <v>0.17080000000000001</v>
      </c>
      <c r="AT29" s="11">
        <v>4.7800000000000002E-2</v>
      </c>
      <c r="AU29" s="11">
        <v>3.0000000000000001E-3</v>
      </c>
      <c r="AV29" s="11">
        <v>31.564</v>
      </c>
      <c r="AW29" s="11">
        <v>0.48259999999999997</v>
      </c>
      <c r="AX29" s="11">
        <v>0.41489999999999999</v>
      </c>
      <c r="AY29" s="11">
        <v>6.3E-3</v>
      </c>
      <c r="AZ29" s="11">
        <v>0.35058593749999994</v>
      </c>
      <c r="BA29" s="11">
        <v>8.6799163179916317</v>
      </c>
      <c r="BB29" s="11">
        <v>0.79338664361357247</v>
      </c>
      <c r="BC29" s="11">
        <v>0.57198504206918044</v>
      </c>
      <c r="BD29" s="11">
        <v>9.757941133823464E-2</v>
      </c>
      <c r="BE29" s="27"/>
      <c r="BF29" s="5"/>
    </row>
    <row r="30" spans="2:78" ht="13.5" customHeight="1" x14ac:dyDescent="0.2">
      <c r="B30" s="10">
        <v>185</v>
      </c>
      <c r="C30" s="10">
        <v>9.3420000000000005</v>
      </c>
      <c r="D30" s="10">
        <v>185.38925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33</v>
      </c>
      <c r="Q30" s="24">
        <v>1.1499999999999999</v>
      </c>
      <c r="R30" s="24">
        <v>3.88</v>
      </c>
      <c r="S30" s="24">
        <v>43.15</v>
      </c>
      <c r="T30" s="24">
        <v>90.92</v>
      </c>
      <c r="U30" s="10">
        <v>2</v>
      </c>
      <c r="V30" s="10">
        <v>0</v>
      </c>
      <c r="W30" s="10">
        <v>3</v>
      </c>
      <c r="X30" s="10">
        <v>1</v>
      </c>
      <c r="Y30" s="10">
        <v>1</v>
      </c>
      <c r="Z30" s="10">
        <v>1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1.0287999999999999</v>
      </c>
      <c r="AK30" s="10">
        <v>9.9000000000000008E-3</v>
      </c>
      <c r="AL30" s="11">
        <v>3.39E-2</v>
      </c>
      <c r="AM30" s="11">
        <v>2.9999999999999997E-4</v>
      </c>
      <c r="AN30" s="11">
        <v>2.4925000000000002</v>
      </c>
      <c r="AO30" s="11">
        <v>7.4800000000000005E-2</v>
      </c>
      <c r="AP30" s="11">
        <v>0.2107</v>
      </c>
      <c r="AQ30" s="11">
        <v>6.3E-3</v>
      </c>
      <c r="AR30" s="11">
        <v>1.9990000000000001</v>
      </c>
      <c r="AS30" s="11">
        <v>1.2500000000000001E-2</v>
      </c>
      <c r="AT30" s="11">
        <v>3.4599999999999999E-2</v>
      </c>
      <c r="AU30" s="11">
        <v>2.0000000000000001E-4</v>
      </c>
      <c r="AV30" s="11">
        <v>42.197000000000003</v>
      </c>
      <c r="AW30" s="11">
        <v>2.0592000000000001</v>
      </c>
      <c r="AX30" s="11">
        <v>0.55579999999999996</v>
      </c>
      <c r="AY30" s="11">
        <v>2.7099999999999999E-2</v>
      </c>
      <c r="AZ30" s="11">
        <v>0.45022831050228307</v>
      </c>
      <c r="BA30" s="11">
        <v>16.063583815028903</v>
      </c>
      <c r="BB30" s="11">
        <v>0.88279132791327919</v>
      </c>
      <c r="BC30" s="11">
        <v>0.71698459280997806</v>
      </c>
      <c r="BD30" s="11">
        <v>0.42308721956492812</v>
      </c>
      <c r="BE30" s="27"/>
      <c r="BF30" s="5"/>
      <c r="BH30" s="19" t="s">
        <v>116</v>
      </c>
    </row>
    <row r="31" spans="2:78" ht="13.5" customHeight="1" x14ac:dyDescent="0.2">
      <c r="B31" s="10">
        <v>185</v>
      </c>
      <c r="C31" s="10">
        <v>9.3339999999999996</v>
      </c>
      <c r="D31" s="10">
        <v>185.38892000000001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33</v>
      </c>
      <c r="Q31" s="24">
        <v>1.1499999999999999</v>
      </c>
      <c r="R31" s="24">
        <v>3.88</v>
      </c>
      <c r="S31" s="24">
        <v>43.25</v>
      </c>
      <c r="T31" s="24">
        <v>90.85</v>
      </c>
      <c r="U31" s="10">
        <v>2</v>
      </c>
      <c r="V31" s="10">
        <v>0</v>
      </c>
      <c r="W31" s="10">
        <v>3</v>
      </c>
      <c r="X31" s="10">
        <v>1</v>
      </c>
      <c r="Y31" s="10">
        <v>1</v>
      </c>
      <c r="Z31" s="10">
        <v>1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1.1031</v>
      </c>
      <c r="AK31" s="10">
        <v>2.81E-2</v>
      </c>
      <c r="AL31" s="11">
        <v>3.6400000000000002E-2</v>
      </c>
      <c r="AM31" s="11">
        <v>8.9999999999999998E-4</v>
      </c>
      <c r="AN31" s="11">
        <v>2.3039999999999998</v>
      </c>
      <c r="AO31" s="11">
        <v>6.0199999999999997E-2</v>
      </c>
      <c r="AP31" s="11">
        <v>0.19520000000000001</v>
      </c>
      <c r="AQ31" s="11">
        <v>5.1000000000000004E-3</v>
      </c>
      <c r="AR31" s="11">
        <v>2.2050999999999998</v>
      </c>
      <c r="AS31" s="11">
        <v>2.2800000000000001E-2</v>
      </c>
      <c r="AT31" s="11">
        <v>3.8300000000000001E-2</v>
      </c>
      <c r="AU31" s="11">
        <v>4.0000000000000002E-4</v>
      </c>
      <c r="AV31" s="11">
        <v>33.531700000000001</v>
      </c>
      <c r="AW31" s="11">
        <v>1.0773999999999999</v>
      </c>
      <c r="AX31" s="11">
        <v>0.4425</v>
      </c>
      <c r="AY31" s="11">
        <v>1.4200000000000001E-2</v>
      </c>
      <c r="AZ31" s="11">
        <v>0.38779990591187075</v>
      </c>
      <c r="BA31" s="11">
        <v>11.553524804177545</v>
      </c>
      <c r="BB31" s="11">
        <v>0.84068219633943431</v>
      </c>
      <c r="BC31" s="11">
        <v>0.61816884176182707</v>
      </c>
      <c r="BD31" s="11">
        <v>0.18699350441404802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185</v>
      </c>
      <c r="C32" s="10">
        <v>9.3239999999999998</v>
      </c>
      <c r="D32" s="10">
        <v>185.38849999999999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33</v>
      </c>
      <c r="Q32" s="24">
        <v>1.1499999999999999</v>
      </c>
      <c r="R32" s="24">
        <v>3.88</v>
      </c>
      <c r="S32" s="24">
        <v>43.38</v>
      </c>
      <c r="T32" s="24">
        <v>90.77</v>
      </c>
      <c r="U32" s="10">
        <v>2</v>
      </c>
      <c r="V32" s="10">
        <v>0</v>
      </c>
      <c r="W32" s="10">
        <v>3</v>
      </c>
      <c r="X32" s="10">
        <v>1</v>
      </c>
      <c r="Y32" s="10">
        <v>1</v>
      </c>
      <c r="Z32" s="10">
        <v>1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1.6524000000000001</v>
      </c>
      <c r="AK32" s="10">
        <v>0.40849999999999997</v>
      </c>
      <c r="AL32" s="11">
        <v>5.4600000000000003E-2</v>
      </c>
      <c r="AM32" s="11">
        <v>1.35E-2</v>
      </c>
      <c r="AN32" s="11">
        <v>2.4813000000000001</v>
      </c>
      <c r="AO32" s="11">
        <v>0.1583</v>
      </c>
      <c r="AP32" s="11">
        <v>0.21079999999999999</v>
      </c>
      <c r="AQ32" s="11">
        <v>1.34E-2</v>
      </c>
      <c r="AR32" s="11">
        <v>3.1160000000000001</v>
      </c>
      <c r="AS32" s="11">
        <v>0.62270000000000003</v>
      </c>
      <c r="AT32" s="11">
        <v>5.4199999999999998E-2</v>
      </c>
      <c r="AU32" s="11">
        <v>1.0800000000000001E-2</v>
      </c>
      <c r="AV32" s="11">
        <v>36.065100000000001</v>
      </c>
      <c r="AW32" s="11">
        <v>0.7571</v>
      </c>
      <c r="AX32" s="11">
        <v>0.47710000000000002</v>
      </c>
      <c r="AY32" s="11">
        <v>0.01</v>
      </c>
      <c r="AZ32" s="11">
        <v>0.38712022096234927</v>
      </c>
      <c r="BA32" s="11">
        <v>8.8025830258302591</v>
      </c>
      <c r="BB32" s="11">
        <v>0.79597214379823089</v>
      </c>
      <c r="BC32" s="11">
        <v>0.61509744982061487</v>
      </c>
      <c r="BD32" s="11">
        <v>0.31096059748057026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185</v>
      </c>
      <c r="C33" s="10">
        <v>9.3149999999999995</v>
      </c>
      <c r="D33" s="10">
        <v>185.38812999999999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33</v>
      </c>
      <c r="Q33" s="24">
        <v>1.1499999999999999</v>
      </c>
      <c r="R33" s="24">
        <v>3.88</v>
      </c>
      <c r="S33" s="24">
        <v>43.49</v>
      </c>
      <c r="T33" s="24">
        <v>90.69</v>
      </c>
      <c r="U33" s="10">
        <v>2</v>
      </c>
      <c r="V33" s="10">
        <v>0</v>
      </c>
      <c r="W33" s="10">
        <v>3</v>
      </c>
      <c r="X33" s="10">
        <v>1</v>
      </c>
      <c r="Y33" s="10">
        <v>1</v>
      </c>
      <c r="Z33" s="10">
        <v>1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2.4630000000000001</v>
      </c>
      <c r="AK33" s="10">
        <v>2.29E-2</v>
      </c>
      <c r="AL33" s="11">
        <v>8.1600000000000006E-2</v>
      </c>
      <c r="AM33" s="11">
        <v>8.0000000000000004E-4</v>
      </c>
      <c r="AN33" s="11">
        <v>2.6562000000000001</v>
      </c>
      <c r="AO33" s="11">
        <v>3.1099999999999999E-2</v>
      </c>
      <c r="AP33" s="11">
        <v>0.22620000000000001</v>
      </c>
      <c r="AQ33" s="11">
        <v>2.5999999999999999E-3</v>
      </c>
      <c r="AR33" s="11">
        <v>4.5831</v>
      </c>
      <c r="AS33" s="11">
        <v>4.7800000000000002E-2</v>
      </c>
      <c r="AT33" s="11">
        <v>7.9899999999999999E-2</v>
      </c>
      <c r="AU33" s="11">
        <v>8.0000000000000004E-4</v>
      </c>
      <c r="AV33" s="11">
        <v>37.964199999999998</v>
      </c>
      <c r="AW33" s="11">
        <v>0.92979999999999996</v>
      </c>
      <c r="AX33" s="11">
        <v>0.50339999999999996</v>
      </c>
      <c r="AY33" s="11">
        <v>1.23E-2</v>
      </c>
      <c r="AZ33" s="11">
        <v>0.37993421052631571</v>
      </c>
      <c r="BA33" s="11">
        <v>6.3003754693366707</v>
      </c>
      <c r="BB33" s="11">
        <v>0.72604148808503355</v>
      </c>
      <c r="BC33" s="11">
        <v>0.58640265854333984</v>
      </c>
      <c r="BD33" s="11">
        <v>0.48865056139774754</v>
      </c>
      <c r="BE33" s="27"/>
      <c r="BF33" s="5"/>
    </row>
    <row r="34" spans="2:66" ht="13.5" customHeight="1" x14ac:dyDescent="0.2">
      <c r="B34" s="10">
        <v>185</v>
      </c>
      <c r="C34" s="10">
        <v>9.4079999999999995</v>
      </c>
      <c r="D34" s="10">
        <v>185.392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33</v>
      </c>
      <c r="Q34" s="24">
        <v>1.1499999999999999</v>
      </c>
      <c r="R34" s="24">
        <v>3.88</v>
      </c>
      <c r="S34" s="24">
        <v>42.32</v>
      </c>
      <c r="T34" s="24">
        <v>91.48</v>
      </c>
      <c r="U34" s="10">
        <v>2</v>
      </c>
      <c r="V34" s="10">
        <v>0</v>
      </c>
      <c r="W34" s="10">
        <v>3</v>
      </c>
      <c r="X34" s="10">
        <v>1</v>
      </c>
      <c r="Y34" s="10">
        <v>1</v>
      </c>
      <c r="Z34" s="10">
        <v>1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4.444</v>
      </c>
      <c r="AK34" s="10">
        <v>0.20069999999999999</v>
      </c>
      <c r="AL34" s="11">
        <v>0.1439</v>
      </c>
      <c r="AM34" s="11">
        <v>6.4999999999999997E-3</v>
      </c>
      <c r="AN34" s="11">
        <v>3.0985999999999998</v>
      </c>
      <c r="AO34" s="11">
        <v>0.13830000000000001</v>
      </c>
      <c r="AP34" s="11">
        <v>0.25750000000000001</v>
      </c>
      <c r="AQ34" s="11">
        <v>1.15E-2</v>
      </c>
      <c r="AR34" s="11">
        <v>8.2834000000000003</v>
      </c>
      <c r="AS34" s="11">
        <v>0.46529999999999999</v>
      </c>
      <c r="AT34" s="11">
        <v>0.14099999999999999</v>
      </c>
      <c r="AU34" s="11">
        <v>7.9000000000000008E-3</v>
      </c>
      <c r="AV34" s="11">
        <v>33.292499999999997</v>
      </c>
      <c r="AW34" s="11">
        <v>3.0388999999999999</v>
      </c>
      <c r="AX34" s="11">
        <v>0.43149999999999999</v>
      </c>
      <c r="AY34" s="11">
        <v>3.9399999999999998E-2</v>
      </c>
      <c r="AZ34" s="11">
        <v>0.25253991291727135</v>
      </c>
      <c r="BA34" s="11">
        <v>3.0602836879432629</v>
      </c>
      <c r="BB34" s="11">
        <v>0.50742358078602612</v>
      </c>
      <c r="BC34" s="11">
        <v>0.40629370629370626</v>
      </c>
      <c r="BD34" s="11">
        <v>0.3797641553384048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185</v>
      </c>
      <c r="C35" s="10">
        <v>9.4160000000000004</v>
      </c>
      <c r="D35" s="10">
        <v>185.39232999999999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33</v>
      </c>
      <c r="Q35" s="24">
        <v>1.1499999999999999</v>
      </c>
      <c r="R35" s="24">
        <v>3.88</v>
      </c>
      <c r="S35" s="24">
        <v>42.22</v>
      </c>
      <c r="T35" s="24">
        <v>91.55</v>
      </c>
      <c r="U35" s="10">
        <v>2</v>
      </c>
      <c r="V35" s="10">
        <v>0</v>
      </c>
      <c r="W35" s="10">
        <v>3</v>
      </c>
      <c r="X35" s="10">
        <v>1</v>
      </c>
      <c r="Y35" s="10">
        <v>1</v>
      </c>
      <c r="Z35" s="10">
        <v>1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1.8913</v>
      </c>
      <c r="AK35" s="10">
        <v>0.16220000000000001</v>
      </c>
      <c r="AL35" s="11">
        <v>6.1100000000000002E-2</v>
      </c>
      <c r="AM35" s="11">
        <v>5.1999999999999998E-3</v>
      </c>
      <c r="AN35" s="11">
        <v>2.5586000000000002</v>
      </c>
      <c r="AO35" s="11">
        <v>1.3100000000000001E-2</v>
      </c>
      <c r="AP35" s="11">
        <v>0.2122</v>
      </c>
      <c r="AQ35" s="11">
        <v>1.1000000000000001E-3</v>
      </c>
      <c r="AR35" s="11">
        <v>3.5988000000000002</v>
      </c>
      <c r="AS35" s="11">
        <v>0.27850000000000003</v>
      </c>
      <c r="AT35" s="11">
        <v>6.1100000000000002E-2</v>
      </c>
      <c r="AU35" s="11">
        <v>4.7000000000000002E-3</v>
      </c>
      <c r="AV35" s="11">
        <v>34.821300000000001</v>
      </c>
      <c r="AW35" s="11">
        <v>1.0275000000000001</v>
      </c>
      <c r="AX35" s="11">
        <v>0.45050000000000001</v>
      </c>
      <c r="AY35" s="11">
        <v>1.3299999999999999E-2</v>
      </c>
      <c r="AZ35" s="11">
        <v>0.35958955786932245</v>
      </c>
      <c r="BA35" s="11">
        <v>7.3731587561374798</v>
      </c>
      <c r="BB35" s="11">
        <v>0.76114151681000775</v>
      </c>
      <c r="BC35" s="11">
        <v>0.57740213523131667</v>
      </c>
      <c r="BD35" s="11">
        <v>0.24656931989516653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185</v>
      </c>
      <c r="C36" s="10">
        <v>9.4239999999999995</v>
      </c>
      <c r="D36" s="10">
        <v>185.39267000000001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33</v>
      </c>
      <c r="Q36" s="24">
        <v>1.1499999999999999</v>
      </c>
      <c r="R36" s="24">
        <v>3.88</v>
      </c>
      <c r="S36" s="24">
        <v>42.12</v>
      </c>
      <c r="T36" s="24">
        <v>91.62</v>
      </c>
      <c r="U36" s="10">
        <v>2</v>
      </c>
      <c r="V36" s="10">
        <v>0</v>
      </c>
      <c r="W36" s="10">
        <v>3</v>
      </c>
      <c r="X36" s="10">
        <v>1</v>
      </c>
      <c r="Y36" s="10">
        <v>1</v>
      </c>
      <c r="Z36" s="10">
        <v>1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1.1860999999999999</v>
      </c>
      <c r="AK36" s="10">
        <v>8.1199999999999994E-2</v>
      </c>
      <c r="AL36" s="11">
        <v>3.8199999999999998E-2</v>
      </c>
      <c r="AM36" s="11">
        <v>2.5999999999999999E-3</v>
      </c>
      <c r="AN36" s="11">
        <v>2.4247000000000001</v>
      </c>
      <c r="AO36" s="11">
        <v>1.26E-2</v>
      </c>
      <c r="AP36" s="11">
        <v>0.20069999999999999</v>
      </c>
      <c r="AQ36" s="11">
        <v>1E-3</v>
      </c>
      <c r="AR36" s="11">
        <v>2.3708999999999998</v>
      </c>
      <c r="AS36" s="11">
        <v>0.1323</v>
      </c>
      <c r="AT36" s="11">
        <v>4.02E-2</v>
      </c>
      <c r="AU36" s="11">
        <v>2.2000000000000001E-3</v>
      </c>
      <c r="AV36" s="11">
        <v>34.7714</v>
      </c>
      <c r="AW36" s="11">
        <v>0.52</v>
      </c>
      <c r="AX36" s="11">
        <v>0.44900000000000001</v>
      </c>
      <c r="AY36" s="11">
        <v>6.7000000000000002E-3</v>
      </c>
      <c r="AZ36" s="11">
        <v>0.38217638910266283</v>
      </c>
      <c r="BA36" s="11">
        <v>11.169154228855723</v>
      </c>
      <c r="BB36" s="11">
        <v>0.83565004088307437</v>
      </c>
      <c r="BC36" s="11">
        <v>0.6198948645369996</v>
      </c>
      <c r="BD36" s="11">
        <v>0.16819249344537873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185</v>
      </c>
      <c r="C37" s="10">
        <v>9.4329999999999998</v>
      </c>
      <c r="D37" s="10">
        <v>185.39304000000001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33</v>
      </c>
      <c r="Q37" s="24">
        <v>1.1499999999999999</v>
      </c>
      <c r="R37" s="24">
        <v>3.88</v>
      </c>
      <c r="S37" s="24">
        <v>42.01</v>
      </c>
      <c r="T37" s="24">
        <v>91.69</v>
      </c>
      <c r="U37" s="10">
        <v>2</v>
      </c>
      <c r="V37" s="10">
        <v>0</v>
      </c>
      <c r="W37" s="10">
        <v>3</v>
      </c>
      <c r="X37" s="10">
        <v>1</v>
      </c>
      <c r="Y37" s="10">
        <v>1</v>
      </c>
      <c r="Z37" s="10">
        <v>1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1.8924000000000001</v>
      </c>
      <c r="AK37" s="10">
        <v>0.2147</v>
      </c>
      <c r="AL37" s="11">
        <v>6.0900000000000003E-2</v>
      </c>
      <c r="AM37" s="11">
        <v>6.8999999999999999E-3</v>
      </c>
      <c r="AN37" s="11">
        <v>2.4195000000000002</v>
      </c>
      <c r="AO37" s="11">
        <v>9.3299999999999994E-2</v>
      </c>
      <c r="AP37" s="11">
        <v>0.19980000000000001</v>
      </c>
      <c r="AQ37" s="11">
        <v>7.7000000000000002E-3</v>
      </c>
      <c r="AR37" s="11">
        <v>3.7404999999999999</v>
      </c>
      <c r="AS37" s="11">
        <v>0.51939999999999997</v>
      </c>
      <c r="AT37" s="11">
        <v>6.3299999999999995E-2</v>
      </c>
      <c r="AU37" s="11">
        <v>8.8000000000000005E-3</v>
      </c>
      <c r="AV37" s="11">
        <v>34.334600000000002</v>
      </c>
      <c r="AW37" s="11">
        <v>4.99E-2</v>
      </c>
      <c r="AX37" s="11">
        <v>0.44240000000000002</v>
      </c>
      <c r="AY37" s="11">
        <v>5.9999999999999995E-4</v>
      </c>
      <c r="AZ37" s="11">
        <v>0.3777639364683899</v>
      </c>
      <c r="BA37" s="11">
        <v>6.9889415481832549</v>
      </c>
      <c r="BB37" s="11">
        <v>0.74965394502669558</v>
      </c>
      <c r="BC37" s="11">
        <v>0.56542706572536539</v>
      </c>
      <c r="BD37" s="11">
        <v>0.39671174315663699</v>
      </c>
      <c r="BE37" s="27"/>
      <c r="BF37" s="5"/>
      <c r="BI37" s="22">
        <v>2</v>
      </c>
    </row>
    <row r="38" spans="2:66" ht="13.5" customHeight="1" x14ac:dyDescent="0.2">
      <c r="B38" s="10">
        <v>185</v>
      </c>
      <c r="C38" s="10">
        <v>9.4420000000000002</v>
      </c>
      <c r="D38" s="10">
        <v>185.39341999999999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33</v>
      </c>
      <c r="Q38" s="24">
        <v>1.1499999999999999</v>
      </c>
      <c r="R38" s="24">
        <v>3.88</v>
      </c>
      <c r="S38" s="24">
        <v>41.9</v>
      </c>
      <c r="T38" s="24">
        <v>91.77</v>
      </c>
      <c r="U38" s="10">
        <v>2</v>
      </c>
      <c r="V38" s="10">
        <v>0</v>
      </c>
      <c r="W38" s="10">
        <v>3</v>
      </c>
      <c r="X38" s="10">
        <v>1</v>
      </c>
      <c r="Y38" s="10">
        <v>1</v>
      </c>
      <c r="Z38" s="10">
        <v>1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1.1474</v>
      </c>
      <c r="AK38" s="10">
        <v>2.1000000000000001E-2</v>
      </c>
      <c r="AL38" s="11">
        <v>3.6799999999999999E-2</v>
      </c>
      <c r="AM38" s="11">
        <v>6.9999999999999999E-4</v>
      </c>
      <c r="AN38" s="11">
        <v>2.2871999999999999</v>
      </c>
      <c r="AO38" s="11">
        <v>0.20030000000000001</v>
      </c>
      <c r="AP38" s="11">
        <v>0.18840000000000001</v>
      </c>
      <c r="AQ38" s="11">
        <v>1.6500000000000001E-2</v>
      </c>
      <c r="AR38" s="11">
        <v>2.21</v>
      </c>
      <c r="AS38" s="11">
        <v>1.43E-2</v>
      </c>
      <c r="AT38" s="11">
        <v>3.73E-2</v>
      </c>
      <c r="AU38" s="11">
        <v>2.0000000000000001E-4</v>
      </c>
      <c r="AV38" s="11">
        <v>30.989899999999999</v>
      </c>
      <c r="AW38" s="11">
        <v>2.0426000000000002</v>
      </c>
      <c r="AX38" s="11">
        <v>0.39839999999999998</v>
      </c>
      <c r="AY38" s="11">
        <v>2.63E-2</v>
      </c>
      <c r="AZ38" s="11">
        <v>0.35787321063394678</v>
      </c>
      <c r="BA38" s="11">
        <v>10.680965147453083</v>
      </c>
      <c r="BB38" s="11">
        <v>0.82878127151709891</v>
      </c>
      <c r="BC38" s="11">
        <v>0.57887143315165113</v>
      </c>
      <c r="BD38" s="11">
        <v>4.499833590279495E-2</v>
      </c>
      <c r="BE38" s="27"/>
      <c r="BF38" s="5"/>
      <c r="BI38" s="22">
        <v>3</v>
      </c>
      <c r="BJ38" s="3"/>
    </row>
    <row r="39" spans="2:66" ht="13.5" customHeight="1" x14ac:dyDescent="0.2">
      <c r="B39" s="10">
        <v>185</v>
      </c>
      <c r="C39" s="10">
        <v>9.4510000000000005</v>
      </c>
      <c r="D39" s="10">
        <v>185.39379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33</v>
      </c>
      <c r="Q39" s="24">
        <v>1.1499999999999999</v>
      </c>
      <c r="R39" s="24">
        <v>3.88</v>
      </c>
      <c r="S39" s="24">
        <v>41.78</v>
      </c>
      <c r="T39" s="24">
        <v>91.85</v>
      </c>
      <c r="U39" s="10">
        <v>2</v>
      </c>
      <c r="V39" s="10">
        <v>0</v>
      </c>
      <c r="W39" s="10">
        <v>3</v>
      </c>
      <c r="X39" s="10">
        <v>1</v>
      </c>
      <c r="Y39" s="10">
        <v>1</v>
      </c>
      <c r="Z39" s="10">
        <v>1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1.2653000000000001</v>
      </c>
      <c r="AK39" s="10">
        <v>8.1900000000000001E-2</v>
      </c>
      <c r="AL39" s="11">
        <v>4.0500000000000001E-2</v>
      </c>
      <c r="AM39" s="11">
        <v>2.5999999999999999E-3</v>
      </c>
      <c r="AN39" s="11">
        <v>2.3494999999999999</v>
      </c>
      <c r="AO39" s="11">
        <v>7.85E-2</v>
      </c>
      <c r="AP39" s="11">
        <v>0.19309999999999999</v>
      </c>
      <c r="AQ39" s="11">
        <v>6.4999999999999997E-3</v>
      </c>
      <c r="AR39" s="11">
        <v>2.3794</v>
      </c>
      <c r="AS39" s="11">
        <v>0.18729999999999999</v>
      </c>
      <c r="AT39" s="11">
        <v>4.0099999999999997E-2</v>
      </c>
      <c r="AU39" s="11">
        <v>3.2000000000000002E-3</v>
      </c>
      <c r="AV39" s="11">
        <v>35.372500000000002</v>
      </c>
      <c r="AW39" s="11">
        <v>1.0920000000000001</v>
      </c>
      <c r="AX39" s="11">
        <v>0.45379999999999998</v>
      </c>
      <c r="AY39" s="11">
        <v>1.4E-2</v>
      </c>
      <c r="AZ39" s="11">
        <v>0.40299891791621578</v>
      </c>
      <c r="BA39" s="11">
        <v>11.316708229426434</v>
      </c>
      <c r="BB39" s="11">
        <v>0.8376189512046972</v>
      </c>
      <c r="BC39" s="11">
        <v>0.6243585873830364</v>
      </c>
      <c r="BD39" s="11">
        <v>0.2835676385136765</v>
      </c>
      <c r="BE39" s="27"/>
      <c r="BF39" s="5"/>
    </row>
    <row r="40" spans="2:66" ht="13.5" customHeight="1" x14ac:dyDescent="0.2">
      <c r="B40" s="10">
        <v>185</v>
      </c>
      <c r="C40" s="10">
        <v>9.4589999999999996</v>
      </c>
      <c r="D40" s="10">
        <v>185.39412999999999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33</v>
      </c>
      <c r="Q40" s="24">
        <v>1.1499999999999999</v>
      </c>
      <c r="R40" s="24">
        <v>3.88</v>
      </c>
      <c r="S40" s="24">
        <v>41.68</v>
      </c>
      <c r="T40" s="24">
        <v>91.92</v>
      </c>
      <c r="U40" s="10">
        <v>2</v>
      </c>
      <c r="V40" s="10">
        <v>0</v>
      </c>
      <c r="W40" s="10">
        <v>3</v>
      </c>
      <c r="X40" s="10">
        <v>1</v>
      </c>
      <c r="Y40" s="10">
        <v>1</v>
      </c>
      <c r="Z40" s="10">
        <v>1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4.1180000000000003</v>
      </c>
      <c r="AK40" s="10">
        <v>0.48470000000000002</v>
      </c>
      <c r="AL40" s="11">
        <v>0.13159999999999999</v>
      </c>
      <c r="AM40" s="11">
        <v>1.55E-2</v>
      </c>
      <c r="AN40" s="11">
        <v>3.0301</v>
      </c>
      <c r="AO40" s="11">
        <v>0.193</v>
      </c>
      <c r="AP40" s="11">
        <v>0.24859999999999999</v>
      </c>
      <c r="AQ40" s="11">
        <v>1.5800000000000002E-2</v>
      </c>
      <c r="AR40" s="11">
        <v>7.8278999999999996</v>
      </c>
      <c r="AS40" s="11">
        <v>0.82869999999999999</v>
      </c>
      <c r="AT40" s="11">
        <v>0.13150000000000001</v>
      </c>
      <c r="AU40" s="11">
        <v>1.3899999999999999E-2</v>
      </c>
      <c r="AV40" s="11">
        <v>33.255000000000003</v>
      </c>
      <c r="AW40" s="11">
        <v>1.508</v>
      </c>
      <c r="AX40" s="11">
        <v>0.42580000000000001</v>
      </c>
      <c r="AY40" s="11">
        <v>1.9300000000000001E-2</v>
      </c>
      <c r="AZ40" s="11">
        <v>0.26275207591933575</v>
      </c>
      <c r="BA40" s="11">
        <v>3.2380228136882128</v>
      </c>
      <c r="BB40" s="11">
        <v>0.52808182307554274</v>
      </c>
      <c r="BC40" s="11">
        <v>0.41752577319587625</v>
      </c>
      <c r="BD40" s="11">
        <v>0.37780580840889821</v>
      </c>
      <c r="BE40" s="27"/>
      <c r="BF40" s="5"/>
    </row>
    <row r="41" spans="2:66" ht="13.5" customHeight="1" x14ac:dyDescent="0.2">
      <c r="B41" s="10">
        <v>185</v>
      </c>
      <c r="C41" s="10">
        <v>9.4670000000000005</v>
      </c>
      <c r="D41" s="10">
        <v>185.39446000000001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33</v>
      </c>
      <c r="Q41" s="24">
        <v>1.1499999999999999</v>
      </c>
      <c r="R41" s="24">
        <v>3.88</v>
      </c>
      <c r="S41" s="24">
        <v>41.58</v>
      </c>
      <c r="T41" s="24">
        <v>91.99</v>
      </c>
      <c r="U41" s="10">
        <v>2</v>
      </c>
      <c r="V41" s="10">
        <v>0</v>
      </c>
      <c r="W41" s="10">
        <v>3</v>
      </c>
      <c r="X41" s="10">
        <v>1</v>
      </c>
      <c r="Y41" s="10">
        <v>1</v>
      </c>
      <c r="Z41" s="10">
        <v>1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1.9377</v>
      </c>
      <c r="AK41" s="10">
        <v>0.3387</v>
      </c>
      <c r="AL41" s="11">
        <v>6.1800000000000001E-2</v>
      </c>
      <c r="AM41" s="11">
        <v>1.0800000000000001E-2</v>
      </c>
      <c r="AN41" s="11">
        <v>2.5335999999999999</v>
      </c>
      <c r="AO41" s="11">
        <v>0.16889999999999999</v>
      </c>
      <c r="AP41" s="11">
        <v>0.2074</v>
      </c>
      <c r="AQ41" s="11">
        <v>1.38E-2</v>
      </c>
      <c r="AR41" s="11">
        <v>3.7507999999999999</v>
      </c>
      <c r="AS41" s="11">
        <v>0.65039999999999998</v>
      </c>
      <c r="AT41" s="11">
        <v>6.2899999999999998E-2</v>
      </c>
      <c r="AU41" s="11">
        <v>1.09E-2</v>
      </c>
      <c r="AV41" s="11">
        <v>34.066200000000002</v>
      </c>
      <c r="AW41" s="11">
        <v>2.2776000000000001</v>
      </c>
      <c r="AX41" s="11">
        <v>0.43540000000000001</v>
      </c>
      <c r="AY41" s="11">
        <v>2.9100000000000001E-2</v>
      </c>
      <c r="AZ41" s="11">
        <v>0.35469819539514624</v>
      </c>
      <c r="BA41" s="11">
        <v>6.9220985691573933</v>
      </c>
      <c r="BB41" s="11">
        <v>0.74754164158137659</v>
      </c>
      <c r="BC41" s="11">
        <v>0.55970149253731349</v>
      </c>
      <c r="BD41" s="11">
        <v>0.25730516540688564</v>
      </c>
      <c r="BE41" s="27"/>
      <c r="BF41" s="5"/>
    </row>
    <row r="42" spans="2:66" ht="13.5" customHeight="1" x14ac:dyDescent="0.2">
      <c r="B42" s="10">
        <v>185</v>
      </c>
      <c r="C42" s="10">
        <v>9.2140000000000004</v>
      </c>
      <c r="D42" s="10">
        <v>185.38391999999999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33</v>
      </c>
      <c r="Q42" s="24">
        <v>1.1499999999999999</v>
      </c>
      <c r="R42" s="24">
        <v>3.88</v>
      </c>
      <c r="S42" s="24">
        <v>44.76</v>
      </c>
      <c r="T42" s="24">
        <v>89.86</v>
      </c>
      <c r="U42" s="10">
        <v>2</v>
      </c>
      <c r="V42" s="10">
        <v>0</v>
      </c>
      <c r="W42" s="10">
        <v>3</v>
      </c>
      <c r="X42" s="10">
        <v>1</v>
      </c>
      <c r="Y42" s="10">
        <v>1</v>
      </c>
      <c r="Z42" s="10">
        <v>1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5.2544000000000004</v>
      </c>
      <c r="AK42" s="10">
        <v>5.6399999999999999E-2</v>
      </c>
      <c r="AL42" s="11">
        <v>0.1787</v>
      </c>
      <c r="AM42" s="11">
        <v>1.9E-3</v>
      </c>
      <c r="AN42" s="11">
        <v>2.3504999999999998</v>
      </c>
      <c r="AO42" s="11">
        <v>3.0700000000000002E-2</v>
      </c>
      <c r="AP42" s="11">
        <v>0.2056</v>
      </c>
      <c r="AQ42" s="11">
        <v>2.7000000000000001E-3</v>
      </c>
      <c r="AR42" s="11">
        <v>9.8018000000000001</v>
      </c>
      <c r="AS42" s="11">
        <v>0.1109</v>
      </c>
      <c r="AT42" s="11">
        <v>0.17560000000000001</v>
      </c>
      <c r="AU42" s="11">
        <v>2E-3</v>
      </c>
      <c r="AV42" s="11">
        <v>17.029</v>
      </c>
      <c r="AW42" s="11">
        <v>0.23300000000000001</v>
      </c>
      <c r="AX42" s="11">
        <v>0.2316</v>
      </c>
      <c r="AY42" s="11">
        <v>3.2000000000000002E-3</v>
      </c>
      <c r="AZ42" s="11">
        <v>5.9469350411710871E-2</v>
      </c>
      <c r="BA42" s="11">
        <v>1.3189066059225512</v>
      </c>
      <c r="BB42" s="11">
        <v>0.13752455795677798</v>
      </c>
      <c r="BC42" s="11">
        <v>9.2592592592592587E-2</v>
      </c>
      <c r="BD42" s="11">
        <v>0.27793927721703038</v>
      </c>
      <c r="BE42" s="27"/>
      <c r="BF42" s="5"/>
    </row>
    <row r="43" spans="2:66" ht="13.5" customHeight="1" x14ac:dyDescent="0.2">
      <c r="B43" s="10">
        <v>185</v>
      </c>
      <c r="C43" s="10">
        <v>9.2219999999999995</v>
      </c>
      <c r="D43" s="10">
        <v>185.38425000000001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33</v>
      </c>
      <c r="Q43" s="24">
        <v>1.1499999999999999</v>
      </c>
      <c r="R43" s="24">
        <v>3.88</v>
      </c>
      <c r="S43" s="24">
        <v>44.66</v>
      </c>
      <c r="T43" s="24">
        <v>89.93</v>
      </c>
      <c r="U43" s="10">
        <v>2</v>
      </c>
      <c r="V43" s="10">
        <v>0</v>
      </c>
      <c r="W43" s="10">
        <v>3</v>
      </c>
      <c r="X43" s="10">
        <v>1</v>
      </c>
      <c r="Y43" s="10">
        <v>1</v>
      </c>
      <c r="Z43" s="10">
        <v>1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2.4178999999999999</v>
      </c>
      <c r="AK43" s="10">
        <v>0.2361</v>
      </c>
      <c r="AL43" s="11">
        <v>8.2100000000000006E-2</v>
      </c>
      <c r="AM43" s="11">
        <v>8.0000000000000002E-3</v>
      </c>
      <c r="AN43" s="11">
        <v>2.3919999999999999</v>
      </c>
      <c r="AO43" s="11">
        <v>0.17580000000000001</v>
      </c>
      <c r="AP43" s="11">
        <v>0.20880000000000001</v>
      </c>
      <c r="AQ43" s="11">
        <v>1.5299999999999999E-2</v>
      </c>
      <c r="AR43" s="11">
        <v>4.5102000000000002</v>
      </c>
      <c r="AS43" s="11">
        <v>0.29949999999999999</v>
      </c>
      <c r="AT43" s="11">
        <v>8.0600000000000005E-2</v>
      </c>
      <c r="AU43" s="11">
        <v>5.4000000000000003E-3</v>
      </c>
      <c r="AV43" s="11">
        <v>31.5182</v>
      </c>
      <c r="AW43" s="11">
        <v>1.3728</v>
      </c>
      <c r="AX43" s="11">
        <v>0.42770000000000002</v>
      </c>
      <c r="AY43" s="11">
        <v>1.8599999999999998E-2</v>
      </c>
      <c r="AZ43" s="11">
        <v>0.34391201885310291</v>
      </c>
      <c r="BA43" s="11">
        <v>5.306451612903226</v>
      </c>
      <c r="BB43" s="11">
        <v>0.68286445012787733</v>
      </c>
      <c r="BC43" s="11">
        <v>0.51636417732817619</v>
      </c>
      <c r="BD43" s="11">
        <v>0.39753707782186665</v>
      </c>
      <c r="BE43" s="27"/>
      <c r="BF43" s="5"/>
    </row>
    <row r="44" spans="2:66" ht="13.5" customHeight="1" x14ac:dyDescent="0.2">
      <c r="B44" s="10">
        <v>185</v>
      </c>
      <c r="C44" s="10">
        <v>9.2289999999999992</v>
      </c>
      <c r="D44" s="10">
        <v>185.38453999999999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33</v>
      </c>
      <c r="Q44" s="24">
        <v>1.1499999999999999</v>
      </c>
      <c r="R44" s="24">
        <v>3.88</v>
      </c>
      <c r="S44" s="24">
        <v>44.57</v>
      </c>
      <c r="T44" s="24">
        <v>89.98</v>
      </c>
      <c r="U44" s="10">
        <v>2</v>
      </c>
      <c r="V44" s="10">
        <v>0</v>
      </c>
      <c r="W44" s="10">
        <v>3</v>
      </c>
      <c r="X44" s="10">
        <v>1</v>
      </c>
      <c r="Y44" s="10">
        <v>1</v>
      </c>
      <c r="Z44" s="10">
        <v>1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8.2888000000000002</v>
      </c>
      <c r="AK44" s="10">
        <v>0.13200000000000001</v>
      </c>
      <c r="AL44" s="11">
        <v>0.28079999999999999</v>
      </c>
      <c r="AM44" s="11">
        <v>4.4999999999999997E-3</v>
      </c>
      <c r="AN44" s="11">
        <v>3.5089000000000001</v>
      </c>
      <c r="AO44" s="11">
        <v>4.1700000000000001E-2</v>
      </c>
      <c r="AP44" s="11">
        <v>0.30570000000000003</v>
      </c>
      <c r="AQ44" s="11">
        <v>3.5999999999999999E-3</v>
      </c>
      <c r="AR44" s="11">
        <v>15.391999999999999</v>
      </c>
      <c r="AS44" s="11">
        <v>0.25840000000000002</v>
      </c>
      <c r="AT44" s="11">
        <v>0.27460000000000001</v>
      </c>
      <c r="AU44" s="11">
        <v>4.5999999999999999E-3</v>
      </c>
      <c r="AV44" s="11">
        <v>25.066099999999999</v>
      </c>
      <c r="AW44" s="11">
        <v>0.28289999999999998</v>
      </c>
      <c r="AX44" s="11">
        <v>0.33960000000000001</v>
      </c>
      <c r="AY44" s="11">
        <v>3.8E-3</v>
      </c>
      <c r="AZ44" s="11">
        <v>5.2533705253370505E-2</v>
      </c>
      <c r="BA44" s="11">
        <v>1.2367079388201019</v>
      </c>
      <c r="BB44" s="11">
        <v>0.1058287202865516</v>
      </c>
      <c r="BC44" s="11">
        <v>8.7506731287022077E-2</v>
      </c>
      <c r="BD44" s="11">
        <v>0.43924210139018127</v>
      </c>
      <c r="BE44" s="27"/>
      <c r="BF44" s="5"/>
    </row>
    <row r="45" spans="2:66" ht="13.5" customHeight="1" x14ac:dyDescent="0.2">
      <c r="B45" s="10">
        <v>185</v>
      </c>
      <c r="C45" s="10">
        <v>9.2370000000000001</v>
      </c>
      <c r="D45" s="10">
        <v>185.38487000000001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33</v>
      </c>
      <c r="Q45" s="24">
        <v>1.1499999999999999</v>
      </c>
      <c r="R45" s="24">
        <v>3.88</v>
      </c>
      <c r="S45" s="24">
        <v>44.47</v>
      </c>
      <c r="T45" s="24">
        <v>90.05</v>
      </c>
      <c r="U45" s="10">
        <v>2</v>
      </c>
      <c r="V45" s="10">
        <v>0</v>
      </c>
      <c r="W45" s="10">
        <v>3</v>
      </c>
      <c r="X45" s="10">
        <v>1</v>
      </c>
      <c r="Y45" s="10">
        <v>1</v>
      </c>
      <c r="Z45" s="10">
        <v>1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3.3153999999999999</v>
      </c>
      <c r="AK45" s="10">
        <v>0.42509999999999998</v>
      </c>
      <c r="AL45" s="11">
        <v>0.11210000000000001</v>
      </c>
      <c r="AM45" s="11">
        <v>1.44E-2</v>
      </c>
      <c r="AN45" s="11">
        <v>2.6257999999999999</v>
      </c>
      <c r="AO45" s="11">
        <v>0.1183</v>
      </c>
      <c r="AP45" s="11">
        <v>0.2283</v>
      </c>
      <c r="AQ45" s="11">
        <v>1.03E-2</v>
      </c>
      <c r="AR45" s="11">
        <v>6.2705000000000002</v>
      </c>
      <c r="AS45" s="11">
        <v>0.65529999999999999</v>
      </c>
      <c r="AT45" s="11">
        <v>0.1116</v>
      </c>
      <c r="AU45" s="11">
        <v>1.17E-2</v>
      </c>
      <c r="AV45" s="11">
        <v>32.285800000000002</v>
      </c>
      <c r="AW45" s="11">
        <v>0.23089999999999999</v>
      </c>
      <c r="AX45" s="11">
        <v>0.4365</v>
      </c>
      <c r="AY45" s="11">
        <v>3.0999999999999999E-3</v>
      </c>
      <c r="AZ45" s="11">
        <v>0.31317689530685916</v>
      </c>
      <c r="BA45" s="11">
        <v>3.911290322580645</v>
      </c>
      <c r="BB45" s="11">
        <v>0.59277504105090306</v>
      </c>
      <c r="BC45" s="11">
        <v>0.46498425722736375</v>
      </c>
      <c r="BD45" s="11">
        <v>0.51149701499486722</v>
      </c>
      <c r="BE45" s="27"/>
      <c r="BF45" s="5"/>
    </row>
    <row r="46" spans="2:66" ht="13.5" customHeight="1" x14ac:dyDescent="0.2">
      <c r="B46" s="10">
        <v>185</v>
      </c>
      <c r="C46" s="10">
        <v>9.2460000000000004</v>
      </c>
      <c r="D46" s="10">
        <v>185.38525000000001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33</v>
      </c>
      <c r="Q46" s="24">
        <v>1.1499999999999999</v>
      </c>
      <c r="R46" s="24">
        <v>3.88</v>
      </c>
      <c r="S46" s="24">
        <v>44.36</v>
      </c>
      <c r="T46" s="24">
        <v>90.12</v>
      </c>
      <c r="U46" s="10">
        <v>2</v>
      </c>
      <c r="V46" s="10">
        <v>0</v>
      </c>
      <c r="W46" s="10">
        <v>3</v>
      </c>
      <c r="X46" s="10">
        <v>1</v>
      </c>
      <c r="Y46" s="10">
        <v>1</v>
      </c>
      <c r="Z46" s="10">
        <v>1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5.2634999999999996</v>
      </c>
      <c r="AK46" s="10">
        <v>0.13719999999999999</v>
      </c>
      <c r="AL46" s="11">
        <v>0.17749999999999999</v>
      </c>
      <c r="AM46" s="11">
        <v>4.5999999999999999E-3</v>
      </c>
      <c r="AN46" s="11">
        <v>2.3069999999999999</v>
      </c>
      <c r="AO46" s="11">
        <v>5.2699999999999997E-2</v>
      </c>
      <c r="AP46" s="11">
        <v>0.2001</v>
      </c>
      <c r="AQ46" s="11">
        <v>4.5999999999999999E-3</v>
      </c>
      <c r="AR46" s="11">
        <v>9.7928999999999995</v>
      </c>
      <c r="AS46" s="11">
        <v>0.27710000000000001</v>
      </c>
      <c r="AT46" s="11">
        <v>0.1739</v>
      </c>
      <c r="AU46" s="11">
        <v>4.8999999999999998E-3</v>
      </c>
      <c r="AV46" s="11">
        <v>16.694099999999999</v>
      </c>
      <c r="AW46" s="11">
        <v>0.38059999999999999</v>
      </c>
      <c r="AX46" s="11">
        <v>0.22520000000000001</v>
      </c>
      <c r="AY46" s="11">
        <v>5.1000000000000004E-3</v>
      </c>
      <c r="AZ46" s="11">
        <v>5.901716435457327E-2</v>
      </c>
      <c r="BA46" s="11">
        <v>1.2949971247843588</v>
      </c>
      <c r="BB46" s="11">
        <v>0.128539213229767</v>
      </c>
      <c r="BC46" s="11">
        <v>8.55855855855856E-2</v>
      </c>
      <c r="BD46" s="11">
        <v>0.34731920206183486</v>
      </c>
      <c r="BE46" s="27"/>
      <c r="BF46" s="5"/>
    </row>
    <row r="47" spans="2:66" ht="13.5" customHeight="1" x14ac:dyDescent="0.2">
      <c r="B47" s="10">
        <v>185</v>
      </c>
      <c r="C47" s="10">
        <v>9.2530000000000001</v>
      </c>
      <c r="D47" s="10">
        <v>185.38553999999999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33</v>
      </c>
      <c r="Q47" s="24">
        <v>1.1499999999999999</v>
      </c>
      <c r="R47" s="24">
        <v>3.88</v>
      </c>
      <c r="S47" s="24">
        <v>44.27</v>
      </c>
      <c r="T47" s="24">
        <v>90.18</v>
      </c>
      <c r="U47" s="10">
        <v>2</v>
      </c>
      <c r="V47" s="10">
        <v>0</v>
      </c>
      <c r="W47" s="10">
        <v>3</v>
      </c>
      <c r="X47" s="10">
        <v>1</v>
      </c>
      <c r="Y47" s="10">
        <v>1</v>
      </c>
      <c r="Z47" s="10">
        <v>1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1.7330000000000001</v>
      </c>
      <c r="AK47" s="10">
        <v>2.3800000000000002E-2</v>
      </c>
      <c r="AL47" s="11">
        <v>5.8299999999999998E-2</v>
      </c>
      <c r="AM47" s="11">
        <v>8.0000000000000004E-4</v>
      </c>
      <c r="AN47" s="11">
        <v>2.4028999999999998</v>
      </c>
      <c r="AO47" s="11">
        <v>2.1299999999999999E-2</v>
      </c>
      <c r="AP47" s="11">
        <v>0.20799999999999999</v>
      </c>
      <c r="AQ47" s="11">
        <v>1.8E-3</v>
      </c>
      <c r="AR47" s="11">
        <v>3.2886000000000002</v>
      </c>
      <c r="AS47" s="11">
        <v>5.4100000000000002E-2</v>
      </c>
      <c r="AT47" s="11">
        <v>5.8299999999999998E-2</v>
      </c>
      <c r="AU47" s="11">
        <v>1E-3</v>
      </c>
      <c r="AV47" s="11">
        <v>35.0334</v>
      </c>
      <c r="AW47" s="11">
        <v>0.21629999999999999</v>
      </c>
      <c r="AX47" s="11">
        <v>0.47170000000000001</v>
      </c>
      <c r="AY47" s="11">
        <v>2.8999999999999998E-3</v>
      </c>
      <c r="AZ47" s="11">
        <v>0.38796527879947046</v>
      </c>
      <c r="BA47" s="11">
        <v>8.0909090909090917</v>
      </c>
      <c r="BB47" s="11">
        <v>0.77999999999999992</v>
      </c>
      <c r="BC47" s="11">
        <v>0.60203883495145627</v>
      </c>
      <c r="BD47" s="11">
        <v>0.36460548822050104</v>
      </c>
      <c r="BE47" s="27"/>
      <c r="BF47" s="5"/>
    </row>
    <row r="48" spans="2:66" ht="13.5" customHeight="1" x14ac:dyDescent="0.2">
      <c r="B48" s="10">
        <v>185</v>
      </c>
      <c r="C48" s="10">
        <v>9.2609999999999992</v>
      </c>
      <c r="D48" s="10">
        <v>185.38587000000001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33</v>
      </c>
      <c r="Q48" s="24">
        <v>1.1499999999999999</v>
      </c>
      <c r="R48" s="24">
        <v>3.88</v>
      </c>
      <c r="S48" s="24">
        <v>44.17</v>
      </c>
      <c r="T48" s="24">
        <v>90.25</v>
      </c>
      <c r="U48" s="10">
        <v>2</v>
      </c>
      <c r="V48" s="10">
        <v>0</v>
      </c>
      <c r="W48" s="10">
        <v>3</v>
      </c>
      <c r="X48" s="10">
        <v>1</v>
      </c>
      <c r="Y48" s="10">
        <v>1</v>
      </c>
      <c r="Z48" s="10">
        <v>1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8.1273999999999997</v>
      </c>
      <c r="AK48" s="10">
        <v>4.02E-2</v>
      </c>
      <c r="AL48" s="11">
        <v>0.27310000000000001</v>
      </c>
      <c r="AM48" s="11">
        <v>1.2999999999999999E-3</v>
      </c>
      <c r="AN48" s="11">
        <v>3.4399000000000002</v>
      </c>
      <c r="AO48" s="11">
        <v>2.23E-2</v>
      </c>
      <c r="AP48" s="11">
        <v>0.29709999999999998</v>
      </c>
      <c r="AQ48" s="11">
        <v>1.9E-3</v>
      </c>
      <c r="AR48" s="11">
        <v>15.1564</v>
      </c>
      <c r="AS48" s="11">
        <v>0.1024</v>
      </c>
      <c r="AT48" s="11">
        <v>0.2681</v>
      </c>
      <c r="AU48" s="11">
        <v>1.8E-3</v>
      </c>
      <c r="AV48" s="11">
        <v>24.631399999999999</v>
      </c>
      <c r="AW48" s="11">
        <v>0.156</v>
      </c>
      <c r="AX48" s="11">
        <v>0.33100000000000002</v>
      </c>
      <c r="AY48" s="11">
        <v>2.0999999999999999E-3</v>
      </c>
      <c r="AZ48" s="11">
        <v>5.3972297404871902E-2</v>
      </c>
      <c r="BA48" s="11">
        <v>1.2346139500186497</v>
      </c>
      <c r="BB48" s="11">
        <v>0.10499081956267738</v>
      </c>
      <c r="BC48" s="11">
        <v>8.5842962423801308E-2</v>
      </c>
      <c r="BD48" s="11">
        <v>0.47452765458039858</v>
      </c>
      <c r="BE48" s="27"/>
      <c r="BF48" s="5"/>
    </row>
    <row r="49" spans="2:57" ht="13.5" customHeight="1" x14ac:dyDescent="0.2">
      <c r="B49" s="10">
        <v>185</v>
      </c>
      <c r="C49" s="10">
        <v>9.2690000000000001</v>
      </c>
      <c r="D49" s="10">
        <v>185.38621000000001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33</v>
      </c>
      <c r="Q49" s="24">
        <v>1.1499999999999999</v>
      </c>
      <c r="R49" s="24">
        <v>3.88</v>
      </c>
      <c r="S49" s="24">
        <v>44.07</v>
      </c>
      <c r="T49" s="24">
        <v>90.31</v>
      </c>
      <c r="U49" s="10">
        <v>2</v>
      </c>
      <c r="V49" s="10">
        <v>0</v>
      </c>
      <c r="W49" s="10">
        <v>3</v>
      </c>
      <c r="X49" s="10">
        <v>1</v>
      </c>
      <c r="Y49" s="10">
        <v>1</v>
      </c>
      <c r="Z49" s="10">
        <v>1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4.0392000000000001</v>
      </c>
      <c r="AK49" s="10">
        <v>0.58340000000000003</v>
      </c>
      <c r="AL49" s="11">
        <v>0.13539999999999999</v>
      </c>
      <c r="AM49" s="11">
        <v>1.9599999999999999E-2</v>
      </c>
      <c r="AN49" s="11">
        <v>2.9144000000000001</v>
      </c>
      <c r="AO49" s="11">
        <v>0.29709999999999998</v>
      </c>
      <c r="AP49" s="11">
        <v>0.25119999999999998</v>
      </c>
      <c r="AQ49" s="11">
        <v>2.5600000000000001E-2</v>
      </c>
      <c r="AR49" s="11">
        <v>7.3682999999999996</v>
      </c>
      <c r="AS49" s="11">
        <v>0.97089999999999999</v>
      </c>
      <c r="AT49" s="11">
        <v>0.13</v>
      </c>
      <c r="AU49" s="11">
        <v>1.7100000000000001E-2</v>
      </c>
      <c r="AV49" s="11">
        <v>34.234699999999997</v>
      </c>
      <c r="AW49" s="11">
        <v>3.2073999999999998</v>
      </c>
      <c r="AX49" s="11">
        <v>0.45910000000000001</v>
      </c>
      <c r="AY49" s="11">
        <v>4.2999999999999997E-2</v>
      </c>
      <c r="AZ49" s="11">
        <v>0.29269322821343102</v>
      </c>
      <c r="BA49" s="11">
        <v>3.5315384615384615</v>
      </c>
      <c r="BB49" s="11">
        <v>0.55864878628416237</v>
      </c>
      <c r="BC49" s="11">
        <v>0.45326416307042516</v>
      </c>
      <c r="BD49" s="11">
        <v>0.49191311449972358</v>
      </c>
      <c r="BE49" s="27"/>
    </row>
    <row r="50" spans="2:57" ht="13.5" customHeight="1" x14ac:dyDescent="0.2">
      <c r="B50" s="10">
        <v>185</v>
      </c>
      <c r="C50" s="10">
        <v>9.1639999999999997</v>
      </c>
      <c r="D50" s="10">
        <v>185.38183000000001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33</v>
      </c>
      <c r="Q50" s="24">
        <v>1.1499999999999999</v>
      </c>
      <c r="R50" s="24">
        <v>3.88</v>
      </c>
      <c r="S50" s="24">
        <v>45.39</v>
      </c>
      <c r="T50" s="24">
        <v>89.46</v>
      </c>
      <c r="U50" s="10">
        <v>2</v>
      </c>
      <c r="V50" s="10">
        <v>0</v>
      </c>
      <c r="W50" s="10">
        <v>3</v>
      </c>
      <c r="X50" s="10">
        <v>1</v>
      </c>
      <c r="Y50" s="10">
        <v>1</v>
      </c>
      <c r="Z50" s="10">
        <v>1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7.9583000000000004</v>
      </c>
      <c r="AK50" s="10">
        <v>7.6E-3</v>
      </c>
      <c r="AL50" s="11">
        <v>0.27429999999999999</v>
      </c>
      <c r="AM50" s="11">
        <v>2.9999999999999997E-4</v>
      </c>
      <c r="AN50" s="11">
        <v>3.2997999999999998</v>
      </c>
      <c r="AO50" s="11">
        <v>2.3999999999999998E-3</v>
      </c>
      <c r="AP50" s="11">
        <v>0.29260000000000003</v>
      </c>
      <c r="AQ50" s="11">
        <v>2.0000000000000001E-4</v>
      </c>
      <c r="AR50" s="11">
        <v>14.789400000000001</v>
      </c>
      <c r="AS50" s="11">
        <v>1.7899999999999999E-2</v>
      </c>
      <c r="AT50" s="11">
        <v>0.26850000000000002</v>
      </c>
      <c r="AU50" s="11">
        <v>2.9999999999999997E-4</v>
      </c>
      <c r="AV50" s="11">
        <v>23.8139</v>
      </c>
      <c r="AW50" s="11">
        <v>4.1599999999999998E-2</v>
      </c>
      <c r="AX50" s="11">
        <v>0.32800000000000001</v>
      </c>
      <c r="AY50" s="11">
        <v>5.9999999999999995E-4</v>
      </c>
      <c r="AZ50" s="11">
        <v>5.7041572671608094E-2</v>
      </c>
      <c r="BA50" s="11">
        <v>1.2216014897579144</v>
      </c>
      <c r="BB50" s="11">
        <v>9.9748533109807205E-2</v>
      </c>
      <c r="BC50" s="11">
        <v>8.1395348837209308E-2</v>
      </c>
      <c r="BD50" s="11">
        <v>0.58577076991063914</v>
      </c>
      <c r="BE50" s="27"/>
    </row>
    <row r="51" spans="2:57" ht="13.5" customHeight="1" x14ac:dyDescent="0.2">
      <c r="B51" s="10">
        <v>185</v>
      </c>
      <c r="C51" s="10">
        <v>8.9109999999999996</v>
      </c>
      <c r="D51" s="10">
        <v>185.37128999999999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33</v>
      </c>
      <c r="Q51" s="24">
        <v>1.1499999999999999</v>
      </c>
      <c r="R51" s="24">
        <v>3.88</v>
      </c>
      <c r="S51" s="24">
        <v>48.57</v>
      </c>
      <c r="T51" s="24">
        <v>87.46</v>
      </c>
      <c r="U51" s="10">
        <v>2</v>
      </c>
      <c r="V51" s="10">
        <v>0</v>
      </c>
      <c r="W51" s="10">
        <v>3</v>
      </c>
      <c r="X51" s="10">
        <v>1</v>
      </c>
      <c r="Y51" s="10">
        <v>1</v>
      </c>
      <c r="Z51" s="10">
        <v>1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19.2059</v>
      </c>
      <c r="AK51" s="26">
        <v>2.8299999999999999E-2</v>
      </c>
      <c r="AL51" s="26">
        <v>0.69950000000000001</v>
      </c>
      <c r="AM51" s="26">
        <v>1E-3</v>
      </c>
      <c r="AN51" s="26">
        <v>7.3320999999999996</v>
      </c>
      <c r="AO51" s="26">
        <v>8.6E-3</v>
      </c>
      <c r="AP51" s="26">
        <v>0.68930000000000002</v>
      </c>
      <c r="AQ51" s="26">
        <v>8.0000000000000004E-4</v>
      </c>
      <c r="AR51" s="26">
        <v>36.691099999999999</v>
      </c>
      <c r="AS51" s="26">
        <v>5.2299999999999999E-2</v>
      </c>
      <c r="AT51" s="26">
        <v>0.70479999999999998</v>
      </c>
      <c r="AU51" s="26">
        <v>1E-3</v>
      </c>
      <c r="AV51" s="26">
        <v>46.117800000000003</v>
      </c>
      <c r="AW51" s="26">
        <v>4.3700000000000003E-2</v>
      </c>
      <c r="AX51" s="26">
        <v>0.67430000000000001</v>
      </c>
      <c r="AY51" s="26">
        <v>5.9999999999999995E-4</v>
      </c>
      <c r="AZ51" s="11">
        <v>-1.1000293341155775E-2</v>
      </c>
      <c r="BA51" s="11">
        <v>0.95672531214528944</v>
      </c>
      <c r="BB51" s="11">
        <v>-2.2115872670582244E-2</v>
      </c>
      <c r="BC51" s="11">
        <v>-1.0820782998953388E-2</v>
      </c>
      <c r="BD51" s="11">
        <v>0.51460275896285979</v>
      </c>
      <c r="BE51" s="27"/>
    </row>
    <row r="52" spans="2:57" ht="13.5" customHeight="1" x14ac:dyDescent="0.2">
      <c r="B52" s="10">
        <v>185</v>
      </c>
      <c r="C52" s="10">
        <v>8.8960000000000008</v>
      </c>
      <c r="D52" s="10">
        <v>185.37066999999999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33</v>
      </c>
      <c r="Q52" s="24">
        <v>1.1499999999999999</v>
      </c>
      <c r="R52" s="24">
        <v>3.88</v>
      </c>
      <c r="S52" s="24">
        <v>48.76</v>
      </c>
      <c r="T52" s="24">
        <v>87.35</v>
      </c>
      <c r="U52" s="10">
        <v>2</v>
      </c>
      <c r="V52" s="10">
        <v>0</v>
      </c>
      <c r="W52" s="10">
        <v>3</v>
      </c>
      <c r="X52" s="10">
        <v>1</v>
      </c>
      <c r="Y52" s="10">
        <v>1</v>
      </c>
      <c r="Z52" s="10">
        <v>1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27.2041</v>
      </c>
      <c r="AK52" s="10">
        <v>4.3E-3</v>
      </c>
      <c r="AL52" s="11">
        <v>0.99409999999999998</v>
      </c>
      <c r="AM52" s="11">
        <v>2.0000000000000001E-4</v>
      </c>
      <c r="AN52" s="11">
        <v>10.534599999999999</v>
      </c>
      <c r="AO52" s="11">
        <v>8.9999999999999998E-4</v>
      </c>
      <c r="AP52" s="11">
        <v>0.99390000000000001</v>
      </c>
      <c r="AQ52" s="11">
        <v>1E-4</v>
      </c>
      <c r="AR52" s="11">
        <v>51.581600000000002</v>
      </c>
      <c r="AS52" s="11">
        <v>1.5699999999999999E-2</v>
      </c>
      <c r="AT52" s="11">
        <v>0.99409999999999998</v>
      </c>
      <c r="AU52" s="11">
        <v>2.9999999999999997E-4</v>
      </c>
      <c r="AV52" s="11">
        <v>67.722700000000003</v>
      </c>
      <c r="AW52" s="11">
        <v>3.7699999999999997E-2</v>
      </c>
      <c r="AX52" s="11">
        <v>0.99390000000000001</v>
      </c>
      <c r="AY52" s="11">
        <v>5.0000000000000001E-4</v>
      </c>
      <c r="AZ52" s="25">
        <v>0.73077016457250643</v>
      </c>
      <c r="BA52" s="25">
        <v>1.3129236006638025</v>
      </c>
      <c r="BB52" s="25">
        <v>0.13529353091212973</v>
      </c>
      <c r="BC52" s="25">
        <v>0.20209333053988879</v>
      </c>
      <c r="BD52" s="25">
        <v>11.88034565771275</v>
      </c>
      <c r="BE52" s="27"/>
    </row>
    <row r="53" spans="2:57" ht="13.5" customHeight="1" x14ac:dyDescent="0.2">
      <c r="B53" s="10">
        <v>185</v>
      </c>
      <c r="C53" s="10">
        <v>9.1509999999999998</v>
      </c>
      <c r="D53" s="10">
        <v>185.38129000000001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33</v>
      </c>
      <c r="Q53" s="24">
        <v>1.1499999999999999</v>
      </c>
      <c r="R53" s="24">
        <v>3.88</v>
      </c>
      <c r="S53" s="24">
        <v>45.55</v>
      </c>
      <c r="T53" s="24">
        <v>89.35</v>
      </c>
      <c r="U53" s="10">
        <v>2</v>
      </c>
      <c r="V53" s="10">
        <v>0</v>
      </c>
      <c r="W53" s="10">
        <v>3</v>
      </c>
      <c r="X53" s="10">
        <v>1</v>
      </c>
      <c r="Y53" s="10">
        <v>1</v>
      </c>
      <c r="Z53" s="10">
        <v>1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28.966699999999999</v>
      </c>
      <c r="AK53" s="10">
        <v>1.5100000000000001E-2</v>
      </c>
      <c r="AL53" s="11">
        <v>1.0017</v>
      </c>
      <c r="AM53" s="11">
        <v>5.0000000000000001E-4</v>
      </c>
      <c r="AN53" s="11">
        <v>11.252800000000001</v>
      </c>
      <c r="AO53" s="11">
        <v>4.1999999999999997E-3</v>
      </c>
      <c r="AP53" s="11">
        <v>1.0015000000000001</v>
      </c>
      <c r="AQ53" s="11">
        <v>4.0000000000000002E-4</v>
      </c>
      <c r="AR53" s="11">
        <v>54.974299999999999</v>
      </c>
      <c r="AS53" s="11">
        <v>2.9000000000000001E-2</v>
      </c>
      <c r="AT53" s="11">
        <v>1.0017</v>
      </c>
      <c r="AU53" s="11">
        <v>5.0000000000000001E-4</v>
      </c>
      <c r="AV53" s="11">
        <v>72.469300000000004</v>
      </c>
      <c r="AW53" s="11">
        <v>3.7400000000000003E-2</v>
      </c>
      <c r="AX53" s="11">
        <v>1.0015000000000001</v>
      </c>
      <c r="AY53" s="11">
        <v>5.0000000000000001E-4</v>
      </c>
      <c r="AZ53" s="25">
        <v>0.73118686702794122</v>
      </c>
      <c r="BA53" s="25">
        <v>1.3182396137831678</v>
      </c>
      <c r="BB53" s="25">
        <v>0.137276410898625</v>
      </c>
      <c r="BC53" s="25">
        <v>0.20510990780312577</v>
      </c>
      <c r="BD53" s="25">
        <v>11.806498241287766</v>
      </c>
      <c r="BE53" s="27"/>
    </row>
    <row r="54" spans="2:57" ht="13.5" customHeight="1" x14ac:dyDescent="0.2">
      <c r="B54" s="10">
        <v>185</v>
      </c>
      <c r="C54" s="10">
        <v>9.4949999999999992</v>
      </c>
      <c r="D54" s="10">
        <v>185.39562000000001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33</v>
      </c>
      <c r="Q54" s="24">
        <v>1.1499999999999999</v>
      </c>
      <c r="R54" s="24">
        <v>3.88</v>
      </c>
      <c r="S54" s="24">
        <v>41.23</v>
      </c>
      <c r="T54" s="24">
        <v>92.23</v>
      </c>
      <c r="U54" s="10">
        <v>2</v>
      </c>
      <c r="V54" s="10">
        <v>0</v>
      </c>
      <c r="W54" s="10">
        <v>3</v>
      </c>
      <c r="X54" s="10">
        <v>1</v>
      </c>
      <c r="Y54" s="10">
        <v>1</v>
      </c>
      <c r="Z54" s="10">
        <v>1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31.909700000000001</v>
      </c>
      <c r="AK54" s="10">
        <v>1.1000000000000001E-3</v>
      </c>
      <c r="AL54" s="11">
        <v>1.0111000000000001</v>
      </c>
      <c r="AM54" s="11">
        <v>0</v>
      </c>
      <c r="AN54" s="11">
        <v>12.4366</v>
      </c>
      <c r="AO54" s="11">
        <v>3.7000000000000002E-3</v>
      </c>
      <c r="AP54" s="11">
        <v>1.0109999999999999</v>
      </c>
      <c r="AQ54" s="11">
        <v>2.9999999999999997E-4</v>
      </c>
      <c r="AR54" s="11">
        <v>60.725000000000001</v>
      </c>
      <c r="AS54" s="11">
        <v>1.77E-2</v>
      </c>
      <c r="AT54" s="11">
        <v>1.0111000000000001</v>
      </c>
      <c r="AU54" s="11">
        <v>2.9999999999999997E-4</v>
      </c>
      <c r="AV54" s="11">
        <v>79.626599999999996</v>
      </c>
      <c r="AW54" s="11">
        <v>3.5000000000000003E-2</v>
      </c>
      <c r="AX54" s="11">
        <v>1.0109999999999999</v>
      </c>
      <c r="AY54" s="11">
        <v>4.0000000000000002E-4</v>
      </c>
      <c r="AZ54" s="25">
        <v>0.72982472909914065</v>
      </c>
      <c r="BA54" s="25">
        <v>1.3112655413750514</v>
      </c>
      <c r="BB54" s="25">
        <v>0.13467320643298683</v>
      </c>
      <c r="BC54" s="25">
        <v>0.20129270807005384</v>
      </c>
      <c r="BD54" s="25">
        <v>11.889528523219004</v>
      </c>
      <c r="BE54" s="27"/>
    </row>
  </sheetData>
  <autoFilter ref="B9:BB54" xr:uid="{2C17D607-6ABA-4139-A8C0-807B6653C184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2885-163C-40B3-BB81-2EC3C9B0E712}">
  <sheetPr codeName="Sheet41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188</v>
      </c>
      <c r="C10" s="10">
        <v>9.0570000000000004</v>
      </c>
      <c r="D10" s="10">
        <v>188.37737000000001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33</v>
      </c>
      <c r="Q10" s="24">
        <v>1.77</v>
      </c>
      <c r="R10" s="24">
        <v>3.26</v>
      </c>
      <c r="S10" s="24">
        <v>46.96</v>
      </c>
      <c r="T10" s="24">
        <v>88.89</v>
      </c>
      <c r="U10" s="10">
        <v>2</v>
      </c>
      <c r="V10" s="10">
        <v>0</v>
      </c>
      <c r="W10" s="10">
        <v>2</v>
      </c>
      <c r="X10" s="10">
        <v>0</v>
      </c>
      <c r="Y10" s="10">
        <v>0</v>
      </c>
      <c r="Z10" s="10">
        <v>1</v>
      </c>
      <c r="AA10" s="10">
        <v>360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0.91069999999999995</v>
      </c>
      <c r="AK10" s="10">
        <v>2.6800000000000001E-2</v>
      </c>
      <c r="AL10" s="11">
        <v>3.1800000000000002E-2</v>
      </c>
      <c r="AM10" s="11">
        <v>8.9999999999999998E-4</v>
      </c>
      <c r="AN10" s="11">
        <v>2.0259</v>
      </c>
      <c r="AO10" s="11">
        <v>4.4999999999999997E-3</v>
      </c>
      <c r="AP10" s="11">
        <v>0.18479999999999999</v>
      </c>
      <c r="AQ10" s="11">
        <v>4.0000000000000002E-4</v>
      </c>
      <c r="AR10" s="11">
        <v>1.8095000000000001</v>
      </c>
      <c r="AS10" s="11">
        <v>4.87E-2</v>
      </c>
      <c r="AT10" s="11">
        <v>3.3300000000000003E-2</v>
      </c>
      <c r="AU10" s="11">
        <v>8.9999999999999998E-4</v>
      </c>
      <c r="AV10" s="11">
        <v>28.4419</v>
      </c>
      <c r="AW10" s="11">
        <v>0.2122</v>
      </c>
      <c r="AX10" s="11">
        <v>0.40189999999999998</v>
      </c>
      <c r="AY10" s="11">
        <v>3.0000000000000001E-3</v>
      </c>
      <c r="AZ10" s="11">
        <v>0.37003579342082832</v>
      </c>
      <c r="BA10" s="11">
        <v>12.069069069069068</v>
      </c>
      <c r="BB10" s="11">
        <v>0.84696691176470584</v>
      </c>
      <c r="BC10" s="11">
        <v>0.59121043627031644</v>
      </c>
      <c r="BD10" s="11">
        <v>6.7732709663085006E-2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3.5193749999999996E-2</v>
      </c>
      <c r="BJ10" s="4">
        <f>DSTDEV(PlotSort,"PhxRed",$BI$35:$BI$38)/SQRT($BH10)</f>
        <v>2.1245442466676008E-3</v>
      </c>
      <c r="BK10" s="4">
        <f>DAVERAGE(PlotSort,"PhxRedEdge",$BI$35:$BI$38)</f>
        <v>0.20134062500000002</v>
      </c>
      <c r="BL10" s="4">
        <f>DSTDEV(PlotSort,"PhxRedEdge",$BI$35:$BI$38)/SQRT($BH10)</f>
        <v>2.4647223039901047E-3</v>
      </c>
      <c r="BM10" s="4">
        <f>DAVERAGE(PlotSort,"TMRed",$BI$35:$BI$38)</f>
        <v>3.6553125000000006E-2</v>
      </c>
      <c r="BN10" s="4">
        <f>DSTDEV(PlotSort,"TMRed",$BI$35:$BI$38)/SQRT($BH10)</f>
        <v>2.1030554978210426E-3</v>
      </c>
      <c r="BO10" s="4">
        <f>DAVERAGE(PlotSort,"TMNIR",$BI$35:$BI$38)</f>
        <v>0.45722812499999993</v>
      </c>
      <c r="BP10" s="4">
        <f>DSTDEV(PlotSort,"TMNIR",$BI$35:$BI$38)/SQRT($BH10)</f>
        <v>8.2299220912793718E-3</v>
      </c>
      <c r="BQ10" s="4">
        <f>DAVERAGE(PlotSort,"NDRE",$BI$35:$BI$38)</f>
        <v>0.38687866755078576</v>
      </c>
      <c r="BR10" s="4">
        <f>DSTDEV(PlotSort,"NDRE",$BI$35:$BI$38)/SQRT($BH10)</f>
        <v>5.8975608774860929E-3</v>
      </c>
      <c r="BS10" s="4">
        <f>DAVERAGE(PlotSort,"rvi",$BI$35:$BI$38)</f>
        <v>13.558859264168762</v>
      </c>
      <c r="BT10" s="4">
        <f>DSTDEV(PlotSort,"rvi",$BI$35:$BI$38)/SQRT($BH10)</f>
        <v>0.63513636117949834</v>
      </c>
      <c r="BU10" s="17">
        <f>DAVERAGE(PlotSort,"ndvi",$BI$35:$BI$38)</f>
        <v>0.8494348101520931</v>
      </c>
      <c r="BV10" s="4">
        <f>DSTDEV(PlotSort,"ndvi",$BI$35:$BI$38)/SQRT($BH10)</f>
        <v>1.0389441912304207E-2</v>
      </c>
      <c r="BW10" s="17">
        <f>DAVERAGE(PlotSort,"SAVI",$BI$35:$BI$38)</f>
        <v>0.63301384894307866</v>
      </c>
      <c r="BX10" s="4">
        <f>DSTDEV(PlotSort,"SAVI",$BI$35:$BI$38)/SQRT($BH10)</f>
        <v>1.0689781490617146E-2</v>
      </c>
      <c r="BY10" s="17">
        <f>DAVERAGE(PlotSort,"CCCI",$BI$35:$BI$38)</f>
        <v>0.15720889709457053</v>
      </c>
      <c r="BZ10" s="4">
        <f>DSTDEV(PlotSort,"CCCI",$BI$35:$BI$38)/SQRT($BH10)</f>
        <v>1.5081106388339288E-2</v>
      </c>
    </row>
    <row r="11" spans="1:78" ht="13.5" customHeight="1" x14ac:dyDescent="0.2">
      <c r="B11" s="10">
        <v>188</v>
      </c>
      <c r="C11" s="10">
        <v>9.0489999999999995</v>
      </c>
      <c r="D11" s="10">
        <v>188.37703999999999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33</v>
      </c>
      <c r="Q11" s="24">
        <v>1.77</v>
      </c>
      <c r="R11" s="24">
        <v>3.26</v>
      </c>
      <c r="S11" s="24">
        <v>47.06</v>
      </c>
      <c r="T11" s="24">
        <v>88.83</v>
      </c>
      <c r="U11" s="10">
        <v>2</v>
      </c>
      <c r="V11" s="10">
        <v>0</v>
      </c>
      <c r="W11" s="10">
        <v>2</v>
      </c>
      <c r="X11" s="10">
        <v>0</v>
      </c>
      <c r="Y11" s="10">
        <v>0</v>
      </c>
      <c r="Z11" s="10">
        <v>1</v>
      </c>
      <c r="AA11" s="10">
        <v>360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1.3982000000000001</v>
      </c>
      <c r="AK11" s="10">
        <v>0.44950000000000001</v>
      </c>
      <c r="AL11" s="11">
        <v>4.9000000000000002E-2</v>
      </c>
      <c r="AM11" s="11">
        <v>1.5699999999999999E-2</v>
      </c>
      <c r="AN11" s="11">
        <v>2.2347000000000001</v>
      </c>
      <c r="AO11" s="11">
        <v>0.2069</v>
      </c>
      <c r="AP11" s="11">
        <v>0.2044</v>
      </c>
      <c r="AQ11" s="11">
        <v>1.89E-2</v>
      </c>
      <c r="AR11" s="11">
        <v>2.7437</v>
      </c>
      <c r="AS11" s="11">
        <v>0.90959999999999996</v>
      </c>
      <c r="AT11" s="11">
        <v>5.0599999999999999E-2</v>
      </c>
      <c r="AU11" s="11">
        <v>1.6799999999999999E-2</v>
      </c>
      <c r="AV11" s="11">
        <v>29.771000000000001</v>
      </c>
      <c r="AW11" s="11">
        <v>1.845</v>
      </c>
      <c r="AX11" s="11">
        <v>0.42159999999999997</v>
      </c>
      <c r="AY11" s="11">
        <v>2.6100000000000002E-2</v>
      </c>
      <c r="AZ11" s="11">
        <v>0.34696485623003193</v>
      </c>
      <c r="BA11" s="11">
        <v>8.3320158102766797</v>
      </c>
      <c r="BB11" s="11">
        <v>0.78568403218975014</v>
      </c>
      <c r="BC11" s="11">
        <v>0.572413083727628</v>
      </c>
      <c r="BD11" s="11">
        <v>9.7099994237273932E-2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3.150625E-2</v>
      </c>
      <c r="BJ11" s="4">
        <f>DSTDEV(PlotSort,"PhxRed",$BI$31:$BI$32)/SQRT($BH11)</f>
        <v>1.3250933536295975E-3</v>
      </c>
      <c r="BK11" s="4">
        <f>DAVERAGE(PlotSort,"PhxRedEdge",$BI$31:$BI$32)</f>
        <v>0.19911249999999997</v>
      </c>
      <c r="BL11" s="4">
        <f>DSTDEV(PlotSort,"PhxRedEdge",$BI$31:$BI$32)/SQRT($BH11)</f>
        <v>3.2906037313336087E-3</v>
      </c>
      <c r="BM11" s="4">
        <f>DAVERAGE(PlotSort,"TMRed",$BI$31:$BI$32)</f>
        <v>3.2956249999999999E-2</v>
      </c>
      <c r="BN11" s="4">
        <f>DSTDEV(PlotSort,"TMRed",$BI$31:$BI$32)/SQRT($BH11)</f>
        <v>1.3508938013404312E-3</v>
      </c>
      <c r="BO11" s="4">
        <f>DAVERAGE(PlotSort,"TMNIR",$BI$31:$BI$32)</f>
        <v>0.45099999999999996</v>
      </c>
      <c r="BP11" s="4">
        <f>DSTDEV(PlotSort,"TMNIR",$BI$31:$BI$32)/SQRT($BH11)</f>
        <v>8.2154022015561313E-3</v>
      </c>
      <c r="BQ11" s="4">
        <f>DAVERAGE(PlotSort,"NDRE",$BI$31:$BI$32)</f>
        <v>0.38707345002728938</v>
      </c>
      <c r="BR11" s="4">
        <f>DSTDEV(PlotSort,"NDRE",$BI$31:$BI$32)/SQRT($BH11)</f>
        <v>5.4344052784000519E-3</v>
      </c>
      <c r="BS11" s="4">
        <f>DAVERAGE(PlotSort,"rvi",$BI$31:$BI$32)</f>
        <v>13.973064067457335</v>
      </c>
      <c r="BT11" s="4">
        <f>DSTDEV(PlotSort,"rvi",$BI$31:$BI$32)/SQRT($BH11)</f>
        <v>0.52955701030694236</v>
      </c>
      <c r="BU11" s="17">
        <f>DAVERAGE(PlotSort,"ndvi",$BI$31:$BI$32)</f>
        <v>0.86320068957136808</v>
      </c>
      <c r="BV11" s="4">
        <f>DSTDEV(PlotSort,"ndvi",$BI$31:$BI$32)/SQRT($BH11)</f>
        <v>6.2046959173676858E-3</v>
      </c>
      <c r="BW11" s="17">
        <f>DAVERAGE(PlotSort,"SAVI",$BI$31:$BI$32)</f>
        <v>0.63641182606448066</v>
      </c>
      <c r="BX11" s="4">
        <f>DSTDEV(PlotSort,"SAVI",$BI$31:$BI$32)/SQRT($BH11)</f>
        <v>8.2717921075505935E-3</v>
      </c>
      <c r="BY11" s="17">
        <f>DAVERAGE(PlotSort,"CCCI",$BI$31:$BI$32)</f>
        <v>0.12163211085046229</v>
      </c>
      <c r="BZ11" s="4">
        <f>DSTDEV(PlotSort,"CCCI",$BI$31:$BI$32)/SQRT($BH11)</f>
        <v>1.9892927680027588E-2</v>
      </c>
    </row>
    <row r="12" spans="1:78" ht="13.5" customHeight="1" x14ac:dyDescent="0.2">
      <c r="B12" s="10">
        <v>188</v>
      </c>
      <c r="C12" s="10">
        <v>9.0389999999999997</v>
      </c>
      <c r="D12" s="10">
        <v>188.37663000000001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33</v>
      </c>
      <c r="Q12" s="24">
        <v>1.77</v>
      </c>
      <c r="R12" s="24">
        <v>3.26</v>
      </c>
      <c r="S12" s="24">
        <v>47.19</v>
      </c>
      <c r="T12" s="24">
        <v>88.75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1</v>
      </c>
      <c r="AA12" s="10">
        <v>360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0.85150000000000003</v>
      </c>
      <c r="AK12" s="10">
        <v>3.3700000000000001E-2</v>
      </c>
      <c r="AL12" s="11">
        <v>2.9899999999999999E-2</v>
      </c>
      <c r="AM12" s="11">
        <v>1.1999999999999999E-3</v>
      </c>
      <c r="AN12" s="11">
        <v>2.2342</v>
      </c>
      <c r="AO12" s="11">
        <v>6.1899999999999997E-2</v>
      </c>
      <c r="AP12" s="11">
        <v>0.2049</v>
      </c>
      <c r="AQ12" s="11">
        <v>5.7000000000000002E-3</v>
      </c>
      <c r="AR12" s="11">
        <v>1.6906000000000001</v>
      </c>
      <c r="AS12" s="11">
        <v>3.8899999999999997E-2</v>
      </c>
      <c r="AT12" s="11">
        <v>3.1300000000000001E-2</v>
      </c>
      <c r="AU12" s="11">
        <v>6.9999999999999999E-4</v>
      </c>
      <c r="AV12" s="11">
        <v>35.842599999999997</v>
      </c>
      <c r="AW12" s="11">
        <v>0.104</v>
      </c>
      <c r="AX12" s="11">
        <v>0.50900000000000001</v>
      </c>
      <c r="AY12" s="11">
        <v>1.5E-3</v>
      </c>
      <c r="AZ12" s="11">
        <v>0.42597002381285903</v>
      </c>
      <c r="BA12" s="11">
        <v>16.261980830670925</v>
      </c>
      <c r="BB12" s="11">
        <v>0.88413844160651489</v>
      </c>
      <c r="BC12" s="11">
        <v>0.68879169470345092</v>
      </c>
      <c r="BD12" s="11">
        <v>0.28449117692357478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3.8881250000000006E-2</v>
      </c>
      <c r="BJ12" s="4">
        <f>DSTDEV(PlotSort,"PhxRed",$BJ$31:$BJ$32)/SQRT($BH12)</f>
        <v>3.884286922439343E-3</v>
      </c>
      <c r="BK12" s="4">
        <f>DAVERAGE(PlotSort,"PhxRedEdge",$BJ$31:$BJ$32)</f>
        <v>0.20356875000000005</v>
      </c>
      <c r="BL12" s="4">
        <f>DSTDEV(PlotSort,"PhxRedEdge",$BJ$31:$BJ$32)/SQRT($BH12)</f>
        <v>3.6904462100356746E-3</v>
      </c>
      <c r="BM12" s="4">
        <f>DAVERAGE(PlotSort,"TMRed",$BJ$31:$BJ$32)</f>
        <v>4.0149999999999998E-2</v>
      </c>
      <c r="BN12" s="4">
        <f>DSTDEV(PlotSort,"TMRed",$BJ$31:$BJ$32)/SQRT($BH12)</f>
        <v>3.8381201996116124E-3</v>
      </c>
      <c r="BO12" s="4">
        <f>DAVERAGE(PlotSort,"TMNIR",$BJ$31:$BJ$32)</f>
        <v>0.46345625000000001</v>
      </c>
      <c r="BP12" s="4">
        <f>DSTDEV(PlotSort,"TMNIR",$BJ$31:$BJ$32)/SQRT($BH12)</f>
        <v>1.4397658862786145E-2</v>
      </c>
      <c r="BQ12" s="4">
        <f>DAVERAGE(PlotSort,"NDRE",$BJ$31:$BJ$32)</f>
        <v>0.38668388507428209</v>
      </c>
      <c r="BR12" s="4">
        <f>DSTDEV(PlotSort,"NDRE",$BJ$31:$BJ$32)/SQRT($BH12)</f>
        <v>1.068758973592499E-2</v>
      </c>
      <c r="BS12" s="4">
        <f>DAVERAGE(PlotSort,"rvi",$BJ$31:$BJ$32)</f>
        <v>13.144654460880187</v>
      </c>
      <c r="BT12" s="4">
        <f>DSTDEV(PlotSort,"rvi",$BJ$31:$BJ$32)/SQRT($BH12)</f>
        <v>1.1679354316203079</v>
      </c>
      <c r="BU12" s="17">
        <f>DAVERAGE(PlotSort,"ndvi",$BJ$31:$BJ$32)</f>
        <v>0.835668930732818</v>
      </c>
      <c r="BV12" s="4">
        <f>DSTDEV(PlotSort,"ndvi",$BJ$31:$BJ$32)/SQRT($BH12)</f>
        <v>1.9554775303694757E-2</v>
      </c>
      <c r="BW12" s="17">
        <f>DAVERAGE(PlotSort,"SAVI",$BJ$31:$BJ$32)</f>
        <v>0.62961587182167666</v>
      </c>
      <c r="BX12" s="4">
        <f>DSTDEV(PlotSort,"SAVI",$BJ$31:$BJ$32)/SQRT($BH12)</f>
        <v>2.0058909722065588E-2</v>
      </c>
      <c r="BY12" s="17">
        <f>DAVERAGE(PlotSort,"CCCI",$BJ$31:$BJ$32)</f>
        <v>0.19278568333867879</v>
      </c>
      <c r="BZ12" s="4">
        <f>DSTDEV(PlotSort,"CCCI",$BJ$31:$BJ$32)/SQRT($BH12)</f>
        <v>1.9380267833404231E-2</v>
      </c>
    </row>
    <row r="13" spans="1:78" ht="13.5" customHeight="1" x14ac:dyDescent="0.2">
      <c r="B13" s="10">
        <v>188</v>
      </c>
      <c r="C13" s="10">
        <v>9.0310000000000006</v>
      </c>
      <c r="D13" s="10">
        <v>188.37629000000001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33</v>
      </c>
      <c r="Q13" s="24">
        <v>1.77</v>
      </c>
      <c r="R13" s="24">
        <v>3.26</v>
      </c>
      <c r="S13" s="24">
        <v>47.29</v>
      </c>
      <c r="T13" s="24">
        <v>88.69</v>
      </c>
      <c r="U13" s="10">
        <v>2</v>
      </c>
      <c r="V13" s="10">
        <v>0</v>
      </c>
      <c r="W13" s="10">
        <v>2</v>
      </c>
      <c r="X13" s="10">
        <v>0</v>
      </c>
      <c r="Y13" s="10">
        <v>0</v>
      </c>
      <c r="Z13" s="10">
        <v>1</v>
      </c>
      <c r="AA13" s="10">
        <v>360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0.81520000000000004</v>
      </c>
      <c r="AK13" s="10">
        <v>5.7500000000000002E-2</v>
      </c>
      <c r="AL13" s="11">
        <v>2.87E-2</v>
      </c>
      <c r="AM13" s="11">
        <v>2E-3</v>
      </c>
      <c r="AN13" s="11">
        <v>2.2014</v>
      </c>
      <c r="AO13" s="11">
        <v>0.1056</v>
      </c>
      <c r="AP13" s="11">
        <v>0.2024</v>
      </c>
      <c r="AQ13" s="11">
        <v>9.7000000000000003E-3</v>
      </c>
      <c r="AR13" s="11">
        <v>1.6454</v>
      </c>
      <c r="AS13" s="11">
        <v>0.1162</v>
      </c>
      <c r="AT13" s="11">
        <v>3.0499999999999999E-2</v>
      </c>
      <c r="AU13" s="11">
        <v>2.2000000000000001E-3</v>
      </c>
      <c r="AV13" s="11">
        <v>33.7896</v>
      </c>
      <c r="AW13" s="11">
        <v>1.1418999999999999</v>
      </c>
      <c r="AX13" s="11">
        <v>0.48089999999999999</v>
      </c>
      <c r="AY13" s="11">
        <v>1.6299999999999999E-2</v>
      </c>
      <c r="AZ13" s="11">
        <v>0.40758085760280982</v>
      </c>
      <c r="BA13" s="11">
        <v>15.767213114754098</v>
      </c>
      <c r="BB13" s="11">
        <v>0.88071959327336735</v>
      </c>
      <c r="BC13" s="11">
        <v>0.66798497132687362</v>
      </c>
      <c r="BD13" s="11">
        <v>0.19136228726463655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4.7162500000000003E-2</v>
      </c>
      <c r="BJ13" s="4">
        <f>DSTDEV(PlotSort,"PhxRed",$BL$35:$BL$36)/SQRT($BH13)</f>
        <v>6.0507360089496537E-3</v>
      </c>
      <c r="BK13" s="4">
        <f>DAVERAGE(PlotSort,"PhxRedEdge",$BL$35:$BL$36)</f>
        <v>0.1996375</v>
      </c>
      <c r="BL13" s="4">
        <f>DSTDEV(PlotSort,"PhxRedEdge",$BL$35:$BL$36)/SQRT($BH13)</f>
        <v>3.9959773299442763E-3</v>
      </c>
      <c r="BM13" s="4">
        <f>DAVERAGE(PlotSort,"TMRed",$BL$35:$BL$36)</f>
        <v>4.8299999999999996E-2</v>
      </c>
      <c r="BN13" s="4">
        <f>DSTDEV(PlotSort,"TMRed",$BL$35:$BL$36)/SQRT($BH13)</f>
        <v>5.9982437905964307E-3</v>
      </c>
      <c r="BO13" s="4">
        <f>DAVERAGE(PlotSort,"TMNIR",$BL$35:$BL$36)</f>
        <v>0.41189999999999999</v>
      </c>
      <c r="BP13" s="4">
        <f>DSTDEV(PlotSort,"TMNIR",$BL$35:$BL$36)/SQRT($BH13)</f>
        <v>1.3975552634102576E-2</v>
      </c>
      <c r="BQ13" s="4">
        <f>DAVERAGE(PlotSort,"NDRE",$BL$35:$BL$36)</f>
        <v>0.34552565291655946</v>
      </c>
      <c r="BR13" s="4">
        <f>DSTDEV(PlotSort,"NDRE",$BL$35:$BL$36)/SQRT($BH13)</f>
        <v>1.1134338500103411E-2</v>
      </c>
      <c r="BS13" s="4">
        <f>DAVERAGE(PlotSort,"rvi",$BL$35:$BL$36)</f>
        <v>9.5594637073269713</v>
      </c>
      <c r="BT13" s="4">
        <f>DSTDEV(PlotSort,"rvi",$BL$35:$BL$36)/SQRT($BH13)</f>
        <v>1.2042819521980457</v>
      </c>
      <c r="BU13" s="17">
        <f>DAVERAGE(PlotSort,"ndvi",$BL$35:$BL$36)</f>
        <v>0.78773984553512055</v>
      </c>
      <c r="BV13" s="4">
        <f>DSTDEV(PlotSort,"ndvi",$BL$35:$BL$36)/SQRT($BH13)</f>
        <v>2.954974591633891E-2</v>
      </c>
      <c r="BW13" s="17">
        <f>DAVERAGE(PlotSort,"SAVI",$BL$35:$BL$36)</f>
        <v>0.56667480867607589</v>
      </c>
      <c r="BX13" s="4">
        <f>DSTDEV(PlotSort,"SAVI",$BL$35:$BL$36)/SQRT($BH13)</f>
        <v>2.4841317407533255E-2</v>
      </c>
      <c r="BY13" s="17">
        <f>DAVERAGE(PlotSort,"CCCI",$BL$35:$BL$36)</f>
        <v>8.6031687604982421E-2</v>
      </c>
      <c r="BZ13" s="4">
        <f>DSTDEV(PlotSort,"CCCI",$BL$35:$BL$36)/SQRT($BH13)</f>
        <v>2.1230664972206419E-2</v>
      </c>
    </row>
    <row r="14" spans="1:78" ht="13.5" customHeight="1" x14ac:dyDescent="0.2">
      <c r="B14" s="10">
        <v>188</v>
      </c>
      <c r="C14" s="10">
        <v>9.0220000000000002</v>
      </c>
      <c r="D14" s="10">
        <v>188.37592000000001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33</v>
      </c>
      <c r="Q14" s="24">
        <v>1.77</v>
      </c>
      <c r="R14" s="24">
        <v>3.26</v>
      </c>
      <c r="S14" s="24">
        <v>47.4</v>
      </c>
      <c r="T14" s="24">
        <v>88.62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1</v>
      </c>
      <c r="AA14" s="10">
        <v>360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0.91479999999999995</v>
      </c>
      <c r="AK14" s="10">
        <v>2.0000000000000001E-4</v>
      </c>
      <c r="AL14" s="11">
        <v>3.2300000000000002E-2</v>
      </c>
      <c r="AM14" s="11">
        <v>0</v>
      </c>
      <c r="AN14" s="11">
        <v>2.6202999999999999</v>
      </c>
      <c r="AO14" s="11">
        <v>3.2399999999999998E-2</v>
      </c>
      <c r="AP14" s="11">
        <v>0.24160000000000001</v>
      </c>
      <c r="AQ14" s="11">
        <v>3.0000000000000001E-3</v>
      </c>
      <c r="AR14" s="11">
        <v>1.7974000000000001</v>
      </c>
      <c r="AS14" s="11">
        <v>5.7200000000000001E-2</v>
      </c>
      <c r="AT14" s="11">
        <v>3.3399999999999999E-2</v>
      </c>
      <c r="AU14" s="11">
        <v>1.1000000000000001E-3</v>
      </c>
      <c r="AV14" s="11">
        <v>38.685899999999997</v>
      </c>
      <c r="AW14" s="11">
        <v>0.93810000000000004</v>
      </c>
      <c r="AX14" s="11">
        <v>0.55200000000000005</v>
      </c>
      <c r="AY14" s="11">
        <v>1.34E-2</v>
      </c>
      <c r="AZ14" s="11">
        <v>0.3911290322580645</v>
      </c>
      <c r="BA14" s="11">
        <v>16.526946107784433</v>
      </c>
      <c r="BB14" s="11">
        <v>0.88588998975059796</v>
      </c>
      <c r="BC14" s="11">
        <v>0.71669430624654518</v>
      </c>
      <c r="BD14" s="11">
        <v>8.6488468658338077E-2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3.1712499999999998E-2</v>
      </c>
      <c r="BJ14" s="4">
        <f>DSTDEV(PlotSort,"PhxRed",$BM$35:$BM$36)/SQRT($BH14)</f>
        <v>1.8597238818347979E-3</v>
      </c>
      <c r="BK14" s="4">
        <f>DAVERAGE(PlotSort,"PhxRedEdge",$BM$35:$BM$36)</f>
        <v>0.19662499999999999</v>
      </c>
      <c r="BL14" s="4">
        <f>DSTDEV(PlotSort,"PhxRedEdge",$BM$35:$BM$36)/SQRT($BH14)</f>
        <v>3.062073099497571E-3</v>
      </c>
      <c r="BM14" s="4">
        <f>DAVERAGE(PlotSort,"TMRed",$BM$35:$BM$36)</f>
        <v>3.3149999999999999E-2</v>
      </c>
      <c r="BN14" s="4">
        <f>DSTDEV(PlotSort,"TMRed",$BM$35:$BM$36)/SQRT($BH14)</f>
        <v>1.8545664363043637E-3</v>
      </c>
      <c r="BO14" s="4">
        <f>DAVERAGE(PlotSort,"TMNIR",$BM$35:$BM$36)</f>
        <v>0.45550000000000007</v>
      </c>
      <c r="BP14" s="4">
        <f>DSTDEV(PlotSort,"TMNIR",$BM$35:$BM$36)/SQRT($BH14)</f>
        <v>6.9730015058079549E-3</v>
      </c>
      <c r="BQ14" s="4">
        <f>DAVERAGE(PlotSort,"NDRE",$BM$35:$BM$36)</f>
        <v>0.39691322602840212</v>
      </c>
      <c r="BR14" s="4">
        <f>DSTDEV(PlotSort,"NDRE",$BM$35:$BM$36)/SQRT($BH14)</f>
        <v>3.8714263085918373E-3</v>
      </c>
      <c r="BS14" s="4">
        <f>DAVERAGE(PlotSort,"rvi",$BM$35:$BM$36)</f>
        <v>14.254996756637297</v>
      </c>
      <c r="BT14" s="4">
        <f>DSTDEV(PlotSort,"rvi",$BM$35:$BM$36)/SQRT($BH14)</f>
        <v>0.63521823593006654</v>
      </c>
      <c r="BU14" s="17">
        <f>DAVERAGE(PlotSort,"ndvi",$BM$35:$BM$36)</f>
        <v>0.86413790009200775</v>
      </c>
      <c r="BV14" s="4">
        <f>DSTDEV(PlotSort,"ndvi",$BM$35:$BM$36)/SQRT($BH14)</f>
        <v>7.6536915120998684E-3</v>
      </c>
      <c r="BW14" s="17">
        <f>DAVERAGE(PlotSort,"SAVI",$BM$35:$BM$36)</f>
        <v>0.64023792008388747</v>
      </c>
      <c r="BX14" s="4">
        <f>DSTDEV(PlotSort,"SAVI",$BM$35:$BM$36)/SQRT($BH14)</f>
        <v>7.6911827342925855E-3</v>
      </c>
      <c r="BY14" s="17">
        <f>DAVERAGE(PlotSort,"CCCI",$BM$35:$BM$36)</f>
        <v>0.17590684696961884</v>
      </c>
      <c r="BZ14" s="4">
        <f>DSTDEV(PlotSort,"CCCI",$BM$35:$BM$36)/SQRT($BH14)</f>
        <v>1.3902076338333893E-2</v>
      </c>
    </row>
    <row r="15" spans="1:78" ht="13.5" customHeight="1" x14ac:dyDescent="0.2">
      <c r="B15" s="10">
        <v>188</v>
      </c>
      <c r="C15" s="10">
        <v>9.0109999999999992</v>
      </c>
      <c r="D15" s="10">
        <v>188.37546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33</v>
      </c>
      <c r="Q15" s="24">
        <v>1.77</v>
      </c>
      <c r="R15" s="24">
        <v>3.26</v>
      </c>
      <c r="S15" s="24">
        <v>47.54</v>
      </c>
      <c r="T15" s="24">
        <v>88.53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1</v>
      </c>
      <c r="AA15" s="10">
        <v>360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0.80610000000000004</v>
      </c>
      <c r="AK15" s="10">
        <v>2.98E-2</v>
      </c>
      <c r="AL15" s="11">
        <v>2.8500000000000001E-2</v>
      </c>
      <c r="AM15" s="11">
        <v>1.1000000000000001E-3</v>
      </c>
      <c r="AN15" s="11">
        <v>2.2616999999999998</v>
      </c>
      <c r="AO15" s="11">
        <v>2.58E-2</v>
      </c>
      <c r="AP15" s="11">
        <v>0.2092</v>
      </c>
      <c r="AQ15" s="11">
        <v>2.3999999999999998E-3</v>
      </c>
      <c r="AR15" s="11">
        <v>1.6543000000000001</v>
      </c>
      <c r="AS15" s="11">
        <v>4.8300000000000003E-2</v>
      </c>
      <c r="AT15" s="11">
        <v>3.0800000000000001E-2</v>
      </c>
      <c r="AU15" s="11">
        <v>8.9999999999999998E-4</v>
      </c>
      <c r="AV15" s="11">
        <v>34.9773</v>
      </c>
      <c r="AW15" s="11">
        <v>6.6600000000000006E-2</v>
      </c>
      <c r="AX15" s="11">
        <v>0.50060000000000004</v>
      </c>
      <c r="AY15" s="11">
        <v>1E-3</v>
      </c>
      <c r="AZ15" s="11">
        <v>0.41053817976894907</v>
      </c>
      <c r="BA15" s="11">
        <v>16.253246753246753</v>
      </c>
      <c r="BB15" s="11">
        <v>0.88407978923598041</v>
      </c>
      <c r="BC15" s="11">
        <v>0.68324607329842935</v>
      </c>
      <c r="BD15" s="11">
        <v>0.19892087567108102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3.0187499999999999E-2</v>
      </c>
      <c r="BJ15" s="4">
        <f>DSTDEV(PlotSort,"PhxRed",$BN$35:$BN$36)/SQRT($BH15)</f>
        <v>1.007726844366638E-3</v>
      </c>
      <c r="BK15" s="4">
        <f>DAVERAGE(PlotSort,"PhxRedEdge",$BN$35:$BN$36)</f>
        <v>0.21247499999999997</v>
      </c>
      <c r="BL15" s="4">
        <f>DSTDEV(PlotSort,"PhxRedEdge",$BN$35:$BN$36)/SQRT($BH15)</f>
        <v>5.1943564842735135E-3</v>
      </c>
      <c r="BM15" s="4">
        <f>DAVERAGE(PlotSort,"TMRed",$BN$35:$BN$36)</f>
        <v>3.1612500000000002E-2</v>
      </c>
      <c r="BN15" s="4">
        <f>DSTDEV(PlotSort,"TMRed",$BN$35:$BN$36)/SQRT($BH15)</f>
        <v>1.0580368444840257E-3</v>
      </c>
      <c r="BO15" s="4">
        <f>DAVERAGE(PlotSort,"TMNIR",$BN$35:$BN$36)</f>
        <v>0.50601249999999998</v>
      </c>
      <c r="BP15" s="4">
        <f>DSTDEV(PlotSort,"TMNIR",$BN$35:$BN$36)/SQRT($BH15)</f>
        <v>1.2718370255826245E-2</v>
      </c>
      <c r="BQ15" s="4">
        <f>DAVERAGE(PlotSort,"NDRE",$BN$35:$BN$36)</f>
        <v>0.40816256522977923</v>
      </c>
      <c r="BR15" s="4">
        <f>DSTDEV(PlotSort,"NDRE",$BN$35:$BN$36)/SQRT($BH15)</f>
        <v>9.494045197562008E-3</v>
      </c>
      <c r="BS15" s="4">
        <f>DAVERAGE(PlotSort,"rvi",$BN$35:$BN$36)</f>
        <v>16.165979836073483</v>
      </c>
      <c r="BT15" s="4">
        <f>DSTDEV(PlotSort,"rvi",$BN$35:$BN$36)/SQRT($BH15)</f>
        <v>0.75619232156918237</v>
      </c>
      <c r="BU15" s="17">
        <f>DAVERAGE(PlotSort,"ndvi",$BN$35:$BN$36)</f>
        <v>0.88172359488923624</v>
      </c>
      <c r="BV15" s="4">
        <f>DSTDEV(PlotSort,"ndvi",$BN$35:$BN$36)/SQRT($BH15)</f>
        <v>5.7785838295659978E-3</v>
      </c>
      <c r="BW15" s="17">
        <f>DAVERAGE(PlotSort,"SAVI",$BN$35:$BN$36)</f>
        <v>0.68490474692846381</v>
      </c>
      <c r="BX15" s="4">
        <f>DSTDEV(PlotSort,"SAVI",$BN$35:$BN$36)/SQRT($BH15)</f>
        <v>1.1196192190668933E-2</v>
      </c>
      <c r="BY15" s="17">
        <f>DAVERAGE(PlotSort,"CCCI",$BN$35:$BN$36)</f>
        <v>0.19099020683406212</v>
      </c>
      <c r="BZ15" s="4">
        <f>DSTDEV(PlotSort,"CCCI",$BN$35:$BN$36)/SQRT($BH15)</f>
        <v>4.1991007588384498E-2</v>
      </c>
    </row>
    <row r="16" spans="1:78" ht="13.5" customHeight="1" x14ac:dyDescent="0.2">
      <c r="B16" s="10">
        <v>188</v>
      </c>
      <c r="C16" s="10">
        <v>9.0020000000000007</v>
      </c>
      <c r="D16" s="10">
        <v>188.37508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33</v>
      </c>
      <c r="Q16" s="24">
        <v>1.77</v>
      </c>
      <c r="R16" s="24">
        <v>3.26</v>
      </c>
      <c r="S16" s="24">
        <v>47.65</v>
      </c>
      <c r="T16" s="24">
        <v>88.46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1</v>
      </c>
      <c r="AA16" s="10">
        <v>360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0.81559999999999999</v>
      </c>
      <c r="AK16" s="10">
        <v>2.2000000000000001E-3</v>
      </c>
      <c r="AL16" s="11">
        <v>2.8899999999999999E-2</v>
      </c>
      <c r="AM16" s="11">
        <v>1E-4</v>
      </c>
      <c r="AN16" s="11">
        <v>2.1505000000000001</v>
      </c>
      <c r="AO16" s="11">
        <v>1.3599999999999999E-2</v>
      </c>
      <c r="AP16" s="11">
        <v>0.19950000000000001</v>
      </c>
      <c r="AQ16" s="11">
        <v>1.2999999999999999E-3</v>
      </c>
      <c r="AR16" s="11">
        <v>1.6516999999999999</v>
      </c>
      <c r="AS16" s="11">
        <v>1.52E-2</v>
      </c>
      <c r="AT16" s="11">
        <v>3.09E-2</v>
      </c>
      <c r="AU16" s="11">
        <v>2.9999999999999997E-4</v>
      </c>
      <c r="AV16" s="11">
        <v>32.524999999999999</v>
      </c>
      <c r="AW16" s="11">
        <v>0.74260000000000004</v>
      </c>
      <c r="AX16" s="11">
        <v>0.46660000000000001</v>
      </c>
      <c r="AY16" s="11">
        <v>1.0699999999999999E-2</v>
      </c>
      <c r="AZ16" s="11">
        <v>0.40099084221588349</v>
      </c>
      <c r="BA16" s="11">
        <v>15.10032362459547</v>
      </c>
      <c r="BB16" s="11">
        <v>0.8757788944723619</v>
      </c>
      <c r="BC16" s="11">
        <v>0.65518796992481199</v>
      </c>
      <c r="BD16" s="11">
        <v>0.16761648237078702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3.4881250000000003E-2</v>
      </c>
      <c r="BJ16" s="4">
        <f>DSTDEV(PlotSort,"PhxRed",$BK$31:$BK$32)/SQRT($BH16)</f>
        <v>2.3377556678361383E-3</v>
      </c>
      <c r="BK16" s="4">
        <f>DAVERAGE(PlotSort,"PhxRedEdge",$BK$31:$BK$32)</f>
        <v>0.20561874999999999</v>
      </c>
      <c r="BL16" s="4">
        <f>DSTDEV(PlotSort,"PhxRedEdge",$BK$31:$BK$32)/SQRT($BH16)</f>
        <v>3.5220403503035957E-3</v>
      </c>
      <c r="BM16" s="4">
        <f>DAVERAGE(PlotSort,"TMRed",$BK$31:$BK$32)</f>
        <v>3.6231250000000007E-2</v>
      </c>
      <c r="BN16" s="4">
        <f>DSTDEV(PlotSort,"TMRed",$BK$31:$BK$32)/SQRT($BH16)</f>
        <v>2.2643195951911536E-3</v>
      </c>
      <c r="BO16" s="4">
        <f>DAVERAGE(PlotSort,"TMNIR",$BK$31:$BK$32)</f>
        <v>0.46279999999999999</v>
      </c>
      <c r="BP16" s="4">
        <f>DSTDEV(PlotSort,"TMNIR",$BK$31:$BK$32)/SQRT($BH16)</f>
        <v>8.7148197533473623E-3</v>
      </c>
      <c r="BQ16" s="4">
        <f>DAVERAGE(PlotSort,"NDRE",$BK$31:$BK$32)</f>
        <v>0.3842967916847741</v>
      </c>
      <c r="BR16" s="4">
        <f>DSTDEV(PlotSort,"NDRE",$BK$31:$BK$32)/SQRT($BH16)</f>
        <v>6.31684025981946E-3</v>
      </c>
      <c r="BS16" s="4">
        <f>DAVERAGE(PlotSort,"rvi",$BK$31:$BK$32)</f>
        <v>13.488670946127447</v>
      </c>
      <c r="BT16" s="4">
        <f>DSTDEV(PlotSort,"rvi",$BK$31:$BK$32)/SQRT($BH16)</f>
        <v>0.79994924437725334</v>
      </c>
      <c r="BU16" s="17">
        <f>DAVERAGE(PlotSort,"ndvi",$BK$31:$BK$32)</f>
        <v>0.85390017397635987</v>
      </c>
      <c r="BV16" s="4">
        <f>DSTDEV(PlotSort,"ndvi",$BK$31:$BK$32)/SQRT($BH16)</f>
        <v>9.8452611480172262E-3</v>
      </c>
      <c r="BW16" s="17">
        <f>DAVERAGE(PlotSort,"SAVI",$BK$31:$BK$32)</f>
        <v>0.63952139996406132</v>
      </c>
      <c r="BX16" s="4">
        <f>DSTDEV(PlotSort,"SAVI",$BK$31:$BK$32)/SQRT($BH16)</f>
        <v>1.0389265129242188E-2</v>
      </c>
      <c r="BY16" s="17">
        <f>DAVERAGE(PlotSort,"CCCI",$BK$31:$BK$32)</f>
        <v>0.13077169790782675</v>
      </c>
      <c r="BZ16" s="4">
        <f>DSTDEV(PlotSort,"CCCI",$BK$31:$BK$32)/SQRT($BH16)</f>
        <v>2.1396915556091856E-2</v>
      </c>
    </row>
    <row r="17" spans="2:78" ht="13.5" customHeight="1" x14ac:dyDescent="0.2">
      <c r="B17" s="10">
        <v>188</v>
      </c>
      <c r="C17" s="10">
        <v>8.9890000000000008</v>
      </c>
      <c r="D17" s="10">
        <v>188.37454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33</v>
      </c>
      <c r="Q17" s="24">
        <v>1.77</v>
      </c>
      <c r="R17" s="24">
        <v>3.26</v>
      </c>
      <c r="S17" s="24">
        <v>47.82</v>
      </c>
      <c r="T17" s="24">
        <v>88.35</v>
      </c>
      <c r="U17" s="10">
        <v>2</v>
      </c>
      <c r="V17" s="10">
        <v>0</v>
      </c>
      <c r="W17" s="10">
        <v>2</v>
      </c>
      <c r="X17" s="10">
        <v>0</v>
      </c>
      <c r="Y17" s="10">
        <v>0</v>
      </c>
      <c r="Z17" s="10">
        <v>1</v>
      </c>
      <c r="AA17" s="10">
        <v>360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0.82599999999999996</v>
      </c>
      <c r="AK17" s="10">
        <v>6.0000000000000001E-3</v>
      </c>
      <c r="AL17" s="11">
        <v>2.9399999999999999E-2</v>
      </c>
      <c r="AM17" s="11">
        <v>2.0000000000000001E-4</v>
      </c>
      <c r="AN17" s="11">
        <v>2.3119000000000001</v>
      </c>
      <c r="AO17" s="11">
        <v>7.0699999999999999E-2</v>
      </c>
      <c r="AP17" s="11">
        <v>0.21529999999999999</v>
      </c>
      <c r="AQ17" s="11">
        <v>6.6E-3</v>
      </c>
      <c r="AR17" s="11">
        <v>1.6900999999999999</v>
      </c>
      <c r="AS17" s="11">
        <v>2.5000000000000001E-2</v>
      </c>
      <c r="AT17" s="11">
        <v>3.1699999999999999E-2</v>
      </c>
      <c r="AU17" s="11">
        <v>5.0000000000000001E-4</v>
      </c>
      <c r="AV17" s="11">
        <v>34.7547</v>
      </c>
      <c r="AW17" s="11">
        <v>0.1893</v>
      </c>
      <c r="AX17" s="11">
        <v>0.50039999999999996</v>
      </c>
      <c r="AY17" s="11">
        <v>2.7000000000000001E-3</v>
      </c>
      <c r="AZ17" s="11">
        <v>0.39835126449629726</v>
      </c>
      <c r="BA17" s="11">
        <v>15.785488958990536</v>
      </c>
      <c r="BB17" s="11">
        <v>0.88084946438639355</v>
      </c>
      <c r="BC17" s="11">
        <v>0.68118399379905048</v>
      </c>
      <c r="BD17" s="11">
        <v>0.13959392081108443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3.5506250000000003E-2</v>
      </c>
      <c r="BJ17" s="4">
        <f>DSTDEV(PlotSort,"PhxRed",$BL$31:$BL$32)/SQRT($BH17)</f>
        <v>3.6302142814394114E-3</v>
      </c>
      <c r="BK17" s="4">
        <f>DAVERAGE(PlotSort,"PhxRedEdge",$BL$31:$BL$32)</f>
        <v>0.1970625</v>
      </c>
      <c r="BL17" s="4">
        <f>DSTDEV(PlotSort,"PhxRedEdge",$BL$31:$BL$32)/SQRT($BH17)</f>
        <v>3.2037982016142443E-3</v>
      </c>
      <c r="BM17" s="4">
        <f>DAVERAGE(PlotSort,"TMRed",$BL$31:$BL$32)</f>
        <v>3.6874999999999991E-2</v>
      </c>
      <c r="BN17" s="4">
        <f>DSTDEV(PlotSort,"TMRed",$BL$31:$BL$32)/SQRT($BH17)</f>
        <v>3.6249310338267175E-3</v>
      </c>
      <c r="BO17" s="4">
        <f>DAVERAGE(PlotSort,"TMNIR",$BL$31:$BL$32)</f>
        <v>0.45165625000000004</v>
      </c>
      <c r="BP17" s="4">
        <f>DSTDEV(PlotSort,"TMNIR",$BL$31:$BL$32)/SQRT($BH17)</f>
        <v>1.4137532695953973E-2</v>
      </c>
      <c r="BQ17" s="4">
        <f>DAVERAGE(PlotSort,"NDRE",$BL$31:$BL$32)</f>
        <v>0.38946054341679742</v>
      </c>
      <c r="BR17" s="4">
        <f>DSTDEV(PlotSort,"NDRE",$BL$31:$BL$32)/SQRT($BH17)</f>
        <v>1.0147468248551641E-2</v>
      </c>
      <c r="BS17" s="4">
        <f>DAVERAGE(PlotSort,"rvi",$BL$31:$BL$32)</f>
        <v>13.629047582210079</v>
      </c>
      <c r="BT17" s="4">
        <f>DSTDEV(PlotSort,"rvi",$BL$31:$BL$32)/SQRT($BH17)</f>
        <v>1.0133131641123141</v>
      </c>
      <c r="BU17" s="17">
        <f>DAVERAGE(PlotSort,"ndvi",$BL$31:$BL$32)</f>
        <v>0.84496944632782611</v>
      </c>
      <c r="BV17" s="4">
        <f>DSTDEV(PlotSort,"ndvi",$BL$31:$BL$32)/SQRT($BH17)</f>
        <v>1.8616291695162924E-2</v>
      </c>
      <c r="BW17" s="17">
        <f>DAVERAGE(PlotSort,"SAVI",$BL$31:$BL$32)</f>
        <v>0.62650629792209622</v>
      </c>
      <c r="BX17" s="4">
        <f>DSTDEV(PlotSort,"SAVI",$BL$31:$BL$32)/SQRT($BH17)</f>
        <v>1.894039715563213E-2</v>
      </c>
      <c r="BY17" s="17">
        <f>DAVERAGE(PlotSort,"CCCI",$BL$31:$BL$32)</f>
        <v>0.1836460962813144</v>
      </c>
      <c r="BZ17" s="4">
        <f>DSTDEV(PlotSort,"CCCI",$BL$31:$BL$32)/SQRT($BH17)</f>
        <v>1.9724764134086623E-2</v>
      </c>
    </row>
    <row r="18" spans="2:78" ht="13.5" customHeight="1" x14ac:dyDescent="0.2">
      <c r="B18" s="10">
        <v>188</v>
      </c>
      <c r="C18" s="10">
        <v>9.0790000000000006</v>
      </c>
      <c r="D18" s="10">
        <v>188.37828999999999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33</v>
      </c>
      <c r="Q18" s="24">
        <v>1.77</v>
      </c>
      <c r="R18" s="24">
        <v>3.26</v>
      </c>
      <c r="S18" s="24">
        <v>46.69</v>
      </c>
      <c r="T18" s="24">
        <v>89.07</v>
      </c>
      <c r="U18" s="10">
        <v>2</v>
      </c>
      <c r="V18" s="10">
        <v>0</v>
      </c>
      <c r="W18" s="10">
        <v>2</v>
      </c>
      <c r="X18" s="10">
        <v>0</v>
      </c>
      <c r="Y18" s="10">
        <v>0</v>
      </c>
      <c r="Z18" s="10">
        <v>1</v>
      </c>
      <c r="AA18" s="10">
        <v>360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0.76180000000000003</v>
      </c>
      <c r="AK18" s="10">
        <v>2.3999999999999998E-3</v>
      </c>
      <c r="AL18" s="11">
        <v>2.6499999999999999E-2</v>
      </c>
      <c r="AM18" s="11">
        <v>1E-4</v>
      </c>
      <c r="AN18" s="11">
        <v>2.1518000000000002</v>
      </c>
      <c r="AO18" s="11">
        <v>1.1999999999999999E-3</v>
      </c>
      <c r="AP18" s="11">
        <v>0.1951</v>
      </c>
      <c r="AQ18" s="11">
        <v>1E-4</v>
      </c>
      <c r="AR18" s="11">
        <v>1.5296000000000001</v>
      </c>
      <c r="AS18" s="11">
        <v>3.3500000000000002E-2</v>
      </c>
      <c r="AT18" s="11">
        <v>2.8000000000000001E-2</v>
      </c>
      <c r="AU18" s="11">
        <v>5.9999999999999995E-4</v>
      </c>
      <c r="AV18" s="11">
        <v>34.842100000000002</v>
      </c>
      <c r="AW18" s="11">
        <v>0.62609999999999999</v>
      </c>
      <c r="AX18" s="11">
        <v>0.4894</v>
      </c>
      <c r="AY18" s="11">
        <v>8.8000000000000005E-3</v>
      </c>
      <c r="AZ18" s="11">
        <v>0.42994886778670566</v>
      </c>
      <c r="BA18" s="11">
        <v>17.478571428571428</v>
      </c>
      <c r="BB18" s="11">
        <v>0.89176652493235409</v>
      </c>
      <c r="BC18" s="11">
        <v>0.68026341655199529</v>
      </c>
      <c r="BD18" s="11">
        <v>0.28580557463103057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3.1993750000000001E-2</v>
      </c>
      <c r="BJ18" s="4">
        <f>DSTDEV(PlotSort,"PhxRed",$BJ$35:$BJ$36)/SQRT($BH18)</f>
        <v>1.8937720020724082E-3</v>
      </c>
      <c r="BK18" s="4">
        <f>DAVERAGE(PlotSort,"PhxRedEdge",$BJ$35:$BJ$36)</f>
        <v>0.20047499999999999</v>
      </c>
      <c r="BL18" s="4">
        <f>DSTDEV(PlotSort,"PhxRedEdge",$BJ$35:$BJ$36)/SQRT($BH18)</f>
        <v>4.154580805167553E-3</v>
      </c>
      <c r="BM18" s="4">
        <f>DAVERAGE(PlotSort,"TMRed",$BJ$35:$BJ$36)</f>
        <v>3.3475000000000005E-2</v>
      </c>
      <c r="BN18" s="4">
        <f>DSTDEV(PlotSort,"TMRed",$BJ$35:$BJ$36)/SQRT($BH18)</f>
        <v>1.8809018227080965E-3</v>
      </c>
      <c r="BO18" s="4">
        <f>DAVERAGE(PlotSort,"TMNIR",$BJ$35:$BJ$36)</f>
        <v>0.46423749999999997</v>
      </c>
      <c r="BP18" s="4">
        <f>DSTDEV(PlotSort,"TMNIR",$BJ$35:$BJ$36)/SQRT($BH18)</f>
        <v>1.2545058373054132E-2</v>
      </c>
      <c r="BQ18" s="4">
        <f>DAVERAGE(PlotSort,"NDRE",$BJ$35:$BJ$36)</f>
        <v>0.39552976896935532</v>
      </c>
      <c r="BR18" s="4">
        <f>DSTDEV(PlotSort,"NDRE",$BJ$35:$BJ$36)/SQRT($BH18)</f>
        <v>7.0695986335263007E-3</v>
      </c>
      <c r="BS18" s="4">
        <f>DAVERAGE(PlotSort,"rvi",$BJ$35:$BJ$36)</f>
        <v>14.421601731681251</v>
      </c>
      <c r="BT18" s="4">
        <f>DSTDEV(PlotSort,"rvi",$BJ$35:$BJ$36)/SQRT($BH18)</f>
        <v>0.75318362284420659</v>
      </c>
      <c r="BU18" s="17">
        <f>DAVERAGE(PlotSort,"ndvi",$BJ$35:$BJ$36)</f>
        <v>0.86393774332574924</v>
      </c>
      <c r="BV18" s="4">
        <f>DSTDEV(PlotSort,"ndvi",$BJ$35:$BJ$36)/SQRT($BH18)</f>
        <v>8.88285792462409E-3</v>
      </c>
      <c r="BW18" s="17">
        <f>DAVERAGE(PlotSort,"SAVI",$BJ$35:$BJ$36)</f>
        <v>0.64561958073394676</v>
      </c>
      <c r="BX18" s="4">
        <f>DSTDEV(PlotSort,"SAVI",$BJ$35:$BJ$36)/SQRT($BH18)</f>
        <v>1.2387605774741257E-2</v>
      </c>
      <c r="BY18" s="17">
        <f>DAVERAGE(PlotSort,"CCCI",$BJ$35:$BJ$36)</f>
        <v>0.16677870402863884</v>
      </c>
      <c r="BZ18" s="4">
        <f>DSTDEV(PlotSort,"CCCI",$BJ$35:$BJ$36)/SQRT($BH18)</f>
        <v>2.1552037123600321E-2</v>
      </c>
    </row>
    <row r="19" spans="2:78" ht="13.5" customHeight="1" x14ac:dyDescent="0.2">
      <c r="B19" s="10">
        <v>188</v>
      </c>
      <c r="C19" s="10">
        <v>9.0890000000000004</v>
      </c>
      <c r="D19" s="10">
        <v>188.37871000000001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33</v>
      </c>
      <c r="Q19" s="24">
        <v>1.77</v>
      </c>
      <c r="R19" s="24">
        <v>3.26</v>
      </c>
      <c r="S19" s="24">
        <v>46.56</v>
      </c>
      <c r="T19" s="24">
        <v>89.15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1</v>
      </c>
      <c r="AA19" s="10">
        <v>360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0.7631</v>
      </c>
      <c r="AK19" s="10">
        <v>5.9999999999999995E-4</v>
      </c>
      <c r="AL19" s="11">
        <v>2.64E-2</v>
      </c>
      <c r="AM19" s="11">
        <v>0</v>
      </c>
      <c r="AN19" s="11">
        <v>1.9152</v>
      </c>
      <c r="AO19" s="11">
        <v>8.6800000000000002E-2</v>
      </c>
      <c r="AP19" s="11">
        <v>0.1731</v>
      </c>
      <c r="AQ19" s="11">
        <v>7.7999999999999996E-3</v>
      </c>
      <c r="AR19" s="11">
        <v>1.4876</v>
      </c>
      <c r="AS19" s="11">
        <v>1.03E-2</v>
      </c>
      <c r="AT19" s="11">
        <v>2.7099999999999999E-2</v>
      </c>
      <c r="AU19" s="11">
        <v>2.0000000000000001E-4</v>
      </c>
      <c r="AV19" s="11">
        <v>29.529800000000002</v>
      </c>
      <c r="AW19" s="11">
        <v>1.2958000000000001</v>
      </c>
      <c r="AX19" s="11">
        <v>0.41370000000000001</v>
      </c>
      <c r="AY19" s="11">
        <v>1.8200000000000001E-2</v>
      </c>
      <c r="AZ19" s="11">
        <v>0.41002044989775055</v>
      </c>
      <c r="BA19" s="11">
        <v>15.26568265682657</v>
      </c>
      <c r="BB19" s="11">
        <v>0.87704174228675136</v>
      </c>
      <c r="BC19" s="11">
        <v>0.61639030612244894</v>
      </c>
      <c r="BD19" s="11">
        <v>0.2147734986391317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3.8393750000000004E-2</v>
      </c>
      <c r="BJ19" s="4">
        <f>DSTDEV(PlotSort,"PhxRed",$BK$35:$BK$36)/SQRT($BH19)</f>
        <v>3.702009237675307E-3</v>
      </c>
      <c r="BK19" s="4">
        <f>DAVERAGE(PlotSort,"PhxRedEdge",$BK$35:$BK$36)</f>
        <v>0.20220624999999998</v>
      </c>
      <c r="BL19" s="4">
        <f>DSTDEV(PlotSort,"PhxRedEdge",$BK$35:$BK$36)/SQRT($BH19)</f>
        <v>2.7836946185181071E-3</v>
      </c>
      <c r="BM19" s="4">
        <f>DAVERAGE(PlotSort,"TMRed",$BK$35:$BK$36)</f>
        <v>3.963125E-2</v>
      </c>
      <c r="BN19" s="4">
        <f>DSTDEV(PlotSort,"TMRed",$BK$35:$BK$36)/SQRT($BH19)</f>
        <v>3.6715087583308308E-3</v>
      </c>
      <c r="BO19" s="4">
        <f>DAVERAGE(PlotSort,"TMNIR",$BK$35:$BK$36)</f>
        <v>0.45021875</v>
      </c>
      <c r="BP19" s="4">
        <f>DSTDEV(PlotSort,"TMNIR",$BK$35:$BK$36)/SQRT($BH19)</f>
        <v>1.0771630249371108E-2</v>
      </c>
      <c r="BQ19" s="4">
        <f>DAVERAGE(PlotSort,"NDRE",$BK$35:$BK$36)</f>
        <v>0.37822756613221609</v>
      </c>
      <c r="BR19" s="4">
        <f>DSTDEV(PlotSort,"NDRE",$BK$35:$BK$36)/SQRT($BH19)</f>
        <v>9.1544685727079841E-3</v>
      </c>
      <c r="BS19" s="4">
        <f>DAVERAGE(PlotSort,"rvi",$BK$35:$BK$36)</f>
        <v>12.696116796656273</v>
      </c>
      <c r="BT19" s="4">
        <f>DSTDEV(PlotSort,"rvi",$BK$35:$BK$36)/SQRT($BH19)</f>
        <v>1.0004250948410129</v>
      </c>
      <c r="BU19" s="17">
        <f>DAVERAGE(PlotSort,"ndvi",$BK$35:$BK$36)</f>
        <v>0.83493187697843685</v>
      </c>
      <c r="BV19" s="4">
        <f>DSTDEV(PlotSort,"ndvi",$BK$35:$BK$36)/SQRT($BH19)</f>
        <v>1.8417498177063309E-2</v>
      </c>
      <c r="BW19" s="17">
        <f>DAVERAGE(PlotSort,"SAVI",$BK$35:$BK$36)</f>
        <v>0.62040811715221067</v>
      </c>
      <c r="BX19" s="4">
        <f>DSTDEV(PlotSort,"SAVI",$BK$35:$BK$36)/SQRT($BH19)</f>
        <v>1.7253459469992426E-2</v>
      </c>
      <c r="BY19" s="17">
        <f>DAVERAGE(PlotSort,"CCCI",$BK$35:$BK$36)</f>
        <v>0.14763909016050225</v>
      </c>
      <c r="BZ19" s="4">
        <f>DSTDEV(PlotSort,"CCCI",$BK$35:$BK$36)/SQRT($BH19)</f>
        <v>2.1526338535866434E-2</v>
      </c>
    </row>
    <row r="20" spans="2:78" ht="13.5" customHeight="1" x14ac:dyDescent="0.2">
      <c r="B20" s="10">
        <v>188</v>
      </c>
      <c r="C20" s="10">
        <v>9.1029999999999998</v>
      </c>
      <c r="D20" s="10">
        <v>188.37929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33</v>
      </c>
      <c r="Q20" s="24">
        <v>1.77</v>
      </c>
      <c r="R20" s="24">
        <v>3.26</v>
      </c>
      <c r="S20" s="24">
        <v>46.38</v>
      </c>
      <c r="T20" s="24">
        <v>89.26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1</v>
      </c>
      <c r="AA20" s="10">
        <v>360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0.78669999999999995</v>
      </c>
      <c r="AK20" s="10">
        <v>1.04E-2</v>
      </c>
      <c r="AL20" s="11">
        <v>2.7099999999999999E-2</v>
      </c>
      <c r="AM20" s="11">
        <v>4.0000000000000002E-4</v>
      </c>
      <c r="AN20" s="11">
        <v>1.9790000000000001</v>
      </c>
      <c r="AO20" s="11">
        <v>0.15579999999999999</v>
      </c>
      <c r="AP20" s="11">
        <v>0.17810000000000001</v>
      </c>
      <c r="AQ20" s="11">
        <v>1.4E-2</v>
      </c>
      <c r="AR20" s="11">
        <v>1.5166999999999999</v>
      </c>
      <c r="AS20" s="11">
        <v>1.7000000000000001E-2</v>
      </c>
      <c r="AT20" s="11">
        <v>2.75E-2</v>
      </c>
      <c r="AU20" s="11">
        <v>2.9999999999999997E-4</v>
      </c>
      <c r="AV20" s="11">
        <v>30.1267</v>
      </c>
      <c r="AW20" s="11">
        <v>2.1589999999999998</v>
      </c>
      <c r="AX20" s="11">
        <v>0.42049999999999998</v>
      </c>
      <c r="AY20" s="11">
        <v>3.0099999999999998E-2</v>
      </c>
      <c r="AZ20" s="11">
        <v>0.40494487136652185</v>
      </c>
      <c r="BA20" s="11">
        <v>15.290909090909091</v>
      </c>
      <c r="BB20" s="11">
        <v>0.87723214285714279</v>
      </c>
      <c r="BC20" s="11">
        <v>0.62183544303797467</v>
      </c>
      <c r="BD20" s="11">
        <v>0.18589085865126972</v>
      </c>
      <c r="BE20" s="27"/>
    </row>
    <row r="21" spans="2:78" ht="13.5" customHeight="1" x14ac:dyDescent="0.2">
      <c r="B21" s="10">
        <v>188</v>
      </c>
      <c r="C21" s="10">
        <v>9.1110000000000007</v>
      </c>
      <c r="D21" s="10">
        <v>188.37962999999999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33</v>
      </c>
      <c r="Q21" s="24">
        <v>1.77</v>
      </c>
      <c r="R21" s="24">
        <v>3.26</v>
      </c>
      <c r="S21" s="24">
        <v>46.28</v>
      </c>
      <c r="T21" s="24">
        <v>89.33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1</v>
      </c>
      <c r="AA21" s="10">
        <v>360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0.83509999999999995</v>
      </c>
      <c r="AK21" s="10">
        <v>6.0499999999999998E-2</v>
      </c>
      <c r="AL21" s="11">
        <v>2.8799999999999999E-2</v>
      </c>
      <c r="AM21" s="11">
        <v>2.0999999999999999E-3</v>
      </c>
      <c r="AN21" s="11">
        <v>2.4157000000000002</v>
      </c>
      <c r="AO21" s="11">
        <v>0.24110000000000001</v>
      </c>
      <c r="AP21" s="11">
        <v>0.21690000000000001</v>
      </c>
      <c r="AQ21" s="11">
        <v>2.1700000000000001E-2</v>
      </c>
      <c r="AR21" s="11">
        <v>1.6704000000000001</v>
      </c>
      <c r="AS21" s="11">
        <v>0.13139999999999999</v>
      </c>
      <c r="AT21" s="11">
        <v>3.0300000000000001E-2</v>
      </c>
      <c r="AU21" s="11">
        <v>2.3999999999999998E-3</v>
      </c>
      <c r="AV21" s="11">
        <v>39.871499999999997</v>
      </c>
      <c r="AW21" s="11">
        <v>3.0472000000000001</v>
      </c>
      <c r="AX21" s="11">
        <v>0.55530000000000002</v>
      </c>
      <c r="AY21" s="11">
        <v>4.24E-2</v>
      </c>
      <c r="AZ21" s="11">
        <v>0.43822843822843827</v>
      </c>
      <c r="BA21" s="11">
        <v>18.326732673267326</v>
      </c>
      <c r="BB21" s="11">
        <v>0.89651639344262302</v>
      </c>
      <c r="BC21" s="11">
        <v>0.72540530582166562</v>
      </c>
      <c r="BD21" s="11">
        <v>0.31848853343432404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0.26860000000000001</v>
      </c>
      <c r="BJ21" s="4"/>
      <c r="BK21" s="4">
        <f>DAVERAGE(PlotSort2,"PhxRedEdge",$BO$31:$BO$32)</f>
        <v>0.2863</v>
      </c>
      <c r="BL21" s="4"/>
      <c r="BM21" s="4">
        <f>DAVERAGE(PlotSort2,"TMRed",$BO$31:$BO$32)</f>
        <v>0.26500000000000001</v>
      </c>
      <c r="BN21" s="4"/>
      <c r="BO21" s="4">
        <f>DAVERAGE(PlotSort2,"TMNIR",$BO$31:$BO$32)</f>
        <v>0.32550000000000001</v>
      </c>
      <c r="BP21" s="4"/>
      <c r="BQ21" s="4">
        <f>DAVERAGE(PlotSort2,"NDRE",$BO$31:$BO$32)</f>
        <v>6.4073226544622441E-2</v>
      </c>
      <c r="BR21" s="4"/>
      <c r="BS21" s="4">
        <f>DAVERAGE(PlotSort2,"rvi",$BO$31:$BO$32)</f>
        <v>1.2283018867924529</v>
      </c>
      <c r="BT21" s="4"/>
      <c r="BU21" s="17">
        <f>DAVERAGE(PlotSort2,"ndvi",$BO$31:$BO$32)</f>
        <v>0.10245554614733277</v>
      </c>
      <c r="BV21" s="4"/>
      <c r="BW21" s="17">
        <f>DAVERAGE(PlotSort2,"SAVI",$BO$31:$BO$32)</f>
        <v>8.3218707015130677E-2</v>
      </c>
      <c r="BX21" s="4"/>
      <c r="BY21" s="17">
        <f>DAVERAGE(PlotSort2,"CCCI",$BO$31:$BO$32)</f>
        <v>0.69168799146823545</v>
      </c>
      <c r="BZ21" s="4"/>
    </row>
    <row r="22" spans="2:78" ht="13.5" customHeight="1" x14ac:dyDescent="0.2">
      <c r="B22" s="10">
        <v>188</v>
      </c>
      <c r="C22" s="10">
        <v>9.1199999999999992</v>
      </c>
      <c r="D22" s="10">
        <v>188.38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33</v>
      </c>
      <c r="Q22" s="24">
        <v>1.77</v>
      </c>
      <c r="R22" s="24">
        <v>3.26</v>
      </c>
      <c r="S22" s="24">
        <v>46.17</v>
      </c>
      <c r="T22" s="24">
        <v>89.4</v>
      </c>
      <c r="U22" s="10">
        <v>2</v>
      </c>
      <c r="V22" s="10">
        <v>0</v>
      </c>
      <c r="W22" s="10">
        <v>2</v>
      </c>
      <c r="X22" s="10">
        <v>0</v>
      </c>
      <c r="Y22" s="10">
        <v>0</v>
      </c>
      <c r="Z22" s="10">
        <v>1</v>
      </c>
      <c r="AA22" s="10">
        <v>360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0.90739999999999998</v>
      </c>
      <c r="AK22" s="10">
        <v>2.0000000000000001E-4</v>
      </c>
      <c r="AL22" s="11">
        <v>3.1199999999999999E-2</v>
      </c>
      <c r="AM22" s="11">
        <v>0</v>
      </c>
      <c r="AN22" s="11">
        <v>2.2301000000000002</v>
      </c>
      <c r="AO22" s="11">
        <v>0.13059999999999999</v>
      </c>
      <c r="AP22" s="11">
        <v>0.19969999999999999</v>
      </c>
      <c r="AQ22" s="11">
        <v>1.17E-2</v>
      </c>
      <c r="AR22" s="11">
        <v>1.8327</v>
      </c>
      <c r="AS22" s="11">
        <v>1.5599999999999999E-2</v>
      </c>
      <c r="AT22" s="11">
        <v>3.3099999999999997E-2</v>
      </c>
      <c r="AU22" s="11">
        <v>2.9999999999999997E-4</v>
      </c>
      <c r="AV22" s="11">
        <v>31.8323</v>
      </c>
      <c r="AW22" s="11">
        <v>1.9552</v>
      </c>
      <c r="AX22" s="11">
        <v>0.44219999999999998</v>
      </c>
      <c r="AY22" s="11">
        <v>2.7199999999999998E-2</v>
      </c>
      <c r="AZ22" s="11">
        <v>0.37778470166692635</v>
      </c>
      <c r="BA22" s="11">
        <v>13.359516616314201</v>
      </c>
      <c r="BB22" s="11">
        <v>0.86071954555017871</v>
      </c>
      <c r="BC22" s="11">
        <v>0.62919101814826195</v>
      </c>
      <c r="BD22" s="11">
        <v>7.6194269237415957E-2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0.27459999999999996</v>
      </c>
      <c r="BJ22" s="4">
        <f>DSTDEV(PlotSort2,"PhxRed",$BP$31:$BP$32)/SQRT($BH22)</f>
        <v>5.2000000000000102E-3</v>
      </c>
      <c r="BK22" s="4">
        <f>DAVERAGE(PlotSort2,"PhxRedEdge",$BP$31:$BP$32)</f>
        <v>0.29820000000000002</v>
      </c>
      <c r="BL22" s="4">
        <f>DSTDEV(PlotSort2,"PhxRedEdge",$BP$31:$BP$32)/SQRT($BH22)</f>
        <v>5.5999999999999939E-3</v>
      </c>
      <c r="BM22" s="4">
        <f>DAVERAGE(PlotSort2,"TMRed",$BP$31:$BP$32)</f>
        <v>0.26850000000000002</v>
      </c>
      <c r="BN22" s="4">
        <f>DSTDEV(PlotSort2,"TMRed",$BP$31:$BP$32)/SQRT($BH22)</f>
        <v>5.0000000000000044E-3</v>
      </c>
      <c r="BO22" s="4">
        <f>DAVERAGE(PlotSort2,"TMNIR",$BP$31:$BP$32)</f>
        <v>0.33174999999999999</v>
      </c>
      <c r="BP22" s="4">
        <f>DSTDEV(PlotSort2,"TMNIR",$BP$31:$BP$32)/SQRT($BH22)</f>
        <v>6.1499999999999879E-3</v>
      </c>
      <c r="BQ22" s="4">
        <f>DAVERAGE(PlotSort2,"NDRE",$BP$31:$BP$32)</f>
        <v>5.3260439768253426E-2</v>
      </c>
      <c r="BR22" s="4">
        <f>DSTDEV(PlotSort2,"NDRE",$BP$31:$BP$32)/SQRT($BH22)</f>
        <v>1.2034314989598989E-4</v>
      </c>
      <c r="BS22" s="4">
        <f>DAVERAGE(PlotSort2,"rvi",$BP$31:$BP$32)</f>
        <v>1.2355699017237369</v>
      </c>
      <c r="BT22" s="4">
        <f>DSTDEV(PlotSort2,"rvi",$BP$31:$BP$32)/SQRT($BH22)</f>
        <v>1.0372256468793582E-4</v>
      </c>
      <c r="BU22" s="17">
        <f>DAVERAGE(PlotSort2,"ndvi",$BP$31:$BP$32)</f>
        <v>0.10537353237616721</v>
      </c>
      <c r="BV22" s="4">
        <f>DSTDEV(PlotSort2,"ndvi",$BP$31:$BP$32)/SQRT($BH22)</f>
        <v>4.1507515192468196E-5</v>
      </c>
      <c r="BW22" s="17">
        <f>DAVERAGE(PlotSort2,"SAVI",$BP$31:$BP$32)</f>
        <v>8.6223368812365114E-2</v>
      </c>
      <c r="BX22" s="4">
        <f>DSTDEV(PlotSort2,"SAVI",$BP$31:$BP$32)/SQRT($BH22)</f>
        <v>6.9403266325117341E-4</v>
      </c>
      <c r="BY22" s="17">
        <f>DAVERAGE(PlotSort2,"CCCI",$BP$31:$BP$32)</f>
        <v>0.45735607500362424</v>
      </c>
      <c r="BZ22" s="4">
        <f>DSTDEV(PlotSort2,"CCCI",$BP$31:$BP$32)/SQRT($BH22)</f>
        <v>1.8618524454851459E-3</v>
      </c>
    </row>
    <row r="23" spans="2:78" ht="13.5" customHeight="1" x14ac:dyDescent="0.2">
      <c r="B23" s="10">
        <v>188</v>
      </c>
      <c r="C23" s="10">
        <v>9.1280000000000001</v>
      </c>
      <c r="D23" s="10">
        <v>188.38032999999999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33</v>
      </c>
      <c r="Q23" s="24">
        <v>1.77</v>
      </c>
      <c r="R23" s="24">
        <v>3.26</v>
      </c>
      <c r="S23" s="24">
        <v>46.07</v>
      </c>
      <c r="T23" s="24">
        <v>89.46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1</v>
      </c>
      <c r="AA23" s="10">
        <v>360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1.5245</v>
      </c>
      <c r="AK23" s="10">
        <v>0.30759999999999998</v>
      </c>
      <c r="AL23" s="11">
        <v>5.2200000000000003E-2</v>
      </c>
      <c r="AM23" s="11">
        <v>1.0500000000000001E-2</v>
      </c>
      <c r="AN23" s="11">
        <v>2.3003999999999998</v>
      </c>
      <c r="AO23" s="11">
        <v>0.14530000000000001</v>
      </c>
      <c r="AP23" s="11">
        <v>0.20549999999999999</v>
      </c>
      <c r="AQ23" s="11">
        <v>1.2999999999999999E-2</v>
      </c>
      <c r="AR23" s="11">
        <v>2.9462000000000002</v>
      </c>
      <c r="AS23" s="11">
        <v>0.55959999999999999</v>
      </c>
      <c r="AT23" s="11">
        <v>5.3100000000000001E-2</v>
      </c>
      <c r="AU23" s="11">
        <v>1.01E-2</v>
      </c>
      <c r="AV23" s="11">
        <v>30.509399999999999</v>
      </c>
      <c r="AW23" s="11">
        <v>0.55330000000000001</v>
      </c>
      <c r="AX23" s="11">
        <v>0.42299999999999999</v>
      </c>
      <c r="AY23" s="11">
        <v>7.7000000000000002E-3</v>
      </c>
      <c r="AZ23" s="11">
        <v>0.34606205250596661</v>
      </c>
      <c r="BA23" s="11">
        <v>7.9661016949152534</v>
      </c>
      <c r="BB23" s="11">
        <v>0.77693761814744811</v>
      </c>
      <c r="BC23" s="11">
        <v>0.56843561110541962</v>
      </c>
      <c r="BD23" s="11">
        <v>0.11628924156508368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0.2394</v>
      </c>
      <c r="BJ23" s="4">
        <f>DSTDEV(PlotSort2,"PhxRed",$BQ$31:$BQ$32)/SQRT($BH23)</f>
        <v>5.8599999999999937E-2</v>
      </c>
      <c r="BK23" s="4">
        <f>DAVERAGE(PlotSort2,"PhxRedEdge",$BQ$31:$BQ$32)</f>
        <v>0.26865</v>
      </c>
      <c r="BL23" s="4">
        <f>DSTDEV(PlotSort2,"PhxRedEdge",$BQ$31:$BQ$32)/SQRT($BH23)</f>
        <v>5.964999999999996E-2</v>
      </c>
      <c r="BM23" s="4">
        <f>DAVERAGE(PlotSort2,"TMRed",$BQ$31:$BQ$32)</f>
        <v>0.23559999999999998</v>
      </c>
      <c r="BN23" s="4">
        <f>DSTDEV(PlotSort2,"TMRed",$BQ$31:$BQ$32)/SQRT($BH23)</f>
        <v>5.79E-2</v>
      </c>
      <c r="BO23" s="4">
        <f>DAVERAGE(PlotSort2,"TMNIR",$BQ$31:$BQ$32)</f>
        <v>0.30035000000000001</v>
      </c>
      <c r="BP23" s="4">
        <f>DSTDEV(PlotSort2,"TMNIR",$BQ$31:$BQ$32)/SQRT($BH23)</f>
        <v>6.4649999999999944E-2</v>
      </c>
      <c r="BQ23" s="4">
        <f>DAVERAGE(PlotSort2,"NDRE",$BQ$31:$BQ$32)</f>
        <v>5.6487856998452643E-2</v>
      </c>
      <c r="BR23" s="4">
        <f>DSTDEV(PlotSort2,"NDRE",$BQ$31:$BQ$32)/SQRT($BH23)</f>
        <v>3.5526197274299803E-3</v>
      </c>
      <c r="BS23" s="4">
        <f>DAVERAGE(PlotSort2,"rvi",$BQ$31:$BQ$32)</f>
        <v>1.2850021905878541</v>
      </c>
      <c r="BT23" s="4">
        <f>DSTDEV(PlotSort2,"rvi",$BQ$31:$BQ$32)/SQRT($BH23)</f>
        <v>4.1390606260767182E-2</v>
      </c>
      <c r="BU23" s="17">
        <f>DAVERAGE(PlotSort2,"ndvi",$BQ$31:$BQ$32)</f>
        <v>0.12444002896145416</v>
      </c>
      <c r="BV23" s="4">
        <f>DSTDEV(PlotSort2,"ndvi",$BQ$31:$BQ$32)/SQRT($BH23)</f>
        <v>1.585992265925221E-2</v>
      </c>
      <c r="BW23" s="17">
        <f>DAVERAGE(PlotSort2,"SAVI",$BQ$31:$BQ$32)</f>
        <v>9.3912564844020441E-2</v>
      </c>
      <c r="BX23" s="4">
        <f>DSTDEV(PlotSort2,"SAVI",$BQ$31:$BQ$32)/SQRT($BH23)</f>
        <v>1.3359571616725768E-3</v>
      </c>
      <c r="BY23" s="17">
        <f>DAVERAGE(PlotSort2,"CCCI",$BQ$31:$BQ$32)</f>
        <v>0.3424080713655111</v>
      </c>
      <c r="BZ23" s="4">
        <f>DSTDEV(PlotSort2,"CCCI",$BQ$31:$BQ$32)/SQRT($BH23)</f>
        <v>7.7858279001142547E-2</v>
      </c>
    </row>
    <row r="24" spans="2:78" ht="13.5" customHeight="1" x14ac:dyDescent="0.2">
      <c r="B24" s="10">
        <v>188</v>
      </c>
      <c r="C24" s="10">
        <v>9.1379999999999999</v>
      </c>
      <c r="D24" s="10">
        <v>188.38075000000001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33</v>
      </c>
      <c r="Q24" s="24">
        <v>1.77</v>
      </c>
      <c r="R24" s="24">
        <v>3.26</v>
      </c>
      <c r="S24" s="24">
        <v>45.94</v>
      </c>
      <c r="T24" s="24">
        <v>89.54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1</v>
      </c>
      <c r="AA24" s="10">
        <v>360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0.80549999999999999</v>
      </c>
      <c r="AK24" s="10">
        <v>7.6E-3</v>
      </c>
      <c r="AL24" s="11">
        <v>2.75E-2</v>
      </c>
      <c r="AM24" s="11">
        <v>2.9999999999999997E-4</v>
      </c>
      <c r="AN24" s="11">
        <v>2.0899000000000001</v>
      </c>
      <c r="AO24" s="11">
        <v>0.1676</v>
      </c>
      <c r="AP24" s="11">
        <v>0.1862</v>
      </c>
      <c r="AQ24" s="11">
        <v>1.49E-2</v>
      </c>
      <c r="AR24" s="11">
        <v>1.6088</v>
      </c>
      <c r="AS24" s="11">
        <v>1.8800000000000001E-2</v>
      </c>
      <c r="AT24" s="11">
        <v>2.8899999999999999E-2</v>
      </c>
      <c r="AU24" s="11">
        <v>2.9999999999999997E-4</v>
      </c>
      <c r="AV24" s="11">
        <v>32.2483</v>
      </c>
      <c r="AW24" s="11">
        <v>2.1381999999999999</v>
      </c>
      <c r="AX24" s="11">
        <v>0.44590000000000002</v>
      </c>
      <c r="AY24" s="11">
        <v>2.9600000000000001E-2</v>
      </c>
      <c r="AZ24" s="11">
        <v>0.41085271317829464</v>
      </c>
      <c r="BA24" s="11">
        <v>15.429065743944639</v>
      </c>
      <c r="BB24" s="11">
        <v>0.87826453243470948</v>
      </c>
      <c r="BC24" s="11">
        <v>0.64167008617152244</v>
      </c>
      <c r="BD24" s="11">
        <v>0.21615036050789133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0.69969999999999999</v>
      </c>
      <c r="BJ24" s="4"/>
      <c r="BK24" s="4">
        <f>DAVERAGE(PlotSort2,"PhxRedEdge",$BR$31:$BR$32)</f>
        <v>0.68840000000000001</v>
      </c>
      <c r="BL24" s="4"/>
      <c r="BM24" s="4">
        <f>DAVERAGE(PlotSort2,"TMRed",$BR$31:$BR$32)</f>
        <v>0.70550000000000002</v>
      </c>
      <c r="BN24" s="4"/>
      <c r="BO24" s="4">
        <f>DAVERAGE(PlotSort2,"TMNIR",$BR$31:$BR$32)</f>
        <v>0.67549999999999999</v>
      </c>
      <c r="BP24" s="4"/>
      <c r="BQ24" s="4">
        <f>DAVERAGE(PlotSort2,"NDRE",$BR$31:$BR$32)</f>
        <v>-9.4581714201921116E-3</v>
      </c>
      <c r="BR24" s="4"/>
      <c r="BS24" s="4">
        <f>DAVERAGE(PlotSort2,"rvi",$BR$31:$BR$32)</f>
        <v>0.95747696669029059</v>
      </c>
      <c r="BT24" s="4"/>
      <c r="BU24" s="17">
        <f>DAVERAGE(PlotSort2,"ndvi",$BR$31:$BR$32)</f>
        <v>-2.1723388848660409E-2</v>
      </c>
      <c r="BV24" s="4"/>
      <c r="BW24" s="17">
        <f>DAVERAGE(PlotSort2,"SAVI",$BR$31:$BR$32)</f>
        <v>-1.0632642211589589E-2</v>
      </c>
      <c r="BX24" s="4"/>
      <c r="BY24" s="17">
        <f>DAVERAGE(PlotSort2,"CCCI",$BR$31:$BR$32)</f>
        <v>0.55585662491893117</v>
      </c>
      <c r="BZ24" s="4"/>
    </row>
    <row r="25" spans="2:78" ht="13.5" customHeight="1" x14ac:dyDescent="0.2">
      <c r="B25" s="10">
        <v>188</v>
      </c>
      <c r="C25" s="10">
        <v>9.1470000000000002</v>
      </c>
      <c r="D25" s="10">
        <v>188.38113000000001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33</v>
      </c>
      <c r="Q25" s="24">
        <v>1.77</v>
      </c>
      <c r="R25" s="24">
        <v>3.26</v>
      </c>
      <c r="S25" s="24">
        <v>45.83</v>
      </c>
      <c r="T25" s="24">
        <v>89.62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1</v>
      </c>
      <c r="AA25" s="10">
        <v>360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0.98909999999999998</v>
      </c>
      <c r="AK25" s="10">
        <v>1.32E-2</v>
      </c>
      <c r="AL25" s="11">
        <v>3.3700000000000001E-2</v>
      </c>
      <c r="AM25" s="11">
        <v>4.0000000000000002E-4</v>
      </c>
      <c r="AN25" s="11">
        <v>2.1478999999999999</v>
      </c>
      <c r="AO25" s="11">
        <v>0.1216</v>
      </c>
      <c r="AP25" s="11">
        <v>0.19089999999999999</v>
      </c>
      <c r="AQ25" s="11">
        <v>1.0800000000000001E-2</v>
      </c>
      <c r="AR25" s="11">
        <v>1.9582999999999999</v>
      </c>
      <c r="AS25" s="11">
        <v>5.8099999999999999E-2</v>
      </c>
      <c r="AT25" s="11">
        <v>3.5099999999999999E-2</v>
      </c>
      <c r="AU25" s="11">
        <v>1E-3</v>
      </c>
      <c r="AV25" s="11">
        <v>29.3446</v>
      </c>
      <c r="AW25" s="11">
        <v>1.2687999999999999</v>
      </c>
      <c r="AX25" s="11">
        <v>0.40479999999999999</v>
      </c>
      <c r="AY25" s="11">
        <v>1.7500000000000002E-2</v>
      </c>
      <c r="AZ25" s="11">
        <v>0.35907335907335908</v>
      </c>
      <c r="BA25" s="11">
        <v>11.532763532763532</v>
      </c>
      <c r="BB25" s="11">
        <v>0.84041827688110926</v>
      </c>
      <c r="BC25" s="11">
        <v>0.59000957548675392</v>
      </c>
      <c r="BD25" s="11">
        <v>2.1561012192213833E-2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1.0022333333333333</v>
      </c>
      <c r="BJ25" s="4">
        <f>DSTDEV(PlotSort2,"PhxRed",$BS$31:$BS$32)/SQRT($BH25)</f>
        <v>4.7631688798296518E-3</v>
      </c>
      <c r="BK25" s="4">
        <f>DAVERAGE(PlotSort2,"PhxRedEdge",$BS$31:$BS$32)</f>
        <v>1.002</v>
      </c>
      <c r="BL25" s="4">
        <f>DSTDEV(PlotSort2,"PhxRedEdge",$BS$31:$BS$32)/SQRT($BH25)</f>
        <v>4.792007234273879E-3</v>
      </c>
      <c r="BM25" s="4">
        <f>DAVERAGE(PlotSort2,"TMRed",$BS$31:$BS$32)</f>
        <v>1.0022333333333333</v>
      </c>
      <c r="BN25" s="4">
        <f>DSTDEV(PlotSort2,"TMRed",$BS$31:$BS$32)/SQRT($BH25)</f>
        <v>4.7631688798296518E-3</v>
      </c>
      <c r="BO25" s="4">
        <f>DAVERAGE(PlotSort2,"TMNIR",$BS$31:$BS$32)</f>
        <v>1.002</v>
      </c>
      <c r="BP25" s="4">
        <f>DSTDEV(PlotSort2,"TMNIR",$BS$31:$BS$32)/SQRT($BH25)</f>
        <v>4.792007234273879E-3</v>
      </c>
      <c r="BQ25" s="4">
        <f>DAVERAGE(PlotSort2,"NDRE",$BS$31:$BS$32)</f>
        <v>0.7313636057549221</v>
      </c>
      <c r="BR25" s="4">
        <f>DSTDEV(PlotSort2,"NDRE",$BS$31:$BS$32)/SQRT($BH25)</f>
        <v>6.8646535225085981E-4</v>
      </c>
      <c r="BS25" s="4">
        <f>DAVERAGE(PlotSort2,"rvi",$BS$31:$BS$32)</f>
        <v>1.3010023783524052</v>
      </c>
      <c r="BT25" s="4">
        <f>DSTDEV(PlotSort2,"rvi",$BS$31:$BS$32)/SQRT($BH25)</f>
        <v>1.6299983333529044E-3</v>
      </c>
      <c r="BU25" s="17">
        <f>DAVERAGE(PlotSort2,"ndvi",$BS$31:$BS$32)</f>
        <v>0.13081271673764855</v>
      </c>
      <c r="BV25" s="4">
        <f>DSTDEV(PlotSort2,"ndvi",$BS$31:$BS$32)/SQRT($BH25)</f>
        <v>6.1534433019157122E-4</v>
      </c>
      <c r="BW25" s="17">
        <f>DAVERAGE(PlotSort2,"SAVI",$BS$31:$BS$32)</f>
        <v>0.19546217957273501</v>
      </c>
      <c r="BX25" s="4">
        <f>DSTDEV(PlotSort2,"SAVI",$BS$31:$BS$32)/SQRT($BH25)</f>
        <v>8.856193668431182E-4</v>
      </c>
      <c r="BY25" s="17">
        <f>DAVERAGE(PlotSort2,"CCCI",$BS$31:$BS$32)</f>
        <v>12.077170652854656</v>
      </c>
      <c r="BZ25" s="4">
        <f>DSTDEV(PlotSort2,"CCCI",$BS$31:$BS$32)/SQRT($BH25)</f>
        <v>1.4077367508115097E-2</v>
      </c>
    </row>
    <row r="26" spans="2:78" ht="13.5" customHeight="1" x14ac:dyDescent="0.2">
      <c r="B26" s="10">
        <v>188</v>
      </c>
      <c r="C26" s="10">
        <v>9.3800000000000008</v>
      </c>
      <c r="D26" s="10">
        <v>188.39082999999999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33</v>
      </c>
      <c r="Q26" s="24">
        <v>1.77</v>
      </c>
      <c r="R26" s="24">
        <v>3.26</v>
      </c>
      <c r="S26" s="24">
        <v>42.9</v>
      </c>
      <c r="T26" s="24">
        <v>91.56</v>
      </c>
      <c r="U26" s="10">
        <v>2</v>
      </c>
      <c r="V26" s="10">
        <v>0</v>
      </c>
      <c r="W26" s="10">
        <v>2</v>
      </c>
      <c r="X26" s="10">
        <v>0</v>
      </c>
      <c r="Y26" s="10">
        <v>0</v>
      </c>
      <c r="Z26" s="10">
        <v>1</v>
      </c>
      <c r="AA26" s="10">
        <v>360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0.86699999999999999</v>
      </c>
      <c r="AK26" s="10">
        <v>3.1099999999999999E-2</v>
      </c>
      <c r="AL26" s="11">
        <v>2.8000000000000001E-2</v>
      </c>
      <c r="AM26" s="11">
        <v>1E-3</v>
      </c>
      <c r="AN26" s="11">
        <v>2.4264000000000001</v>
      </c>
      <c r="AO26" s="11">
        <v>4.1500000000000002E-2</v>
      </c>
      <c r="AP26" s="11">
        <v>0.2036</v>
      </c>
      <c r="AQ26" s="11">
        <v>3.5000000000000001E-3</v>
      </c>
      <c r="AR26" s="11">
        <v>1.7250000000000001</v>
      </c>
      <c r="AS26" s="11">
        <v>1.34E-2</v>
      </c>
      <c r="AT26" s="11">
        <v>2.93E-2</v>
      </c>
      <c r="AU26" s="11">
        <v>2.0000000000000001E-4</v>
      </c>
      <c r="AV26" s="11">
        <v>35.645000000000003</v>
      </c>
      <c r="AW26" s="11">
        <v>0.59699999999999998</v>
      </c>
      <c r="AX26" s="11">
        <v>0.4657</v>
      </c>
      <c r="AY26" s="11">
        <v>7.7999999999999996E-3</v>
      </c>
      <c r="AZ26" s="11">
        <v>0.39160316748842072</v>
      </c>
      <c r="BA26" s="11">
        <v>15.89419795221843</v>
      </c>
      <c r="BB26" s="11">
        <v>0.88161616161616163</v>
      </c>
      <c r="BC26" s="11">
        <v>0.65788944723618092</v>
      </c>
      <c r="BD26" s="11">
        <v>0.10002922158209666</v>
      </c>
      <c r="BE26" s="27"/>
    </row>
    <row r="27" spans="2:78" ht="13.5" customHeight="1" x14ac:dyDescent="0.2">
      <c r="B27" s="10">
        <v>188</v>
      </c>
      <c r="C27" s="10">
        <v>9.3699999999999992</v>
      </c>
      <c r="D27" s="10">
        <v>188.39042000000001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33</v>
      </c>
      <c r="Q27" s="24">
        <v>1.77</v>
      </c>
      <c r="R27" s="24">
        <v>3.26</v>
      </c>
      <c r="S27" s="24">
        <v>43.03</v>
      </c>
      <c r="T27" s="24">
        <v>91.47</v>
      </c>
      <c r="U27" s="10">
        <v>2</v>
      </c>
      <c r="V27" s="10">
        <v>0</v>
      </c>
      <c r="W27" s="10">
        <v>2</v>
      </c>
      <c r="X27" s="10">
        <v>0</v>
      </c>
      <c r="Y27" s="10">
        <v>0</v>
      </c>
      <c r="Z27" s="10">
        <v>1</v>
      </c>
      <c r="AA27" s="10">
        <v>360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0.82430000000000003</v>
      </c>
      <c r="AK27" s="10">
        <v>4.1000000000000002E-2</v>
      </c>
      <c r="AL27" s="11">
        <v>2.6700000000000002E-2</v>
      </c>
      <c r="AM27" s="11">
        <v>1.2999999999999999E-3</v>
      </c>
      <c r="AN27" s="11">
        <v>2.2033</v>
      </c>
      <c r="AO27" s="11">
        <v>6.5100000000000005E-2</v>
      </c>
      <c r="AP27" s="11">
        <v>0.18529999999999999</v>
      </c>
      <c r="AQ27" s="11">
        <v>5.4999999999999997E-3</v>
      </c>
      <c r="AR27" s="11">
        <v>1.6695</v>
      </c>
      <c r="AS27" s="11">
        <v>9.8299999999999998E-2</v>
      </c>
      <c r="AT27" s="11">
        <v>2.8400000000000002E-2</v>
      </c>
      <c r="AU27" s="11">
        <v>1.6999999999999999E-3</v>
      </c>
      <c r="AV27" s="11">
        <v>33.492199999999997</v>
      </c>
      <c r="AW27" s="11">
        <v>0.35360000000000003</v>
      </c>
      <c r="AX27" s="11">
        <v>0.4385</v>
      </c>
      <c r="AY27" s="11">
        <v>4.5999999999999999E-3</v>
      </c>
      <c r="AZ27" s="11">
        <v>0.40589932670727791</v>
      </c>
      <c r="BA27" s="11">
        <v>15.440140845070422</v>
      </c>
      <c r="BB27" s="11">
        <v>0.87834654101520671</v>
      </c>
      <c r="BC27" s="11">
        <v>0.63620850139621465</v>
      </c>
      <c r="BD27" s="11">
        <v>0.18826922970213081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0.12185</v>
      </c>
      <c r="BJ27" s="4">
        <f>DSTDEV(PlotSort2,"PhxRed",$BT$31:$BT$32)/SQRT($BH27)</f>
        <v>7.650000000000004E-3</v>
      </c>
      <c r="BK27" s="4">
        <f>DAVERAGE(PlotSort2,"PhxRedEdge",$BT$31:$BT$32)</f>
        <v>0.23215000000000002</v>
      </c>
      <c r="BL27" s="4">
        <f>DSTDEV(PlotSort2,"PhxRedEdge",$BT$31:$BT$32)/SQRT($BH27)</f>
        <v>7.9499999999999987E-3</v>
      </c>
      <c r="BM27" s="4">
        <f>DAVERAGE(PlotSort2,"TMRed",$BT$31:$BT$32)</f>
        <v>0.12325</v>
      </c>
      <c r="BN27" s="4">
        <f>DSTDEV(PlotSort2,"TMRed",$BT$31:$BT$32)/SQRT($BH27)</f>
        <v>5.7500000000000051E-3</v>
      </c>
      <c r="BO27" s="4">
        <f>DAVERAGE(PlotSort2,"TMNIR",$BT$31:$BT$32)</f>
        <v>0.43020000000000003</v>
      </c>
      <c r="BP27" s="4">
        <f>DSTDEV(PlotSort2,"TMNIR",$BT$31:$BT$32)/SQRT($BH27)</f>
        <v>8.2000000000000111E-3</v>
      </c>
      <c r="BQ27" s="4">
        <f>DAVERAGE(PlotSort2,"NDRE",$BT$31:$BT$32)</f>
        <v>0.29917976346953917</v>
      </c>
      <c r="BR27" s="4">
        <f>DSTDEV(PlotSort2,"NDRE",$BT$31:$BT$32)/SQRT($BH27)</f>
        <v>6.917420064970258E-3</v>
      </c>
      <c r="BS27" s="4">
        <f>DAVERAGE(PlotSort2,"rvi",$BT$31:$BT$32)</f>
        <v>3.4949694870526145</v>
      </c>
      <c r="BT27" s="4">
        <f>DSTDEV(PlotSort2,"rvi",$BT$31:$BT$32)/SQRT($BH27)</f>
        <v>9.651987464951349E-2</v>
      </c>
      <c r="BU27" s="17">
        <f>DAVERAGE(PlotSort2,"ndvi",$BT$31:$BT$32)</f>
        <v>0.55485290855676173</v>
      </c>
      <c r="BV27" s="4">
        <f>DSTDEV(PlotSort2,"ndvi",$BT$31:$BT$32)/SQRT($BH27)</f>
        <v>9.5585835655738194E-3</v>
      </c>
      <c r="BW27" s="17">
        <f>DAVERAGE(PlotSort2,"SAVI",$BT$31:$BT$32)</f>
        <v>0.43709438397465378</v>
      </c>
      <c r="BX27" s="4">
        <f>DSTDEV(PlotSort2,"SAVI",$BT$31:$BT$32)/SQRT($BH27)</f>
        <v>2.2995554192856704E-3</v>
      </c>
      <c r="BY27" s="17">
        <f>DAVERAGE(PlotSort2,"CCCI",$BT$31:$BT$32)</f>
        <v>0.55882751596995717</v>
      </c>
      <c r="BZ27" s="4">
        <f>DSTDEV(PlotSort2,"CCCI",$BT$31:$BT$32)/SQRT($BH27)</f>
        <v>1.4268748054080458E-2</v>
      </c>
    </row>
    <row r="28" spans="2:78" ht="13.5" customHeight="1" x14ac:dyDescent="0.2">
      <c r="B28" s="10">
        <v>188</v>
      </c>
      <c r="C28" s="10">
        <v>9.3620000000000001</v>
      </c>
      <c r="D28" s="10">
        <v>188.39008000000001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33</v>
      </c>
      <c r="Q28" s="24">
        <v>1.77</v>
      </c>
      <c r="R28" s="24">
        <v>3.26</v>
      </c>
      <c r="S28" s="24">
        <v>43.13</v>
      </c>
      <c r="T28" s="24">
        <v>91.4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1</v>
      </c>
      <c r="AA28" s="10">
        <v>360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1.6163000000000001</v>
      </c>
      <c r="AK28" s="10">
        <v>2.9600000000000001E-2</v>
      </c>
      <c r="AL28" s="11">
        <v>5.2400000000000002E-2</v>
      </c>
      <c r="AM28" s="11">
        <v>1E-3</v>
      </c>
      <c r="AN28" s="11">
        <v>2.5649000000000002</v>
      </c>
      <c r="AO28" s="11">
        <v>0.1119</v>
      </c>
      <c r="AP28" s="11">
        <v>0.2162</v>
      </c>
      <c r="AQ28" s="11">
        <v>9.4000000000000004E-3</v>
      </c>
      <c r="AR28" s="11">
        <v>3.0758000000000001</v>
      </c>
      <c r="AS28" s="11">
        <v>0.1153</v>
      </c>
      <c r="AT28" s="11">
        <v>5.2400000000000002E-2</v>
      </c>
      <c r="AU28" s="11">
        <v>2E-3</v>
      </c>
      <c r="AV28" s="11">
        <v>34.552999999999997</v>
      </c>
      <c r="AW28" s="11">
        <v>0.88190000000000002</v>
      </c>
      <c r="AX28" s="11">
        <v>0.45319999999999999</v>
      </c>
      <c r="AY28" s="11">
        <v>1.1599999999999999E-2</v>
      </c>
      <c r="AZ28" s="11">
        <v>0.3540484015536301</v>
      </c>
      <c r="BA28" s="11">
        <v>8.6488549618320612</v>
      </c>
      <c r="BB28" s="11">
        <v>0.79272151898734167</v>
      </c>
      <c r="BC28" s="11">
        <v>0.59785202863961806</v>
      </c>
      <c r="BD28" s="11">
        <v>0.1204022334247635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3.3850000000000005E-2</v>
      </c>
      <c r="BJ28" s="4">
        <f>DSTDEV(PlotSort2,"PhxRed",$BU$31:$BU$32)/SQRT($BH28)</f>
        <v>3.5500000000000011E-3</v>
      </c>
      <c r="BK28" s="4">
        <f>DAVERAGE(PlotSort2,"PhxRedEdge",$BU$31:$BU$32)</f>
        <v>0.17069999999999999</v>
      </c>
      <c r="BL28" s="4">
        <f>DSTDEV(PlotSort2,"PhxRedEdge",$BU$31:$BU$32)/SQRT($BH28)</f>
        <v>6.2999999999999992E-3</v>
      </c>
      <c r="BM28" s="4">
        <f>DAVERAGE(PlotSort2,"TMRed",$BU$31:$BU$32)</f>
        <v>3.415E-2</v>
      </c>
      <c r="BN28" s="4">
        <f>DSTDEV(PlotSort2,"TMRed",$BU$31:$BU$32)/SQRT($BH28)</f>
        <v>3.5499999999999989E-3</v>
      </c>
      <c r="BO28" s="4">
        <f>DAVERAGE(PlotSort2,"TMNIR",$BU$31:$BU$32)</f>
        <v>0.38669999999999999</v>
      </c>
      <c r="BP28" s="4">
        <f>DSTDEV(PlotSort2,"TMNIR",$BU$31:$BU$32)/SQRT($BH28)</f>
        <v>1.5100000000000001E-2</v>
      </c>
      <c r="BQ28" s="4">
        <f>DAVERAGE(PlotSort2,"NDRE",$BU$31:$BU$32)</f>
        <v>0.38747846806052666</v>
      </c>
      <c r="BR28" s="4">
        <f>DSTDEV(PlotSort2,"NDRE",$BU$31:$BU$32)/SQRT($BH28)</f>
        <v>9.1130388142218733E-4</v>
      </c>
      <c r="BS28" s="4">
        <f>DAVERAGE(PlotSort2,"rvi",$BU$31:$BU$32)</f>
        <v>11.493741439988906</v>
      </c>
      <c r="BT28" s="4">
        <f>DSTDEV(PlotSort2,"rvi",$BU$31:$BU$32)/SQRT($BH28)</f>
        <v>1.6369775142594525</v>
      </c>
      <c r="BU28" s="17">
        <f>DAVERAGE(PlotSort2,"ndvi",$BU$31:$BU$32)</f>
        <v>0.83712371452535206</v>
      </c>
      <c r="BV28" s="4">
        <f>DSTDEV(PlotSort2,"ndvi",$BU$31:$BU$32)/SQRT($BH28)</f>
        <v>2.1340670303509997E-2</v>
      </c>
      <c r="BW28" s="17">
        <f>DAVERAGE(PlotSort2,"SAVI",$BU$31:$BU$32)</f>
        <v>0.57398845562817846</v>
      </c>
      <c r="BX28" s="4">
        <f>DSTDEV(PlotSort2,"SAVI",$BU$31:$BU$32)/SQRT($BH28)</f>
        <v>2.3180141540418697E-2</v>
      </c>
      <c r="BY28" s="17">
        <f>DAVERAGE(PlotSort2,"CCCI",$BU$31:$BU$32)</f>
        <v>0.19600763531665666</v>
      </c>
      <c r="BZ28" s="4">
        <f>DSTDEV(PlotSort2,"CCCI",$BU$31:$BU$32)/SQRT($BH28)</f>
        <v>5.3644963773694605E-2</v>
      </c>
    </row>
    <row r="29" spans="2:78" ht="13.5" customHeight="1" x14ac:dyDescent="0.2">
      <c r="B29" s="10">
        <v>188</v>
      </c>
      <c r="C29" s="10">
        <v>9.3520000000000003</v>
      </c>
      <c r="D29" s="10">
        <v>188.38967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33</v>
      </c>
      <c r="Q29" s="24">
        <v>1.77</v>
      </c>
      <c r="R29" s="24">
        <v>3.26</v>
      </c>
      <c r="S29" s="24">
        <v>43.26</v>
      </c>
      <c r="T29" s="24">
        <v>91.32</v>
      </c>
      <c r="U29" s="10">
        <v>2</v>
      </c>
      <c r="V29" s="10">
        <v>0</v>
      </c>
      <c r="W29" s="10">
        <v>2</v>
      </c>
      <c r="X29" s="10">
        <v>0</v>
      </c>
      <c r="Y29" s="10">
        <v>0</v>
      </c>
      <c r="Z29" s="10">
        <v>1</v>
      </c>
      <c r="AA29" s="10">
        <v>360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1.0512999999999999</v>
      </c>
      <c r="AK29" s="10">
        <v>5.2499999999999998E-2</v>
      </c>
      <c r="AL29" s="11">
        <v>3.4200000000000001E-2</v>
      </c>
      <c r="AM29" s="11">
        <v>1.6999999999999999E-3</v>
      </c>
      <c r="AN29" s="11">
        <v>2.5230999999999999</v>
      </c>
      <c r="AO29" s="11">
        <v>5.33E-2</v>
      </c>
      <c r="AP29" s="11">
        <v>0.21310000000000001</v>
      </c>
      <c r="AQ29" s="11">
        <v>4.4999999999999997E-3</v>
      </c>
      <c r="AR29" s="11">
        <v>2.0531000000000001</v>
      </c>
      <c r="AS29" s="11">
        <v>0.1162</v>
      </c>
      <c r="AT29" s="11">
        <v>3.5099999999999999E-2</v>
      </c>
      <c r="AU29" s="11">
        <v>2E-3</v>
      </c>
      <c r="AV29" s="11">
        <v>34.419800000000002</v>
      </c>
      <c r="AW29" s="11">
        <v>1.3645</v>
      </c>
      <c r="AX29" s="11">
        <v>0.45250000000000001</v>
      </c>
      <c r="AY29" s="11">
        <v>1.7899999999999999E-2</v>
      </c>
      <c r="AZ29" s="11">
        <v>0.35967548076923078</v>
      </c>
      <c r="BA29" s="11">
        <v>12.891737891737892</v>
      </c>
      <c r="BB29" s="11">
        <v>0.85602953240360946</v>
      </c>
      <c r="BC29" s="11">
        <v>0.63396111786148235</v>
      </c>
      <c r="BD29" s="11">
        <v>-1.4829789033697348E-2</v>
      </c>
      <c r="BE29" s="27"/>
      <c r="BF29" s="5"/>
    </row>
    <row r="30" spans="2:78" ht="13.5" customHeight="1" x14ac:dyDescent="0.2">
      <c r="B30" s="10">
        <v>188</v>
      </c>
      <c r="C30" s="10">
        <v>9.3439999999999994</v>
      </c>
      <c r="D30" s="10">
        <v>188.38933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33</v>
      </c>
      <c r="Q30" s="24">
        <v>1.77</v>
      </c>
      <c r="R30" s="24">
        <v>3.26</v>
      </c>
      <c r="S30" s="24">
        <v>43.36</v>
      </c>
      <c r="T30" s="24">
        <v>91.25</v>
      </c>
      <c r="U30" s="10">
        <v>2</v>
      </c>
      <c r="V30" s="10">
        <v>0</v>
      </c>
      <c r="W30" s="10">
        <v>2</v>
      </c>
      <c r="X30" s="10">
        <v>0</v>
      </c>
      <c r="Y30" s="10">
        <v>0</v>
      </c>
      <c r="Z30" s="10">
        <v>1</v>
      </c>
      <c r="AA30" s="10">
        <v>360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0.82469999999999999</v>
      </c>
      <c r="AK30" s="10">
        <v>8.6E-3</v>
      </c>
      <c r="AL30" s="11">
        <v>2.6800000000000001E-2</v>
      </c>
      <c r="AM30" s="11">
        <v>2.9999999999999997E-4</v>
      </c>
      <c r="AN30" s="11">
        <v>2.42</v>
      </c>
      <c r="AO30" s="11">
        <v>5.4399999999999997E-2</v>
      </c>
      <c r="AP30" s="11">
        <v>0.20480000000000001</v>
      </c>
      <c r="AQ30" s="11">
        <v>4.5999999999999999E-3</v>
      </c>
      <c r="AR30" s="11">
        <v>1.6311</v>
      </c>
      <c r="AS30" s="11">
        <v>2.86E-2</v>
      </c>
      <c r="AT30" s="11">
        <v>2.7900000000000001E-2</v>
      </c>
      <c r="AU30" s="11">
        <v>5.0000000000000001E-4</v>
      </c>
      <c r="AV30" s="11">
        <v>39.509599999999999</v>
      </c>
      <c r="AW30" s="11">
        <v>6.8599999999999994E-2</v>
      </c>
      <c r="AX30" s="11">
        <v>0.52029999999999998</v>
      </c>
      <c r="AY30" s="11">
        <v>8.9999999999999998E-4</v>
      </c>
      <c r="AZ30" s="11">
        <v>0.43511239828989107</v>
      </c>
      <c r="BA30" s="11">
        <v>18.648745519713259</v>
      </c>
      <c r="BB30" s="11">
        <v>0.89821233126596134</v>
      </c>
      <c r="BC30" s="11">
        <v>0.70463651974813968</v>
      </c>
      <c r="BD30" s="11">
        <v>0.29678314814032636</v>
      </c>
      <c r="BE30" s="27"/>
      <c r="BF30" s="5"/>
      <c r="BH30" s="19" t="s">
        <v>116</v>
      </c>
    </row>
    <row r="31" spans="2:78" ht="13.5" customHeight="1" x14ac:dyDescent="0.2">
      <c r="B31" s="10">
        <v>188</v>
      </c>
      <c r="C31" s="10">
        <v>9.3360000000000003</v>
      </c>
      <c r="D31" s="10">
        <v>188.38900000000001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33</v>
      </c>
      <c r="Q31" s="24">
        <v>1.77</v>
      </c>
      <c r="R31" s="24">
        <v>3.26</v>
      </c>
      <c r="S31" s="24">
        <v>43.46</v>
      </c>
      <c r="T31" s="24">
        <v>91.18</v>
      </c>
      <c r="U31" s="10">
        <v>2</v>
      </c>
      <c r="V31" s="10">
        <v>0</v>
      </c>
      <c r="W31" s="10">
        <v>2</v>
      </c>
      <c r="X31" s="10">
        <v>0</v>
      </c>
      <c r="Y31" s="10">
        <v>0</v>
      </c>
      <c r="Z31" s="10">
        <v>1</v>
      </c>
      <c r="AA31" s="10">
        <v>360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0.90500000000000003</v>
      </c>
      <c r="AK31" s="10">
        <v>3.8399999999999997E-2</v>
      </c>
      <c r="AL31" s="11">
        <v>2.9499999999999998E-2</v>
      </c>
      <c r="AM31" s="11">
        <v>1.2999999999999999E-3</v>
      </c>
      <c r="AN31" s="11">
        <v>2.4525000000000001</v>
      </c>
      <c r="AO31" s="11">
        <v>0.14299999999999999</v>
      </c>
      <c r="AP31" s="11">
        <v>0.2079</v>
      </c>
      <c r="AQ31" s="11">
        <v>1.21E-2</v>
      </c>
      <c r="AR31" s="11">
        <v>1.8381000000000001</v>
      </c>
      <c r="AS31" s="11">
        <v>9.5200000000000007E-2</v>
      </c>
      <c r="AT31" s="11">
        <v>3.15E-2</v>
      </c>
      <c r="AU31" s="11">
        <v>1.6000000000000001E-3</v>
      </c>
      <c r="AV31" s="11">
        <v>36.410400000000003</v>
      </c>
      <c r="AW31" s="11">
        <v>2.1486000000000001</v>
      </c>
      <c r="AX31" s="11">
        <v>0.48039999999999999</v>
      </c>
      <c r="AY31" s="11">
        <v>2.8299999999999999E-2</v>
      </c>
      <c r="AZ31" s="11">
        <v>0.39590294929536535</v>
      </c>
      <c r="BA31" s="11">
        <v>15.25079365079365</v>
      </c>
      <c r="BB31" s="11">
        <v>0.87692908771244371</v>
      </c>
      <c r="BC31" s="11">
        <v>0.66543136673584347</v>
      </c>
      <c r="BD31" s="11">
        <v>0.13613571019040796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188</v>
      </c>
      <c r="C32" s="10">
        <v>9.327</v>
      </c>
      <c r="D32" s="10">
        <v>188.38862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33</v>
      </c>
      <c r="Q32" s="24">
        <v>1.77</v>
      </c>
      <c r="R32" s="24">
        <v>3.26</v>
      </c>
      <c r="S32" s="24">
        <v>43.57</v>
      </c>
      <c r="T32" s="24">
        <v>91.11</v>
      </c>
      <c r="U32" s="10">
        <v>2</v>
      </c>
      <c r="V32" s="10">
        <v>0</v>
      </c>
      <c r="W32" s="10">
        <v>2</v>
      </c>
      <c r="X32" s="10">
        <v>0</v>
      </c>
      <c r="Y32" s="10">
        <v>0</v>
      </c>
      <c r="Z32" s="10">
        <v>1</v>
      </c>
      <c r="AA32" s="10">
        <v>360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0.93459999999999999</v>
      </c>
      <c r="AK32" s="10">
        <v>9.0499999999999997E-2</v>
      </c>
      <c r="AL32" s="11">
        <v>3.0499999999999999E-2</v>
      </c>
      <c r="AM32" s="11">
        <v>3.0000000000000001E-3</v>
      </c>
      <c r="AN32" s="11">
        <v>2.4618000000000002</v>
      </c>
      <c r="AO32" s="11">
        <v>5.67E-2</v>
      </c>
      <c r="AP32" s="11">
        <v>0.2092</v>
      </c>
      <c r="AQ32" s="11">
        <v>4.7999999999999996E-3</v>
      </c>
      <c r="AR32" s="11">
        <v>1.8644000000000001</v>
      </c>
      <c r="AS32" s="11">
        <v>0.17249999999999999</v>
      </c>
      <c r="AT32" s="11">
        <v>3.2000000000000001E-2</v>
      </c>
      <c r="AU32" s="11">
        <v>3.0000000000000001E-3</v>
      </c>
      <c r="AV32" s="11">
        <v>36.406199999999998</v>
      </c>
      <c r="AW32" s="11">
        <v>1.3208</v>
      </c>
      <c r="AX32" s="11">
        <v>0.48130000000000001</v>
      </c>
      <c r="AY32" s="11">
        <v>1.7500000000000002E-2</v>
      </c>
      <c r="AZ32" s="11">
        <v>0.39406227371469948</v>
      </c>
      <c r="BA32" s="11">
        <v>15.040625</v>
      </c>
      <c r="BB32" s="11">
        <v>0.87531657899863635</v>
      </c>
      <c r="BC32" s="11">
        <v>0.66510411526694957</v>
      </c>
      <c r="BD32" s="11">
        <v>0.13003782315395154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188</v>
      </c>
      <c r="C33" s="10">
        <v>9.3190000000000008</v>
      </c>
      <c r="D33" s="10">
        <v>188.38829000000001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33</v>
      </c>
      <c r="Q33" s="24">
        <v>1.77</v>
      </c>
      <c r="R33" s="24">
        <v>3.26</v>
      </c>
      <c r="S33" s="24">
        <v>43.67</v>
      </c>
      <c r="T33" s="24">
        <v>91.04</v>
      </c>
      <c r="U33" s="10">
        <v>2</v>
      </c>
      <c r="V33" s="10">
        <v>0</v>
      </c>
      <c r="W33" s="10">
        <v>2</v>
      </c>
      <c r="X33" s="10">
        <v>0</v>
      </c>
      <c r="Y33" s="10">
        <v>0</v>
      </c>
      <c r="Z33" s="10">
        <v>1</v>
      </c>
      <c r="AA33" s="10">
        <v>360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1.0619000000000001</v>
      </c>
      <c r="AK33" s="10">
        <v>3.7199999999999997E-2</v>
      </c>
      <c r="AL33" s="11">
        <v>3.4799999999999998E-2</v>
      </c>
      <c r="AM33" s="11">
        <v>1.1999999999999999E-3</v>
      </c>
      <c r="AN33" s="11">
        <v>2.355</v>
      </c>
      <c r="AO33" s="11">
        <v>3.1199999999999999E-2</v>
      </c>
      <c r="AP33" s="11">
        <v>0.20050000000000001</v>
      </c>
      <c r="AQ33" s="11">
        <v>2.7000000000000001E-3</v>
      </c>
      <c r="AR33" s="11">
        <v>2.1410999999999998</v>
      </c>
      <c r="AS33" s="11">
        <v>0.11219999999999999</v>
      </c>
      <c r="AT33" s="11">
        <v>3.6900000000000002E-2</v>
      </c>
      <c r="AU33" s="11">
        <v>1.9E-3</v>
      </c>
      <c r="AV33" s="11">
        <v>33.930999999999997</v>
      </c>
      <c r="AW33" s="11">
        <v>0.2142</v>
      </c>
      <c r="AX33" s="11">
        <v>0.44940000000000002</v>
      </c>
      <c r="AY33" s="11">
        <v>2.8E-3</v>
      </c>
      <c r="AZ33" s="11">
        <v>0.38298199723034315</v>
      </c>
      <c r="BA33" s="11">
        <v>12.178861788617885</v>
      </c>
      <c r="BB33" s="11">
        <v>0.84824182603331277</v>
      </c>
      <c r="BC33" s="11">
        <v>0.6273446213119741</v>
      </c>
      <c r="BD33" s="11">
        <v>0.13873537163252703</v>
      </c>
      <c r="BE33" s="27"/>
      <c r="BF33" s="5"/>
    </row>
    <row r="34" spans="2:66" ht="13.5" customHeight="1" x14ac:dyDescent="0.2">
      <c r="B34" s="10">
        <v>188</v>
      </c>
      <c r="C34" s="10">
        <v>9.3989999999999991</v>
      </c>
      <c r="D34" s="10">
        <v>188.39161999999999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33</v>
      </c>
      <c r="Q34" s="24">
        <v>1.77</v>
      </c>
      <c r="R34" s="24">
        <v>3.26</v>
      </c>
      <c r="S34" s="24">
        <v>42.67</v>
      </c>
      <c r="T34" s="24">
        <v>91.72</v>
      </c>
      <c r="U34" s="10">
        <v>2</v>
      </c>
      <c r="V34" s="10">
        <v>0</v>
      </c>
      <c r="W34" s="10">
        <v>2</v>
      </c>
      <c r="X34" s="10">
        <v>0</v>
      </c>
      <c r="Y34" s="10">
        <v>0</v>
      </c>
      <c r="Z34" s="10">
        <v>1</v>
      </c>
      <c r="AA34" s="10">
        <v>360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2.3268</v>
      </c>
      <c r="AK34" s="10">
        <v>0.61209999999999998</v>
      </c>
      <c r="AL34" s="11">
        <v>7.4800000000000005E-2</v>
      </c>
      <c r="AM34" s="11">
        <v>1.9699999999999999E-2</v>
      </c>
      <c r="AN34" s="11">
        <v>2.2683</v>
      </c>
      <c r="AO34" s="11">
        <v>0.2225</v>
      </c>
      <c r="AP34" s="11">
        <v>0.1895</v>
      </c>
      <c r="AQ34" s="11">
        <v>1.8599999999999998E-2</v>
      </c>
      <c r="AR34" s="11">
        <v>4.5102000000000002</v>
      </c>
      <c r="AS34" s="11">
        <v>1.1331</v>
      </c>
      <c r="AT34" s="11">
        <v>7.6200000000000004E-2</v>
      </c>
      <c r="AU34" s="11">
        <v>1.9199999999999998E-2</v>
      </c>
      <c r="AV34" s="11">
        <v>26.089400000000001</v>
      </c>
      <c r="AW34" s="11">
        <v>1.82</v>
      </c>
      <c r="AX34" s="11">
        <v>0.33939999999999998</v>
      </c>
      <c r="AY34" s="11">
        <v>2.3699999999999999E-2</v>
      </c>
      <c r="AZ34" s="11">
        <v>0.28341841557950465</v>
      </c>
      <c r="BA34" s="11">
        <v>4.4540682414698161</v>
      </c>
      <c r="BB34" s="11">
        <v>0.6333012512030799</v>
      </c>
      <c r="BC34" s="11">
        <v>0.43119266055045868</v>
      </c>
      <c r="BD34" s="11">
        <v>0.14398715627647582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188</v>
      </c>
      <c r="C35" s="10">
        <v>9.4090000000000007</v>
      </c>
      <c r="D35" s="10">
        <v>188.39204000000001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33</v>
      </c>
      <c r="Q35" s="24">
        <v>1.77</v>
      </c>
      <c r="R35" s="24">
        <v>3.26</v>
      </c>
      <c r="S35" s="24">
        <v>42.54</v>
      </c>
      <c r="T35" s="24">
        <v>91.8</v>
      </c>
      <c r="U35" s="10">
        <v>2</v>
      </c>
      <c r="V35" s="10">
        <v>0</v>
      </c>
      <c r="W35" s="10">
        <v>2</v>
      </c>
      <c r="X35" s="10">
        <v>0</v>
      </c>
      <c r="Y35" s="10">
        <v>0</v>
      </c>
      <c r="Z35" s="10">
        <v>1</v>
      </c>
      <c r="AA35" s="10">
        <v>360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1.3781000000000001</v>
      </c>
      <c r="AK35" s="10">
        <v>0.20039999999999999</v>
      </c>
      <c r="AL35" s="11">
        <v>4.4200000000000003E-2</v>
      </c>
      <c r="AM35" s="11">
        <v>6.4000000000000003E-3</v>
      </c>
      <c r="AN35" s="11">
        <v>2.2905000000000002</v>
      </c>
      <c r="AO35" s="11">
        <v>3.8199999999999998E-2</v>
      </c>
      <c r="AP35" s="11">
        <v>0.19089999999999999</v>
      </c>
      <c r="AQ35" s="11">
        <v>3.2000000000000002E-3</v>
      </c>
      <c r="AR35" s="11">
        <v>2.6671999999999998</v>
      </c>
      <c r="AS35" s="11">
        <v>0.43719999999999998</v>
      </c>
      <c r="AT35" s="11">
        <v>4.4999999999999998E-2</v>
      </c>
      <c r="AU35" s="11">
        <v>7.4000000000000003E-3</v>
      </c>
      <c r="AV35" s="11">
        <v>33.750100000000003</v>
      </c>
      <c r="AW35" s="11">
        <v>2.0799999999999999E-2</v>
      </c>
      <c r="AX35" s="11">
        <v>0.43809999999999999</v>
      </c>
      <c r="AY35" s="11">
        <v>2.9999999999999997E-4</v>
      </c>
      <c r="AZ35" s="11">
        <v>0.39300476947535773</v>
      </c>
      <c r="BA35" s="11">
        <v>9.7355555555555551</v>
      </c>
      <c r="BB35" s="11">
        <v>0.8137031670461603</v>
      </c>
      <c r="BC35" s="11">
        <v>0.59978638999084533</v>
      </c>
      <c r="BD35" s="11">
        <v>0.2938319631124206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188</v>
      </c>
      <c r="C36" s="10">
        <v>9.4169999999999998</v>
      </c>
      <c r="D36" s="10">
        <v>188.39237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33</v>
      </c>
      <c r="Q36" s="24">
        <v>1.77</v>
      </c>
      <c r="R36" s="24">
        <v>3.26</v>
      </c>
      <c r="S36" s="24">
        <v>42.44</v>
      </c>
      <c r="T36" s="24">
        <v>91.87</v>
      </c>
      <c r="U36" s="10">
        <v>2</v>
      </c>
      <c r="V36" s="10">
        <v>0</v>
      </c>
      <c r="W36" s="10">
        <v>2</v>
      </c>
      <c r="X36" s="10">
        <v>0</v>
      </c>
      <c r="Y36" s="10">
        <v>0</v>
      </c>
      <c r="Z36" s="10">
        <v>1</v>
      </c>
      <c r="AA36" s="10">
        <v>360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0.94259999999999999</v>
      </c>
      <c r="AK36" s="10">
        <v>1.6E-2</v>
      </c>
      <c r="AL36" s="11">
        <v>3.0200000000000001E-2</v>
      </c>
      <c r="AM36" s="11">
        <v>5.0000000000000001E-4</v>
      </c>
      <c r="AN36" s="11">
        <v>2.5819999999999999</v>
      </c>
      <c r="AO36" s="11">
        <v>0.1007</v>
      </c>
      <c r="AP36" s="11">
        <v>0.21479999999999999</v>
      </c>
      <c r="AQ36" s="11">
        <v>8.3999999999999995E-3</v>
      </c>
      <c r="AR36" s="11">
        <v>1.8858999999999999</v>
      </c>
      <c r="AS36" s="11">
        <v>1.43E-2</v>
      </c>
      <c r="AT36" s="11">
        <v>3.1800000000000002E-2</v>
      </c>
      <c r="AU36" s="11">
        <v>2.0000000000000001E-4</v>
      </c>
      <c r="AV36" s="11">
        <v>37.905900000000003</v>
      </c>
      <c r="AW36" s="11">
        <v>0.14560000000000001</v>
      </c>
      <c r="AX36" s="11">
        <v>0.49120000000000003</v>
      </c>
      <c r="AY36" s="11">
        <v>1.9E-3</v>
      </c>
      <c r="AZ36" s="11">
        <v>0.391501416430595</v>
      </c>
      <c r="BA36" s="11">
        <v>15.446540880503145</v>
      </c>
      <c r="BB36" s="11">
        <v>0.87839388145315489</v>
      </c>
      <c r="BC36" s="11">
        <v>0.67360703812316713</v>
      </c>
      <c r="BD36" s="11">
        <v>0.10774361578896348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188</v>
      </c>
      <c r="C37" s="10">
        <v>9.4250000000000007</v>
      </c>
      <c r="D37" s="10">
        <v>188.39270999999999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33</v>
      </c>
      <c r="Q37" s="24">
        <v>1.77</v>
      </c>
      <c r="R37" s="24">
        <v>3.26</v>
      </c>
      <c r="S37" s="24">
        <v>42.34</v>
      </c>
      <c r="T37" s="24">
        <v>91.94</v>
      </c>
      <c r="U37" s="10">
        <v>2</v>
      </c>
      <c r="V37" s="10">
        <v>0</v>
      </c>
      <c r="W37" s="10">
        <v>2</v>
      </c>
      <c r="X37" s="10">
        <v>0</v>
      </c>
      <c r="Y37" s="10">
        <v>0</v>
      </c>
      <c r="Z37" s="10">
        <v>1</v>
      </c>
      <c r="AA37" s="10">
        <v>360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0.91990000000000005</v>
      </c>
      <c r="AK37" s="10">
        <v>7.9299999999999995E-2</v>
      </c>
      <c r="AL37" s="11">
        <v>2.9399999999999999E-2</v>
      </c>
      <c r="AM37" s="11">
        <v>2.5000000000000001E-3</v>
      </c>
      <c r="AN37" s="11">
        <v>2.2970999999999999</v>
      </c>
      <c r="AO37" s="11">
        <v>7.0599999999999996E-2</v>
      </c>
      <c r="AP37" s="11">
        <v>0.1908</v>
      </c>
      <c r="AQ37" s="11">
        <v>5.8999999999999999E-3</v>
      </c>
      <c r="AR37" s="11">
        <v>1.8001</v>
      </c>
      <c r="AS37" s="11">
        <v>0.12609999999999999</v>
      </c>
      <c r="AT37" s="11">
        <v>3.0300000000000001E-2</v>
      </c>
      <c r="AU37" s="11">
        <v>2.0999999999999999E-3</v>
      </c>
      <c r="AV37" s="11">
        <v>33.500500000000002</v>
      </c>
      <c r="AW37" s="11">
        <v>0.45340000000000003</v>
      </c>
      <c r="AX37" s="11">
        <v>0.43330000000000002</v>
      </c>
      <c r="AY37" s="11">
        <v>5.8999999999999999E-3</v>
      </c>
      <c r="AZ37" s="11">
        <v>0.38855952571703256</v>
      </c>
      <c r="BA37" s="11">
        <v>14.3003300330033</v>
      </c>
      <c r="BB37" s="11">
        <v>0.86928386540120794</v>
      </c>
      <c r="BC37" s="11">
        <v>0.62733499377335</v>
      </c>
      <c r="BD37" s="11">
        <v>0.11485508134378802</v>
      </c>
      <c r="BE37" s="27"/>
      <c r="BF37" s="5"/>
      <c r="BI37" s="22">
        <v>2</v>
      </c>
    </row>
    <row r="38" spans="2:66" ht="13.5" customHeight="1" x14ac:dyDescent="0.2">
      <c r="B38" s="10">
        <v>188</v>
      </c>
      <c r="C38" s="10">
        <v>9.4339999999999993</v>
      </c>
      <c r="D38" s="10">
        <v>188.39308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33</v>
      </c>
      <c r="Q38" s="24">
        <v>1.77</v>
      </c>
      <c r="R38" s="24">
        <v>3.26</v>
      </c>
      <c r="S38" s="24">
        <v>42.23</v>
      </c>
      <c r="T38" s="24">
        <v>92.02</v>
      </c>
      <c r="U38" s="10">
        <v>2</v>
      </c>
      <c r="V38" s="10">
        <v>0</v>
      </c>
      <c r="W38" s="10">
        <v>2</v>
      </c>
      <c r="X38" s="10">
        <v>0</v>
      </c>
      <c r="Y38" s="10">
        <v>0</v>
      </c>
      <c r="Z38" s="10">
        <v>1</v>
      </c>
      <c r="AA38" s="10">
        <v>360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1.0094000000000001</v>
      </c>
      <c r="AK38" s="10">
        <v>2.87E-2</v>
      </c>
      <c r="AL38" s="11">
        <v>3.2199999999999999E-2</v>
      </c>
      <c r="AM38" s="11">
        <v>8.9999999999999998E-4</v>
      </c>
      <c r="AN38" s="11">
        <v>2.6684999999999999</v>
      </c>
      <c r="AO38" s="11">
        <v>0.1583</v>
      </c>
      <c r="AP38" s="11">
        <v>0.22120000000000001</v>
      </c>
      <c r="AQ38" s="11">
        <v>1.3100000000000001E-2</v>
      </c>
      <c r="AR38" s="11">
        <v>1.9874000000000001</v>
      </c>
      <c r="AS38" s="11">
        <v>3.0999999999999999E-3</v>
      </c>
      <c r="AT38" s="11">
        <v>3.3300000000000003E-2</v>
      </c>
      <c r="AU38" s="11">
        <v>1E-4</v>
      </c>
      <c r="AV38" s="11">
        <v>37.2986</v>
      </c>
      <c r="AW38" s="11">
        <v>0.96930000000000005</v>
      </c>
      <c r="AX38" s="11">
        <v>0.48149999999999998</v>
      </c>
      <c r="AY38" s="11">
        <v>1.2500000000000001E-2</v>
      </c>
      <c r="AZ38" s="11">
        <v>0.37042834780133765</v>
      </c>
      <c r="BA38" s="11">
        <v>14.459459459459458</v>
      </c>
      <c r="BB38" s="11">
        <v>0.87062937062937051</v>
      </c>
      <c r="BC38" s="11">
        <v>0.66249507292077248</v>
      </c>
      <c r="BD38" s="11">
        <v>9.3857654634126823E-3</v>
      </c>
      <c r="BE38" s="27"/>
      <c r="BF38" s="5"/>
      <c r="BI38" s="22">
        <v>3</v>
      </c>
      <c r="BJ38" s="3"/>
    </row>
    <row r="39" spans="2:66" ht="13.5" customHeight="1" x14ac:dyDescent="0.2">
      <c r="B39" s="10">
        <v>188</v>
      </c>
      <c r="C39" s="10">
        <v>9.4410000000000007</v>
      </c>
      <c r="D39" s="10">
        <v>188.39337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33</v>
      </c>
      <c r="Q39" s="24">
        <v>1.77</v>
      </c>
      <c r="R39" s="24">
        <v>3.26</v>
      </c>
      <c r="S39" s="24">
        <v>42.14</v>
      </c>
      <c r="T39" s="24">
        <v>92.08</v>
      </c>
      <c r="U39" s="10">
        <v>2</v>
      </c>
      <c r="V39" s="10">
        <v>0</v>
      </c>
      <c r="W39" s="10">
        <v>2</v>
      </c>
      <c r="X39" s="10">
        <v>0</v>
      </c>
      <c r="Y39" s="10">
        <v>0</v>
      </c>
      <c r="Z39" s="10">
        <v>1</v>
      </c>
      <c r="AA39" s="10">
        <v>360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0.86140000000000005</v>
      </c>
      <c r="AK39" s="10">
        <v>1.43E-2</v>
      </c>
      <c r="AL39" s="11">
        <v>2.75E-2</v>
      </c>
      <c r="AM39" s="11">
        <v>5.0000000000000001E-4</v>
      </c>
      <c r="AN39" s="11">
        <v>2.2698999999999998</v>
      </c>
      <c r="AO39" s="11">
        <v>2.2599999999999999E-2</v>
      </c>
      <c r="AP39" s="11">
        <v>0.18790000000000001</v>
      </c>
      <c r="AQ39" s="11">
        <v>1.9E-3</v>
      </c>
      <c r="AR39" s="11">
        <v>1.7035</v>
      </c>
      <c r="AS39" s="11">
        <v>3.7499999999999999E-2</v>
      </c>
      <c r="AT39" s="11">
        <v>2.8500000000000001E-2</v>
      </c>
      <c r="AU39" s="11">
        <v>5.9999999999999995E-4</v>
      </c>
      <c r="AV39" s="11">
        <v>34.357399999999998</v>
      </c>
      <c r="AW39" s="11">
        <v>0.28289999999999998</v>
      </c>
      <c r="AX39" s="11">
        <v>0.44290000000000002</v>
      </c>
      <c r="AY39" s="11">
        <v>3.5999999999999999E-3</v>
      </c>
      <c r="AZ39" s="11">
        <v>0.40424857324032976</v>
      </c>
      <c r="BA39" s="11">
        <v>15.540350877192983</v>
      </c>
      <c r="BB39" s="11">
        <v>0.87908358082308014</v>
      </c>
      <c r="BC39" s="11">
        <v>0.63990117356392839</v>
      </c>
      <c r="BD39" s="11">
        <v>0.17710448629605477</v>
      </c>
      <c r="BE39" s="27"/>
      <c r="BF39" s="5"/>
    </row>
    <row r="40" spans="2:66" ht="13.5" customHeight="1" x14ac:dyDescent="0.2">
      <c r="B40" s="10">
        <v>188</v>
      </c>
      <c r="C40" s="10">
        <v>9.4499999999999993</v>
      </c>
      <c r="D40" s="10">
        <v>188.39375000000001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33</v>
      </c>
      <c r="Q40" s="24">
        <v>1.77</v>
      </c>
      <c r="R40" s="24">
        <v>3.26</v>
      </c>
      <c r="S40" s="24">
        <v>42.03</v>
      </c>
      <c r="T40" s="24">
        <v>92.16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1</v>
      </c>
      <c r="AA40" s="10">
        <v>360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2.1071</v>
      </c>
      <c r="AK40" s="10">
        <v>5.21E-2</v>
      </c>
      <c r="AL40" s="11">
        <v>6.7000000000000004E-2</v>
      </c>
      <c r="AM40" s="11">
        <v>1.6999999999999999E-3</v>
      </c>
      <c r="AN40" s="11">
        <v>2.3896000000000002</v>
      </c>
      <c r="AO40" s="11">
        <v>0.16309999999999999</v>
      </c>
      <c r="AP40" s="11">
        <v>0.19739999999999999</v>
      </c>
      <c r="AQ40" s="11">
        <v>1.35E-2</v>
      </c>
      <c r="AR40" s="11">
        <v>4.0743999999999998</v>
      </c>
      <c r="AS40" s="11">
        <v>4.3799999999999999E-2</v>
      </c>
      <c r="AT40" s="11">
        <v>6.8099999999999994E-2</v>
      </c>
      <c r="AU40" s="11">
        <v>6.9999999999999999E-4</v>
      </c>
      <c r="AV40" s="11">
        <v>29.4008</v>
      </c>
      <c r="AW40" s="11">
        <v>1.4456</v>
      </c>
      <c r="AX40" s="11">
        <v>0.37819999999999998</v>
      </c>
      <c r="AY40" s="11">
        <v>1.8599999999999998E-2</v>
      </c>
      <c r="AZ40" s="11">
        <v>0.31410701876302988</v>
      </c>
      <c r="BA40" s="11">
        <v>5.5535976505139502</v>
      </c>
      <c r="BB40" s="11">
        <v>0.69482410934349093</v>
      </c>
      <c r="BC40" s="11">
        <v>0.49154602134629616</v>
      </c>
      <c r="BD40" s="11">
        <v>0.15691666751451899</v>
      </c>
      <c r="BE40" s="27"/>
      <c r="BF40" s="5"/>
    </row>
    <row r="41" spans="2:66" ht="13.5" customHeight="1" x14ac:dyDescent="0.2">
      <c r="B41" s="10">
        <v>188</v>
      </c>
      <c r="C41" s="10">
        <v>9.4589999999999996</v>
      </c>
      <c r="D41" s="10">
        <v>188.39412999999999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33</v>
      </c>
      <c r="Q41" s="24">
        <v>1.77</v>
      </c>
      <c r="R41" s="24">
        <v>3.26</v>
      </c>
      <c r="S41" s="24">
        <v>41.91</v>
      </c>
      <c r="T41" s="24">
        <v>92.24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1</v>
      </c>
      <c r="AA41" s="10">
        <v>360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1.4521999999999999</v>
      </c>
      <c r="AK41" s="10">
        <v>0.2646</v>
      </c>
      <c r="AL41" s="11">
        <v>4.6100000000000002E-2</v>
      </c>
      <c r="AM41" s="11">
        <v>8.3999999999999995E-3</v>
      </c>
      <c r="AN41" s="11">
        <v>2.4533</v>
      </c>
      <c r="AO41" s="11">
        <v>0.21099999999999999</v>
      </c>
      <c r="AP41" s="11">
        <v>0.20219999999999999</v>
      </c>
      <c r="AQ41" s="11">
        <v>1.7399999999999999E-2</v>
      </c>
      <c r="AR41" s="11">
        <v>2.8397999999999999</v>
      </c>
      <c r="AS41" s="11">
        <v>0.45860000000000001</v>
      </c>
      <c r="AT41" s="11">
        <v>4.7399999999999998E-2</v>
      </c>
      <c r="AU41" s="11">
        <v>7.7000000000000002E-3</v>
      </c>
      <c r="AV41" s="11">
        <v>35.6387</v>
      </c>
      <c r="AW41" s="11">
        <v>2.2713999999999999</v>
      </c>
      <c r="AX41" s="11">
        <v>0.45760000000000001</v>
      </c>
      <c r="AY41" s="11">
        <v>2.92E-2</v>
      </c>
      <c r="AZ41" s="11">
        <v>0.38708699605941199</v>
      </c>
      <c r="BA41" s="11">
        <v>9.6540084388185665</v>
      </c>
      <c r="BB41" s="11">
        <v>0.81227722772277233</v>
      </c>
      <c r="BC41" s="11">
        <v>0.61223880597014935</v>
      </c>
      <c r="BD41" s="11">
        <v>0.26283775797989517</v>
      </c>
      <c r="BE41" s="27"/>
      <c r="BF41" s="5"/>
    </row>
    <row r="42" spans="2:66" ht="13.5" customHeight="1" x14ac:dyDescent="0.2">
      <c r="B42" s="10">
        <v>188</v>
      </c>
      <c r="C42" s="10">
        <v>9.2439999999999998</v>
      </c>
      <c r="D42" s="10">
        <v>188.38516999999999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33</v>
      </c>
      <c r="Q42" s="24">
        <v>1.77</v>
      </c>
      <c r="R42" s="24">
        <v>3.26</v>
      </c>
      <c r="S42" s="24">
        <v>44.61</v>
      </c>
      <c r="T42" s="24">
        <v>90.41</v>
      </c>
      <c r="U42" s="10">
        <v>2</v>
      </c>
      <c r="V42" s="10">
        <v>0</v>
      </c>
      <c r="W42" s="10">
        <v>2</v>
      </c>
      <c r="X42" s="10">
        <v>0</v>
      </c>
      <c r="Y42" s="10">
        <v>0</v>
      </c>
      <c r="Z42" s="10">
        <v>1</v>
      </c>
      <c r="AA42" s="10">
        <v>360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5.4314999999999998</v>
      </c>
      <c r="AK42" s="10">
        <v>2.5499999999999998E-2</v>
      </c>
      <c r="AL42" s="11">
        <v>0.18079999999999999</v>
      </c>
      <c r="AM42" s="11">
        <v>8.0000000000000004E-4</v>
      </c>
      <c r="AN42" s="11">
        <v>2.4115000000000002</v>
      </c>
      <c r="AO42" s="11">
        <v>6.6E-3</v>
      </c>
      <c r="AP42" s="11">
        <v>0.20899999999999999</v>
      </c>
      <c r="AQ42" s="11">
        <v>5.9999999999999995E-4</v>
      </c>
      <c r="AR42" s="11">
        <v>10.1496</v>
      </c>
      <c r="AS42" s="11">
        <v>5.5E-2</v>
      </c>
      <c r="AT42" s="11">
        <v>0.1777</v>
      </c>
      <c r="AU42" s="11">
        <v>1E-3</v>
      </c>
      <c r="AV42" s="11">
        <v>17.497</v>
      </c>
      <c r="AW42" s="11">
        <v>8.3199999999999996E-2</v>
      </c>
      <c r="AX42" s="11">
        <v>0.23569999999999999</v>
      </c>
      <c r="AY42" s="11">
        <v>1.1000000000000001E-3</v>
      </c>
      <c r="AZ42" s="11">
        <v>6.004047672588262E-2</v>
      </c>
      <c r="BA42" s="11">
        <v>1.3263927968486213</v>
      </c>
      <c r="BB42" s="11">
        <v>0.14029995162070633</v>
      </c>
      <c r="BC42" s="11">
        <v>9.5248522005693018E-2</v>
      </c>
      <c r="BD42" s="11">
        <v>0.26454979236436854</v>
      </c>
      <c r="BE42" s="27"/>
      <c r="BF42" s="5"/>
    </row>
    <row r="43" spans="2:66" ht="13.5" customHeight="1" x14ac:dyDescent="0.2">
      <c r="B43" s="10">
        <v>188</v>
      </c>
      <c r="C43" s="10">
        <v>9.2530000000000001</v>
      </c>
      <c r="D43" s="10">
        <v>188.38553999999999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33</v>
      </c>
      <c r="Q43" s="24">
        <v>1.77</v>
      </c>
      <c r="R43" s="24">
        <v>3.26</v>
      </c>
      <c r="S43" s="24">
        <v>44.5</v>
      </c>
      <c r="T43" s="24">
        <v>90.49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1</v>
      </c>
      <c r="AA43" s="10">
        <v>360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1.1249</v>
      </c>
      <c r="AK43" s="10">
        <v>0.13</v>
      </c>
      <c r="AL43" s="11">
        <v>3.7400000000000003E-2</v>
      </c>
      <c r="AM43" s="11">
        <v>4.3E-3</v>
      </c>
      <c r="AN43" s="11">
        <v>1.9012</v>
      </c>
      <c r="AO43" s="11">
        <v>8.8499999999999995E-2</v>
      </c>
      <c r="AP43" s="11">
        <v>0.16439999999999999</v>
      </c>
      <c r="AQ43" s="11">
        <v>7.7000000000000002E-3</v>
      </c>
      <c r="AR43" s="11">
        <v>2.1595</v>
      </c>
      <c r="AS43" s="11">
        <v>0.2092</v>
      </c>
      <c r="AT43" s="11">
        <v>3.7699999999999997E-2</v>
      </c>
      <c r="AU43" s="11">
        <v>3.7000000000000002E-3</v>
      </c>
      <c r="AV43" s="11">
        <v>27.645299999999999</v>
      </c>
      <c r="AW43" s="11">
        <v>0.74260000000000004</v>
      </c>
      <c r="AX43" s="11">
        <v>0.37159999999999999</v>
      </c>
      <c r="AY43" s="11">
        <v>0.01</v>
      </c>
      <c r="AZ43" s="11">
        <v>0.38656716417910447</v>
      </c>
      <c r="BA43" s="11">
        <v>9.8567639257294442</v>
      </c>
      <c r="BB43" s="11">
        <v>0.81578304422184211</v>
      </c>
      <c r="BC43" s="11">
        <v>0.55080831408775976</v>
      </c>
      <c r="BD43" s="11">
        <v>0.24965259909035126</v>
      </c>
      <c r="BE43" s="27"/>
      <c r="BF43" s="5"/>
    </row>
    <row r="44" spans="2:66" ht="13.5" customHeight="1" x14ac:dyDescent="0.2">
      <c r="B44" s="10">
        <v>188</v>
      </c>
      <c r="C44" s="10">
        <v>9.2609999999999992</v>
      </c>
      <c r="D44" s="10">
        <v>188.38587000000001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33</v>
      </c>
      <c r="Q44" s="24">
        <v>1.77</v>
      </c>
      <c r="R44" s="24">
        <v>3.26</v>
      </c>
      <c r="S44" s="24">
        <v>44.4</v>
      </c>
      <c r="T44" s="24">
        <v>90.55</v>
      </c>
      <c r="U44" s="10">
        <v>2</v>
      </c>
      <c r="V44" s="10">
        <v>0</v>
      </c>
      <c r="W44" s="10">
        <v>2</v>
      </c>
      <c r="X44" s="10">
        <v>0</v>
      </c>
      <c r="Y44" s="10">
        <v>0</v>
      </c>
      <c r="Z44" s="10">
        <v>1</v>
      </c>
      <c r="AA44" s="10">
        <v>360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8.4367000000000001</v>
      </c>
      <c r="AK44" s="10">
        <v>0.11940000000000001</v>
      </c>
      <c r="AL44" s="11">
        <v>0.27979999999999999</v>
      </c>
      <c r="AM44" s="11">
        <v>4.0000000000000001E-3</v>
      </c>
      <c r="AN44" s="11">
        <v>3.52</v>
      </c>
      <c r="AO44" s="11">
        <v>3.9100000000000003E-2</v>
      </c>
      <c r="AP44" s="11">
        <v>0.30380000000000001</v>
      </c>
      <c r="AQ44" s="11">
        <v>3.3999999999999998E-3</v>
      </c>
      <c r="AR44" s="11">
        <v>15.680300000000001</v>
      </c>
      <c r="AS44" s="11">
        <v>0.2414</v>
      </c>
      <c r="AT44" s="11">
        <v>0.27350000000000002</v>
      </c>
      <c r="AU44" s="11">
        <v>4.1999999999999997E-3</v>
      </c>
      <c r="AV44" s="11">
        <v>25.1784</v>
      </c>
      <c r="AW44" s="11">
        <v>0.28079999999999999</v>
      </c>
      <c r="AX44" s="11">
        <v>0.33789999999999998</v>
      </c>
      <c r="AY44" s="11">
        <v>3.8E-3</v>
      </c>
      <c r="AZ44" s="11">
        <v>5.3140096618357439E-2</v>
      </c>
      <c r="BA44" s="11">
        <v>1.2354661791590491</v>
      </c>
      <c r="BB44" s="11">
        <v>0.10533202486097475</v>
      </c>
      <c r="BC44" s="11">
        <v>8.6917401475616288E-2</v>
      </c>
      <c r="BD44" s="11">
        <v>0.45549422255813909</v>
      </c>
      <c r="BE44" s="27"/>
      <c r="BF44" s="5"/>
    </row>
    <row r="45" spans="2:66" ht="13.5" customHeight="1" x14ac:dyDescent="0.2">
      <c r="B45" s="10">
        <v>188</v>
      </c>
      <c r="C45" s="10">
        <v>9.2680000000000007</v>
      </c>
      <c r="D45" s="10">
        <v>188.38616999999999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33</v>
      </c>
      <c r="Q45" s="24">
        <v>1.77</v>
      </c>
      <c r="R45" s="24">
        <v>3.26</v>
      </c>
      <c r="S45" s="24">
        <v>44.31</v>
      </c>
      <c r="T45" s="24">
        <v>90.61</v>
      </c>
      <c r="U45" s="10">
        <v>2</v>
      </c>
      <c r="V45" s="10">
        <v>0</v>
      </c>
      <c r="W45" s="10">
        <v>2</v>
      </c>
      <c r="X45" s="10">
        <v>0</v>
      </c>
      <c r="Y45" s="10">
        <v>0</v>
      </c>
      <c r="Z45" s="10">
        <v>1</v>
      </c>
      <c r="AA45" s="10">
        <v>360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3.4476</v>
      </c>
      <c r="AK45" s="10">
        <v>0.30609999999999998</v>
      </c>
      <c r="AL45" s="11">
        <v>0.1142</v>
      </c>
      <c r="AM45" s="11">
        <v>1.01E-2</v>
      </c>
      <c r="AN45" s="11">
        <v>2.6023000000000001</v>
      </c>
      <c r="AO45" s="11">
        <v>0.1356</v>
      </c>
      <c r="AP45" s="11">
        <v>0.22420000000000001</v>
      </c>
      <c r="AQ45" s="11">
        <v>1.17E-2</v>
      </c>
      <c r="AR45" s="11">
        <v>6.7488000000000001</v>
      </c>
      <c r="AS45" s="11">
        <v>0.40899999999999997</v>
      </c>
      <c r="AT45" s="11">
        <v>0.11749999999999999</v>
      </c>
      <c r="AU45" s="11">
        <v>7.1000000000000004E-3</v>
      </c>
      <c r="AV45" s="11">
        <v>31.497399999999999</v>
      </c>
      <c r="AW45" s="11">
        <v>0.48459999999999998</v>
      </c>
      <c r="AX45" s="11">
        <v>0.42199999999999999</v>
      </c>
      <c r="AY45" s="11">
        <v>6.4999999999999997E-3</v>
      </c>
      <c r="AZ45" s="11">
        <v>0.30609718353450943</v>
      </c>
      <c r="BA45" s="11">
        <v>3.591489361702128</v>
      </c>
      <c r="BB45" s="11">
        <v>0.56441149212233555</v>
      </c>
      <c r="BC45" s="11">
        <v>0.43939393939393945</v>
      </c>
      <c r="BD45" s="11">
        <v>0.57309626402403757</v>
      </c>
      <c r="BE45" s="27"/>
      <c r="BF45" s="5"/>
    </row>
    <row r="46" spans="2:66" ht="13.5" customHeight="1" x14ac:dyDescent="0.2">
      <c r="B46" s="10">
        <v>188</v>
      </c>
      <c r="C46" s="10">
        <v>9.2759999999999998</v>
      </c>
      <c r="D46" s="10">
        <v>188.38650000000001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33</v>
      </c>
      <c r="Q46" s="24">
        <v>1.77</v>
      </c>
      <c r="R46" s="24">
        <v>3.26</v>
      </c>
      <c r="S46" s="24">
        <v>44.21</v>
      </c>
      <c r="T46" s="24">
        <v>90.68</v>
      </c>
      <c r="U46" s="10">
        <v>2</v>
      </c>
      <c r="V46" s="10">
        <v>0</v>
      </c>
      <c r="W46" s="10">
        <v>2</v>
      </c>
      <c r="X46" s="10">
        <v>0</v>
      </c>
      <c r="Y46" s="10">
        <v>0</v>
      </c>
      <c r="Z46" s="10">
        <v>1</v>
      </c>
      <c r="AA46" s="10">
        <v>360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9.0145</v>
      </c>
      <c r="AK46" s="10">
        <v>0.20349999999999999</v>
      </c>
      <c r="AL46" s="11">
        <v>0.29799999999999999</v>
      </c>
      <c r="AM46" s="11">
        <v>6.7000000000000002E-3</v>
      </c>
      <c r="AN46" s="11">
        <v>3.8176999999999999</v>
      </c>
      <c r="AO46" s="11">
        <v>7.7299999999999994E-2</v>
      </c>
      <c r="AP46" s="11">
        <v>0.32829999999999998</v>
      </c>
      <c r="AQ46" s="11">
        <v>6.6E-3</v>
      </c>
      <c r="AR46" s="11">
        <v>16.8841</v>
      </c>
      <c r="AS46" s="11">
        <v>0.42599999999999999</v>
      </c>
      <c r="AT46" s="11">
        <v>0.29349999999999998</v>
      </c>
      <c r="AU46" s="11">
        <v>7.4000000000000003E-3</v>
      </c>
      <c r="AV46" s="11">
        <v>27.2958</v>
      </c>
      <c r="AW46" s="11">
        <v>0.57620000000000005</v>
      </c>
      <c r="AX46" s="11">
        <v>0.36499999999999999</v>
      </c>
      <c r="AY46" s="11">
        <v>7.7000000000000002E-3</v>
      </c>
      <c r="AZ46" s="11">
        <v>5.2935237271022659E-2</v>
      </c>
      <c r="BA46" s="11">
        <v>1.243611584327087</v>
      </c>
      <c r="BB46" s="11">
        <v>0.108580106302202</v>
      </c>
      <c r="BC46" s="11">
        <v>9.2576607682347864E-2</v>
      </c>
      <c r="BD46" s="11">
        <v>0.42026635036665366</v>
      </c>
      <c r="BE46" s="27"/>
      <c r="BF46" s="5"/>
    </row>
    <row r="47" spans="2:66" ht="13.5" customHeight="1" x14ac:dyDescent="0.2">
      <c r="B47" s="10">
        <v>188</v>
      </c>
      <c r="C47" s="10">
        <v>9.2840000000000007</v>
      </c>
      <c r="D47" s="10">
        <v>188.38683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33</v>
      </c>
      <c r="Q47" s="24">
        <v>1.77</v>
      </c>
      <c r="R47" s="24">
        <v>3.26</v>
      </c>
      <c r="S47" s="24">
        <v>44.11</v>
      </c>
      <c r="T47" s="24">
        <v>90.74</v>
      </c>
      <c r="U47" s="10">
        <v>2</v>
      </c>
      <c r="V47" s="10">
        <v>0</v>
      </c>
      <c r="W47" s="10">
        <v>2</v>
      </c>
      <c r="X47" s="10">
        <v>0</v>
      </c>
      <c r="Y47" s="10">
        <v>0</v>
      </c>
      <c r="Z47" s="10">
        <v>1</v>
      </c>
      <c r="AA47" s="10">
        <v>360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0.91910000000000003</v>
      </c>
      <c r="AK47" s="10">
        <v>3.1800000000000002E-2</v>
      </c>
      <c r="AL47" s="11">
        <v>3.0300000000000001E-2</v>
      </c>
      <c r="AM47" s="11">
        <v>1E-3</v>
      </c>
      <c r="AN47" s="11">
        <v>2.0619999999999998</v>
      </c>
      <c r="AO47" s="11">
        <v>3.5499999999999997E-2</v>
      </c>
      <c r="AP47" s="11">
        <v>0.17699999999999999</v>
      </c>
      <c r="AQ47" s="11">
        <v>3.0000000000000001E-3</v>
      </c>
      <c r="AR47" s="11">
        <v>1.7652000000000001</v>
      </c>
      <c r="AS47" s="11">
        <v>7.0599999999999996E-2</v>
      </c>
      <c r="AT47" s="11">
        <v>3.0599999999999999E-2</v>
      </c>
      <c r="AU47" s="11">
        <v>1.1999999999999999E-3</v>
      </c>
      <c r="AV47" s="11">
        <v>30.0976</v>
      </c>
      <c r="AW47" s="11">
        <v>1.2063999999999999</v>
      </c>
      <c r="AX47" s="11">
        <v>0.40179999999999999</v>
      </c>
      <c r="AY47" s="11">
        <v>1.61E-2</v>
      </c>
      <c r="AZ47" s="11">
        <v>0.38838977194194885</v>
      </c>
      <c r="BA47" s="11">
        <v>13.130718954248366</v>
      </c>
      <c r="BB47" s="11">
        <v>0.85846438482886211</v>
      </c>
      <c r="BC47" s="11">
        <v>0.59716859716859716</v>
      </c>
      <c r="BD47" s="11">
        <v>0.14236267154296206</v>
      </c>
      <c r="BE47" s="27"/>
      <c r="BF47" s="5"/>
    </row>
    <row r="48" spans="2:66" ht="13.5" customHeight="1" x14ac:dyDescent="0.2">
      <c r="B48" s="10">
        <v>188</v>
      </c>
      <c r="C48" s="10">
        <v>9.2910000000000004</v>
      </c>
      <c r="D48" s="10">
        <v>188.38712000000001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33</v>
      </c>
      <c r="Q48" s="24">
        <v>1.77</v>
      </c>
      <c r="R48" s="24">
        <v>3.26</v>
      </c>
      <c r="S48" s="24">
        <v>44.02</v>
      </c>
      <c r="T48" s="24">
        <v>90.8</v>
      </c>
      <c r="U48" s="10">
        <v>2</v>
      </c>
      <c r="V48" s="10">
        <v>0</v>
      </c>
      <c r="W48" s="10">
        <v>2</v>
      </c>
      <c r="X48" s="10">
        <v>0</v>
      </c>
      <c r="Y48" s="10">
        <v>0</v>
      </c>
      <c r="Z48" s="10">
        <v>1</v>
      </c>
      <c r="AA48" s="10">
        <v>360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8.1775000000000002</v>
      </c>
      <c r="AK48" s="10">
        <v>1.66E-2</v>
      </c>
      <c r="AL48" s="11">
        <v>0.26939999999999997</v>
      </c>
      <c r="AM48" s="11">
        <v>5.0000000000000001E-4</v>
      </c>
      <c r="AN48" s="11">
        <v>3.4152999999999998</v>
      </c>
      <c r="AO48" s="11">
        <v>4.0000000000000001E-3</v>
      </c>
      <c r="AP48" s="11">
        <v>0.29260000000000003</v>
      </c>
      <c r="AQ48" s="11">
        <v>2.9999999999999997E-4</v>
      </c>
      <c r="AR48" s="11">
        <v>15.2087</v>
      </c>
      <c r="AS48" s="11">
        <v>1.03E-2</v>
      </c>
      <c r="AT48" s="11">
        <v>0.26350000000000001</v>
      </c>
      <c r="AU48" s="11">
        <v>2.0000000000000001E-4</v>
      </c>
      <c r="AV48" s="11">
        <v>24.429600000000001</v>
      </c>
      <c r="AW48" s="11">
        <v>3.1199999999999999E-2</v>
      </c>
      <c r="AX48" s="11">
        <v>0.3256</v>
      </c>
      <c r="AY48" s="11">
        <v>4.0000000000000002E-4</v>
      </c>
      <c r="AZ48" s="11">
        <v>5.3380782918149419E-2</v>
      </c>
      <c r="BA48" s="11">
        <v>1.235673624288425</v>
      </c>
      <c r="BB48" s="11">
        <v>0.10541503989135968</v>
      </c>
      <c r="BC48" s="11">
        <v>8.5529336149113941E-2</v>
      </c>
      <c r="BD48" s="11">
        <v>0.45921792744910939</v>
      </c>
      <c r="BE48" s="27"/>
      <c r="BF48" s="5"/>
    </row>
    <row r="49" spans="2:57" ht="13.5" customHeight="1" x14ac:dyDescent="0.2">
      <c r="B49" s="10">
        <v>188</v>
      </c>
      <c r="C49" s="10">
        <v>9.3000000000000007</v>
      </c>
      <c r="D49" s="10">
        <v>188.38749999999999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33</v>
      </c>
      <c r="Q49" s="24">
        <v>1.77</v>
      </c>
      <c r="R49" s="24">
        <v>3.26</v>
      </c>
      <c r="S49" s="24">
        <v>43.91</v>
      </c>
      <c r="T49" s="24">
        <v>90.88</v>
      </c>
      <c r="U49" s="10">
        <v>2</v>
      </c>
      <c r="V49" s="10">
        <v>0</v>
      </c>
      <c r="W49" s="10">
        <v>2</v>
      </c>
      <c r="X49" s="10">
        <v>0</v>
      </c>
      <c r="Y49" s="10">
        <v>0</v>
      </c>
      <c r="Z49" s="10">
        <v>1</v>
      </c>
      <c r="AA49" s="10">
        <v>360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3.9384999999999999</v>
      </c>
      <c r="AK49" s="10">
        <v>0.12740000000000001</v>
      </c>
      <c r="AL49" s="11">
        <v>0.1295</v>
      </c>
      <c r="AM49" s="11">
        <v>4.1999999999999997E-3</v>
      </c>
      <c r="AN49" s="11">
        <v>2.8083999999999998</v>
      </c>
      <c r="AO49" s="11">
        <v>5.6899999999999999E-2</v>
      </c>
      <c r="AP49" s="11">
        <v>0.24010000000000001</v>
      </c>
      <c r="AQ49" s="11">
        <v>4.8999999999999998E-3</v>
      </c>
      <c r="AR49" s="11">
        <v>7.4618000000000002</v>
      </c>
      <c r="AS49" s="11">
        <v>0.16719999999999999</v>
      </c>
      <c r="AT49" s="11">
        <v>0.129</v>
      </c>
      <c r="AU49" s="11">
        <v>2.8999999999999998E-3</v>
      </c>
      <c r="AV49" s="11">
        <v>32.961799999999997</v>
      </c>
      <c r="AW49" s="11">
        <v>5.1999999999999998E-2</v>
      </c>
      <c r="AX49" s="11">
        <v>0.43840000000000001</v>
      </c>
      <c r="AY49" s="11">
        <v>6.9999999999999999E-4</v>
      </c>
      <c r="AZ49" s="11">
        <v>0.29226234340456891</v>
      </c>
      <c r="BA49" s="11">
        <v>3.398449612403101</v>
      </c>
      <c r="BB49" s="11">
        <v>0.54529432499118791</v>
      </c>
      <c r="BC49" s="11">
        <v>0.43479482855536811</v>
      </c>
      <c r="BD49" s="11">
        <v>0.54455876791587665</v>
      </c>
      <c r="BE49" s="27"/>
    </row>
    <row r="50" spans="2:57" ht="13.5" customHeight="1" x14ac:dyDescent="0.2">
      <c r="B50" s="10">
        <v>188</v>
      </c>
      <c r="C50" s="10">
        <v>9.1989999999999998</v>
      </c>
      <c r="D50" s="10">
        <v>188.38328999999999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33</v>
      </c>
      <c r="Q50" s="24">
        <v>1.77</v>
      </c>
      <c r="R50" s="24">
        <v>3.26</v>
      </c>
      <c r="S50" s="24">
        <v>45.18</v>
      </c>
      <c r="T50" s="24">
        <v>90.04</v>
      </c>
      <c r="U50" s="10">
        <v>2</v>
      </c>
      <c r="V50" s="10">
        <v>0</v>
      </c>
      <c r="W50" s="10">
        <v>2</v>
      </c>
      <c r="X50" s="10">
        <v>0</v>
      </c>
      <c r="Y50" s="10">
        <v>0</v>
      </c>
      <c r="Z50" s="10">
        <v>1</v>
      </c>
      <c r="AA50" s="10">
        <v>360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7.9852999999999996</v>
      </c>
      <c r="AK50" s="10">
        <v>2.8299999999999999E-2</v>
      </c>
      <c r="AL50" s="11">
        <v>0.26860000000000001</v>
      </c>
      <c r="AM50" s="11">
        <v>1E-3</v>
      </c>
      <c r="AN50" s="11">
        <v>3.2684000000000002</v>
      </c>
      <c r="AO50" s="11">
        <v>1.21E-2</v>
      </c>
      <c r="AP50" s="11">
        <v>0.2863</v>
      </c>
      <c r="AQ50" s="11">
        <v>1.1000000000000001E-3</v>
      </c>
      <c r="AR50" s="11">
        <v>14.9741</v>
      </c>
      <c r="AS50" s="11">
        <v>3.9300000000000002E-2</v>
      </c>
      <c r="AT50" s="11">
        <v>0.26500000000000001</v>
      </c>
      <c r="AU50" s="11">
        <v>6.9999999999999999E-4</v>
      </c>
      <c r="AV50" s="11">
        <v>23.913799999999998</v>
      </c>
      <c r="AW50" s="11">
        <v>8.9399999999999993E-2</v>
      </c>
      <c r="AX50" s="11">
        <v>0.32550000000000001</v>
      </c>
      <c r="AY50" s="11">
        <v>1.1999999999999999E-3</v>
      </c>
      <c r="AZ50" s="11">
        <v>6.4073226544622441E-2</v>
      </c>
      <c r="BA50" s="11">
        <v>1.2283018867924529</v>
      </c>
      <c r="BB50" s="11">
        <v>0.10245554614733277</v>
      </c>
      <c r="BC50" s="11">
        <v>8.3218707015130677E-2</v>
      </c>
      <c r="BD50" s="11">
        <v>0.69168799146823545</v>
      </c>
      <c r="BE50" s="27"/>
    </row>
    <row r="51" spans="2:57" ht="13.5" customHeight="1" x14ac:dyDescent="0.2">
      <c r="B51" s="10">
        <v>188</v>
      </c>
      <c r="C51" s="10">
        <v>8.9369999999999994</v>
      </c>
      <c r="D51" s="10">
        <v>188.37237999999999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33</v>
      </c>
      <c r="Q51" s="24">
        <v>1.77</v>
      </c>
      <c r="R51" s="24">
        <v>3.26</v>
      </c>
      <c r="S51" s="24">
        <v>48.47</v>
      </c>
      <c r="T51" s="24">
        <v>87.95</v>
      </c>
      <c r="U51" s="10">
        <v>2</v>
      </c>
      <c r="V51" s="10">
        <v>0</v>
      </c>
      <c r="W51" s="10">
        <v>2</v>
      </c>
      <c r="X51" s="10">
        <v>0</v>
      </c>
      <c r="Y51" s="10">
        <v>0</v>
      </c>
      <c r="Z51" s="10">
        <v>1</v>
      </c>
      <c r="AA51" s="10">
        <v>360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19.350100000000001</v>
      </c>
      <c r="AK51" s="26">
        <v>1.47E-2</v>
      </c>
      <c r="AL51" s="26">
        <v>0.69969999999999999</v>
      </c>
      <c r="AM51" s="26">
        <v>5.0000000000000001E-4</v>
      </c>
      <c r="AN51" s="26">
        <v>7.2755000000000001</v>
      </c>
      <c r="AO51" s="26">
        <v>6.9999999999999999E-4</v>
      </c>
      <c r="AP51" s="26">
        <v>0.68840000000000001</v>
      </c>
      <c r="AQ51" s="26">
        <v>1E-4</v>
      </c>
      <c r="AR51" s="26">
        <v>37.029499999999999</v>
      </c>
      <c r="AS51" s="26">
        <v>2.01E-2</v>
      </c>
      <c r="AT51" s="26">
        <v>0.70550000000000002</v>
      </c>
      <c r="AU51" s="26">
        <v>4.0000000000000002E-4</v>
      </c>
      <c r="AV51" s="26">
        <v>46.234200000000001</v>
      </c>
      <c r="AW51" s="26">
        <v>0</v>
      </c>
      <c r="AX51" s="26">
        <v>0.67549999999999999</v>
      </c>
      <c r="AY51" s="26">
        <v>0</v>
      </c>
      <c r="AZ51" s="11">
        <v>-9.4581714201921116E-3</v>
      </c>
      <c r="BA51" s="11">
        <v>0.95747696669029059</v>
      </c>
      <c r="BB51" s="11">
        <v>-2.1723388848660409E-2</v>
      </c>
      <c r="BC51" s="11">
        <v>-1.0632642211589589E-2</v>
      </c>
      <c r="BD51" s="11">
        <v>0.55585662491893117</v>
      </c>
      <c r="BE51" s="27"/>
    </row>
    <row r="52" spans="2:57" ht="13.5" customHeight="1" x14ac:dyDescent="0.2">
      <c r="B52" s="10">
        <v>188</v>
      </c>
      <c r="C52" s="10">
        <v>8.9090000000000007</v>
      </c>
      <c r="D52" s="10">
        <v>188.37120999999999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33</v>
      </c>
      <c r="Q52" s="24">
        <v>1.77</v>
      </c>
      <c r="R52" s="24">
        <v>3.26</v>
      </c>
      <c r="S52" s="24">
        <v>48.82</v>
      </c>
      <c r="T52" s="24">
        <v>87.73</v>
      </c>
      <c r="U52" s="10">
        <v>2</v>
      </c>
      <c r="V52" s="10">
        <v>0</v>
      </c>
      <c r="W52" s="10">
        <v>2</v>
      </c>
      <c r="X52" s="10">
        <v>0</v>
      </c>
      <c r="Y52" s="10">
        <v>0</v>
      </c>
      <c r="Z52" s="10">
        <v>1</v>
      </c>
      <c r="AA52" s="10">
        <v>360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27.267800000000001</v>
      </c>
      <c r="AK52" s="10">
        <v>2.6100000000000002E-2</v>
      </c>
      <c r="AL52" s="11">
        <v>0.99399999999999999</v>
      </c>
      <c r="AM52" s="11">
        <v>8.9999999999999998E-4</v>
      </c>
      <c r="AN52" s="11">
        <v>10.410600000000001</v>
      </c>
      <c r="AO52" s="11">
        <v>9.2999999999999992E-3</v>
      </c>
      <c r="AP52" s="11">
        <v>0.99370000000000003</v>
      </c>
      <c r="AQ52" s="11">
        <v>8.9999999999999998E-4</v>
      </c>
      <c r="AR52" s="11">
        <v>51.738</v>
      </c>
      <c r="AS52" s="11">
        <v>3.15E-2</v>
      </c>
      <c r="AT52" s="11">
        <v>0.99399999999999999</v>
      </c>
      <c r="AU52" s="11">
        <v>5.9999999999999995E-4</v>
      </c>
      <c r="AV52" s="11">
        <v>67.4773</v>
      </c>
      <c r="AW52" s="11">
        <v>5.6500000000000002E-2</v>
      </c>
      <c r="AX52" s="11">
        <v>0.99370000000000003</v>
      </c>
      <c r="AY52" s="11">
        <v>8.0000000000000004E-4</v>
      </c>
      <c r="AZ52" s="25">
        <v>0.73267734782938043</v>
      </c>
      <c r="BA52" s="25">
        <v>1.3042116046232943</v>
      </c>
      <c r="BB52" s="25">
        <v>0.13202416132828587</v>
      </c>
      <c r="BC52" s="25">
        <v>0.19720912865774048</v>
      </c>
      <c r="BD52" s="25">
        <v>12.049100725725888</v>
      </c>
      <c r="BE52" s="27"/>
    </row>
    <row r="53" spans="2:57" ht="13.5" customHeight="1" x14ac:dyDescent="0.2">
      <c r="B53" s="10">
        <v>188</v>
      </c>
      <c r="C53" s="10">
        <v>9.1859999999999999</v>
      </c>
      <c r="D53" s="10">
        <v>188.38274999999999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33</v>
      </c>
      <c r="Q53" s="24">
        <v>1.77</v>
      </c>
      <c r="R53" s="24">
        <v>3.26</v>
      </c>
      <c r="S53" s="24">
        <v>45.34</v>
      </c>
      <c r="T53" s="24">
        <v>89.93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1</v>
      </c>
      <c r="AA53" s="10">
        <v>360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29.705400000000001</v>
      </c>
      <c r="AK53" s="10">
        <v>7.4999999999999997E-3</v>
      </c>
      <c r="AL53" s="11">
        <v>1.0022</v>
      </c>
      <c r="AM53" s="11">
        <v>2.9999999999999997E-4</v>
      </c>
      <c r="AN53" s="11">
        <v>11.402799999999999</v>
      </c>
      <c r="AO53" s="11">
        <v>6.0000000000000001E-3</v>
      </c>
      <c r="AP53" s="11">
        <v>1.002</v>
      </c>
      <c r="AQ53" s="11">
        <v>5.0000000000000001E-4</v>
      </c>
      <c r="AR53" s="11">
        <v>56.460599999999999</v>
      </c>
      <c r="AS53" s="11">
        <v>2.4500000000000001E-2</v>
      </c>
      <c r="AT53" s="11">
        <v>1.0022</v>
      </c>
      <c r="AU53" s="11">
        <v>4.0000000000000002E-4</v>
      </c>
      <c r="AV53" s="11">
        <v>73.392799999999994</v>
      </c>
      <c r="AW53" s="11">
        <v>3.9399999999999998E-2</v>
      </c>
      <c r="AX53" s="11">
        <v>1.002</v>
      </c>
      <c r="AY53" s="11">
        <v>5.0000000000000001E-4</v>
      </c>
      <c r="AZ53" s="25">
        <v>0.73105208289109336</v>
      </c>
      <c r="BA53" s="25">
        <v>1.2998940854330276</v>
      </c>
      <c r="BB53" s="25">
        <v>0.13039473745007829</v>
      </c>
      <c r="BC53" s="25">
        <v>0.19484186833638398</v>
      </c>
      <c r="BD53" s="25">
        <v>12.08931452649132</v>
      </c>
      <c r="BE53" s="27"/>
    </row>
    <row r="54" spans="2:57" ht="13.5" customHeight="1" x14ac:dyDescent="0.2">
      <c r="B54" s="10">
        <v>188</v>
      </c>
      <c r="C54" s="10">
        <v>9.4879999999999995</v>
      </c>
      <c r="D54" s="10">
        <v>188.39533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33</v>
      </c>
      <c r="Q54" s="24">
        <v>1.77</v>
      </c>
      <c r="R54" s="24">
        <v>3.26</v>
      </c>
      <c r="S54" s="24">
        <v>41.55</v>
      </c>
      <c r="T54" s="24">
        <v>92.49</v>
      </c>
      <c r="U54" s="10">
        <v>2</v>
      </c>
      <c r="V54" s="10">
        <v>0</v>
      </c>
      <c r="W54" s="10">
        <v>2</v>
      </c>
      <c r="X54" s="10">
        <v>0</v>
      </c>
      <c r="Y54" s="10">
        <v>0</v>
      </c>
      <c r="Z54" s="10">
        <v>1</v>
      </c>
      <c r="AA54" s="10">
        <v>360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32.0242</v>
      </c>
      <c r="AK54" s="10">
        <v>2.35E-2</v>
      </c>
      <c r="AL54" s="11">
        <v>1.0105</v>
      </c>
      <c r="AM54" s="11">
        <v>6.9999999999999999E-4</v>
      </c>
      <c r="AN54" s="11">
        <v>12.339</v>
      </c>
      <c r="AO54" s="11">
        <v>1.15E-2</v>
      </c>
      <c r="AP54" s="11">
        <v>1.0103</v>
      </c>
      <c r="AQ54" s="11">
        <v>8.9999999999999998E-4</v>
      </c>
      <c r="AR54" s="11">
        <v>60.9619</v>
      </c>
      <c r="AS54" s="11">
        <v>4.2000000000000003E-2</v>
      </c>
      <c r="AT54" s="11">
        <v>1.0105</v>
      </c>
      <c r="AU54" s="11">
        <v>6.9999999999999999E-4</v>
      </c>
      <c r="AV54" s="11">
        <v>79.183499999999995</v>
      </c>
      <c r="AW54" s="11">
        <v>5.1499999999999997E-2</v>
      </c>
      <c r="AX54" s="11">
        <v>1.0103</v>
      </c>
      <c r="AY54" s="11">
        <v>6.9999999999999999E-4</v>
      </c>
      <c r="AZ54" s="25">
        <v>0.73036138654429239</v>
      </c>
      <c r="BA54" s="25">
        <v>1.298901445000894</v>
      </c>
      <c r="BB54" s="25">
        <v>0.13001925143458148</v>
      </c>
      <c r="BC54" s="25">
        <v>0.19433554172408052</v>
      </c>
      <c r="BD54" s="25">
        <v>12.093096706346767</v>
      </c>
      <c r="BE54" s="27"/>
    </row>
  </sheetData>
  <autoFilter ref="B9:BB54" xr:uid="{4711D674-19A4-4183-9266-95C623978F8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FB8A-C37A-4D2E-96FD-2D7D9D6A16F6}">
  <sheetPr codeName="Sheet40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190</v>
      </c>
      <c r="C10" s="10">
        <v>9.1489999999999991</v>
      </c>
      <c r="D10" s="10">
        <v>190.38121000000001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33.200000000000003</v>
      </c>
      <c r="Q10" s="24">
        <v>1.29</v>
      </c>
      <c r="R10" s="24">
        <v>3.79</v>
      </c>
      <c r="S10" s="24">
        <v>45.97</v>
      </c>
      <c r="T10" s="24">
        <v>89.87</v>
      </c>
      <c r="U10" s="10">
        <v>2</v>
      </c>
      <c r="V10" s="10">
        <v>0</v>
      </c>
      <c r="W10" s="10">
        <v>2</v>
      </c>
      <c r="X10" s="10">
        <v>0</v>
      </c>
      <c r="Y10" s="10">
        <v>0</v>
      </c>
      <c r="Z10" s="10">
        <v>1</v>
      </c>
      <c r="AA10" s="10">
        <v>270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1.0147999999999999</v>
      </c>
      <c r="AK10" s="10">
        <v>5.4899999999999997E-2</v>
      </c>
      <c r="AL10" s="11">
        <v>3.4599999999999999E-2</v>
      </c>
      <c r="AM10" s="11">
        <v>1.9E-3</v>
      </c>
      <c r="AN10" s="11">
        <v>2.3325</v>
      </c>
      <c r="AO10" s="11">
        <v>1.77E-2</v>
      </c>
      <c r="AP10" s="11">
        <v>0.1996</v>
      </c>
      <c r="AQ10" s="11">
        <v>1.5E-3</v>
      </c>
      <c r="AR10" s="11">
        <v>1.9225000000000001</v>
      </c>
      <c r="AS10" s="11">
        <v>0.19620000000000001</v>
      </c>
      <c r="AT10" s="11">
        <v>3.44E-2</v>
      </c>
      <c r="AU10" s="11">
        <v>3.5000000000000001E-3</v>
      </c>
      <c r="AV10" s="11">
        <v>32.067399999999999</v>
      </c>
      <c r="AW10" s="11">
        <v>0.30159999999999998</v>
      </c>
      <c r="AX10" s="11">
        <v>0.43519999999999998</v>
      </c>
      <c r="AY10" s="11">
        <v>4.1000000000000003E-3</v>
      </c>
      <c r="AZ10" s="11">
        <v>0.37114051669817261</v>
      </c>
      <c r="BA10" s="11">
        <v>12.651162790697674</v>
      </c>
      <c r="BB10" s="11">
        <v>0.8534923339011925</v>
      </c>
      <c r="BC10" s="11">
        <v>0.62004950495049505</v>
      </c>
      <c r="BD10" s="11">
        <v>5.7078980864867825E-2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3.4918749999999991E-2</v>
      </c>
      <c r="BJ10" s="4">
        <f>DSTDEV(PlotSort,"PhxRed",$BI$35:$BI$38)/SQRT($BH10)</f>
        <v>2.3521242865278636E-3</v>
      </c>
      <c r="BK10" s="4">
        <f>DAVERAGE(PlotSort,"PhxRedEdge",$BI$35:$BI$38)</f>
        <v>0.20771562499999999</v>
      </c>
      <c r="BL10" s="4">
        <f>DSTDEV(PlotSort,"PhxRedEdge",$BI$35:$BI$38)/SQRT($BH10)</f>
        <v>2.6515824146941614E-3</v>
      </c>
      <c r="BM10" s="4">
        <f>DAVERAGE(PlotSort,"TMRed",$BI$35:$BI$38)</f>
        <v>3.6203124999999996E-2</v>
      </c>
      <c r="BN10" s="4">
        <f>DSTDEV(PlotSort,"TMRed",$BI$35:$BI$38)/SQRT($BH10)</f>
        <v>2.4603242163373489E-3</v>
      </c>
      <c r="BO10" s="4">
        <f>DAVERAGE(PlotSort,"TMNIR",$BI$35:$BI$38)</f>
        <v>0.47753437500000007</v>
      </c>
      <c r="BP10" s="4">
        <f>DSTDEV(PlotSort,"TMNIR",$BI$35:$BI$38)/SQRT($BH10)</f>
        <v>7.7037611380989125E-3</v>
      </c>
      <c r="BQ10" s="4">
        <f>DAVERAGE(PlotSort,"NDRE",$BI$35:$BI$38)</f>
        <v>0.39280179446877106</v>
      </c>
      <c r="BR10" s="4">
        <f>DSTDEV(PlotSort,"NDRE",$BI$35:$BI$38)/SQRT($BH10)</f>
        <v>4.8810841669784822E-3</v>
      </c>
      <c r="BS10" s="4">
        <f>DAVERAGE(PlotSort,"rvi",$BI$35:$BI$38)</f>
        <v>14.323086955484657</v>
      </c>
      <c r="BT10" s="4">
        <f>DSTDEV(PlotSort,"rvi",$BI$35:$BI$38)/SQRT($BH10)</f>
        <v>0.61130827551996059</v>
      </c>
      <c r="BU10" s="17">
        <f>DAVERAGE(PlotSort,"ndvi",$BI$35:$BI$38)</f>
        <v>0.85783619868245331</v>
      </c>
      <c r="BV10" s="4">
        <f>DSTDEV(PlotSort,"ndvi",$BI$35:$BI$38)/SQRT($BH10)</f>
        <v>1.0180702969113692E-2</v>
      </c>
      <c r="BW10" s="17">
        <f>DAVERAGE(PlotSort,"SAVI",$BI$35:$BI$38)</f>
        <v>0.65157213777685052</v>
      </c>
      <c r="BX10" s="4">
        <f>DSTDEV(PlotSort,"SAVI",$BI$35:$BI$38)/SQRT($BH10)</f>
        <v>9.9238771898189897E-3</v>
      </c>
      <c r="BY10" s="17">
        <f>DAVERAGE(PlotSort,"CCCI",$BI$35:$BI$38)</f>
        <v>0.17002782380458187</v>
      </c>
      <c r="BZ10" s="4">
        <f>DSTDEV(PlotSort,"CCCI",$BI$35:$BI$38)/SQRT($BH10)</f>
        <v>1.244413951968432E-2</v>
      </c>
    </row>
    <row r="11" spans="1:78" ht="13.5" customHeight="1" x14ac:dyDescent="0.2">
      <c r="B11" s="10">
        <v>190</v>
      </c>
      <c r="C11" s="10">
        <v>9.1419999999999995</v>
      </c>
      <c r="D11" s="10">
        <v>190.38092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33.200000000000003</v>
      </c>
      <c r="Q11" s="24">
        <v>1.29</v>
      </c>
      <c r="R11" s="24">
        <v>3.79</v>
      </c>
      <c r="S11" s="24">
        <v>46.06</v>
      </c>
      <c r="T11" s="24">
        <v>89.82</v>
      </c>
      <c r="U11" s="10">
        <v>2</v>
      </c>
      <c r="V11" s="10">
        <v>0</v>
      </c>
      <c r="W11" s="10">
        <v>2</v>
      </c>
      <c r="X11" s="10">
        <v>0</v>
      </c>
      <c r="Y11" s="10">
        <v>0</v>
      </c>
      <c r="Z11" s="10">
        <v>1</v>
      </c>
      <c r="AA11" s="10">
        <v>270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1.2285999999999999</v>
      </c>
      <c r="AK11" s="10">
        <v>0.15679999999999999</v>
      </c>
      <c r="AL11" s="11">
        <v>4.19E-2</v>
      </c>
      <c r="AM11" s="11">
        <v>5.4000000000000003E-3</v>
      </c>
      <c r="AN11" s="11">
        <v>2.3336000000000001</v>
      </c>
      <c r="AO11" s="11">
        <v>8.8000000000000005E-3</v>
      </c>
      <c r="AP11" s="11">
        <v>0.2001</v>
      </c>
      <c r="AQ11" s="11">
        <v>8.0000000000000004E-4</v>
      </c>
      <c r="AR11" s="11">
        <v>2.4209999999999998</v>
      </c>
      <c r="AS11" s="11">
        <v>0.2923</v>
      </c>
      <c r="AT11" s="11">
        <v>4.3400000000000001E-2</v>
      </c>
      <c r="AU11" s="11">
        <v>5.1999999999999998E-3</v>
      </c>
      <c r="AV11" s="11">
        <v>32.755800000000001</v>
      </c>
      <c r="AW11" s="11">
        <v>1.1232</v>
      </c>
      <c r="AX11" s="11">
        <v>0.44529999999999997</v>
      </c>
      <c r="AY11" s="11">
        <v>1.5299999999999999E-2</v>
      </c>
      <c r="AZ11" s="11">
        <v>0.37991942981096993</v>
      </c>
      <c r="BA11" s="11">
        <v>10.26036866359447</v>
      </c>
      <c r="BB11" s="11">
        <v>0.82238592183343562</v>
      </c>
      <c r="BC11" s="11">
        <v>0.60974006270860726</v>
      </c>
      <c r="BD11" s="11">
        <v>0.19170515083519743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3.2399999999999998E-2</v>
      </c>
      <c r="BJ11" s="4">
        <f>DSTDEV(PlotSort,"PhxRed",$BI$31:$BI$32)/SQRT($BH11)</f>
        <v>1.1834624342721375E-3</v>
      </c>
      <c r="BK11" s="4">
        <f>DAVERAGE(PlotSort,"PhxRedEdge",$BI$31:$BI$32)</f>
        <v>0.20889999999999997</v>
      </c>
      <c r="BL11" s="4">
        <f>DSTDEV(PlotSort,"PhxRedEdge",$BI$31:$BI$32)/SQRT($BH11)</f>
        <v>2.9702833759312135E-3</v>
      </c>
      <c r="BM11" s="4">
        <f>DAVERAGE(PlotSort,"TMRed",$BI$31:$BI$32)</f>
        <v>3.3606249999999997E-2</v>
      </c>
      <c r="BN11" s="4">
        <f>DSTDEV(PlotSort,"TMRed",$BI$31:$BI$32)/SQRT($BH11)</f>
        <v>1.2448048290796432E-3</v>
      </c>
      <c r="BO11" s="4">
        <f>DAVERAGE(PlotSort,"TMNIR",$BI$31:$BI$32)</f>
        <v>0.47794374999999989</v>
      </c>
      <c r="BP11" s="4">
        <f>DSTDEV(PlotSort,"TMNIR",$BI$31:$BI$32)/SQRT($BH11)</f>
        <v>6.668214208404427E-3</v>
      </c>
      <c r="BQ11" s="4">
        <f>DAVERAGE(PlotSort,"NDRE",$BI$31:$BI$32)</f>
        <v>0.39161251423665777</v>
      </c>
      <c r="BR11" s="4">
        <f>DSTDEV(PlotSort,"NDRE",$BI$31:$BI$32)/SQRT($BH11)</f>
        <v>4.1076600122532678E-3</v>
      </c>
      <c r="BS11" s="4">
        <f>DAVERAGE(PlotSort,"rvi",$BI$31:$BI$32)</f>
        <v>14.497277813468518</v>
      </c>
      <c r="BT11" s="4">
        <f>DSTDEV(PlotSort,"rvi",$BI$31:$BI$32)/SQRT($BH11)</f>
        <v>0.52938583126478889</v>
      </c>
      <c r="BU11" s="17">
        <f>DAVERAGE(PlotSort,"ndvi",$BI$31:$BI$32)</f>
        <v>0.86838269016938552</v>
      </c>
      <c r="BV11" s="4">
        <f>DSTDEV(PlotSort,"ndvi",$BI$31:$BI$32)/SQRT($BH11)</f>
        <v>5.0404760082359366E-3</v>
      </c>
      <c r="BW11" s="17">
        <f>DAVERAGE(PlotSort,"SAVI",$BI$31:$BI$32)</f>
        <v>0.65838430420922212</v>
      </c>
      <c r="BX11" s="4">
        <f>DSTDEV(PlotSort,"SAVI",$BI$31:$BI$32)/SQRT($BH11)</f>
        <v>6.3377005467893472E-3</v>
      </c>
      <c r="BY11" s="17">
        <f>DAVERAGE(PlotSort,"CCCI",$BI$31:$BI$32)</f>
        <v>0.13406474525091736</v>
      </c>
      <c r="BZ11" s="4">
        <f>DSTDEV(PlotSort,"CCCI",$BI$31:$BI$32)/SQRT($BH11)</f>
        <v>1.5157534611194689E-2</v>
      </c>
    </row>
    <row r="12" spans="1:78" ht="13.5" customHeight="1" x14ac:dyDescent="0.2">
      <c r="B12" s="10">
        <v>190</v>
      </c>
      <c r="C12" s="10">
        <v>9.1340000000000003</v>
      </c>
      <c r="D12" s="10">
        <v>190.38058000000001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33.200000000000003</v>
      </c>
      <c r="Q12" s="24">
        <v>1.29</v>
      </c>
      <c r="R12" s="24">
        <v>3.79</v>
      </c>
      <c r="S12" s="24">
        <v>46.16</v>
      </c>
      <c r="T12" s="24">
        <v>89.75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1</v>
      </c>
      <c r="AA12" s="10">
        <v>270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0.87909999999999999</v>
      </c>
      <c r="AK12" s="10">
        <v>3.7999999999999999E-2</v>
      </c>
      <c r="AL12" s="11">
        <v>3.0099999999999998E-2</v>
      </c>
      <c r="AM12" s="11">
        <v>1.2999999999999999E-3</v>
      </c>
      <c r="AN12" s="11">
        <v>2.4601999999999999</v>
      </c>
      <c r="AO12" s="11">
        <v>8.5400000000000004E-2</v>
      </c>
      <c r="AP12" s="11">
        <v>0.21129999999999999</v>
      </c>
      <c r="AQ12" s="11">
        <v>7.3000000000000001E-3</v>
      </c>
      <c r="AR12" s="11">
        <v>1.6870000000000001</v>
      </c>
      <c r="AS12" s="11">
        <v>0.15110000000000001</v>
      </c>
      <c r="AT12" s="11">
        <v>3.0300000000000001E-2</v>
      </c>
      <c r="AU12" s="11">
        <v>2.7000000000000001E-3</v>
      </c>
      <c r="AV12" s="11">
        <v>37.957900000000002</v>
      </c>
      <c r="AW12" s="11">
        <v>1.4705999999999999</v>
      </c>
      <c r="AX12" s="11">
        <v>0.51690000000000003</v>
      </c>
      <c r="AY12" s="11">
        <v>0.02</v>
      </c>
      <c r="AZ12" s="11">
        <v>0.41966492721779741</v>
      </c>
      <c r="BA12" s="11">
        <v>17.059405940594061</v>
      </c>
      <c r="BB12" s="11">
        <v>0.88925438596491235</v>
      </c>
      <c r="BC12" s="11">
        <v>0.69700152788388081</v>
      </c>
      <c r="BD12" s="11">
        <v>0.23575527649657732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3.7437499999999999E-2</v>
      </c>
      <c r="BJ12" s="4">
        <f>DSTDEV(PlotSort,"PhxRed",$BJ$31:$BJ$32)/SQRT($BH12)</f>
        <v>4.5410523284807047E-3</v>
      </c>
      <c r="BK12" s="4">
        <f>DAVERAGE(PlotSort,"PhxRedEdge",$BJ$31:$BJ$32)</f>
        <v>0.20653125000000003</v>
      </c>
      <c r="BL12" s="4">
        <f>DSTDEV(PlotSort,"PhxRedEdge",$BJ$31:$BJ$32)/SQRT($BH12)</f>
        <v>4.4778782061559771E-3</v>
      </c>
      <c r="BM12" s="4">
        <f>DAVERAGE(PlotSort,"TMRed",$BJ$31:$BJ$32)</f>
        <v>3.8800000000000001E-2</v>
      </c>
      <c r="BN12" s="4">
        <f>DSTDEV(PlotSort,"TMRed",$BJ$31:$BJ$32)/SQRT($BH12)</f>
        <v>4.7509121931126747E-3</v>
      </c>
      <c r="BO12" s="4">
        <f>DAVERAGE(PlotSort,"TMNIR",$BJ$31:$BJ$32)</f>
        <v>0.47712500000000002</v>
      </c>
      <c r="BP12" s="4">
        <f>DSTDEV(PlotSort,"TMNIR",$BJ$31:$BJ$32)/SQRT($BH12)</f>
        <v>1.4171004727964806E-2</v>
      </c>
      <c r="BQ12" s="4">
        <f>DAVERAGE(PlotSort,"NDRE",$BJ$31:$BJ$32)</f>
        <v>0.39399107470088429</v>
      </c>
      <c r="BR12" s="4">
        <f>DSTDEV(PlotSort,"NDRE",$BJ$31:$BJ$32)/SQRT($BH12)</f>
        <v>9.0230338113555398E-3</v>
      </c>
      <c r="BS12" s="4">
        <f>DAVERAGE(PlotSort,"rvi",$BJ$31:$BJ$32)</f>
        <v>14.148896097500799</v>
      </c>
      <c r="BT12" s="4">
        <f>DSTDEV(PlotSort,"rvi",$BJ$31:$BJ$32)/SQRT($BH12)</f>
        <v>1.1226408981629181</v>
      </c>
      <c r="BU12" s="17">
        <f>DAVERAGE(PlotSort,"ndvi",$BJ$31:$BJ$32)</f>
        <v>0.84728970719552166</v>
      </c>
      <c r="BV12" s="4">
        <f>DSTDEV(PlotSort,"ndvi",$BJ$31:$BJ$32)/SQRT($BH12)</f>
        <v>1.9702018951362959E-2</v>
      </c>
      <c r="BW12" s="17">
        <f>DAVERAGE(PlotSort,"SAVI",$BJ$31:$BJ$32)</f>
        <v>0.64475997134447927</v>
      </c>
      <c r="BX12" s="4">
        <f>DSTDEV(PlotSort,"SAVI",$BJ$31:$BJ$32)/SQRT($BH12)</f>
        <v>1.8992382752667902E-2</v>
      </c>
      <c r="BY12" s="17">
        <f>DAVERAGE(PlotSort,"CCCI",$BJ$31:$BJ$32)</f>
        <v>0.20599090235824638</v>
      </c>
      <c r="BZ12" s="4">
        <f>DSTDEV(PlotSort,"CCCI",$BJ$31:$BJ$32)/SQRT($BH12)</f>
        <v>1.5423274294466634E-2</v>
      </c>
    </row>
    <row r="13" spans="1:78" ht="13.5" customHeight="1" x14ac:dyDescent="0.2">
      <c r="B13" s="10">
        <v>190</v>
      </c>
      <c r="C13" s="10">
        <v>9.1259999999999994</v>
      </c>
      <c r="D13" s="10">
        <v>190.38024999999999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33.200000000000003</v>
      </c>
      <c r="Q13" s="24">
        <v>1.29</v>
      </c>
      <c r="R13" s="24">
        <v>3.79</v>
      </c>
      <c r="S13" s="24">
        <v>46.26</v>
      </c>
      <c r="T13" s="24">
        <v>89.69</v>
      </c>
      <c r="U13" s="10">
        <v>2</v>
      </c>
      <c r="V13" s="10">
        <v>0</v>
      </c>
      <c r="W13" s="10">
        <v>2</v>
      </c>
      <c r="X13" s="10">
        <v>0</v>
      </c>
      <c r="Y13" s="10">
        <v>0</v>
      </c>
      <c r="Z13" s="10">
        <v>1</v>
      </c>
      <c r="AA13" s="10">
        <v>270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0.87309999999999999</v>
      </c>
      <c r="AK13" s="10">
        <v>5.7000000000000002E-2</v>
      </c>
      <c r="AL13" s="11">
        <v>2.9899999999999999E-2</v>
      </c>
      <c r="AM13" s="11">
        <v>2E-3</v>
      </c>
      <c r="AN13" s="11">
        <v>2.4636</v>
      </c>
      <c r="AO13" s="11">
        <v>5.8599999999999999E-2</v>
      </c>
      <c r="AP13" s="11">
        <v>0.21210000000000001</v>
      </c>
      <c r="AQ13" s="11">
        <v>5.0000000000000001E-3</v>
      </c>
      <c r="AR13" s="11">
        <v>1.7518</v>
      </c>
      <c r="AS13" s="11">
        <v>0.17749999999999999</v>
      </c>
      <c r="AT13" s="11">
        <v>3.15E-2</v>
      </c>
      <c r="AU13" s="11">
        <v>3.2000000000000002E-3</v>
      </c>
      <c r="AV13" s="11">
        <v>36.986600000000003</v>
      </c>
      <c r="AW13" s="11">
        <v>1.4934000000000001</v>
      </c>
      <c r="AX13" s="11">
        <v>0.50460000000000005</v>
      </c>
      <c r="AY13" s="11">
        <v>2.0400000000000001E-2</v>
      </c>
      <c r="AZ13" s="11">
        <v>0.40812055253244034</v>
      </c>
      <c r="BA13" s="11">
        <v>16.019047619047619</v>
      </c>
      <c r="BB13" s="11">
        <v>0.88248461108002252</v>
      </c>
      <c r="BC13" s="11">
        <v>0.68492423511244094</v>
      </c>
      <c r="BD13" s="11">
        <v>0.1896986664732408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4.9700000000000001E-2</v>
      </c>
      <c r="BJ13" s="4">
        <f>DSTDEV(PlotSort,"PhxRed",$BL$35:$BL$36)/SQRT($BH13)</f>
        <v>7.1958569429121577E-3</v>
      </c>
      <c r="BK13" s="4">
        <f>DAVERAGE(PlotSort,"PhxRedEdge",$BL$35:$BL$36)</f>
        <v>0.21208749999999996</v>
      </c>
      <c r="BL13" s="4">
        <f>DSTDEV(PlotSort,"PhxRedEdge",$BL$35:$BL$36)/SQRT($BH13)</f>
        <v>5.1119760471996399E-3</v>
      </c>
      <c r="BM13" s="4">
        <f>DAVERAGE(PlotSort,"TMRed",$BL$35:$BL$36)</f>
        <v>5.1362500000000005E-2</v>
      </c>
      <c r="BN13" s="4">
        <f>DSTDEV(PlotSort,"TMRed",$BL$35:$BL$36)/SQRT($BH13)</f>
        <v>7.63088034380231E-3</v>
      </c>
      <c r="BO13" s="4">
        <f>DAVERAGE(PlotSort,"TMNIR",$BL$35:$BL$36)</f>
        <v>0.44812500000000005</v>
      </c>
      <c r="BP13" s="4">
        <f>DSTDEV(PlotSort,"TMNIR",$BL$35:$BL$36)/SQRT($BH13)</f>
        <v>1.2461809516622024E-2</v>
      </c>
      <c r="BQ13" s="4">
        <f>DAVERAGE(PlotSort,"NDRE",$BL$35:$BL$36)</f>
        <v>0.3569305714582276</v>
      </c>
      <c r="BR13" s="4">
        <f>DSTDEV(PlotSort,"NDRE",$BL$35:$BL$36)/SQRT($BH13)</f>
        <v>1.0962245666590795E-2</v>
      </c>
      <c r="BS13" s="4">
        <f>DAVERAGE(PlotSort,"rvi",$BL$35:$BL$36)</f>
        <v>9.9283288158642815</v>
      </c>
      <c r="BT13" s="4">
        <f>DSTDEV(PlotSort,"rvi",$BL$35:$BL$36)/SQRT($BH13)</f>
        <v>1.236818347523609</v>
      </c>
      <c r="BU13" s="17">
        <f>DAVERAGE(PlotSort,"ndvi",$BL$35:$BL$36)</f>
        <v>0.79365277168531412</v>
      </c>
      <c r="BV13" s="4">
        <f>DSTDEV(PlotSort,"ndvi",$BL$35:$BL$36)/SQRT($BH13)</f>
        <v>3.0804378720032249E-2</v>
      </c>
      <c r="BW13" s="17">
        <f>DAVERAGE(PlotSort,"SAVI",$BL$35:$BL$36)</f>
        <v>0.59481610701130783</v>
      </c>
      <c r="BX13" s="4">
        <f>DSTDEV(PlotSort,"SAVI",$BL$35:$BL$36)/SQRT($BH13)</f>
        <v>2.4717988719085784E-2</v>
      </c>
      <c r="BY13" s="17">
        <f>DAVERAGE(PlotSort,"CCCI",$BL$35:$BL$36)</f>
        <v>0.14176188231385767</v>
      </c>
      <c r="BZ13" s="4">
        <f>DSTDEV(PlotSort,"CCCI",$BL$35:$BL$36)/SQRT($BH13)</f>
        <v>4.2823553587518652E-2</v>
      </c>
    </row>
    <row r="14" spans="1:78" ht="13.5" customHeight="1" x14ac:dyDescent="0.2">
      <c r="B14" s="10">
        <v>190</v>
      </c>
      <c r="C14" s="10">
        <v>9.1180000000000003</v>
      </c>
      <c r="D14" s="10">
        <v>190.37992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33.200000000000003</v>
      </c>
      <c r="Q14" s="24">
        <v>1.29</v>
      </c>
      <c r="R14" s="24">
        <v>3.79</v>
      </c>
      <c r="S14" s="24">
        <v>46.36</v>
      </c>
      <c r="T14" s="24">
        <v>89.62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1</v>
      </c>
      <c r="AA14" s="10">
        <v>270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0.87570000000000003</v>
      </c>
      <c r="AK14" s="10">
        <v>2.7199999999999998E-2</v>
      </c>
      <c r="AL14" s="11">
        <v>3.0099999999999998E-2</v>
      </c>
      <c r="AM14" s="11">
        <v>8.9999999999999998E-4</v>
      </c>
      <c r="AN14" s="11">
        <v>2.6006999999999998</v>
      </c>
      <c r="AO14" s="11">
        <v>8.2699999999999996E-2</v>
      </c>
      <c r="AP14" s="11">
        <v>0.2243</v>
      </c>
      <c r="AQ14" s="11">
        <v>7.1000000000000004E-3</v>
      </c>
      <c r="AR14" s="11">
        <v>1.8099000000000001</v>
      </c>
      <c r="AS14" s="11">
        <v>2.46E-2</v>
      </c>
      <c r="AT14" s="11">
        <v>3.2599999999999997E-2</v>
      </c>
      <c r="AU14" s="11">
        <v>4.0000000000000002E-4</v>
      </c>
      <c r="AV14" s="11">
        <v>39.621899999999997</v>
      </c>
      <c r="AW14" s="11">
        <v>1.82</v>
      </c>
      <c r="AX14" s="11">
        <v>0.54159999999999997</v>
      </c>
      <c r="AY14" s="11">
        <v>2.4899999999999999E-2</v>
      </c>
      <c r="AZ14" s="11">
        <v>0.41428384906645771</v>
      </c>
      <c r="BA14" s="11">
        <v>16.613496932515339</v>
      </c>
      <c r="BB14" s="11">
        <v>0.88645071403692111</v>
      </c>
      <c r="BC14" s="11">
        <v>0.71076149692794655</v>
      </c>
      <c r="BD14" s="11">
        <v>0.21342324448570438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2.9687499999999999E-2</v>
      </c>
      <c r="BJ14" s="4">
        <f>DSTDEV(PlotSort,"PhxRed",$BM$35:$BM$36)/SQRT($BH14)</f>
        <v>8.8717130063289734E-4</v>
      </c>
      <c r="BK14" s="4">
        <f>DAVERAGE(PlotSort,"PhxRedEdge",$BM$35:$BM$36)</f>
        <v>0.20054375000000002</v>
      </c>
      <c r="BL14" s="4">
        <f>DSTDEV(PlotSort,"PhxRedEdge",$BM$35:$BM$36)/SQRT($BH14)</f>
        <v>3.8052701256503017E-3</v>
      </c>
      <c r="BM14" s="4">
        <f>DAVERAGE(PlotSort,"TMRed",$BM$35:$BM$36)</f>
        <v>3.0918750000000005E-2</v>
      </c>
      <c r="BN14" s="4">
        <f>DSTDEV(PlotSort,"TMRed",$BM$35:$BM$36)/SQRT($BH14)</f>
        <v>9.423914062108165E-4</v>
      </c>
      <c r="BO14" s="4">
        <f>DAVERAGE(PlotSort,"TMNIR",$BM$35:$BM$36)</f>
        <v>0.47051249999999994</v>
      </c>
      <c r="BP14" s="4">
        <f>DSTDEV(PlotSort,"TMNIR",$BM$35:$BM$36)/SQRT($BH14)</f>
        <v>9.7874361428312781E-3</v>
      </c>
      <c r="BQ14" s="4">
        <f>DAVERAGE(PlotSort,"NDRE",$BM$35:$BM$36)</f>
        <v>0.40201903622168023</v>
      </c>
      <c r="BR14" s="4">
        <f>DSTDEV(PlotSort,"NDRE",$BM$35:$BM$36)/SQRT($BH14)</f>
        <v>2.3799358727501657E-3</v>
      </c>
      <c r="BS14" s="4">
        <f>DAVERAGE(PlotSort,"rvi",$BM$35:$BM$36)</f>
        <v>15.353239044230762</v>
      </c>
      <c r="BT14" s="4">
        <f>DSTDEV(PlotSort,"rvi",$BM$35:$BM$36)/SQRT($BH14)</f>
        <v>0.40841551215020111</v>
      </c>
      <c r="BU14" s="17">
        <f>DAVERAGE(PlotSort,"ndvi",$BM$35:$BM$36)</f>
        <v>0.87622406597201186</v>
      </c>
      <c r="BV14" s="4">
        <f>DSTDEV(PlotSort,"ndvi",$BM$35:$BM$36)/SQRT($BH14)</f>
        <v>3.9815468282908108E-3</v>
      </c>
      <c r="BW14" s="17">
        <f>DAVERAGE(PlotSort,"SAVI",$BM$35:$BM$36)</f>
        <v>0.65725471518176715</v>
      </c>
      <c r="BX14" s="4">
        <f>DSTDEV(PlotSort,"SAVI",$BM$35:$BM$36)/SQRT($BH14)</f>
        <v>8.4123600338959718E-3</v>
      </c>
      <c r="BY14" s="17">
        <f>DAVERAGE(PlotSort,"CCCI",$BM$35:$BM$36)</f>
        <v>0.17225852273830106</v>
      </c>
      <c r="BZ14" s="4">
        <f>DSTDEV(PlotSort,"CCCI",$BM$35:$BM$36)/SQRT($BH14)</f>
        <v>9.4612249457563576E-3</v>
      </c>
    </row>
    <row r="15" spans="1:78" ht="13.5" customHeight="1" x14ac:dyDescent="0.2">
      <c r="B15" s="10">
        <v>190</v>
      </c>
      <c r="C15" s="10">
        <v>9.11</v>
      </c>
      <c r="D15" s="10">
        <v>190.37958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33.200000000000003</v>
      </c>
      <c r="Q15" s="24">
        <v>1.29</v>
      </c>
      <c r="R15" s="24">
        <v>3.79</v>
      </c>
      <c r="S15" s="24">
        <v>46.46</v>
      </c>
      <c r="T15" s="24">
        <v>89.56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1</v>
      </c>
      <c r="AA15" s="10">
        <v>270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0.81910000000000005</v>
      </c>
      <c r="AK15" s="10">
        <v>1.12E-2</v>
      </c>
      <c r="AL15" s="11">
        <v>2.8199999999999999E-2</v>
      </c>
      <c r="AM15" s="11">
        <v>4.0000000000000002E-4</v>
      </c>
      <c r="AN15" s="11">
        <v>2.4424999999999999</v>
      </c>
      <c r="AO15" s="11">
        <v>7.6399999999999996E-2</v>
      </c>
      <c r="AP15" s="11">
        <v>0.21110000000000001</v>
      </c>
      <c r="AQ15" s="11">
        <v>6.6E-3</v>
      </c>
      <c r="AR15" s="11">
        <v>1.6798</v>
      </c>
      <c r="AS15" s="11">
        <v>5.7200000000000001E-2</v>
      </c>
      <c r="AT15" s="11">
        <v>3.0300000000000001E-2</v>
      </c>
      <c r="AU15" s="11">
        <v>1E-3</v>
      </c>
      <c r="AV15" s="11">
        <v>36.949100000000001</v>
      </c>
      <c r="AW15" s="11">
        <v>0.59899999999999998</v>
      </c>
      <c r="AX15" s="11">
        <v>0.50600000000000001</v>
      </c>
      <c r="AY15" s="11">
        <v>8.2000000000000007E-3</v>
      </c>
      <c r="AZ15" s="11">
        <v>0.41123971552084782</v>
      </c>
      <c r="BA15" s="11">
        <v>16.699669966996698</v>
      </c>
      <c r="BB15" s="11">
        <v>0.88700354279321281</v>
      </c>
      <c r="BC15" s="11">
        <v>0.68855543761459037</v>
      </c>
      <c r="BD15" s="11">
        <v>0.19508995329720705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3.0599999999999999E-2</v>
      </c>
      <c r="BJ15" s="4">
        <f>DSTDEV(PlotSort,"PhxRed",$BN$35:$BN$36)/SQRT($BH15)</f>
        <v>1.0747092630102335E-3</v>
      </c>
      <c r="BK15" s="4">
        <f>DAVERAGE(PlotSort,"PhxRedEdge",$BN$35:$BN$36)</f>
        <v>0.21768750000000001</v>
      </c>
      <c r="BL15" s="4">
        <f>DSTDEV(PlotSort,"PhxRedEdge",$BN$35:$BN$36)/SQRT($BH15)</f>
        <v>2.17382460029717E-3</v>
      </c>
      <c r="BM15" s="4">
        <f>DAVERAGE(PlotSort,"TMRed",$BN$35:$BN$36)</f>
        <v>3.1612500000000002E-2</v>
      </c>
      <c r="BN15" s="4">
        <f>DSTDEV(PlotSort,"TMRed",$BN$35:$BN$36)/SQRT($BH15)</f>
        <v>1.1717565416318966E-3</v>
      </c>
      <c r="BO15" s="4">
        <f>DAVERAGE(PlotSort,"TMNIR",$BN$35:$BN$36)</f>
        <v>0.52098749999999994</v>
      </c>
      <c r="BP15" s="4">
        <f>DSTDEV(PlotSort,"TMNIR",$BN$35:$BN$36)/SQRT($BH15)</f>
        <v>8.8362168193504304E-3</v>
      </c>
      <c r="BQ15" s="4">
        <f>DAVERAGE(PlotSort,"NDRE",$BN$35:$BN$36)</f>
        <v>0.41023853397349602</v>
      </c>
      <c r="BR15" s="4">
        <f>DSTDEV(PlotSort,"NDRE",$BN$35:$BN$36)/SQRT($BH15)</f>
        <v>5.1057331776576025E-3</v>
      </c>
      <c r="BS15" s="4">
        <f>DAVERAGE(PlotSort,"rvi",$BN$35:$BN$36)</f>
        <v>16.657540917612831</v>
      </c>
      <c r="BT15" s="4">
        <f>DSTDEV(PlotSort,"rvi",$BN$35:$BN$36)/SQRT($BH15)</f>
        <v>0.73098688750046525</v>
      </c>
      <c r="BU15" s="17">
        <f>DAVERAGE(PlotSort,"ndvi",$BN$35:$BN$36)</f>
        <v>0.88524389110047674</v>
      </c>
      <c r="BV15" s="4">
        <f>DSTDEV(PlotSort,"ndvi",$BN$35:$BN$36)/SQRT($BH15)</f>
        <v>5.1730273101134646E-3</v>
      </c>
      <c r="BW15" s="17">
        <f>DAVERAGE(PlotSort,"SAVI",$BN$35:$BN$36)</f>
        <v>0.69696301373256064</v>
      </c>
      <c r="BX15" s="4">
        <f>DSTDEV(PlotSort,"SAVI",$BN$35:$BN$36)/SQRT($BH15)</f>
        <v>8.1581260691525152E-3</v>
      </c>
      <c r="BY15" s="17">
        <f>DAVERAGE(PlotSort,"CCCI",$BN$35:$BN$36)</f>
        <v>0.1938323674278678</v>
      </c>
      <c r="BZ15" s="4">
        <f>DSTDEV(PlotSort,"CCCI",$BN$35:$BN$36)/SQRT($BH15)</f>
        <v>1.8143110229436297E-2</v>
      </c>
    </row>
    <row r="16" spans="1:78" ht="13.5" customHeight="1" x14ac:dyDescent="0.2">
      <c r="B16" s="10">
        <v>190</v>
      </c>
      <c r="C16" s="10">
        <v>9.1029999999999998</v>
      </c>
      <c r="D16" s="10">
        <v>190.37929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33.200000000000003</v>
      </c>
      <c r="Q16" s="24">
        <v>1.29</v>
      </c>
      <c r="R16" s="24">
        <v>3.79</v>
      </c>
      <c r="S16" s="24">
        <v>46.55</v>
      </c>
      <c r="T16" s="24">
        <v>89.5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1</v>
      </c>
      <c r="AA16" s="10">
        <v>270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0.90529999999999999</v>
      </c>
      <c r="AK16" s="10">
        <v>5.0000000000000001E-3</v>
      </c>
      <c r="AL16" s="11">
        <v>3.1199999999999999E-2</v>
      </c>
      <c r="AM16" s="11">
        <v>2.0000000000000001E-4</v>
      </c>
      <c r="AN16" s="11">
        <v>2.4342000000000001</v>
      </c>
      <c r="AO16" s="11">
        <v>2.9000000000000001E-2</v>
      </c>
      <c r="AP16" s="11">
        <v>0.21079999999999999</v>
      </c>
      <c r="AQ16" s="11">
        <v>2.5000000000000001E-3</v>
      </c>
      <c r="AR16" s="11">
        <v>1.839</v>
      </c>
      <c r="AS16" s="11">
        <v>7.1499999999999994E-2</v>
      </c>
      <c r="AT16" s="11">
        <v>3.3300000000000003E-2</v>
      </c>
      <c r="AU16" s="11">
        <v>1.2999999999999999E-3</v>
      </c>
      <c r="AV16" s="11">
        <v>36.955399999999997</v>
      </c>
      <c r="AW16" s="11">
        <v>1.2084999999999999</v>
      </c>
      <c r="AX16" s="11">
        <v>0.50690000000000002</v>
      </c>
      <c r="AY16" s="11">
        <v>1.66E-2</v>
      </c>
      <c r="AZ16" s="11">
        <v>0.41256792531698483</v>
      </c>
      <c r="BA16" s="11">
        <v>15.222222222222221</v>
      </c>
      <c r="BB16" s="11">
        <v>0.87671232876712335</v>
      </c>
      <c r="BC16" s="11">
        <v>0.68294558738704092</v>
      </c>
      <c r="BD16" s="11">
        <v>0.229903280404812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3.3393749999999993E-2</v>
      </c>
      <c r="BJ16" s="4">
        <f>DSTDEV(PlotSort,"PhxRed",$BK$31:$BK$32)/SQRT($BH16)</f>
        <v>1.7247818400694575E-3</v>
      </c>
      <c r="BK16" s="4">
        <f>DAVERAGE(PlotSort,"PhxRedEdge",$BK$31:$BK$32)</f>
        <v>0.20682500000000001</v>
      </c>
      <c r="BL16" s="4">
        <f>DSTDEV(PlotSort,"PhxRedEdge",$BK$31:$BK$32)/SQRT($BH16)</f>
        <v>3.9150617279084289E-3</v>
      </c>
      <c r="BM16" s="4">
        <f>DAVERAGE(PlotSort,"TMRed",$BK$31:$BK$32)</f>
        <v>3.4675000000000004E-2</v>
      </c>
      <c r="BN16" s="4">
        <f>DSTDEV(PlotSort,"TMRed",$BK$31:$BK$32)/SQRT($BH16)</f>
        <v>1.7427827365069485E-3</v>
      </c>
      <c r="BO16" s="4">
        <f>DAVERAGE(PlotSort,"TMNIR",$BK$31:$BK$32)</f>
        <v>0.47649999999999998</v>
      </c>
      <c r="BP16" s="4">
        <f>DSTDEV(PlotSort,"TMNIR",$BK$31:$BK$32)/SQRT($BH16)</f>
        <v>1.0339285919894727E-2</v>
      </c>
      <c r="BQ16" s="4">
        <f>DAVERAGE(PlotSort,"NDRE",$BK$31:$BK$32)</f>
        <v>0.39415865888405838</v>
      </c>
      <c r="BR16" s="4">
        <f>DSTDEV(PlotSort,"NDRE",$BK$31:$BK$32)/SQRT($BH16)</f>
        <v>4.3945413426857462E-3</v>
      </c>
      <c r="BS16" s="4">
        <f>DAVERAGE(PlotSort,"rvi",$BK$31:$BK$32)</f>
        <v>14.24352708988728</v>
      </c>
      <c r="BT16" s="4">
        <f>DSTDEV(PlotSort,"rvi",$BK$31:$BK$32)/SQRT($BH16)</f>
        <v>0.72613707493498447</v>
      </c>
      <c r="BU16" s="17">
        <f>DAVERAGE(PlotSort,"ndvi",$BK$31:$BK$32)</f>
        <v>0.86331699434396125</v>
      </c>
      <c r="BV16" s="4">
        <f>DSTDEV(PlotSort,"ndvi",$BK$31:$BK$32)/SQRT($BH16)</f>
        <v>7.7922057314784906E-3</v>
      </c>
      <c r="BW16" s="17">
        <f>DAVERAGE(PlotSort,"SAVI",$BK$31:$BK$32)</f>
        <v>0.65404943258136627</v>
      </c>
      <c r="BX16" s="4">
        <f>DSTDEV(PlotSort,"SAVI",$BK$31:$BK$32)/SQRT($BH16)</f>
        <v>1.0518534397243512E-2</v>
      </c>
      <c r="BY16" s="17">
        <f>DAVERAGE(PlotSort,"CCCI",$BK$31:$BK$32)</f>
        <v>0.1623483621405131</v>
      </c>
      <c r="BZ16" s="4">
        <f>DSTDEV(PlotSort,"CCCI",$BK$31:$BK$32)/SQRT($BH16)</f>
        <v>1.5644543601610401E-2</v>
      </c>
    </row>
    <row r="17" spans="2:78" ht="13.5" customHeight="1" x14ac:dyDescent="0.2">
      <c r="B17" s="10">
        <v>190</v>
      </c>
      <c r="C17" s="10">
        <v>9.0950000000000006</v>
      </c>
      <c r="D17" s="10">
        <v>190.37896000000001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33.200000000000003</v>
      </c>
      <c r="Q17" s="24">
        <v>1.29</v>
      </c>
      <c r="R17" s="24">
        <v>3.79</v>
      </c>
      <c r="S17" s="24">
        <v>46.65</v>
      </c>
      <c r="T17" s="24">
        <v>89.44</v>
      </c>
      <c r="U17" s="10">
        <v>2</v>
      </c>
      <c r="V17" s="10">
        <v>0</v>
      </c>
      <c r="W17" s="10">
        <v>2</v>
      </c>
      <c r="X17" s="10">
        <v>0</v>
      </c>
      <c r="Y17" s="10">
        <v>0</v>
      </c>
      <c r="Z17" s="10">
        <v>1</v>
      </c>
      <c r="AA17" s="10">
        <v>270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0.85899999999999999</v>
      </c>
      <c r="AK17" s="10">
        <v>4.4999999999999997E-3</v>
      </c>
      <c r="AL17" s="11">
        <v>2.9600000000000001E-2</v>
      </c>
      <c r="AM17" s="11">
        <v>2.0000000000000001E-4</v>
      </c>
      <c r="AN17" s="11">
        <v>2.5103</v>
      </c>
      <c r="AO17" s="11">
        <v>4.6199999999999998E-2</v>
      </c>
      <c r="AP17" s="11">
        <v>0.21779999999999999</v>
      </c>
      <c r="AQ17" s="11">
        <v>4.0000000000000001E-3</v>
      </c>
      <c r="AR17" s="11">
        <v>1.7898000000000001</v>
      </c>
      <c r="AS17" s="11">
        <v>5.5399999999999998E-2</v>
      </c>
      <c r="AT17" s="11">
        <v>3.2399999999999998E-2</v>
      </c>
      <c r="AU17" s="11">
        <v>1E-3</v>
      </c>
      <c r="AV17" s="11">
        <v>37.583500000000001</v>
      </c>
      <c r="AW17" s="11">
        <v>5.62E-2</v>
      </c>
      <c r="AX17" s="11">
        <v>0.51639999999999997</v>
      </c>
      <c r="AY17" s="11">
        <v>8.0000000000000004E-4</v>
      </c>
      <c r="AZ17" s="11">
        <v>0.4067011713429583</v>
      </c>
      <c r="BA17" s="11">
        <v>15.938271604938272</v>
      </c>
      <c r="BB17" s="11">
        <v>0.88192419825072887</v>
      </c>
      <c r="BC17" s="11">
        <v>0.69221967963386732</v>
      </c>
      <c r="BD17" s="11">
        <v>0.18327948450589548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3.6443749999999997E-2</v>
      </c>
      <c r="BJ17" s="4">
        <f>DSTDEV(PlotSort,"PhxRed",$BL$31:$BL$32)/SQRT($BH17)</f>
        <v>4.425230396544343E-3</v>
      </c>
      <c r="BK17" s="4">
        <f>DAVERAGE(PlotSort,"PhxRedEdge",$BL$31:$BL$32)</f>
        <v>0.20860625000000002</v>
      </c>
      <c r="BL17" s="4">
        <f>DSTDEV(PlotSort,"PhxRedEdge",$BL$31:$BL$32)/SQRT($BH17)</f>
        <v>3.6915496830599468E-3</v>
      </c>
      <c r="BM17" s="4">
        <f>DAVERAGE(PlotSort,"TMRed",$BL$31:$BL$32)</f>
        <v>3.7731250000000001E-2</v>
      </c>
      <c r="BN17" s="4">
        <f>DSTDEV(PlotSort,"TMRed",$BL$31:$BL$32)/SQRT($BH17)</f>
        <v>4.6552364668725503E-3</v>
      </c>
      <c r="BO17" s="4">
        <f>DAVERAGE(PlotSort,"TMNIR",$BL$31:$BL$32)</f>
        <v>0.47856874999999999</v>
      </c>
      <c r="BP17" s="4">
        <f>DSTDEV(PlotSort,"TMNIR",$BL$31:$BL$32)/SQRT($BH17)</f>
        <v>1.1758456952161423E-2</v>
      </c>
      <c r="BQ17" s="4">
        <f>DAVERAGE(PlotSort,"NDRE",$BL$31:$BL$32)</f>
        <v>0.39144493005348369</v>
      </c>
      <c r="BR17" s="4">
        <f>DSTDEV(PlotSort,"NDRE",$BL$31:$BL$32)/SQRT($BH17)</f>
        <v>8.8836436133168471E-3</v>
      </c>
      <c r="BS17" s="4">
        <f>DAVERAGE(PlotSort,"rvi",$BL$31:$BL$32)</f>
        <v>14.402646821082039</v>
      </c>
      <c r="BT17" s="4">
        <f>DSTDEV(PlotSort,"rvi",$BL$31:$BL$32)/SQRT($BH17)</f>
        <v>1.0082155444227456</v>
      </c>
      <c r="BU17" s="17">
        <f>DAVERAGE(PlotSort,"ndvi",$BL$31:$BL$32)</f>
        <v>0.85235540302094592</v>
      </c>
      <c r="BV17" s="4">
        <f>DSTDEV(PlotSort,"ndvi",$BL$31:$BL$32)/SQRT($BH17)</f>
        <v>1.9070467409091234E-2</v>
      </c>
      <c r="BW17" s="17">
        <f>DAVERAGE(PlotSort,"SAVI",$BL$31:$BL$32)</f>
        <v>0.64909484297233511</v>
      </c>
      <c r="BX17" s="4">
        <f>DSTDEV(PlotSort,"SAVI",$BL$31:$BL$32)/SQRT($BH17)</f>
        <v>1.719321478294461E-2</v>
      </c>
      <c r="BY17" s="17">
        <f>DAVERAGE(PlotSort,"CCCI",$BL$31:$BL$32)</f>
        <v>0.17770728546865067</v>
      </c>
      <c r="BZ17" s="4">
        <f>DSTDEV(PlotSort,"CCCI",$BL$31:$BL$32)/SQRT($BH17)</f>
        <v>1.9683978746606323E-2</v>
      </c>
    </row>
    <row r="18" spans="2:78" ht="13.5" customHeight="1" x14ac:dyDescent="0.2">
      <c r="B18" s="10">
        <v>190</v>
      </c>
      <c r="C18" s="10">
        <v>9.1660000000000004</v>
      </c>
      <c r="D18" s="10">
        <v>190.38192000000001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33.200000000000003</v>
      </c>
      <c r="Q18" s="24">
        <v>1.29</v>
      </c>
      <c r="R18" s="24">
        <v>3.79</v>
      </c>
      <c r="S18" s="24">
        <v>45.75</v>
      </c>
      <c r="T18" s="24">
        <v>90.01</v>
      </c>
      <c r="U18" s="10">
        <v>2</v>
      </c>
      <c r="V18" s="10">
        <v>0</v>
      </c>
      <c r="W18" s="10">
        <v>2</v>
      </c>
      <c r="X18" s="10">
        <v>0</v>
      </c>
      <c r="Y18" s="10">
        <v>0</v>
      </c>
      <c r="Z18" s="10">
        <v>1</v>
      </c>
      <c r="AA18" s="10">
        <v>270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0.83050000000000002</v>
      </c>
      <c r="AK18" s="10">
        <v>1.4E-2</v>
      </c>
      <c r="AL18" s="11">
        <v>2.8199999999999999E-2</v>
      </c>
      <c r="AM18" s="11">
        <v>5.0000000000000001E-4</v>
      </c>
      <c r="AN18" s="11">
        <v>2.5287000000000002</v>
      </c>
      <c r="AO18" s="11">
        <v>1.7000000000000001E-2</v>
      </c>
      <c r="AP18" s="11">
        <v>0.2155</v>
      </c>
      <c r="AQ18" s="11">
        <v>1.5E-3</v>
      </c>
      <c r="AR18" s="11">
        <v>1.64</v>
      </c>
      <c r="AS18" s="11">
        <v>6.2100000000000002E-2</v>
      </c>
      <c r="AT18" s="11">
        <v>2.92E-2</v>
      </c>
      <c r="AU18" s="11">
        <v>1.1000000000000001E-3</v>
      </c>
      <c r="AV18" s="11">
        <v>38.910600000000002</v>
      </c>
      <c r="AW18" s="11">
        <v>0.4098</v>
      </c>
      <c r="AX18" s="11">
        <v>0.52600000000000002</v>
      </c>
      <c r="AY18" s="11">
        <v>5.4999999999999997E-3</v>
      </c>
      <c r="AZ18" s="11">
        <v>0.41874578556979092</v>
      </c>
      <c r="BA18" s="11">
        <v>18.013698630136986</v>
      </c>
      <c r="BB18" s="11">
        <v>0.89481268011527382</v>
      </c>
      <c r="BC18" s="11">
        <v>0.70621683093252463</v>
      </c>
      <c r="BD18" s="11">
        <v>0.21594492986575661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3.2681249999999995E-2</v>
      </c>
      <c r="BJ18" s="4">
        <f>DSTDEV(PlotSort,"PhxRed",$BJ$35:$BJ$36)/SQRT($BH18)</f>
        <v>1.5484997780109684E-3</v>
      </c>
      <c r="BK18" s="4">
        <f>DAVERAGE(PlotSort,"PhxRedEdge",$BJ$35:$BJ$36)</f>
        <v>0.21000000000000002</v>
      </c>
      <c r="BL18" s="4">
        <f>DSTDEV(PlotSort,"PhxRedEdge",$BJ$35:$BJ$36)/SQRT($BH18)</f>
        <v>2.8459034886423435E-3</v>
      </c>
      <c r="BM18" s="4">
        <f>DAVERAGE(PlotSort,"TMRed",$BJ$35:$BJ$36)</f>
        <v>3.3974999999999998E-2</v>
      </c>
      <c r="BN18" s="4">
        <f>DSTDEV(PlotSort,"TMRed",$BJ$35:$BJ$36)/SQRT($BH18)</f>
        <v>1.5485342531998941E-3</v>
      </c>
      <c r="BO18" s="4">
        <f>DAVERAGE(PlotSort,"TMNIR",$BJ$35:$BJ$36)</f>
        <v>0.4911375</v>
      </c>
      <c r="BP18" s="4">
        <f>DSTDEV(PlotSort,"TMNIR",$BJ$35:$BJ$36)/SQRT($BH18)</f>
        <v>9.8980211616598746E-3</v>
      </c>
      <c r="BQ18" s="4">
        <f>DAVERAGE(PlotSort,"NDRE",$BJ$35:$BJ$36)</f>
        <v>0.40008010181989634</v>
      </c>
      <c r="BR18" s="4">
        <f>DSTDEV(PlotSort,"NDRE",$BJ$35:$BJ$36)/SQRT($BH18)</f>
        <v>5.0703094226164603E-3</v>
      </c>
      <c r="BS18" s="4">
        <f>DAVERAGE(PlotSort,"rvi",$BJ$35:$BJ$36)</f>
        <v>14.913642600261769</v>
      </c>
      <c r="BT18" s="4">
        <f>DSTDEV(PlotSort,"rvi",$BJ$35:$BJ$36)/SQRT($BH18)</f>
        <v>0.72142916428083881</v>
      </c>
      <c r="BU18" s="17">
        <f>DAVERAGE(PlotSort,"ndvi",$BJ$35:$BJ$36)</f>
        <v>0.86924755173451251</v>
      </c>
      <c r="BV18" s="4">
        <f>DSTDEV(PlotSort,"ndvi",$BJ$35:$BJ$36)/SQRT($BH18)</f>
        <v>7.616812661733946E-3</v>
      </c>
      <c r="BW18" s="17">
        <f>DAVERAGE(PlotSort,"SAVI",$BJ$35:$BJ$36)</f>
        <v>0.66767586826610836</v>
      </c>
      <c r="BX18" s="4">
        <f>DSTDEV(PlotSort,"SAVI",$BJ$35:$BJ$36)/SQRT($BH18)</f>
        <v>1.0448976923274421E-2</v>
      </c>
      <c r="BY18" s="17">
        <f>DAVERAGE(PlotSort,"CCCI",$BJ$35:$BJ$36)</f>
        <v>0.17947508456030856</v>
      </c>
      <c r="BZ18" s="4">
        <f>DSTDEV(PlotSort,"CCCI",$BJ$35:$BJ$36)/SQRT($BH18)</f>
        <v>1.6333977086651397E-2</v>
      </c>
    </row>
    <row r="19" spans="2:78" ht="13.5" customHeight="1" x14ac:dyDescent="0.2">
      <c r="B19" s="10">
        <v>190</v>
      </c>
      <c r="C19" s="10">
        <v>9.1739999999999995</v>
      </c>
      <c r="D19" s="10">
        <v>190.38225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33.200000000000003</v>
      </c>
      <c r="Q19" s="24">
        <v>1.29</v>
      </c>
      <c r="R19" s="24">
        <v>3.79</v>
      </c>
      <c r="S19" s="24">
        <v>45.65</v>
      </c>
      <c r="T19" s="24">
        <v>90.08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1</v>
      </c>
      <c r="AA19" s="10">
        <v>270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0.88619999999999999</v>
      </c>
      <c r="AK19" s="10">
        <v>3.2000000000000002E-3</v>
      </c>
      <c r="AL19" s="11">
        <v>0.03</v>
      </c>
      <c r="AM19" s="11">
        <v>1E-4</v>
      </c>
      <c r="AN19" s="11">
        <v>2.3458999999999999</v>
      </c>
      <c r="AO19" s="11">
        <v>8.9599999999999999E-2</v>
      </c>
      <c r="AP19" s="11">
        <v>0.19950000000000001</v>
      </c>
      <c r="AQ19" s="11">
        <v>7.6E-3</v>
      </c>
      <c r="AR19" s="11">
        <v>1.7093</v>
      </c>
      <c r="AS19" s="11">
        <v>1.52E-2</v>
      </c>
      <c r="AT19" s="11">
        <v>3.04E-2</v>
      </c>
      <c r="AU19" s="11">
        <v>2.9999999999999997E-4</v>
      </c>
      <c r="AV19" s="11">
        <v>35.719799999999999</v>
      </c>
      <c r="AW19" s="11">
        <v>0.50539999999999996</v>
      </c>
      <c r="AX19" s="11">
        <v>0.48199999999999998</v>
      </c>
      <c r="AY19" s="11">
        <v>6.7999999999999996E-3</v>
      </c>
      <c r="AZ19" s="11">
        <v>0.41452677916360964</v>
      </c>
      <c r="BA19" s="11">
        <v>15.855263157894736</v>
      </c>
      <c r="BB19" s="11">
        <v>0.88134270101483225</v>
      </c>
      <c r="BC19" s="11">
        <v>0.66910312129593041</v>
      </c>
      <c r="BD19" s="11">
        <v>0.22839652608845712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3.7156250000000002E-2</v>
      </c>
      <c r="BJ19" s="4">
        <f>DSTDEV(PlotSort,"PhxRed",$BK$35:$BK$36)/SQRT($BH19)</f>
        <v>4.44997161741885E-3</v>
      </c>
      <c r="BK19" s="4">
        <f>DAVERAGE(PlotSort,"PhxRedEdge",$BK$35:$BK$36)</f>
        <v>0.20543124999999998</v>
      </c>
      <c r="BL19" s="4">
        <f>DSTDEV(PlotSort,"PhxRedEdge",$BK$35:$BK$36)/SQRT($BH19)</f>
        <v>4.5017840792105227E-3</v>
      </c>
      <c r="BM19" s="4">
        <f>DAVERAGE(PlotSort,"TMRed",$BK$35:$BK$36)</f>
        <v>3.8431250000000007E-2</v>
      </c>
      <c r="BN19" s="4">
        <f>DSTDEV(PlotSort,"TMRed",$BK$35:$BK$36)/SQRT($BH19)</f>
        <v>4.6861473048230113E-3</v>
      </c>
      <c r="BO19" s="4">
        <f>DAVERAGE(PlotSort,"TMNIR",$BK$35:$BK$36)</f>
        <v>0.46393124999999991</v>
      </c>
      <c r="BP19" s="4">
        <f>DSTDEV(PlotSort,"TMNIR",$BK$35:$BK$36)/SQRT($BH19)</f>
        <v>1.1075256651465614E-2</v>
      </c>
      <c r="BQ19" s="4">
        <f>DAVERAGE(PlotSort,"NDRE",$BK$35:$BK$36)</f>
        <v>0.38552348711764578</v>
      </c>
      <c r="BR19" s="4">
        <f>DSTDEV(PlotSort,"NDRE",$BK$35:$BK$36)/SQRT($BH19)</f>
        <v>8.1058861065563623E-3</v>
      </c>
      <c r="BS19" s="4">
        <f>DAVERAGE(PlotSort,"rvi",$BK$35:$BK$36)</f>
        <v>13.732531310707548</v>
      </c>
      <c r="BT19" s="4">
        <f>DSTDEV(PlotSort,"rvi",$BK$35:$BK$36)/SQRT($BH19)</f>
        <v>0.98876527559406535</v>
      </c>
      <c r="BU19" s="17">
        <f>DAVERAGE(PlotSort,"ndvi",$BK$35:$BK$36)</f>
        <v>0.84642484563039455</v>
      </c>
      <c r="BV19" s="4">
        <f>DSTDEV(PlotSort,"ndvi",$BK$35:$BK$36)/SQRT($BH19)</f>
        <v>1.8789040633293182E-2</v>
      </c>
      <c r="BW19" s="17">
        <f>DAVERAGE(PlotSort,"SAVI",$BK$35:$BK$36)</f>
        <v>0.63546840728759313</v>
      </c>
      <c r="BX19" s="4">
        <f>DSTDEV(PlotSort,"SAVI",$BK$35:$BK$36)/SQRT($BH19)</f>
        <v>1.6226706244512848E-2</v>
      </c>
      <c r="BY19" s="17">
        <f>DAVERAGE(PlotSort,"CCCI",$BK$35:$BK$36)</f>
        <v>0.16058056304885518</v>
      </c>
      <c r="BZ19" s="4">
        <f>DSTDEV(PlotSort,"CCCI",$BK$35:$BK$36)/SQRT($BH19)</f>
        <v>1.9009867852093208E-2</v>
      </c>
    </row>
    <row r="20" spans="2:78" ht="13.5" customHeight="1" x14ac:dyDescent="0.2">
      <c r="B20" s="10">
        <v>190</v>
      </c>
      <c r="C20" s="10">
        <v>9.1820000000000004</v>
      </c>
      <c r="D20" s="10">
        <v>190.38257999999999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33.200000000000003</v>
      </c>
      <c r="Q20" s="24">
        <v>1.29</v>
      </c>
      <c r="R20" s="24">
        <v>3.79</v>
      </c>
      <c r="S20" s="24">
        <v>45.55</v>
      </c>
      <c r="T20" s="24">
        <v>90.15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1</v>
      </c>
      <c r="AA20" s="10">
        <v>270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0.88019999999999998</v>
      </c>
      <c r="AK20" s="10">
        <v>1.4500000000000001E-2</v>
      </c>
      <c r="AL20" s="11">
        <v>2.98E-2</v>
      </c>
      <c r="AM20" s="11">
        <v>5.0000000000000001E-4</v>
      </c>
      <c r="AN20" s="11">
        <v>2.2584</v>
      </c>
      <c r="AO20" s="11">
        <v>4.3999999999999997E-2</v>
      </c>
      <c r="AP20" s="11">
        <v>0.19170000000000001</v>
      </c>
      <c r="AQ20" s="11">
        <v>3.7000000000000002E-3</v>
      </c>
      <c r="AR20" s="11">
        <v>1.6950000000000001</v>
      </c>
      <c r="AS20" s="11">
        <v>2.41E-2</v>
      </c>
      <c r="AT20" s="11">
        <v>3.0099999999999998E-2</v>
      </c>
      <c r="AU20" s="11">
        <v>4.0000000000000002E-4</v>
      </c>
      <c r="AV20" s="11">
        <v>33.348599999999998</v>
      </c>
      <c r="AW20" s="11">
        <v>0.88819999999999999</v>
      </c>
      <c r="AX20" s="11">
        <v>0.44919999999999999</v>
      </c>
      <c r="AY20" s="11">
        <v>1.2E-2</v>
      </c>
      <c r="AZ20" s="11">
        <v>0.40177874863473234</v>
      </c>
      <c r="BA20" s="11">
        <v>14.923588039867109</v>
      </c>
      <c r="BB20" s="11">
        <v>0.87440016691007716</v>
      </c>
      <c r="BC20" s="11">
        <v>0.64193811906463794</v>
      </c>
      <c r="BD20" s="11">
        <v>0.1756742791861525</v>
      </c>
      <c r="BE20" s="27"/>
    </row>
    <row r="21" spans="2:78" ht="13.5" customHeight="1" x14ac:dyDescent="0.2">
      <c r="B21" s="10">
        <v>190</v>
      </c>
      <c r="C21" s="10">
        <v>9.19</v>
      </c>
      <c r="D21" s="10">
        <v>190.38292000000001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33.200000000000003</v>
      </c>
      <c r="Q21" s="24">
        <v>1.29</v>
      </c>
      <c r="R21" s="24">
        <v>3.79</v>
      </c>
      <c r="S21" s="24">
        <v>45.45</v>
      </c>
      <c r="T21" s="24">
        <v>90.21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1</v>
      </c>
      <c r="AA21" s="10">
        <v>270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0.86270000000000002</v>
      </c>
      <c r="AK21" s="10">
        <v>3.7999999999999999E-2</v>
      </c>
      <c r="AL21" s="11">
        <v>2.9100000000000001E-2</v>
      </c>
      <c r="AM21" s="11">
        <v>1.2999999999999999E-3</v>
      </c>
      <c r="AN21" s="11">
        <v>2.7097000000000002</v>
      </c>
      <c r="AO21" s="11">
        <v>0.16389999999999999</v>
      </c>
      <c r="AP21" s="11">
        <v>0.22950000000000001</v>
      </c>
      <c r="AQ21" s="11">
        <v>1.3899999999999999E-2</v>
      </c>
      <c r="AR21" s="11">
        <v>1.7013</v>
      </c>
      <c r="AS21" s="11">
        <v>5.45E-2</v>
      </c>
      <c r="AT21" s="11">
        <v>3.0099999999999998E-2</v>
      </c>
      <c r="AU21" s="11">
        <v>1E-3</v>
      </c>
      <c r="AV21" s="11">
        <v>41.901600000000002</v>
      </c>
      <c r="AW21" s="11">
        <v>1.6077999999999999</v>
      </c>
      <c r="AX21" s="11">
        <v>0.56340000000000001</v>
      </c>
      <c r="AY21" s="11">
        <v>2.1600000000000001E-2</v>
      </c>
      <c r="AZ21" s="11">
        <v>0.42111237230419973</v>
      </c>
      <c r="BA21" s="11">
        <v>18.717607973421927</v>
      </c>
      <c r="BB21" s="11">
        <v>0.89856781802864361</v>
      </c>
      <c r="BC21" s="11">
        <v>0.73155006858710547</v>
      </c>
      <c r="BD21" s="11">
        <v>0.21905475619885278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0.25719999999999998</v>
      </c>
      <c r="BJ21" s="4"/>
      <c r="BK21" s="4">
        <f>DAVERAGE(PlotSort2,"PhxRedEdge",$BO$31:$BO$32)</f>
        <v>0.28220000000000001</v>
      </c>
      <c r="BL21" s="4"/>
      <c r="BM21" s="4">
        <f>DAVERAGE(PlotSort2,"TMRed",$BO$31:$BO$32)</f>
        <v>0.25119999999999998</v>
      </c>
      <c r="BN21" s="4"/>
      <c r="BO21" s="4">
        <f>DAVERAGE(PlotSort2,"TMNIR",$BO$31:$BO$32)</f>
        <v>0.31919999999999998</v>
      </c>
      <c r="BP21" s="4"/>
      <c r="BQ21" s="4">
        <f>DAVERAGE(PlotSort2,"NDRE",$BO$31:$BO$32)</f>
        <v>6.1523112736947091E-2</v>
      </c>
      <c r="BR21" s="4"/>
      <c r="BS21" s="4">
        <f>DAVERAGE(PlotSort2,"rvi",$BO$31:$BO$32)</f>
        <v>1.2707006369426752</v>
      </c>
      <c r="BT21" s="4"/>
      <c r="BU21" s="17">
        <f>DAVERAGE(PlotSort2,"ndvi",$BO$31:$BO$32)</f>
        <v>0.11921458625525948</v>
      </c>
      <c r="BV21" s="4"/>
      <c r="BW21" s="17">
        <f>DAVERAGE(PlotSort2,"SAVI",$BO$31:$BO$32)</f>
        <v>9.52914798206278E-2</v>
      </c>
      <c r="BX21" s="4"/>
      <c r="BY21" s="17">
        <f>DAVERAGE(PlotSort2,"CCCI",$BO$31:$BO$32)</f>
        <v>0.47697258626227179</v>
      </c>
      <c r="BZ21" s="4"/>
    </row>
    <row r="22" spans="2:78" ht="13.5" customHeight="1" x14ac:dyDescent="0.2">
      <c r="B22" s="10">
        <v>190</v>
      </c>
      <c r="C22" s="10">
        <v>9.1980000000000004</v>
      </c>
      <c r="D22" s="10">
        <v>190.38325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33.200000000000003</v>
      </c>
      <c r="Q22" s="24">
        <v>1.29</v>
      </c>
      <c r="R22" s="24">
        <v>3.79</v>
      </c>
      <c r="S22" s="24">
        <v>45.35</v>
      </c>
      <c r="T22" s="24">
        <v>90.28</v>
      </c>
      <c r="U22" s="10">
        <v>2</v>
      </c>
      <c r="V22" s="10">
        <v>0</v>
      </c>
      <c r="W22" s="10">
        <v>2</v>
      </c>
      <c r="X22" s="10">
        <v>0</v>
      </c>
      <c r="Y22" s="10">
        <v>0</v>
      </c>
      <c r="Z22" s="10">
        <v>1</v>
      </c>
      <c r="AA22" s="10">
        <v>270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0.96160000000000001</v>
      </c>
      <c r="AK22" s="10">
        <v>5.3600000000000002E-2</v>
      </c>
      <c r="AL22" s="11">
        <v>3.2399999999999998E-2</v>
      </c>
      <c r="AM22" s="11">
        <v>1.8E-3</v>
      </c>
      <c r="AN22" s="11">
        <v>2.6999</v>
      </c>
      <c r="AO22" s="11">
        <v>0.16120000000000001</v>
      </c>
      <c r="AP22" s="11">
        <v>0.22819999999999999</v>
      </c>
      <c r="AQ22" s="11">
        <v>1.3599999999999999E-2</v>
      </c>
      <c r="AR22" s="11">
        <v>1.952</v>
      </c>
      <c r="AS22" s="11">
        <v>0.16139999999999999</v>
      </c>
      <c r="AT22" s="11">
        <v>3.4500000000000003E-2</v>
      </c>
      <c r="AU22" s="11">
        <v>2.8999999999999998E-3</v>
      </c>
      <c r="AV22" s="11">
        <v>37.585599999999999</v>
      </c>
      <c r="AW22" s="11">
        <v>2.5501</v>
      </c>
      <c r="AX22" s="11">
        <v>0.50449999999999995</v>
      </c>
      <c r="AY22" s="11">
        <v>3.4200000000000001E-2</v>
      </c>
      <c r="AZ22" s="11">
        <v>0.377098403166371</v>
      </c>
      <c r="BA22" s="11">
        <v>14.623188405797098</v>
      </c>
      <c r="BB22" s="11">
        <v>0.87198515769944351</v>
      </c>
      <c r="BC22" s="11">
        <v>0.6785370548604428</v>
      </c>
      <c r="BD22" s="11">
        <v>4.3458055031976146E-2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0.2838</v>
      </c>
      <c r="BJ22" s="4">
        <f>DSTDEV(PlotSort2,"PhxRed",$BP$31:$BP$32)/SQRT($BH22)</f>
        <v>3.9000000000000141E-3</v>
      </c>
      <c r="BK22" s="4">
        <f>DAVERAGE(PlotSort2,"PhxRedEdge",$BP$31:$BP$32)</f>
        <v>0.30805000000000005</v>
      </c>
      <c r="BL22" s="4">
        <f>DSTDEV(PlotSort2,"PhxRedEdge",$BP$31:$BP$32)/SQRT($BH22)</f>
        <v>4.3499999999999928E-3</v>
      </c>
      <c r="BM22" s="4">
        <f>DAVERAGE(PlotSort2,"TMRed",$BP$31:$BP$32)</f>
        <v>0.2777</v>
      </c>
      <c r="BN22" s="4">
        <f>DSTDEV(PlotSort2,"TMRed",$BP$31:$BP$32)/SQRT($BH22)</f>
        <v>4.0000000000000036E-3</v>
      </c>
      <c r="BO22" s="4">
        <f>DAVERAGE(PlotSort2,"TMNIR",$BP$31:$BP$32)</f>
        <v>0.34344999999999998</v>
      </c>
      <c r="BP22" s="4">
        <f>DSTDEV(PlotSort2,"TMNIR",$BP$31:$BP$32)/SQRT($BH22)</f>
        <v>5.0499999999999989E-3</v>
      </c>
      <c r="BQ22" s="4">
        <f>DAVERAGE(PlotSort2,"NDRE",$BP$31:$BP$32)</f>
        <v>5.4331955529957961E-2</v>
      </c>
      <c r="BR22" s="4">
        <f>DSTDEV(PlotSort2,"NDRE",$BP$31:$BP$32)/SQRT($BH22)</f>
        <v>2.9052896088779812E-4</v>
      </c>
      <c r="BS22" s="4">
        <f>DAVERAGE(PlotSort2,"rvi",$BP$31:$BP$32)</f>
        <v>1.2367609543238509</v>
      </c>
      <c r="BT22" s="4">
        <f>DSTDEV(PlotSort2,"rvi",$BP$31:$BP$32)/SQRT($BH22)</f>
        <v>3.7074606663523024E-4</v>
      </c>
      <c r="BU22" s="17">
        <f>DAVERAGE(PlotSort2,"ndvi",$BP$31:$BP$32)</f>
        <v>0.10584988928708469</v>
      </c>
      <c r="BV22" s="4">
        <f>DSTDEV(PlotSort2,"ndvi",$BP$31:$BP$32)/SQRT($BH22)</f>
        <v>1.4820655550491776E-4</v>
      </c>
      <c r="BW22" s="17">
        <f>DAVERAGE(PlotSort2,"SAVI",$BP$31:$BP$32)</f>
        <v>8.7962103481926901E-2</v>
      </c>
      <c r="BX22" s="4">
        <f>DSTDEV(PlotSort2,"SAVI",$BP$31:$BP$32)/SQRT($BH22)</f>
        <v>6.9477140747317701E-4</v>
      </c>
      <c r="BY22" s="17">
        <f>DAVERAGE(PlotSort2,"CCCI",$BP$31:$BP$32)</f>
        <v>0.47286618253477286</v>
      </c>
      <c r="BZ22" s="4">
        <f>DSTDEV(PlotSort2,"CCCI",$BP$31:$BP$32)/SQRT($BH22)</f>
        <v>4.0129394585505509E-3</v>
      </c>
    </row>
    <row r="23" spans="2:78" ht="13.5" customHeight="1" x14ac:dyDescent="0.2">
      <c r="B23" s="10">
        <v>190</v>
      </c>
      <c r="C23" s="10">
        <v>9.2050000000000001</v>
      </c>
      <c r="D23" s="10">
        <v>190.38354000000001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33.200000000000003</v>
      </c>
      <c r="Q23" s="24">
        <v>1.29</v>
      </c>
      <c r="R23" s="24">
        <v>3.79</v>
      </c>
      <c r="S23" s="24">
        <v>45.26</v>
      </c>
      <c r="T23" s="24">
        <v>90.33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1</v>
      </c>
      <c r="AA23" s="10">
        <v>270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1.5026999999999999</v>
      </c>
      <c r="AK23" s="10">
        <v>0.1341</v>
      </c>
      <c r="AL23" s="11">
        <v>5.0500000000000003E-2</v>
      </c>
      <c r="AM23" s="11">
        <v>4.4999999999999997E-3</v>
      </c>
      <c r="AN23" s="11">
        <v>2.3473999999999999</v>
      </c>
      <c r="AO23" s="11">
        <v>1.52E-2</v>
      </c>
      <c r="AP23" s="11">
        <v>0.1981</v>
      </c>
      <c r="AQ23" s="11">
        <v>1.2999999999999999E-3</v>
      </c>
      <c r="AR23" s="11">
        <v>2.9234</v>
      </c>
      <c r="AS23" s="11">
        <v>0.29949999999999999</v>
      </c>
      <c r="AT23" s="11">
        <v>5.16E-2</v>
      </c>
      <c r="AU23" s="11">
        <v>5.3E-3</v>
      </c>
      <c r="AV23" s="11">
        <v>32.110999999999997</v>
      </c>
      <c r="AW23" s="11">
        <v>0.42020000000000002</v>
      </c>
      <c r="AX23" s="11">
        <v>0.43030000000000002</v>
      </c>
      <c r="AY23" s="11">
        <v>5.5999999999999999E-3</v>
      </c>
      <c r="AZ23" s="11">
        <v>0.36950986632718014</v>
      </c>
      <c r="BA23" s="11">
        <v>8.3391472868217065</v>
      </c>
      <c r="BB23" s="11">
        <v>0.785847686241959</v>
      </c>
      <c r="BC23" s="11">
        <v>0.57852123434158276</v>
      </c>
      <c r="BD23" s="11">
        <v>0.23411641452370788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0.21779999999999999</v>
      </c>
      <c r="BJ23" s="4">
        <f>DSTDEV(PlotSort2,"PhxRed",$BQ$31:$BQ$32)/SQRT($BH23)</f>
        <v>3.7300000000000041E-2</v>
      </c>
      <c r="BK23" s="4">
        <f>DAVERAGE(PlotSort2,"PhxRedEdge",$BQ$31:$BQ$32)</f>
        <v>0.24784999999999999</v>
      </c>
      <c r="BL23" s="4">
        <f>DSTDEV(PlotSort2,"PhxRedEdge",$BQ$31:$BQ$32)/SQRT($BH23)</f>
        <v>4.2149999999999979E-2</v>
      </c>
      <c r="BM23" s="4">
        <f>DAVERAGE(PlotSort2,"TMRed",$BQ$31:$BQ$32)</f>
        <v>0.21435000000000001</v>
      </c>
      <c r="BN23" s="4">
        <f>DSTDEV(PlotSort2,"TMRed",$BQ$31:$BQ$32)/SQRT($BH23)</f>
        <v>3.744999999999999E-2</v>
      </c>
      <c r="BO23" s="4">
        <f>DAVERAGE(PlotSort2,"TMNIR",$BQ$31:$BQ$32)</f>
        <v>0.27995000000000003</v>
      </c>
      <c r="BP23" s="4">
        <f>DSTDEV(PlotSort2,"TMNIR",$BQ$31:$BQ$32)/SQRT($BH23)</f>
        <v>4.6649999999999754E-2</v>
      </c>
      <c r="BQ23" s="4">
        <f>DAVERAGE(PlotSort2,"NDRE",$BQ$31:$BQ$32)</f>
        <v>6.1113963930349208E-2</v>
      </c>
      <c r="BR23" s="4">
        <f>DSTDEV(PlotSort2,"NDRE",$BQ$31:$BQ$32)/SQRT($BH23)</f>
        <v>1.7561955229537793E-3</v>
      </c>
      <c r="BS23" s="4">
        <f>DAVERAGE(PlotSort2,"rvi",$BQ$31:$BQ$32)</f>
        <v>1.3079426770553315</v>
      </c>
      <c r="BT23" s="4">
        <f>DSTDEV(PlotSort2,"rvi",$BQ$31:$BQ$32)/SQRT($BH23)</f>
        <v>1.0881517404815466E-2</v>
      </c>
      <c r="BU23" s="17">
        <f>DAVERAGE(PlotSort2,"ndvi",$BQ$31:$BQ$32)</f>
        <v>0.13340808686920591</v>
      </c>
      <c r="BV23" s="4">
        <f>DSTDEV(PlotSort2,"ndvi",$BQ$31:$BQ$32)/SQRT($BH23)</f>
        <v>4.085818542788249E-3</v>
      </c>
      <c r="BW23" s="17">
        <f>DAVERAGE(PlotSort2,"SAVI",$BQ$31:$BQ$32)</f>
        <v>9.8494815923979268E-2</v>
      </c>
      <c r="BX23" s="4">
        <f>DSTDEV(PlotSort2,"SAVI",$BQ$31:$BQ$32)/SQRT($BH23)</f>
        <v>5.5482107822521567E-3</v>
      </c>
      <c r="BY23" s="17">
        <f>DAVERAGE(PlotSort2,"CCCI",$BQ$31:$BQ$32)</f>
        <v>0.34146747837547331</v>
      </c>
      <c r="BZ23" s="4">
        <f>DSTDEV(PlotSort2,"CCCI",$BQ$31:$BQ$32)/SQRT($BH23)</f>
        <v>4.9495833570872274E-3</v>
      </c>
    </row>
    <row r="24" spans="2:78" ht="13.5" customHeight="1" x14ac:dyDescent="0.2">
      <c r="B24" s="10">
        <v>190</v>
      </c>
      <c r="C24" s="10">
        <v>9.2129999999999992</v>
      </c>
      <c r="D24" s="10">
        <v>190.38388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33.200000000000003</v>
      </c>
      <c r="Q24" s="24">
        <v>1.29</v>
      </c>
      <c r="R24" s="24">
        <v>3.79</v>
      </c>
      <c r="S24" s="24">
        <v>45.16</v>
      </c>
      <c r="T24" s="24">
        <v>90.4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1</v>
      </c>
      <c r="AA24" s="10">
        <v>270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0.83009999999999995</v>
      </c>
      <c r="AK24" s="10">
        <v>5.7999999999999996E-3</v>
      </c>
      <c r="AL24" s="11">
        <v>2.7900000000000001E-2</v>
      </c>
      <c r="AM24" s="11">
        <v>2.0000000000000001E-4</v>
      </c>
      <c r="AN24" s="11">
        <v>2.3565999999999998</v>
      </c>
      <c r="AO24" s="11">
        <v>3.9199999999999999E-2</v>
      </c>
      <c r="AP24" s="11">
        <v>0.19850000000000001</v>
      </c>
      <c r="AQ24" s="11">
        <v>3.3E-3</v>
      </c>
      <c r="AR24" s="11">
        <v>1.6355999999999999</v>
      </c>
      <c r="AS24" s="11">
        <v>5.3199999999999997E-2</v>
      </c>
      <c r="AT24" s="11">
        <v>2.8799999999999999E-2</v>
      </c>
      <c r="AU24" s="11">
        <v>8.9999999999999998E-4</v>
      </c>
      <c r="AV24" s="11">
        <v>35.601300000000002</v>
      </c>
      <c r="AW24" s="11">
        <v>1.585</v>
      </c>
      <c r="AX24" s="11">
        <v>0.47620000000000001</v>
      </c>
      <c r="AY24" s="11">
        <v>2.12E-2</v>
      </c>
      <c r="AZ24" s="11">
        <v>0.41159033644582771</v>
      </c>
      <c r="BA24" s="11">
        <v>16.534722222222221</v>
      </c>
      <c r="BB24" s="11">
        <v>0.88594059405940595</v>
      </c>
      <c r="BC24" s="11">
        <v>0.6677611940298509</v>
      </c>
      <c r="BD24" s="11">
        <v>0.19983943789507938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0.69650000000000001</v>
      </c>
      <c r="BJ24" s="4"/>
      <c r="BK24" s="4">
        <f>DAVERAGE(PlotSort2,"PhxRedEdge",$BR$31:$BR$32)</f>
        <v>0.68849999999999989</v>
      </c>
      <c r="BL24" s="4"/>
      <c r="BM24" s="4">
        <f>DAVERAGE(PlotSort2,"TMRed",$BR$31:$BR$32)</f>
        <v>0.69699999999999995</v>
      </c>
      <c r="BN24" s="4"/>
      <c r="BO24" s="4">
        <f>DAVERAGE(PlotSort2,"TMNIR",$BR$31:$BR$32)</f>
        <v>0.66959999999999997</v>
      </c>
      <c r="BP24" s="4"/>
      <c r="BQ24" s="4">
        <f>DAVERAGE(PlotSort2,"NDRE",$BR$31:$BR$32)</f>
        <v>-1.3916500994035725E-2</v>
      </c>
      <c r="BR24" s="4"/>
      <c r="BS24" s="4">
        <f>DAVERAGE(PlotSort2,"rvi",$BR$31:$BR$32)</f>
        <v>24.017216642754665</v>
      </c>
      <c r="BT24" s="4"/>
      <c r="BU24" s="17">
        <f>DAVERAGE(PlotSort2,"ndvi",$BR$31:$BR$32)</f>
        <v>-2.0049758524806074E-2</v>
      </c>
      <c r="BV24" s="4"/>
      <c r="BW24" s="17">
        <f>DAVERAGE(PlotSort2,"SAVI",$BR$31:$BR$32)</f>
        <v>-2.2018643522982946E-2</v>
      </c>
      <c r="BX24" s="4"/>
      <c r="BY24" s="17">
        <f>DAVERAGE(PlotSort2,"CCCI",$BR$31:$BR$32)</f>
        <v>0.39181279544517511</v>
      </c>
      <c r="BZ24" s="4"/>
    </row>
    <row r="25" spans="2:78" ht="13.5" customHeight="1" x14ac:dyDescent="0.2">
      <c r="B25" s="10">
        <v>190</v>
      </c>
      <c r="C25" s="10">
        <v>9.2210000000000001</v>
      </c>
      <c r="D25" s="10">
        <v>190.38421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33.200000000000003</v>
      </c>
      <c r="Q25" s="24">
        <v>1.29</v>
      </c>
      <c r="R25" s="24">
        <v>3.79</v>
      </c>
      <c r="S25" s="24">
        <v>45.06</v>
      </c>
      <c r="T25" s="24">
        <v>90.47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1</v>
      </c>
      <c r="AA25" s="10">
        <v>270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1.1768000000000001</v>
      </c>
      <c r="AK25" s="10">
        <v>1.5100000000000001E-2</v>
      </c>
      <c r="AL25" s="11">
        <v>3.9399999999999998E-2</v>
      </c>
      <c r="AM25" s="11">
        <v>5.0000000000000001E-4</v>
      </c>
      <c r="AN25" s="11">
        <v>2.5207999999999999</v>
      </c>
      <c r="AO25" s="11">
        <v>0.1009</v>
      </c>
      <c r="AP25" s="11">
        <v>0.21190000000000001</v>
      </c>
      <c r="AQ25" s="11">
        <v>8.5000000000000006E-3</v>
      </c>
      <c r="AR25" s="11">
        <v>2.3119000000000001</v>
      </c>
      <c r="AS25" s="11">
        <v>1.8E-3</v>
      </c>
      <c r="AT25" s="11">
        <v>4.07E-2</v>
      </c>
      <c r="AU25" s="11">
        <v>0</v>
      </c>
      <c r="AV25" s="11">
        <v>33.978900000000003</v>
      </c>
      <c r="AW25" s="11">
        <v>0.183</v>
      </c>
      <c r="AX25" s="11">
        <v>0.45369999999999999</v>
      </c>
      <c r="AY25" s="11">
        <v>2.3999999999999998E-3</v>
      </c>
      <c r="AZ25" s="11">
        <v>0.36328125</v>
      </c>
      <c r="BA25" s="11">
        <v>11.147420147420148</v>
      </c>
      <c r="BB25" s="11">
        <v>0.83535598705501612</v>
      </c>
      <c r="BC25" s="11">
        <v>0.62298873692679002</v>
      </c>
      <c r="BD25" s="11">
        <v>5.9182916811452879E-2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1.0043666666666666</v>
      </c>
      <c r="BJ25" s="4">
        <f>DSTDEV(PlotSort2,"PhxRed",$BS$31:$BS$32)/SQRT($BH25)</f>
        <v>3.9905443794605935E-3</v>
      </c>
      <c r="BK25" s="4">
        <f>DAVERAGE(PlotSort2,"PhxRedEdge",$BS$31:$BS$32)</f>
        <v>1.0042</v>
      </c>
      <c r="BL25" s="4">
        <f>DSTDEV(PlotSort2,"PhxRedEdge",$BS$31:$BS$32)/SQRT($BH25)</f>
        <v>4.0203648258999329E-3</v>
      </c>
      <c r="BM25" s="4">
        <f>DAVERAGE(PlotSort2,"TMRed",$BS$31:$BS$32)</f>
        <v>1.0043666666666666</v>
      </c>
      <c r="BN25" s="4">
        <f>DSTDEV(PlotSort2,"TMRed",$BS$31:$BS$32)/SQRT($BH25)</f>
        <v>3.9905443794605935E-3</v>
      </c>
      <c r="BO25" s="4">
        <f>DAVERAGE(PlotSort2,"TMNIR",$BS$31:$BS$32)</f>
        <v>1.0042</v>
      </c>
      <c r="BP25" s="4">
        <f>DSTDEV(PlotSort2,"TMNIR",$BS$31:$BS$32)/SQRT($BH25)</f>
        <v>4.0203648258999329E-3</v>
      </c>
      <c r="BQ25" s="4">
        <f>DAVERAGE(PlotSort2,"NDRE",$BS$31:$BS$32)</f>
        <v>0.72569833312066423</v>
      </c>
      <c r="BR25" s="4">
        <f>DSTDEV(PlotSort2,"NDRE",$BS$31:$BS$32)/SQRT($BH25)</f>
        <v>6.5104241456685394E-4</v>
      </c>
      <c r="BS25" s="4">
        <f>DAVERAGE(PlotSort2,"rvi",$BS$31:$BS$32)</f>
        <v>1.3170343077645621</v>
      </c>
      <c r="BT25" s="4">
        <f>DSTDEV(PlotSort2,"rvi",$BS$31:$BS$32)/SQRT($BH25)</f>
        <v>1.5541445565546682E-3</v>
      </c>
      <c r="BU25" s="17">
        <f>DAVERAGE(PlotSort2,"ndvi",$BS$31:$BS$32)</f>
        <v>0.13682685129722807</v>
      </c>
      <c r="BV25" s="4">
        <f>DSTDEV(PlotSort2,"ndvi",$BS$31:$BS$32)/SQRT($BH25)</f>
        <v>5.7880259768712864E-4</v>
      </c>
      <c r="BW25" s="17">
        <f>DAVERAGE(PlotSort2,"SAVI",$BS$31:$BS$32)</f>
        <v>0.20447612943236967</v>
      </c>
      <c r="BX25" s="4">
        <f>DSTDEV(PlotSort2,"SAVI",$BS$31:$BS$32)/SQRT($BH25)</f>
        <v>8.3783113373793005E-4</v>
      </c>
      <c r="BY25" s="17">
        <f>DAVERAGE(PlotSort2,"CCCI",$BS$31:$BS$32)</f>
        <v>11.730531904027847</v>
      </c>
      <c r="BZ25" s="4">
        <f>DSTDEV(PlotSort2,"CCCI",$BS$31:$BS$32)/SQRT($BH25)</f>
        <v>1.2334600804114464E-2</v>
      </c>
    </row>
    <row r="26" spans="2:78" ht="13.5" customHeight="1" x14ac:dyDescent="0.2">
      <c r="B26" s="10">
        <v>190</v>
      </c>
      <c r="C26" s="10">
        <v>9.44</v>
      </c>
      <c r="D26" s="10">
        <v>190.39332999999999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33.200000000000003</v>
      </c>
      <c r="Q26" s="24">
        <v>1.29</v>
      </c>
      <c r="R26" s="24">
        <v>3.79</v>
      </c>
      <c r="S26" s="24">
        <v>42.31</v>
      </c>
      <c r="T26" s="24">
        <v>92.33</v>
      </c>
      <c r="U26" s="10">
        <v>2</v>
      </c>
      <c r="V26" s="10">
        <v>0</v>
      </c>
      <c r="W26" s="10">
        <v>2</v>
      </c>
      <c r="X26" s="10">
        <v>0</v>
      </c>
      <c r="Y26" s="10">
        <v>0</v>
      </c>
      <c r="Z26" s="10">
        <v>1</v>
      </c>
      <c r="AA26" s="10">
        <v>270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0.92149999999999999</v>
      </c>
      <c r="AK26" s="10">
        <v>6.4999999999999997E-3</v>
      </c>
      <c r="AL26" s="11">
        <v>2.9399999999999999E-2</v>
      </c>
      <c r="AM26" s="11">
        <v>2.0000000000000001E-4</v>
      </c>
      <c r="AN26" s="11">
        <v>2.7332000000000001</v>
      </c>
      <c r="AO26" s="11">
        <v>6.8999999999999999E-3</v>
      </c>
      <c r="AP26" s="11">
        <v>0.218</v>
      </c>
      <c r="AQ26" s="11">
        <v>5.0000000000000001E-4</v>
      </c>
      <c r="AR26" s="11">
        <v>1.7968999999999999</v>
      </c>
      <c r="AS26" s="11">
        <v>6.2600000000000003E-2</v>
      </c>
      <c r="AT26" s="11">
        <v>3.0099999999999998E-2</v>
      </c>
      <c r="AU26" s="11">
        <v>1E-3</v>
      </c>
      <c r="AV26" s="11">
        <v>39.663499999999999</v>
      </c>
      <c r="AW26" s="11">
        <v>1.2418</v>
      </c>
      <c r="AX26" s="11">
        <v>0.50449999999999995</v>
      </c>
      <c r="AY26" s="11">
        <v>1.5800000000000002E-2</v>
      </c>
      <c r="AZ26" s="11">
        <v>0.39653979238754328</v>
      </c>
      <c r="BA26" s="11">
        <v>16.760797342192689</v>
      </c>
      <c r="BB26" s="11">
        <v>0.88739244294799846</v>
      </c>
      <c r="BC26" s="11">
        <v>0.68780204910110188</v>
      </c>
      <c r="BD26" s="11">
        <v>0.11264533108474051</v>
      </c>
      <c r="BE26" s="27"/>
    </row>
    <row r="27" spans="2:78" ht="13.5" customHeight="1" x14ac:dyDescent="0.2">
      <c r="B27" s="10">
        <v>190</v>
      </c>
      <c r="C27" s="10">
        <v>9.4320000000000004</v>
      </c>
      <c r="D27" s="10">
        <v>190.393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33.200000000000003</v>
      </c>
      <c r="Q27" s="24">
        <v>1.29</v>
      </c>
      <c r="R27" s="24">
        <v>3.79</v>
      </c>
      <c r="S27" s="24">
        <v>42.41</v>
      </c>
      <c r="T27" s="24">
        <v>92.26</v>
      </c>
      <c r="U27" s="10">
        <v>2</v>
      </c>
      <c r="V27" s="10">
        <v>0</v>
      </c>
      <c r="W27" s="10">
        <v>2</v>
      </c>
      <c r="X27" s="10">
        <v>0</v>
      </c>
      <c r="Y27" s="10">
        <v>0</v>
      </c>
      <c r="Z27" s="10">
        <v>1</v>
      </c>
      <c r="AA27" s="10">
        <v>270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0.83609999999999995</v>
      </c>
      <c r="AK27" s="10">
        <v>7.4499999999999997E-2</v>
      </c>
      <c r="AL27" s="11">
        <v>2.6700000000000002E-2</v>
      </c>
      <c r="AM27" s="11">
        <v>2.3999999999999998E-3</v>
      </c>
      <c r="AN27" s="11">
        <v>2.3742000000000001</v>
      </c>
      <c r="AO27" s="11">
        <v>0.2077</v>
      </c>
      <c r="AP27" s="11">
        <v>0.18970000000000001</v>
      </c>
      <c r="AQ27" s="11">
        <v>1.66E-2</v>
      </c>
      <c r="AR27" s="11">
        <v>1.6377999999999999</v>
      </c>
      <c r="AS27" s="11">
        <v>0.16900000000000001</v>
      </c>
      <c r="AT27" s="11">
        <v>2.75E-2</v>
      </c>
      <c r="AU27" s="11">
        <v>2.8E-3</v>
      </c>
      <c r="AV27" s="11">
        <v>35.1083</v>
      </c>
      <c r="AW27" s="11">
        <v>2.6061999999999999</v>
      </c>
      <c r="AX27" s="11">
        <v>0.44729999999999998</v>
      </c>
      <c r="AY27" s="11">
        <v>3.32E-2</v>
      </c>
      <c r="AZ27" s="11">
        <v>0.40439560439560429</v>
      </c>
      <c r="BA27" s="11">
        <v>16.265454545454546</v>
      </c>
      <c r="BB27" s="11">
        <v>0.88416175231676486</v>
      </c>
      <c r="BC27" s="11">
        <v>0.64597866228970036</v>
      </c>
      <c r="BD27" s="11">
        <v>0.16458202063808111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0.12645000000000001</v>
      </c>
      <c r="BJ27" s="4">
        <f>DSTDEV(PlotSort2,"PhxRed",$BT$31:$BT$32)/SQRT($BH27)</f>
        <v>2.3499999999999979E-3</v>
      </c>
      <c r="BK27" s="4">
        <f>DAVERAGE(PlotSort2,"PhxRedEdge",$BT$31:$BT$32)</f>
        <v>0.23675000000000002</v>
      </c>
      <c r="BL27" s="4">
        <f>DSTDEV(PlotSort2,"PhxRedEdge",$BT$31:$BT$32)/SQRT($BH27)</f>
        <v>1.4499999999999927E-3</v>
      </c>
      <c r="BM27" s="4">
        <f>DAVERAGE(PlotSort2,"TMRed",$BT$31:$BT$32)</f>
        <v>0.12404999999999999</v>
      </c>
      <c r="BN27" s="4">
        <f>DSTDEV(PlotSort2,"TMRed",$BT$31:$BT$32)/SQRT($BH27)</f>
        <v>1.9500000000000001E-3</v>
      </c>
      <c r="BO27" s="4">
        <f>DAVERAGE(PlotSort2,"TMNIR",$BT$31:$BT$32)</f>
        <v>0.42969999999999997</v>
      </c>
      <c r="BP27" s="4">
        <f>DSTDEV(PlotSort2,"TMNIR",$BT$31:$BT$32)/SQRT($BH27)</f>
        <v>5.2999999999999992E-3</v>
      </c>
      <c r="BQ27" s="4">
        <f>DAVERAGE(PlotSort2,"NDRE",$BT$31:$BT$32)</f>
        <v>0.28949028038186214</v>
      </c>
      <c r="BR27" s="4">
        <f>DSTDEV(PlotSort2,"NDRE",$BT$31:$BT$32)/SQRT($BH27)</f>
        <v>2.8448354826655087E-3</v>
      </c>
      <c r="BS27" s="4">
        <f>DAVERAGE(PlotSort2,"rvi",$BT$31:$BT$32)</f>
        <v>3.4654537654537654</v>
      </c>
      <c r="BT27" s="4">
        <f>DSTDEV(PlotSort2,"rvi",$BT$31:$BT$32)/SQRT($BH27)</f>
        <v>9.71997971997971E-2</v>
      </c>
      <c r="BU27" s="17">
        <f>DAVERAGE(PlotSort2,"ndvi",$BT$31:$BT$32)</f>
        <v>0.55190487595646887</v>
      </c>
      <c r="BV27" s="4">
        <f>DSTDEV(PlotSort2,"ndvi",$BT$31:$BT$32)/SQRT($BH27)</f>
        <v>9.7537131657712828E-3</v>
      </c>
      <c r="BW27" s="17">
        <f>DAVERAGE(PlotSort2,"SAVI",$BT$31:$BT$32)</f>
        <v>0.43506055560330709</v>
      </c>
      <c r="BX27" s="4">
        <f>DSTDEV(PlotSort2,"SAVI",$BT$31:$BT$32)/SQRT($BH27)</f>
        <v>8.937174034380933E-3</v>
      </c>
      <c r="BY27" s="17">
        <f>DAVERAGE(PlotSort2,"CCCI",$BT$31:$BT$32)</f>
        <v>0.49477972243684465</v>
      </c>
      <c r="BZ27" s="4">
        <f>DSTDEV(PlotSort2,"CCCI",$BT$31:$BT$32)/SQRT($BH27)</f>
        <v>1.8055238891549443E-2</v>
      </c>
    </row>
    <row r="28" spans="2:78" ht="13.5" customHeight="1" x14ac:dyDescent="0.2">
      <c r="B28" s="10">
        <v>190</v>
      </c>
      <c r="C28" s="10">
        <v>9.4250000000000007</v>
      </c>
      <c r="D28" s="10">
        <v>190.39270999999999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33.200000000000003</v>
      </c>
      <c r="Q28" s="24">
        <v>1.29</v>
      </c>
      <c r="R28" s="24">
        <v>3.79</v>
      </c>
      <c r="S28" s="24">
        <v>42.5</v>
      </c>
      <c r="T28" s="24">
        <v>92.2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1</v>
      </c>
      <c r="AA28" s="10">
        <v>270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1.2796000000000001</v>
      </c>
      <c r="AK28" s="10">
        <v>3.7600000000000001E-2</v>
      </c>
      <c r="AL28" s="11">
        <v>4.1000000000000002E-2</v>
      </c>
      <c r="AM28" s="11">
        <v>1.1999999999999999E-3</v>
      </c>
      <c r="AN28" s="11">
        <v>2.3936999999999999</v>
      </c>
      <c r="AO28" s="11">
        <v>2.1100000000000001E-2</v>
      </c>
      <c r="AP28" s="11">
        <v>0.19159999999999999</v>
      </c>
      <c r="AQ28" s="11">
        <v>1.6999999999999999E-3</v>
      </c>
      <c r="AR28" s="11">
        <v>2.4737</v>
      </c>
      <c r="AS28" s="11">
        <v>0.10100000000000001</v>
      </c>
      <c r="AT28" s="11">
        <v>4.1500000000000002E-2</v>
      </c>
      <c r="AU28" s="11">
        <v>1.6999999999999999E-3</v>
      </c>
      <c r="AV28" s="11">
        <v>34.311700000000002</v>
      </c>
      <c r="AW28" s="11">
        <v>0.66979999999999995</v>
      </c>
      <c r="AX28" s="11">
        <v>0.43780000000000002</v>
      </c>
      <c r="AY28" s="11">
        <v>8.5000000000000006E-3</v>
      </c>
      <c r="AZ28" s="11">
        <v>0.39116619002224345</v>
      </c>
      <c r="BA28" s="11">
        <v>10.549397590361446</v>
      </c>
      <c r="BB28" s="11">
        <v>0.82683079490924272</v>
      </c>
      <c r="BC28" s="11">
        <v>0.60701521494945365</v>
      </c>
      <c r="BD28" s="11">
        <v>0.24522457678492388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3.9050000000000001E-2</v>
      </c>
      <c r="BJ28" s="4">
        <f>DSTDEV(PlotSort2,"PhxRed",$BU$31:$BU$32)/SQRT($BH28)</f>
        <v>5.1500000000000122E-3</v>
      </c>
      <c r="BK28" s="4">
        <f>DAVERAGE(PlotSort2,"PhxRedEdge",$BU$31:$BU$32)</f>
        <v>0.20234999999999997</v>
      </c>
      <c r="BL28" s="4">
        <f>DSTDEV(PlotSort2,"PhxRedEdge",$BU$31:$BU$32)/SQRT($BH28)</f>
        <v>1.4249999999999997E-2</v>
      </c>
      <c r="BM28" s="4">
        <f>DAVERAGE(PlotSort2,"TMRed",$BU$31:$BU$32)</f>
        <v>4.0150000000000005E-2</v>
      </c>
      <c r="BN28" s="4">
        <f>DSTDEV(PlotSort2,"TMRed",$BU$31:$BU$32)/SQRT($BH28)</f>
        <v>5.4499999999999705E-3</v>
      </c>
      <c r="BO28" s="4">
        <f>DAVERAGE(PlotSort2,"TMNIR",$BU$31:$BU$32)</f>
        <v>0.45519999999999999</v>
      </c>
      <c r="BP28" s="4">
        <f>DSTDEV(PlotSort2,"TMNIR",$BU$31:$BU$32)/SQRT($BH28)</f>
        <v>3.3600000000000019E-2</v>
      </c>
      <c r="BQ28" s="4">
        <f>DAVERAGE(PlotSort2,"NDRE",$BU$31:$BU$32)</f>
        <v>0.38442779264753879</v>
      </c>
      <c r="BR28" s="4">
        <f>DSTDEV(PlotSort2,"NDRE",$BU$31:$BU$32)/SQRT($BH28)</f>
        <v>1.4525589260364344E-3</v>
      </c>
      <c r="BS28" s="4">
        <f>DAVERAGE(PlotSort2,"rvi",$BU$31:$BU$32)</f>
        <v>11.666034683249912</v>
      </c>
      <c r="BT28" s="4">
        <f>DSTDEV(PlotSort2,"rvi",$BU$31:$BU$32)/SQRT($BH28)</f>
        <v>2.4204206481621906</v>
      </c>
      <c r="BU28" s="17">
        <f>DAVERAGE(PlotSort2,"ndvi",$BU$31:$BU$32)</f>
        <v>0.83611263754235854</v>
      </c>
      <c r="BV28" s="4">
        <f>DSTDEV(PlotSort2,"ndvi",$BU$31:$BU$32)/SQRT($BH28)</f>
        <v>3.1318116994413225E-2</v>
      </c>
      <c r="BW28" s="17">
        <f>DAVERAGE(PlotSort2,"SAVI",$BU$31:$BU$32)</f>
        <v>0.62431852702193258</v>
      </c>
      <c r="BX28" s="4">
        <f>DSTDEV(PlotSort2,"SAVI",$BU$31:$BU$32)/SQRT($BH28)</f>
        <v>4.1191976153446164E-2</v>
      </c>
      <c r="BY28" s="17">
        <f>DAVERAGE(PlotSort2,"CCCI",$BU$31:$BU$32)</f>
        <v>0.18230573300177183</v>
      </c>
      <c r="BZ28" s="4">
        <f>DSTDEV(PlotSort2,"CCCI",$BU$31:$BU$32)/SQRT($BH28)</f>
        <v>7.7725837322749569E-2</v>
      </c>
    </row>
    <row r="29" spans="2:78" ht="13.5" customHeight="1" x14ac:dyDescent="0.2">
      <c r="B29" s="10">
        <v>190</v>
      </c>
      <c r="C29" s="10">
        <v>9.4160000000000004</v>
      </c>
      <c r="D29" s="10">
        <v>190.39232999999999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33.200000000000003</v>
      </c>
      <c r="Q29" s="24">
        <v>1.29</v>
      </c>
      <c r="R29" s="24">
        <v>3.79</v>
      </c>
      <c r="S29" s="24">
        <v>42.61</v>
      </c>
      <c r="T29" s="24">
        <v>92.12</v>
      </c>
      <c r="U29" s="10">
        <v>2</v>
      </c>
      <c r="V29" s="10">
        <v>0</v>
      </c>
      <c r="W29" s="10">
        <v>2</v>
      </c>
      <c r="X29" s="10">
        <v>0</v>
      </c>
      <c r="Y29" s="10">
        <v>0</v>
      </c>
      <c r="Z29" s="10">
        <v>1</v>
      </c>
      <c r="AA29" s="10">
        <v>270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1.2329000000000001</v>
      </c>
      <c r="AK29" s="10">
        <v>0.16930000000000001</v>
      </c>
      <c r="AL29" s="11">
        <v>3.95E-2</v>
      </c>
      <c r="AM29" s="11">
        <v>5.4000000000000003E-3</v>
      </c>
      <c r="AN29" s="11">
        <v>2.8757000000000001</v>
      </c>
      <c r="AO29" s="11">
        <v>0.16900000000000001</v>
      </c>
      <c r="AP29" s="11">
        <v>0.23069999999999999</v>
      </c>
      <c r="AQ29" s="11">
        <v>1.3599999999999999E-2</v>
      </c>
      <c r="AR29" s="11">
        <v>2.4822000000000002</v>
      </c>
      <c r="AS29" s="11">
        <v>0.33839999999999998</v>
      </c>
      <c r="AT29" s="11">
        <v>4.1799999999999997E-2</v>
      </c>
      <c r="AU29" s="11">
        <v>5.7000000000000002E-3</v>
      </c>
      <c r="AV29" s="11">
        <v>38.844000000000001</v>
      </c>
      <c r="AW29" s="11">
        <v>1.6786000000000001</v>
      </c>
      <c r="AX29" s="11">
        <v>0.49669999999999997</v>
      </c>
      <c r="AY29" s="11">
        <v>2.1499999999999998E-2</v>
      </c>
      <c r="AZ29" s="11">
        <v>0.36568600494913395</v>
      </c>
      <c r="BA29" s="11">
        <v>11.882775119617225</v>
      </c>
      <c r="BB29" s="11">
        <v>0.84475394614670374</v>
      </c>
      <c r="BC29" s="11">
        <v>0.6570534424650939</v>
      </c>
      <c r="BD29" s="11">
        <v>4.8476384897105942E-2</v>
      </c>
      <c r="BE29" s="27"/>
      <c r="BF29" s="5"/>
    </row>
    <row r="30" spans="2:78" ht="13.5" customHeight="1" x14ac:dyDescent="0.2">
      <c r="B30" s="10">
        <v>190</v>
      </c>
      <c r="C30" s="10">
        <v>9.4079999999999995</v>
      </c>
      <c r="D30" s="10">
        <v>190.392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33.200000000000003</v>
      </c>
      <c r="Q30" s="24">
        <v>1.29</v>
      </c>
      <c r="R30" s="24">
        <v>3.79</v>
      </c>
      <c r="S30" s="24">
        <v>42.71</v>
      </c>
      <c r="T30" s="24">
        <v>92.05</v>
      </c>
      <c r="U30" s="10">
        <v>2</v>
      </c>
      <c r="V30" s="10">
        <v>0</v>
      </c>
      <c r="W30" s="10">
        <v>2</v>
      </c>
      <c r="X30" s="10">
        <v>0</v>
      </c>
      <c r="Y30" s="10">
        <v>0</v>
      </c>
      <c r="Z30" s="10">
        <v>1</v>
      </c>
      <c r="AA30" s="10">
        <v>270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0.87290000000000001</v>
      </c>
      <c r="AK30" s="10">
        <v>3.95E-2</v>
      </c>
      <c r="AL30" s="11">
        <v>2.8000000000000001E-2</v>
      </c>
      <c r="AM30" s="11">
        <v>1.2999999999999999E-3</v>
      </c>
      <c r="AN30" s="11">
        <v>2.6648000000000001</v>
      </c>
      <c r="AO30" s="11">
        <v>0.1598</v>
      </c>
      <c r="AP30" s="11">
        <v>0.2142</v>
      </c>
      <c r="AQ30" s="11">
        <v>1.2800000000000001E-2</v>
      </c>
      <c r="AR30" s="11">
        <v>1.6618999999999999</v>
      </c>
      <c r="AS30" s="11">
        <v>1.52E-2</v>
      </c>
      <c r="AT30" s="11">
        <v>2.8000000000000001E-2</v>
      </c>
      <c r="AU30" s="11">
        <v>2.9999999999999997E-4</v>
      </c>
      <c r="AV30" s="11">
        <v>41.610399999999998</v>
      </c>
      <c r="AW30" s="11">
        <v>0.20180000000000001</v>
      </c>
      <c r="AX30" s="11">
        <v>0.53300000000000003</v>
      </c>
      <c r="AY30" s="11">
        <v>2.5999999999999999E-3</v>
      </c>
      <c r="AZ30" s="11">
        <v>0.42665952890792291</v>
      </c>
      <c r="BA30" s="11">
        <v>19.035714285714285</v>
      </c>
      <c r="BB30" s="11">
        <v>0.90017825311942956</v>
      </c>
      <c r="BC30" s="11">
        <v>0.71394910461828465</v>
      </c>
      <c r="BD30" s="11">
        <v>0.2451985772993264</v>
      </c>
      <c r="BE30" s="27"/>
      <c r="BF30" s="5"/>
      <c r="BH30" s="19" t="s">
        <v>116</v>
      </c>
    </row>
    <row r="31" spans="2:78" ht="13.5" customHeight="1" x14ac:dyDescent="0.2">
      <c r="B31" s="10">
        <v>190</v>
      </c>
      <c r="C31" s="10">
        <v>9.4</v>
      </c>
      <c r="D31" s="10">
        <v>190.39167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33.200000000000003</v>
      </c>
      <c r="Q31" s="24">
        <v>1.29</v>
      </c>
      <c r="R31" s="24">
        <v>3.79</v>
      </c>
      <c r="S31" s="24">
        <v>42.81</v>
      </c>
      <c r="T31" s="24">
        <v>91.98</v>
      </c>
      <c r="U31" s="10">
        <v>2</v>
      </c>
      <c r="V31" s="10">
        <v>0</v>
      </c>
      <c r="W31" s="10">
        <v>2</v>
      </c>
      <c r="X31" s="10">
        <v>0</v>
      </c>
      <c r="Y31" s="10">
        <v>0</v>
      </c>
      <c r="Z31" s="10">
        <v>1</v>
      </c>
      <c r="AA31" s="10">
        <v>270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0.91320000000000001</v>
      </c>
      <c r="AK31" s="10">
        <v>3.4599999999999999E-2</v>
      </c>
      <c r="AL31" s="11">
        <v>2.9399999999999999E-2</v>
      </c>
      <c r="AM31" s="11">
        <v>1.1000000000000001E-3</v>
      </c>
      <c r="AN31" s="11">
        <v>2.6263000000000001</v>
      </c>
      <c r="AO31" s="11">
        <v>0.1817</v>
      </c>
      <c r="AP31" s="11">
        <v>0.21149999999999999</v>
      </c>
      <c r="AQ31" s="11">
        <v>1.46E-2</v>
      </c>
      <c r="AR31" s="11">
        <v>1.8129999999999999</v>
      </c>
      <c r="AS31" s="11">
        <v>0.16539999999999999</v>
      </c>
      <c r="AT31" s="11">
        <v>3.0599999999999999E-2</v>
      </c>
      <c r="AU31" s="11">
        <v>2.8E-3</v>
      </c>
      <c r="AV31" s="11">
        <v>37.897599999999997</v>
      </c>
      <c r="AW31" s="11">
        <v>3.1989999999999998</v>
      </c>
      <c r="AX31" s="11">
        <v>0.48630000000000001</v>
      </c>
      <c r="AY31" s="11">
        <v>4.1000000000000002E-2</v>
      </c>
      <c r="AZ31" s="11">
        <v>0.3938091143594154</v>
      </c>
      <c r="BA31" s="11">
        <v>15.892156862745098</v>
      </c>
      <c r="BB31" s="11">
        <v>0.881601857225769</v>
      </c>
      <c r="BC31" s="11">
        <v>0.67218998918281037</v>
      </c>
      <c r="BD31" s="11">
        <v>0.11234836225785956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190</v>
      </c>
      <c r="C32" s="10">
        <v>9.3919999999999995</v>
      </c>
      <c r="D32" s="10">
        <v>190.39133000000001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33.200000000000003</v>
      </c>
      <c r="Q32" s="24">
        <v>1.29</v>
      </c>
      <c r="R32" s="24">
        <v>3.79</v>
      </c>
      <c r="S32" s="24">
        <v>42.91</v>
      </c>
      <c r="T32" s="24">
        <v>91.91</v>
      </c>
      <c r="U32" s="10">
        <v>2</v>
      </c>
      <c r="V32" s="10">
        <v>0</v>
      </c>
      <c r="W32" s="10">
        <v>2</v>
      </c>
      <c r="X32" s="10">
        <v>0</v>
      </c>
      <c r="Y32" s="10">
        <v>0</v>
      </c>
      <c r="Z32" s="10">
        <v>1</v>
      </c>
      <c r="AA32" s="10">
        <v>270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0.92530000000000001</v>
      </c>
      <c r="AK32" s="10">
        <v>0.1067</v>
      </c>
      <c r="AL32" s="11">
        <v>2.98E-2</v>
      </c>
      <c r="AM32" s="11">
        <v>3.3999999999999998E-3</v>
      </c>
      <c r="AN32" s="11">
        <v>2.5722999999999998</v>
      </c>
      <c r="AO32" s="11">
        <v>0.1694</v>
      </c>
      <c r="AP32" s="11">
        <v>0.20749999999999999</v>
      </c>
      <c r="AQ32" s="11">
        <v>1.37E-2</v>
      </c>
      <c r="AR32" s="11">
        <v>1.8152999999999999</v>
      </c>
      <c r="AS32" s="11">
        <v>0.17119999999999999</v>
      </c>
      <c r="AT32" s="11">
        <v>3.0700000000000002E-2</v>
      </c>
      <c r="AU32" s="11">
        <v>2.8999999999999998E-3</v>
      </c>
      <c r="AV32" s="11">
        <v>38.319800000000001</v>
      </c>
      <c r="AW32" s="11">
        <v>1.8158000000000001</v>
      </c>
      <c r="AX32" s="11">
        <v>0.49249999999999999</v>
      </c>
      <c r="AY32" s="11">
        <v>2.3300000000000001E-2</v>
      </c>
      <c r="AZ32" s="11">
        <v>0.4071428571428572</v>
      </c>
      <c r="BA32" s="11">
        <v>16.042345276872965</v>
      </c>
      <c r="BB32" s="11">
        <v>0.88264525993883791</v>
      </c>
      <c r="BC32" s="11">
        <v>0.67699374511336974</v>
      </c>
      <c r="BD32" s="11">
        <v>0.18383570833487012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190</v>
      </c>
      <c r="C33" s="10">
        <v>9.3849999999999998</v>
      </c>
      <c r="D33" s="10">
        <v>190.39104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33.200000000000003</v>
      </c>
      <c r="Q33" s="24">
        <v>1.29</v>
      </c>
      <c r="R33" s="24">
        <v>3.79</v>
      </c>
      <c r="S33" s="24">
        <v>43</v>
      </c>
      <c r="T33" s="24">
        <v>91.85</v>
      </c>
      <c r="U33" s="10">
        <v>2</v>
      </c>
      <c r="V33" s="10">
        <v>0</v>
      </c>
      <c r="W33" s="10">
        <v>2</v>
      </c>
      <c r="X33" s="10">
        <v>0</v>
      </c>
      <c r="Y33" s="10">
        <v>0</v>
      </c>
      <c r="Z33" s="10">
        <v>1</v>
      </c>
      <c r="AA33" s="10">
        <v>270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1.1528</v>
      </c>
      <c r="AK33" s="10">
        <v>9.3100000000000002E-2</v>
      </c>
      <c r="AL33" s="11">
        <v>3.7199999999999997E-2</v>
      </c>
      <c r="AM33" s="11">
        <v>3.0000000000000001E-3</v>
      </c>
      <c r="AN33" s="11">
        <v>2.6793</v>
      </c>
      <c r="AO33" s="11">
        <v>3.7000000000000002E-3</v>
      </c>
      <c r="AP33" s="11">
        <v>0.2165</v>
      </c>
      <c r="AQ33" s="11">
        <v>2.9999999999999997E-4</v>
      </c>
      <c r="AR33" s="11">
        <v>2.2711999999999999</v>
      </c>
      <c r="AS33" s="11">
        <v>0.21679999999999999</v>
      </c>
      <c r="AT33" s="11">
        <v>3.85E-2</v>
      </c>
      <c r="AU33" s="11">
        <v>3.7000000000000002E-3</v>
      </c>
      <c r="AV33" s="11">
        <v>38.827399999999997</v>
      </c>
      <c r="AW33" s="11">
        <v>0.5595</v>
      </c>
      <c r="AX33" s="11">
        <v>0.49980000000000002</v>
      </c>
      <c r="AY33" s="11">
        <v>7.1999999999999998E-3</v>
      </c>
      <c r="AZ33" s="11">
        <v>0.39550467681139184</v>
      </c>
      <c r="BA33" s="11">
        <v>12.981818181818182</v>
      </c>
      <c r="BB33" s="11">
        <v>0.85695708712613794</v>
      </c>
      <c r="BC33" s="11">
        <v>0.66642588847154005</v>
      </c>
      <c r="BD33" s="11">
        <v>0.18689475780960801</v>
      </c>
      <c r="BE33" s="27"/>
      <c r="BF33" s="5"/>
    </row>
    <row r="34" spans="2:66" ht="13.5" customHeight="1" x14ac:dyDescent="0.2">
      <c r="B34" s="10">
        <v>190</v>
      </c>
      <c r="C34" s="10">
        <v>9.4580000000000002</v>
      </c>
      <c r="D34" s="10">
        <v>190.39408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33.200000000000003</v>
      </c>
      <c r="Q34" s="24">
        <v>1.29</v>
      </c>
      <c r="R34" s="24">
        <v>3.79</v>
      </c>
      <c r="S34" s="24">
        <v>42.09</v>
      </c>
      <c r="T34" s="24">
        <v>92.49</v>
      </c>
      <c r="U34" s="10">
        <v>2</v>
      </c>
      <c r="V34" s="10">
        <v>0</v>
      </c>
      <c r="W34" s="10">
        <v>2</v>
      </c>
      <c r="X34" s="10">
        <v>0</v>
      </c>
      <c r="Y34" s="10">
        <v>0</v>
      </c>
      <c r="Z34" s="10">
        <v>1</v>
      </c>
      <c r="AA34" s="10">
        <v>270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2.8622000000000001</v>
      </c>
      <c r="AK34" s="10">
        <v>0.24079999999999999</v>
      </c>
      <c r="AL34" s="11">
        <v>9.0999999999999998E-2</v>
      </c>
      <c r="AM34" s="11">
        <v>7.7000000000000002E-3</v>
      </c>
      <c r="AN34" s="11">
        <v>2.7222</v>
      </c>
      <c r="AO34" s="11">
        <v>3.8199999999999998E-2</v>
      </c>
      <c r="AP34" s="11">
        <v>0.2162</v>
      </c>
      <c r="AQ34" s="11">
        <v>3.0000000000000001E-3</v>
      </c>
      <c r="AR34" s="11">
        <v>5.7961999999999998</v>
      </c>
      <c r="AS34" s="11">
        <v>0.50109999999999999</v>
      </c>
      <c r="AT34" s="11">
        <v>9.6600000000000005E-2</v>
      </c>
      <c r="AU34" s="11">
        <v>8.3999999999999995E-3</v>
      </c>
      <c r="AV34" s="11">
        <v>32.006999999999998</v>
      </c>
      <c r="AW34" s="11">
        <v>1.639</v>
      </c>
      <c r="AX34" s="11">
        <v>0.40550000000000003</v>
      </c>
      <c r="AY34" s="11">
        <v>2.0799999999999999E-2</v>
      </c>
      <c r="AZ34" s="11">
        <v>0.30448769502975714</v>
      </c>
      <c r="BA34" s="11">
        <v>4.1977225672877845</v>
      </c>
      <c r="BB34" s="11">
        <v>0.61521609241187014</v>
      </c>
      <c r="BC34" s="11">
        <v>0.46237900409140809</v>
      </c>
      <c r="BD34" s="11">
        <v>0.36078476664051795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190</v>
      </c>
      <c r="C35" s="10">
        <v>9.4649999999999999</v>
      </c>
      <c r="D35" s="10">
        <v>190.39437000000001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33.200000000000003</v>
      </c>
      <c r="Q35" s="24">
        <v>1.29</v>
      </c>
      <c r="R35" s="24">
        <v>3.79</v>
      </c>
      <c r="S35" s="24">
        <v>42</v>
      </c>
      <c r="T35" s="24">
        <v>92.55</v>
      </c>
      <c r="U35" s="10">
        <v>2</v>
      </c>
      <c r="V35" s="10">
        <v>0</v>
      </c>
      <c r="W35" s="10">
        <v>2</v>
      </c>
      <c r="X35" s="10">
        <v>0</v>
      </c>
      <c r="Y35" s="10">
        <v>0</v>
      </c>
      <c r="Z35" s="10">
        <v>1</v>
      </c>
      <c r="AA35" s="10">
        <v>270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0.83030000000000004</v>
      </c>
      <c r="AK35" s="10">
        <v>6.13E-2</v>
      </c>
      <c r="AL35" s="11">
        <v>2.63E-2</v>
      </c>
      <c r="AM35" s="11">
        <v>1.9E-3</v>
      </c>
      <c r="AN35" s="11">
        <v>2.1368</v>
      </c>
      <c r="AO35" s="11">
        <v>2.2800000000000001E-2</v>
      </c>
      <c r="AP35" s="11">
        <v>0.16950000000000001</v>
      </c>
      <c r="AQ35" s="11">
        <v>1.8E-3</v>
      </c>
      <c r="AR35" s="11">
        <v>1.6289</v>
      </c>
      <c r="AS35" s="11">
        <v>6.88E-2</v>
      </c>
      <c r="AT35" s="11">
        <v>2.7099999999999999E-2</v>
      </c>
      <c r="AU35" s="11">
        <v>1.1000000000000001E-3</v>
      </c>
      <c r="AV35" s="11">
        <v>31.5411</v>
      </c>
      <c r="AW35" s="11">
        <v>0.64480000000000004</v>
      </c>
      <c r="AX35" s="11">
        <v>0.39900000000000002</v>
      </c>
      <c r="AY35" s="11">
        <v>8.2000000000000007E-3</v>
      </c>
      <c r="AZ35" s="11">
        <v>0.40369393139841692</v>
      </c>
      <c r="BA35" s="11">
        <v>14.723247232472326</v>
      </c>
      <c r="BB35" s="11">
        <v>0.87279981225064529</v>
      </c>
      <c r="BC35" s="11">
        <v>0.60236475542597989</v>
      </c>
      <c r="BD35" s="11">
        <v>0.19066906327008537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190</v>
      </c>
      <c r="C36" s="10">
        <v>9.4730000000000008</v>
      </c>
      <c r="D36" s="10">
        <v>190.39471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33.200000000000003</v>
      </c>
      <c r="Q36" s="24">
        <v>1.29</v>
      </c>
      <c r="R36" s="24">
        <v>3.79</v>
      </c>
      <c r="S36" s="24">
        <v>41.9</v>
      </c>
      <c r="T36" s="24">
        <v>92.62</v>
      </c>
      <c r="U36" s="10">
        <v>2</v>
      </c>
      <c r="V36" s="10">
        <v>0</v>
      </c>
      <c r="W36" s="10">
        <v>2</v>
      </c>
      <c r="X36" s="10">
        <v>0</v>
      </c>
      <c r="Y36" s="10">
        <v>0</v>
      </c>
      <c r="Z36" s="10">
        <v>1</v>
      </c>
      <c r="AA36" s="10">
        <v>270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0.92730000000000001</v>
      </c>
      <c r="AK36" s="10">
        <v>4.1000000000000003E-3</v>
      </c>
      <c r="AL36" s="11">
        <v>2.9399999999999999E-2</v>
      </c>
      <c r="AM36" s="11">
        <v>1E-4</v>
      </c>
      <c r="AN36" s="11">
        <v>2.6905999999999999</v>
      </c>
      <c r="AO36" s="11">
        <v>2.9600000000000001E-2</v>
      </c>
      <c r="AP36" s="11">
        <v>0.21299999999999999</v>
      </c>
      <c r="AQ36" s="11">
        <v>2.3E-3</v>
      </c>
      <c r="AR36" s="11">
        <v>1.8375999999999999</v>
      </c>
      <c r="AS36" s="11">
        <v>3.7100000000000001E-2</v>
      </c>
      <c r="AT36" s="11">
        <v>3.0499999999999999E-2</v>
      </c>
      <c r="AU36" s="11">
        <v>5.9999999999999995E-4</v>
      </c>
      <c r="AV36" s="11">
        <v>39.291200000000003</v>
      </c>
      <c r="AW36" s="11">
        <v>0.79039999999999999</v>
      </c>
      <c r="AX36" s="11">
        <v>0.49619999999999997</v>
      </c>
      <c r="AY36" s="11">
        <v>0.01</v>
      </c>
      <c r="AZ36" s="11">
        <v>0.39932318104906944</v>
      </c>
      <c r="BA36" s="11">
        <v>16.268852459016394</v>
      </c>
      <c r="BB36" s="11">
        <v>0.88418454528194423</v>
      </c>
      <c r="BC36" s="11">
        <v>0.68038375377422811</v>
      </c>
      <c r="BD36" s="11">
        <v>0.13634573505523012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190</v>
      </c>
      <c r="C37" s="10">
        <v>9.4809999999999999</v>
      </c>
      <c r="D37" s="10">
        <v>190.39503999999999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33.200000000000003</v>
      </c>
      <c r="Q37" s="24">
        <v>1.29</v>
      </c>
      <c r="R37" s="24">
        <v>3.79</v>
      </c>
      <c r="S37" s="24">
        <v>41.8</v>
      </c>
      <c r="T37" s="24">
        <v>92.69</v>
      </c>
      <c r="U37" s="10">
        <v>2</v>
      </c>
      <c r="V37" s="10">
        <v>0</v>
      </c>
      <c r="W37" s="10">
        <v>2</v>
      </c>
      <c r="X37" s="10">
        <v>0</v>
      </c>
      <c r="Y37" s="10">
        <v>0</v>
      </c>
      <c r="Z37" s="10">
        <v>1</v>
      </c>
      <c r="AA37" s="10">
        <v>270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0.95620000000000005</v>
      </c>
      <c r="AK37" s="10">
        <v>6.7599999999999993E-2</v>
      </c>
      <c r="AL37" s="11">
        <v>3.0200000000000001E-2</v>
      </c>
      <c r="AM37" s="11">
        <v>2.0999999999999999E-3</v>
      </c>
      <c r="AN37" s="11">
        <v>2.5449999999999999</v>
      </c>
      <c r="AO37" s="11">
        <v>3.8899999999999997E-2</v>
      </c>
      <c r="AP37" s="11">
        <v>0.2011</v>
      </c>
      <c r="AQ37" s="11">
        <v>3.0999999999999999E-3</v>
      </c>
      <c r="AR37" s="11">
        <v>1.9369000000000001</v>
      </c>
      <c r="AS37" s="11">
        <v>0.16489999999999999</v>
      </c>
      <c r="AT37" s="11">
        <v>3.2099999999999997E-2</v>
      </c>
      <c r="AU37" s="11">
        <v>2.7000000000000001E-3</v>
      </c>
      <c r="AV37" s="11">
        <v>36.616300000000003</v>
      </c>
      <c r="AW37" s="11">
        <v>6.2399999999999997E-2</v>
      </c>
      <c r="AX37" s="11">
        <v>0.46160000000000001</v>
      </c>
      <c r="AY37" s="11">
        <v>8.0000000000000004E-4</v>
      </c>
      <c r="AZ37" s="11">
        <v>0.39308887882903271</v>
      </c>
      <c r="BA37" s="11">
        <v>14.380062305295953</v>
      </c>
      <c r="BB37" s="11">
        <v>0.86996151509013564</v>
      </c>
      <c r="BC37" s="11">
        <v>0.64833450739659848</v>
      </c>
      <c r="BD37" s="11">
        <v>0.13857878250689859</v>
      </c>
      <c r="BE37" s="27"/>
      <c r="BF37" s="5"/>
      <c r="BI37" s="22">
        <v>2</v>
      </c>
    </row>
    <row r="38" spans="2:66" ht="13.5" customHeight="1" x14ac:dyDescent="0.2">
      <c r="B38" s="10">
        <v>190</v>
      </c>
      <c r="C38" s="10">
        <v>9.4890000000000008</v>
      </c>
      <c r="D38" s="10">
        <v>190.39537999999999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33.200000000000003</v>
      </c>
      <c r="Q38" s="24">
        <v>1.29</v>
      </c>
      <c r="R38" s="24">
        <v>3.79</v>
      </c>
      <c r="S38" s="24">
        <v>41.7</v>
      </c>
      <c r="T38" s="24">
        <v>92.76</v>
      </c>
      <c r="U38" s="10">
        <v>2</v>
      </c>
      <c r="V38" s="10">
        <v>0</v>
      </c>
      <c r="W38" s="10">
        <v>2</v>
      </c>
      <c r="X38" s="10">
        <v>0</v>
      </c>
      <c r="Y38" s="10">
        <v>0</v>
      </c>
      <c r="Z38" s="10">
        <v>1</v>
      </c>
      <c r="AA38" s="10">
        <v>270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1.0344</v>
      </c>
      <c r="AK38" s="10">
        <v>1.49E-2</v>
      </c>
      <c r="AL38" s="11">
        <v>3.27E-2</v>
      </c>
      <c r="AM38" s="11">
        <v>5.0000000000000001E-4</v>
      </c>
      <c r="AN38" s="11">
        <v>2.754</v>
      </c>
      <c r="AO38" s="11">
        <v>4.0099999999999997E-2</v>
      </c>
      <c r="AP38" s="11">
        <v>0.2172</v>
      </c>
      <c r="AQ38" s="11">
        <v>3.2000000000000002E-3</v>
      </c>
      <c r="AR38" s="11">
        <v>2.0388000000000002</v>
      </c>
      <c r="AS38" s="11">
        <v>9.7000000000000003E-2</v>
      </c>
      <c r="AT38" s="11">
        <v>3.3700000000000001E-2</v>
      </c>
      <c r="AU38" s="11">
        <v>1.6000000000000001E-3</v>
      </c>
      <c r="AV38" s="11">
        <v>39.014600000000002</v>
      </c>
      <c r="AW38" s="11">
        <v>1.2834000000000001</v>
      </c>
      <c r="AX38" s="11">
        <v>0.49099999999999999</v>
      </c>
      <c r="AY38" s="11">
        <v>1.6199999999999999E-2</v>
      </c>
      <c r="AZ38" s="11">
        <v>0.3866139508613386</v>
      </c>
      <c r="BA38" s="11">
        <v>14.56973293768546</v>
      </c>
      <c r="BB38" s="11">
        <v>0.87154564513055088</v>
      </c>
      <c r="BC38" s="11">
        <v>0.6694154386649751</v>
      </c>
      <c r="BD38" s="11">
        <v>9.8041662211886677E-2</v>
      </c>
      <c r="BE38" s="27"/>
      <c r="BF38" s="5"/>
      <c r="BI38" s="22">
        <v>3</v>
      </c>
      <c r="BJ38" s="3"/>
    </row>
    <row r="39" spans="2:66" ht="13.5" customHeight="1" x14ac:dyDescent="0.2">
      <c r="B39" s="10">
        <v>190</v>
      </c>
      <c r="C39" s="10">
        <v>9.4969999999999999</v>
      </c>
      <c r="D39" s="10">
        <v>190.39571000000001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33.200000000000003</v>
      </c>
      <c r="Q39" s="24">
        <v>1.29</v>
      </c>
      <c r="R39" s="24">
        <v>3.79</v>
      </c>
      <c r="S39" s="24">
        <v>41.6</v>
      </c>
      <c r="T39" s="24">
        <v>92.83</v>
      </c>
      <c r="U39" s="10">
        <v>2</v>
      </c>
      <c r="V39" s="10">
        <v>0</v>
      </c>
      <c r="W39" s="10">
        <v>2</v>
      </c>
      <c r="X39" s="10">
        <v>0</v>
      </c>
      <c r="Y39" s="10">
        <v>0</v>
      </c>
      <c r="Z39" s="10">
        <v>1</v>
      </c>
      <c r="AA39" s="10">
        <v>270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0.87439999999999996</v>
      </c>
      <c r="AK39" s="10">
        <v>0</v>
      </c>
      <c r="AL39" s="11">
        <v>2.76E-2</v>
      </c>
      <c r="AM39" s="11">
        <v>0</v>
      </c>
      <c r="AN39" s="11">
        <v>2.5859999999999999</v>
      </c>
      <c r="AO39" s="11">
        <v>5.8099999999999999E-2</v>
      </c>
      <c r="AP39" s="11">
        <v>0.2036</v>
      </c>
      <c r="AQ39" s="11">
        <v>4.5999999999999999E-3</v>
      </c>
      <c r="AR39" s="11">
        <v>1.7201</v>
      </c>
      <c r="AS39" s="11">
        <v>1.34E-2</v>
      </c>
      <c r="AT39" s="11">
        <v>2.8400000000000002E-2</v>
      </c>
      <c r="AU39" s="11">
        <v>2.0000000000000001E-4</v>
      </c>
      <c r="AV39" s="11">
        <v>37.4754</v>
      </c>
      <c r="AW39" s="11">
        <v>0.4098</v>
      </c>
      <c r="AX39" s="11">
        <v>0.4708</v>
      </c>
      <c r="AY39" s="11">
        <v>5.1000000000000004E-3</v>
      </c>
      <c r="AZ39" s="11">
        <v>0.39620403321470937</v>
      </c>
      <c r="BA39" s="11">
        <v>16.577464788732392</v>
      </c>
      <c r="BB39" s="11">
        <v>0.88621794871794879</v>
      </c>
      <c r="BC39" s="11">
        <v>0.66413130504403528</v>
      </c>
      <c r="BD39" s="11">
        <v>0.1137946370108088</v>
      </c>
      <c r="BE39" s="27"/>
      <c r="BF39" s="5"/>
    </row>
    <row r="40" spans="2:66" ht="13.5" customHeight="1" x14ac:dyDescent="0.2">
      <c r="B40" s="10">
        <v>190</v>
      </c>
      <c r="C40" s="10">
        <v>9.5050000000000008</v>
      </c>
      <c r="D40" s="10">
        <v>190.39604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33.200000000000003</v>
      </c>
      <c r="Q40" s="24">
        <v>1.29</v>
      </c>
      <c r="R40" s="24">
        <v>3.79</v>
      </c>
      <c r="S40" s="24">
        <v>41.5</v>
      </c>
      <c r="T40" s="24">
        <v>92.91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1</v>
      </c>
      <c r="AA40" s="10">
        <v>270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2.2010000000000001</v>
      </c>
      <c r="AK40" s="10">
        <v>0.13350000000000001</v>
      </c>
      <c r="AL40" s="11">
        <v>6.9199999999999998E-2</v>
      </c>
      <c r="AM40" s="11">
        <v>4.1999999999999997E-3</v>
      </c>
      <c r="AN40" s="11">
        <v>2.8039999999999998</v>
      </c>
      <c r="AO40" s="11">
        <v>2.92E-2</v>
      </c>
      <c r="AP40" s="11">
        <v>0.22040000000000001</v>
      </c>
      <c r="AQ40" s="11">
        <v>2.3E-3</v>
      </c>
      <c r="AR40" s="11">
        <v>4.2317</v>
      </c>
      <c r="AS40" s="11">
        <v>5.5899999999999998E-2</v>
      </c>
      <c r="AT40" s="11">
        <v>6.9800000000000001E-2</v>
      </c>
      <c r="AU40" s="11">
        <v>8.9999999999999998E-4</v>
      </c>
      <c r="AV40" s="11">
        <v>33.591999999999999</v>
      </c>
      <c r="AW40" s="11">
        <v>1.1149</v>
      </c>
      <c r="AX40" s="11">
        <v>0.42130000000000001</v>
      </c>
      <c r="AY40" s="11">
        <v>1.4E-2</v>
      </c>
      <c r="AZ40" s="11">
        <v>0.31307464547296243</v>
      </c>
      <c r="BA40" s="11">
        <v>6.0358166189111744</v>
      </c>
      <c r="BB40" s="11">
        <v>0.71574017511708421</v>
      </c>
      <c r="BC40" s="11">
        <v>0.53198466350519635</v>
      </c>
      <c r="BD40" s="11">
        <v>8.577296295630886E-2</v>
      </c>
      <c r="BE40" s="27"/>
      <c r="BF40" s="5"/>
    </row>
    <row r="41" spans="2:66" ht="13.5" customHeight="1" x14ac:dyDescent="0.2">
      <c r="B41" s="10">
        <v>190</v>
      </c>
      <c r="C41" s="10">
        <v>9.5139999999999993</v>
      </c>
      <c r="D41" s="10">
        <v>190.39642000000001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33.200000000000003</v>
      </c>
      <c r="Q41" s="24">
        <v>1.29</v>
      </c>
      <c r="R41" s="24">
        <v>3.79</v>
      </c>
      <c r="S41" s="24">
        <v>41.38</v>
      </c>
      <c r="T41" s="24">
        <v>92.99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1</v>
      </c>
      <c r="AA41" s="10">
        <v>270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0.8629</v>
      </c>
      <c r="AK41" s="10">
        <v>4.0399999999999998E-2</v>
      </c>
      <c r="AL41" s="11">
        <v>2.7099999999999999E-2</v>
      </c>
      <c r="AM41" s="11">
        <v>1.2999999999999999E-3</v>
      </c>
      <c r="AN41" s="11">
        <v>2.1189</v>
      </c>
      <c r="AO41" s="11">
        <v>1.0699999999999999E-2</v>
      </c>
      <c r="AP41" s="11">
        <v>0.16619999999999999</v>
      </c>
      <c r="AQ41" s="11">
        <v>8.0000000000000004E-4</v>
      </c>
      <c r="AR41" s="11">
        <v>1.7025999999999999</v>
      </c>
      <c r="AS41" s="11">
        <v>0.14169999999999999</v>
      </c>
      <c r="AT41" s="11">
        <v>2.8000000000000001E-2</v>
      </c>
      <c r="AU41" s="11">
        <v>2.3E-3</v>
      </c>
      <c r="AV41" s="11">
        <v>30.322199999999999</v>
      </c>
      <c r="AW41" s="11">
        <v>6.2399999999999997E-2</v>
      </c>
      <c r="AX41" s="11">
        <v>0.37959999999999999</v>
      </c>
      <c r="AY41" s="11">
        <v>8.0000000000000004E-4</v>
      </c>
      <c r="AZ41" s="11">
        <v>0.39098570905093444</v>
      </c>
      <c r="BA41" s="11">
        <v>13.557142857142857</v>
      </c>
      <c r="BB41" s="11">
        <v>0.86261040235525011</v>
      </c>
      <c r="BC41" s="11">
        <v>0.58109299250771262</v>
      </c>
      <c r="BD41" s="11">
        <v>0.14609568002343079</v>
      </c>
      <c r="BE41" s="27"/>
      <c r="BF41" s="5"/>
    </row>
    <row r="42" spans="2:66" ht="13.5" customHeight="1" x14ac:dyDescent="0.2">
      <c r="B42" s="10">
        <v>190</v>
      </c>
      <c r="C42" s="10">
        <v>9.3160000000000007</v>
      </c>
      <c r="D42" s="10">
        <v>190.38817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33.200000000000003</v>
      </c>
      <c r="Q42" s="24">
        <v>1.29</v>
      </c>
      <c r="R42" s="24">
        <v>3.79</v>
      </c>
      <c r="S42" s="24">
        <v>43.87</v>
      </c>
      <c r="T42" s="24">
        <v>91.26</v>
      </c>
      <c r="U42" s="10">
        <v>2</v>
      </c>
      <c r="V42" s="10">
        <v>0</v>
      </c>
      <c r="W42" s="10">
        <v>2</v>
      </c>
      <c r="X42" s="10">
        <v>0</v>
      </c>
      <c r="Y42" s="10">
        <v>0</v>
      </c>
      <c r="Z42" s="10">
        <v>1</v>
      </c>
      <c r="AA42" s="10">
        <v>270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7.7808000000000002</v>
      </c>
      <c r="AK42" s="10">
        <v>0.2432</v>
      </c>
      <c r="AL42" s="11">
        <v>0.25509999999999999</v>
      </c>
      <c r="AM42" s="11">
        <v>8.0000000000000002E-3</v>
      </c>
      <c r="AN42" s="11">
        <v>3.5312999999999999</v>
      </c>
      <c r="AO42" s="11">
        <v>0.1071</v>
      </c>
      <c r="AP42" s="11">
        <v>0.28999999999999998</v>
      </c>
      <c r="AQ42" s="11">
        <v>8.8000000000000005E-3</v>
      </c>
      <c r="AR42" s="11">
        <v>14.6312</v>
      </c>
      <c r="AS42" s="11">
        <v>0.4854</v>
      </c>
      <c r="AT42" s="11">
        <v>0.25180000000000002</v>
      </c>
      <c r="AU42" s="11">
        <v>8.3999999999999995E-3</v>
      </c>
      <c r="AV42" s="11">
        <v>24.982900000000001</v>
      </c>
      <c r="AW42" s="11">
        <v>0.73009999999999997</v>
      </c>
      <c r="AX42" s="11">
        <v>0.3266</v>
      </c>
      <c r="AY42" s="11">
        <v>9.4999999999999998E-3</v>
      </c>
      <c r="AZ42" s="11">
        <v>5.9357768407395428E-2</v>
      </c>
      <c r="BA42" s="11">
        <v>1.2970611596505162</v>
      </c>
      <c r="BB42" s="11">
        <v>0.12932226832641766</v>
      </c>
      <c r="BC42" s="11">
        <v>0.10404302670623142</v>
      </c>
      <c r="BD42" s="11">
        <v>0.34641706173256054</v>
      </c>
      <c r="BE42" s="27"/>
      <c r="BF42" s="5"/>
    </row>
    <row r="43" spans="2:66" ht="13.5" customHeight="1" x14ac:dyDescent="0.2">
      <c r="B43" s="10">
        <v>190</v>
      </c>
      <c r="C43" s="10">
        <v>9.3239999999999998</v>
      </c>
      <c r="D43" s="10">
        <v>190.38849999999999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33.200000000000003</v>
      </c>
      <c r="Q43" s="24">
        <v>1.29</v>
      </c>
      <c r="R43" s="24">
        <v>3.79</v>
      </c>
      <c r="S43" s="24">
        <v>43.77</v>
      </c>
      <c r="T43" s="24">
        <v>91.33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1</v>
      </c>
      <c r="AA43" s="10">
        <v>270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1.3504</v>
      </c>
      <c r="AK43" s="10">
        <v>0.13519999999999999</v>
      </c>
      <c r="AL43" s="11">
        <v>4.4200000000000003E-2</v>
      </c>
      <c r="AM43" s="11">
        <v>4.4000000000000003E-3</v>
      </c>
      <c r="AN43" s="11">
        <v>2.2949000000000002</v>
      </c>
      <c r="AO43" s="11">
        <v>4.9000000000000002E-2</v>
      </c>
      <c r="AP43" s="11">
        <v>0.18809999999999999</v>
      </c>
      <c r="AQ43" s="11">
        <v>4.0000000000000001E-3</v>
      </c>
      <c r="AR43" s="11">
        <v>2.6574</v>
      </c>
      <c r="AS43" s="11">
        <v>0.34370000000000001</v>
      </c>
      <c r="AT43" s="11">
        <v>4.5600000000000002E-2</v>
      </c>
      <c r="AU43" s="11">
        <v>5.8999999999999999E-3</v>
      </c>
      <c r="AV43" s="11">
        <v>32.308599999999998</v>
      </c>
      <c r="AW43" s="11">
        <v>1.2459</v>
      </c>
      <c r="AX43" s="11">
        <v>0.42159999999999997</v>
      </c>
      <c r="AY43" s="11">
        <v>1.6299999999999999E-2</v>
      </c>
      <c r="AZ43" s="11">
        <v>0.38297523372150238</v>
      </c>
      <c r="BA43" s="11">
        <v>9.2456140350877192</v>
      </c>
      <c r="BB43" s="11">
        <v>0.80479452054794531</v>
      </c>
      <c r="BC43" s="11">
        <v>0.58312655086848642</v>
      </c>
      <c r="BD43" s="11">
        <v>0.2600315703245214</v>
      </c>
      <c r="BE43" s="27"/>
      <c r="BF43" s="5"/>
    </row>
    <row r="44" spans="2:66" ht="13.5" customHeight="1" x14ac:dyDescent="0.2">
      <c r="B44" s="10">
        <v>190</v>
      </c>
      <c r="C44" s="10">
        <v>9.33</v>
      </c>
      <c r="D44" s="10">
        <v>190.38874999999999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33.200000000000003</v>
      </c>
      <c r="Q44" s="24">
        <v>1.29</v>
      </c>
      <c r="R44" s="24">
        <v>3.79</v>
      </c>
      <c r="S44" s="24">
        <v>43.69</v>
      </c>
      <c r="T44" s="24">
        <v>91.38</v>
      </c>
      <c r="U44" s="10">
        <v>2</v>
      </c>
      <c r="V44" s="10">
        <v>0</v>
      </c>
      <c r="W44" s="10">
        <v>2</v>
      </c>
      <c r="X44" s="10">
        <v>0</v>
      </c>
      <c r="Y44" s="10">
        <v>0</v>
      </c>
      <c r="Z44" s="10">
        <v>1</v>
      </c>
      <c r="AA44" s="10">
        <v>270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8.8003</v>
      </c>
      <c r="AK44" s="10">
        <v>4.0000000000000002E-4</v>
      </c>
      <c r="AL44" s="11">
        <v>0.28770000000000001</v>
      </c>
      <c r="AM44" s="11">
        <v>0</v>
      </c>
      <c r="AN44" s="11">
        <v>3.8161999999999998</v>
      </c>
      <c r="AO44" s="11">
        <v>9.1000000000000004E-3</v>
      </c>
      <c r="AP44" s="11">
        <v>0.31240000000000001</v>
      </c>
      <c r="AQ44" s="11">
        <v>6.9999999999999999E-4</v>
      </c>
      <c r="AR44" s="11">
        <v>16.4223</v>
      </c>
      <c r="AS44" s="11">
        <v>1.03E-2</v>
      </c>
      <c r="AT44" s="11">
        <v>0.28170000000000001</v>
      </c>
      <c r="AU44" s="11">
        <v>2.0000000000000001E-4</v>
      </c>
      <c r="AV44" s="11">
        <v>26.746700000000001</v>
      </c>
      <c r="AW44" s="11">
        <v>4.7800000000000002E-2</v>
      </c>
      <c r="AX44" s="11">
        <v>0.34849999999999998</v>
      </c>
      <c r="AY44" s="11">
        <v>5.9999999999999995E-4</v>
      </c>
      <c r="AZ44" s="11">
        <v>5.4622484490845759E-2</v>
      </c>
      <c r="BA44" s="11">
        <v>1.2371317003904863</v>
      </c>
      <c r="BB44" s="11">
        <v>0.10599809584258961</v>
      </c>
      <c r="BC44" s="11">
        <v>8.8656874889400078E-2</v>
      </c>
      <c r="BD44" s="11">
        <v>0.47687912199332338</v>
      </c>
      <c r="BE44" s="27"/>
      <c r="BF44" s="5"/>
    </row>
    <row r="45" spans="2:66" ht="13.5" customHeight="1" x14ac:dyDescent="0.2">
      <c r="B45" s="10">
        <v>190</v>
      </c>
      <c r="C45" s="10">
        <v>9.3379999999999992</v>
      </c>
      <c r="D45" s="10">
        <v>190.38908000000001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33.200000000000003</v>
      </c>
      <c r="Q45" s="24">
        <v>1.29</v>
      </c>
      <c r="R45" s="24">
        <v>3.79</v>
      </c>
      <c r="S45" s="24">
        <v>43.59</v>
      </c>
      <c r="T45" s="24">
        <v>91.45</v>
      </c>
      <c r="U45" s="10">
        <v>2</v>
      </c>
      <c r="V45" s="10">
        <v>0</v>
      </c>
      <c r="W45" s="10">
        <v>2</v>
      </c>
      <c r="X45" s="10">
        <v>0</v>
      </c>
      <c r="Y45" s="10">
        <v>0</v>
      </c>
      <c r="Z45" s="10">
        <v>1</v>
      </c>
      <c r="AA45" s="10">
        <v>270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3.8035000000000001</v>
      </c>
      <c r="AK45" s="10">
        <v>0.58689999999999998</v>
      </c>
      <c r="AL45" s="11">
        <v>0.1241</v>
      </c>
      <c r="AM45" s="11">
        <v>1.9099999999999999E-2</v>
      </c>
      <c r="AN45" s="11">
        <v>2.9155000000000002</v>
      </c>
      <c r="AO45" s="11">
        <v>0.26550000000000001</v>
      </c>
      <c r="AP45" s="11">
        <v>0.2382</v>
      </c>
      <c r="AQ45" s="11">
        <v>2.1700000000000001E-2</v>
      </c>
      <c r="AR45" s="11">
        <v>7.1310000000000002</v>
      </c>
      <c r="AS45" s="11">
        <v>1.1930000000000001</v>
      </c>
      <c r="AT45" s="11">
        <v>0.1221</v>
      </c>
      <c r="AU45" s="11">
        <v>2.0400000000000001E-2</v>
      </c>
      <c r="AV45" s="11">
        <v>33.444299999999998</v>
      </c>
      <c r="AW45" s="11">
        <v>1.5329999999999999</v>
      </c>
      <c r="AX45" s="11">
        <v>0.435</v>
      </c>
      <c r="AY45" s="11">
        <v>1.9900000000000001E-2</v>
      </c>
      <c r="AZ45" s="11">
        <v>0.29233511586452765</v>
      </c>
      <c r="BA45" s="11">
        <v>3.5626535626535625</v>
      </c>
      <c r="BB45" s="11">
        <v>0.5616585891222402</v>
      </c>
      <c r="BC45" s="11">
        <v>0.44399772963768802</v>
      </c>
      <c r="BD45" s="11">
        <v>0.47672448354529523</v>
      </c>
      <c r="BE45" s="27"/>
      <c r="BF45" s="5"/>
    </row>
    <row r="46" spans="2:66" ht="13.5" customHeight="1" x14ac:dyDescent="0.2">
      <c r="B46" s="10">
        <v>190</v>
      </c>
      <c r="C46" s="10">
        <v>9.3450000000000006</v>
      </c>
      <c r="D46" s="10">
        <v>190.38937999999999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33.200000000000003</v>
      </c>
      <c r="Q46" s="24">
        <v>1.29</v>
      </c>
      <c r="R46" s="24">
        <v>3.79</v>
      </c>
      <c r="S46" s="24">
        <v>43.5</v>
      </c>
      <c r="T46" s="24">
        <v>91.51</v>
      </c>
      <c r="U46" s="10">
        <v>2</v>
      </c>
      <c r="V46" s="10">
        <v>0</v>
      </c>
      <c r="W46" s="10">
        <v>2</v>
      </c>
      <c r="X46" s="10">
        <v>0</v>
      </c>
      <c r="Y46" s="10">
        <v>0</v>
      </c>
      <c r="Z46" s="10">
        <v>1</v>
      </c>
      <c r="AA46" s="10">
        <v>270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5.5416999999999996</v>
      </c>
      <c r="AK46" s="10">
        <v>3.0200000000000001E-2</v>
      </c>
      <c r="AL46" s="11">
        <v>0.18049999999999999</v>
      </c>
      <c r="AM46" s="11">
        <v>1E-3</v>
      </c>
      <c r="AN46" s="11">
        <v>2.5221</v>
      </c>
      <c r="AO46" s="11">
        <v>6.8999999999999999E-3</v>
      </c>
      <c r="AP46" s="11">
        <v>0.20569999999999999</v>
      </c>
      <c r="AQ46" s="11">
        <v>5.9999999999999995E-4</v>
      </c>
      <c r="AR46" s="11">
        <v>10.3498</v>
      </c>
      <c r="AS46" s="11">
        <v>3.5799999999999998E-2</v>
      </c>
      <c r="AT46" s="11">
        <v>0.1769</v>
      </c>
      <c r="AU46" s="11">
        <v>5.9999999999999995E-4</v>
      </c>
      <c r="AV46" s="11">
        <v>17.965</v>
      </c>
      <c r="AW46" s="11">
        <v>5.62E-2</v>
      </c>
      <c r="AX46" s="11">
        <v>0.23330000000000001</v>
      </c>
      <c r="AY46" s="11">
        <v>6.9999999999999999E-4</v>
      </c>
      <c r="AZ46" s="11">
        <v>6.2870159453302987E-2</v>
      </c>
      <c r="BA46" s="11">
        <v>1.3188241944601471</v>
      </c>
      <c r="BB46" s="11">
        <v>0.13749390541199416</v>
      </c>
      <c r="BC46" s="11">
        <v>9.2946605141727104E-2</v>
      </c>
      <c r="BD46" s="11">
        <v>0.33651789501838608</v>
      </c>
      <c r="BE46" s="27"/>
      <c r="BF46" s="5"/>
    </row>
    <row r="47" spans="2:66" ht="13.5" customHeight="1" x14ac:dyDescent="0.2">
      <c r="B47" s="10">
        <v>190</v>
      </c>
      <c r="C47" s="10">
        <v>9.3529999999999998</v>
      </c>
      <c r="D47" s="10">
        <v>190.38971000000001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33.200000000000003</v>
      </c>
      <c r="Q47" s="24">
        <v>1.29</v>
      </c>
      <c r="R47" s="24">
        <v>3.79</v>
      </c>
      <c r="S47" s="24">
        <v>43.4</v>
      </c>
      <c r="T47" s="24">
        <v>91.58</v>
      </c>
      <c r="U47" s="10">
        <v>2</v>
      </c>
      <c r="V47" s="10">
        <v>0</v>
      </c>
      <c r="W47" s="10">
        <v>2</v>
      </c>
      <c r="X47" s="10">
        <v>0</v>
      </c>
      <c r="Y47" s="10">
        <v>0</v>
      </c>
      <c r="Z47" s="10">
        <v>1</v>
      </c>
      <c r="AA47" s="10">
        <v>270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1.042</v>
      </c>
      <c r="AK47" s="10">
        <v>2.8500000000000001E-2</v>
      </c>
      <c r="AL47" s="11">
        <v>3.39E-2</v>
      </c>
      <c r="AM47" s="11">
        <v>8.9999999999999998E-4</v>
      </c>
      <c r="AN47" s="11">
        <v>2.6598999999999999</v>
      </c>
      <c r="AO47" s="11">
        <v>3.5999999999999997E-2</v>
      </c>
      <c r="AP47" s="11">
        <v>0.21659999999999999</v>
      </c>
      <c r="AQ47" s="11">
        <v>2.8999999999999998E-3</v>
      </c>
      <c r="AR47" s="11">
        <v>2.0365000000000002</v>
      </c>
      <c r="AS47" s="11">
        <v>8.7599999999999997E-2</v>
      </c>
      <c r="AT47" s="11">
        <v>3.4700000000000002E-2</v>
      </c>
      <c r="AU47" s="11">
        <v>1.5E-3</v>
      </c>
      <c r="AV47" s="11">
        <v>37.706200000000003</v>
      </c>
      <c r="AW47" s="11">
        <v>0.77790000000000004</v>
      </c>
      <c r="AX47" s="11">
        <v>0.48880000000000001</v>
      </c>
      <c r="AY47" s="11">
        <v>1.01E-2</v>
      </c>
      <c r="AZ47" s="11">
        <v>0.38588035157357525</v>
      </c>
      <c r="BA47" s="11">
        <v>14.086455331412104</v>
      </c>
      <c r="BB47" s="11">
        <v>0.86743075453677176</v>
      </c>
      <c r="BC47" s="11">
        <v>0.66551050317537874</v>
      </c>
      <c r="BD47" s="11">
        <v>0.10457989567902226</v>
      </c>
      <c r="BE47" s="27"/>
      <c r="BF47" s="5"/>
    </row>
    <row r="48" spans="2:66" ht="13.5" customHeight="1" x14ac:dyDescent="0.2">
      <c r="B48" s="10">
        <v>190</v>
      </c>
      <c r="C48" s="10">
        <v>9.36</v>
      </c>
      <c r="D48" s="10">
        <v>190.39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33.200000000000003</v>
      </c>
      <c r="Q48" s="24">
        <v>1.29</v>
      </c>
      <c r="R48" s="24">
        <v>3.79</v>
      </c>
      <c r="S48" s="24">
        <v>43.32</v>
      </c>
      <c r="T48" s="24">
        <v>91.64</v>
      </c>
      <c r="U48" s="10">
        <v>2</v>
      </c>
      <c r="V48" s="10">
        <v>0</v>
      </c>
      <c r="W48" s="10">
        <v>2</v>
      </c>
      <c r="X48" s="10">
        <v>0</v>
      </c>
      <c r="Y48" s="10">
        <v>0</v>
      </c>
      <c r="Z48" s="10">
        <v>1</v>
      </c>
      <c r="AA48" s="10">
        <v>270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8.6193000000000008</v>
      </c>
      <c r="AK48" s="10">
        <v>0.1115</v>
      </c>
      <c r="AL48" s="11">
        <v>0.27989999999999998</v>
      </c>
      <c r="AM48" s="11">
        <v>3.5999999999999999E-3</v>
      </c>
      <c r="AN48" s="11">
        <v>3.7370000000000001</v>
      </c>
      <c r="AO48" s="11">
        <v>4.2799999999999998E-2</v>
      </c>
      <c r="AP48" s="11">
        <v>0.30370000000000003</v>
      </c>
      <c r="AQ48" s="11">
        <v>3.5000000000000001E-3</v>
      </c>
      <c r="AR48" s="11">
        <v>16.066099999999999</v>
      </c>
      <c r="AS48" s="11">
        <v>0.11890000000000001</v>
      </c>
      <c r="AT48" s="11">
        <v>0.2737</v>
      </c>
      <c r="AU48" s="11">
        <v>2E-3</v>
      </c>
      <c r="AV48" s="11">
        <v>26.139399999999998</v>
      </c>
      <c r="AW48" s="11">
        <v>0.16850000000000001</v>
      </c>
      <c r="AX48" s="11">
        <v>0.33839999999999998</v>
      </c>
      <c r="AY48" s="11">
        <v>2.2000000000000001E-3</v>
      </c>
      <c r="AZ48" s="11">
        <v>5.4041426569070163E-2</v>
      </c>
      <c r="BA48" s="11">
        <v>1.2363902082572158</v>
      </c>
      <c r="BB48" s="11">
        <v>0.10570168273157977</v>
      </c>
      <c r="BC48" s="11">
        <v>8.7267332074453724E-2</v>
      </c>
      <c r="BD48" s="11">
        <v>0.46885324307622228</v>
      </c>
      <c r="BE48" s="27"/>
      <c r="BF48" s="5"/>
    </row>
    <row r="49" spans="2:57" ht="13.5" customHeight="1" x14ac:dyDescent="0.2">
      <c r="B49" s="10">
        <v>190</v>
      </c>
      <c r="C49" s="10">
        <v>9.3680000000000003</v>
      </c>
      <c r="D49" s="10">
        <v>190.39033000000001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33.200000000000003</v>
      </c>
      <c r="Q49" s="24">
        <v>1.29</v>
      </c>
      <c r="R49" s="24">
        <v>3.79</v>
      </c>
      <c r="S49" s="24">
        <v>43.22</v>
      </c>
      <c r="T49" s="24">
        <v>91.71</v>
      </c>
      <c r="U49" s="10">
        <v>2</v>
      </c>
      <c r="V49" s="10">
        <v>0</v>
      </c>
      <c r="W49" s="10">
        <v>2</v>
      </c>
      <c r="X49" s="10">
        <v>0</v>
      </c>
      <c r="Y49" s="10">
        <v>0</v>
      </c>
      <c r="Z49" s="10">
        <v>1</v>
      </c>
      <c r="AA49" s="10">
        <v>270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3.9740000000000002</v>
      </c>
      <c r="AK49" s="10">
        <v>0.50160000000000005</v>
      </c>
      <c r="AL49" s="11">
        <v>0.1288</v>
      </c>
      <c r="AM49" s="11">
        <v>1.6299999999999999E-2</v>
      </c>
      <c r="AN49" s="11">
        <v>2.9007000000000001</v>
      </c>
      <c r="AO49" s="11">
        <v>0.26250000000000001</v>
      </c>
      <c r="AP49" s="11">
        <v>0.23530000000000001</v>
      </c>
      <c r="AQ49" s="11">
        <v>2.1299999999999999E-2</v>
      </c>
      <c r="AR49" s="11">
        <v>7.4095000000000004</v>
      </c>
      <c r="AS49" s="11">
        <v>0.74380000000000002</v>
      </c>
      <c r="AT49" s="11">
        <v>0.126</v>
      </c>
      <c r="AU49" s="11">
        <v>1.26E-2</v>
      </c>
      <c r="AV49" s="11">
        <v>32.8474</v>
      </c>
      <c r="AW49" s="11">
        <v>2.2090000000000001</v>
      </c>
      <c r="AX49" s="11">
        <v>0.4244</v>
      </c>
      <c r="AY49" s="11">
        <v>2.8500000000000001E-2</v>
      </c>
      <c r="AZ49" s="11">
        <v>0.28664544489919663</v>
      </c>
      <c r="BA49" s="11">
        <v>3.3682539682539683</v>
      </c>
      <c r="BB49" s="11">
        <v>0.54215116279069764</v>
      </c>
      <c r="BC49" s="11">
        <v>0.42612338156892615</v>
      </c>
      <c r="BD49" s="11">
        <v>0.51283496132839412</v>
      </c>
      <c r="BE49" s="27"/>
    </row>
    <row r="50" spans="2:57" ht="13.5" customHeight="1" x14ac:dyDescent="0.2">
      <c r="B50" s="10">
        <v>190</v>
      </c>
      <c r="C50" s="10">
        <v>9.2690000000000001</v>
      </c>
      <c r="D50" s="10">
        <v>190.38621000000001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33.200000000000003</v>
      </c>
      <c r="Q50" s="24">
        <v>1.29</v>
      </c>
      <c r="R50" s="24">
        <v>3.79</v>
      </c>
      <c r="S50" s="24">
        <v>44.46</v>
      </c>
      <c r="T50" s="24">
        <v>90.87</v>
      </c>
      <c r="U50" s="10">
        <v>2</v>
      </c>
      <c r="V50" s="10">
        <v>0</v>
      </c>
      <c r="W50" s="10">
        <v>2</v>
      </c>
      <c r="X50" s="10">
        <v>0</v>
      </c>
      <c r="Y50" s="10">
        <v>0</v>
      </c>
      <c r="Z50" s="10">
        <v>1</v>
      </c>
      <c r="AA50" s="10">
        <v>270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7.7603999999999997</v>
      </c>
      <c r="AK50" s="10">
        <v>1.0800000000000001E-2</v>
      </c>
      <c r="AL50" s="11">
        <v>0.25719999999999998</v>
      </c>
      <c r="AM50" s="11">
        <v>4.0000000000000002E-4</v>
      </c>
      <c r="AN50" s="11">
        <v>3.3967999999999998</v>
      </c>
      <c r="AO50" s="11">
        <v>1.8700000000000001E-2</v>
      </c>
      <c r="AP50" s="11">
        <v>0.28220000000000001</v>
      </c>
      <c r="AQ50" s="11">
        <v>1.6000000000000001E-3</v>
      </c>
      <c r="AR50" s="11">
        <v>14.439399999999999</v>
      </c>
      <c r="AS50" s="11">
        <v>0.10059999999999999</v>
      </c>
      <c r="AT50" s="11">
        <v>0.25119999999999998</v>
      </c>
      <c r="AU50" s="11">
        <v>1.6999999999999999E-3</v>
      </c>
      <c r="AV50" s="11">
        <v>24.163399999999999</v>
      </c>
      <c r="AW50" s="11">
        <v>0.1186</v>
      </c>
      <c r="AX50" s="11">
        <v>0.31919999999999998</v>
      </c>
      <c r="AY50" s="11">
        <v>1.6000000000000001E-3</v>
      </c>
      <c r="AZ50" s="11">
        <v>6.1523112736947091E-2</v>
      </c>
      <c r="BA50" s="11">
        <v>1.2707006369426752</v>
      </c>
      <c r="BB50" s="11">
        <v>0.11921458625525948</v>
      </c>
      <c r="BC50" s="11">
        <v>9.52914798206278E-2</v>
      </c>
      <c r="BD50" s="11">
        <v>0.47697258626227179</v>
      </c>
      <c r="BE50" s="27"/>
    </row>
    <row r="51" spans="2:57" ht="13.5" customHeight="1" x14ac:dyDescent="0.2">
      <c r="B51" s="10">
        <v>190</v>
      </c>
      <c r="C51" s="10">
        <v>9.0540000000000003</v>
      </c>
      <c r="D51" s="10">
        <v>190.37725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33.200000000000003</v>
      </c>
      <c r="Q51" s="24">
        <v>1.29</v>
      </c>
      <c r="R51" s="24">
        <v>3.79</v>
      </c>
      <c r="S51" s="24">
        <v>47.16</v>
      </c>
      <c r="T51" s="24">
        <v>89.11</v>
      </c>
      <c r="U51" s="10">
        <v>2</v>
      </c>
      <c r="V51" s="10">
        <v>0</v>
      </c>
      <c r="W51" s="10">
        <v>2</v>
      </c>
      <c r="X51" s="10">
        <v>0</v>
      </c>
      <c r="Y51" s="10">
        <v>0</v>
      </c>
      <c r="Z51" s="10">
        <v>1</v>
      </c>
      <c r="AA51" s="10">
        <v>270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19.991</v>
      </c>
      <c r="AK51" s="26">
        <v>8.4999999999999989E-3</v>
      </c>
      <c r="AL51" s="26">
        <v>0.69650000000000001</v>
      </c>
      <c r="AM51" s="26">
        <v>5.0000000000000001E-4</v>
      </c>
      <c r="AN51" s="26">
        <v>7.8500000000000005</v>
      </c>
      <c r="AO51" s="26">
        <v>7.0000000000000001E-3</v>
      </c>
      <c r="AP51" s="26">
        <v>0.68849999999999989</v>
      </c>
      <c r="AQ51" s="26">
        <v>5.0000000000000001E-4</v>
      </c>
      <c r="AR51" s="26">
        <v>38.051000000000002</v>
      </c>
      <c r="AS51" s="26">
        <v>0.02</v>
      </c>
      <c r="AT51" s="26">
        <v>0.69699999999999995</v>
      </c>
      <c r="AU51" s="26">
        <v>5.0000000000000001E-4</v>
      </c>
      <c r="AV51" s="26">
        <v>48.266399999999997</v>
      </c>
      <c r="AW51" s="26">
        <v>3.1199999999999999E-2</v>
      </c>
      <c r="AX51" s="26">
        <v>0.66959999999999997</v>
      </c>
      <c r="AY51" s="26">
        <v>4.0000000000000002E-4</v>
      </c>
      <c r="AZ51" s="11">
        <v>-1.3916500994035725E-2</v>
      </c>
      <c r="BA51" s="11">
        <v>24.017216642754665</v>
      </c>
      <c r="BB51" s="11">
        <v>-2.0049758524806074E-2</v>
      </c>
      <c r="BC51" s="11">
        <v>-2.2018643522982946E-2</v>
      </c>
      <c r="BD51" s="11">
        <v>0.39181279544517511</v>
      </c>
      <c r="BE51" s="27"/>
    </row>
    <row r="52" spans="2:57" ht="13.5" customHeight="1" x14ac:dyDescent="0.2">
      <c r="B52" s="10">
        <v>190</v>
      </c>
      <c r="C52" s="10">
        <v>9.0449999999999999</v>
      </c>
      <c r="D52" s="10">
        <v>190.37688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33.200000000000003</v>
      </c>
      <c r="Q52" s="24">
        <v>1.29</v>
      </c>
      <c r="R52" s="24">
        <v>3.79</v>
      </c>
      <c r="S52" s="24">
        <v>47.27</v>
      </c>
      <c r="T52" s="24">
        <v>89.03</v>
      </c>
      <c r="U52" s="10">
        <v>2</v>
      </c>
      <c r="V52" s="10">
        <v>0</v>
      </c>
      <c r="W52" s="10">
        <v>2</v>
      </c>
      <c r="X52" s="10">
        <v>0</v>
      </c>
      <c r="Y52" s="10">
        <v>0</v>
      </c>
      <c r="Z52" s="10">
        <v>1</v>
      </c>
      <c r="AA52" s="10">
        <v>270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28.572500000000002</v>
      </c>
      <c r="AK52" s="10">
        <v>1.7299999999999999E-2</v>
      </c>
      <c r="AL52" s="11">
        <v>0.99770000000000003</v>
      </c>
      <c r="AM52" s="11">
        <v>5.9999999999999995E-4</v>
      </c>
      <c r="AN52" s="11">
        <v>11.349500000000001</v>
      </c>
      <c r="AO52" s="11">
        <v>5.0000000000000001E-4</v>
      </c>
      <c r="AP52" s="11">
        <v>0.99750000000000005</v>
      </c>
      <c r="AQ52" s="11">
        <v>0</v>
      </c>
      <c r="AR52" s="11">
        <v>54.361899999999999</v>
      </c>
      <c r="AS52" s="11">
        <v>2.2000000000000001E-3</v>
      </c>
      <c r="AT52" s="11">
        <v>0.99770000000000003</v>
      </c>
      <c r="AU52" s="11">
        <v>0</v>
      </c>
      <c r="AV52" s="11">
        <v>71.753799999999998</v>
      </c>
      <c r="AW52" s="11">
        <v>2.29E-2</v>
      </c>
      <c r="AX52" s="11">
        <v>0.99750000000000005</v>
      </c>
      <c r="AY52" s="11">
        <v>2.9999999999999997E-4</v>
      </c>
      <c r="AZ52" s="25">
        <v>0.72685801887530332</v>
      </c>
      <c r="BA52" s="25">
        <v>1.3199281114162675</v>
      </c>
      <c r="BB52" s="25">
        <v>0.13790432119077958</v>
      </c>
      <c r="BC52" s="25">
        <v>0.20603961436062035</v>
      </c>
      <c r="BD52" s="25">
        <v>11.706871878875418</v>
      </c>
      <c r="BE52" s="27"/>
    </row>
    <row r="53" spans="2:57" ht="13.5" customHeight="1" x14ac:dyDescent="0.2">
      <c r="B53" s="10">
        <v>190</v>
      </c>
      <c r="C53" s="10">
        <v>9.2590000000000003</v>
      </c>
      <c r="D53" s="10">
        <v>190.38578999999999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33.200000000000003</v>
      </c>
      <c r="Q53" s="24">
        <v>1.29</v>
      </c>
      <c r="R53" s="24">
        <v>3.79</v>
      </c>
      <c r="S53" s="24">
        <v>44.58</v>
      </c>
      <c r="T53" s="24">
        <v>90.78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1</v>
      </c>
      <c r="AA53" s="10">
        <v>270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30.2227</v>
      </c>
      <c r="AK53" s="10">
        <v>1.29E-2</v>
      </c>
      <c r="AL53" s="11">
        <v>1.0039</v>
      </c>
      <c r="AM53" s="11">
        <v>4.0000000000000002E-4</v>
      </c>
      <c r="AN53" s="11">
        <v>12.0528</v>
      </c>
      <c r="AO53" s="11">
        <v>1.8E-3</v>
      </c>
      <c r="AP53" s="11">
        <v>1.0037</v>
      </c>
      <c r="AQ53" s="11">
        <v>2.0000000000000001E-4</v>
      </c>
      <c r="AR53" s="11">
        <v>57.578099999999999</v>
      </c>
      <c r="AS53" s="11">
        <v>1.34E-2</v>
      </c>
      <c r="AT53" s="11">
        <v>1.0039</v>
      </c>
      <c r="AU53" s="11">
        <v>2.0000000000000001E-4</v>
      </c>
      <c r="AV53" s="11">
        <v>75.805599999999998</v>
      </c>
      <c r="AW53" s="11">
        <v>2.2800000000000001E-2</v>
      </c>
      <c r="AX53" s="11">
        <v>1.0037</v>
      </c>
      <c r="AY53" s="11">
        <v>2.9999999999999997E-4</v>
      </c>
      <c r="AZ53" s="25">
        <v>0.72563124300010018</v>
      </c>
      <c r="BA53" s="25">
        <v>1.3165700153356918</v>
      </c>
      <c r="BB53" s="25">
        <v>0.13665462871400327</v>
      </c>
      <c r="BC53" s="25">
        <v>0.20421642066958112</v>
      </c>
      <c r="BD53" s="25">
        <v>11.736313814560404</v>
      </c>
      <c r="BE53" s="27"/>
    </row>
    <row r="54" spans="2:57" ht="13.5" customHeight="1" x14ac:dyDescent="0.2">
      <c r="B54" s="10">
        <v>190</v>
      </c>
      <c r="C54" s="10">
        <v>9.5410000000000004</v>
      </c>
      <c r="D54" s="10">
        <v>190.39753999999999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33.200000000000003</v>
      </c>
      <c r="Q54" s="24">
        <v>1.29</v>
      </c>
      <c r="R54" s="24">
        <v>3.79</v>
      </c>
      <c r="S54" s="24">
        <v>41.04</v>
      </c>
      <c r="T54" s="24">
        <v>93.23</v>
      </c>
      <c r="U54" s="10">
        <v>2</v>
      </c>
      <c r="V54" s="10">
        <v>0</v>
      </c>
      <c r="W54" s="10">
        <v>2</v>
      </c>
      <c r="X54" s="10">
        <v>0</v>
      </c>
      <c r="Y54" s="10">
        <v>0</v>
      </c>
      <c r="Z54" s="10">
        <v>1</v>
      </c>
      <c r="AA54" s="10">
        <v>270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32.403199999999998</v>
      </c>
      <c r="AK54" s="10">
        <v>3.7400000000000003E-2</v>
      </c>
      <c r="AL54" s="11">
        <v>1.0115000000000001</v>
      </c>
      <c r="AM54" s="11">
        <v>1.1999999999999999E-3</v>
      </c>
      <c r="AN54" s="11">
        <v>12.9756</v>
      </c>
      <c r="AO54" s="11">
        <v>1.0500000000000001E-2</v>
      </c>
      <c r="AP54" s="11">
        <v>1.0114000000000001</v>
      </c>
      <c r="AQ54" s="11">
        <v>8.0000000000000004E-4</v>
      </c>
      <c r="AR54" s="11">
        <v>61.811199999999999</v>
      </c>
      <c r="AS54" s="11">
        <v>7.51E-2</v>
      </c>
      <c r="AT54" s="11">
        <v>1.0115000000000001</v>
      </c>
      <c r="AU54" s="11">
        <v>1.1999999999999999E-3</v>
      </c>
      <c r="AV54" s="11">
        <v>81.257300000000001</v>
      </c>
      <c r="AW54" s="11">
        <v>0.1028</v>
      </c>
      <c r="AX54" s="11">
        <v>1.0114000000000001</v>
      </c>
      <c r="AY54" s="11">
        <v>1.2999999999999999E-3</v>
      </c>
      <c r="AZ54" s="25">
        <v>0.72460573748658907</v>
      </c>
      <c r="BA54" s="25">
        <v>1.3146047965417271</v>
      </c>
      <c r="BB54" s="25">
        <v>0.1359216039869014</v>
      </c>
      <c r="BC54" s="25">
        <v>0.20317235326690747</v>
      </c>
      <c r="BD54" s="25">
        <v>11.748410018647714</v>
      </c>
      <c r="BE54" s="27"/>
    </row>
  </sheetData>
  <autoFilter ref="B9:BB54" xr:uid="{1530741B-6438-4637-8FA1-64FB3F431B06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7350-2648-4B95-A88F-0075EDED62BD}">
  <sheetPr codeName="Sheet39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192</v>
      </c>
      <c r="C10" s="10">
        <v>9.0719999999999992</v>
      </c>
      <c r="D10" s="10">
        <v>192.37799999999999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33.200000000000003</v>
      </c>
      <c r="Q10" s="24">
        <v>2.16</v>
      </c>
      <c r="R10" s="24">
        <v>2.93</v>
      </c>
      <c r="S10" s="24">
        <v>47.1</v>
      </c>
      <c r="T10" s="24">
        <v>89.52</v>
      </c>
      <c r="U10" s="10">
        <v>5</v>
      </c>
      <c r="V10" s="10">
        <v>2</v>
      </c>
      <c r="W10" s="10">
        <v>1</v>
      </c>
      <c r="X10" s="10">
        <v>2</v>
      </c>
      <c r="Y10" s="10">
        <v>7</v>
      </c>
      <c r="Z10" s="10">
        <v>1</v>
      </c>
      <c r="AA10" s="10">
        <v>45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1.2016</v>
      </c>
      <c r="AK10" s="10">
        <v>6.6699999999999995E-2</v>
      </c>
      <c r="AL10" s="11">
        <v>4.8300000000000003E-2</v>
      </c>
      <c r="AM10" s="11">
        <v>2.7000000000000001E-3</v>
      </c>
      <c r="AN10" s="11">
        <v>1.5610999999999999</v>
      </c>
      <c r="AO10" s="11">
        <v>4.4000000000000003E-3</v>
      </c>
      <c r="AP10" s="11">
        <v>0.1736</v>
      </c>
      <c r="AQ10" s="11">
        <v>5.0000000000000001E-4</v>
      </c>
      <c r="AR10" s="11">
        <v>2.3355999999999999</v>
      </c>
      <c r="AS10" s="11">
        <v>0.13189999999999999</v>
      </c>
      <c r="AT10" s="11">
        <v>4.9700000000000001E-2</v>
      </c>
      <c r="AU10" s="11">
        <v>2.8E-3</v>
      </c>
      <c r="AV10" s="11">
        <v>23.113</v>
      </c>
      <c r="AW10" s="11">
        <v>7.2800000000000004E-2</v>
      </c>
      <c r="AX10" s="11">
        <v>0.378</v>
      </c>
      <c r="AY10" s="11">
        <v>1.1999999999999999E-3</v>
      </c>
      <c r="AZ10" s="11">
        <v>0.37055837563451777</v>
      </c>
      <c r="BA10" s="11">
        <v>7.605633802816901</v>
      </c>
      <c r="BB10" s="11">
        <v>0.7675941080196399</v>
      </c>
      <c r="BC10" s="11">
        <v>0.53082893176673496</v>
      </c>
      <c r="BD10" s="11">
        <v>0.29528772581837076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3.8253125000000013E-2</v>
      </c>
      <c r="BJ10" s="4">
        <f>DSTDEV(PlotSort,"PhxRed",$BI$35:$BI$38)/SQRT($BH10)</f>
        <v>1.9641339734409592E-3</v>
      </c>
      <c r="BK10" s="4">
        <f>DAVERAGE(PlotSort,"PhxRedEdge",$BI$35:$BI$38)</f>
        <v>0.19240000000000002</v>
      </c>
      <c r="BL10" s="4">
        <f>DSTDEV(PlotSort,"PhxRedEdge",$BI$35:$BI$38)/SQRT($BH10)</f>
        <v>3.4536388009955431E-3</v>
      </c>
      <c r="BM10" s="4">
        <f>DAVERAGE(PlotSort,"TMRed",$BI$35:$BI$38)</f>
        <v>3.9537499999999996E-2</v>
      </c>
      <c r="BN10" s="4">
        <f>DSTDEV(PlotSort,"TMRed",$BI$35:$BI$38)/SQRT($BH10)</f>
        <v>1.9743606049521744E-3</v>
      </c>
      <c r="BO10" s="4">
        <f>DAVERAGE(PlotSort,"TMNIR",$BI$35:$BI$38)</f>
        <v>0.44600624999999994</v>
      </c>
      <c r="BP10" s="4">
        <f>DSTDEV(PlotSort,"TMNIR",$BI$35:$BI$38)/SQRT($BH10)</f>
        <v>1.0590186740163541E-2</v>
      </c>
      <c r="BQ10" s="4">
        <f>DAVERAGE(PlotSort,"NDRE",$BI$35:$BI$38)</f>
        <v>0.39525132379717126</v>
      </c>
      <c r="BR10" s="4">
        <f>DSTDEV(PlotSort,"NDRE",$BI$35:$BI$38)/SQRT($BH10)</f>
        <v>5.1477407462593387E-3</v>
      </c>
      <c r="BS10" s="4">
        <f>DAVERAGE(PlotSort,"rvi",$BI$35:$BI$38)</f>
        <v>12.125722865755751</v>
      </c>
      <c r="BT10" s="4">
        <f>DSTDEV(PlotSort,"rvi",$BI$35:$BI$38)/SQRT($BH10)</f>
        <v>0.60508629728973562</v>
      </c>
      <c r="BU10" s="17">
        <f>DAVERAGE(PlotSort,"ndvi",$BI$35:$BI$38)</f>
        <v>0.83393954587716346</v>
      </c>
      <c r="BV10" s="4">
        <f>DSTDEV(PlotSort,"ndvi",$BI$35:$BI$38)/SQRT($BH10)</f>
        <v>1.0119034329030772E-2</v>
      </c>
      <c r="BW10" s="17">
        <f>DAVERAGE(PlotSort,"SAVI",$BI$35:$BI$38)</f>
        <v>0.61543144268090033</v>
      </c>
      <c r="BX10" s="4">
        <f>DSTDEV(PlotSort,"SAVI",$BI$35:$BI$38)/SQRT($BH10)</f>
        <v>1.1906200115206891E-2</v>
      </c>
      <c r="BY10" s="17">
        <f>DAVERAGE(PlotSort,"CCCI",$BI$35:$BI$38)</f>
        <v>0.24957437181365857</v>
      </c>
      <c r="BZ10" s="4">
        <f>DSTDEV(PlotSort,"CCCI",$BI$35:$BI$38)/SQRT($BH10)</f>
        <v>1.3164708867271679E-2</v>
      </c>
    </row>
    <row r="11" spans="1:78" ht="13.5" customHeight="1" x14ac:dyDescent="0.2">
      <c r="B11" s="10">
        <v>192</v>
      </c>
      <c r="C11" s="10">
        <v>9.0640000000000001</v>
      </c>
      <c r="D11" s="10">
        <v>192.37766999999999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33.200000000000003</v>
      </c>
      <c r="Q11" s="24">
        <v>2.16</v>
      </c>
      <c r="R11" s="24">
        <v>2.93</v>
      </c>
      <c r="S11" s="24">
        <v>47.2</v>
      </c>
      <c r="T11" s="24">
        <v>89.46</v>
      </c>
      <c r="U11" s="10">
        <v>5</v>
      </c>
      <c r="V11" s="10">
        <v>2</v>
      </c>
      <c r="W11" s="10">
        <v>1</v>
      </c>
      <c r="X11" s="10">
        <v>2</v>
      </c>
      <c r="Y11" s="10">
        <v>7</v>
      </c>
      <c r="Z11" s="10">
        <v>1</v>
      </c>
      <c r="AA11" s="10">
        <v>45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1.4242999999999999</v>
      </c>
      <c r="AK11" s="10">
        <v>0.15290000000000001</v>
      </c>
      <c r="AL11" s="11">
        <v>5.8099999999999999E-2</v>
      </c>
      <c r="AM11" s="11">
        <v>6.1999999999999998E-3</v>
      </c>
      <c r="AN11" s="11">
        <v>1.7049000000000001</v>
      </c>
      <c r="AO11" s="11">
        <v>9.4000000000000004E-3</v>
      </c>
      <c r="AP11" s="11">
        <v>0.19259999999999999</v>
      </c>
      <c r="AQ11" s="11">
        <v>1.1000000000000001E-3</v>
      </c>
      <c r="AR11" s="11">
        <v>2.7498999999999998</v>
      </c>
      <c r="AS11" s="11">
        <v>0.34060000000000001</v>
      </c>
      <c r="AT11" s="11">
        <v>5.9400000000000001E-2</v>
      </c>
      <c r="AU11" s="11">
        <v>7.4000000000000003E-3</v>
      </c>
      <c r="AV11" s="11">
        <v>24.535699999999999</v>
      </c>
      <c r="AW11" s="11">
        <v>0.97550000000000003</v>
      </c>
      <c r="AX11" s="11">
        <v>0.40739999999999998</v>
      </c>
      <c r="AY11" s="11">
        <v>1.6199999999999999E-2</v>
      </c>
      <c r="AZ11" s="11">
        <v>0.35799999999999998</v>
      </c>
      <c r="BA11" s="11">
        <v>6.8585858585858581</v>
      </c>
      <c r="BB11" s="11">
        <v>0.74550128534704363</v>
      </c>
      <c r="BC11" s="11">
        <v>0.53992552751344647</v>
      </c>
      <c r="BD11" s="11">
        <v>0.28457861585920491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3.7449999999999997E-2</v>
      </c>
      <c r="BJ11" s="4">
        <f>DSTDEV(PlotSort,"PhxRed",$BI$31:$BI$32)/SQRT($BH11)</f>
        <v>1.9905401277040369E-3</v>
      </c>
      <c r="BK11" s="4">
        <f>DAVERAGE(PlotSort,"PhxRedEdge",$BI$31:$BI$32)</f>
        <v>0.19425625000000002</v>
      </c>
      <c r="BL11" s="4">
        <f>DSTDEV(PlotSort,"PhxRedEdge",$BI$31:$BI$32)/SQRT($BH11)</f>
        <v>5.2949895243049449E-3</v>
      </c>
      <c r="BM11" s="4">
        <f>DAVERAGE(PlotSort,"TMRed",$BI$31:$BI$32)</f>
        <v>3.8706249999999998E-2</v>
      </c>
      <c r="BN11" s="4">
        <f>DSTDEV(PlotSort,"TMRed",$BI$31:$BI$32)/SQRT($BH11)</f>
        <v>1.9863800565769608E-3</v>
      </c>
      <c r="BO11" s="4">
        <f>DAVERAGE(PlotSort,"TMNIR",$BI$31:$BI$32)</f>
        <v>0.44875624999999997</v>
      </c>
      <c r="BP11" s="4">
        <f>DSTDEV(PlotSort,"TMNIR",$BI$31:$BI$32)/SQRT($BH11)</f>
        <v>1.3400873630569791E-2</v>
      </c>
      <c r="BQ11" s="4">
        <f>DAVERAGE(PlotSort,"NDRE",$BI$31:$BI$32)</f>
        <v>0.39507070199889249</v>
      </c>
      <c r="BR11" s="4">
        <f>DSTDEV(PlotSort,"NDRE",$BI$31:$BI$32)/SQRT($BH11)</f>
        <v>5.5112423514261794E-3</v>
      </c>
      <c r="BS11" s="4">
        <f>DAVERAGE(PlotSort,"rvi",$BI$31:$BI$32)</f>
        <v>12.036515233585533</v>
      </c>
      <c r="BT11" s="4">
        <f>DSTDEV(PlotSort,"rvi",$BI$31:$BI$32)/SQRT($BH11)</f>
        <v>0.65817314217642409</v>
      </c>
      <c r="BU11" s="17">
        <f>DAVERAGE(PlotSort,"ndvi",$BI$31:$BI$32)</f>
        <v>0.83905636870212319</v>
      </c>
      <c r="BV11" s="4">
        <f>DSTDEV(PlotSort,"ndvi",$BI$31:$BI$32)/SQRT($BH11)</f>
        <v>1.0144432198665598E-2</v>
      </c>
      <c r="BW11" s="17">
        <f>DAVERAGE(PlotSort,"SAVI",$BI$31:$BI$32)</f>
        <v>0.62043965489563824</v>
      </c>
      <c r="BX11" s="4">
        <f>DSTDEV(PlotSort,"SAVI",$BI$31:$BI$32)/SQRT($BH11)</f>
        <v>1.3826455847685866E-2</v>
      </c>
      <c r="BY11" s="17">
        <f>DAVERAGE(PlotSort,"CCCI",$BI$31:$BI$32)</f>
        <v>0.23394916280762995</v>
      </c>
      <c r="BZ11" s="4">
        <f>DSTDEV(PlotSort,"CCCI",$BI$31:$BI$32)/SQRT($BH11)</f>
        <v>1.8813125750648321E-2</v>
      </c>
    </row>
    <row r="12" spans="1:78" ht="13.5" customHeight="1" x14ac:dyDescent="0.2">
      <c r="B12" s="10">
        <v>192</v>
      </c>
      <c r="C12" s="10">
        <v>9.0559999999999992</v>
      </c>
      <c r="D12" s="10">
        <v>192.37733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33.200000000000003</v>
      </c>
      <c r="Q12" s="24">
        <v>2.16</v>
      </c>
      <c r="R12" s="24">
        <v>2.93</v>
      </c>
      <c r="S12" s="24">
        <v>47.3</v>
      </c>
      <c r="T12" s="24">
        <v>89.39</v>
      </c>
      <c r="U12" s="10">
        <v>5</v>
      </c>
      <c r="V12" s="10">
        <v>2</v>
      </c>
      <c r="W12" s="10">
        <v>1</v>
      </c>
      <c r="X12" s="10">
        <v>2</v>
      </c>
      <c r="Y12" s="10">
        <v>7</v>
      </c>
      <c r="Z12" s="10">
        <v>1</v>
      </c>
      <c r="AA12" s="10">
        <v>45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0.78879999999999995</v>
      </c>
      <c r="AK12" s="10">
        <v>3.9699999999999999E-2</v>
      </c>
      <c r="AL12" s="11">
        <v>3.27E-2</v>
      </c>
      <c r="AM12" s="11">
        <v>1.6000000000000001E-3</v>
      </c>
      <c r="AN12" s="11">
        <v>1.5168999999999999</v>
      </c>
      <c r="AO12" s="11">
        <v>2.1299999999999999E-2</v>
      </c>
      <c r="AP12" s="11">
        <v>0.1741</v>
      </c>
      <c r="AQ12" s="11">
        <v>2.3999999999999998E-3</v>
      </c>
      <c r="AR12" s="11">
        <v>1.5135000000000001</v>
      </c>
      <c r="AS12" s="11">
        <v>8.6699999999999999E-2</v>
      </c>
      <c r="AT12" s="11">
        <v>3.32E-2</v>
      </c>
      <c r="AU12" s="11">
        <v>1.9E-3</v>
      </c>
      <c r="AV12" s="11">
        <v>25.902200000000001</v>
      </c>
      <c r="AW12" s="11">
        <v>4.99E-2</v>
      </c>
      <c r="AX12" s="11">
        <v>0.43680000000000002</v>
      </c>
      <c r="AY12" s="11">
        <v>8.0000000000000004E-4</v>
      </c>
      <c r="AZ12" s="11">
        <v>0.43002128007857265</v>
      </c>
      <c r="BA12" s="11">
        <v>13.156626506024097</v>
      </c>
      <c r="BB12" s="11">
        <v>0.85872340425531912</v>
      </c>
      <c r="BC12" s="11">
        <v>0.62412371134020628</v>
      </c>
      <c r="BD12" s="11">
        <v>0.37838951505966806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3.9056249999999987E-2</v>
      </c>
      <c r="BJ12" s="4">
        <f>DSTDEV(PlotSort,"PhxRed",$BJ$31:$BJ$32)/SQRT($BH12)</f>
        <v>3.4492628288520007E-3</v>
      </c>
      <c r="BK12" s="4">
        <f>DAVERAGE(PlotSort,"PhxRedEdge",$BJ$31:$BJ$32)</f>
        <v>0.19054375000000001</v>
      </c>
      <c r="BL12" s="4">
        <f>DSTDEV(PlotSort,"PhxRedEdge",$BJ$31:$BJ$32)/SQRT($BH12)</f>
        <v>4.5611947333821798E-3</v>
      </c>
      <c r="BM12" s="4">
        <f>DAVERAGE(PlotSort,"TMRed",$BJ$31:$BJ$32)</f>
        <v>4.0368749999999995E-2</v>
      </c>
      <c r="BN12" s="4">
        <f>DSTDEV(PlotSort,"TMRed",$BJ$31:$BJ$32)/SQRT($BH12)</f>
        <v>3.4748107712267396E-3</v>
      </c>
      <c r="BO12" s="4">
        <f>DAVERAGE(PlotSort,"TMNIR",$BJ$31:$BJ$32)</f>
        <v>0.44325625000000002</v>
      </c>
      <c r="BP12" s="4">
        <f>DSTDEV(PlotSort,"TMNIR",$BJ$31:$BJ$32)/SQRT($BH12)</f>
        <v>1.6821714559734E-2</v>
      </c>
      <c r="BQ12" s="4">
        <f>DAVERAGE(PlotSort,"NDRE",$BJ$31:$BJ$32)</f>
        <v>0.39543194559545025</v>
      </c>
      <c r="BR12" s="4">
        <f>DSTDEV(PlotSort,"NDRE",$BJ$31:$BJ$32)/SQRT($BH12)</f>
        <v>8.896742567602995E-3</v>
      </c>
      <c r="BS12" s="4">
        <f>DAVERAGE(PlotSort,"rvi",$BJ$31:$BJ$32)</f>
        <v>12.214930497925973</v>
      </c>
      <c r="BT12" s="4">
        <f>DSTDEV(PlotSort,"rvi",$BJ$31:$BJ$32)/SQRT($BH12)</f>
        <v>1.0387887242647262</v>
      </c>
      <c r="BU12" s="17">
        <f>DAVERAGE(PlotSort,"ndvi",$BJ$31:$BJ$32)</f>
        <v>0.82882272305220372</v>
      </c>
      <c r="BV12" s="4">
        <f>DSTDEV(PlotSort,"ndvi",$BJ$31:$BJ$32)/SQRT($BH12)</f>
        <v>1.7799765420713636E-2</v>
      </c>
      <c r="BW12" s="17">
        <f>DAVERAGE(PlotSort,"SAVI",$BJ$31:$BJ$32)</f>
        <v>0.61042323046616276</v>
      </c>
      <c r="BX12" s="4">
        <f>DSTDEV(PlotSort,"SAVI",$BJ$31:$BJ$32)/SQRT($BH12)</f>
        <v>1.978424234009131E-2</v>
      </c>
      <c r="BY12" s="17">
        <f>DAVERAGE(PlotSort,"CCCI",$BJ$31:$BJ$32)</f>
        <v>0.26519958081968731</v>
      </c>
      <c r="BZ12" s="4">
        <f>DSTDEV(PlotSort,"CCCI",$BJ$31:$BJ$32)/SQRT($BH12)</f>
        <v>1.816203526060434E-2</v>
      </c>
    </row>
    <row r="13" spans="1:78" ht="13.5" customHeight="1" x14ac:dyDescent="0.2">
      <c r="B13" s="10">
        <v>192</v>
      </c>
      <c r="C13" s="10">
        <v>9.048</v>
      </c>
      <c r="D13" s="10">
        <v>192.37700000000001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33.200000000000003</v>
      </c>
      <c r="Q13" s="24">
        <v>2.16</v>
      </c>
      <c r="R13" s="24">
        <v>2.93</v>
      </c>
      <c r="S13" s="24">
        <v>47.4</v>
      </c>
      <c r="T13" s="24">
        <v>89.33</v>
      </c>
      <c r="U13" s="10">
        <v>5</v>
      </c>
      <c r="V13" s="10">
        <v>2</v>
      </c>
      <c r="W13" s="10">
        <v>1</v>
      </c>
      <c r="X13" s="10">
        <v>2</v>
      </c>
      <c r="Y13" s="10">
        <v>7</v>
      </c>
      <c r="Z13" s="10">
        <v>1</v>
      </c>
      <c r="AA13" s="10">
        <v>45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0.93510000000000004</v>
      </c>
      <c r="AK13" s="10">
        <v>4.5600000000000002E-2</v>
      </c>
      <c r="AL13" s="11">
        <v>3.9300000000000002E-2</v>
      </c>
      <c r="AM13" s="11">
        <v>1.9E-3</v>
      </c>
      <c r="AN13" s="11">
        <v>1.5295000000000001</v>
      </c>
      <c r="AO13" s="11">
        <v>4.0399999999999998E-2</v>
      </c>
      <c r="AP13" s="11">
        <v>0.1784</v>
      </c>
      <c r="AQ13" s="11">
        <v>4.7000000000000002E-3</v>
      </c>
      <c r="AR13" s="11">
        <v>1.8144</v>
      </c>
      <c r="AS13" s="11">
        <v>5.9499999999999997E-2</v>
      </c>
      <c r="AT13" s="11">
        <v>4.0399999999999998E-2</v>
      </c>
      <c r="AU13" s="11">
        <v>1.2999999999999999E-3</v>
      </c>
      <c r="AV13" s="11">
        <v>24.086400000000001</v>
      </c>
      <c r="AW13" s="11">
        <v>0.83409999999999995</v>
      </c>
      <c r="AX13" s="11">
        <v>0.41260000000000002</v>
      </c>
      <c r="AY13" s="11">
        <v>1.43E-2</v>
      </c>
      <c r="AZ13" s="11">
        <v>0.39627749576988158</v>
      </c>
      <c r="BA13" s="11">
        <v>10.212871287128714</v>
      </c>
      <c r="BB13" s="11">
        <v>0.82163355408388528</v>
      </c>
      <c r="BC13" s="11">
        <v>0.58583420776495276</v>
      </c>
      <c r="BD13" s="11">
        <v>0.29013295737568895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5.1587500000000008E-2</v>
      </c>
      <c r="BJ13" s="4">
        <f>DSTDEV(PlotSort,"PhxRed",$BL$35:$BL$36)/SQRT($BH13)</f>
        <v>3.7060008046795752E-3</v>
      </c>
      <c r="BK13" s="4">
        <f>DAVERAGE(PlotSort,"PhxRedEdge",$BL$35:$BL$36)</f>
        <v>0.19297499999999998</v>
      </c>
      <c r="BL13" s="4">
        <f>DSTDEV(PlotSort,"PhxRedEdge",$BL$35:$BL$36)/SQRT($BH13)</f>
        <v>7.4299766871390597E-3</v>
      </c>
      <c r="BM13" s="4">
        <f>DAVERAGE(PlotSort,"TMRed",$BL$35:$BL$36)</f>
        <v>5.2812499999999998E-2</v>
      </c>
      <c r="BN13" s="4">
        <f>DSTDEV(PlotSort,"TMRed",$BL$35:$BL$36)/SQRT($BH13)</f>
        <v>3.8521532707602186E-3</v>
      </c>
      <c r="BO13" s="4">
        <f>DAVERAGE(PlotSort,"TMNIR",$BL$35:$BL$36)</f>
        <v>0.41184999999999994</v>
      </c>
      <c r="BP13" s="4">
        <f>DSTDEV(PlotSort,"TMNIR",$BL$35:$BL$36)/SQRT($BH13)</f>
        <v>2.2321906280602606E-2</v>
      </c>
      <c r="BQ13" s="4">
        <f>DAVERAGE(PlotSort,"NDRE",$BL$35:$BL$36)</f>
        <v>0.35952237979127472</v>
      </c>
      <c r="BR13" s="4">
        <f>DSTDEV(PlotSort,"NDRE",$BL$35:$BL$36)/SQRT($BH13)</f>
        <v>8.644130554158953E-3</v>
      </c>
      <c r="BS13" s="4">
        <f>DAVERAGE(PlotSort,"rvi",$BL$35:$BL$36)</f>
        <v>8.2504837491646441</v>
      </c>
      <c r="BT13" s="4">
        <f>DSTDEV(PlotSort,"rvi",$BL$35:$BL$36)/SQRT($BH13)</f>
        <v>0.95951536362213508</v>
      </c>
      <c r="BU13" s="17">
        <f>DAVERAGE(PlotSort,"ndvi",$BL$35:$BL$36)</f>
        <v>0.76701674015717458</v>
      </c>
      <c r="BV13" s="4">
        <f>DSTDEV(PlotSort,"ndvi",$BL$35:$BL$36)/SQRT($BH13)</f>
        <v>2.3752534937936956E-2</v>
      </c>
      <c r="BW13" s="17">
        <f>DAVERAGE(PlotSort,"SAVI",$BL$35:$BL$36)</f>
        <v>0.55457783848125786</v>
      </c>
      <c r="BX13" s="4">
        <f>DSTDEV(PlotSort,"SAVI",$BL$35:$BL$36)/SQRT($BH13)</f>
        <v>2.7737831376989736E-2</v>
      </c>
      <c r="BY13" s="17">
        <f>DAVERAGE(PlotSort,"CCCI",$BL$35:$BL$36)</f>
        <v>0.23206403718985175</v>
      </c>
      <c r="BZ13" s="4">
        <f>DSTDEV(PlotSort,"CCCI",$BL$35:$BL$36)/SQRT($BH13)</f>
        <v>2.863018007968993E-2</v>
      </c>
    </row>
    <row r="14" spans="1:78" ht="13.5" customHeight="1" x14ac:dyDescent="0.2">
      <c r="B14" s="10">
        <v>192</v>
      </c>
      <c r="C14" s="10">
        <v>9.0399999999999991</v>
      </c>
      <c r="D14" s="10">
        <v>192.37666999999999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33.200000000000003</v>
      </c>
      <c r="Q14" s="24">
        <v>2.16</v>
      </c>
      <c r="R14" s="24">
        <v>2.93</v>
      </c>
      <c r="S14" s="24">
        <v>47.5</v>
      </c>
      <c r="T14" s="24">
        <v>89.27</v>
      </c>
      <c r="U14" s="10">
        <v>5</v>
      </c>
      <c r="V14" s="10">
        <v>2</v>
      </c>
      <c r="W14" s="10">
        <v>1</v>
      </c>
      <c r="X14" s="10">
        <v>2</v>
      </c>
      <c r="Y14" s="10">
        <v>7</v>
      </c>
      <c r="Z14" s="10">
        <v>1</v>
      </c>
      <c r="AA14" s="10">
        <v>45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0.70520000000000005</v>
      </c>
      <c r="AK14" s="10">
        <v>2.6100000000000002E-2</v>
      </c>
      <c r="AL14" s="11">
        <v>3.0099999999999998E-2</v>
      </c>
      <c r="AM14" s="11">
        <v>1.1000000000000001E-3</v>
      </c>
      <c r="AN14" s="11">
        <v>1.5935999999999999</v>
      </c>
      <c r="AO14" s="11">
        <v>7.8E-2</v>
      </c>
      <c r="AP14" s="11">
        <v>0.189</v>
      </c>
      <c r="AQ14" s="11">
        <v>9.1999999999999998E-3</v>
      </c>
      <c r="AR14" s="11">
        <v>1.3919999999999999</v>
      </c>
      <c r="AS14" s="11">
        <v>5.2699999999999997E-2</v>
      </c>
      <c r="AT14" s="11">
        <v>3.15E-2</v>
      </c>
      <c r="AU14" s="11">
        <v>1.1999999999999999E-3</v>
      </c>
      <c r="AV14" s="11">
        <v>25.8003</v>
      </c>
      <c r="AW14" s="11">
        <v>1.2958000000000001</v>
      </c>
      <c r="AX14" s="11">
        <v>0.44900000000000001</v>
      </c>
      <c r="AY14" s="11">
        <v>2.2599999999999999E-2</v>
      </c>
      <c r="AZ14" s="11">
        <v>0.40752351097178685</v>
      </c>
      <c r="BA14" s="11">
        <v>14.253968253968255</v>
      </c>
      <c r="BB14" s="11">
        <v>0.8688865764828303</v>
      </c>
      <c r="BC14" s="11">
        <v>0.63870474247832731</v>
      </c>
      <c r="BD14" s="11">
        <v>0.22271279455564977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3.5393749999999995E-2</v>
      </c>
      <c r="BJ14" s="4">
        <f>DSTDEV(PlotSort,"PhxRed",$BM$35:$BM$36)/SQRT($BH14)</f>
        <v>2.010067759015445E-3</v>
      </c>
      <c r="BK14" s="4">
        <f>DAVERAGE(PlotSort,"PhxRedEdge",$BM$35:$BM$36)</f>
        <v>0.19045000000000004</v>
      </c>
      <c r="BL14" s="4">
        <f>DSTDEV(PlotSort,"PhxRedEdge",$BM$35:$BM$36)/SQRT($BH14)</f>
        <v>5.3786073166449148E-3</v>
      </c>
      <c r="BM14" s="4">
        <f>DAVERAGE(PlotSort,"TMRed",$BM$35:$BM$36)</f>
        <v>3.6693749999999997E-2</v>
      </c>
      <c r="BN14" s="4">
        <f>DSTDEV(PlotSort,"TMRed",$BM$35:$BM$36)/SQRT($BH14)</f>
        <v>2.0068937181209577E-3</v>
      </c>
      <c r="BO14" s="4">
        <f>DAVERAGE(PlotSort,"TMNIR",$BM$35:$BM$36)</f>
        <v>0.44633124999999996</v>
      </c>
      <c r="BP14" s="4">
        <f>DSTDEV(PlotSort,"TMNIR",$BM$35:$BM$36)/SQRT($BH14)</f>
        <v>1.4953502150416197E-2</v>
      </c>
      <c r="BQ14" s="4">
        <f>DAVERAGE(PlotSort,"NDRE",$BM$35:$BM$36)</f>
        <v>0.40075530861466357</v>
      </c>
      <c r="BR14" s="4">
        <f>DSTDEV(PlotSort,"NDRE",$BM$35:$BM$36)/SQRT($BH14)</f>
        <v>3.7968154694240871E-3</v>
      </c>
      <c r="BS14" s="4">
        <f>DAVERAGE(PlotSort,"rvi",$BM$35:$BM$36)</f>
        <v>12.545509421935398</v>
      </c>
      <c r="BT14" s="4">
        <f>DSTDEV(PlotSort,"rvi",$BM$35:$BM$36)/SQRT($BH14)</f>
        <v>0.58073497228666981</v>
      </c>
      <c r="BU14" s="17">
        <f>DAVERAGE(PlotSort,"ndvi",$BM$35:$BM$36)</f>
        <v>0.84718809765853287</v>
      </c>
      <c r="BV14" s="4">
        <f>DSTDEV(PlotSort,"ndvi",$BM$35:$BM$36)/SQRT($BH14)</f>
        <v>8.2952495092722661E-3</v>
      </c>
      <c r="BW14" s="17">
        <f>DAVERAGE(PlotSort,"SAVI",$BM$35:$BM$36)</f>
        <v>0.62227274158217383</v>
      </c>
      <c r="BX14" s="4">
        <f>DSTDEV(PlotSort,"SAVI",$BM$35:$BM$36)/SQRT($BH14)</f>
        <v>1.3105971033399598E-2</v>
      </c>
      <c r="BY14" s="17">
        <f>DAVERAGE(PlotSort,"CCCI",$BM$35:$BM$36)</f>
        <v>0.24441329493948338</v>
      </c>
      <c r="BZ14" s="4">
        <f>DSTDEV(PlotSort,"CCCI",$BM$35:$BM$36)/SQRT($BH14)</f>
        <v>1.4463774266793515E-2</v>
      </c>
    </row>
    <row r="15" spans="1:78" ht="13.5" customHeight="1" x14ac:dyDescent="0.2">
      <c r="B15" s="10">
        <v>192</v>
      </c>
      <c r="C15" s="10">
        <v>9.0280000000000005</v>
      </c>
      <c r="D15" s="10">
        <v>192.37617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33.200000000000003</v>
      </c>
      <c r="Q15" s="24">
        <v>2.16</v>
      </c>
      <c r="R15" s="24">
        <v>2.93</v>
      </c>
      <c r="S15" s="24">
        <v>47.65</v>
      </c>
      <c r="T15" s="24">
        <v>89.17</v>
      </c>
      <c r="U15" s="10">
        <v>5</v>
      </c>
      <c r="V15" s="10">
        <v>2</v>
      </c>
      <c r="W15" s="10">
        <v>1</v>
      </c>
      <c r="X15" s="10">
        <v>2</v>
      </c>
      <c r="Y15" s="10">
        <v>7</v>
      </c>
      <c r="Z15" s="10">
        <v>1</v>
      </c>
      <c r="AA15" s="10">
        <v>45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0.75949999999999995</v>
      </c>
      <c r="AK15" s="10">
        <v>7.6899999999999996E-2</v>
      </c>
      <c r="AL15" s="11">
        <v>3.32E-2</v>
      </c>
      <c r="AM15" s="11">
        <v>3.3999999999999998E-3</v>
      </c>
      <c r="AN15" s="11">
        <v>1.5911</v>
      </c>
      <c r="AO15" s="11">
        <v>2.8000000000000001E-2</v>
      </c>
      <c r="AP15" s="11">
        <v>0.19350000000000001</v>
      </c>
      <c r="AQ15" s="11">
        <v>3.3999999999999998E-3</v>
      </c>
      <c r="AR15" s="11">
        <v>1.5024</v>
      </c>
      <c r="AS15" s="11">
        <v>0.13370000000000001</v>
      </c>
      <c r="AT15" s="11">
        <v>3.4799999999999998E-2</v>
      </c>
      <c r="AU15" s="11">
        <v>3.0999999999999999E-3</v>
      </c>
      <c r="AV15" s="11">
        <v>25.242899999999999</v>
      </c>
      <c r="AW15" s="11">
        <v>0.34739999999999999</v>
      </c>
      <c r="AX15" s="11">
        <v>0.45019999999999999</v>
      </c>
      <c r="AY15" s="11">
        <v>6.1999999999999998E-3</v>
      </c>
      <c r="AZ15" s="11">
        <v>0.39878825539847756</v>
      </c>
      <c r="BA15" s="11">
        <v>12.936781609195403</v>
      </c>
      <c r="BB15" s="11">
        <v>0.85649484536082476</v>
      </c>
      <c r="BC15" s="11">
        <v>0.63258883248730957</v>
      </c>
      <c r="BD15" s="11">
        <v>0.20685329203084049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3.0637499999999998E-2</v>
      </c>
      <c r="BJ15" s="4">
        <f>DSTDEV(PlotSort,"PhxRed",$BN$35:$BN$36)/SQRT($BH15)</f>
        <v>1.1251884762753558E-3</v>
      </c>
      <c r="BK15" s="4">
        <f>DAVERAGE(PlotSort,"PhxRedEdge",$BN$35:$BN$36)</f>
        <v>0.19572500000000001</v>
      </c>
      <c r="BL15" s="4">
        <f>DSTDEV(PlotSort,"PhxRedEdge",$BN$35:$BN$36)/SQRT($BH15)</f>
        <v>5.4211144742439396E-3</v>
      </c>
      <c r="BM15" s="4">
        <f>DAVERAGE(PlotSort,"TMRed",$BN$35:$BN$36)</f>
        <v>3.1949999999999999E-2</v>
      </c>
      <c r="BN15" s="4">
        <f>DSTDEV(PlotSort,"TMRed",$BN$35:$BN$36)/SQRT($BH15)</f>
        <v>1.1143543934878678E-3</v>
      </c>
      <c r="BO15" s="4">
        <f>DAVERAGE(PlotSort,"TMNIR",$BN$35:$BN$36)</f>
        <v>0.47951250000000006</v>
      </c>
      <c r="BP15" s="4">
        <f>DSTDEV(PlotSort,"TMNIR",$BN$35:$BN$36)/SQRT($BH15)</f>
        <v>1.4248990409098156E-2</v>
      </c>
      <c r="BQ15" s="4">
        <f>DAVERAGE(PlotSort,"NDRE",$BN$35:$BN$36)</f>
        <v>0.41997229816808357</v>
      </c>
      <c r="BR15" s="4">
        <f>DSTDEV(PlotSort,"NDRE",$BN$35:$BN$36)/SQRT($BH15)</f>
        <v>7.3883326956696825E-3</v>
      </c>
      <c r="BS15" s="4">
        <f>DAVERAGE(PlotSort,"rvi",$BN$35:$BN$36)</f>
        <v>15.161388869987578</v>
      </c>
      <c r="BT15" s="4">
        <f>DSTDEV(PlotSort,"rvi",$BN$35:$BN$36)/SQRT($BH15)</f>
        <v>0.77943017565122596</v>
      </c>
      <c r="BU15" s="17">
        <f>DAVERAGE(PlotSort,"ndvi",$BN$35:$BN$36)</f>
        <v>0.87436524803441351</v>
      </c>
      <c r="BV15" s="4">
        <f>DSTDEV(PlotSort,"ndvi",$BN$35:$BN$36)/SQRT($BH15)</f>
        <v>5.5984589695177939E-3</v>
      </c>
      <c r="BW15" s="17">
        <f>DAVERAGE(PlotSort,"SAVI",$BN$35:$BN$36)</f>
        <v>0.66260244907799659</v>
      </c>
      <c r="BX15" s="4">
        <f>DSTDEV(PlotSort,"SAVI",$BN$35:$BN$36)/SQRT($BH15)</f>
        <v>1.2055618064875602E-2</v>
      </c>
      <c r="BY15" s="17">
        <f>DAVERAGE(PlotSort,"CCCI",$BN$35:$BN$36)</f>
        <v>0.27740686018581612</v>
      </c>
      <c r="BZ15" s="4">
        <f>DSTDEV(PlotSort,"CCCI",$BN$35:$BN$36)/SQRT($BH15)</f>
        <v>3.4521254876680577E-2</v>
      </c>
    </row>
    <row r="16" spans="1:78" ht="13.5" customHeight="1" x14ac:dyDescent="0.2">
      <c r="B16" s="10">
        <v>192</v>
      </c>
      <c r="C16" s="10">
        <v>9.02</v>
      </c>
      <c r="D16" s="10">
        <v>192.37583000000001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33.200000000000003</v>
      </c>
      <c r="Q16" s="24">
        <v>2.16</v>
      </c>
      <c r="R16" s="24">
        <v>2.93</v>
      </c>
      <c r="S16" s="24">
        <v>47.75</v>
      </c>
      <c r="T16" s="24">
        <v>89.1</v>
      </c>
      <c r="U16" s="10">
        <v>5</v>
      </c>
      <c r="V16" s="10">
        <v>2</v>
      </c>
      <c r="W16" s="10">
        <v>1</v>
      </c>
      <c r="X16" s="10">
        <v>2</v>
      </c>
      <c r="Y16" s="10">
        <v>7</v>
      </c>
      <c r="Z16" s="10">
        <v>1</v>
      </c>
      <c r="AA16" s="10">
        <v>45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0.96419999999999995</v>
      </c>
      <c r="AK16" s="10">
        <v>6.0000000000000001E-3</v>
      </c>
      <c r="AL16" s="11">
        <v>4.2900000000000001E-2</v>
      </c>
      <c r="AM16" s="11">
        <v>2.9999999999999997E-4</v>
      </c>
      <c r="AN16" s="11">
        <v>1.5684</v>
      </c>
      <c r="AO16" s="11">
        <v>2.8899999999999999E-2</v>
      </c>
      <c r="AP16" s="11">
        <v>0.19400000000000001</v>
      </c>
      <c r="AQ16" s="11">
        <v>3.5999999999999999E-3</v>
      </c>
      <c r="AR16" s="11">
        <v>1.8631</v>
      </c>
      <c r="AS16" s="11">
        <v>2.86E-2</v>
      </c>
      <c r="AT16" s="11">
        <v>4.3900000000000002E-2</v>
      </c>
      <c r="AU16" s="11">
        <v>6.9999999999999999E-4</v>
      </c>
      <c r="AV16" s="11">
        <v>24.814399999999999</v>
      </c>
      <c r="AW16" s="11">
        <v>0.26419999999999999</v>
      </c>
      <c r="AX16" s="11">
        <v>0.44990000000000002</v>
      </c>
      <c r="AY16" s="11">
        <v>4.7999999999999996E-3</v>
      </c>
      <c r="AZ16" s="11">
        <v>0.3974219599316664</v>
      </c>
      <c r="BA16" s="11">
        <v>10.248291571753986</v>
      </c>
      <c r="BB16" s="11">
        <v>0.82219522073714058</v>
      </c>
      <c r="BC16" s="11">
        <v>0.61279935600724489</v>
      </c>
      <c r="BD16" s="11">
        <v>0.29524438128379377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3.8875E-2</v>
      </c>
      <c r="BJ16" s="4">
        <f>DSTDEV(PlotSort,"PhxRed",$BK$31:$BK$32)/SQRT($BH16)</f>
        <v>2.6994984101989536E-3</v>
      </c>
      <c r="BK16" s="4">
        <f>DAVERAGE(PlotSort,"PhxRedEdge",$BK$31:$BK$32)</f>
        <v>0.19391250000000002</v>
      </c>
      <c r="BL16" s="4">
        <f>DSTDEV(PlotSort,"PhxRedEdge",$BK$31:$BK$32)/SQRT($BH16)</f>
        <v>4.7265198173003925E-3</v>
      </c>
      <c r="BM16" s="4">
        <f>DAVERAGE(PlotSort,"TMRed",$BK$31:$BK$32)</f>
        <v>4.0093749999999991E-2</v>
      </c>
      <c r="BN16" s="4">
        <f>DSTDEV(PlotSort,"TMRed",$BK$31:$BK$32)/SQRT($BH16)</f>
        <v>2.6056743968692754E-3</v>
      </c>
      <c r="BO16" s="4">
        <f>DAVERAGE(PlotSort,"TMNIR",$BK$31:$BK$32)</f>
        <v>0.44341874999999997</v>
      </c>
      <c r="BP16" s="4">
        <f>DSTDEV(PlotSort,"TMNIR",$BK$31:$BK$32)/SQRT($BH16)</f>
        <v>1.1994433496244584E-2</v>
      </c>
      <c r="BQ16" s="4">
        <f>DAVERAGE(PlotSort,"NDRE",$BK$31:$BK$32)</f>
        <v>0.39079383279949509</v>
      </c>
      <c r="BR16" s="4">
        <f>DSTDEV(PlotSort,"NDRE",$BK$31:$BK$32)/SQRT($BH16)</f>
        <v>5.598655084566047E-3</v>
      </c>
      <c r="BS16" s="4">
        <f>DAVERAGE(PlotSort,"rvi",$BK$31:$BK$32)</f>
        <v>11.743297089209699</v>
      </c>
      <c r="BT16" s="4">
        <f>DSTDEV(PlotSort,"rvi",$BK$31:$BK$32)/SQRT($BH16)</f>
        <v>0.75786705853327185</v>
      </c>
      <c r="BU16" s="17">
        <f>DAVERAGE(PlotSort,"ndvi",$BK$31:$BK$32)</f>
        <v>0.83227029706266209</v>
      </c>
      <c r="BV16" s="4">
        <f>DSTDEV(PlotSort,"ndvi",$BK$31:$BK$32)/SQRT($BH16)</f>
        <v>1.2426866471391072E-2</v>
      </c>
      <c r="BW16" s="17">
        <f>DAVERAGE(PlotSort,"SAVI",$BK$31:$BK$32)</f>
        <v>0.61318883531040236</v>
      </c>
      <c r="BX16" s="4">
        <f>DSTDEV(PlotSort,"SAVI",$BK$31:$BK$32)/SQRT($BH16)</f>
        <v>1.3818413447444203E-2</v>
      </c>
      <c r="BY16" s="17">
        <f>DAVERAGE(PlotSort,"CCCI",$BK$31:$BK$32)</f>
        <v>0.22885349756519244</v>
      </c>
      <c r="BZ16" s="4">
        <f>DSTDEV(PlotSort,"CCCI",$BK$31:$BK$32)/SQRT($BH16)</f>
        <v>1.6590439153247757E-2</v>
      </c>
    </row>
    <row r="17" spans="2:78" ht="13.5" customHeight="1" x14ac:dyDescent="0.2">
      <c r="B17" s="10">
        <v>192</v>
      </c>
      <c r="C17" s="10">
        <v>9.0129999999999999</v>
      </c>
      <c r="D17" s="10">
        <v>192.37554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33.200000000000003</v>
      </c>
      <c r="Q17" s="24">
        <v>2.16</v>
      </c>
      <c r="R17" s="24">
        <v>2.93</v>
      </c>
      <c r="S17" s="24">
        <v>47.84</v>
      </c>
      <c r="T17" s="24">
        <v>89.05</v>
      </c>
      <c r="U17" s="10">
        <v>5</v>
      </c>
      <c r="V17" s="10">
        <v>2</v>
      </c>
      <c r="W17" s="10">
        <v>1</v>
      </c>
      <c r="X17" s="10">
        <v>2</v>
      </c>
      <c r="Y17" s="10">
        <v>7</v>
      </c>
      <c r="Z17" s="10">
        <v>1</v>
      </c>
      <c r="AA17" s="10">
        <v>45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0.81989999999999996</v>
      </c>
      <c r="AK17" s="10">
        <v>3.0000000000000001E-3</v>
      </c>
      <c r="AL17" s="11">
        <v>3.6999999999999998E-2</v>
      </c>
      <c r="AM17" s="11">
        <v>1E-4</v>
      </c>
      <c r="AN17" s="11">
        <v>1.6114999999999999</v>
      </c>
      <c r="AO17" s="11">
        <v>4.2000000000000003E-2</v>
      </c>
      <c r="AP17" s="11">
        <v>0.2024</v>
      </c>
      <c r="AQ17" s="11">
        <v>5.3E-3</v>
      </c>
      <c r="AR17" s="11">
        <v>1.6128</v>
      </c>
      <c r="AS17" s="11">
        <v>7.1999999999999998E-3</v>
      </c>
      <c r="AT17" s="11">
        <v>3.8600000000000002E-2</v>
      </c>
      <c r="AU17" s="11">
        <v>2.0000000000000001E-4</v>
      </c>
      <c r="AV17" s="11">
        <v>25.9376</v>
      </c>
      <c r="AW17" s="11">
        <v>0.83819999999999995</v>
      </c>
      <c r="AX17" s="11">
        <v>0.4773</v>
      </c>
      <c r="AY17" s="11">
        <v>1.54E-2</v>
      </c>
      <c r="AZ17" s="11">
        <v>0.40444313667794624</v>
      </c>
      <c r="BA17" s="11">
        <v>12.365284974093264</v>
      </c>
      <c r="BB17" s="11">
        <v>0.85035859662725322</v>
      </c>
      <c r="BC17" s="11">
        <v>0.64775076287036126</v>
      </c>
      <c r="BD17" s="11">
        <v>0.25605590706532466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3.7631249999999998E-2</v>
      </c>
      <c r="BJ17" s="4">
        <f>DSTDEV(PlotSort,"PhxRed",$BL$31:$BL$32)/SQRT($BH17)</f>
        <v>2.933736507567329E-3</v>
      </c>
      <c r="BK17" s="4">
        <f>DAVERAGE(PlotSort,"PhxRedEdge",$BL$31:$BL$32)</f>
        <v>0.19088750000000004</v>
      </c>
      <c r="BL17" s="4">
        <f>DSTDEV(PlotSort,"PhxRedEdge",$BL$31:$BL$32)/SQRT($BH17)</f>
        <v>5.1629277466051946E-3</v>
      </c>
      <c r="BM17" s="4">
        <f>DAVERAGE(PlotSort,"TMRed",$BL$31:$BL$32)</f>
        <v>3.8981249999999995E-2</v>
      </c>
      <c r="BN17" s="4">
        <f>DSTDEV(PlotSort,"TMRed",$BL$31:$BL$32)/SQRT($BH17)</f>
        <v>3.0465310703322941E-3</v>
      </c>
      <c r="BO17" s="4">
        <f>DAVERAGE(PlotSort,"TMNIR",$BL$31:$BL$32)</f>
        <v>0.44859375000000001</v>
      </c>
      <c r="BP17" s="4">
        <f>DSTDEV(PlotSort,"TMNIR",$BL$31:$BL$32)/SQRT($BH17)</f>
        <v>1.7855047066002525E-2</v>
      </c>
      <c r="BQ17" s="4">
        <f>DAVERAGE(PlotSort,"NDRE",$BL$31:$BL$32)</f>
        <v>0.39970881479484771</v>
      </c>
      <c r="BR17" s="4">
        <f>DSTDEV(PlotSort,"NDRE",$BL$31:$BL$32)/SQRT($BH17)</f>
        <v>8.6911450097039485E-3</v>
      </c>
      <c r="BS17" s="4">
        <f>DAVERAGE(PlotSort,"rvi",$BL$31:$BL$32)</f>
        <v>12.508148642301807</v>
      </c>
      <c r="BT17" s="4">
        <f>DSTDEV(PlotSort,"rvi",$BL$31:$BL$32)/SQRT($BH17)</f>
        <v>0.95889131671675432</v>
      </c>
      <c r="BU17" s="17">
        <f>DAVERAGE(PlotSort,"ndvi",$BL$31:$BL$32)</f>
        <v>0.83560879469166482</v>
      </c>
      <c r="BV17" s="4">
        <f>DSTDEV(PlotSort,"ndvi",$BL$31:$BL$32)/SQRT($BH17)</f>
        <v>1.6383941566778571E-2</v>
      </c>
      <c r="BW17" s="17">
        <f>DAVERAGE(PlotSort,"SAVI",$BL$31:$BL$32)</f>
        <v>0.61767405005139864</v>
      </c>
      <c r="BX17" s="4">
        <f>DSTDEV(PlotSort,"SAVI",$BL$31:$BL$32)/SQRT($BH17)</f>
        <v>1.9857298313489508E-2</v>
      </c>
      <c r="BY17" s="17">
        <f>DAVERAGE(PlotSort,"CCCI",$BL$31:$BL$32)</f>
        <v>0.27029524606212491</v>
      </c>
      <c r="BZ17" s="4">
        <f>DSTDEV(PlotSort,"CCCI",$BL$31:$BL$32)/SQRT($BH17)</f>
        <v>1.9592249086506166E-2</v>
      </c>
    </row>
    <row r="18" spans="2:78" ht="13.5" customHeight="1" x14ac:dyDescent="0.2">
      <c r="B18" s="10">
        <v>192</v>
      </c>
      <c r="C18" s="10">
        <v>9.09</v>
      </c>
      <c r="D18" s="10">
        <v>192.37875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33.200000000000003</v>
      </c>
      <c r="Q18" s="24">
        <v>2.16</v>
      </c>
      <c r="R18" s="24">
        <v>2.93</v>
      </c>
      <c r="S18" s="24">
        <v>46.87</v>
      </c>
      <c r="T18" s="24">
        <v>89.67</v>
      </c>
      <c r="U18" s="10">
        <v>5</v>
      </c>
      <c r="V18" s="10">
        <v>2</v>
      </c>
      <c r="W18" s="10">
        <v>1</v>
      </c>
      <c r="X18" s="10">
        <v>2</v>
      </c>
      <c r="Y18" s="10">
        <v>7</v>
      </c>
      <c r="Z18" s="10">
        <v>1</v>
      </c>
      <c r="AA18" s="10">
        <v>45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0.72299999999999998</v>
      </c>
      <c r="AK18" s="10">
        <v>1.14E-2</v>
      </c>
      <c r="AL18" s="11">
        <v>2.81E-2</v>
      </c>
      <c r="AM18" s="11">
        <v>4.0000000000000002E-4</v>
      </c>
      <c r="AN18" s="11">
        <v>1.6637</v>
      </c>
      <c r="AO18" s="11">
        <v>2.3300000000000001E-2</v>
      </c>
      <c r="AP18" s="11">
        <v>0.17879999999999999</v>
      </c>
      <c r="AQ18" s="11">
        <v>2.5000000000000001E-3</v>
      </c>
      <c r="AR18" s="11">
        <v>1.4376</v>
      </c>
      <c r="AS18" s="11">
        <v>8.9999999999999998E-4</v>
      </c>
      <c r="AT18" s="11">
        <v>2.9600000000000001E-2</v>
      </c>
      <c r="AU18" s="11">
        <v>0</v>
      </c>
      <c r="AV18" s="11">
        <v>28.181899999999999</v>
      </c>
      <c r="AW18" s="11">
        <v>0.61980000000000002</v>
      </c>
      <c r="AX18" s="11">
        <v>0.44590000000000002</v>
      </c>
      <c r="AY18" s="11">
        <v>9.7999999999999997E-3</v>
      </c>
      <c r="AZ18" s="11">
        <v>0.4275652313110293</v>
      </c>
      <c r="BA18" s="11">
        <v>15.064189189189189</v>
      </c>
      <c r="BB18" s="11">
        <v>0.87549947423764451</v>
      </c>
      <c r="BC18" s="11">
        <v>0.64013326499231171</v>
      </c>
      <c r="BD18" s="11">
        <v>0.31714126825332994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3.9768750000000005E-2</v>
      </c>
      <c r="BJ18" s="4">
        <f>DSTDEV(PlotSort,"PhxRed",$BJ$35:$BJ$36)/SQRT($BH18)</f>
        <v>2.6025263167097161E-3</v>
      </c>
      <c r="BK18" s="4">
        <f>DAVERAGE(PlotSort,"PhxRedEdge",$BJ$35:$BJ$36)</f>
        <v>0.18693750000000001</v>
      </c>
      <c r="BL18" s="4">
        <f>DSTDEV(PlotSort,"PhxRedEdge",$BJ$35:$BJ$36)/SQRT($BH18)</f>
        <v>2.7294974354265295E-3</v>
      </c>
      <c r="BM18" s="4">
        <f>DAVERAGE(PlotSort,"TMRed",$BJ$35:$BJ$36)</f>
        <v>4.0899999999999999E-2</v>
      </c>
      <c r="BN18" s="4">
        <f>DSTDEV(PlotSort,"TMRed",$BJ$35:$BJ$36)/SQRT($BH18)</f>
        <v>2.5439634431335748E-3</v>
      </c>
      <c r="BO18" s="4">
        <f>DAVERAGE(PlotSort,"TMNIR",$BJ$35:$BJ$36)</f>
        <v>0.43181249999999999</v>
      </c>
      <c r="BP18" s="4">
        <f>DSTDEV(PlotSort,"TMNIR",$BJ$35:$BJ$36)/SQRT($BH18)</f>
        <v>9.5179955654188745E-3</v>
      </c>
      <c r="BQ18" s="4">
        <f>DAVERAGE(PlotSort,"NDRE",$BJ$35:$BJ$36)</f>
        <v>0.3945371175888806</v>
      </c>
      <c r="BR18" s="4">
        <f>DSTDEV(PlotSort,"NDRE",$BJ$35:$BJ$36)/SQRT($BH18)</f>
        <v>6.8812351683937923E-3</v>
      </c>
      <c r="BS18" s="4">
        <f>DAVERAGE(PlotSort,"rvi",$BJ$35:$BJ$36)</f>
        <v>11.259738415699058</v>
      </c>
      <c r="BT18" s="4">
        <f>DSTDEV(PlotSort,"rvi",$BJ$35:$BJ$36)/SQRT($BH18)</f>
        <v>0.81169581438585581</v>
      </c>
      <c r="BU18" s="17">
        <f>DAVERAGE(PlotSort,"ndvi",$BJ$35:$BJ$36)</f>
        <v>0.82497627257490957</v>
      </c>
      <c r="BV18" s="4">
        <f>DSTDEV(PlotSort,"ndvi",$BJ$35:$BJ$36)/SQRT($BH18)</f>
        <v>1.2579354031796648E-2</v>
      </c>
      <c r="BW18" s="17">
        <f>DAVERAGE(PlotSort,"SAVI",$BJ$35:$BJ$36)</f>
        <v>0.60144042723265645</v>
      </c>
      <c r="BX18" s="4">
        <f>DSTDEV(PlotSort,"SAVI",$BJ$35:$BJ$36)/SQRT($BH18)</f>
        <v>1.3077571094033843E-2</v>
      </c>
      <c r="BY18" s="17">
        <f>DAVERAGE(PlotSort,"CCCI",$BJ$35:$BJ$36)</f>
        <v>0.27010816826607581</v>
      </c>
      <c r="BZ18" s="4">
        <f>DSTDEV(PlotSort,"CCCI",$BJ$35:$BJ$36)/SQRT($BH18)</f>
        <v>1.5644856538585973E-2</v>
      </c>
    </row>
    <row r="19" spans="2:78" ht="13.5" customHeight="1" x14ac:dyDescent="0.2">
      <c r="B19" s="10">
        <v>192</v>
      </c>
      <c r="C19" s="10">
        <v>9.0980000000000008</v>
      </c>
      <c r="D19" s="10">
        <v>192.37907999999999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33.200000000000003</v>
      </c>
      <c r="Q19" s="24">
        <v>2.16</v>
      </c>
      <c r="R19" s="24">
        <v>2.93</v>
      </c>
      <c r="S19" s="24">
        <v>46.77</v>
      </c>
      <c r="T19" s="24">
        <v>89.73</v>
      </c>
      <c r="U19" s="10">
        <v>5</v>
      </c>
      <c r="V19" s="10">
        <v>2</v>
      </c>
      <c r="W19" s="10">
        <v>1</v>
      </c>
      <c r="X19" s="10">
        <v>2</v>
      </c>
      <c r="Y19" s="10">
        <v>7</v>
      </c>
      <c r="Z19" s="10">
        <v>1</v>
      </c>
      <c r="AA19" s="10">
        <v>45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1.0439000000000001</v>
      </c>
      <c r="AK19" s="10">
        <v>4.5600000000000002E-2</v>
      </c>
      <c r="AL19" s="11">
        <v>0.04</v>
      </c>
      <c r="AM19" s="11">
        <v>1.6999999999999999E-3</v>
      </c>
      <c r="AN19" s="11">
        <v>1.8489</v>
      </c>
      <c r="AO19" s="11">
        <v>0.12509999999999999</v>
      </c>
      <c r="AP19" s="11">
        <v>0.1958</v>
      </c>
      <c r="AQ19" s="11">
        <v>1.32E-2</v>
      </c>
      <c r="AR19" s="11">
        <v>2.024</v>
      </c>
      <c r="AS19" s="11">
        <v>6.5299999999999997E-2</v>
      </c>
      <c r="AT19" s="11">
        <v>4.1000000000000002E-2</v>
      </c>
      <c r="AU19" s="11">
        <v>1.2999999999999999E-3</v>
      </c>
      <c r="AV19" s="11">
        <v>29.706600000000002</v>
      </c>
      <c r="AW19" s="11">
        <v>2.1029</v>
      </c>
      <c r="AX19" s="11">
        <v>0.46329999999999999</v>
      </c>
      <c r="AY19" s="11">
        <v>3.2800000000000003E-2</v>
      </c>
      <c r="AZ19" s="11">
        <v>0.40585647094522825</v>
      </c>
      <c r="BA19" s="11">
        <v>11.299999999999999</v>
      </c>
      <c r="BB19" s="11">
        <v>0.83739837398373995</v>
      </c>
      <c r="BC19" s="11">
        <v>0.63073782734242756</v>
      </c>
      <c r="BD19" s="11">
        <v>0.30077039176517789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3.6737499999999999E-2</v>
      </c>
      <c r="BJ19" s="4">
        <f>DSTDEV(PlotSort,"PhxRed",$BK$35:$BK$36)/SQRT($BH19)</f>
        <v>2.9776231432693647E-3</v>
      </c>
      <c r="BK19" s="4">
        <f>DAVERAGE(PlotSort,"PhxRedEdge",$BK$35:$BK$36)</f>
        <v>0.19786250000000005</v>
      </c>
      <c r="BL19" s="4">
        <f>DSTDEV(PlotSort,"PhxRedEdge",$BK$35:$BK$36)/SQRT($BH19)</f>
        <v>6.1540357693142273E-3</v>
      </c>
      <c r="BM19" s="4">
        <f>DAVERAGE(PlotSort,"TMRed",$BK$35:$BK$36)</f>
        <v>3.8175000000000001E-2</v>
      </c>
      <c r="BN19" s="4">
        <f>DSTDEV(PlotSort,"TMRed",$BK$35:$BK$36)/SQRT($BH19)</f>
        <v>3.0647797637024399E-3</v>
      </c>
      <c r="BO19" s="4">
        <f>DAVERAGE(PlotSort,"TMNIR",$BK$35:$BK$36)</f>
        <v>0.46019999999999994</v>
      </c>
      <c r="BP19" s="4">
        <f>DSTDEV(PlotSort,"TMNIR",$BK$35:$BK$36)/SQRT($BH19)</f>
        <v>1.8603975829555079E-2</v>
      </c>
      <c r="BQ19" s="4">
        <f>DAVERAGE(PlotSort,"NDRE",$BK$35:$BK$36)</f>
        <v>0.3959655300054622</v>
      </c>
      <c r="BR19" s="4">
        <f>DSTDEV(PlotSort,"NDRE",$BK$35:$BK$36)/SQRT($BH19)</f>
        <v>7.8810380634630525E-3</v>
      </c>
      <c r="BS19" s="4">
        <f>DAVERAGE(PlotSort,"rvi",$BK$35:$BK$36)</f>
        <v>12.991707315812448</v>
      </c>
      <c r="BT19" s="4">
        <f>DSTDEV(PlotSort,"rvi",$BK$35:$BK$36)/SQRT($BH19)</f>
        <v>0.86861632967039171</v>
      </c>
      <c r="BU19" s="17">
        <f>DAVERAGE(PlotSort,"ndvi",$BK$35:$BK$36)</f>
        <v>0.84290281917941723</v>
      </c>
      <c r="BV19" s="4">
        <f>DSTDEV(PlotSort,"ndvi",$BK$35:$BK$36)/SQRT($BH19)</f>
        <v>1.5946155863173696E-2</v>
      </c>
      <c r="BW19" s="17">
        <f>DAVERAGE(PlotSort,"SAVI",$BK$35:$BK$36)</f>
        <v>0.62942245812914432</v>
      </c>
      <c r="BX19" s="4">
        <f>DSTDEV(PlotSort,"SAVI",$BK$35:$BK$36)/SQRT($BH19)</f>
        <v>1.9718233965932995E-2</v>
      </c>
      <c r="BY19" s="17">
        <f>DAVERAGE(PlotSort,"CCCI",$BK$35:$BK$36)</f>
        <v>0.22904057536124148</v>
      </c>
      <c r="BZ19" s="4">
        <f>DSTDEV(PlotSort,"CCCI",$BK$35:$BK$36)/SQRT($BH19)</f>
        <v>2.0380539831791552E-2</v>
      </c>
    </row>
    <row r="20" spans="2:78" ht="13.5" customHeight="1" x14ac:dyDescent="0.2">
      <c r="B20" s="10">
        <v>192</v>
      </c>
      <c r="C20" s="10">
        <v>9.1050000000000004</v>
      </c>
      <c r="D20" s="10">
        <v>192.37938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33.200000000000003</v>
      </c>
      <c r="Q20" s="24">
        <v>2.16</v>
      </c>
      <c r="R20" s="24">
        <v>2.93</v>
      </c>
      <c r="S20" s="24">
        <v>46.69</v>
      </c>
      <c r="T20" s="24">
        <v>89.79</v>
      </c>
      <c r="U20" s="10">
        <v>5</v>
      </c>
      <c r="V20" s="10">
        <v>2</v>
      </c>
      <c r="W20" s="10">
        <v>1</v>
      </c>
      <c r="X20" s="10">
        <v>2</v>
      </c>
      <c r="Y20" s="10">
        <v>7</v>
      </c>
      <c r="Z20" s="10">
        <v>1</v>
      </c>
      <c r="AA20" s="10">
        <v>45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1.0490999999999999</v>
      </c>
      <c r="AK20" s="10">
        <v>6.2899999999999998E-2</v>
      </c>
      <c r="AL20" s="11">
        <v>3.9699999999999999E-2</v>
      </c>
      <c r="AM20" s="11">
        <v>2.3999999999999998E-3</v>
      </c>
      <c r="AN20" s="11">
        <v>1.8532</v>
      </c>
      <c r="AO20" s="11">
        <v>3.9100000000000003E-2</v>
      </c>
      <c r="AP20" s="11">
        <v>0.19370000000000001</v>
      </c>
      <c r="AQ20" s="11">
        <v>4.1000000000000003E-3</v>
      </c>
      <c r="AR20" s="11">
        <v>2.0356000000000001</v>
      </c>
      <c r="AS20" s="11">
        <v>0.1144</v>
      </c>
      <c r="AT20" s="11">
        <v>4.0800000000000003E-2</v>
      </c>
      <c r="AU20" s="11">
        <v>2.3E-3</v>
      </c>
      <c r="AV20" s="11">
        <v>29.6525</v>
      </c>
      <c r="AW20" s="11">
        <v>0.99219999999999997</v>
      </c>
      <c r="AX20" s="11">
        <v>0.45669999999999999</v>
      </c>
      <c r="AY20" s="11">
        <v>1.5299999999999999E-2</v>
      </c>
      <c r="AZ20" s="11">
        <v>0.40436654366543667</v>
      </c>
      <c r="BA20" s="11">
        <v>11.193627450980392</v>
      </c>
      <c r="BB20" s="11">
        <v>0.83597989949748741</v>
      </c>
      <c r="BC20" s="11">
        <v>0.62541353383458642</v>
      </c>
      <c r="BD20" s="11">
        <v>0.29617837624893234</v>
      </c>
      <c r="BE20" s="27"/>
    </row>
    <row r="21" spans="2:78" ht="13.5" customHeight="1" x14ac:dyDescent="0.2">
      <c r="B21" s="10">
        <v>192</v>
      </c>
      <c r="C21" s="10">
        <v>9.1129999999999995</v>
      </c>
      <c r="D21" s="10">
        <v>192.37970999999999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33.200000000000003</v>
      </c>
      <c r="Q21" s="24">
        <v>2.16</v>
      </c>
      <c r="R21" s="24">
        <v>2.93</v>
      </c>
      <c r="S21" s="24">
        <v>46.59</v>
      </c>
      <c r="T21" s="24">
        <v>89.86</v>
      </c>
      <c r="U21" s="10">
        <v>5</v>
      </c>
      <c r="V21" s="10">
        <v>2</v>
      </c>
      <c r="W21" s="10">
        <v>1</v>
      </c>
      <c r="X21" s="10">
        <v>2</v>
      </c>
      <c r="Y21" s="10">
        <v>7</v>
      </c>
      <c r="Z21" s="10">
        <v>1</v>
      </c>
      <c r="AA21" s="10">
        <v>45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0.68320000000000003</v>
      </c>
      <c r="AK21" s="10">
        <v>1.0200000000000001E-2</v>
      </c>
      <c r="AL21" s="11">
        <v>2.5499999999999998E-2</v>
      </c>
      <c r="AM21" s="11">
        <v>4.0000000000000002E-4</v>
      </c>
      <c r="AN21" s="11">
        <v>1.8582000000000001</v>
      </c>
      <c r="AO21" s="11">
        <v>2.9600000000000001E-2</v>
      </c>
      <c r="AP21" s="11">
        <v>0.1915</v>
      </c>
      <c r="AQ21" s="11">
        <v>3.0999999999999999E-3</v>
      </c>
      <c r="AR21" s="11">
        <v>1.3522000000000001</v>
      </c>
      <c r="AS21" s="11">
        <v>2.2800000000000001E-2</v>
      </c>
      <c r="AT21" s="11">
        <v>2.6700000000000002E-2</v>
      </c>
      <c r="AU21" s="11">
        <v>5.0000000000000001E-4</v>
      </c>
      <c r="AV21" s="11">
        <v>32.4771</v>
      </c>
      <c r="AW21" s="11">
        <v>0.25169999999999998</v>
      </c>
      <c r="AX21" s="11">
        <v>0.49320000000000003</v>
      </c>
      <c r="AY21" s="11">
        <v>3.8E-3</v>
      </c>
      <c r="AZ21" s="11">
        <v>0.44063093325544034</v>
      </c>
      <c r="BA21" s="11">
        <v>18.471910112359552</v>
      </c>
      <c r="BB21" s="11">
        <v>0.89728793998845935</v>
      </c>
      <c r="BC21" s="11">
        <v>0.68609667614472014</v>
      </c>
      <c r="BD21" s="11">
        <v>0.32957712305123865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0.23250000000000001</v>
      </c>
      <c r="BJ21" s="4"/>
      <c r="BK21" s="4">
        <f>DAVERAGE(PlotSort2,"PhxRedEdge",$BO$31:$BO$32)</f>
        <v>0.25280000000000002</v>
      </c>
      <c r="BL21" s="4"/>
      <c r="BM21" s="4">
        <f>DAVERAGE(PlotSort2,"TMRed",$BO$31:$BO$32)</f>
        <v>0.2263</v>
      </c>
      <c r="BN21" s="4"/>
      <c r="BO21" s="4">
        <f>DAVERAGE(PlotSort2,"TMNIR",$BO$31:$BO$32)</f>
        <v>0.28389999999999999</v>
      </c>
      <c r="BP21" s="4"/>
      <c r="BQ21" s="4">
        <f>DAVERAGE(PlotSort2,"NDRE",$BO$31:$BO$32)</f>
        <v>5.7946711384385993E-2</v>
      </c>
      <c r="BR21" s="4"/>
      <c r="BS21" s="4">
        <f>DAVERAGE(PlotSort2,"rvi",$BO$31:$BO$32)</f>
        <v>1.2545293857711002</v>
      </c>
      <c r="BT21" s="4"/>
      <c r="BU21" s="17">
        <f>DAVERAGE(PlotSort2,"ndvi",$BO$31:$BO$32)</f>
        <v>0.11289690317522537</v>
      </c>
      <c r="BV21" s="4"/>
      <c r="BW21" s="17">
        <f>DAVERAGE(PlotSort2,"SAVI",$BO$31:$BO$32)</f>
        <v>8.5527618293407215E-2</v>
      </c>
      <c r="BX21" s="4"/>
      <c r="BY21" s="17">
        <f>DAVERAGE(PlotSort2,"CCCI",$BO$31:$BO$32)</f>
        <v>0.47181308733353139</v>
      </c>
      <c r="BZ21" s="4"/>
    </row>
    <row r="22" spans="2:78" ht="13.5" customHeight="1" x14ac:dyDescent="0.2">
      <c r="B22" s="10">
        <v>192</v>
      </c>
      <c r="C22" s="10">
        <v>9.1199999999999992</v>
      </c>
      <c r="D22" s="10">
        <v>192.38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33.200000000000003</v>
      </c>
      <c r="Q22" s="24">
        <v>2.16</v>
      </c>
      <c r="R22" s="24">
        <v>2.93</v>
      </c>
      <c r="S22" s="24">
        <v>46.5</v>
      </c>
      <c r="T22" s="24">
        <v>89.91</v>
      </c>
      <c r="U22" s="10">
        <v>5</v>
      </c>
      <c r="V22" s="10">
        <v>2</v>
      </c>
      <c r="W22" s="10">
        <v>1</v>
      </c>
      <c r="X22" s="10">
        <v>2</v>
      </c>
      <c r="Y22" s="10">
        <v>7</v>
      </c>
      <c r="Z22" s="10">
        <v>1</v>
      </c>
      <c r="AA22" s="10">
        <v>45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1.0104</v>
      </c>
      <c r="AK22" s="10">
        <v>4.2799999999999998E-2</v>
      </c>
      <c r="AL22" s="11">
        <v>3.73E-2</v>
      </c>
      <c r="AM22" s="11">
        <v>1.6000000000000001E-3</v>
      </c>
      <c r="AN22" s="11">
        <v>2.0017999999999998</v>
      </c>
      <c r="AO22" s="11">
        <v>0.2414</v>
      </c>
      <c r="AP22" s="11">
        <v>0.20369999999999999</v>
      </c>
      <c r="AQ22" s="11">
        <v>2.46E-2</v>
      </c>
      <c r="AR22" s="11">
        <v>1.9628000000000001</v>
      </c>
      <c r="AS22" s="11">
        <v>0.10150000000000001</v>
      </c>
      <c r="AT22" s="11">
        <v>3.8300000000000001E-2</v>
      </c>
      <c r="AU22" s="11">
        <v>2E-3</v>
      </c>
      <c r="AV22" s="11">
        <v>30.305599999999998</v>
      </c>
      <c r="AW22" s="11">
        <v>3.4674</v>
      </c>
      <c r="AX22" s="11">
        <v>0.45469999999999999</v>
      </c>
      <c r="AY22" s="11">
        <v>5.1999999999999998E-2</v>
      </c>
      <c r="AZ22" s="11">
        <v>0.38122721749696237</v>
      </c>
      <c r="BA22" s="11">
        <v>11.872062663185378</v>
      </c>
      <c r="BB22" s="11">
        <v>0.84462474645030428</v>
      </c>
      <c r="BC22" s="11">
        <v>0.62900302114803619</v>
      </c>
      <c r="BD22" s="11">
        <v>0.13834936732738715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0.25259999999999999</v>
      </c>
      <c r="BJ22" s="4">
        <f>DSTDEV(PlotSort2,"PhxRed",$BP$31:$BP$32)/SQRT($BH22)</f>
        <v>1.6100000000000003E-2</v>
      </c>
      <c r="BK22" s="4">
        <f>DAVERAGE(PlotSort2,"PhxRedEdge",$BP$31:$BP$32)</f>
        <v>0.27305000000000001</v>
      </c>
      <c r="BL22" s="4">
        <f>DSTDEV(PlotSort2,"PhxRedEdge",$BP$31:$BP$32)/SQRT($BH22)</f>
        <v>1.7949999999999994E-2</v>
      </c>
      <c r="BM22" s="4">
        <f>DAVERAGE(PlotSort2,"TMRed",$BP$31:$BP$32)</f>
        <v>0.24760000000000001</v>
      </c>
      <c r="BN22" s="4">
        <f>DSTDEV(PlotSort2,"TMRed",$BP$31:$BP$32)/SQRT($BH22)</f>
        <v>1.5800000000000005E-2</v>
      </c>
      <c r="BO22" s="4">
        <f>DAVERAGE(PlotSort2,"TMNIR",$BP$31:$BP$32)</f>
        <v>0.30374999999999996</v>
      </c>
      <c r="BP22" s="4">
        <f>DSTDEV(PlotSort2,"TMNIR",$BP$31:$BP$32)/SQRT($BH22)</f>
        <v>2.0750000000000018E-2</v>
      </c>
      <c r="BQ22" s="4">
        <f>DAVERAGE(PlotSort2,"NDRE",$BP$31:$BP$32)</f>
        <v>5.3138196781376129E-2</v>
      </c>
      <c r="BR22" s="4">
        <f>DSTDEV(PlotSort2,"NDRE",$BP$31:$BP$32)/SQRT($BH22)</f>
        <v>1.2890981008335139E-3</v>
      </c>
      <c r="BS22" s="4">
        <f>DAVERAGE(PlotSort2,"rvi",$BP$31:$BP$32)</f>
        <v>1.2264233298807719</v>
      </c>
      <c r="BT22" s="4">
        <f>DSTDEV(PlotSort2,"rvi",$BP$31:$BP$32)/SQRT($BH22)</f>
        <v>5.5432608557504084E-3</v>
      </c>
      <c r="BU22" s="17">
        <f>DAVERAGE(PlotSort2,"ndvi",$BP$31:$BP$32)</f>
        <v>0.10169266956135467</v>
      </c>
      <c r="BV22" s="4">
        <f>DSTDEV(PlotSort2,"ndvi",$BP$31:$BP$32)/SQRT($BH22)</f>
        <v>2.2365701052552561E-3</v>
      </c>
      <c r="BW22" s="17">
        <f>DAVERAGE(PlotSort2,"SAVI",$BP$31:$BP$32)</f>
        <v>7.9962406190748431E-2</v>
      </c>
      <c r="BX22" s="4">
        <f>DSTDEV(PlotSort2,"SAVI",$BP$31:$BP$32)/SQRT($BH22)</f>
        <v>4.2824692573625858E-3</v>
      </c>
      <c r="BY22" s="17">
        <f>DAVERAGE(PlotSort2,"CCCI",$BP$31:$BP$32)</f>
        <v>0.49138436299045452</v>
      </c>
      <c r="BZ22" s="4">
        <f>DSTDEV(PlotSort2,"CCCI",$BP$31:$BP$32)/SQRT($BH22)</f>
        <v>2.2280975398048242E-3</v>
      </c>
    </row>
    <row r="23" spans="2:78" ht="13.5" customHeight="1" x14ac:dyDescent="0.2">
      <c r="B23" s="10">
        <v>192</v>
      </c>
      <c r="C23" s="10">
        <v>9.1280000000000001</v>
      </c>
      <c r="D23" s="10">
        <v>192.38032999999999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33.200000000000003</v>
      </c>
      <c r="Q23" s="24">
        <v>2.16</v>
      </c>
      <c r="R23" s="24">
        <v>2.93</v>
      </c>
      <c r="S23" s="24">
        <v>46.4</v>
      </c>
      <c r="T23" s="24">
        <v>89.98</v>
      </c>
      <c r="U23" s="10">
        <v>5</v>
      </c>
      <c r="V23" s="10">
        <v>2</v>
      </c>
      <c r="W23" s="10">
        <v>1</v>
      </c>
      <c r="X23" s="10">
        <v>2</v>
      </c>
      <c r="Y23" s="10">
        <v>7</v>
      </c>
      <c r="Z23" s="10">
        <v>1</v>
      </c>
      <c r="AA23" s="10">
        <v>45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1.7634000000000001</v>
      </c>
      <c r="AK23" s="10">
        <v>0.1676</v>
      </c>
      <c r="AL23" s="11">
        <v>6.4100000000000004E-2</v>
      </c>
      <c r="AM23" s="11">
        <v>6.1000000000000004E-3</v>
      </c>
      <c r="AN23" s="11">
        <v>1.8451</v>
      </c>
      <c r="AO23" s="11">
        <v>4.82E-2</v>
      </c>
      <c r="AP23" s="11">
        <v>0.1852</v>
      </c>
      <c r="AQ23" s="11">
        <v>4.7999999999999996E-3</v>
      </c>
      <c r="AR23" s="11">
        <v>3.3123</v>
      </c>
      <c r="AS23" s="11">
        <v>0.2646</v>
      </c>
      <c r="AT23" s="11">
        <v>6.3799999999999996E-2</v>
      </c>
      <c r="AU23" s="11">
        <v>5.1000000000000004E-3</v>
      </c>
      <c r="AV23" s="11">
        <v>25.690100000000001</v>
      </c>
      <c r="AW23" s="11">
        <v>1.0149999999999999</v>
      </c>
      <c r="AX23" s="11">
        <v>0.38019999999999998</v>
      </c>
      <c r="AY23" s="11">
        <v>1.4999999999999999E-2</v>
      </c>
      <c r="AZ23" s="11">
        <v>0.34488857446055887</v>
      </c>
      <c r="BA23" s="11">
        <v>5.9592476489028217</v>
      </c>
      <c r="BB23" s="11">
        <v>0.71261261261261277</v>
      </c>
      <c r="BC23" s="11">
        <v>0.50275423728813562</v>
      </c>
      <c r="BD23" s="11">
        <v>0.3044182297355183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0.2094</v>
      </c>
      <c r="BJ23" s="4">
        <f>DSTDEV(PlotSort2,"PhxRed",$BQ$31:$BQ$32)/SQRT($BH23)</f>
        <v>2.1700000000000035E-2</v>
      </c>
      <c r="BK23" s="4">
        <f>DAVERAGE(PlotSort2,"PhxRedEdge",$BQ$31:$BQ$32)</f>
        <v>0.23849999999999999</v>
      </c>
      <c r="BL23" s="4">
        <f>DSTDEV(PlotSort2,"PhxRedEdge",$BQ$31:$BQ$32)/SQRT($BH23)</f>
        <v>1.4699999999999989E-2</v>
      </c>
      <c r="BM23" s="4">
        <f>DAVERAGE(PlotSort2,"TMRed",$BQ$31:$BQ$32)</f>
        <v>0.20705000000000001</v>
      </c>
      <c r="BN23" s="4">
        <f>DSTDEV(PlotSort2,"TMRed",$BQ$31:$BQ$32)/SQRT($BH23)</f>
        <v>2.1049999999999847E-2</v>
      </c>
      <c r="BO23" s="4">
        <f>DAVERAGE(PlotSort2,"TMNIR",$BQ$31:$BQ$32)</f>
        <v>0.26705000000000001</v>
      </c>
      <c r="BP23" s="4">
        <f>DSTDEV(PlotSort2,"TMNIR",$BQ$31:$BQ$32)/SQRT($BH23)</f>
        <v>1.3550000000000005E-2</v>
      </c>
      <c r="BQ23" s="4">
        <f>DAVERAGE(PlotSort2,"NDRE",$BQ$31:$BQ$32)</f>
        <v>5.6777550943992554E-2</v>
      </c>
      <c r="BR23" s="4">
        <f>DSTDEV(PlotSort2,"NDRE",$BQ$31:$BQ$32)/SQRT($BH23)</f>
        <v>5.447464769395261E-3</v>
      </c>
      <c r="BS23" s="4">
        <f>DAVERAGE(PlotSort2,"rvi",$BQ$31:$BQ$32)</f>
        <v>1.2965327176818318</v>
      </c>
      <c r="BT23" s="4">
        <f>DSTDEV(PlotSort2,"rvi",$BQ$31:$BQ$32)/SQRT($BH23)</f>
        <v>6.6370508124619976E-2</v>
      </c>
      <c r="BU23" s="17">
        <f>DAVERAGE(PlotSort2,"ndvi",$BQ$31:$BQ$32)</f>
        <v>0.12839393193249743</v>
      </c>
      <c r="BV23" s="4">
        <f>DSTDEV(PlotSort2,"ndvi",$BQ$31:$BQ$32)/SQRT($BH23)</f>
        <v>2.5189685814942811E-2</v>
      </c>
      <c r="BW23" s="17">
        <f>DAVERAGE(PlotSort2,"SAVI",$BQ$31:$BQ$32)</f>
        <v>9.2920437325655317E-2</v>
      </c>
      <c r="BX23" s="4">
        <f>DSTDEV(PlotSort2,"SAVI",$BQ$31:$BQ$32)/SQRT($BH23)</f>
        <v>1.4849653148000916E-2</v>
      </c>
      <c r="BY23" s="17">
        <f>DAVERAGE(PlotSort2,"CCCI",$BQ$31:$BQ$32)</f>
        <v>0.31814328669136083</v>
      </c>
      <c r="BZ23" s="4">
        <f>DSTDEV(PlotSort2,"CCCI",$BQ$31:$BQ$32)/SQRT($BH23)</f>
        <v>0.12393538558276</v>
      </c>
    </row>
    <row r="24" spans="2:78" ht="13.5" customHeight="1" x14ac:dyDescent="0.2">
      <c r="B24" s="10">
        <v>192</v>
      </c>
      <c r="C24" s="10">
        <v>9.1370000000000005</v>
      </c>
      <c r="D24" s="10">
        <v>192.38070999999999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33.200000000000003</v>
      </c>
      <c r="Q24" s="24">
        <v>2.16</v>
      </c>
      <c r="R24" s="24">
        <v>2.93</v>
      </c>
      <c r="S24" s="24">
        <v>46.28</v>
      </c>
      <c r="T24" s="24">
        <v>90.05</v>
      </c>
      <c r="U24" s="10">
        <v>5</v>
      </c>
      <c r="V24" s="10">
        <v>2</v>
      </c>
      <c r="W24" s="10">
        <v>1</v>
      </c>
      <c r="X24" s="10">
        <v>2</v>
      </c>
      <c r="Y24" s="10">
        <v>7</v>
      </c>
      <c r="Z24" s="10">
        <v>1</v>
      </c>
      <c r="AA24" s="10">
        <v>45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0.9456</v>
      </c>
      <c r="AK24" s="10">
        <v>5.8799999999999998E-2</v>
      </c>
      <c r="AL24" s="11">
        <v>3.39E-2</v>
      </c>
      <c r="AM24" s="11">
        <v>2.0999999999999999E-3</v>
      </c>
      <c r="AN24" s="11">
        <v>1.6789000000000001</v>
      </c>
      <c r="AO24" s="11">
        <v>6.5600000000000006E-2</v>
      </c>
      <c r="AP24" s="11">
        <v>0.16589999999999999</v>
      </c>
      <c r="AQ24" s="11">
        <v>6.4999999999999997E-3</v>
      </c>
      <c r="AR24" s="11">
        <v>1.8617999999999999</v>
      </c>
      <c r="AS24" s="11">
        <v>0.1086</v>
      </c>
      <c r="AT24" s="11">
        <v>3.5299999999999998E-2</v>
      </c>
      <c r="AU24" s="11">
        <v>2.0999999999999999E-3</v>
      </c>
      <c r="AV24" s="11">
        <v>26.122699999999998</v>
      </c>
      <c r="AW24" s="11">
        <v>1.5642</v>
      </c>
      <c r="AX24" s="11">
        <v>0.38080000000000003</v>
      </c>
      <c r="AY24" s="11">
        <v>2.2800000000000001E-2</v>
      </c>
      <c r="AZ24" s="11">
        <v>0.39308578745198475</v>
      </c>
      <c r="BA24" s="11">
        <v>10.787535410764875</v>
      </c>
      <c r="BB24" s="11">
        <v>0.8303292477769767</v>
      </c>
      <c r="BC24" s="11">
        <v>0.56571335007095302</v>
      </c>
      <c r="BD24" s="11">
        <v>0.2465469356214722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0.70350000000000001</v>
      </c>
      <c r="BJ24" s="4"/>
      <c r="BK24" s="4">
        <f>DAVERAGE(PlotSort2,"PhxRedEdge",$BR$31:$BR$32)</f>
        <v>0.65350000000000008</v>
      </c>
      <c r="BL24" s="4"/>
      <c r="BM24" s="4">
        <f>DAVERAGE(PlotSort2,"TMRed",$BR$31:$BR$32)</f>
        <v>0.70350000000000001</v>
      </c>
      <c r="BN24" s="4"/>
      <c r="BO24" s="4">
        <f>DAVERAGE(PlotSort2,"TMNIR",$BR$31:$BR$32)</f>
        <v>0.64180000000000004</v>
      </c>
      <c r="BP24" s="4"/>
      <c r="BQ24" s="4">
        <f>DAVERAGE(PlotSort2,"NDRE",$BR$31:$BR$32)</f>
        <v>-9.032656527445412E-3</v>
      </c>
      <c r="BR24" s="4"/>
      <c r="BS24" s="4">
        <f>DAVERAGE(PlotSort2,"rvi",$BR$31:$BR$32)</f>
        <v>22.807391613361766</v>
      </c>
      <c r="BT24" s="4"/>
      <c r="BU24" s="17">
        <f>DAVERAGE(PlotSort2,"ndvi",$BR$31:$BR$32)</f>
        <v>-4.5863376198617391E-2</v>
      </c>
      <c r="BV24" s="4"/>
      <c r="BW24" s="17">
        <f>DAVERAGE(PlotSort2,"SAVI",$BR$31:$BR$32)</f>
        <v>-5.0154446431474542E-2</v>
      </c>
      <c r="BX24" s="4"/>
      <c r="BY24" s="17">
        <f>DAVERAGE(PlotSort2,"CCCI",$BR$31:$BR$32)</f>
        <v>1.0248524529592997</v>
      </c>
      <c r="BZ24" s="4"/>
    </row>
    <row r="25" spans="2:78" ht="13.5" customHeight="1" x14ac:dyDescent="0.2">
      <c r="B25" s="10">
        <v>192</v>
      </c>
      <c r="C25" s="10">
        <v>9.1449999999999996</v>
      </c>
      <c r="D25" s="10">
        <v>192.38104000000001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33.200000000000003</v>
      </c>
      <c r="Q25" s="24">
        <v>2.16</v>
      </c>
      <c r="R25" s="24">
        <v>2.93</v>
      </c>
      <c r="S25" s="24">
        <v>46.18</v>
      </c>
      <c r="T25" s="24">
        <v>90.12</v>
      </c>
      <c r="U25" s="10">
        <v>5</v>
      </c>
      <c r="V25" s="10">
        <v>2</v>
      </c>
      <c r="W25" s="10">
        <v>1</v>
      </c>
      <c r="X25" s="10">
        <v>2</v>
      </c>
      <c r="Y25" s="10">
        <v>7</v>
      </c>
      <c r="Z25" s="10">
        <v>1</v>
      </c>
      <c r="AA25" s="10">
        <v>45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1.3044</v>
      </c>
      <c r="AK25" s="10">
        <v>3.1300000000000001E-2</v>
      </c>
      <c r="AL25" s="11">
        <v>4.6100000000000002E-2</v>
      </c>
      <c r="AM25" s="11">
        <v>1.1000000000000001E-3</v>
      </c>
      <c r="AN25" s="11">
        <v>1.8340000000000001</v>
      </c>
      <c r="AO25" s="11">
        <v>3.0999999999999999E-3</v>
      </c>
      <c r="AP25" s="11">
        <v>0.17879999999999999</v>
      </c>
      <c r="AQ25" s="11">
        <v>2.9999999999999997E-4</v>
      </c>
      <c r="AR25" s="11">
        <v>2.5323000000000002</v>
      </c>
      <c r="AS25" s="11">
        <v>7.5499999999999998E-2</v>
      </c>
      <c r="AT25" s="11">
        <v>4.7399999999999998E-2</v>
      </c>
      <c r="AU25" s="11">
        <v>1.4E-3</v>
      </c>
      <c r="AV25" s="11">
        <v>25.927199999999999</v>
      </c>
      <c r="AW25" s="11">
        <v>0.33279999999999998</v>
      </c>
      <c r="AX25" s="11">
        <v>0.373</v>
      </c>
      <c r="AY25" s="11">
        <v>4.7999999999999996E-3</v>
      </c>
      <c r="AZ25" s="11">
        <v>0.35193910837259884</v>
      </c>
      <c r="BA25" s="11">
        <v>7.8691983122362874</v>
      </c>
      <c r="BB25" s="11">
        <v>0.774500475737393</v>
      </c>
      <c r="BC25" s="11">
        <v>0.53063885267275102</v>
      </c>
      <c r="BD25" s="11">
        <v>0.15949381120561509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1.0017</v>
      </c>
      <c r="BJ25" s="4">
        <f>DSTDEV(PlotSort2,"PhxRed",$BS$31:$BS$32)/SQRT($BH25)</f>
        <v>4.6776062254105981E-3</v>
      </c>
      <c r="BK25" s="4">
        <f>DAVERAGE(PlotSort2,"PhxRedEdge",$BS$31:$BS$32)</f>
        <v>1.0015000000000001</v>
      </c>
      <c r="BL25" s="4">
        <f>DSTDEV(PlotSort2,"PhxRedEdge",$BS$31:$BS$32)/SQRT($BH25)</f>
        <v>4.7353282181210581E-3</v>
      </c>
      <c r="BM25" s="4">
        <f>DAVERAGE(PlotSort2,"TMRed",$BS$31:$BS$32)</f>
        <v>1.0017</v>
      </c>
      <c r="BN25" s="4">
        <f>DSTDEV(PlotSort2,"TMRed",$BS$31:$BS$32)/SQRT($BH25)</f>
        <v>4.6776062254105981E-3</v>
      </c>
      <c r="BO25" s="4">
        <f>DAVERAGE(PlotSort2,"TMNIR",$BS$31:$BS$32)</f>
        <v>1.0015000000000001</v>
      </c>
      <c r="BP25" s="4">
        <f>DSTDEV(PlotSort2,"TMNIR",$BS$31:$BS$32)/SQRT($BH25)</f>
        <v>4.7353282181210581E-3</v>
      </c>
      <c r="BQ25" s="4">
        <f>DAVERAGE(PlotSort2,"NDRE",$BS$31:$BS$32)</f>
        <v>0.74336280300436675</v>
      </c>
      <c r="BR25" s="4">
        <f>DSTDEV(PlotSort2,"NDRE",$BS$31:$BS$32)/SQRT($BH25)</f>
        <v>1.4568396044631119E-3</v>
      </c>
      <c r="BS25" s="4">
        <f>DAVERAGE(PlotSort2,"rvi",$BS$31:$BS$32)</f>
        <v>1.3035730070903966</v>
      </c>
      <c r="BT25" s="4">
        <f>DSTDEV(PlotSort2,"rvi",$BS$31:$BS$32)/SQRT($BH25)</f>
        <v>3.8376942969457653E-3</v>
      </c>
      <c r="BU25" s="17">
        <f>DAVERAGE(PlotSort2,"ndvi",$BS$31:$BS$32)</f>
        <v>0.13177872869715107</v>
      </c>
      <c r="BV25" s="4">
        <f>DSTDEV(PlotSort2,"ndvi",$BS$31:$BS$32)/SQRT($BH25)</f>
        <v>1.4441948917639086E-3</v>
      </c>
      <c r="BW25" s="17">
        <f>DAVERAGE(PlotSort2,"SAVI",$BS$31:$BS$32)</f>
        <v>0.1968072364427943</v>
      </c>
      <c r="BX25" s="4">
        <f>DSTDEV(PlotSort2,"SAVI",$BS$31:$BS$32)/SQRT($BH25)</f>
        <v>2.3208190321501983E-3</v>
      </c>
      <c r="BY25" s="17">
        <f>DAVERAGE(PlotSort2,"CCCI",$BS$31:$BS$32)</f>
        <v>12.246278479000098</v>
      </c>
      <c r="BZ25" s="4">
        <f>DSTDEV(PlotSort2,"CCCI",$BS$31:$BS$32)/SQRT($BH25)</f>
        <v>8.1703506479055416E-2</v>
      </c>
    </row>
    <row r="26" spans="2:78" ht="13.5" customHeight="1" x14ac:dyDescent="0.2">
      <c r="B26" s="10">
        <v>192</v>
      </c>
      <c r="C26" s="10">
        <v>9.3800000000000008</v>
      </c>
      <c r="D26" s="10">
        <v>192.39082999999999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33.200000000000003</v>
      </c>
      <c r="Q26" s="24">
        <v>2.16</v>
      </c>
      <c r="R26" s="24">
        <v>2.93</v>
      </c>
      <c r="S26" s="24">
        <v>43.23</v>
      </c>
      <c r="T26" s="24">
        <v>92.1</v>
      </c>
      <c r="U26" s="10">
        <v>5</v>
      </c>
      <c r="V26" s="10">
        <v>2</v>
      </c>
      <c r="W26" s="10">
        <v>1</v>
      </c>
      <c r="X26" s="10">
        <v>2</v>
      </c>
      <c r="Y26" s="10">
        <v>7</v>
      </c>
      <c r="Z26" s="10">
        <v>1</v>
      </c>
      <c r="AA26" s="10">
        <v>45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1.0902000000000001</v>
      </c>
      <c r="AK26" s="10">
        <v>6.54E-2</v>
      </c>
      <c r="AL26" s="11">
        <v>3.0800000000000001E-2</v>
      </c>
      <c r="AM26" s="11">
        <v>1.8E-3</v>
      </c>
      <c r="AN26" s="11">
        <v>2.6440000000000001</v>
      </c>
      <c r="AO26" s="11">
        <v>0.21240000000000001</v>
      </c>
      <c r="AP26" s="11">
        <v>0.2034</v>
      </c>
      <c r="AQ26" s="11">
        <v>1.6299999999999999E-2</v>
      </c>
      <c r="AR26" s="11">
        <v>2.1747000000000001</v>
      </c>
      <c r="AS26" s="11">
        <v>0.11849999999999999</v>
      </c>
      <c r="AT26" s="11">
        <v>3.2399999999999998E-2</v>
      </c>
      <c r="AU26" s="11">
        <v>1.8E-3</v>
      </c>
      <c r="AV26" s="11">
        <v>42.103400000000001</v>
      </c>
      <c r="AW26" s="11">
        <v>3.4340999999999999</v>
      </c>
      <c r="AX26" s="11">
        <v>0.4803</v>
      </c>
      <c r="AY26" s="11">
        <v>3.9199999999999999E-2</v>
      </c>
      <c r="AZ26" s="11">
        <v>0.40500219394471265</v>
      </c>
      <c r="BA26" s="11">
        <v>14.824074074074074</v>
      </c>
      <c r="BB26" s="11">
        <v>0.87361029842012872</v>
      </c>
      <c r="BC26" s="11">
        <v>0.66342450873901448</v>
      </c>
      <c r="BD26" s="11">
        <v>0.1958469960710911</v>
      </c>
      <c r="BE26" s="27"/>
    </row>
    <row r="27" spans="2:78" ht="13.5" customHeight="1" x14ac:dyDescent="0.2">
      <c r="B27" s="10">
        <v>192</v>
      </c>
      <c r="C27" s="10">
        <v>9.3719999999999999</v>
      </c>
      <c r="D27" s="10">
        <v>192.3905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33.200000000000003</v>
      </c>
      <c r="Q27" s="24">
        <v>2.16</v>
      </c>
      <c r="R27" s="24">
        <v>2.93</v>
      </c>
      <c r="S27" s="24">
        <v>43.33</v>
      </c>
      <c r="T27" s="24">
        <v>92.03</v>
      </c>
      <c r="U27" s="10">
        <v>5</v>
      </c>
      <c r="V27" s="10">
        <v>2</v>
      </c>
      <c r="W27" s="10">
        <v>1</v>
      </c>
      <c r="X27" s="10">
        <v>2</v>
      </c>
      <c r="Y27" s="10">
        <v>7</v>
      </c>
      <c r="Z27" s="10">
        <v>1</v>
      </c>
      <c r="AA27" s="10">
        <v>45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1.0149999999999999</v>
      </c>
      <c r="AK27" s="10">
        <v>4.1000000000000003E-3</v>
      </c>
      <c r="AL27" s="11">
        <v>2.8899999999999999E-2</v>
      </c>
      <c r="AM27" s="11">
        <v>1E-4</v>
      </c>
      <c r="AN27" s="11">
        <v>2.2235999999999998</v>
      </c>
      <c r="AO27" s="11">
        <v>0.1295</v>
      </c>
      <c r="AP27" s="11">
        <v>0.17219999999999999</v>
      </c>
      <c r="AQ27" s="11">
        <v>0.01</v>
      </c>
      <c r="AR27" s="11">
        <v>2.0329999999999999</v>
      </c>
      <c r="AS27" s="11">
        <v>9.7999999999999997E-3</v>
      </c>
      <c r="AT27" s="11">
        <v>3.0499999999999999E-2</v>
      </c>
      <c r="AU27" s="11">
        <v>1E-4</v>
      </c>
      <c r="AV27" s="11">
        <v>36.192</v>
      </c>
      <c r="AW27" s="11">
        <v>1.0379</v>
      </c>
      <c r="AX27" s="11">
        <v>0.41539999999999999</v>
      </c>
      <c r="AY27" s="11">
        <v>1.1900000000000001E-2</v>
      </c>
      <c r="AZ27" s="11">
        <v>0.41388699795779443</v>
      </c>
      <c r="BA27" s="11">
        <v>13.61967213114754</v>
      </c>
      <c r="BB27" s="11">
        <v>0.86319802646333266</v>
      </c>
      <c r="BC27" s="11">
        <v>0.61037107516650813</v>
      </c>
      <c r="BD27" s="11">
        <v>0.27421700833955082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0.13275000000000001</v>
      </c>
      <c r="BJ27" s="4">
        <f>DSTDEV(PlotSort2,"PhxRed",$BT$31:$BT$32)/SQRT($BH27)</f>
        <v>1.315E-2</v>
      </c>
      <c r="BK27" s="4">
        <f>DAVERAGE(PlotSort2,"PhxRedEdge",$BT$31:$BT$32)</f>
        <v>0.24490000000000001</v>
      </c>
      <c r="BL27" s="4">
        <f>DSTDEV(PlotSort2,"PhxRedEdge",$BT$31:$BT$32)/SQRT($BH27)</f>
        <v>2.0699999999999996E-2</v>
      </c>
      <c r="BM27" s="4">
        <f>DAVERAGE(PlotSort2,"TMRed",$BT$31:$BT$32)</f>
        <v>0.13264999999999999</v>
      </c>
      <c r="BN27" s="4">
        <f>DSTDEV(PlotSort2,"TMRed",$BT$31:$BT$32)/SQRT($BH27)</f>
        <v>1.3049999999999999E-2</v>
      </c>
      <c r="BO27" s="4">
        <f>DAVERAGE(PlotSort2,"TMNIR",$BT$31:$BT$32)</f>
        <v>0.43789999999999996</v>
      </c>
      <c r="BP27" s="4">
        <f>DSTDEV(PlotSort2,"TMNIR",$BT$31:$BT$32)/SQRT($BH27)</f>
        <v>3.6000000000000004E-2</v>
      </c>
      <c r="BQ27" s="4">
        <f>DAVERAGE(PlotSort2,"NDRE",$BT$31:$BT$32)</f>
        <v>0.28274864230840124</v>
      </c>
      <c r="BR27" s="4">
        <f>DSTDEV(PlotSort2,"NDRE",$BT$31:$BT$32)/SQRT($BH27)</f>
        <v>1.0718336539050355E-3</v>
      </c>
      <c r="BS27" s="4">
        <f>DAVERAGE(PlotSort2,"rvi",$BT$31:$BT$32)</f>
        <v>3.3064708373599485</v>
      </c>
      <c r="BT27" s="4">
        <f>DSTDEV(PlotSort2,"rvi",$BT$31:$BT$32)/SQRT($BH27)</f>
        <v>5.3897055616640044E-2</v>
      </c>
      <c r="BU27" s="17">
        <f>DAVERAGE(PlotSort2,"ndvi",$BT$31:$BT$32)</f>
        <v>0.53550984243073962</v>
      </c>
      <c r="BV27" s="4">
        <f>DSTDEV(PlotSort2,"ndvi",$BT$31:$BT$32)/SQRT($BH27)</f>
        <v>5.8132639930378862E-3</v>
      </c>
      <c r="BW27" s="17">
        <f>DAVERAGE(PlotSort2,"SAVI",$BT$31:$BT$32)</f>
        <v>0.42712402793319826</v>
      </c>
      <c r="BX27" s="4">
        <f>DSTDEV(PlotSort2,"SAVI",$BT$31:$BT$32)/SQRT($BH27)</f>
        <v>1.258658299927759E-2</v>
      </c>
      <c r="BY27" s="17">
        <f>DAVERAGE(PlotSort2,"CCCI",$BT$31:$BT$32)</f>
        <v>0.50976997601299268</v>
      </c>
      <c r="BZ27" s="4">
        <f>DSTDEV(PlotSort2,"CCCI",$BT$31:$BT$32)/SQRT($BH27)</f>
        <v>1.6172780998681021E-2</v>
      </c>
    </row>
    <row r="28" spans="2:78" ht="13.5" customHeight="1" x14ac:dyDescent="0.2">
      <c r="B28" s="10">
        <v>192</v>
      </c>
      <c r="C28" s="10">
        <v>9.3640000000000008</v>
      </c>
      <c r="D28" s="10">
        <v>192.39017000000001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33.200000000000003</v>
      </c>
      <c r="Q28" s="24">
        <v>2.16</v>
      </c>
      <c r="R28" s="24">
        <v>2.93</v>
      </c>
      <c r="S28" s="24">
        <v>43.43</v>
      </c>
      <c r="T28" s="24">
        <v>91.96</v>
      </c>
      <c r="U28" s="10">
        <v>5</v>
      </c>
      <c r="V28" s="10">
        <v>2</v>
      </c>
      <c r="W28" s="10">
        <v>1</v>
      </c>
      <c r="X28" s="10">
        <v>2</v>
      </c>
      <c r="Y28" s="10">
        <v>7</v>
      </c>
      <c r="Z28" s="10">
        <v>1</v>
      </c>
      <c r="AA28" s="10">
        <v>45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1.6794</v>
      </c>
      <c r="AK28" s="10">
        <v>6.3700000000000007E-2</v>
      </c>
      <c r="AL28" s="11">
        <v>4.8000000000000001E-2</v>
      </c>
      <c r="AM28" s="11">
        <v>1.8E-3</v>
      </c>
      <c r="AN28" s="11">
        <v>2.6499000000000001</v>
      </c>
      <c r="AO28" s="11">
        <v>1.9300000000000001E-2</v>
      </c>
      <c r="AP28" s="11">
        <v>0.20649999999999999</v>
      </c>
      <c r="AQ28" s="11">
        <v>1.5E-3</v>
      </c>
      <c r="AR28" s="11">
        <v>3.2372000000000001</v>
      </c>
      <c r="AS28" s="11">
        <v>0.10100000000000001</v>
      </c>
      <c r="AT28" s="11">
        <v>4.8899999999999999E-2</v>
      </c>
      <c r="AU28" s="11">
        <v>1.5E-3</v>
      </c>
      <c r="AV28" s="11">
        <v>40.626600000000003</v>
      </c>
      <c r="AW28" s="11">
        <v>0.34320000000000001</v>
      </c>
      <c r="AX28" s="11">
        <v>0.46929999999999999</v>
      </c>
      <c r="AY28" s="11">
        <v>4.0000000000000001E-3</v>
      </c>
      <c r="AZ28" s="11">
        <v>0.38887244746966565</v>
      </c>
      <c r="BA28" s="11">
        <v>9.5971370143149279</v>
      </c>
      <c r="BB28" s="11">
        <v>0.81126978000771899</v>
      </c>
      <c r="BC28" s="11">
        <v>0.6193282262816735</v>
      </c>
      <c r="BD28" s="11">
        <v>0.27637386353342075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3.8099999999999995E-2</v>
      </c>
      <c r="BJ28" s="4">
        <f>DSTDEV(PlotSort2,"PhxRed",$BU$31:$BU$32)/SQRT($BH28)</f>
        <v>6.0000000000000192E-3</v>
      </c>
      <c r="BK28" s="4">
        <f>DAVERAGE(PlotSort2,"PhxRedEdge",$BU$31:$BU$32)</f>
        <v>0.15425</v>
      </c>
      <c r="BL28" s="4">
        <f>DSTDEV(PlotSort2,"PhxRedEdge",$BU$31:$BU$32)/SQRT($BH28)</f>
        <v>3.5499999999999972E-3</v>
      </c>
      <c r="BM28" s="4">
        <f>DAVERAGE(PlotSort2,"TMRed",$BU$31:$BU$32)</f>
        <v>3.8849999999999996E-2</v>
      </c>
      <c r="BN28" s="4">
        <f>DSTDEV(PlotSort2,"TMRed",$BU$31:$BU$32)/SQRT($BH28)</f>
        <v>5.7500000000000268E-3</v>
      </c>
      <c r="BO28" s="4">
        <f>DAVERAGE(PlotSort2,"TMNIR",$BU$31:$BU$32)</f>
        <v>0.35009999999999997</v>
      </c>
      <c r="BP28" s="4">
        <f>DSTDEV(PlotSort2,"TMNIR",$BU$31:$BU$32)/SQRT($BH28)</f>
        <v>1.3999999999999983E-2</v>
      </c>
      <c r="BQ28" s="4">
        <f>DAVERAGE(PlotSort2,"NDRE",$BU$31:$BU$32)</f>
        <v>0.38807050686898242</v>
      </c>
      <c r="BR28" s="4">
        <f>DSTDEV(PlotSort2,"NDRE",$BU$31:$BU$32)/SQRT($BH28)</f>
        <v>7.215946474569912E-3</v>
      </c>
      <c r="BS28" s="4">
        <f>DAVERAGE(PlotSort2,"rvi",$BU$31:$BU$32)</f>
        <v>9.2679372197309426</v>
      </c>
      <c r="BT28" s="4">
        <f>DSTDEV(PlotSort2,"rvi",$BU$31:$BU$32)/SQRT($BH28)</f>
        <v>1.7320627802690531</v>
      </c>
      <c r="BU28" s="17">
        <f>DAVERAGE(PlotSort2,"ndvi",$BU$31:$BU$32)</f>
        <v>0.79951405306015233</v>
      </c>
      <c r="BV28" s="4">
        <f>DSTDEV(PlotSort2,"ndvi",$BU$31:$BU$32)/SQRT($BH28)</f>
        <v>3.3819280273180985E-2</v>
      </c>
      <c r="BW28" s="17">
        <f>DAVERAGE(PlotSort2,"SAVI",$BU$31:$BU$32)</f>
        <v>0.52493419594240198</v>
      </c>
      <c r="BX28" s="4">
        <f>DSTDEV(PlotSort2,"SAVI",$BU$31:$BU$32)/SQRT($BH28)</f>
        <v>2.8454123272934589E-2</v>
      </c>
      <c r="BY28" s="17">
        <f>DAVERAGE(PlotSort2,"CCCI",$BU$31:$BU$32)</f>
        <v>0.30803158643473361</v>
      </c>
      <c r="BZ28" s="4">
        <f>DSTDEV(PlotSort2,"CCCI",$BU$31:$BU$32)/SQRT($BH28)</f>
        <v>5.7139971468396167E-2</v>
      </c>
    </row>
    <row r="29" spans="2:78" ht="13.5" customHeight="1" x14ac:dyDescent="0.2">
      <c r="B29" s="10">
        <v>192</v>
      </c>
      <c r="C29" s="10">
        <v>9.3559999999999999</v>
      </c>
      <c r="D29" s="10">
        <v>192.38982999999999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33.200000000000003</v>
      </c>
      <c r="Q29" s="24">
        <v>2.16</v>
      </c>
      <c r="R29" s="24">
        <v>2.93</v>
      </c>
      <c r="S29" s="24">
        <v>43.53</v>
      </c>
      <c r="T29" s="24">
        <v>91.89</v>
      </c>
      <c r="U29" s="10">
        <v>5</v>
      </c>
      <c r="V29" s="10">
        <v>2</v>
      </c>
      <c r="W29" s="10">
        <v>1</v>
      </c>
      <c r="X29" s="10">
        <v>2</v>
      </c>
      <c r="Y29" s="10">
        <v>7</v>
      </c>
      <c r="Z29" s="10">
        <v>1</v>
      </c>
      <c r="AA29" s="10">
        <v>45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1.4825999999999999</v>
      </c>
      <c r="AK29" s="10">
        <v>0.1888</v>
      </c>
      <c r="AL29" s="11">
        <v>4.2700000000000002E-2</v>
      </c>
      <c r="AM29" s="11">
        <v>5.4000000000000003E-3</v>
      </c>
      <c r="AN29" s="11">
        <v>2.9863</v>
      </c>
      <c r="AO29" s="11">
        <v>0.15260000000000001</v>
      </c>
      <c r="AP29" s="11">
        <v>0.23419999999999999</v>
      </c>
      <c r="AQ29" s="11">
        <v>1.2E-2</v>
      </c>
      <c r="AR29" s="11">
        <v>2.8407</v>
      </c>
      <c r="AS29" s="11">
        <v>0.38840000000000002</v>
      </c>
      <c r="AT29" s="11">
        <v>4.3200000000000002E-2</v>
      </c>
      <c r="AU29" s="11">
        <v>5.8999999999999999E-3</v>
      </c>
      <c r="AV29" s="11">
        <v>44.9634</v>
      </c>
      <c r="AW29" s="11">
        <v>3.1242000000000001</v>
      </c>
      <c r="AX29" s="11">
        <v>0.52270000000000005</v>
      </c>
      <c r="AY29" s="11">
        <v>3.6299999999999999E-2</v>
      </c>
      <c r="AZ29" s="11">
        <v>0.38115999471528617</v>
      </c>
      <c r="BA29" s="11">
        <v>12.099537037037038</v>
      </c>
      <c r="BB29" s="11">
        <v>0.84732284855981621</v>
      </c>
      <c r="BC29" s="11">
        <v>0.674781874472277</v>
      </c>
      <c r="BD29" s="11">
        <v>0.13072913137833045</v>
      </c>
      <c r="BE29" s="27"/>
      <c r="BF29" s="5"/>
    </row>
    <row r="30" spans="2:78" ht="13.5" customHeight="1" x14ac:dyDescent="0.2">
      <c r="B30" s="10">
        <v>192</v>
      </c>
      <c r="C30" s="10">
        <v>9.3480000000000008</v>
      </c>
      <c r="D30" s="10">
        <v>192.3895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33.200000000000003</v>
      </c>
      <c r="Q30" s="24">
        <v>2.16</v>
      </c>
      <c r="R30" s="24">
        <v>2.93</v>
      </c>
      <c r="S30" s="24">
        <v>43.63</v>
      </c>
      <c r="T30" s="24">
        <v>91.83</v>
      </c>
      <c r="U30" s="10">
        <v>5</v>
      </c>
      <c r="V30" s="10">
        <v>2</v>
      </c>
      <c r="W30" s="10">
        <v>1</v>
      </c>
      <c r="X30" s="10">
        <v>2</v>
      </c>
      <c r="Y30" s="10">
        <v>7</v>
      </c>
      <c r="Z30" s="10">
        <v>1</v>
      </c>
      <c r="AA30" s="10">
        <v>45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0.99450000000000005</v>
      </c>
      <c r="AK30" s="10">
        <v>2.6800000000000001E-2</v>
      </c>
      <c r="AL30" s="11">
        <v>2.8799999999999999E-2</v>
      </c>
      <c r="AM30" s="11">
        <v>8.0000000000000004E-4</v>
      </c>
      <c r="AN30" s="11">
        <v>2.7050999999999998</v>
      </c>
      <c r="AO30" s="11">
        <v>2.07E-2</v>
      </c>
      <c r="AP30" s="11">
        <v>0.21360000000000001</v>
      </c>
      <c r="AQ30" s="11">
        <v>1.6000000000000001E-3</v>
      </c>
      <c r="AR30" s="11">
        <v>1.9802</v>
      </c>
      <c r="AS30" s="11">
        <v>9.0300000000000005E-2</v>
      </c>
      <c r="AT30" s="11">
        <v>3.0300000000000001E-2</v>
      </c>
      <c r="AU30" s="11">
        <v>1.4E-3</v>
      </c>
      <c r="AV30" s="11">
        <v>47.912799999999997</v>
      </c>
      <c r="AW30" s="11">
        <v>1.5766</v>
      </c>
      <c r="AX30" s="11">
        <v>0.56059999999999999</v>
      </c>
      <c r="AY30" s="11">
        <v>1.84E-2</v>
      </c>
      <c r="AZ30" s="11">
        <v>0.44820459829501419</v>
      </c>
      <c r="BA30" s="11">
        <v>18.5016501650165</v>
      </c>
      <c r="BB30" s="11">
        <v>0.89744457607040107</v>
      </c>
      <c r="BC30" s="11">
        <v>0.72916857640480337</v>
      </c>
      <c r="BD30" s="11">
        <v>0.37072083455159793</v>
      </c>
      <c r="BE30" s="27"/>
      <c r="BF30" s="5"/>
      <c r="BH30" s="19" t="s">
        <v>116</v>
      </c>
    </row>
    <row r="31" spans="2:78" ht="13.5" customHeight="1" x14ac:dyDescent="0.2">
      <c r="B31" s="10">
        <v>192</v>
      </c>
      <c r="C31" s="10">
        <v>9.34</v>
      </c>
      <c r="D31" s="10">
        <v>192.38917000000001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33.200000000000003</v>
      </c>
      <c r="Q31" s="24">
        <v>2.16</v>
      </c>
      <c r="R31" s="24">
        <v>2.93</v>
      </c>
      <c r="S31" s="24">
        <v>43.73</v>
      </c>
      <c r="T31" s="24">
        <v>91.76</v>
      </c>
      <c r="U31" s="10">
        <v>5</v>
      </c>
      <c r="V31" s="10">
        <v>2</v>
      </c>
      <c r="W31" s="10">
        <v>1</v>
      </c>
      <c r="X31" s="10">
        <v>2</v>
      </c>
      <c r="Y31" s="10">
        <v>7</v>
      </c>
      <c r="Z31" s="10">
        <v>1</v>
      </c>
      <c r="AA31" s="10">
        <v>45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1.2077</v>
      </c>
      <c r="AK31" s="10">
        <v>5.6399999999999999E-2</v>
      </c>
      <c r="AL31" s="11">
        <v>3.5200000000000002E-2</v>
      </c>
      <c r="AM31" s="11">
        <v>1.6000000000000001E-3</v>
      </c>
      <c r="AN31" s="11">
        <v>2.7791000000000001</v>
      </c>
      <c r="AO31" s="11">
        <v>0.18459999999999999</v>
      </c>
      <c r="AP31" s="11">
        <v>0.22090000000000001</v>
      </c>
      <c r="AQ31" s="11">
        <v>1.47E-2</v>
      </c>
      <c r="AR31" s="11">
        <v>2.3959000000000001</v>
      </c>
      <c r="AS31" s="11">
        <v>0.1234</v>
      </c>
      <c r="AT31" s="11">
        <v>3.6900000000000002E-2</v>
      </c>
      <c r="AU31" s="11">
        <v>1.9E-3</v>
      </c>
      <c r="AV31" s="11">
        <v>44.499499999999998</v>
      </c>
      <c r="AW31" s="11">
        <v>3.7252999999999998</v>
      </c>
      <c r="AX31" s="11">
        <v>0.52410000000000001</v>
      </c>
      <c r="AY31" s="11">
        <v>4.3900000000000002E-2</v>
      </c>
      <c r="AZ31" s="11">
        <v>0.40697986577181211</v>
      </c>
      <c r="BA31" s="11">
        <v>14.203252032520325</v>
      </c>
      <c r="BB31" s="11">
        <v>0.86844919786096253</v>
      </c>
      <c r="BC31" s="11">
        <v>0.68878416588124414</v>
      </c>
      <c r="BD31" s="11">
        <v>0.22083306662233457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192</v>
      </c>
      <c r="C32" s="10">
        <v>9.3320000000000007</v>
      </c>
      <c r="D32" s="10">
        <v>192.38883000000001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33.200000000000003</v>
      </c>
      <c r="Q32" s="24">
        <v>2.16</v>
      </c>
      <c r="R32" s="24">
        <v>2.93</v>
      </c>
      <c r="S32" s="24">
        <v>43.83</v>
      </c>
      <c r="T32" s="24">
        <v>91.69</v>
      </c>
      <c r="U32" s="10">
        <v>5</v>
      </c>
      <c r="V32" s="10">
        <v>2</v>
      </c>
      <c r="W32" s="10">
        <v>1</v>
      </c>
      <c r="X32" s="10">
        <v>2</v>
      </c>
      <c r="Y32" s="10">
        <v>7</v>
      </c>
      <c r="Z32" s="10">
        <v>1</v>
      </c>
      <c r="AA32" s="10">
        <v>45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1.2254</v>
      </c>
      <c r="AK32" s="10">
        <v>2.87E-2</v>
      </c>
      <c r="AL32" s="11">
        <v>3.5900000000000001E-2</v>
      </c>
      <c r="AM32" s="11">
        <v>8.0000000000000004E-4</v>
      </c>
      <c r="AN32" s="11">
        <v>2.8382000000000001</v>
      </c>
      <c r="AO32" s="11">
        <v>7.9399999999999998E-2</v>
      </c>
      <c r="AP32" s="11">
        <v>0.2271</v>
      </c>
      <c r="AQ32" s="11">
        <v>6.3E-3</v>
      </c>
      <c r="AR32" s="11">
        <v>2.4013</v>
      </c>
      <c r="AS32" s="11">
        <v>5.8099999999999999E-2</v>
      </c>
      <c r="AT32" s="11">
        <v>3.7199999999999997E-2</v>
      </c>
      <c r="AU32" s="11">
        <v>8.9999999999999998E-4</v>
      </c>
      <c r="AV32" s="11">
        <v>47.858699999999999</v>
      </c>
      <c r="AW32" s="11">
        <v>0.59489999999999998</v>
      </c>
      <c r="AX32" s="11">
        <v>0.56730000000000003</v>
      </c>
      <c r="AY32" s="11">
        <v>7.1000000000000004E-3</v>
      </c>
      <c r="AZ32" s="11">
        <v>0.42824773413897288</v>
      </c>
      <c r="BA32" s="11">
        <v>15.250000000000002</v>
      </c>
      <c r="BB32" s="11">
        <v>0.87692307692307692</v>
      </c>
      <c r="BC32" s="11">
        <v>0.7199185151652332</v>
      </c>
      <c r="BD32" s="11">
        <v>0.3170117182703116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192</v>
      </c>
      <c r="C33" s="10">
        <v>9.3239999999999998</v>
      </c>
      <c r="D33" s="10">
        <v>192.38849999999999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33.200000000000003</v>
      </c>
      <c r="Q33" s="24">
        <v>2.16</v>
      </c>
      <c r="R33" s="24">
        <v>2.93</v>
      </c>
      <c r="S33" s="24">
        <v>43.93</v>
      </c>
      <c r="T33" s="24">
        <v>91.62</v>
      </c>
      <c r="U33" s="10">
        <v>5</v>
      </c>
      <c r="V33" s="10">
        <v>2</v>
      </c>
      <c r="W33" s="10">
        <v>1</v>
      </c>
      <c r="X33" s="10">
        <v>2</v>
      </c>
      <c r="Y33" s="10">
        <v>7</v>
      </c>
      <c r="Z33" s="10">
        <v>1</v>
      </c>
      <c r="AA33" s="10">
        <v>45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1.2043999999999999</v>
      </c>
      <c r="AK33" s="10">
        <v>0.1227</v>
      </c>
      <c r="AL33" s="11">
        <v>3.5499999999999997E-2</v>
      </c>
      <c r="AM33" s="11">
        <v>3.5999999999999999E-3</v>
      </c>
      <c r="AN33" s="11">
        <v>2.4794999999999998</v>
      </c>
      <c r="AO33" s="11">
        <v>5.1900000000000002E-2</v>
      </c>
      <c r="AP33" s="11">
        <v>0.19969999999999999</v>
      </c>
      <c r="AQ33" s="11">
        <v>4.1999999999999997E-3</v>
      </c>
      <c r="AR33" s="11">
        <v>2.3512</v>
      </c>
      <c r="AS33" s="11">
        <v>0.26019999999999999</v>
      </c>
      <c r="AT33" s="11">
        <v>3.6600000000000001E-2</v>
      </c>
      <c r="AU33" s="11">
        <v>4.1000000000000003E-3</v>
      </c>
      <c r="AV33" s="11">
        <v>41.0717</v>
      </c>
      <c r="AW33" s="11">
        <v>0.67179999999999995</v>
      </c>
      <c r="AX33" s="11">
        <v>0.49009999999999998</v>
      </c>
      <c r="AY33" s="11">
        <v>8.0000000000000002E-3</v>
      </c>
      <c r="AZ33" s="11">
        <v>0.4209915917657292</v>
      </c>
      <c r="BA33" s="11">
        <v>13.39071038251366</v>
      </c>
      <c r="BB33" s="11">
        <v>0.86102145433833299</v>
      </c>
      <c r="BC33" s="11">
        <v>0.66255965715398846</v>
      </c>
      <c r="BD33" s="11">
        <v>0.32056277419907958</v>
      </c>
      <c r="BE33" s="27"/>
      <c r="BF33" s="5"/>
    </row>
    <row r="34" spans="2:66" ht="13.5" customHeight="1" x14ac:dyDescent="0.2">
      <c r="B34" s="10">
        <v>192</v>
      </c>
      <c r="C34" s="10">
        <v>9.4039999999999999</v>
      </c>
      <c r="D34" s="10">
        <v>192.39183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33.200000000000003</v>
      </c>
      <c r="Q34" s="24">
        <v>2.16</v>
      </c>
      <c r="R34" s="24">
        <v>2.93</v>
      </c>
      <c r="S34" s="24">
        <v>42.93</v>
      </c>
      <c r="T34" s="24">
        <v>92.31</v>
      </c>
      <c r="U34" s="10">
        <v>5</v>
      </c>
      <c r="V34" s="10">
        <v>2</v>
      </c>
      <c r="W34" s="10">
        <v>1</v>
      </c>
      <c r="X34" s="10">
        <v>2</v>
      </c>
      <c r="Y34" s="10">
        <v>7</v>
      </c>
      <c r="Z34" s="10">
        <v>1</v>
      </c>
      <c r="AA34" s="10">
        <v>45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2.3561000000000001</v>
      </c>
      <c r="AK34" s="10">
        <v>0.37969999999999998</v>
      </c>
      <c r="AL34" s="11">
        <v>6.54E-2</v>
      </c>
      <c r="AM34" s="11">
        <v>1.0500000000000001E-2</v>
      </c>
      <c r="AN34" s="11">
        <v>2.2765</v>
      </c>
      <c r="AO34" s="11">
        <v>0.1605</v>
      </c>
      <c r="AP34" s="11">
        <v>0.17180000000000001</v>
      </c>
      <c r="AQ34" s="11">
        <v>1.21E-2</v>
      </c>
      <c r="AR34" s="11">
        <v>4.7199</v>
      </c>
      <c r="AS34" s="11">
        <v>0.71560000000000001</v>
      </c>
      <c r="AT34" s="11">
        <v>6.9199999999999998E-2</v>
      </c>
      <c r="AU34" s="11">
        <v>1.0500000000000001E-2</v>
      </c>
      <c r="AV34" s="11">
        <v>29.908300000000001</v>
      </c>
      <c r="AW34" s="11">
        <v>0.9194</v>
      </c>
      <c r="AX34" s="11">
        <v>0.33479999999999999</v>
      </c>
      <c r="AY34" s="11">
        <v>1.03E-2</v>
      </c>
      <c r="AZ34" s="11">
        <v>0.32175286221871296</v>
      </c>
      <c r="BA34" s="11">
        <v>4.8381502890173413</v>
      </c>
      <c r="BB34" s="11">
        <v>0.65742574257425745</v>
      </c>
      <c r="BC34" s="11">
        <v>0.44070796460176997</v>
      </c>
      <c r="BD34" s="11">
        <v>0.33311687815088875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192</v>
      </c>
      <c r="C35" s="10">
        <v>9.4120000000000008</v>
      </c>
      <c r="D35" s="10">
        <v>192.39216999999999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33.200000000000003</v>
      </c>
      <c r="Q35" s="24">
        <v>2.16</v>
      </c>
      <c r="R35" s="24">
        <v>2.93</v>
      </c>
      <c r="S35" s="24">
        <v>42.83</v>
      </c>
      <c r="T35" s="24">
        <v>92.38</v>
      </c>
      <c r="U35" s="10">
        <v>5</v>
      </c>
      <c r="V35" s="10">
        <v>2</v>
      </c>
      <c r="W35" s="10">
        <v>1</v>
      </c>
      <c r="X35" s="10">
        <v>2</v>
      </c>
      <c r="Y35" s="10">
        <v>7</v>
      </c>
      <c r="Z35" s="10">
        <v>1</v>
      </c>
      <c r="AA35" s="10">
        <v>45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0.81820000000000004</v>
      </c>
      <c r="AK35" s="10">
        <v>5.7000000000000002E-2</v>
      </c>
      <c r="AL35" s="11">
        <v>2.2599999999999999E-2</v>
      </c>
      <c r="AM35" s="11">
        <v>1.6000000000000001E-3</v>
      </c>
      <c r="AN35" s="11">
        <v>1.9527000000000001</v>
      </c>
      <c r="AO35" s="11">
        <v>4.0000000000000001E-3</v>
      </c>
      <c r="AP35" s="11">
        <v>0.14649999999999999</v>
      </c>
      <c r="AQ35" s="11">
        <v>2.9999999999999997E-4</v>
      </c>
      <c r="AR35" s="11">
        <v>1.6216999999999999</v>
      </c>
      <c r="AS35" s="11">
        <v>8.14E-2</v>
      </c>
      <c r="AT35" s="11">
        <v>2.3599999999999999E-2</v>
      </c>
      <c r="AU35" s="11">
        <v>1.1999999999999999E-3</v>
      </c>
      <c r="AV35" s="11">
        <v>29.6358</v>
      </c>
      <c r="AW35" s="11">
        <v>0.36399999999999999</v>
      </c>
      <c r="AX35" s="11">
        <v>0.32979999999999998</v>
      </c>
      <c r="AY35" s="11">
        <v>4.1000000000000003E-3</v>
      </c>
      <c r="AZ35" s="11">
        <v>0.38484148645811467</v>
      </c>
      <c r="BA35" s="11">
        <v>13.974576271186439</v>
      </c>
      <c r="BB35" s="11">
        <v>0.8664402942840973</v>
      </c>
      <c r="BC35" s="11">
        <v>0.53820014061401455</v>
      </c>
      <c r="BD35" s="11">
        <v>0.10129294472505398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192</v>
      </c>
      <c r="C36" s="10">
        <v>9.4209999999999994</v>
      </c>
      <c r="D36" s="10">
        <v>192.39254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33.200000000000003</v>
      </c>
      <c r="Q36" s="24">
        <v>2.16</v>
      </c>
      <c r="R36" s="24">
        <v>2.93</v>
      </c>
      <c r="S36" s="24">
        <v>42.72</v>
      </c>
      <c r="T36" s="24">
        <v>92.46</v>
      </c>
      <c r="U36" s="10">
        <v>5</v>
      </c>
      <c r="V36" s="10">
        <v>2</v>
      </c>
      <c r="W36" s="10">
        <v>1</v>
      </c>
      <c r="X36" s="10">
        <v>2</v>
      </c>
      <c r="Y36" s="10">
        <v>7</v>
      </c>
      <c r="Z36" s="10">
        <v>1</v>
      </c>
      <c r="AA36" s="10">
        <v>45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1.1429</v>
      </c>
      <c r="AK36" s="10">
        <v>8.5800000000000001E-2</v>
      </c>
      <c r="AL36" s="11">
        <v>3.1300000000000001E-2</v>
      </c>
      <c r="AM36" s="11">
        <v>2.3999999999999998E-3</v>
      </c>
      <c r="AN36" s="11">
        <v>2.9127999999999998</v>
      </c>
      <c r="AO36" s="11">
        <v>9.5100000000000004E-2</v>
      </c>
      <c r="AP36" s="11">
        <v>0.217</v>
      </c>
      <c r="AQ36" s="11">
        <v>7.1000000000000004E-3</v>
      </c>
      <c r="AR36" s="11">
        <v>2.2524000000000002</v>
      </c>
      <c r="AS36" s="11">
        <v>0.2445</v>
      </c>
      <c r="AT36" s="11">
        <v>3.2599999999999997E-2</v>
      </c>
      <c r="AU36" s="11">
        <v>3.5000000000000001E-3</v>
      </c>
      <c r="AV36" s="11">
        <v>45.038200000000003</v>
      </c>
      <c r="AW36" s="11">
        <v>1.8012999999999999</v>
      </c>
      <c r="AX36" s="11">
        <v>0.49769999999999998</v>
      </c>
      <c r="AY36" s="11">
        <v>1.9900000000000001E-2</v>
      </c>
      <c r="AZ36" s="11">
        <v>0.39275220372184128</v>
      </c>
      <c r="BA36" s="11">
        <v>15.266871165644172</v>
      </c>
      <c r="BB36" s="11">
        <v>0.87705072600414857</v>
      </c>
      <c r="BC36" s="11">
        <v>0.67713287392021737</v>
      </c>
      <c r="BD36" s="11">
        <v>0.11820288415787772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192</v>
      </c>
      <c r="C37" s="10">
        <v>9.43</v>
      </c>
      <c r="D37" s="10">
        <v>192.39292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33.200000000000003</v>
      </c>
      <c r="Q37" s="24">
        <v>2.16</v>
      </c>
      <c r="R37" s="24">
        <v>2.93</v>
      </c>
      <c r="S37" s="24">
        <v>42.6</v>
      </c>
      <c r="T37" s="24">
        <v>92.54</v>
      </c>
      <c r="U37" s="10">
        <v>5</v>
      </c>
      <c r="V37" s="10">
        <v>2</v>
      </c>
      <c r="W37" s="10">
        <v>1</v>
      </c>
      <c r="X37" s="10">
        <v>2</v>
      </c>
      <c r="Y37" s="10">
        <v>7</v>
      </c>
      <c r="Z37" s="10">
        <v>1</v>
      </c>
      <c r="AA37" s="10">
        <v>45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1.0314000000000001</v>
      </c>
      <c r="AK37" s="10">
        <v>6.2399999999999997E-2</v>
      </c>
      <c r="AL37" s="11">
        <v>2.81E-2</v>
      </c>
      <c r="AM37" s="11">
        <v>1.6999999999999999E-3</v>
      </c>
      <c r="AN37" s="11">
        <v>2.2143000000000002</v>
      </c>
      <c r="AO37" s="11">
        <v>3.5200000000000002E-2</v>
      </c>
      <c r="AP37" s="11">
        <v>0.1638</v>
      </c>
      <c r="AQ37" s="11">
        <v>2.5999999999999999E-3</v>
      </c>
      <c r="AR37" s="11">
        <v>2.0209000000000001</v>
      </c>
      <c r="AS37" s="11">
        <v>0.1077</v>
      </c>
      <c r="AT37" s="11">
        <v>2.9000000000000001E-2</v>
      </c>
      <c r="AU37" s="11">
        <v>1.5E-3</v>
      </c>
      <c r="AV37" s="11">
        <v>35.216500000000003</v>
      </c>
      <c r="AW37" s="11">
        <v>7.4899999999999994E-2</v>
      </c>
      <c r="AX37" s="11">
        <v>0.38650000000000001</v>
      </c>
      <c r="AY37" s="11">
        <v>8.0000000000000004E-4</v>
      </c>
      <c r="AZ37" s="11">
        <v>0.4046883518081047</v>
      </c>
      <c r="BA37" s="11">
        <v>13.327586206896552</v>
      </c>
      <c r="BB37" s="11">
        <v>0.86040914560770143</v>
      </c>
      <c r="BC37" s="11">
        <v>0.58574549426542877</v>
      </c>
      <c r="BD37" s="11">
        <v>0.22973290607759117</v>
      </c>
      <c r="BE37" s="27"/>
      <c r="BF37" s="5"/>
      <c r="BI37" s="22">
        <v>2</v>
      </c>
    </row>
    <row r="38" spans="2:66" ht="13.5" customHeight="1" x14ac:dyDescent="0.2">
      <c r="B38" s="10">
        <v>192</v>
      </c>
      <c r="C38" s="10">
        <v>9.4380000000000006</v>
      </c>
      <c r="D38" s="10">
        <v>192.39324999999999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33.200000000000003</v>
      </c>
      <c r="Q38" s="24">
        <v>2.16</v>
      </c>
      <c r="R38" s="24">
        <v>2.93</v>
      </c>
      <c r="S38" s="24">
        <v>42.5</v>
      </c>
      <c r="T38" s="24">
        <v>92.61</v>
      </c>
      <c r="U38" s="10">
        <v>5</v>
      </c>
      <c r="V38" s="10">
        <v>2</v>
      </c>
      <c r="W38" s="10">
        <v>1</v>
      </c>
      <c r="X38" s="10">
        <v>2</v>
      </c>
      <c r="Y38" s="10">
        <v>7</v>
      </c>
      <c r="Z38" s="10">
        <v>1</v>
      </c>
      <c r="AA38" s="10">
        <v>45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1.2230000000000001</v>
      </c>
      <c r="AK38" s="10">
        <v>1.5599999999999999E-2</v>
      </c>
      <c r="AL38" s="11">
        <v>3.3099999999999997E-2</v>
      </c>
      <c r="AM38" s="11">
        <v>4.0000000000000002E-4</v>
      </c>
      <c r="AN38" s="11">
        <v>2.7488999999999999</v>
      </c>
      <c r="AO38" s="11">
        <v>7.0699999999999999E-2</v>
      </c>
      <c r="AP38" s="11">
        <v>0.2021</v>
      </c>
      <c r="AQ38" s="11">
        <v>5.1999999999999998E-3</v>
      </c>
      <c r="AR38" s="11">
        <v>2.4575999999999998</v>
      </c>
      <c r="AS38" s="11">
        <v>3.04E-2</v>
      </c>
      <c r="AT38" s="11">
        <v>3.5099999999999999E-2</v>
      </c>
      <c r="AU38" s="11">
        <v>4.0000000000000002E-4</v>
      </c>
      <c r="AV38" s="11">
        <v>42.419499999999999</v>
      </c>
      <c r="AW38" s="11">
        <v>1.2501</v>
      </c>
      <c r="AX38" s="11">
        <v>0.46279999999999999</v>
      </c>
      <c r="AY38" s="11">
        <v>1.3599999999999999E-2</v>
      </c>
      <c r="AZ38" s="11">
        <v>0.3920890359452549</v>
      </c>
      <c r="BA38" s="11">
        <v>13.185185185185185</v>
      </c>
      <c r="BB38" s="11">
        <v>0.85900783289817229</v>
      </c>
      <c r="BC38" s="11">
        <v>0.64290009018939764</v>
      </c>
      <c r="BD38" s="11">
        <v>0.1619476876580869</v>
      </c>
      <c r="BE38" s="27"/>
      <c r="BF38" s="5"/>
      <c r="BI38" s="22">
        <v>3</v>
      </c>
      <c r="BJ38" s="3"/>
    </row>
    <row r="39" spans="2:66" ht="13.5" customHeight="1" x14ac:dyDescent="0.2">
      <c r="B39" s="10">
        <v>192</v>
      </c>
      <c r="C39" s="10">
        <v>9.4469999999999992</v>
      </c>
      <c r="D39" s="10">
        <v>192.39363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33.200000000000003</v>
      </c>
      <c r="Q39" s="24">
        <v>2.16</v>
      </c>
      <c r="R39" s="24">
        <v>2.93</v>
      </c>
      <c r="S39" s="24">
        <v>42.39</v>
      </c>
      <c r="T39" s="24">
        <v>92.69</v>
      </c>
      <c r="U39" s="10">
        <v>5</v>
      </c>
      <c r="V39" s="10">
        <v>2</v>
      </c>
      <c r="W39" s="10">
        <v>1</v>
      </c>
      <c r="X39" s="10">
        <v>2</v>
      </c>
      <c r="Y39" s="10">
        <v>7</v>
      </c>
      <c r="Z39" s="10">
        <v>1</v>
      </c>
      <c r="AA39" s="10">
        <v>45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1.1623000000000001</v>
      </c>
      <c r="AK39" s="10">
        <v>3.7400000000000003E-2</v>
      </c>
      <c r="AL39" s="11">
        <v>3.1300000000000001E-2</v>
      </c>
      <c r="AM39" s="11">
        <v>1E-3</v>
      </c>
      <c r="AN39" s="11">
        <v>2.9224999999999999</v>
      </c>
      <c r="AO39" s="11">
        <v>6.25E-2</v>
      </c>
      <c r="AP39" s="11">
        <v>0.21340000000000001</v>
      </c>
      <c r="AQ39" s="11">
        <v>4.5999999999999999E-3</v>
      </c>
      <c r="AR39" s="11">
        <v>2.3052000000000001</v>
      </c>
      <c r="AS39" s="11">
        <v>0.1444</v>
      </c>
      <c r="AT39" s="11">
        <v>3.27E-2</v>
      </c>
      <c r="AU39" s="11">
        <v>2E-3</v>
      </c>
      <c r="AV39" s="11">
        <v>47.625799999999998</v>
      </c>
      <c r="AW39" s="11">
        <v>0.81540000000000001</v>
      </c>
      <c r="AX39" s="11">
        <v>0.5161</v>
      </c>
      <c r="AY39" s="11">
        <v>8.8000000000000005E-3</v>
      </c>
      <c r="AZ39" s="11">
        <v>0.41494174091843722</v>
      </c>
      <c r="BA39" s="11">
        <v>15.782874617737003</v>
      </c>
      <c r="BB39" s="11">
        <v>0.88083090379008755</v>
      </c>
      <c r="BC39" s="11">
        <v>0.69136155606407335</v>
      </c>
      <c r="BD39" s="11">
        <v>0.23208089228325252</v>
      </c>
      <c r="BE39" s="27"/>
      <c r="BF39" s="5"/>
    </row>
    <row r="40" spans="2:66" ht="13.5" customHeight="1" x14ac:dyDescent="0.2">
      <c r="B40" s="10">
        <v>192</v>
      </c>
      <c r="C40" s="10">
        <v>9.4559999999999995</v>
      </c>
      <c r="D40" s="10">
        <v>192.39400000000001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33.200000000000003</v>
      </c>
      <c r="Q40" s="24">
        <v>2.16</v>
      </c>
      <c r="R40" s="24">
        <v>2.93</v>
      </c>
      <c r="S40" s="24">
        <v>42.28</v>
      </c>
      <c r="T40" s="24">
        <v>92.77</v>
      </c>
      <c r="U40" s="10">
        <v>5</v>
      </c>
      <c r="V40" s="10">
        <v>2</v>
      </c>
      <c r="W40" s="10">
        <v>1</v>
      </c>
      <c r="X40" s="10">
        <v>2</v>
      </c>
      <c r="Y40" s="10">
        <v>7</v>
      </c>
      <c r="Z40" s="10">
        <v>1</v>
      </c>
      <c r="AA40" s="10">
        <v>45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2.2747000000000002</v>
      </c>
      <c r="AK40" s="10">
        <v>7.0199999999999999E-2</v>
      </c>
      <c r="AL40" s="11">
        <v>6.08E-2</v>
      </c>
      <c r="AM40" s="11">
        <v>1.9E-3</v>
      </c>
      <c r="AN40" s="11">
        <v>2.6185</v>
      </c>
      <c r="AO40" s="11">
        <v>0.18429999999999999</v>
      </c>
      <c r="AP40" s="11">
        <v>0.19</v>
      </c>
      <c r="AQ40" s="11">
        <v>1.34E-2</v>
      </c>
      <c r="AR40" s="11">
        <v>4.3979999999999997</v>
      </c>
      <c r="AS40" s="11">
        <v>0.17030000000000001</v>
      </c>
      <c r="AT40" s="11">
        <v>6.2E-2</v>
      </c>
      <c r="AU40" s="11">
        <v>2.3999999999999998E-3</v>
      </c>
      <c r="AV40" s="11">
        <v>35.497300000000003</v>
      </c>
      <c r="AW40" s="11">
        <v>2.6686000000000001</v>
      </c>
      <c r="AX40" s="11">
        <v>0.3821</v>
      </c>
      <c r="AY40" s="11">
        <v>2.87E-2</v>
      </c>
      <c r="AZ40" s="11">
        <v>0.33578045796189471</v>
      </c>
      <c r="BA40" s="11">
        <v>6.1629032258064518</v>
      </c>
      <c r="BB40" s="11">
        <v>0.72078360729565416</v>
      </c>
      <c r="BC40" s="11">
        <v>0.50857959961868449</v>
      </c>
      <c r="BD40" s="11">
        <v>0.21874329036928231</v>
      </c>
      <c r="BE40" s="27"/>
      <c r="BF40" s="5"/>
    </row>
    <row r="41" spans="2:66" ht="13.5" customHeight="1" x14ac:dyDescent="0.2">
      <c r="B41" s="10">
        <v>192</v>
      </c>
      <c r="C41" s="10">
        <v>9.4640000000000004</v>
      </c>
      <c r="D41" s="10">
        <v>192.39433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33.200000000000003</v>
      </c>
      <c r="Q41" s="24">
        <v>2.16</v>
      </c>
      <c r="R41" s="24">
        <v>2.93</v>
      </c>
      <c r="S41" s="24">
        <v>42.18</v>
      </c>
      <c r="T41" s="24">
        <v>92.84</v>
      </c>
      <c r="U41" s="10">
        <v>5</v>
      </c>
      <c r="V41" s="10">
        <v>2</v>
      </c>
      <c r="W41" s="10">
        <v>1</v>
      </c>
      <c r="X41" s="10">
        <v>2</v>
      </c>
      <c r="Y41" s="10">
        <v>7</v>
      </c>
      <c r="Z41" s="10">
        <v>1</v>
      </c>
      <c r="AA41" s="10">
        <v>45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1.1042000000000001</v>
      </c>
      <c r="AK41" s="10">
        <v>6.4799999999999996E-2</v>
      </c>
      <c r="AL41" s="11">
        <v>2.9399999999999999E-2</v>
      </c>
      <c r="AM41" s="11">
        <v>1.6999999999999999E-3</v>
      </c>
      <c r="AN41" s="11">
        <v>2.5466000000000002</v>
      </c>
      <c r="AO41" s="11">
        <v>2.76E-2</v>
      </c>
      <c r="AP41" s="11">
        <v>0.18360000000000001</v>
      </c>
      <c r="AQ41" s="11">
        <v>2E-3</v>
      </c>
      <c r="AR41" s="11">
        <v>2.1808999999999998</v>
      </c>
      <c r="AS41" s="11">
        <v>0.15959999999999999</v>
      </c>
      <c r="AT41" s="11">
        <v>3.0599999999999999E-2</v>
      </c>
      <c r="AU41" s="11">
        <v>2.2000000000000001E-3</v>
      </c>
      <c r="AV41" s="11">
        <v>39.586599999999997</v>
      </c>
      <c r="AW41" s="11">
        <v>0.43890000000000001</v>
      </c>
      <c r="AX41" s="11">
        <v>0.42359999999999998</v>
      </c>
      <c r="AY41" s="11">
        <v>4.7000000000000002E-3</v>
      </c>
      <c r="AZ41" s="11">
        <v>0.39525691699604737</v>
      </c>
      <c r="BA41" s="11">
        <v>13.843137254901961</v>
      </c>
      <c r="BB41" s="11">
        <v>0.86525759577278727</v>
      </c>
      <c r="BC41" s="11">
        <v>0.61779501152798155</v>
      </c>
      <c r="BD41" s="11">
        <v>0.16323632939211341</v>
      </c>
      <c r="BE41" s="27"/>
      <c r="BF41" s="5"/>
    </row>
    <row r="42" spans="2:66" ht="13.5" customHeight="1" x14ac:dyDescent="0.2">
      <c r="B42" s="10">
        <v>192</v>
      </c>
      <c r="C42" s="10">
        <v>9.2539999999999996</v>
      </c>
      <c r="D42" s="10">
        <v>192.38558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33.200000000000003</v>
      </c>
      <c r="Q42" s="24">
        <v>2.16</v>
      </c>
      <c r="R42" s="24">
        <v>2.93</v>
      </c>
      <c r="S42" s="24">
        <v>44.81</v>
      </c>
      <c r="T42" s="24">
        <v>91.03</v>
      </c>
      <c r="U42" s="10">
        <v>5</v>
      </c>
      <c r="V42" s="10">
        <v>2</v>
      </c>
      <c r="W42" s="10">
        <v>1</v>
      </c>
      <c r="X42" s="10">
        <v>2</v>
      </c>
      <c r="Y42" s="10">
        <v>7</v>
      </c>
      <c r="Z42" s="10">
        <v>1</v>
      </c>
      <c r="AA42" s="10">
        <v>45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6.0106000000000002</v>
      </c>
      <c r="AK42" s="10">
        <v>0.1661</v>
      </c>
      <c r="AL42" s="11">
        <v>0.18770000000000001</v>
      </c>
      <c r="AM42" s="11">
        <v>5.1999999999999998E-3</v>
      </c>
      <c r="AN42" s="11">
        <v>2.6154000000000002</v>
      </c>
      <c r="AO42" s="11">
        <v>7.5700000000000003E-2</v>
      </c>
      <c r="AP42" s="11">
        <v>0.2238</v>
      </c>
      <c r="AQ42" s="11">
        <v>6.4999999999999997E-3</v>
      </c>
      <c r="AR42" s="11">
        <v>11.265700000000001</v>
      </c>
      <c r="AS42" s="11">
        <v>0.28560000000000002</v>
      </c>
      <c r="AT42" s="11">
        <v>0.186</v>
      </c>
      <c r="AU42" s="11">
        <v>4.7000000000000002E-3</v>
      </c>
      <c r="AV42" s="11">
        <v>20.015799999999999</v>
      </c>
      <c r="AW42" s="11">
        <v>0.54910000000000003</v>
      </c>
      <c r="AX42" s="11">
        <v>0.2535</v>
      </c>
      <c r="AY42" s="11">
        <v>7.0000000000000001E-3</v>
      </c>
      <c r="AZ42" s="11">
        <v>6.2225015713387816E-2</v>
      </c>
      <c r="BA42" s="11">
        <v>1.3629032258064517</v>
      </c>
      <c r="BB42" s="11">
        <v>0.15358361774744028</v>
      </c>
      <c r="BC42" s="11">
        <v>0.10777009047365621</v>
      </c>
      <c r="BD42" s="11">
        <v>0.19420790110860089</v>
      </c>
      <c r="BE42" s="27"/>
      <c r="BF42" s="5"/>
    </row>
    <row r="43" spans="2:66" ht="13.5" customHeight="1" x14ac:dyDescent="0.2">
      <c r="B43" s="10">
        <v>192</v>
      </c>
      <c r="C43" s="10">
        <v>9.2620000000000005</v>
      </c>
      <c r="D43" s="10">
        <v>192.38592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33.200000000000003</v>
      </c>
      <c r="Q43" s="24">
        <v>2.16</v>
      </c>
      <c r="R43" s="24">
        <v>2.93</v>
      </c>
      <c r="S43" s="24">
        <v>44.71</v>
      </c>
      <c r="T43" s="24">
        <v>91.09</v>
      </c>
      <c r="U43" s="10">
        <v>5</v>
      </c>
      <c r="V43" s="10">
        <v>2</v>
      </c>
      <c r="W43" s="10">
        <v>1</v>
      </c>
      <c r="X43" s="10">
        <v>2</v>
      </c>
      <c r="Y43" s="10">
        <v>7</v>
      </c>
      <c r="Z43" s="10">
        <v>1</v>
      </c>
      <c r="AA43" s="10">
        <v>45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1.4204000000000001</v>
      </c>
      <c r="AK43" s="10">
        <v>0.12479999999999999</v>
      </c>
      <c r="AL43" s="11">
        <v>4.41E-2</v>
      </c>
      <c r="AM43" s="11">
        <v>3.8999999999999998E-3</v>
      </c>
      <c r="AN43" s="11">
        <v>1.7741</v>
      </c>
      <c r="AO43" s="11">
        <v>2.6499999999999999E-2</v>
      </c>
      <c r="AP43" s="11">
        <v>0.1507</v>
      </c>
      <c r="AQ43" s="11">
        <v>2.2000000000000001E-3</v>
      </c>
      <c r="AR43" s="11">
        <v>2.7227000000000001</v>
      </c>
      <c r="AS43" s="11">
        <v>0.27489999999999998</v>
      </c>
      <c r="AT43" s="11">
        <v>4.4600000000000001E-2</v>
      </c>
      <c r="AU43" s="11">
        <v>4.4999999999999997E-3</v>
      </c>
      <c r="AV43" s="11">
        <v>26.725899999999999</v>
      </c>
      <c r="AW43" s="11">
        <v>0.94850000000000001</v>
      </c>
      <c r="AX43" s="11">
        <v>0.33610000000000001</v>
      </c>
      <c r="AY43" s="11">
        <v>1.1900000000000001E-2</v>
      </c>
      <c r="AZ43" s="11">
        <v>0.38085456039441251</v>
      </c>
      <c r="BA43" s="11">
        <v>7.5358744394618835</v>
      </c>
      <c r="BB43" s="11">
        <v>0.76569477278697129</v>
      </c>
      <c r="BC43" s="11">
        <v>0.49648007266946742</v>
      </c>
      <c r="BD43" s="11">
        <v>0.36517155790312977</v>
      </c>
      <c r="BE43" s="27"/>
      <c r="BF43" s="5"/>
    </row>
    <row r="44" spans="2:66" ht="13.5" customHeight="1" x14ac:dyDescent="0.2">
      <c r="B44" s="10">
        <v>192</v>
      </c>
      <c r="C44" s="10">
        <v>9.2690000000000001</v>
      </c>
      <c r="D44" s="10">
        <v>192.38621000000001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33.200000000000003</v>
      </c>
      <c r="Q44" s="24">
        <v>2.16</v>
      </c>
      <c r="R44" s="24">
        <v>2.93</v>
      </c>
      <c r="S44" s="24">
        <v>44.63</v>
      </c>
      <c r="T44" s="24">
        <v>91.15</v>
      </c>
      <c r="U44" s="10">
        <v>5</v>
      </c>
      <c r="V44" s="10">
        <v>2</v>
      </c>
      <c r="W44" s="10">
        <v>1</v>
      </c>
      <c r="X44" s="10">
        <v>2</v>
      </c>
      <c r="Y44" s="10">
        <v>7</v>
      </c>
      <c r="Z44" s="10">
        <v>1</v>
      </c>
      <c r="AA44" s="10">
        <v>45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7.6657999999999999</v>
      </c>
      <c r="AK44" s="10">
        <v>0.2389</v>
      </c>
      <c r="AL44" s="11">
        <v>0.23649999999999999</v>
      </c>
      <c r="AM44" s="11">
        <v>7.4000000000000003E-3</v>
      </c>
      <c r="AN44" s="11">
        <v>3.0209999999999999</v>
      </c>
      <c r="AO44" s="11">
        <v>8.6800000000000002E-2</v>
      </c>
      <c r="AP44" s="11">
        <v>0.25509999999999999</v>
      </c>
      <c r="AQ44" s="11">
        <v>7.3000000000000001E-3</v>
      </c>
      <c r="AR44" s="11">
        <v>14.2182</v>
      </c>
      <c r="AS44" s="11">
        <v>0.45150000000000001</v>
      </c>
      <c r="AT44" s="11">
        <v>0.23180000000000001</v>
      </c>
      <c r="AU44" s="11">
        <v>7.4000000000000003E-3</v>
      </c>
      <c r="AV44" s="11">
        <v>22.6387</v>
      </c>
      <c r="AW44" s="11">
        <v>0.64270000000000005</v>
      </c>
      <c r="AX44" s="11">
        <v>0.28299999999999997</v>
      </c>
      <c r="AY44" s="11">
        <v>8.0000000000000002E-3</v>
      </c>
      <c r="AZ44" s="11">
        <v>5.1849098680542612E-2</v>
      </c>
      <c r="BA44" s="11">
        <v>1.2208800690250214</v>
      </c>
      <c r="BB44" s="11">
        <v>9.9456099456099414E-2</v>
      </c>
      <c r="BC44" s="11">
        <v>7.5679936933385844E-2</v>
      </c>
      <c r="BD44" s="11">
        <v>0.48915626545064972</v>
      </c>
      <c r="BE44" s="27"/>
      <c r="BF44" s="5"/>
    </row>
    <row r="45" spans="2:66" ht="13.5" customHeight="1" x14ac:dyDescent="0.2">
      <c r="B45" s="10">
        <v>192</v>
      </c>
      <c r="C45" s="10">
        <v>9.2759999999999998</v>
      </c>
      <c r="D45" s="10">
        <v>192.38650000000001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33.200000000000003</v>
      </c>
      <c r="Q45" s="24">
        <v>2.16</v>
      </c>
      <c r="R45" s="24">
        <v>2.93</v>
      </c>
      <c r="S45" s="24">
        <v>44.54</v>
      </c>
      <c r="T45" s="24">
        <v>91.21</v>
      </c>
      <c r="U45" s="10">
        <v>5</v>
      </c>
      <c r="V45" s="10">
        <v>2</v>
      </c>
      <c r="W45" s="10">
        <v>1</v>
      </c>
      <c r="X45" s="10">
        <v>2</v>
      </c>
      <c r="Y45" s="10">
        <v>7</v>
      </c>
      <c r="Z45" s="10">
        <v>1</v>
      </c>
      <c r="AA45" s="10">
        <v>45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3.9003000000000001</v>
      </c>
      <c r="AK45" s="10">
        <v>0.23949999999999999</v>
      </c>
      <c r="AL45" s="11">
        <v>0.1196</v>
      </c>
      <c r="AM45" s="11">
        <v>7.3000000000000001E-3</v>
      </c>
      <c r="AN45" s="11">
        <v>2.6720999999999999</v>
      </c>
      <c r="AO45" s="11">
        <v>8.2699999999999996E-2</v>
      </c>
      <c r="AP45" s="11">
        <v>0.22420000000000001</v>
      </c>
      <c r="AQ45" s="11">
        <v>6.8999999999999999E-3</v>
      </c>
      <c r="AR45" s="11">
        <v>7.3795000000000002</v>
      </c>
      <c r="AS45" s="11">
        <v>0.36520000000000002</v>
      </c>
      <c r="AT45" s="11">
        <v>0.1196</v>
      </c>
      <c r="AU45" s="11">
        <v>5.8999999999999999E-3</v>
      </c>
      <c r="AV45" s="11">
        <v>32.344000000000001</v>
      </c>
      <c r="AW45" s="11">
        <v>0.31819999999999998</v>
      </c>
      <c r="AX45" s="11">
        <v>0.40189999999999998</v>
      </c>
      <c r="AY45" s="11">
        <v>4.0000000000000001E-3</v>
      </c>
      <c r="AZ45" s="11">
        <v>0.28382047596230631</v>
      </c>
      <c r="BA45" s="11">
        <v>3.3603678929765883</v>
      </c>
      <c r="BB45" s="11">
        <v>0.54132310642377757</v>
      </c>
      <c r="BC45" s="11">
        <v>0.4145374449339207</v>
      </c>
      <c r="BD45" s="11">
        <v>0.49359719501431165</v>
      </c>
      <c r="BE45" s="27"/>
      <c r="BF45" s="5"/>
    </row>
    <row r="46" spans="2:66" ht="13.5" customHeight="1" x14ac:dyDescent="0.2">
      <c r="B46" s="10">
        <v>192</v>
      </c>
      <c r="C46" s="10">
        <v>9.2829999999999995</v>
      </c>
      <c r="D46" s="10">
        <v>192.38678999999999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33.200000000000003</v>
      </c>
      <c r="Q46" s="24">
        <v>2.16</v>
      </c>
      <c r="R46" s="24">
        <v>2.93</v>
      </c>
      <c r="S46" s="24">
        <v>44.45</v>
      </c>
      <c r="T46" s="24">
        <v>91.27</v>
      </c>
      <c r="U46" s="10">
        <v>5</v>
      </c>
      <c r="V46" s="10">
        <v>2</v>
      </c>
      <c r="W46" s="10">
        <v>1</v>
      </c>
      <c r="X46" s="10">
        <v>2</v>
      </c>
      <c r="Y46" s="10">
        <v>7</v>
      </c>
      <c r="Z46" s="10">
        <v>1</v>
      </c>
      <c r="AA46" s="10">
        <v>45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7.5793999999999997</v>
      </c>
      <c r="AK46" s="10">
        <v>0.55900000000000005</v>
      </c>
      <c r="AL46" s="11">
        <v>0.2311</v>
      </c>
      <c r="AM46" s="11">
        <v>1.7000000000000001E-2</v>
      </c>
      <c r="AN46" s="11">
        <v>3.0363000000000002</v>
      </c>
      <c r="AO46" s="11">
        <v>0.2276</v>
      </c>
      <c r="AP46" s="11">
        <v>0.25319999999999998</v>
      </c>
      <c r="AQ46" s="11">
        <v>1.9E-2</v>
      </c>
      <c r="AR46" s="11">
        <v>14.154299999999999</v>
      </c>
      <c r="AS46" s="11">
        <v>1.0311999999999999</v>
      </c>
      <c r="AT46" s="11">
        <v>0.2281</v>
      </c>
      <c r="AU46" s="11">
        <v>1.66E-2</v>
      </c>
      <c r="AV46" s="11">
        <v>22.724</v>
      </c>
      <c r="AW46" s="11">
        <v>1.7263999999999999</v>
      </c>
      <c r="AX46" s="11">
        <v>0.28060000000000002</v>
      </c>
      <c r="AY46" s="11">
        <v>2.1299999999999999E-2</v>
      </c>
      <c r="AZ46" s="11">
        <v>5.1330086174597292E-2</v>
      </c>
      <c r="BA46" s="11">
        <v>1.2301622095572118</v>
      </c>
      <c r="BB46" s="11">
        <v>0.10320424611755458</v>
      </c>
      <c r="BC46" s="11">
        <v>7.8070784177654423E-2</v>
      </c>
      <c r="BD46" s="11">
        <v>0.44207867227412079</v>
      </c>
      <c r="BE46" s="27"/>
      <c r="BF46" s="5"/>
    </row>
    <row r="47" spans="2:66" ht="13.5" customHeight="1" x14ac:dyDescent="0.2">
      <c r="B47" s="10">
        <v>192</v>
      </c>
      <c r="C47" s="10">
        <v>9.2910000000000004</v>
      </c>
      <c r="D47" s="10">
        <v>192.38712000000001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33.200000000000003</v>
      </c>
      <c r="Q47" s="24">
        <v>2.16</v>
      </c>
      <c r="R47" s="24">
        <v>2.93</v>
      </c>
      <c r="S47" s="24">
        <v>44.35</v>
      </c>
      <c r="T47" s="24">
        <v>91.34</v>
      </c>
      <c r="U47" s="10">
        <v>5</v>
      </c>
      <c r="V47" s="10">
        <v>2</v>
      </c>
      <c r="W47" s="10">
        <v>1</v>
      </c>
      <c r="X47" s="10">
        <v>2</v>
      </c>
      <c r="Y47" s="10">
        <v>7</v>
      </c>
      <c r="Z47" s="10">
        <v>1</v>
      </c>
      <c r="AA47" s="10">
        <v>45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1.0595000000000001</v>
      </c>
      <c r="AK47" s="10">
        <v>4.2099999999999999E-2</v>
      </c>
      <c r="AL47" s="11">
        <v>3.2099999999999997E-2</v>
      </c>
      <c r="AM47" s="11">
        <v>1.2999999999999999E-3</v>
      </c>
      <c r="AN47" s="11">
        <v>1.9047000000000001</v>
      </c>
      <c r="AO47" s="11">
        <v>0.15090000000000001</v>
      </c>
      <c r="AP47" s="11">
        <v>0.1578</v>
      </c>
      <c r="AQ47" s="11">
        <v>1.2500000000000001E-2</v>
      </c>
      <c r="AR47" s="11">
        <v>2.0705</v>
      </c>
      <c r="AS47" s="11">
        <v>7.9600000000000004E-2</v>
      </c>
      <c r="AT47" s="11">
        <v>3.3099999999999997E-2</v>
      </c>
      <c r="AU47" s="11">
        <v>1.2999999999999999E-3</v>
      </c>
      <c r="AV47" s="11">
        <v>29.679500000000001</v>
      </c>
      <c r="AW47" s="11">
        <v>2.5958000000000001</v>
      </c>
      <c r="AX47" s="11">
        <v>0.36409999999999998</v>
      </c>
      <c r="AY47" s="11">
        <v>3.1800000000000002E-2</v>
      </c>
      <c r="AZ47" s="11">
        <v>0.39528645334355234</v>
      </c>
      <c r="BA47" s="11">
        <v>11</v>
      </c>
      <c r="BB47" s="11">
        <v>0.83333333333333326</v>
      </c>
      <c r="BC47" s="11">
        <v>0.5533883192153366</v>
      </c>
      <c r="BD47" s="11">
        <v>0.25089161496633744</v>
      </c>
      <c r="BE47" s="27"/>
      <c r="BF47" s="5"/>
    </row>
    <row r="48" spans="2:66" ht="13.5" customHeight="1" x14ac:dyDescent="0.2">
      <c r="B48" s="10">
        <v>192</v>
      </c>
      <c r="C48" s="10">
        <v>9.298</v>
      </c>
      <c r="D48" s="10">
        <v>192.38741999999999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33.200000000000003</v>
      </c>
      <c r="Q48" s="24">
        <v>2.16</v>
      </c>
      <c r="R48" s="24">
        <v>2.93</v>
      </c>
      <c r="S48" s="24">
        <v>44.26</v>
      </c>
      <c r="T48" s="24">
        <v>91.4</v>
      </c>
      <c r="U48" s="10">
        <v>5</v>
      </c>
      <c r="V48" s="10">
        <v>2</v>
      </c>
      <c r="W48" s="10">
        <v>1</v>
      </c>
      <c r="X48" s="10">
        <v>2</v>
      </c>
      <c r="Y48" s="10">
        <v>7</v>
      </c>
      <c r="Z48" s="10">
        <v>1</v>
      </c>
      <c r="AA48" s="10">
        <v>45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8.9201999999999995</v>
      </c>
      <c r="AK48" s="10">
        <v>0.85899999999999999</v>
      </c>
      <c r="AL48" s="11">
        <v>0.26869999999999999</v>
      </c>
      <c r="AM48" s="11">
        <v>2.5899999999999999E-2</v>
      </c>
      <c r="AN48" s="11">
        <v>3.5348999999999999</v>
      </c>
      <c r="AO48" s="11">
        <v>0.33750000000000002</v>
      </c>
      <c r="AP48" s="11">
        <v>0.29099999999999998</v>
      </c>
      <c r="AQ48" s="11">
        <v>2.7799999999999998E-2</v>
      </c>
      <c r="AR48" s="11">
        <v>16.551500000000001</v>
      </c>
      <c r="AS48" s="11">
        <v>1.6119000000000001</v>
      </c>
      <c r="AT48" s="11">
        <v>0.26340000000000002</v>
      </c>
      <c r="AU48" s="11">
        <v>2.5700000000000001E-2</v>
      </c>
      <c r="AV48" s="11">
        <v>26.613600000000002</v>
      </c>
      <c r="AW48" s="11">
        <v>2.5709</v>
      </c>
      <c r="AX48" s="11">
        <v>0.32450000000000001</v>
      </c>
      <c r="AY48" s="11">
        <v>3.1300000000000001E-2</v>
      </c>
      <c r="AZ48" s="11">
        <v>5.442729488220964E-2</v>
      </c>
      <c r="BA48" s="11">
        <v>1.2319665907365223</v>
      </c>
      <c r="BB48" s="11">
        <v>0.10392923966660993</v>
      </c>
      <c r="BC48" s="11">
        <v>8.4244875448111017E-2</v>
      </c>
      <c r="BD48" s="11">
        <v>0.49361246053025937</v>
      </c>
      <c r="BE48" s="27"/>
      <c r="BF48" s="5"/>
    </row>
    <row r="49" spans="2:57" ht="13.5" customHeight="1" x14ac:dyDescent="0.2">
      <c r="B49" s="10">
        <v>192</v>
      </c>
      <c r="C49" s="10">
        <v>9.3059999999999992</v>
      </c>
      <c r="D49" s="10">
        <v>192.38775000000001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33.200000000000003</v>
      </c>
      <c r="Q49" s="24">
        <v>2.16</v>
      </c>
      <c r="R49" s="24">
        <v>2.93</v>
      </c>
      <c r="S49" s="24">
        <v>44.16</v>
      </c>
      <c r="T49" s="24">
        <v>91.47</v>
      </c>
      <c r="U49" s="10">
        <v>5</v>
      </c>
      <c r="V49" s="10">
        <v>2</v>
      </c>
      <c r="W49" s="10">
        <v>1</v>
      </c>
      <c r="X49" s="10">
        <v>2</v>
      </c>
      <c r="Y49" s="10">
        <v>7</v>
      </c>
      <c r="Z49" s="10">
        <v>1</v>
      </c>
      <c r="AA49" s="10">
        <v>45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4.8730000000000002</v>
      </c>
      <c r="AK49" s="10">
        <v>8.2000000000000007E-3</v>
      </c>
      <c r="AL49" s="11">
        <v>0.1459</v>
      </c>
      <c r="AM49" s="11">
        <v>2.0000000000000001E-4</v>
      </c>
      <c r="AN49" s="11">
        <v>3.2477999999999998</v>
      </c>
      <c r="AO49" s="11">
        <v>8.1900000000000001E-2</v>
      </c>
      <c r="AP49" s="11">
        <v>0.2656</v>
      </c>
      <c r="AQ49" s="11">
        <v>6.7000000000000002E-3</v>
      </c>
      <c r="AR49" s="11">
        <v>9.2112999999999996</v>
      </c>
      <c r="AS49" s="11">
        <v>2.01E-2</v>
      </c>
      <c r="AT49" s="11">
        <v>0.1457</v>
      </c>
      <c r="AU49" s="11">
        <v>2.9999999999999997E-4</v>
      </c>
      <c r="AV49" s="11">
        <v>39.122700000000002</v>
      </c>
      <c r="AW49" s="11">
        <v>1.7929999999999999</v>
      </c>
      <c r="AX49" s="11">
        <v>0.47389999999999999</v>
      </c>
      <c r="AY49" s="11">
        <v>2.1700000000000001E-2</v>
      </c>
      <c r="AZ49" s="11">
        <v>0.28167680865449624</v>
      </c>
      <c r="BA49" s="11">
        <v>3.2525737817433082</v>
      </c>
      <c r="BB49" s="11">
        <v>0.52969657843770179</v>
      </c>
      <c r="BC49" s="11">
        <v>0.43971061093247588</v>
      </c>
      <c r="BD49" s="11">
        <v>0.5259427570116737</v>
      </c>
      <c r="BE49" s="27"/>
    </row>
    <row r="50" spans="2:57" ht="13.5" customHeight="1" x14ac:dyDescent="0.2">
      <c r="B50" s="10">
        <v>192</v>
      </c>
      <c r="C50" s="10">
        <v>9.1969999999999992</v>
      </c>
      <c r="D50" s="10">
        <v>192.38320999999999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33.200000000000003</v>
      </c>
      <c r="Q50" s="24">
        <v>2.16</v>
      </c>
      <c r="R50" s="24">
        <v>2.93</v>
      </c>
      <c r="S50" s="24">
        <v>45.53</v>
      </c>
      <c r="T50" s="24">
        <v>90.55</v>
      </c>
      <c r="U50" s="10">
        <v>5</v>
      </c>
      <c r="V50" s="10">
        <v>2</v>
      </c>
      <c r="W50" s="10">
        <v>1</v>
      </c>
      <c r="X50" s="10">
        <v>2</v>
      </c>
      <c r="Y50" s="10">
        <v>7</v>
      </c>
      <c r="Z50" s="10">
        <v>1</v>
      </c>
      <c r="AA50" s="10">
        <v>45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7.0873999999999997</v>
      </c>
      <c r="AK50" s="10">
        <v>0.52010000000000001</v>
      </c>
      <c r="AL50" s="11">
        <v>0.23250000000000001</v>
      </c>
      <c r="AM50" s="11">
        <v>1.7100000000000001E-2</v>
      </c>
      <c r="AN50" s="11">
        <v>2.8039999999999998</v>
      </c>
      <c r="AO50" s="11">
        <v>0.2104</v>
      </c>
      <c r="AP50" s="11">
        <v>0.25280000000000002</v>
      </c>
      <c r="AQ50" s="11">
        <v>1.9E-2</v>
      </c>
      <c r="AR50" s="11">
        <v>13.041700000000001</v>
      </c>
      <c r="AS50" s="11">
        <v>0.95209999999999995</v>
      </c>
      <c r="AT50" s="11">
        <v>0.2263</v>
      </c>
      <c r="AU50" s="11">
        <v>1.6500000000000001E-2</v>
      </c>
      <c r="AV50" s="11">
        <v>21.292999999999999</v>
      </c>
      <c r="AW50" s="11">
        <v>1.6057999999999999</v>
      </c>
      <c r="AX50" s="11">
        <v>0.28389999999999999</v>
      </c>
      <c r="AY50" s="11">
        <v>2.1399999999999999E-2</v>
      </c>
      <c r="AZ50" s="11">
        <v>5.7946711384385993E-2</v>
      </c>
      <c r="BA50" s="11">
        <v>1.2545293857711002</v>
      </c>
      <c r="BB50" s="11">
        <v>0.11289690317522537</v>
      </c>
      <c r="BC50" s="11">
        <v>8.5527618293407215E-2</v>
      </c>
      <c r="BD50" s="11">
        <v>0.47181308733353139</v>
      </c>
      <c r="BE50" s="27"/>
    </row>
    <row r="51" spans="2:57" ht="13.5" customHeight="1" x14ac:dyDescent="0.2">
      <c r="B51" s="10">
        <v>192</v>
      </c>
      <c r="C51" s="10">
        <v>8.9359999999999999</v>
      </c>
      <c r="D51" s="10">
        <v>192.37233000000001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33.200000000000003</v>
      </c>
      <c r="Q51" s="24">
        <v>2.16</v>
      </c>
      <c r="R51" s="24">
        <v>2.93</v>
      </c>
      <c r="S51" s="24">
        <v>48.81</v>
      </c>
      <c r="T51" s="24">
        <v>88.44</v>
      </c>
      <c r="U51" s="10">
        <v>5</v>
      </c>
      <c r="V51" s="10">
        <v>2</v>
      </c>
      <c r="W51" s="10">
        <v>1</v>
      </c>
      <c r="X51" s="10">
        <v>2</v>
      </c>
      <c r="Y51" s="10">
        <v>7</v>
      </c>
      <c r="Z51" s="10">
        <v>1</v>
      </c>
      <c r="AA51" s="10">
        <v>45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13.058499999999999</v>
      </c>
      <c r="AK51" s="26">
        <v>0.1285</v>
      </c>
      <c r="AL51" s="26">
        <v>0.70350000000000001</v>
      </c>
      <c r="AM51" s="26">
        <v>7.0000000000000001E-3</v>
      </c>
      <c r="AN51" s="26">
        <v>4.3224999999999998</v>
      </c>
      <c r="AO51" s="26">
        <v>8.6499999999999994E-2</v>
      </c>
      <c r="AP51" s="26">
        <v>0.65350000000000008</v>
      </c>
      <c r="AQ51" s="26">
        <v>1.2999999999999999E-2</v>
      </c>
      <c r="AR51" s="26">
        <v>24.613999999999997</v>
      </c>
      <c r="AS51" s="26">
        <v>0.248</v>
      </c>
      <c r="AT51" s="26">
        <v>0.70350000000000001</v>
      </c>
      <c r="AU51" s="26">
        <v>7.0000000000000001E-3</v>
      </c>
      <c r="AV51" s="26">
        <v>29.1678</v>
      </c>
      <c r="AW51" s="26">
        <v>0.54079999999999995</v>
      </c>
      <c r="AX51" s="26">
        <v>0.64180000000000004</v>
      </c>
      <c r="AY51" s="26">
        <v>1.1900000000000001E-2</v>
      </c>
      <c r="AZ51" s="11">
        <v>-9.032656527445412E-3</v>
      </c>
      <c r="BA51" s="11">
        <v>22.807391613361766</v>
      </c>
      <c r="BB51" s="11">
        <v>-4.5863376198617391E-2</v>
      </c>
      <c r="BC51" s="11">
        <v>-5.0154446431474542E-2</v>
      </c>
      <c r="BD51" s="11">
        <v>1.0248524529592997</v>
      </c>
      <c r="BE51" s="27"/>
    </row>
    <row r="52" spans="2:57" ht="13.5" customHeight="1" x14ac:dyDescent="0.2">
      <c r="B52" s="10">
        <v>192</v>
      </c>
      <c r="C52" s="10">
        <v>8.9250000000000007</v>
      </c>
      <c r="D52" s="10">
        <v>192.37188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33.200000000000003</v>
      </c>
      <c r="Q52" s="24">
        <v>2.16</v>
      </c>
      <c r="R52" s="24">
        <v>2.93</v>
      </c>
      <c r="S52" s="24">
        <v>48.95</v>
      </c>
      <c r="T52" s="24">
        <v>88.35</v>
      </c>
      <c r="U52" s="10">
        <v>5</v>
      </c>
      <c r="V52" s="10">
        <v>2</v>
      </c>
      <c r="W52" s="10">
        <v>1</v>
      </c>
      <c r="X52" s="10">
        <v>2</v>
      </c>
      <c r="Y52" s="10">
        <v>7</v>
      </c>
      <c r="Z52" s="10">
        <v>1</v>
      </c>
      <c r="AA52" s="10">
        <v>45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17.929099999999998</v>
      </c>
      <c r="AK52" s="10">
        <v>7.6E-3</v>
      </c>
      <c r="AL52" s="11">
        <v>0.99370000000000003</v>
      </c>
      <c r="AM52" s="11">
        <v>4.0000000000000002E-4</v>
      </c>
      <c r="AN52" s="11">
        <v>6.3773999999999997</v>
      </c>
      <c r="AO52" s="11">
        <v>3.3E-3</v>
      </c>
      <c r="AP52" s="11">
        <v>0.99339999999999995</v>
      </c>
      <c r="AQ52" s="11">
        <v>5.0000000000000001E-4</v>
      </c>
      <c r="AR52" s="11">
        <v>33.784300000000002</v>
      </c>
      <c r="AS52" s="11">
        <v>2.2499999999999999E-2</v>
      </c>
      <c r="AT52" s="11">
        <v>0.99370000000000003</v>
      </c>
      <c r="AU52" s="11">
        <v>6.9999999999999999E-4</v>
      </c>
      <c r="AV52" s="11">
        <v>43.883800000000001</v>
      </c>
      <c r="AW52" s="11">
        <v>3.1399999999999997E-2</v>
      </c>
      <c r="AX52" s="11">
        <v>0.99339999999999995</v>
      </c>
      <c r="AY52" s="11">
        <v>6.9999999999999999E-4</v>
      </c>
      <c r="AZ52" s="25">
        <v>0.74622969606774203</v>
      </c>
      <c r="BA52" s="25">
        <v>1.2989406321871402</v>
      </c>
      <c r="BB52" s="25">
        <v>0.13003408091610325</v>
      </c>
      <c r="BC52" s="25">
        <v>0.19380348249477725</v>
      </c>
      <c r="BD52" s="25">
        <v>12.370394889741757</v>
      </c>
      <c r="BE52" s="27"/>
    </row>
    <row r="53" spans="2:57" ht="13.5" customHeight="1" x14ac:dyDescent="0.2">
      <c r="B53" s="10">
        <v>192</v>
      </c>
      <c r="C53" s="10">
        <v>9.1869999999999994</v>
      </c>
      <c r="D53" s="10">
        <v>192.38279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33.200000000000003</v>
      </c>
      <c r="Q53" s="24">
        <v>2.16</v>
      </c>
      <c r="R53" s="24">
        <v>2.93</v>
      </c>
      <c r="S53" s="24">
        <v>45.66</v>
      </c>
      <c r="T53" s="24">
        <v>90.47</v>
      </c>
      <c r="U53" s="10">
        <v>5</v>
      </c>
      <c r="V53" s="10">
        <v>2</v>
      </c>
      <c r="W53" s="10">
        <v>1</v>
      </c>
      <c r="X53" s="10">
        <v>2</v>
      </c>
      <c r="Y53" s="10">
        <v>7</v>
      </c>
      <c r="Z53" s="10">
        <v>1</v>
      </c>
      <c r="AA53" s="10">
        <v>45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30.2638</v>
      </c>
      <c r="AK53" s="10">
        <v>2.1200999999999999</v>
      </c>
      <c r="AL53" s="11">
        <v>1.0015000000000001</v>
      </c>
      <c r="AM53" s="11">
        <v>7.0300000000000001E-2</v>
      </c>
      <c r="AN53" s="11">
        <v>11.001300000000001</v>
      </c>
      <c r="AO53" s="11">
        <v>0.79910000000000003</v>
      </c>
      <c r="AP53" s="11">
        <v>1.0013000000000001</v>
      </c>
      <c r="AQ53" s="11">
        <v>7.2800000000000004E-2</v>
      </c>
      <c r="AR53" s="11">
        <v>57.209299999999999</v>
      </c>
      <c r="AS53" s="11">
        <v>3.9969999999999999</v>
      </c>
      <c r="AT53" s="11">
        <v>1.0015000000000001</v>
      </c>
      <c r="AU53" s="11">
        <v>7.0099999999999996E-2</v>
      </c>
      <c r="AV53" s="11">
        <v>74.405799999999999</v>
      </c>
      <c r="AW53" s="11">
        <v>5.3990999999999998</v>
      </c>
      <c r="AX53" s="11">
        <v>1.0013000000000001</v>
      </c>
      <c r="AY53" s="11">
        <v>7.2700000000000001E-2</v>
      </c>
      <c r="AZ53" s="25">
        <v>0.74237973189582596</v>
      </c>
      <c r="BA53" s="25">
        <v>1.3005892398613512</v>
      </c>
      <c r="BB53" s="25">
        <v>0.13065750054515024</v>
      </c>
      <c r="BC53" s="25">
        <v>0.19524452541760934</v>
      </c>
      <c r="BD53" s="25">
        <v>12.2762676872343</v>
      </c>
      <c r="BE53" s="27"/>
    </row>
    <row r="54" spans="2:57" ht="13.5" customHeight="1" x14ac:dyDescent="0.2">
      <c r="B54" s="10">
        <v>192</v>
      </c>
      <c r="C54" s="10">
        <v>9.4920000000000009</v>
      </c>
      <c r="D54" s="10">
        <v>192.3955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33.200000000000003</v>
      </c>
      <c r="Q54" s="24">
        <v>2.16</v>
      </c>
      <c r="R54" s="24">
        <v>2.93</v>
      </c>
      <c r="S54" s="24">
        <v>41.83</v>
      </c>
      <c r="T54" s="24">
        <v>93.09</v>
      </c>
      <c r="U54" s="10">
        <v>5</v>
      </c>
      <c r="V54" s="10">
        <v>2</v>
      </c>
      <c r="W54" s="10">
        <v>1</v>
      </c>
      <c r="X54" s="10">
        <v>2</v>
      </c>
      <c r="Y54" s="10">
        <v>7</v>
      </c>
      <c r="Z54" s="10">
        <v>1</v>
      </c>
      <c r="AA54" s="10">
        <v>45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38.734200000000001</v>
      </c>
      <c r="AK54" s="10">
        <v>0.2278</v>
      </c>
      <c r="AL54" s="11">
        <v>1.0099</v>
      </c>
      <c r="AM54" s="11">
        <v>6.0000000000000001E-3</v>
      </c>
      <c r="AN54" s="11">
        <v>14.294700000000001</v>
      </c>
      <c r="AO54" s="11">
        <v>8.7599999999999997E-2</v>
      </c>
      <c r="AP54" s="11">
        <v>1.0098</v>
      </c>
      <c r="AQ54" s="11">
        <v>6.1999999999999998E-3</v>
      </c>
      <c r="AR54" s="11">
        <v>73.439899999999994</v>
      </c>
      <c r="AS54" s="11">
        <v>0.45369999999999999</v>
      </c>
      <c r="AT54" s="11">
        <v>1.0099</v>
      </c>
      <c r="AU54" s="11">
        <v>6.3E-3</v>
      </c>
      <c r="AV54" s="11">
        <v>96.293599999999998</v>
      </c>
      <c r="AW54" s="11">
        <v>0.61799999999999999</v>
      </c>
      <c r="AX54" s="11">
        <v>1.0098</v>
      </c>
      <c r="AY54" s="11">
        <v>6.4999999999999997E-3</v>
      </c>
      <c r="AZ54" s="25">
        <v>0.74147898104953225</v>
      </c>
      <c r="BA54" s="25">
        <v>1.3111891492226979</v>
      </c>
      <c r="BB54" s="25">
        <v>0.13464460463019973</v>
      </c>
      <c r="BC54" s="25">
        <v>0.20137370141599631</v>
      </c>
      <c r="BD54" s="25">
        <v>12.092172860024242</v>
      </c>
      <c r="BE54" s="27"/>
    </row>
  </sheetData>
  <autoFilter ref="B9:BB54" xr:uid="{A7685F17-E0FC-4C43-8B64-55575CE7495F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1D19-2472-4881-9B7A-7C4B8A29CC83}">
  <sheetPr codeName="Sheet38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195</v>
      </c>
      <c r="C10" s="10">
        <v>9.1159999999999997</v>
      </c>
      <c r="D10" s="10">
        <v>195.37983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36.1</v>
      </c>
      <c r="Q10" s="24">
        <v>1.68</v>
      </c>
      <c r="R10" s="24">
        <v>4.29</v>
      </c>
      <c r="S10" s="24">
        <v>46.81</v>
      </c>
      <c r="T10" s="24">
        <v>90.36</v>
      </c>
      <c r="U10" s="10">
        <v>2</v>
      </c>
      <c r="V10" s="10">
        <v>0</v>
      </c>
      <c r="W10" s="10">
        <v>3</v>
      </c>
      <c r="X10" s="10">
        <v>2</v>
      </c>
      <c r="Y10" s="10">
        <v>4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0.93810000000000004</v>
      </c>
      <c r="AK10" s="10">
        <v>1.2999999999999999E-3</v>
      </c>
      <c r="AL10" s="11">
        <v>3.44E-2</v>
      </c>
      <c r="AM10" s="11">
        <v>0</v>
      </c>
      <c r="AN10" s="11">
        <v>1.9161999999999999</v>
      </c>
      <c r="AO10" s="11">
        <v>1E-4</v>
      </c>
      <c r="AP10" s="11">
        <v>0.1943</v>
      </c>
      <c r="AQ10" s="11">
        <v>0</v>
      </c>
      <c r="AR10" s="11">
        <v>1.7536</v>
      </c>
      <c r="AS10" s="11">
        <v>2.01E-2</v>
      </c>
      <c r="AT10" s="11">
        <v>3.4099999999999998E-2</v>
      </c>
      <c r="AU10" s="11">
        <v>4.0000000000000002E-4</v>
      </c>
      <c r="AV10" s="11">
        <v>31.362200000000001</v>
      </c>
      <c r="AW10" s="11">
        <v>1.1232</v>
      </c>
      <c r="AX10" s="11">
        <v>0.4647</v>
      </c>
      <c r="AY10" s="11">
        <v>1.66E-2</v>
      </c>
      <c r="AZ10" s="11">
        <v>0.41031866464339906</v>
      </c>
      <c r="BA10" s="11">
        <v>13.627565982404693</v>
      </c>
      <c r="BB10" s="11">
        <v>0.86327185244587001</v>
      </c>
      <c r="BC10" s="11">
        <v>0.64667601121345608</v>
      </c>
      <c r="BD10" s="11">
        <v>0.25380851342881217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3.5484374999999992E-2</v>
      </c>
      <c r="BJ10" s="4">
        <f>DSTDEV(PlotSort,"PhxRed",$BI$35:$BI$38)/SQRT($BH10)</f>
        <v>1.3150195430827419E-3</v>
      </c>
      <c r="BK10" s="4">
        <f>DAVERAGE(PlotSort,"PhxRedEdge",$BI$35:$BI$38)</f>
        <v>0.20918124999999999</v>
      </c>
      <c r="BL10" s="4">
        <f>DSTDEV(PlotSort,"PhxRedEdge",$BI$35:$BI$38)/SQRT($BH10)</f>
        <v>2.0698899256809491E-3</v>
      </c>
      <c r="BM10" s="4">
        <f>DAVERAGE(PlotSort,"TMRed",$BI$35:$BI$38)</f>
        <v>3.6071874999999996E-2</v>
      </c>
      <c r="BN10" s="4">
        <f>DSTDEV(PlotSort,"TMRed",$BI$35:$BI$38)/SQRT($BH10)</f>
        <v>1.3325653949259053E-3</v>
      </c>
      <c r="BO10" s="4">
        <f>DAVERAGE(PlotSort,"TMNIR",$BI$35:$BI$38)</f>
        <v>0.52204062499999992</v>
      </c>
      <c r="BP10" s="4">
        <f>DSTDEV(PlotSort,"TMNIR",$BI$35:$BI$38)/SQRT($BH10)</f>
        <v>8.2909903725892058E-3</v>
      </c>
      <c r="BQ10" s="4">
        <f>DAVERAGE(PlotSort,"NDRE",$BI$35:$BI$38)</f>
        <v>0.42652536128523089</v>
      </c>
      <c r="BR10" s="4">
        <f>DSTDEV(PlotSort,"NDRE",$BI$35:$BI$38)/SQRT($BH10)</f>
        <v>4.648905154113446E-3</v>
      </c>
      <c r="BS10" s="4">
        <f>DAVERAGE(PlotSort,"rvi",$BI$35:$BI$38)</f>
        <v>14.895845708677337</v>
      </c>
      <c r="BT10" s="4">
        <f>DSTDEV(PlotSort,"rvi",$BI$35:$BI$38)/SQRT($BH10)</f>
        <v>0.43915956827480057</v>
      </c>
      <c r="BU10" s="17">
        <f>DAVERAGE(PlotSort,"ndvi",$BI$35:$BI$38)</f>
        <v>0.86947843041714667</v>
      </c>
      <c r="BV10" s="4">
        <f>DSTDEV(PlotSort,"ndvi",$BI$35:$BI$38)/SQRT($BH10)</f>
        <v>5.7900300887707163E-3</v>
      </c>
      <c r="BW10" s="17">
        <f>DAVERAGE(PlotSort,"SAVI",$BI$35:$BI$38)</f>
        <v>0.68732949501611207</v>
      </c>
      <c r="BX10" s="4">
        <f>DSTDEV(PlotSort,"SAVI",$BI$35:$BI$38)/SQRT($BH10)</f>
        <v>7.8673464342580192E-3</v>
      </c>
      <c r="BY10" s="17">
        <f>DAVERAGE(PlotSort,"CCCI",$BI$35:$BI$38)</f>
        <v>0.32754143967511912</v>
      </c>
      <c r="BZ10" s="4">
        <f>DSTDEV(PlotSort,"CCCI",$BI$35:$BI$38)/SQRT($BH10)</f>
        <v>1.7446087785339646E-2</v>
      </c>
    </row>
    <row r="11" spans="1:78" ht="13.5" customHeight="1" x14ac:dyDescent="0.2">
      <c r="B11" s="10">
        <v>195</v>
      </c>
      <c r="C11" s="10">
        <v>9.1059999999999999</v>
      </c>
      <c r="D11" s="10">
        <v>195.37942000000001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36.1</v>
      </c>
      <c r="Q11" s="24">
        <v>1.68</v>
      </c>
      <c r="R11" s="24">
        <v>4.29</v>
      </c>
      <c r="S11" s="24">
        <v>46.93</v>
      </c>
      <c r="T11" s="24">
        <v>90.27</v>
      </c>
      <c r="U11" s="10">
        <v>2</v>
      </c>
      <c r="V11" s="10">
        <v>0</v>
      </c>
      <c r="W11" s="10">
        <v>3</v>
      </c>
      <c r="X11" s="10">
        <v>2</v>
      </c>
      <c r="Y11" s="10">
        <v>4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0.93979999999999997</v>
      </c>
      <c r="AK11" s="10">
        <v>0.1356</v>
      </c>
      <c r="AL11" s="11">
        <v>3.4500000000000003E-2</v>
      </c>
      <c r="AM11" s="11">
        <v>5.0000000000000001E-3</v>
      </c>
      <c r="AN11" s="11">
        <v>1.8148</v>
      </c>
      <c r="AO11" s="11">
        <v>9.0700000000000003E-2</v>
      </c>
      <c r="AP11" s="11">
        <v>0.1845</v>
      </c>
      <c r="AQ11" s="11">
        <v>9.1999999999999998E-3</v>
      </c>
      <c r="AR11" s="11">
        <v>1.8854</v>
      </c>
      <c r="AS11" s="11">
        <v>0.34510000000000002</v>
      </c>
      <c r="AT11" s="11">
        <v>3.6700000000000003E-2</v>
      </c>
      <c r="AU11" s="11">
        <v>6.7000000000000002E-3</v>
      </c>
      <c r="AV11" s="11">
        <v>29.614999999999998</v>
      </c>
      <c r="AW11" s="11">
        <v>2.1423999999999999</v>
      </c>
      <c r="AX11" s="11">
        <v>0.43980000000000002</v>
      </c>
      <c r="AY11" s="11">
        <v>3.1800000000000002E-2</v>
      </c>
      <c r="AZ11" s="11">
        <v>0.40893801057184043</v>
      </c>
      <c r="BA11" s="11">
        <v>11.983651226158038</v>
      </c>
      <c r="BB11" s="11">
        <v>0.84596012591815317</v>
      </c>
      <c r="BC11" s="11">
        <v>0.61920122887864826</v>
      </c>
      <c r="BD11" s="11">
        <v>0.29421297652542794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3.4349999999999999E-2</v>
      </c>
      <c r="BJ11" s="4">
        <f>DSTDEV(PlotSort,"PhxRed",$BI$31:$BI$32)/SQRT($BH11)</f>
        <v>4.9032302277852156E-4</v>
      </c>
      <c r="BK11" s="4">
        <f>DAVERAGE(PlotSort,"PhxRedEdge",$BI$31:$BI$32)</f>
        <v>0.20848749999999999</v>
      </c>
      <c r="BL11" s="4">
        <f>DSTDEV(PlotSort,"PhxRedEdge",$BI$31:$BI$32)/SQRT($BH11)</f>
        <v>2.9632453352138543E-3</v>
      </c>
      <c r="BM11" s="4">
        <f>DAVERAGE(PlotSort,"TMRed",$BI$31:$BI$32)</f>
        <v>3.49E-2</v>
      </c>
      <c r="BN11" s="4">
        <f>DSTDEV(PlotSort,"TMRed",$BI$31:$BI$32)/SQRT($BH11)</f>
        <v>4.9091750834534304E-4</v>
      </c>
      <c r="BO11" s="4">
        <f>DAVERAGE(PlotSort,"TMNIR",$BI$31:$BI$32)</f>
        <v>0.51988124999999996</v>
      </c>
      <c r="BP11" s="4">
        <f>DSTDEV(PlotSort,"TMNIR",$BI$31:$BI$32)/SQRT($BH11)</f>
        <v>9.761570991862251E-3</v>
      </c>
      <c r="BQ11" s="4">
        <f>DAVERAGE(PlotSort,"NDRE",$BI$31:$BI$32)</f>
        <v>0.4268051852933924</v>
      </c>
      <c r="BR11" s="4">
        <f>DSTDEV(PlotSort,"NDRE",$BI$31:$BI$32)/SQRT($BH11)</f>
        <v>5.3347931946645111E-3</v>
      </c>
      <c r="BS11" s="4">
        <f>DAVERAGE(PlotSort,"rvi",$BI$31:$BI$32)</f>
        <v>14.938077674796965</v>
      </c>
      <c r="BT11" s="4">
        <f>DSTDEV(PlotSort,"rvi",$BI$31:$BI$32)/SQRT($BH11)</f>
        <v>0.34137870456169361</v>
      </c>
      <c r="BU11" s="17">
        <f>DAVERAGE(PlotSort,"ndvi",$BI$31:$BI$32)</f>
        <v>0.87358844444556216</v>
      </c>
      <c r="BV11" s="4">
        <f>DSTDEV(PlotSort,"ndvi",$BI$31:$BI$32)/SQRT($BH11)</f>
        <v>2.8922978114032912E-3</v>
      </c>
      <c r="BW11" s="17">
        <f>DAVERAGE(PlotSort,"SAVI",$BI$31:$BI$32)</f>
        <v>0.68863030363844069</v>
      </c>
      <c r="BX11" s="4">
        <f>DSTDEV(PlotSort,"SAVI",$BI$31:$BI$32)/SQRT($BH11)</f>
        <v>7.7635228485725535E-3</v>
      </c>
      <c r="BY11" s="17">
        <f>DAVERAGE(PlotSort,"CCCI",$BI$31:$BI$32)</f>
        <v>0.31755521801180225</v>
      </c>
      <c r="BZ11" s="4">
        <f>DSTDEV(PlotSort,"CCCI",$BI$31:$BI$32)/SQRT($BH11)</f>
        <v>2.3947169342067448E-2</v>
      </c>
    </row>
    <row r="12" spans="1:78" ht="13.5" customHeight="1" x14ac:dyDescent="0.2">
      <c r="B12" s="10">
        <v>195</v>
      </c>
      <c r="C12" s="10">
        <v>9.093</v>
      </c>
      <c r="D12" s="10">
        <v>195.37887000000001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36.1</v>
      </c>
      <c r="Q12" s="24">
        <v>1.68</v>
      </c>
      <c r="R12" s="24">
        <v>4.29</v>
      </c>
      <c r="S12" s="24">
        <v>47.1</v>
      </c>
      <c r="T12" s="24">
        <v>90.17</v>
      </c>
      <c r="U12" s="10">
        <v>2</v>
      </c>
      <c r="V12" s="10">
        <v>0</v>
      </c>
      <c r="W12" s="10">
        <v>3</v>
      </c>
      <c r="X12" s="10">
        <v>2</v>
      </c>
      <c r="Y12" s="10">
        <v>4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0.93289999999999995</v>
      </c>
      <c r="AK12" s="10">
        <v>4.4499999999999998E-2</v>
      </c>
      <c r="AL12" s="11">
        <v>3.44E-2</v>
      </c>
      <c r="AM12" s="11">
        <v>1.6000000000000001E-3</v>
      </c>
      <c r="AN12" s="11">
        <v>2.0771000000000002</v>
      </c>
      <c r="AO12" s="11">
        <v>4.7899999999999998E-2</v>
      </c>
      <c r="AP12" s="11">
        <v>0.21179999999999999</v>
      </c>
      <c r="AQ12" s="11">
        <v>4.8999999999999998E-3</v>
      </c>
      <c r="AR12" s="11">
        <v>1.7451000000000001</v>
      </c>
      <c r="AS12" s="11">
        <v>9.6600000000000005E-2</v>
      </c>
      <c r="AT12" s="11">
        <v>3.4099999999999998E-2</v>
      </c>
      <c r="AU12" s="11">
        <v>1.9E-3</v>
      </c>
      <c r="AV12" s="11">
        <v>37.448300000000003</v>
      </c>
      <c r="AW12" s="11">
        <v>0.3619</v>
      </c>
      <c r="AX12" s="11">
        <v>0.55779999999999996</v>
      </c>
      <c r="AY12" s="11">
        <v>5.4000000000000003E-3</v>
      </c>
      <c r="AZ12" s="11">
        <v>0.4495841995841996</v>
      </c>
      <c r="BA12" s="11">
        <v>16.357771260997069</v>
      </c>
      <c r="BB12" s="11">
        <v>0.88477783409359678</v>
      </c>
      <c r="BC12" s="11">
        <v>0.71943401410385577</v>
      </c>
      <c r="BD12" s="11">
        <v>0.41385378230607484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3.6618749999999999E-2</v>
      </c>
      <c r="BJ12" s="4">
        <f>DSTDEV(PlotSort,"PhxRed",$BJ$31:$BJ$32)/SQRT($BH12)</f>
        <v>2.5953198060804251E-3</v>
      </c>
      <c r="BK12" s="4">
        <f>DAVERAGE(PlotSort,"PhxRedEdge",$BJ$31:$BJ$32)</f>
        <v>0.20987500000000001</v>
      </c>
      <c r="BL12" s="4">
        <f>DSTDEV(PlotSort,"PhxRedEdge",$BJ$31:$BJ$32)/SQRT($BH12)</f>
        <v>2.9772540480561389E-3</v>
      </c>
      <c r="BM12" s="4">
        <f>DAVERAGE(PlotSort,"TMRed",$BJ$31:$BJ$32)</f>
        <v>3.7243749999999999E-2</v>
      </c>
      <c r="BN12" s="4">
        <f>DSTDEV(PlotSort,"TMRed",$BJ$31:$BJ$32)/SQRT($BH12)</f>
        <v>2.6297491760939257E-3</v>
      </c>
      <c r="BO12" s="4">
        <f>DAVERAGE(PlotSort,"TMNIR",$BJ$31:$BJ$32)</f>
        <v>0.5242</v>
      </c>
      <c r="BP12" s="4">
        <f>DSTDEV(PlotSort,"TMNIR",$BJ$31:$BJ$32)/SQRT($BH12)</f>
        <v>1.3719238317049614E-2</v>
      </c>
      <c r="BQ12" s="4">
        <f>DAVERAGE(PlotSort,"NDRE",$BJ$31:$BJ$32)</f>
        <v>0.42624553727706915</v>
      </c>
      <c r="BR12" s="4">
        <f>DSTDEV(PlotSort,"NDRE",$BJ$31:$BJ$32)/SQRT($BH12)</f>
        <v>7.8013114571921808E-3</v>
      </c>
      <c r="BS12" s="4">
        <f>DAVERAGE(PlotSort,"rvi",$BJ$31:$BJ$32)</f>
        <v>14.853613742557705</v>
      </c>
      <c r="BT12" s="4">
        <f>DSTDEV(PlotSort,"rvi",$BJ$31:$BJ$32)/SQRT($BH12)</f>
        <v>0.8248527731421923</v>
      </c>
      <c r="BU12" s="17">
        <f>DAVERAGE(PlotSort,"ndvi",$BJ$31:$BJ$32)</f>
        <v>0.8653684163887313</v>
      </c>
      <c r="BV12" s="4">
        <f>DSTDEV(PlotSort,"ndvi",$BJ$31:$BJ$32)/SQRT($BH12)</f>
        <v>1.1311500261576516E-2</v>
      </c>
      <c r="BW12" s="17">
        <f>DAVERAGE(PlotSort,"SAVI",$BJ$31:$BJ$32)</f>
        <v>0.686028686393783</v>
      </c>
      <c r="BX12" s="4">
        <f>DSTDEV(PlotSort,"SAVI",$BJ$31:$BJ$32)/SQRT($BH12)</f>
        <v>1.3976242135335087E-2</v>
      </c>
      <c r="BY12" s="17">
        <f>DAVERAGE(PlotSort,"CCCI",$BJ$31:$BJ$32)</f>
        <v>0.33752766133843592</v>
      </c>
      <c r="BZ12" s="4">
        <f>DSTDEV(PlotSort,"CCCI",$BJ$31:$BJ$32)/SQRT($BH12)</f>
        <v>2.5909120222001203E-2</v>
      </c>
    </row>
    <row r="13" spans="1:78" ht="13.5" customHeight="1" x14ac:dyDescent="0.2">
      <c r="B13" s="10">
        <v>195</v>
      </c>
      <c r="C13" s="10">
        <v>9.0820000000000007</v>
      </c>
      <c r="D13" s="10">
        <v>195.37842000000001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36.1</v>
      </c>
      <c r="Q13" s="24">
        <v>1.68</v>
      </c>
      <c r="R13" s="24">
        <v>4.29</v>
      </c>
      <c r="S13" s="24">
        <v>47.24</v>
      </c>
      <c r="T13" s="24">
        <v>90.08</v>
      </c>
      <c r="U13" s="10">
        <v>2</v>
      </c>
      <c r="V13" s="10">
        <v>0</v>
      </c>
      <c r="W13" s="10">
        <v>3</v>
      </c>
      <c r="X13" s="10">
        <v>2</v>
      </c>
      <c r="Y13" s="10">
        <v>4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0.83160000000000001</v>
      </c>
      <c r="AK13" s="10">
        <v>5.5899999999999998E-2</v>
      </c>
      <c r="AL13" s="11">
        <v>3.0700000000000002E-2</v>
      </c>
      <c r="AM13" s="11">
        <v>2.0999999999999999E-3</v>
      </c>
      <c r="AN13" s="11">
        <v>1.9615</v>
      </c>
      <c r="AO13" s="11">
        <v>0.16320000000000001</v>
      </c>
      <c r="AP13" s="11">
        <v>0.2006</v>
      </c>
      <c r="AQ13" s="11">
        <v>1.67E-2</v>
      </c>
      <c r="AR13" s="11">
        <v>1.6158999999999999</v>
      </c>
      <c r="AS13" s="11">
        <v>0.1605</v>
      </c>
      <c r="AT13" s="11">
        <v>3.1600000000000003E-2</v>
      </c>
      <c r="AU13" s="11">
        <v>3.0999999999999999E-3</v>
      </c>
      <c r="AV13" s="11">
        <v>33.508800000000001</v>
      </c>
      <c r="AW13" s="11">
        <v>3.2656000000000001</v>
      </c>
      <c r="AX13" s="11">
        <v>0.50039999999999996</v>
      </c>
      <c r="AY13" s="11">
        <v>4.8800000000000003E-2</v>
      </c>
      <c r="AZ13" s="11">
        <v>0.42767475035663333</v>
      </c>
      <c r="BA13" s="11">
        <v>15.835443037974681</v>
      </c>
      <c r="BB13" s="11">
        <v>0.88120300751879699</v>
      </c>
      <c r="BC13" s="11">
        <v>0.6813953488372092</v>
      </c>
      <c r="BD13" s="11">
        <v>0.30200398677595275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4.1887500000000001E-2</v>
      </c>
      <c r="BJ13" s="4">
        <f>DSTDEV(PlotSort,"PhxRed",$BL$35:$BL$36)/SQRT($BH13)</f>
        <v>4.6996366690871512E-3</v>
      </c>
      <c r="BK13" s="4">
        <f>DAVERAGE(PlotSort,"PhxRedEdge",$BL$35:$BL$36)</f>
        <v>0.20618750000000002</v>
      </c>
      <c r="BL13" s="4">
        <f>DSTDEV(PlotSort,"PhxRedEdge",$BL$35:$BL$36)/SQRT($BH13)</f>
        <v>4.5016837127901371E-3</v>
      </c>
      <c r="BM13" s="4">
        <f>DAVERAGE(PlotSort,"TMRed",$BL$35:$BL$36)</f>
        <v>4.2287499999999999E-2</v>
      </c>
      <c r="BN13" s="4">
        <f>DSTDEV(PlotSort,"TMRed",$BL$35:$BL$36)/SQRT($BH13)</f>
        <v>4.8107185942286336E-3</v>
      </c>
      <c r="BO13" s="4">
        <f>DAVERAGE(PlotSort,"TMNIR",$BL$35:$BL$36)</f>
        <v>0.48397499999999999</v>
      </c>
      <c r="BP13" s="4">
        <f>DSTDEV(PlotSort,"TMNIR",$BL$35:$BL$36)/SQRT($BH13)</f>
        <v>1.6706967643984428E-2</v>
      </c>
      <c r="BQ13" s="4">
        <f>DAVERAGE(PlotSort,"NDRE",$BL$35:$BL$36)</f>
        <v>0.40128169372069539</v>
      </c>
      <c r="BR13" s="4">
        <f>DSTDEV(PlotSort,"NDRE",$BL$35:$BL$36)/SQRT($BH13)</f>
        <v>8.4975429749777655E-3</v>
      </c>
      <c r="BS13" s="4">
        <f>DAVERAGE(PlotSort,"rvi",$BL$35:$BL$36)</f>
        <v>12.290954255027371</v>
      </c>
      <c r="BT13" s="4">
        <f>DSTDEV(PlotSort,"rvi",$BL$35:$BL$36)/SQRT($BH13)</f>
        <v>1.1302042729898616</v>
      </c>
      <c r="BU13" s="17">
        <f>DAVERAGE(PlotSort,"ndvi",$BL$35:$BL$36)</f>
        <v>0.83845240514605246</v>
      </c>
      <c r="BV13" s="4">
        <f>DSTDEV(PlotSort,"ndvi",$BL$35:$BL$36)/SQRT($BH13)</f>
        <v>1.9037071355980682E-2</v>
      </c>
      <c r="BW13" s="17">
        <f>DAVERAGE(PlotSort,"SAVI",$BL$35:$BL$36)</f>
        <v>0.64419894505646813</v>
      </c>
      <c r="BX13" s="4">
        <f>DSTDEV(PlotSort,"SAVI",$BL$35:$BL$36)/SQRT($BH13)</f>
        <v>1.8860470518343764E-2</v>
      </c>
      <c r="BY13" s="17">
        <f>DAVERAGE(PlotSort,"CCCI",$BL$35:$BL$36)</f>
        <v>0.27279470400064459</v>
      </c>
      <c r="BZ13" s="4">
        <f>DSTDEV(PlotSort,"CCCI",$BL$35:$BL$36)/SQRT($BH13)</f>
        <v>2.6856865003935484E-2</v>
      </c>
    </row>
    <row r="14" spans="1:78" ht="13.5" customHeight="1" x14ac:dyDescent="0.2">
      <c r="B14" s="10">
        <v>195</v>
      </c>
      <c r="C14" s="10">
        <v>9.0709999999999997</v>
      </c>
      <c r="D14" s="10">
        <v>195.37796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36.1</v>
      </c>
      <c r="Q14" s="24">
        <v>1.68</v>
      </c>
      <c r="R14" s="24">
        <v>4.29</v>
      </c>
      <c r="S14" s="24">
        <v>47.37</v>
      </c>
      <c r="T14" s="24">
        <v>89.99</v>
      </c>
      <c r="U14" s="10">
        <v>2</v>
      </c>
      <c r="V14" s="10">
        <v>0</v>
      </c>
      <c r="W14" s="10">
        <v>3</v>
      </c>
      <c r="X14" s="10">
        <v>2</v>
      </c>
      <c r="Y14" s="10">
        <v>4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0.8921</v>
      </c>
      <c r="AK14" s="10">
        <v>2.2200000000000001E-2</v>
      </c>
      <c r="AL14" s="11">
        <v>3.3000000000000002E-2</v>
      </c>
      <c r="AM14" s="11">
        <v>8.0000000000000004E-4</v>
      </c>
      <c r="AN14" s="11">
        <v>2.1926000000000001</v>
      </c>
      <c r="AO14" s="11">
        <v>8.9300000000000004E-2</v>
      </c>
      <c r="AP14" s="11">
        <v>0.22489999999999999</v>
      </c>
      <c r="AQ14" s="11">
        <v>9.1999999999999998E-3</v>
      </c>
      <c r="AR14" s="11">
        <v>1.7612000000000001</v>
      </c>
      <c r="AS14" s="11">
        <v>0.1153</v>
      </c>
      <c r="AT14" s="11">
        <v>3.4599999999999999E-2</v>
      </c>
      <c r="AU14" s="11">
        <v>2.3E-3</v>
      </c>
      <c r="AV14" s="11">
        <v>36.320999999999998</v>
      </c>
      <c r="AW14" s="11">
        <v>2.7706</v>
      </c>
      <c r="AX14" s="11">
        <v>0.54369999999999996</v>
      </c>
      <c r="AY14" s="11">
        <v>4.1500000000000002E-2</v>
      </c>
      <c r="AZ14" s="11">
        <v>0.41478011969815248</v>
      </c>
      <c r="BA14" s="11">
        <v>15.713872832369942</v>
      </c>
      <c r="BB14" s="11">
        <v>0.880338924433685</v>
      </c>
      <c r="BC14" s="11">
        <v>0.70819808958545849</v>
      </c>
      <c r="BD14" s="11">
        <v>0.23250135377540904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3.3131250000000001E-2</v>
      </c>
      <c r="BJ14" s="4">
        <f>DSTDEV(PlotSort,"PhxRed",$BM$35:$BM$36)/SQRT($BH14)</f>
        <v>3.5387365330015751E-4</v>
      </c>
      <c r="BK14" s="4">
        <f>DAVERAGE(PlotSort,"PhxRedEdge",$BM$35:$BM$36)</f>
        <v>0.20546874999999995</v>
      </c>
      <c r="BL14" s="4">
        <f>DSTDEV(PlotSort,"PhxRedEdge",$BM$35:$BM$36)/SQRT($BH14)</f>
        <v>2.5075339603881741E-3</v>
      </c>
      <c r="BM14" s="4">
        <f>DAVERAGE(PlotSort,"TMRed",$BM$35:$BM$36)</f>
        <v>3.370625E-2</v>
      </c>
      <c r="BN14" s="4">
        <f>DSTDEV(PlotSort,"TMRed",$BM$35:$BM$36)/SQRT($BH14)</f>
        <v>3.9194692986848788E-4</v>
      </c>
      <c r="BO14" s="4">
        <f>DAVERAGE(PlotSort,"TMNIR",$BM$35:$BM$36)</f>
        <v>0.52083124999999997</v>
      </c>
      <c r="BP14" s="4">
        <f>DSTDEV(PlotSort,"TMNIR",$BM$35:$BM$36)/SQRT($BH14)</f>
        <v>7.8251715569585666E-3</v>
      </c>
      <c r="BQ14" s="4">
        <f>DAVERAGE(PlotSort,"NDRE",$BM$35:$BM$36)</f>
        <v>0.43380565370052632</v>
      </c>
      <c r="BR14" s="4">
        <f>DSTDEV(PlotSort,"NDRE",$BM$35:$BM$36)/SQRT($BH14)</f>
        <v>4.2526153665628993E-3</v>
      </c>
      <c r="BS14" s="4">
        <f>DAVERAGE(PlotSort,"rvi",$BM$35:$BM$36)</f>
        <v>15.487543680079469</v>
      </c>
      <c r="BT14" s="4">
        <f>DSTDEV(PlotSort,"rvi",$BM$35:$BM$36)/SQRT($BH14)</f>
        <v>0.29847935872753512</v>
      </c>
      <c r="BU14" s="17">
        <f>DAVERAGE(PlotSort,"ndvi",$BM$35:$BM$36)</f>
        <v>0.87801577767637051</v>
      </c>
      <c r="BV14" s="4">
        <f>DSTDEV(PlotSort,"ndvi",$BM$35:$BM$36)/SQRT($BH14)</f>
        <v>2.523019132941803E-3</v>
      </c>
      <c r="BW14" s="17">
        <f>DAVERAGE(PlotSort,"SAVI",$BM$35:$BM$36)</f>
        <v>0.6922090745135594</v>
      </c>
      <c r="BX14" s="4">
        <f>DSTDEV(PlotSort,"SAVI",$BM$35:$BM$36)/SQRT($BH14)</f>
        <v>6.3599924189626095E-3</v>
      </c>
      <c r="BY14" s="17">
        <f>DAVERAGE(PlotSort,"CCCI",$BM$35:$BM$36)</f>
        <v>0.3448183460206235</v>
      </c>
      <c r="BZ14" s="4">
        <f>DSTDEV(PlotSort,"CCCI",$BM$35:$BM$36)/SQRT($BH14)</f>
        <v>2.0725590538383826E-2</v>
      </c>
    </row>
    <row r="15" spans="1:78" ht="13.5" customHeight="1" x14ac:dyDescent="0.2">
      <c r="B15" s="10">
        <v>195</v>
      </c>
      <c r="C15" s="10">
        <v>9.06</v>
      </c>
      <c r="D15" s="10">
        <v>195.3775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36.1</v>
      </c>
      <c r="Q15" s="24">
        <v>1.68</v>
      </c>
      <c r="R15" s="24">
        <v>4.29</v>
      </c>
      <c r="S15" s="24">
        <v>47.51</v>
      </c>
      <c r="T15" s="24">
        <v>89.9</v>
      </c>
      <c r="U15" s="10">
        <v>2</v>
      </c>
      <c r="V15" s="10">
        <v>0</v>
      </c>
      <c r="W15" s="10">
        <v>3</v>
      </c>
      <c r="X15" s="10">
        <v>2</v>
      </c>
      <c r="Y15" s="10">
        <v>4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0.85540000000000005</v>
      </c>
      <c r="AK15" s="10">
        <v>1.06E-2</v>
      </c>
      <c r="AL15" s="11">
        <v>3.1699999999999999E-2</v>
      </c>
      <c r="AM15" s="11">
        <v>4.0000000000000002E-4</v>
      </c>
      <c r="AN15" s="11">
        <v>2.0775000000000001</v>
      </c>
      <c r="AO15" s="11">
        <v>1.2699999999999999E-2</v>
      </c>
      <c r="AP15" s="11">
        <v>0.2137</v>
      </c>
      <c r="AQ15" s="11">
        <v>1.2999999999999999E-3</v>
      </c>
      <c r="AR15" s="11">
        <v>1.6136999999999999</v>
      </c>
      <c r="AS15" s="11">
        <v>5.45E-2</v>
      </c>
      <c r="AT15" s="11">
        <v>3.1800000000000002E-2</v>
      </c>
      <c r="AU15" s="11">
        <v>1.1000000000000001E-3</v>
      </c>
      <c r="AV15" s="11">
        <v>36.607999999999997</v>
      </c>
      <c r="AW15" s="11">
        <v>0.59489999999999998</v>
      </c>
      <c r="AX15" s="11">
        <v>0.5494</v>
      </c>
      <c r="AY15" s="11">
        <v>8.8999999999999999E-3</v>
      </c>
      <c r="AZ15" s="11">
        <v>0.43991613156860176</v>
      </c>
      <c r="BA15" s="11">
        <v>17.276729559748425</v>
      </c>
      <c r="BB15" s="11">
        <v>0.89057123193392962</v>
      </c>
      <c r="BC15" s="11">
        <v>0.71809100998890119</v>
      </c>
      <c r="BD15" s="11">
        <v>0.34409275480169871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3.3787499999999998E-2</v>
      </c>
      <c r="BJ15" s="4">
        <f>DSTDEV(PlotSort,"PhxRed",$BN$35:$BN$36)/SQRT($BH15)</f>
        <v>3.9885438624712594E-4</v>
      </c>
      <c r="BK15" s="4">
        <f>DAVERAGE(PlotSort,"PhxRedEdge",$BN$35:$BN$36)</f>
        <v>0.21959999999999999</v>
      </c>
      <c r="BL15" s="4">
        <f>DSTDEV(PlotSort,"PhxRedEdge",$BN$35:$BN$36)/SQRT($BH15)</f>
        <v>2.8209674125833401E-3</v>
      </c>
      <c r="BM15" s="4">
        <f>DAVERAGE(PlotSort,"TMRed",$BN$35:$BN$36)</f>
        <v>3.45875E-2</v>
      </c>
      <c r="BN15" s="4">
        <f>DSTDEV(PlotSort,"TMRed",$BN$35:$BN$36)/SQRT($BH15)</f>
        <v>4.7072796966886386E-4</v>
      </c>
      <c r="BO15" s="4">
        <f>DAVERAGE(PlotSort,"TMNIR",$BN$35:$BN$36)</f>
        <v>0.56252500000000005</v>
      </c>
      <c r="BP15" s="4">
        <f>DSTDEV(PlotSort,"TMNIR",$BN$35:$BN$36)/SQRT($BH15)</f>
        <v>1.5316025104445342E-2</v>
      </c>
      <c r="BQ15" s="4">
        <f>DAVERAGE(PlotSort,"NDRE",$BN$35:$BN$36)</f>
        <v>0.4372084440191748</v>
      </c>
      <c r="BR15" s="4">
        <f>DSTDEV(PlotSort,"NDRE",$BN$35:$BN$36)/SQRT($BH15)</f>
        <v>1.0519040343847397E-2</v>
      </c>
      <c r="BS15" s="4">
        <f>DAVERAGE(PlotSort,"rvi",$BN$35:$BN$36)</f>
        <v>16.31734121952303</v>
      </c>
      <c r="BT15" s="4">
        <f>DSTDEV(PlotSort,"rvi",$BN$35:$BN$36)/SQRT($BH15)</f>
        <v>0.63180331532022194</v>
      </c>
      <c r="BU15" s="17">
        <f>DAVERAGE(PlotSort,"ndvi",$BN$35:$BN$36)</f>
        <v>0.88342976116979288</v>
      </c>
      <c r="BV15" s="4">
        <f>DSTDEV(PlotSort,"ndvi",$BN$35:$BN$36)/SQRT($BH15)</f>
        <v>4.2454306157803188E-3</v>
      </c>
      <c r="BW15" s="17">
        <f>DAVERAGE(PlotSort,"SAVI",$BN$35:$BN$36)</f>
        <v>0.72070088598086057</v>
      </c>
      <c r="BX15" s="4">
        <f>DSTDEV(PlotSort,"SAVI",$BN$35:$BN$36)/SQRT($BH15)</f>
        <v>1.1649501144954739E-2</v>
      </c>
      <c r="BY15" s="17">
        <f>DAVERAGE(PlotSort,"CCCI",$BN$35:$BN$36)</f>
        <v>0.34773436265858476</v>
      </c>
      <c r="BZ15" s="4">
        <f>DSTDEV(PlotSort,"CCCI",$BN$35:$BN$36)/SQRT($BH15)</f>
        <v>4.751525728875973E-2</v>
      </c>
    </row>
    <row r="16" spans="1:78" ht="13.5" customHeight="1" x14ac:dyDescent="0.2">
      <c r="B16" s="10">
        <v>195</v>
      </c>
      <c r="C16" s="10">
        <v>9.0500000000000007</v>
      </c>
      <c r="D16" s="10">
        <v>195.37708000000001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36.1</v>
      </c>
      <c r="Q16" s="24">
        <v>1.68</v>
      </c>
      <c r="R16" s="24">
        <v>4.29</v>
      </c>
      <c r="S16" s="24">
        <v>47.64</v>
      </c>
      <c r="T16" s="24">
        <v>89.82</v>
      </c>
      <c r="U16" s="10">
        <v>2</v>
      </c>
      <c r="V16" s="10">
        <v>0</v>
      </c>
      <c r="W16" s="10">
        <v>3</v>
      </c>
      <c r="X16" s="10">
        <v>2</v>
      </c>
      <c r="Y16" s="10">
        <v>4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0.84150000000000003</v>
      </c>
      <c r="AK16" s="10">
        <v>6.5000000000000002E-2</v>
      </c>
      <c r="AL16" s="11">
        <v>3.1300000000000001E-2</v>
      </c>
      <c r="AM16" s="11">
        <v>2.3999999999999998E-3</v>
      </c>
      <c r="AN16" s="11">
        <v>1.9541999999999999</v>
      </c>
      <c r="AO16" s="11">
        <v>0.1696</v>
      </c>
      <c r="AP16" s="11">
        <v>0.20150000000000001</v>
      </c>
      <c r="AQ16" s="11">
        <v>1.7500000000000002E-2</v>
      </c>
      <c r="AR16" s="11">
        <v>1.6324000000000001</v>
      </c>
      <c r="AS16" s="11">
        <v>0.14660000000000001</v>
      </c>
      <c r="AT16" s="11">
        <v>3.2199999999999999E-2</v>
      </c>
      <c r="AU16" s="11">
        <v>2.8999999999999998E-3</v>
      </c>
      <c r="AV16" s="11">
        <v>33.242600000000003</v>
      </c>
      <c r="AW16" s="11">
        <v>2.6457999999999999</v>
      </c>
      <c r="AX16" s="11">
        <v>0.5</v>
      </c>
      <c r="AY16" s="11">
        <v>3.9800000000000002E-2</v>
      </c>
      <c r="AZ16" s="11">
        <v>0.42551674982181037</v>
      </c>
      <c r="BA16" s="11">
        <v>15.527950310559007</v>
      </c>
      <c r="BB16" s="11">
        <v>0.8789928598271326</v>
      </c>
      <c r="BC16" s="11">
        <v>0.67981011431893046</v>
      </c>
      <c r="BD16" s="11">
        <v>0.29604393760784414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3.392499999999999E-2</v>
      </c>
      <c r="BJ16" s="4">
        <f>DSTDEV(PlotSort,"PhxRed",$BK$31:$BK$32)/SQRT($BH16)</f>
        <v>5.6046855397961441E-4</v>
      </c>
      <c r="BK16" s="4">
        <f>DAVERAGE(PlotSort,"PhxRedEdge",$BK$31:$BK$32)</f>
        <v>0.20939375000000002</v>
      </c>
      <c r="BL16" s="4">
        <f>DSTDEV(PlotSort,"PhxRedEdge",$BK$31:$BK$32)/SQRT($BH16)</f>
        <v>3.3790589018985739E-3</v>
      </c>
      <c r="BM16" s="4">
        <f>DAVERAGE(PlotSort,"TMRed",$BK$31:$BK$32)</f>
        <v>3.4893750000000001E-2</v>
      </c>
      <c r="BN16" s="4">
        <f>DSTDEV(PlotSort,"TMRed",$BK$31:$BK$32)/SQRT($BH16)</f>
        <v>5.4286805870917354E-4</v>
      </c>
      <c r="BO16" s="4">
        <f>DAVERAGE(PlotSort,"TMNIR",$BK$31:$BK$32)</f>
        <v>0.51103750000000003</v>
      </c>
      <c r="BP16" s="4">
        <f>DSTDEV(PlotSort,"TMNIR",$BK$31:$BK$32)/SQRT($BH16)</f>
        <v>1.0995369764132536E-2</v>
      </c>
      <c r="BQ16" s="4">
        <f>DAVERAGE(PlotSort,"NDRE",$BK$31:$BK$32)</f>
        <v>0.41791616831095796</v>
      </c>
      <c r="BR16" s="4">
        <f>DSTDEV(PlotSort,"NDRE",$BK$31:$BK$32)/SQRT($BH16)</f>
        <v>4.4368433245272811E-3</v>
      </c>
      <c r="BS16" s="4">
        <f>DAVERAGE(PlotSort,"rvi",$BK$31:$BK$32)</f>
        <v>14.682644671154154</v>
      </c>
      <c r="BT16" s="4">
        <f>DSTDEV(PlotSort,"rvi",$BK$31:$BK$32)/SQRT($BH16)</f>
        <v>0.34424761516007113</v>
      </c>
      <c r="BU16" s="17">
        <f>DAVERAGE(PlotSort,"ndvi",$BK$31:$BK$32)</f>
        <v>0.87150720566644901</v>
      </c>
      <c r="BV16" s="4">
        <f>DSTDEV(PlotSort,"ndvi",$BK$31:$BK$32)/SQRT($BH16)</f>
        <v>2.9379301786012731E-3</v>
      </c>
      <c r="BW16" s="17">
        <f>DAVERAGE(PlotSort,"SAVI",$BK$31:$BK$32)</f>
        <v>0.68152299944654549</v>
      </c>
      <c r="BX16" s="4">
        <f>DSTDEV(PlotSort,"SAVI",$BK$31:$BK$32)/SQRT($BH16)</f>
        <v>8.4864990192990604E-3</v>
      </c>
      <c r="BY16" s="17">
        <f>DAVERAGE(PlotSort,"CCCI",$BK$31:$BK$32)</f>
        <v>0.2736419100155163</v>
      </c>
      <c r="BZ16" s="4">
        <f>DSTDEV(PlotSort,"CCCI",$BK$31:$BK$32)/SQRT($BH16)</f>
        <v>1.9886729687230414E-2</v>
      </c>
    </row>
    <row r="17" spans="2:78" ht="13.5" customHeight="1" x14ac:dyDescent="0.2">
      <c r="B17" s="10">
        <v>195</v>
      </c>
      <c r="C17" s="10">
        <v>9.0389999999999997</v>
      </c>
      <c r="D17" s="10">
        <v>195.37663000000001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36.1</v>
      </c>
      <c r="Q17" s="24">
        <v>1.68</v>
      </c>
      <c r="R17" s="24">
        <v>4.29</v>
      </c>
      <c r="S17" s="24">
        <v>47.78</v>
      </c>
      <c r="T17" s="24">
        <v>89.73</v>
      </c>
      <c r="U17" s="10">
        <v>2</v>
      </c>
      <c r="V17" s="10">
        <v>0</v>
      </c>
      <c r="W17" s="10">
        <v>3</v>
      </c>
      <c r="X17" s="10">
        <v>2</v>
      </c>
      <c r="Y17" s="10">
        <v>4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0.88649999999999995</v>
      </c>
      <c r="AK17" s="10">
        <v>4.1000000000000003E-3</v>
      </c>
      <c r="AL17" s="11">
        <v>3.3099999999999997E-2</v>
      </c>
      <c r="AM17" s="11">
        <v>2.0000000000000001E-4</v>
      </c>
      <c r="AN17" s="11">
        <v>2.0933999999999999</v>
      </c>
      <c r="AO17" s="11">
        <v>1.8E-3</v>
      </c>
      <c r="AP17" s="11">
        <v>0.2165</v>
      </c>
      <c r="AQ17" s="11">
        <v>2.0000000000000001E-4</v>
      </c>
      <c r="AR17" s="11">
        <v>1.716</v>
      </c>
      <c r="AS17" s="11">
        <v>3.9800000000000002E-2</v>
      </c>
      <c r="AT17" s="11">
        <v>3.4000000000000002E-2</v>
      </c>
      <c r="AU17" s="11">
        <v>8.0000000000000004E-4</v>
      </c>
      <c r="AV17" s="11">
        <v>36.988599999999998</v>
      </c>
      <c r="AW17" s="11">
        <v>0.27660000000000001</v>
      </c>
      <c r="AX17" s="11">
        <v>0.55779999999999996</v>
      </c>
      <c r="AY17" s="11">
        <v>4.1999999999999997E-3</v>
      </c>
      <c r="AZ17" s="11">
        <v>0.4407852253648456</v>
      </c>
      <c r="BA17" s="11">
        <v>16.405882352941173</v>
      </c>
      <c r="BB17" s="11">
        <v>0.88509631632308206</v>
      </c>
      <c r="BC17" s="11">
        <v>0.71963729620809658</v>
      </c>
      <c r="BD17" s="11">
        <v>0.36411281677523372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3.704375E-2</v>
      </c>
      <c r="BJ17" s="4">
        <f>DSTDEV(PlotSort,"PhxRed",$BL$31:$BL$32)/SQRT($BH17)</f>
        <v>2.5513390071032664E-3</v>
      </c>
      <c r="BK17" s="4">
        <f>DAVERAGE(PlotSort,"PhxRedEdge",$BL$31:$BL$32)</f>
        <v>0.20896874999999998</v>
      </c>
      <c r="BL17" s="4">
        <f>DSTDEV(PlotSort,"PhxRedEdge",$BL$31:$BL$32)/SQRT($BH17)</f>
        <v>2.5069855529101085E-3</v>
      </c>
      <c r="BM17" s="4">
        <f>DAVERAGE(PlotSort,"TMRed",$BL$31:$BL$32)</f>
        <v>3.7249999999999998E-2</v>
      </c>
      <c r="BN17" s="4">
        <f>DSTDEV(PlotSort,"TMRed",$BL$31:$BL$32)/SQRT($BH17)</f>
        <v>2.6191442622861862E-3</v>
      </c>
      <c r="BO17" s="4">
        <f>DAVERAGE(PlotSort,"TMNIR",$BL$31:$BL$32)</f>
        <v>0.53304375000000004</v>
      </c>
      <c r="BP17" s="4">
        <f>DSTDEV(PlotSort,"TMNIR",$BL$31:$BL$32)/SQRT($BH17)</f>
        <v>1.2127935963269536E-2</v>
      </c>
      <c r="BQ17" s="4">
        <f>DAVERAGE(PlotSort,"NDRE",$BL$31:$BL$32)</f>
        <v>0.43513455425950354</v>
      </c>
      <c r="BR17" s="4">
        <f>DSTDEV(PlotSort,"NDRE",$BL$31:$BL$32)/SQRT($BH17)</f>
        <v>7.7306476595770755E-3</v>
      </c>
      <c r="BS17" s="4">
        <f>DAVERAGE(PlotSort,"rvi",$BL$31:$BL$32)</f>
        <v>15.109046746200516</v>
      </c>
      <c r="BT17" s="4">
        <f>DSTDEV(PlotSort,"rvi",$BL$31:$BL$32)/SQRT($BH17)</f>
        <v>0.82011723407086234</v>
      </c>
      <c r="BU17" s="17">
        <f>DAVERAGE(PlotSort,"ndvi",$BL$31:$BL$32)</f>
        <v>0.86744965516784434</v>
      </c>
      <c r="BV17" s="4">
        <f>DSTDEV(PlotSort,"ndvi",$BL$31:$BL$32)/SQRT($BH17)</f>
        <v>1.1374862456459418E-2</v>
      </c>
      <c r="BW17" s="17">
        <f>DAVERAGE(PlotSort,"SAVI",$BL$31:$BL$32)</f>
        <v>0.6931359905856781</v>
      </c>
      <c r="BX17" s="4">
        <f>DSTDEV(PlotSort,"SAVI",$BL$31:$BL$32)/SQRT($BH17)</f>
        <v>1.3390937007702795E-2</v>
      </c>
      <c r="BY17" s="17">
        <f>DAVERAGE(PlotSort,"CCCI",$BL$31:$BL$32)</f>
        <v>0.38144096933472188</v>
      </c>
      <c r="BZ17" s="4">
        <f>DSTDEV(PlotSort,"CCCI",$BL$31:$BL$32)/SQRT($BH17)</f>
        <v>2.1799299436766152E-2</v>
      </c>
    </row>
    <row r="18" spans="2:78" ht="13.5" customHeight="1" x14ac:dyDescent="0.2">
      <c r="B18" s="10">
        <v>195</v>
      </c>
      <c r="C18" s="10">
        <v>9.1340000000000003</v>
      </c>
      <c r="D18" s="10">
        <v>195.38058000000001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36.1</v>
      </c>
      <c r="Q18" s="24">
        <v>1.68</v>
      </c>
      <c r="R18" s="24">
        <v>4.29</v>
      </c>
      <c r="S18" s="24">
        <v>46.58</v>
      </c>
      <c r="T18" s="24">
        <v>90.51</v>
      </c>
      <c r="U18" s="10">
        <v>2</v>
      </c>
      <c r="V18" s="10">
        <v>0</v>
      </c>
      <c r="W18" s="10">
        <v>3</v>
      </c>
      <c r="X18" s="10">
        <v>2</v>
      </c>
      <c r="Y18" s="10">
        <v>4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0.91579999999999995</v>
      </c>
      <c r="AK18" s="10">
        <v>2.01E-2</v>
      </c>
      <c r="AL18" s="11">
        <v>3.3399999999999999E-2</v>
      </c>
      <c r="AM18" s="11">
        <v>6.9999999999999999E-4</v>
      </c>
      <c r="AN18" s="11">
        <v>2.2665999999999999</v>
      </c>
      <c r="AO18" s="11">
        <v>2.9700000000000001E-2</v>
      </c>
      <c r="AP18" s="11">
        <v>0.22869999999999999</v>
      </c>
      <c r="AQ18" s="11">
        <v>3.0000000000000001E-3</v>
      </c>
      <c r="AR18" s="11">
        <v>1.7978000000000001</v>
      </c>
      <c r="AS18" s="11">
        <v>6.88E-2</v>
      </c>
      <c r="AT18" s="11">
        <v>3.4799999999999998E-2</v>
      </c>
      <c r="AU18" s="11">
        <v>1.2999999999999999E-3</v>
      </c>
      <c r="AV18" s="11">
        <v>39.963000000000001</v>
      </c>
      <c r="AW18" s="11">
        <v>1.0087999999999999</v>
      </c>
      <c r="AX18" s="11">
        <v>0.5897</v>
      </c>
      <c r="AY18" s="11">
        <v>1.49E-2</v>
      </c>
      <c r="AZ18" s="11">
        <v>0.44110459433040078</v>
      </c>
      <c r="BA18" s="11">
        <v>16.945402298850578</v>
      </c>
      <c r="BB18" s="11">
        <v>0.88855084067253787</v>
      </c>
      <c r="BC18" s="11">
        <v>0.74019564250778114</v>
      </c>
      <c r="BD18" s="11">
        <v>0.35625890504491142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3.3625000000000002E-2</v>
      </c>
      <c r="BJ18" s="4">
        <f>DSTDEV(PlotSort,"PhxRed",$BJ$35:$BJ$36)/SQRT($BH18)</f>
        <v>3.4850872777210818E-4</v>
      </c>
      <c r="BK18" s="4">
        <f>DAVERAGE(PlotSort,"PhxRedEdge",$BJ$35:$BJ$36)</f>
        <v>0.20736874999999999</v>
      </c>
      <c r="BL18" s="4">
        <f>DSTDEV(PlotSort,"PhxRedEdge",$BJ$35:$BJ$36)/SQRT($BH18)</f>
        <v>3.3260677326987795E-3</v>
      </c>
      <c r="BM18" s="4">
        <f>DAVERAGE(PlotSort,"TMRed",$BJ$35:$BJ$36)</f>
        <v>3.4162499999999998E-2</v>
      </c>
      <c r="BN18" s="4">
        <f>DSTDEV(PlotSort,"TMRed",$BJ$35:$BJ$36)/SQRT($BH18)</f>
        <v>3.5891909487608298E-4</v>
      </c>
      <c r="BO18" s="4">
        <f>DAVERAGE(PlotSort,"TMNIR",$BJ$35:$BJ$36)</f>
        <v>0.52498125000000007</v>
      </c>
      <c r="BP18" s="4">
        <f>DSTDEV(PlotSort,"TMNIR",$BJ$35:$BJ$36)/SQRT($BH18)</f>
        <v>1.3014716730013753E-2</v>
      </c>
      <c r="BQ18" s="4">
        <f>DAVERAGE(PlotSort,"NDRE",$BJ$35:$BJ$36)</f>
        <v>0.43235860585985464</v>
      </c>
      <c r="BR18" s="4">
        <f>DSTDEV(PlotSort,"NDRE",$BJ$35:$BJ$36)/SQRT($BH18)</f>
        <v>5.4748758174261881E-3</v>
      </c>
      <c r="BS18" s="4">
        <f>DAVERAGE(PlotSort,"rvi",$BJ$35:$BJ$36)</f>
        <v>15.41246812908083</v>
      </c>
      <c r="BT18" s="4">
        <f>DSTDEV(PlotSort,"rvi",$BJ$35:$BJ$36)/SQRT($BH18)</f>
        <v>0.45353239275519286</v>
      </c>
      <c r="BU18" s="17">
        <f>DAVERAGE(PlotSort,"ndvi",$BJ$35:$BJ$36)</f>
        <v>0.87666729980473046</v>
      </c>
      <c r="BV18" s="4">
        <f>DSTDEV(PlotSort,"ndvi",$BJ$35:$BJ$36)/SQRT($BH18)</f>
        <v>3.5867425283475692E-3</v>
      </c>
      <c r="BW18" s="17">
        <f>DAVERAGE(PlotSort,"SAVI",$BJ$35:$BJ$36)</f>
        <v>0.69327008608394114</v>
      </c>
      <c r="BX18" s="4">
        <f>DSTDEV(PlotSort,"SAVI",$BJ$35:$BJ$36)/SQRT($BH18)</f>
        <v>1.0192414249040146E-2</v>
      </c>
      <c r="BY18" s="17">
        <f>DAVERAGE(PlotSort,"CCCI",$BJ$35:$BJ$36)</f>
        <v>0.33999771437738247</v>
      </c>
      <c r="BZ18" s="4">
        <f>DSTDEV(PlotSort,"CCCI",$BJ$35:$BJ$36)/SQRT($BH18)</f>
        <v>2.3426436453785695E-2</v>
      </c>
    </row>
    <row r="19" spans="2:78" ht="13.5" customHeight="1" x14ac:dyDescent="0.2">
      <c r="B19" s="10">
        <v>195</v>
      </c>
      <c r="C19" s="10">
        <v>9.1449999999999996</v>
      </c>
      <c r="D19" s="10">
        <v>195.38104000000001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36.1</v>
      </c>
      <c r="Q19" s="24">
        <v>1.68</v>
      </c>
      <c r="R19" s="24">
        <v>4.29</v>
      </c>
      <c r="S19" s="24">
        <v>46.44</v>
      </c>
      <c r="T19" s="24">
        <v>90.6</v>
      </c>
      <c r="U19" s="10">
        <v>2</v>
      </c>
      <c r="V19" s="10">
        <v>0</v>
      </c>
      <c r="W19" s="10">
        <v>3</v>
      </c>
      <c r="X19" s="10">
        <v>2</v>
      </c>
      <c r="Y19" s="10">
        <v>4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0.94850000000000001</v>
      </c>
      <c r="AK19" s="10">
        <v>5.1999999999999998E-3</v>
      </c>
      <c r="AL19" s="11">
        <v>3.4500000000000003E-2</v>
      </c>
      <c r="AM19" s="11">
        <v>2.0000000000000001E-4</v>
      </c>
      <c r="AN19" s="11">
        <v>1.8959999999999999</v>
      </c>
      <c r="AO19" s="11">
        <v>3.4700000000000002E-2</v>
      </c>
      <c r="AP19" s="11">
        <v>0.1908</v>
      </c>
      <c r="AQ19" s="11">
        <v>3.5000000000000001E-3</v>
      </c>
      <c r="AR19" s="11">
        <v>1.784</v>
      </c>
      <c r="AS19" s="11">
        <v>2.01E-2</v>
      </c>
      <c r="AT19" s="11">
        <v>3.44E-2</v>
      </c>
      <c r="AU19" s="11">
        <v>4.0000000000000002E-4</v>
      </c>
      <c r="AV19" s="11">
        <v>35.054200000000002</v>
      </c>
      <c r="AW19" s="11">
        <v>0.9173</v>
      </c>
      <c r="AX19" s="11">
        <v>0.51600000000000001</v>
      </c>
      <c r="AY19" s="11">
        <v>1.35E-2</v>
      </c>
      <c r="AZ19" s="11">
        <v>0.46010186757215626</v>
      </c>
      <c r="BA19" s="11">
        <v>15</v>
      </c>
      <c r="BB19" s="11">
        <v>0.875</v>
      </c>
      <c r="BC19" s="11">
        <v>0.68773800456968781</v>
      </c>
      <c r="BD19" s="11">
        <v>0.50078066137603283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3.7343750000000002E-2</v>
      </c>
      <c r="BJ19" s="4">
        <f>DSTDEV(PlotSort,"PhxRed",$BK$35:$BK$36)/SQRT($BH19)</f>
        <v>2.5622738721364923E-3</v>
      </c>
      <c r="BK19" s="4">
        <f>DAVERAGE(PlotSort,"PhxRedEdge",$BK$35:$BK$36)</f>
        <v>0.21099374999999995</v>
      </c>
      <c r="BL19" s="4">
        <f>DSTDEV(PlotSort,"PhxRedEdge",$BK$35:$BK$36)/SQRT($BH19)</f>
        <v>2.4916438474428884E-3</v>
      </c>
      <c r="BM19" s="4">
        <f>DAVERAGE(PlotSort,"TMRed",$BK$35:$BK$36)</f>
        <v>3.7981250000000001E-2</v>
      </c>
      <c r="BN19" s="4">
        <f>DSTDEV(PlotSort,"TMRed",$BK$35:$BK$36)/SQRT($BH19)</f>
        <v>2.5932158084445416E-3</v>
      </c>
      <c r="BO19" s="4">
        <f>DAVERAGE(PlotSort,"TMNIR",$BK$35:$BK$36)</f>
        <v>0.51910000000000001</v>
      </c>
      <c r="BP19" s="4">
        <f>DSTDEV(PlotSort,"TMNIR",$BK$35:$BK$36)/SQRT($BH19)</f>
        <v>1.0657939137875889E-2</v>
      </c>
      <c r="BQ19" s="4">
        <f>DAVERAGE(PlotSort,"NDRE",$BK$35:$BK$36)</f>
        <v>0.42069211671060691</v>
      </c>
      <c r="BR19" s="4">
        <f>DSTDEV(PlotSort,"NDRE",$BK$35:$BK$36)/SQRT($BH19)</f>
        <v>7.4040363919604061E-3</v>
      </c>
      <c r="BS19" s="4">
        <f>DAVERAGE(PlotSort,"rvi",$BK$35:$BK$36)</f>
        <v>14.379223288273838</v>
      </c>
      <c r="BT19" s="4">
        <f>DSTDEV(PlotSort,"rvi",$BK$35:$BK$36)/SQRT($BH19)</f>
        <v>0.74557440574600309</v>
      </c>
      <c r="BU19" s="17">
        <f>DAVERAGE(PlotSort,"ndvi",$BK$35:$BK$36)</f>
        <v>0.86228956102956289</v>
      </c>
      <c r="BV19" s="4">
        <f>DSTDEV(PlotSort,"ndvi",$BK$35:$BK$36)/SQRT($BH19)</f>
        <v>1.0900107910709321E-2</v>
      </c>
      <c r="BW19" s="17">
        <f>DAVERAGE(PlotSort,"SAVI",$BK$35:$BK$36)</f>
        <v>0.68138890394828266</v>
      </c>
      <c r="BX19" s="4">
        <f>DSTDEV(PlotSort,"SAVI",$BK$35:$BK$36)/SQRT($BH19)</f>
        <v>1.2134352906796786E-2</v>
      </c>
      <c r="BY19" s="17">
        <f>DAVERAGE(PlotSort,"CCCI",$BK$35:$BK$36)</f>
        <v>0.31508516497285566</v>
      </c>
      <c r="BZ19" s="4">
        <f>DSTDEV(PlotSort,"CCCI",$BK$35:$BK$36)/SQRT($BH19)</f>
        <v>2.6240432245028426E-2</v>
      </c>
    </row>
    <row r="20" spans="2:78" ht="13.5" customHeight="1" x14ac:dyDescent="0.2">
      <c r="B20" s="10">
        <v>195</v>
      </c>
      <c r="C20" s="10">
        <v>9.1530000000000005</v>
      </c>
      <c r="D20" s="10">
        <v>195.38138000000001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36.1</v>
      </c>
      <c r="Q20" s="24">
        <v>1.68</v>
      </c>
      <c r="R20" s="24">
        <v>4.29</v>
      </c>
      <c r="S20" s="24">
        <v>46.34</v>
      </c>
      <c r="T20" s="24">
        <v>90.66</v>
      </c>
      <c r="U20" s="10">
        <v>2</v>
      </c>
      <c r="V20" s="10">
        <v>0</v>
      </c>
      <c r="W20" s="10">
        <v>3</v>
      </c>
      <c r="X20" s="10">
        <v>2</v>
      </c>
      <c r="Y20" s="10">
        <v>4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0.95020000000000004</v>
      </c>
      <c r="AK20" s="10">
        <v>9.9000000000000008E-3</v>
      </c>
      <c r="AL20" s="11">
        <v>3.4500000000000003E-2</v>
      </c>
      <c r="AM20" s="11">
        <v>4.0000000000000002E-4</v>
      </c>
      <c r="AN20" s="11">
        <v>2.036</v>
      </c>
      <c r="AO20" s="11">
        <v>6.4699999999999994E-2</v>
      </c>
      <c r="AP20" s="11">
        <v>0.20449999999999999</v>
      </c>
      <c r="AQ20" s="11">
        <v>6.4999999999999997E-3</v>
      </c>
      <c r="AR20" s="11">
        <v>1.7566999999999999</v>
      </c>
      <c r="AS20" s="11">
        <v>2.7699999999999999E-2</v>
      </c>
      <c r="AT20" s="11">
        <v>3.3799999999999997E-2</v>
      </c>
      <c r="AU20" s="11">
        <v>5.0000000000000001E-4</v>
      </c>
      <c r="AV20" s="11">
        <v>37.3048</v>
      </c>
      <c r="AW20" s="11">
        <v>0.85899999999999999</v>
      </c>
      <c r="AX20" s="11">
        <v>0.54820000000000002</v>
      </c>
      <c r="AY20" s="11">
        <v>1.26E-2</v>
      </c>
      <c r="AZ20" s="11">
        <v>0.45662282449847214</v>
      </c>
      <c r="BA20" s="11">
        <v>16.218934911242606</v>
      </c>
      <c r="BB20" s="11">
        <v>0.88384879725085896</v>
      </c>
      <c r="BC20" s="11">
        <v>0.71312384473197776</v>
      </c>
      <c r="BD20" s="11">
        <v>0.45560462338636087</v>
      </c>
      <c r="BE20" s="27"/>
    </row>
    <row r="21" spans="2:78" ht="13.5" customHeight="1" x14ac:dyDescent="0.2">
      <c r="B21" s="10">
        <v>195</v>
      </c>
      <c r="C21" s="10">
        <v>9.1620000000000008</v>
      </c>
      <c r="D21" s="10">
        <v>195.38175000000001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36.1</v>
      </c>
      <c r="Q21" s="24">
        <v>1.68</v>
      </c>
      <c r="R21" s="24">
        <v>4.29</v>
      </c>
      <c r="S21" s="24">
        <v>46.23</v>
      </c>
      <c r="T21" s="24">
        <v>90.74</v>
      </c>
      <c r="U21" s="10">
        <v>2</v>
      </c>
      <c r="V21" s="10">
        <v>0</v>
      </c>
      <c r="W21" s="10">
        <v>3</v>
      </c>
      <c r="X21" s="10">
        <v>2</v>
      </c>
      <c r="Y21" s="10">
        <v>4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0.92710000000000004</v>
      </c>
      <c r="AK21" s="10">
        <v>2.4799999999999999E-2</v>
      </c>
      <c r="AL21" s="11">
        <v>3.3599999999999998E-2</v>
      </c>
      <c r="AM21" s="11">
        <v>8.9999999999999998E-4</v>
      </c>
      <c r="AN21" s="11">
        <v>2.2702</v>
      </c>
      <c r="AO21" s="11">
        <v>0.1157</v>
      </c>
      <c r="AP21" s="11">
        <v>0.22750000000000001</v>
      </c>
      <c r="AQ21" s="11">
        <v>1.1599999999999999E-2</v>
      </c>
      <c r="AR21" s="11">
        <v>1.7347999999999999</v>
      </c>
      <c r="AS21" s="11">
        <v>7.2900000000000006E-2</v>
      </c>
      <c r="AT21" s="11">
        <v>3.3300000000000003E-2</v>
      </c>
      <c r="AU21" s="11">
        <v>1.4E-3</v>
      </c>
      <c r="AV21" s="11">
        <v>43.062199999999997</v>
      </c>
      <c r="AW21" s="11">
        <v>1.7742</v>
      </c>
      <c r="AX21" s="11">
        <v>0.63149999999999995</v>
      </c>
      <c r="AY21" s="11">
        <v>2.5999999999999999E-2</v>
      </c>
      <c r="AZ21" s="11">
        <v>0.47031431897555287</v>
      </c>
      <c r="BA21" s="11">
        <v>18.963963963963959</v>
      </c>
      <c r="BB21" s="11">
        <v>0.89981949458483756</v>
      </c>
      <c r="BC21" s="11">
        <v>0.77034684065934056</v>
      </c>
      <c r="BD21" s="11">
        <v>0.48526145086521377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0.26300000000000001</v>
      </c>
      <c r="BJ21" s="4"/>
      <c r="BK21" s="4">
        <f>DAVERAGE(PlotSort2,"PhxRedEdge",$BO$31:$BO$32)</f>
        <v>0.2853</v>
      </c>
      <c r="BL21" s="4"/>
      <c r="BM21" s="4">
        <f>DAVERAGE(PlotSort2,"TMRed",$BO$31:$BO$32)</f>
        <v>0.25940000000000002</v>
      </c>
      <c r="BN21" s="4"/>
      <c r="BO21" s="4">
        <f>DAVERAGE(PlotSort2,"TMNIR",$BO$31:$BO$32)</f>
        <v>0.32179999999999997</v>
      </c>
      <c r="BP21" s="4"/>
      <c r="BQ21" s="4">
        <f>DAVERAGE(PlotSort2,"NDRE",$BO$31:$BO$32)</f>
        <v>6.0121890957008692E-2</v>
      </c>
      <c r="BR21" s="4"/>
      <c r="BS21" s="4">
        <f>DAVERAGE(PlotSort2,"rvi",$BO$31:$BO$32)</f>
        <v>1.2405551272166537</v>
      </c>
      <c r="BT21" s="4"/>
      <c r="BU21" s="17">
        <f>DAVERAGE(PlotSort2,"ndvi",$BO$31:$BO$32)</f>
        <v>0.10736407432897448</v>
      </c>
      <c r="BV21" s="4"/>
      <c r="BW21" s="17">
        <f>DAVERAGE(PlotSort2,"SAVI",$BO$31:$BO$32)</f>
        <v>8.657047724750272E-2</v>
      </c>
      <c r="BX21" s="4"/>
      <c r="BY21" s="17">
        <f>DAVERAGE(PlotSort2,"CCCI",$BO$31:$BO$32)</f>
        <v>0.56651773421986995</v>
      </c>
      <c r="BZ21" s="4"/>
    </row>
    <row r="22" spans="2:78" ht="13.5" customHeight="1" x14ac:dyDescent="0.2">
      <c r="B22" s="10">
        <v>195</v>
      </c>
      <c r="C22" s="10">
        <v>9.1709999999999994</v>
      </c>
      <c r="D22" s="10">
        <v>195.38211999999999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36.1</v>
      </c>
      <c r="Q22" s="24">
        <v>1.68</v>
      </c>
      <c r="R22" s="24">
        <v>4.29</v>
      </c>
      <c r="S22" s="24">
        <v>46.12</v>
      </c>
      <c r="T22" s="24">
        <v>90.81</v>
      </c>
      <c r="U22" s="10">
        <v>2</v>
      </c>
      <c r="V22" s="10">
        <v>0</v>
      </c>
      <c r="W22" s="10">
        <v>3</v>
      </c>
      <c r="X22" s="10">
        <v>2</v>
      </c>
      <c r="Y22" s="10">
        <v>4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0.96960000000000002</v>
      </c>
      <c r="AK22" s="10">
        <v>2.1600000000000001E-2</v>
      </c>
      <c r="AL22" s="11">
        <v>3.5099999999999999E-2</v>
      </c>
      <c r="AM22" s="11">
        <v>8.0000000000000004E-4</v>
      </c>
      <c r="AN22" s="11">
        <v>2.1823999999999999</v>
      </c>
      <c r="AO22" s="11">
        <v>0.1033</v>
      </c>
      <c r="AP22" s="11">
        <v>0.21820000000000001</v>
      </c>
      <c r="AQ22" s="11">
        <v>1.03E-2</v>
      </c>
      <c r="AR22" s="11">
        <v>1.8353999999999999</v>
      </c>
      <c r="AS22" s="11">
        <v>2.9499999999999998E-2</v>
      </c>
      <c r="AT22" s="11">
        <v>3.5200000000000002E-2</v>
      </c>
      <c r="AU22" s="11">
        <v>5.9999999999999995E-4</v>
      </c>
      <c r="AV22" s="11">
        <v>38.540300000000002</v>
      </c>
      <c r="AW22" s="11">
        <v>1.9322999999999999</v>
      </c>
      <c r="AX22" s="11">
        <v>0.56399999999999995</v>
      </c>
      <c r="AY22" s="11">
        <v>2.8299999999999999E-2</v>
      </c>
      <c r="AZ22" s="11">
        <v>0.44208642290974165</v>
      </c>
      <c r="BA22" s="11">
        <v>16.02272727272727</v>
      </c>
      <c r="BB22" s="11">
        <v>0.88251001335113477</v>
      </c>
      <c r="BC22" s="11">
        <v>0.72161572052401746</v>
      </c>
      <c r="BD22" s="11">
        <v>0.37859418934560563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0.27715000000000001</v>
      </c>
      <c r="BJ22" s="4">
        <f>DSTDEV(PlotSort2,"PhxRed",$BP$31:$BP$32)/SQRT($BH22)</f>
        <v>3.4500000000000082E-3</v>
      </c>
      <c r="BK22" s="4">
        <f>DAVERAGE(PlotSort2,"PhxRedEdge",$BP$31:$BP$32)</f>
        <v>0.30210000000000004</v>
      </c>
      <c r="BL22" s="4">
        <f>DSTDEV(PlotSort2,"PhxRedEdge",$BP$31:$BP$32)/SQRT($BH22)</f>
        <v>3.8999999999999868E-3</v>
      </c>
      <c r="BM22" s="4">
        <f>DAVERAGE(PlotSort2,"TMRed",$BP$31:$BP$32)</f>
        <v>0.27175000000000005</v>
      </c>
      <c r="BN22" s="4">
        <f>DSTDEV(PlotSort2,"TMRed",$BP$31:$BP$32)/SQRT($BH22)</f>
        <v>3.3499999999999914E-3</v>
      </c>
      <c r="BO22" s="4">
        <f>DAVERAGE(PlotSort2,"TMNIR",$BP$31:$BP$32)</f>
        <v>0.33730000000000004</v>
      </c>
      <c r="BP22" s="4">
        <f>DSTDEV(PlotSort2,"TMNIR",$BP$31:$BP$32)/SQRT($BH22)</f>
        <v>4.2999999999999983E-3</v>
      </c>
      <c r="BQ22" s="4">
        <f>DAVERAGE(PlotSort2,"NDRE",$BP$31:$BP$32)</f>
        <v>5.5052642456381813E-2</v>
      </c>
      <c r="BR22" s="4">
        <f>DSTDEV(PlotSort2,"NDRE",$BP$31:$BP$32)/SQRT($BH22)</f>
        <v>8.0437391526931579E-5</v>
      </c>
      <c r="BS22" s="4">
        <f>DAVERAGE(PlotSort2,"rvi",$BP$31:$BP$32)</f>
        <v>1.2412079119312256</v>
      </c>
      <c r="BT22" s="4">
        <f>DSTDEV(PlotSort2,"rvi",$BP$31:$BP$32)/SQRT($BH22)</f>
        <v>5.2236796699323118E-4</v>
      </c>
      <c r="BU22" s="17">
        <f>DAVERAGE(PlotSort2,"ndvi",$BP$31:$BP$32)</f>
        <v>0.10762401917281922</v>
      </c>
      <c r="BV22" s="4">
        <f>DSTDEV(PlotSort2,"ndvi",$BP$31:$BP$32)/SQRT($BH22)</f>
        <v>2.0798990777101675E-4</v>
      </c>
      <c r="BW22" s="17">
        <f>DAVERAGE(PlotSort2,"SAVI",$BP$31:$BP$32)</f>
        <v>8.8652313835079433E-2</v>
      </c>
      <c r="BX22" s="4">
        <f>DSTDEV(PlotSort2,"SAVI",$BP$31:$BP$32)/SQRT($BH22)</f>
        <v>6.7337793531548756E-4</v>
      </c>
      <c r="BY22" s="17">
        <f>DAVERAGE(PlotSort2,"CCCI",$BP$31:$BP$32)</f>
        <v>0.46905733703824903</v>
      </c>
      <c r="BZ22" s="4">
        <f>DSTDEV(PlotSort2,"CCCI",$BP$31:$BP$32)/SQRT($BH22)</f>
        <v>3.5306413320380092E-3</v>
      </c>
    </row>
    <row r="23" spans="2:78" ht="13.5" customHeight="1" x14ac:dyDescent="0.2">
      <c r="B23" s="10">
        <v>195</v>
      </c>
      <c r="C23" s="10">
        <v>9.1790000000000003</v>
      </c>
      <c r="D23" s="10">
        <v>195.38246000000001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36.1</v>
      </c>
      <c r="Q23" s="24">
        <v>1.68</v>
      </c>
      <c r="R23" s="24">
        <v>4.29</v>
      </c>
      <c r="S23" s="24">
        <v>46.02</v>
      </c>
      <c r="T23" s="24">
        <v>90.88</v>
      </c>
      <c r="U23" s="10">
        <v>2</v>
      </c>
      <c r="V23" s="10">
        <v>0</v>
      </c>
      <c r="W23" s="10">
        <v>3</v>
      </c>
      <c r="X23" s="10">
        <v>2</v>
      </c>
      <c r="Y23" s="10">
        <v>4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0.98040000000000005</v>
      </c>
      <c r="AK23" s="10">
        <v>1.9E-2</v>
      </c>
      <c r="AL23" s="11">
        <v>3.5400000000000001E-2</v>
      </c>
      <c r="AM23" s="11">
        <v>6.9999999999999999E-4</v>
      </c>
      <c r="AN23" s="11">
        <v>1.9778</v>
      </c>
      <c r="AO23" s="11">
        <v>0.1487</v>
      </c>
      <c r="AP23" s="11">
        <v>0.1973</v>
      </c>
      <c r="AQ23" s="11">
        <v>1.4800000000000001E-2</v>
      </c>
      <c r="AR23" s="11">
        <v>1.8876999999999999</v>
      </c>
      <c r="AS23" s="11">
        <v>6.2100000000000002E-2</v>
      </c>
      <c r="AT23" s="11">
        <v>3.61E-2</v>
      </c>
      <c r="AU23" s="11">
        <v>1.1999999999999999E-3</v>
      </c>
      <c r="AV23" s="11">
        <v>31.5016</v>
      </c>
      <c r="AW23" s="11">
        <v>2.0529999999999999</v>
      </c>
      <c r="AX23" s="11">
        <v>0.4602</v>
      </c>
      <c r="AY23" s="11">
        <v>0.03</v>
      </c>
      <c r="AZ23" s="11">
        <v>0.39984790874524717</v>
      </c>
      <c r="BA23" s="11">
        <v>12.747922437673131</v>
      </c>
      <c r="BB23" s="11">
        <v>0.85452347370542003</v>
      </c>
      <c r="BC23" s="11">
        <v>0.63851249623607342</v>
      </c>
      <c r="BD23" s="11">
        <v>0.2182776987721865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0.23399999999999999</v>
      </c>
      <c r="BJ23" s="4">
        <f>DSTDEV(PlotSort2,"PhxRed",$BQ$31:$BQ$32)/SQRT($BH23)</f>
        <v>5.7999999999999989E-2</v>
      </c>
      <c r="BK23" s="4">
        <f>DAVERAGE(PlotSort2,"PhxRedEdge",$BQ$31:$BQ$32)</f>
        <v>0.27324999999999999</v>
      </c>
      <c r="BL23" s="4">
        <f>DSTDEV(PlotSort2,"PhxRedEdge",$BQ$31:$BQ$32)/SQRT($BH23)</f>
        <v>6.1850000000000176E-2</v>
      </c>
      <c r="BM23" s="4">
        <f>DAVERAGE(PlotSort2,"TMRed",$BQ$31:$BQ$32)</f>
        <v>0.2321</v>
      </c>
      <c r="BN23" s="4">
        <f>DSTDEV(PlotSort2,"TMRed",$BQ$31:$BQ$32)/SQRT($BH23)</f>
        <v>5.8100000000000006E-2</v>
      </c>
      <c r="BO23" s="4">
        <f>DAVERAGE(PlotSort2,"TMNIR",$BQ$31:$BQ$32)</f>
        <v>0.30709999999999998</v>
      </c>
      <c r="BP23" s="4">
        <f>DSTDEV(PlotSort2,"TMNIR",$BQ$31:$BQ$32)/SQRT($BH23)</f>
        <v>6.710000000000009E-2</v>
      </c>
      <c r="BQ23" s="4">
        <f>DAVERAGE(PlotSort2,"NDRE",$BQ$31:$BQ$32)</f>
        <v>5.9241605654254431E-2</v>
      </c>
      <c r="BR23" s="4">
        <f>DSTDEV(PlotSort2,"NDRE",$BQ$31:$BQ$32)/SQRT($BH23)</f>
        <v>4.1168347533662754E-3</v>
      </c>
      <c r="BS23" s="4">
        <f>DAVERAGE(PlotSort2,"rvi",$BQ$31:$BQ$32)</f>
        <v>1.3343829463627936</v>
      </c>
      <c r="BT23" s="4">
        <f>DSTDEV(PlotSort2,"rvi",$BQ$31:$BQ$32)/SQRT($BH23)</f>
        <v>4.4927398464792545E-2</v>
      </c>
      <c r="BU23" s="17">
        <f>DAVERAGE(PlotSort2,"ndvi",$BQ$31:$BQ$32)</f>
        <v>0.14292507569213586</v>
      </c>
      <c r="BV23" s="4">
        <f>DSTDEV(PlotSort2,"ndvi",$BQ$31:$BQ$32)/SQRT($BH23)</f>
        <v>1.6495214162936523E-2</v>
      </c>
      <c r="BW23" s="17">
        <f>DAVERAGE(PlotSort2,"SAVI",$BQ$31:$BQ$32)</f>
        <v>0.10826266775010954</v>
      </c>
      <c r="BX23" s="4">
        <f>DSTDEV(PlotSort2,"SAVI",$BQ$31:$BQ$32)/SQRT($BH23)</f>
        <v>5.2430718161799998E-5</v>
      </c>
      <c r="BY23" s="17">
        <f>DAVERAGE(PlotSort2,"CCCI",$BQ$31:$BQ$32)</f>
        <v>0.23239295185746378</v>
      </c>
      <c r="BZ23" s="4">
        <f>DSTDEV(PlotSort2,"CCCI",$BQ$31:$BQ$32)/SQRT($BH23)</f>
        <v>6.4731213695400316E-2</v>
      </c>
    </row>
    <row r="24" spans="2:78" ht="13.5" customHeight="1" x14ac:dyDescent="0.2">
      <c r="B24" s="10">
        <v>195</v>
      </c>
      <c r="C24" s="10">
        <v>9.1890000000000001</v>
      </c>
      <c r="D24" s="10">
        <v>195.38287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36.1</v>
      </c>
      <c r="Q24" s="24">
        <v>1.68</v>
      </c>
      <c r="R24" s="24">
        <v>4.29</v>
      </c>
      <c r="S24" s="24">
        <v>45.89</v>
      </c>
      <c r="T24" s="24">
        <v>90.97</v>
      </c>
      <c r="U24" s="10">
        <v>2</v>
      </c>
      <c r="V24" s="10">
        <v>0</v>
      </c>
      <c r="W24" s="10">
        <v>3</v>
      </c>
      <c r="X24" s="10">
        <v>2</v>
      </c>
      <c r="Y24" s="10">
        <v>4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0.92659999999999998</v>
      </c>
      <c r="AK24" s="10">
        <v>2.3999999999999998E-3</v>
      </c>
      <c r="AL24" s="11">
        <v>3.3399999999999999E-2</v>
      </c>
      <c r="AM24" s="11">
        <v>1E-4</v>
      </c>
      <c r="AN24" s="11">
        <v>2.0177999999999998</v>
      </c>
      <c r="AO24" s="11">
        <v>3.2000000000000002E-3</v>
      </c>
      <c r="AP24" s="11">
        <v>0.20080000000000001</v>
      </c>
      <c r="AQ24" s="11">
        <v>2.9999999999999997E-4</v>
      </c>
      <c r="AR24" s="11">
        <v>1.7965</v>
      </c>
      <c r="AS24" s="11">
        <v>2.64E-2</v>
      </c>
      <c r="AT24" s="11">
        <v>3.4299999999999997E-2</v>
      </c>
      <c r="AU24" s="11">
        <v>5.0000000000000001E-4</v>
      </c>
      <c r="AV24" s="11">
        <v>34.918999999999997</v>
      </c>
      <c r="AW24" s="11">
        <v>1.2397</v>
      </c>
      <c r="AX24" s="11">
        <v>0.50900000000000001</v>
      </c>
      <c r="AY24" s="11">
        <v>1.8100000000000002E-2</v>
      </c>
      <c r="AZ24" s="11">
        <v>0.43420681882220347</v>
      </c>
      <c r="BA24" s="11">
        <v>14.839650145772596</v>
      </c>
      <c r="BB24" s="11">
        <v>0.87373458494386158</v>
      </c>
      <c r="BC24" s="11">
        <v>0.68249784338157782</v>
      </c>
      <c r="BD24" s="11">
        <v>0.35929293836837606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0.68779999999999997</v>
      </c>
      <c r="BJ24" s="4"/>
      <c r="BK24" s="4">
        <f>DAVERAGE(PlotSort2,"PhxRedEdge",$BR$31:$BR$32)</f>
        <v>0.68069999999999997</v>
      </c>
      <c r="BL24" s="4"/>
      <c r="BM24" s="4">
        <f>DAVERAGE(PlotSort2,"TMRed",$BR$31:$BR$32)</f>
        <v>0.69330000000000003</v>
      </c>
      <c r="BN24" s="4"/>
      <c r="BO24" s="4">
        <f>DAVERAGE(PlotSort2,"TMNIR",$BR$31:$BR$32)</f>
        <v>0.66969999999999996</v>
      </c>
      <c r="BP24" s="4"/>
      <c r="BQ24" s="4">
        <f>DAVERAGE(PlotSort2,"NDRE",$BR$31:$BR$32)</f>
        <v>-8.1457345971564059E-3</v>
      </c>
      <c r="BR24" s="4"/>
      <c r="BS24" s="4">
        <f>DAVERAGE(PlotSort2,"rvi",$BR$31:$BR$32)</f>
        <v>0.96595990191836134</v>
      </c>
      <c r="BT24" s="4"/>
      <c r="BU24" s="17">
        <f>DAVERAGE(PlotSort2,"ndvi",$BR$31:$BR$32)</f>
        <v>-1.7314746881878257E-2</v>
      </c>
      <c r="BV24" s="4"/>
      <c r="BW24" s="17">
        <f>DAVERAGE(PlotSort2,"SAVI",$BR$31:$BR$32)</f>
        <v>-8.4451601359814155E-3</v>
      </c>
      <c r="BX24" s="4"/>
      <c r="BY24" s="17">
        <f>DAVERAGE(PlotSort2,"CCCI",$BR$31:$BR$32)</f>
        <v>0.52428116163229488</v>
      </c>
      <c r="BZ24" s="4"/>
    </row>
    <row r="25" spans="2:78" ht="13.5" customHeight="1" x14ac:dyDescent="0.2">
      <c r="B25" s="10">
        <v>195</v>
      </c>
      <c r="C25" s="10">
        <v>9.1989999999999998</v>
      </c>
      <c r="D25" s="10">
        <v>195.38328999999999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36.1</v>
      </c>
      <c r="Q25" s="24">
        <v>1.68</v>
      </c>
      <c r="R25" s="24">
        <v>4.29</v>
      </c>
      <c r="S25" s="24">
        <v>45.77</v>
      </c>
      <c r="T25" s="24">
        <v>91.05</v>
      </c>
      <c r="U25" s="10">
        <v>2</v>
      </c>
      <c r="V25" s="10">
        <v>0</v>
      </c>
      <c r="W25" s="10">
        <v>3</v>
      </c>
      <c r="X25" s="10">
        <v>2</v>
      </c>
      <c r="Y25" s="10">
        <v>4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0.97350000000000003</v>
      </c>
      <c r="AK25" s="10">
        <v>1.38E-2</v>
      </c>
      <c r="AL25" s="11">
        <v>3.5000000000000003E-2</v>
      </c>
      <c r="AM25" s="11">
        <v>5.0000000000000001E-4</v>
      </c>
      <c r="AN25" s="11">
        <v>2.0377000000000001</v>
      </c>
      <c r="AO25" s="11">
        <v>3.8199999999999998E-2</v>
      </c>
      <c r="AP25" s="11">
        <v>0.20230000000000001</v>
      </c>
      <c r="AQ25" s="11">
        <v>3.8E-3</v>
      </c>
      <c r="AR25" s="11">
        <v>1.8729</v>
      </c>
      <c r="AS25" s="11">
        <v>7.2400000000000006E-2</v>
      </c>
      <c r="AT25" s="11">
        <v>3.56E-2</v>
      </c>
      <c r="AU25" s="11">
        <v>1.4E-3</v>
      </c>
      <c r="AV25" s="11">
        <v>32.1402</v>
      </c>
      <c r="AW25" s="11">
        <v>1.4642999999999999</v>
      </c>
      <c r="AX25" s="11">
        <v>0.46750000000000003</v>
      </c>
      <c r="AY25" s="11">
        <v>2.1299999999999999E-2</v>
      </c>
      <c r="AZ25" s="11">
        <v>0.39593908629441621</v>
      </c>
      <c r="BA25" s="11">
        <v>13.132022471910114</v>
      </c>
      <c r="BB25" s="11">
        <v>0.85847743987278868</v>
      </c>
      <c r="BC25" s="11">
        <v>0.64584787159804613</v>
      </c>
      <c r="BD25" s="11">
        <v>0.1852628408829789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1.0027666666666668</v>
      </c>
      <c r="BJ25" s="4">
        <f>DSTDEV(PlotSort2,"PhxRed",$BS$31:$BS$32)/SQRT($BH25)</f>
        <v>4.6189224332569374E-3</v>
      </c>
      <c r="BK25" s="4">
        <f>DAVERAGE(PlotSort2,"PhxRedEdge",$BS$31:$BS$32)</f>
        <v>1.0025666666666666</v>
      </c>
      <c r="BL25" s="4">
        <f>DSTDEV(PlotSort2,"PhxRedEdge",$BS$31:$BS$32)/SQRT($BH25)</f>
        <v>4.6766559752787892E-3</v>
      </c>
      <c r="BM25" s="4">
        <f>DAVERAGE(PlotSort2,"TMRed",$BS$31:$BS$32)</f>
        <v>1.0027666666666668</v>
      </c>
      <c r="BN25" s="4">
        <f>DSTDEV(PlotSort2,"TMRed",$BS$31:$BS$32)/SQRT($BH25)</f>
        <v>4.6189224332569374E-3</v>
      </c>
      <c r="BO25" s="4">
        <f>DAVERAGE(PlotSort2,"TMNIR",$BS$31:$BS$32)</f>
        <v>1.0025666666666666</v>
      </c>
      <c r="BP25" s="4">
        <f>DSTDEV(PlotSort2,"TMNIR",$BS$31:$BS$32)/SQRT($BH25)</f>
        <v>4.6766559752787892E-3</v>
      </c>
      <c r="BQ25" s="4">
        <f>DAVERAGE(PlotSort2,"NDRE",$BS$31:$BS$32)</f>
        <v>0.74438936713883697</v>
      </c>
      <c r="BR25" s="4">
        <f>DSTDEV(PlotSort2,"NDRE",$BS$31:$BS$32)/SQRT($BH25)</f>
        <v>7.7446502165668101E-4</v>
      </c>
      <c r="BS25" s="4">
        <f>DAVERAGE(PlotSort2,"rvi",$BS$31:$BS$32)</f>
        <v>1.3090138758477015</v>
      </c>
      <c r="BT25" s="4">
        <f>DSTDEV(PlotSort2,"rvi",$BS$31:$BS$32)/SQRT($BH25)</f>
        <v>2.5444483319188669E-3</v>
      </c>
      <c r="BU25" s="17">
        <f>DAVERAGE(PlotSort2,"ndvi",$BS$31:$BS$32)</f>
        <v>0.13382727009433856</v>
      </c>
      <c r="BV25" s="4">
        <f>DSTDEV(PlotSort2,"ndvi",$BS$31:$BS$32)/SQRT($BH25)</f>
        <v>9.5349418016485346E-4</v>
      </c>
      <c r="BW25" s="17">
        <f>DAVERAGE(PlotSort2,"SAVI",$BS$31:$BS$32)</f>
        <v>0.19992758141932696</v>
      </c>
      <c r="BX25" s="4">
        <f>DSTDEV(PlotSort2,"SAVI",$BS$31:$BS$32)/SQRT($BH25)</f>
        <v>1.3930145450686601E-3</v>
      </c>
      <c r="BY25" s="17">
        <f>DAVERAGE(PlotSort2,"CCCI",$BS$31:$BS$32)</f>
        <v>12.176947861617116</v>
      </c>
      <c r="BZ25" s="4">
        <f>DSTDEV(PlotSort2,"CCCI",$BS$31:$BS$32)/SQRT($BH25)</f>
        <v>2.7317481640328795E-2</v>
      </c>
    </row>
    <row r="26" spans="2:78" ht="13.5" customHeight="1" x14ac:dyDescent="0.2">
      <c r="B26" s="10">
        <v>195</v>
      </c>
      <c r="C26" s="10">
        <v>9.4440000000000008</v>
      </c>
      <c r="D26" s="10">
        <v>195.39349999999999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36.1</v>
      </c>
      <c r="Q26" s="24">
        <v>1.68</v>
      </c>
      <c r="R26" s="24">
        <v>4.29</v>
      </c>
      <c r="S26" s="24">
        <v>42.69</v>
      </c>
      <c r="T26" s="24">
        <v>93.17</v>
      </c>
      <c r="U26" s="10">
        <v>2</v>
      </c>
      <c r="V26" s="10">
        <v>0</v>
      </c>
      <c r="W26" s="10">
        <v>3</v>
      </c>
      <c r="X26" s="10">
        <v>2</v>
      </c>
      <c r="Y26" s="10">
        <v>4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0.99680000000000002</v>
      </c>
      <c r="AK26" s="10">
        <v>2.5999999999999999E-3</v>
      </c>
      <c r="AL26" s="11">
        <v>3.39E-2</v>
      </c>
      <c r="AM26" s="11">
        <v>1E-4</v>
      </c>
      <c r="AN26" s="11">
        <v>2.3146</v>
      </c>
      <c r="AO26" s="11">
        <v>2.6100000000000002E-2</v>
      </c>
      <c r="AP26" s="11">
        <v>0.2165</v>
      </c>
      <c r="AQ26" s="11">
        <v>2.3999999999999998E-3</v>
      </c>
      <c r="AR26" s="11">
        <v>1.9293</v>
      </c>
      <c r="AS26" s="11">
        <v>2.7000000000000001E-3</v>
      </c>
      <c r="AT26" s="11">
        <v>3.4700000000000002E-2</v>
      </c>
      <c r="AU26" s="11">
        <v>0</v>
      </c>
      <c r="AV26" s="11">
        <v>40.703499999999998</v>
      </c>
      <c r="AW26" s="11">
        <v>0.1976</v>
      </c>
      <c r="AX26" s="11">
        <v>0.56020000000000003</v>
      </c>
      <c r="AY26" s="11">
        <v>2.7000000000000001E-3</v>
      </c>
      <c r="AZ26" s="11">
        <v>0.44251319685850388</v>
      </c>
      <c r="BA26" s="11">
        <v>16.144092219020173</v>
      </c>
      <c r="BB26" s="11">
        <v>0.88334173810724503</v>
      </c>
      <c r="BC26" s="11">
        <v>0.71992876061740807</v>
      </c>
      <c r="BD26" s="11">
        <v>0.37862844302526116</v>
      </c>
      <c r="BE26" s="27"/>
    </row>
    <row r="27" spans="2:78" ht="13.5" customHeight="1" x14ac:dyDescent="0.2">
      <c r="B27" s="10">
        <v>195</v>
      </c>
      <c r="C27" s="10">
        <v>9.4359999999999999</v>
      </c>
      <c r="D27" s="10">
        <v>195.39317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36.1</v>
      </c>
      <c r="Q27" s="24">
        <v>1.68</v>
      </c>
      <c r="R27" s="24">
        <v>4.29</v>
      </c>
      <c r="S27" s="24">
        <v>42.79</v>
      </c>
      <c r="T27" s="24">
        <v>93.1</v>
      </c>
      <c r="U27" s="10">
        <v>2</v>
      </c>
      <c r="V27" s="10">
        <v>0</v>
      </c>
      <c r="W27" s="10">
        <v>3</v>
      </c>
      <c r="X27" s="10">
        <v>2</v>
      </c>
      <c r="Y27" s="10">
        <v>4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0.98929999999999996</v>
      </c>
      <c r="AK27" s="10">
        <v>2.2700000000000001E-2</v>
      </c>
      <c r="AL27" s="11">
        <v>3.3700000000000001E-2</v>
      </c>
      <c r="AM27" s="11">
        <v>8.0000000000000004E-4</v>
      </c>
      <c r="AN27" s="11">
        <v>2.1916000000000002</v>
      </c>
      <c r="AO27" s="11">
        <v>3.7499999999999999E-2</v>
      </c>
      <c r="AP27" s="11">
        <v>0.2054</v>
      </c>
      <c r="AQ27" s="11">
        <v>3.5000000000000001E-3</v>
      </c>
      <c r="AR27" s="11">
        <v>1.8935</v>
      </c>
      <c r="AS27" s="11">
        <v>8.4900000000000003E-2</v>
      </c>
      <c r="AT27" s="11">
        <v>3.4099999999999998E-2</v>
      </c>
      <c r="AU27" s="11">
        <v>1.5E-3</v>
      </c>
      <c r="AV27" s="11">
        <v>39.010399999999997</v>
      </c>
      <c r="AW27" s="11">
        <v>0.97970000000000002</v>
      </c>
      <c r="AX27" s="11">
        <v>0.53779999999999994</v>
      </c>
      <c r="AY27" s="11">
        <v>1.35E-2</v>
      </c>
      <c r="AZ27" s="11">
        <v>0.44725511302475773</v>
      </c>
      <c r="BA27" s="11">
        <v>15.771260997067447</v>
      </c>
      <c r="BB27" s="11">
        <v>0.88074838258436783</v>
      </c>
      <c r="BC27" s="11">
        <v>0.70486985726280438</v>
      </c>
      <c r="BD27" s="11">
        <v>0.41235936733884559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0.14695</v>
      </c>
      <c r="BJ27" s="4">
        <f>DSTDEV(PlotSort2,"PhxRed",$BT$31:$BT$32)/SQRT($BH27)</f>
        <v>7.5000000000000067E-4</v>
      </c>
      <c r="BK27" s="4">
        <f>DAVERAGE(PlotSort2,"PhxRedEdge",$BT$31:$BT$32)</f>
        <v>0.24830000000000002</v>
      </c>
      <c r="BL27" s="4">
        <f>DSTDEV(PlotSort2,"PhxRedEdge",$BT$31:$BT$32)/SQRT($BH27)</f>
        <v>2.5000000000000161E-3</v>
      </c>
      <c r="BM27" s="4">
        <f>DAVERAGE(PlotSort2,"TMRed",$BT$31:$BT$32)</f>
        <v>0.14474999999999999</v>
      </c>
      <c r="BN27" s="4">
        <f>DSTDEV(PlotSort2,"TMRed",$BT$31:$BT$32)/SQRT($BH27)</f>
        <v>1.8500000000000042E-3</v>
      </c>
      <c r="BO27" s="4">
        <f>DAVERAGE(PlotSort2,"TMNIR",$BT$31:$BT$32)</f>
        <v>0.4224</v>
      </c>
      <c r="BP27" s="4">
        <f>DSTDEV(PlotSort2,"TMNIR",$BT$31:$BT$32)/SQRT($BH27)</f>
        <v>6.2999999999999992E-3</v>
      </c>
      <c r="BQ27" s="4">
        <f>DAVERAGE(PlotSort2,"NDRE",$BT$31:$BT$32)</f>
        <v>0.25954988765701259</v>
      </c>
      <c r="BR27" s="4">
        <f>DSTDEV(PlotSort2,"NDRE",$BT$31:$BT$32)/SQRT($BH27)</f>
        <v>2.2602668683737444E-3</v>
      </c>
      <c r="BS27" s="4">
        <f>DAVERAGE(PlotSort2,"rvi",$BT$31:$BT$32)</f>
        <v>2.9180551087061333</v>
      </c>
      <c r="BT27" s="4">
        <f>DSTDEV(PlotSort2,"rvi",$BT$31:$BT$32)/SQRT($BH27)</f>
        <v>6.2286566417522051E-3</v>
      </c>
      <c r="BU27" s="17">
        <f>DAVERAGE(PlotSort2,"ndvi",$BT$31:$BT$32)</f>
        <v>0.4895413670770512</v>
      </c>
      <c r="BV27" s="4">
        <f>DSTDEV(PlotSort2,"ndvi",$BT$31:$BT$32)/SQRT($BH27)</f>
        <v>8.1149230066482325E-4</v>
      </c>
      <c r="BW27" s="17">
        <f>DAVERAGE(PlotSort2,"SAVI",$BT$31:$BT$32)</f>
        <v>0.39024346325118042</v>
      </c>
      <c r="BX27" s="4">
        <f>DSTDEV(PlotSort2,"SAVI",$BT$31:$BT$32)/SQRT($BH27)</f>
        <v>3.2746247242683157E-3</v>
      </c>
      <c r="BY27" s="17">
        <f>DAVERAGE(PlotSort2,"CCCI",$BT$31:$BT$32)</f>
        <v>0.51852976328492961</v>
      </c>
      <c r="BZ27" s="4">
        <f>DSTDEV(PlotSort2,"CCCI",$BT$31:$BT$32)/SQRT($BH27)</f>
        <v>1.5829316984883098E-2</v>
      </c>
    </row>
    <row r="28" spans="2:78" ht="13.5" customHeight="1" x14ac:dyDescent="0.2">
      <c r="B28" s="10">
        <v>195</v>
      </c>
      <c r="C28" s="10">
        <v>9.4269999999999996</v>
      </c>
      <c r="D28" s="10">
        <v>195.39278999999999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36.1</v>
      </c>
      <c r="Q28" s="24">
        <v>1.68</v>
      </c>
      <c r="R28" s="24">
        <v>4.29</v>
      </c>
      <c r="S28" s="24">
        <v>42.9</v>
      </c>
      <c r="T28" s="24">
        <v>93.02</v>
      </c>
      <c r="U28" s="10">
        <v>2</v>
      </c>
      <c r="V28" s="10">
        <v>0</v>
      </c>
      <c r="W28" s="10">
        <v>3</v>
      </c>
      <c r="X28" s="10">
        <v>2</v>
      </c>
      <c r="Y28" s="10">
        <v>4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0.92079999999999995</v>
      </c>
      <c r="AK28" s="10">
        <v>1.5599999999999999E-2</v>
      </c>
      <c r="AL28" s="11">
        <v>3.1399999999999997E-2</v>
      </c>
      <c r="AM28" s="11">
        <v>5.0000000000000001E-4</v>
      </c>
      <c r="AN28" s="11">
        <v>2.0417999999999998</v>
      </c>
      <c r="AO28" s="11">
        <v>5.57E-2</v>
      </c>
      <c r="AP28" s="11">
        <v>0.1918</v>
      </c>
      <c r="AQ28" s="11">
        <v>5.1999999999999998E-3</v>
      </c>
      <c r="AR28" s="11">
        <v>1.7588999999999999</v>
      </c>
      <c r="AS28" s="11">
        <v>2.9100000000000001E-2</v>
      </c>
      <c r="AT28" s="11">
        <v>3.1699999999999999E-2</v>
      </c>
      <c r="AU28" s="11">
        <v>5.0000000000000001E-4</v>
      </c>
      <c r="AV28" s="11">
        <v>32.433399999999999</v>
      </c>
      <c r="AW28" s="11">
        <v>0.55120000000000002</v>
      </c>
      <c r="AX28" s="11">
        <v>0.44800000000000001</v>
      </c>
      <c r="AY28" s="11">
        <v>7.6E-3</v>
      </c>
      <c r="AZ28" s="11">
        <v>0.40043763676148791</v>
      </c>
      <c r="BA28" s="11">
        <v>14.13249211356467</v>
      </c>
      <c r="BB28" s="11">
        <v>0.86783406295601417</v>
      </c>
      <c r="BC28" s="11">
        <v>0.63738899663162185</v>
      </c>
      <c r="BD28" s="11">
        <v>0.18561050124733294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3.8699999999999998E-2</v>
      </c>
      <c r="BJ28" s="4">
        <f>DSTDEV(PlotSort2,"PhxRed",$BU$31:$BU$32)/SQRT($BH28)</f>
        <v>1.8999999999999987E-3</v>
      </c>
      <c r="BK28" s="4">
        <f>DAVERAGE(PlotSort2,"PhxRedEdge",$BU$31:$BU$32)</f>
        <v>0.19305</v>
      </c>
      <c r="BL28" s="4">
        <f>DSTDEV(PlotSort2,"PhxRedEdge",$BU$31:$BU$32)/SQRT($BH28)</f>
        <v>1.344999999999999E-2</v>
      </c>
      <c r="BM28" s="4">
        <f>DAVERAGE(PlotSort2,"TMRed",$BU$31:$BU$32)</f>
        <v>3.8550000000000001E-2</v>
      </c>
      <c r="BN28" s="4">
        <f>DSTDEV(PlotSort2,"TMRed",$BU$31:$BU$32)/SQRT($BH28)</f>
        <v>1.7500000000000013E-3</v>
      </c>
      <c r="BO28" s="4">
        <f>DAVERAGE(PlotSort2,"TMNIR",$BU$31:$BU$32)</f>
        <v>0.49585000000000001</v>
      </c>
      <c r="BP28" s="4">
        <f>DSTDEV(PlotSort2,"TMNIR",$BU$31:$BU$32)/SQRT($BH28)</f>
        <v>4.294999999999996E-2</v>
      </c>
      <c r="BQ28" s="4">
        <f>DAVERAGE(PlotSort2,"NDRE",$BU$31:$BU$32)</f>
        <v>0.4389777944420078</v>
      </c>
      <c r="BR28" s="4">
        <f>DSTDEV(PlotSort2,"NDRE",$BU$31:$BU$32)/SQRT($BH28)</f>
        <v>6.8829327819288069E-3</v>
      </c>
      <c r="BS28" s="4">
        <f>DAVERAGE(PlotSort2,"rvi",$BU$31:$BU$32)</f>
        <v>12.939758873664903</v>
      </c>
      <c r="BT28" s="4">
        <f>DSTDEV(PlotSort2,"rvi",$BU$31:$BU$32)/SQRT($BH28)</f>
        <v>1.7015454741611884</v>
      </c>
      <c r="BU28" s="17">
        <f>DAVERAGE(PlotSort2,"ndvi",$BU$31:$BU$32)</f>
        <v>0.85435543967802285</v>
      </c>
      <c r="BV28" s="4">
        <f>DSTDEV(PlotSort2,"ndvi",$BU$31:$BU$32)/SQRT($BH28)</f>
        <v>1.7777986312248362E-2</v>
      </c>
      <c r="BW28" s="17">
        <f>DAVERAGE(PlotSort2,"SAVI",$BU$31:$BU$32)</f>
        <v>0.66160585548108697</v>
      </c>
      <c r="BX28" s="4">
        <f>DSTDEV(PlotSort2,"SAVI",$BU$31:$BU$32)/SQRT($BH28)</f>
        <v>3.8468521610768858E-2</v>
      </c>
      <c r="BY28" s="17">
        <f>DAVERAGE(PlotSort2,"CCCI",$BU$31:$BU$32)</f>
        <v>0.44234945902099732</v>
      </c>
      <c r="BZ28" s="4">
        <f>DSTDEV(PlotSort2,"CCCI",$BU$31:$BU$32)/SQRT($BH28)</f>
        <v>1.3087117137846022E-2</v>
      </c>
    </row>
    <row r="29" spans="2:78" ht="13.5" customHeight="1" x14ac:dyDescent="0.2">
      <c r="B29" s="10">
        <v>195</v>
      </c>
      <c r="C29" s="10">
        <v>9.4190000000000005</v>
      </c>
      <c r="D29" s="10">
        <v>195.39246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36.1</v>
      </c>
      <c r="Q29" s="24">
        <v>1.68</v>
      </c>
      <c r="R29" s="24">
        <v>4.29</v>
      </c>
      <c r="S29" s="24">
        <v>43</v>
      </c>
      <c r="T29" s="24">
        <v>92.95</v>
      </c>
      <c r="U29" s="10">
        <v>2</v>
      </c>
      <c r="V29" s="10">
        <v>0</v>
      </c>
      <c r="W29" s="10">
        <v>3</v>
      </c>
      <c r="X29" s="10">
        <v>2</v>
      </c>
      <c r="Y29" s="10">
        <v>4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1.1803999999999999</v>
      </c>
      <c r="AK29" s="10">
        <v>3.7600000000000001E-2</v>
      </c>
      <c r="AL29" s="11">
        <v>4.0399999999999998E-2</v>
      </c>
      <c r="AM29" s="11">
        <v>1.2999999999999999E-3</v>
      </c>
      <c r="AN29" s="11">
        <v>2.4382999999999999</v>
      </c>
      <c r="AO29" s="11">
        <v>1.6999999999999999E-3</v>
      </c>
      <c r="AP29" s="11">
        <v>0.22939999999999999</v>
      </c>
      <c r="AQ29" s="11">
        <v>2.0000000000000001E-4</v>
      </c>
      <c r="AR29" s="11">
        <v>2.2323</v>
      </c>
      <c r="AS29" s="11">
        <v>6.08E-2</v>
      </c>
      <c r="AT29" s="11">
        <v>4.0399999999999998E-2</v>
      </c>
      <c r="AU29" s="11">
        <v>1.1000000000000001E-3</v>
      </c>
      <c r="AV29" s="11">
        <v>39.946399999999997</v>
      </c>
      <c r="AW29" s="11">
        <v>9.3600000000000003E-2</v>
      </c>
      <c r="AX29" s="11">
        <v>0.55279999999999996</v>
      </c>
      <c r="AY29" s="11">
        <v>1.2999999999999999E-3</v>
      </c>
      <c r="AZ29" s="11">
        <v>0.41344924571720781</v>
      </c>
      <c r="BA29" s="11">
        <v>13.683168316831683</v>
      </c>
      <c r="BB29" s="11">
        <v>0.86378961564396495</v>
      </c>
      <c r="BC29" s="11">
        <v>0.70307354555433588</v>
      </c>
      <c r="BD29" s="11">
        <v>0.27010342741323895</v>
      </c>
      <c r="BE29" s="27"/>
      <c r="BF29" s="5"/>
    </row>
    <row r="30" spans="2:78" ht="13.5" customHeight="1" x14ac:dyDescent="0.2">
      <c r="B30" s="10">
        <v>195</v>
      </c>
      <c r="C30" s="10">
        <v>9.4109999999999996</v>
      </c>
      <c r="D30" s="10">
        <v>195.39213000000001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36.1</v>
      </c>
      <c r="Q30" s="24">
        <v>1.68</v>
      </c>
      <c r="R30" s="24">
        <v>4.29</v>
      </c>
      <c r="S30" s="24">
        <v>43.1</v>
      </c>
      <c r="T30" s="24">
        <v>92.88</v>
      </c>
      <c r="U30" s="10">
        <v>2</v>
      </c>
      <c r="V30" s="10">
        <v>0</v>
      </c>
      <c r="W30" s="10">
        <v>3</v>
      </c>
      <c r="X30" s="10">
        <v>2</v>
      </c>
      <c r="Y30" s="10">
        <v>4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0.92579999999999996</v>
      </c>
      <c r="AK30" s="10">
        <v>6.3E-3</v>
      </c>
      <c r="AL30" s="11">
        <v>3.1699999999999999E-2</v>
      </c>
      <c r="AM30" s="11">
        <v>2.0000000000000001E-4</v>
      </c>
      <c r="AN30" s="11">
        <v>2.2086000000000001</v>
      </c>
      <c r="AO30" s="11">
        <v>4.8999999999999998E-3</v>
      </c>
      <c r="AP30" s="11">
        <v>0.2082</v>
      </c>
      <c r="AQ30" s="11">
        <v>5.0000000000000001E-4</v>
      </c>
      <c r="AR30" s="11">
        <v>1.7830999999999999</v>
      </c>
      <c r="AS30" s="11">
        <v>4.2500000000000003E-2</v>
      </c>
      <c r="AT30" s="11">
        <v>3.2300000000000002E-2</v>
      </c>
      <c r="AU30" s="11">
        <v>8.0000000000000004E-4</v>
      </c>
      <c r="AV30" s="11">
        <v>43.0456</v>
      </c>
      <c r="AW30" s="11">
        <v>0.13100000000000001</v>
      </c>
      <c r="AX30" s="11">
        <v>0.5968</v>
      </c>
      <c r="AY30" s="11">
        <v>1.8E-3</v>
      </c>
      <c r="AZ30" s="11">
        <v>0.48273291925465844</v>
      </c>
      <c r="BA30" s="11">
        <v>18.476780185758514</v>
      </c>
      <c r="BB30" s="11">
        <v>0.89731362263551107</v>
      </c>
      <c r="BC30" s="11">
        <v>0.74993357541404659</v>
      </c>
      <c r="BD30" s="11">
        <v>0.56063066531073169</v>
      </c>
      <c r="BE30" s="27"/>
      <c r="BF30" s="5"/>
      <c r="BH30" s="19" t="s">
        <v>116</v>
      </c>
    </row>
    <row r="31" spans="2:78" ht="13.5" customHeight="1" x14ac:dyDescent="0.2">
      <c r="B31" s="10">
        <v>195</v>
      </c>
      <c r="C31" s="10">
        <v>9.4019999999999992</v>
      </c>
      <c r="D31" s="10">
        <v>195.39175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36.1</v>
      </c>
      <c r="Q31" s="24">
        <v>1.68</v>
      </c>
      <c r="R31" s="24">
        <v>4.29</v>
      </c>
      <c r="S31" s="24">
        <v>43.22</v>
      </c>
      <c r="T31" s="24">
        <v>92.8</v>
      </c>
      <c r="U31" s="10">
        <v>2</v>
      </c>
      <c r="V31" s="10">
        <v>0</v>
      </c>
      <c r="W31" s="10">
        <v>3</v>
      </c>
      <c r="X31" s="10">
        <v>2</v>
      </c>
      <c r="Y31" s="10">
        <v>4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0.9456</v>
      </c>
      <c r="AK31" s="10">
        <v>2.2700000000000001E-2</v>
      </c>
      <c r="AL31" s="11">
        <v>3.2500000000000001E-2</v>
      </c>
      <c r="AM31" s="11">
        <v>8.0000000000000004E-4</v>
      </c>
      <c r="AN31" s="11">
        <v>2.2511000000000001</v>
      </c>
      <c r="AO31" s="11">
        <v>8.1299999999999997E-2</v>
      </c>
      <c r="AP31" s="11">
        <v>0.2127</v>
      </c>
      <c r="AQ31" s="11">
        <v>7.7000000000000002E-3</v>
      </c>
      <c r="AR31" s="11">
        <v>1.8506</v>
      </c>
      <c r="AS31" s="11">
        <v>5.8099999999999999E-2</v>
      </c>
      <c r="AT31" s="11">
        <v>3.3599999999999998E-2</v>
      </c>
      <c r="AU31" s="11">
        <v>1.1000000000000001E-3</v>
      </c>
      <c r="AV31" s="11">
        <v>35.524299999999997</v>
      </c>
      <c r="AW31" s="11">
        <v>1.8366</v>
      </c>
      <c r="AX31" s="11">
        <v>0.49349999999999999</v>
      </c>
      <c r="AY31" s="11">
        <v>2.5499999999999998E-2</v>
      </c>
      <c r="AZ31" s="11">
        <v>0.39762107051826678</v>
      </c>
      <c r="BA31" s="11">
        <v>14.6875</v>
      </c>
      <c r="BB31" s="11">
        <v>0.87250996015936244</v>
      </c>
      <c r="BC31" s="11">
        <v>0.67164833025021908</v>
      </c>
      <c r="BD31" s="11">
        <v>0.15734777746404927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195</v>
      </c>
      <c r="C32" s="10">
        <v>9.3930000000000007</v>
      </c>
      <c r="D32" s="10">
        <v>195.39136999999999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36.1</v>
      </c>
      <c r="Q32" s="24">
        <v>1.68</v>
      </c>
      <c r="R32" s="24">
        <v>4.29</v>
      </c>
      <c r="S32" s="24">
        <v>43.33</v>
      </c>
      <c r="T32" s="24">
        <v>92.72</v>
      </c>
      <c r="U32" s="10">
        <v>2</v>
      </c>
      <c r="V32" s="10">
        <v>0</v>
      </c>
      <c r="W32" s="10">
        <v>3</v>
      </c>
      <c r="X32" s="10">
        <v>2</v>
      </c>
      <c r="Y32" s="10">
        <v>4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0.99119999999999997</v>
      </c>
      <c r="AK32" s="10">
        <v>1.21E-2</v>
      </c>
      <c r="AL32" s="11">
        <v>3.4099999999999998E-2</v>
      </c>
      <c r="AM32" s="11">
        <v>4.0000000000000002E-4</v>
      </c>
      <c r="AN32" s="11">
        <v>2.3332000000000002</v>
      </c>
      <c r="AO32" s="11">
        <v>4.2900000000000001E-2</v>
      </c>
      <c r="AP32" s="11">
        <v>0.22090000000000001</v>
      </c>
      <c r="AQ32" s="11">
        <v>4.1000000000000003E-3</v>
      </c>
      <c r="AR32" s="11">
        <v>1.8711</v>
      </c>
      <c r="AS32" s="11">
        <v>5.45E-2</v>
      </c>
      <c r="AT32" s="11">
        <v>3.4000000000000002E-2</v>
      </c>
      <c r="AU32" s="11">
        <v>1E-3</v>
      </c>
      <c r="AV32" s="11">
        <v>39.509599999999999</v>
      </c>
      <c r="AW32" s="11">
        <v>1.3332999999999999</v>
      </c>
      <c r="AX32" s="11">
        <v>0.54990000000000006</v>
      </c>
      <c r="AY32" s="11">
        <v>1.8599999999999998E-2</v>
      </c>
      <c r="AZ32" s="11">
        <v>0.42682926829268297</v>
      </c>
      <c r="BA32" s="11">
        <v>16.173529411764708</v>
      </c>
      <c r="BB32" s="11">
        <v>0.88354170234629203</v>
      </c>
      <c r="BC32" s="11">
        <v>0.71394962634929415</v>
      </c>
      <c r="BD32" s="11">
        <v>0.29089338925867175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195</v>
      </c>
      <c r="C33" s="10">
        <v>9.3840000000000003</v>
      </c>
      <c r="D33" s="10">
        <v>195.39099999999999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36.1</v>
      </c>
      <c r="Q33" s="24">
        <v>1.68</v>
      </c>
      <c r="R33" s="24">
        <v>4.29</v>
      </c>
      <c r="S33" s="24">
        <v>43.44</v>
      </c>
      <c r="T33" s="24">
        <v>92.64</v>
      </c>
      <c r="U33" s="10">
        <v>2</v>
      </c>
      <c r="V33" s="10">
        <v>0</v>
      </c>
      <c r="W33" s="10">
        <v>3</v>
      </c>
      <c r="X33" s="10">
        <v>2</v>
      </c>
      <c r="Y33" s="10">
        <v>4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1.0287999999999999</v>
      </c>
      <c r="AK33" s="10">
        <v>3.6700000000000003E-2</v>
      </c>
      <c r="AL33" s="11">
        <v>3.5400000000000001E-2</v>
      </c>
      <c r="AM33" s="11">
        <v>1.2999999999999999E-3</v>
      </c>
      <c r="AN33" s="11">
        <v>2.2766000000000002</v>
      </c>
      <c r="AO33" s="11">
        <v>5.8099999999999999E-2</v>
      </c>
      <c r="AP33" s="11">
        <v>0.216</v>
      </c>
      <c r="AQ33" s="11">
        <v>5.4999999999999997E-3</v>
      </c>
      <c r="AR33" s="11">
        <v>1.9923</v>
      </c>
      <c r="AS33" s="11">
        <v>0.10150000000000001</v>
      </c>
      <c r="AT33" s="11">
        <v>3.6299999999999999E-2</v>
      </c>
      <c r="AU33" s="11">
        <v>1.8E-3</v>
      </c>
      <c r="AV33" s="11">
        <v>38.103499999999997</v>
      </c>
      <c r="AW33" s="11">
        <v>0.39729999999999999</v>
      </c>
      <c r="AX33" s="11">
        <v>0.53139999999999998</v>
      </c>
      <c r="AY33" s="11">
        <v>5.4999999999999997E-3</v>
      </c>
      <c r="AZ33" s="11">
        <v>0.42199625367942206</v>
      </c>
      <c r="BA33" s="11">
        <v>14.639118457300276</v>
      </c>
      <c r="BB33" s="11">
        <v>0.87211555398978335</v>
      </c>
      <c r="BC33" s="11">
        <v>0.69556055071649348</v>
      </c>
      <c r="BD33" s="11">
        <v>0.29528514414828366</v>
      </c>
      <c r="BE33" s="27"/>
      <c r="BF33" s="5"/>
    </row>
    <row r="34" spans="2:66" ht="13.5" customHeight="1" x14ac:dyDescent="0.2">
      <c r="B34" s="10">
        <v>195</v>
      </c>
      <c r="C34" s="10">
        <v>9.4629999999999992</v>
      </c>
      <c r="D34" s="10">
        <v>195.39429000000001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36.1</v>
      </c>
      <c r="Q34" s="24">
        <v>1.68</v>
      </c>
      <c r="R34" s="24">
        <v>4.29</v>
      </c>
      <c r="S34" s="24">
        <v>42.45</v>
      </c>
      <c r="T34" s="24">
        <v>93.34</v>
      </c>
      <c r="U34" s="10">
        <v>2</v>
      </c>
      <c r="V34" s="10">
        <v>0</v>
      </c>
      <c r="W34" s="10">
        <v>3</v>
      </c>
      <c r="X34" s="10">
        <v>2</v>
      </c>
      <c r="Y34" s="10">
        <v>4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2.0762</v>
      </c>
      <c r="AK34" s="10">
        <v>0.4914</v>
      </c>
      <c r="AL34" s="11">
        <v>7.0300000000000001E-2</v>
      </c>
      <c r="AM34" s="11">
        <v>1.66E-2</v>
      </c>
      <c r="AN34" s="11">
        <v>2.2458</v>
      </c>
      <c r="AO34" s="11">
        <v>1.23E-2</v>
      </c>
      <c r="AP34" s="11">
        <v>0.20910000000000001</v>
      </c>
      <c r="AQ34" s="11">
        <v>1.1000000000000001E-3</v>
      </c>
      <c r="AR34" s="11">
        <v>3.9904000000000002</v>
      </c>
      <c r="AS34" s="11">
        <v>0.98740000000000006</v>
      </c>
      <c r="AT34" s="11">
        <v>7.1400000000000005E-2</v>
      </c>
      <c r="AU34" s="11">
        <v>1.77E-2</v>
      </c>
      <c r="AV34" s="11">
        <v>32.142200000000003</v>
      </c>
      <c r="AW34" s="11">
        <v>1.6660999999999999</v>
      </c>
      <c r="AX34" s="11">
        <v>0.4405</v>
      </c>
      <c r="AY34" s="11">
        <v>2.2800000000000001E-2</v>
      </c>
      <c r="AZ34" s="11">
        <v>0.35621921182266014</v>
      </c>
      <c r="BA34" s="11">
        <v>6.1694677871148453</v>
      </c>
      <c r="BB34" s="11">
        <v>0.72103926548153929</v>
      </c>
      <c r="BC34" s="11">
        <v>0.54713904536021341</v>
      </c>
      <c r="BD34" s="11">
        <v>0.35115680471160343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195</v>
      </c>
      <c r="C35" s="10">
        <v>9.4710000000000001</v>
      </c>
      <c r="D35" s="10">
        <v>195.39462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36.1</v>
      </c>
      <c r="Q35" s="24">
        <v>1.68</v>
      </c>
      <c r="R35" s="24">
        <v>4.29</v>
      </c>
      <c r="S35" s="24">
        <v>42.35</v>
      </c>
      <c r="T35" s="24">
        <v>93.42</v>
      </c>
      <c r="U35" s="10">
        <v>2</v>
      </c>
      <c r="V35" s="10">
        <v>0</v>
      </c>
      <c r="W35" s="10">
        <v>3</v>
      </c>
      <c r="X35" s="10">
        <v>2</v>
      </c>
      <c r="Y35" s="10">
        <v>4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0.95820000000000005</v>
      </c>
      <c r="AK35" s="10">
        <v>3.3000000000000002E-2</v>
      </c>
      <c r="AL35" s="11">
        <v>3.2399999999999998E-2</v>
      </c>
      <c r="AM35" s="11">
        <v>1.1000000000000001E-3</v>
      </c>
      <c r="AN35" s="11">
        <v>2.2071000000000001</v>
      </c>
      <c r="AO35" s="11">
        <v>5.7299999999999997E-2</v>
      </c>
      <c r="AP35" s="11">
        <v>0.20519999999999999</v>
      </c>
      <c r="AQ35" s="11">
        <v>5.3E-3</v>
      </c>
      <c r="AR35" s="11">
        <v>1.8247</v>
      </c>
      <c r="AS35" s="11">
        <v>2.06E-2</v>
      </c>
      <c r="AT35" s="11">
        <v>3.2599999999999997E-2</v>
      </c>
      <c r="AU35" s="11">
        <v>4.0000000000000002E-4</v>
      </c>
      <c r="AV35" s="11">
        <v>36.703699999999998</v>
      </c>
      <c r="AW35" s="11">
        <v>1.2189000000000001</v>
      </c>
      <c r="AX35" s="11">
        <v>0.50209999999999999</v>
      </c>
      <c r="AY35" s="11">
        <v>1.67E-2</v>
      </c>
      <c r="AZ35" s="11">
        <v>0.41976530467976808</v>
      </c>
      <c r="BA35" s="11">
        <v>15.401840490797547</v>
      </c>
      <c r="BB35" s="11">
        <v>0.87806246493360762</v>
      </c>
      <c r="BC35" s="11">
        <v>0.68063206726587411</v>
      </c>
      <c r="BD35" s="11">
        <v>0.26647556645033332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195</v>
      </c>
      <c r="C36" s="10">
        <v>9.4789999999999992</v>
      </c>
      <c r="D36" s="10">
        <v>195.39496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36.1</v>
      </c>
      <c r="Q36" s="24">
        <v>1.68</v>
      </c>
      <c r="R36" s="24">
        <v>4.29</v>
      </c>
      <c r="S36" s="24">
        <v>42.25</v>
      </c>
      <c r="T36" s="24">
        <v>93.49</v>
      </c>
      <c r="U36" s="10">
        <v>2</v>
      </c>
      <c r="V36" s="10">
        <v>0</v>
      </c>
      <c r="W36" s="10">
        <v>3</v>
      </c>
      <c r="X36" s="10">
        <v>2</v>
      </c>
      <c r="Y36" s="10">
        <v>4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1.0212000000000001</v>
      </c>
      <c r="AK36" s="10">
        <v>2.01E-2</v>
      </c>
      <c r="AL36" s="11">
        <v>3.4500000000000003E-2</v>
      </c>
      <c r="AM36" s="11">
        <v>6.9999999999999999E-4</v>
      </c>
      <c r="AN36" s="11">
        <v>2.4327999999999999</v>
      </c>
      <c r="AO36" s="11">
        <v>6.3200000000000006E-2</v>
      </c>
      <c r="AP36" s="11">
        <v>0.22570000000000001</v>
      </c>
      <c r="AQ36" s="11">
        <v>5.8999999999999999E-3</v>
      </c>
      <c r="AR36" s="11">
        <v>1.9886999999999999</v>
      </c>
      <c r="AS36" s="11">
        <v>4.5100000000000001E-2</v>
      </c>
      <c r="AT36" s="11">
        <v>3.5499999999999997E-2</v>
      </c>
      <c r="AU36" s="11">
        <v>8.0000000000000004E-4</v>
      </c>
      <c r="AV36" s="11">
        <v>40.876199999999997</v>
      </c>
      <c r="AW36" s="11">
        <v>0.53249999999999997</v>
      </c>
      <c r="AX36" s="11">
        <v>0.55820000000000003</v>
      </c>
      <c r="AY36" s="11">
        <v>7.3000000000000001E-3</v>
      </c>
      <c r="AZ36" s="11">
        <v>0.42416124505676744</v>
      </c>
      <c r="BA36" s="11">
        <v>15.723943661971834</v>
      </c>
      <c r="BB36" s="11">
        <v>0.88041098197742973</v>
      </c>
      <c r="BC36" s="11">
        <v>0.71687848587364</v>
      </c>
      <c r="BD36" s="11">
        <v>0.28459743425299228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195</v>
      </c>
      <c r="C37" s="10">
        <v>9.4879999999999995</v>
      </c>
      <c r="D37" s="10">
        <v>195.39533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36.1</v>
      </c>
      <c r="Q37" s="24">
        <v>1.68</v>
      </c>
      <c r="R37" s="24">
        <v>4.29</v>
      </c>
      <c r="S37" s="24">
        <v>42.14</v>
      </c>
      <c r="T37" s="24">
        <v>93.57</v>
      </c>
      <c r="U37" s="10">
        <v>2</v>
      </c>
      <c r="V37" s="10">
        <v>0</v>
      </c>
      <c r="W37" s="10">
        <v>3</v>
      </c>
      <c r="X37" s="10">
        <v>2</v>
      </c>
      <c r="Y37" s="10">
        <v>4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0.99580000000000002</v>
      </c>
      <c r="AK37" s="10">
        <v>2.0500000000000001E-2</v>
      </c>
      <c r="AL37" s="11">
        <v>3.3500000000000002E-2</v>
      </c>
      <c r="AM37" s="11">
        <v>6.9999999999999999E-4</v>
      </c>
      <c r="AN37" s="11">
        <v>2.2128999999999999</v>
      </c>
      <c r="AO37" s="11">
        <v>7.8600000000000003E-2</v>
      </c>
      <c r="AP37" s="11">
        <v>0.2049</v>
      </c>
      <c r="AQ37" s="11">
        <v>7.3000000000000001E-3</v>
      </c>
      <c r="AR37" s="11">
        <v>1.8846000000000001</v>
      </c>
      <c r="AS37" s="11">
        <v>4.3799999999999999E-2</v>
      </c>
      <c r="AT37" s="11">
        <v>3.3599999999999998E-2</v>
      </c>
      <c r="AU37" s="11">
        <v>8.0000000000000004E-4</v>
      </c>
      <c r="AV37" s="11">
        <v>39.332799999999999</v>
      </c>
      <c r="AW37" s="11">
        <v>1.0608</v>
      </c>
      <c r="AX37" s="11">
        <v>0.53610000000000002</v>
      </c>
      <c r="AY37" s="11">
        <v>1.4500000000000001E-2</v>
      </c>
      <c r="AZ37" s="11">
        <v>0.4469635627530365</v>
      </c>
      <c r="BA37" s="11">
        <v>15.955357142857144</v>
      </c>
      <c r="BB37" s="11">
        <v>0.88204318062137976</v>
      </c>
      <c r="BC37" s="11">
        <v>0.70463681406001688</v>
      </c>
      <c r="BD37" s="11">
        <v>0.40705267296430814</v>
      </c>
      <c r="BE37" s="27"/>
      <c r="BF37" s="5"/>
      <c r="BI37" s="22">
        <v>2</v>
      </c>
    </row>
    <row r="38" spans="2:66" ht="13.5" customHeight="1" x14ac:dyDescent="0.2">
      <c r="B38" s="10">
        <v>195</v>
      </c>
      <c r="C38" s="10">
        <v>9.4979999999999993</v>
      </c>
      <c r="D38" s="10">
        <v>195.39574999999999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36.1</v>
      </c>
      <c r="Q38" s="24">
        <v>1.68</v>
      </c>
      <c r="R38" s="24">
        <v>4.29</v>
      </c>
      <c r="S38" s="24">
        <v>42.01</v>
      </c>
      <c r="T38" s="24">
        <v>93.66</v>
      </c>
      <c r="U38" s="10">
        <v>2</v>
      </c>
      <c r="V38" s="10">
        <v>0</v>
      </c>
      <c r="W38" s="10">
        <v>3</v>
      </c>
      <c r="X38" s="10">
        <v>2</v>
      </c>
      <c r="Y38" s="10">
        <v>4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1.0219</v>
      </c>
      <c r="AK38" s="10">
        <v>9.4999999999999998E-3</v>
      </c>
      <c r="AL38" s="11">
        <v>3.4299999999999997E-2</v>
      </c>
      <c r="AM38" s="11">
        <v>2.9999999999999997E-4</v>
      </c>
      <c r="AN38" s="11">
        <v>2.3163</v>
      </c>
      <c r="AO38" s="11">
        <v>5.9400000000000001E-2</v>
      </c>
      <c r="AP38" s="11">
        <v>0.214</v>
      </c>
      <c r="AQ38" s="11">
        <v>5.4999999999999997E-3</v>
      </c>
      <c r="AR38" s="11">
        <v>2.0137</v>
      </c>
      <c r="AS38" s="11">
        <v>7.7299999999999994E-2</v>
      </c>
      <c r="AT38" s="11">
        <v>3.5799999999999998E-2</v>
      </c>
      <c r="AU38" s="11">
        <v>1.4E-3</v>
      </c>
      <c r="AV38" s="11">
        <v>36.110900000000001</v>
      </c>
      <c r="AW38" s="11">
        <v>2.0072000000000001</v>
      </c>
      <c r="AX38" s="11">
        <v>0.49109999999999998</v>
      </c>
      <c r="AY38" s="11">
        <v>2.7300000000000001E-2</v>
      </c>
      <c r="AZ38" s="11">
        <v>0.39299390157424485</v>
      </c>
      <c r="BA38" s="11">
        <v>13.717877094972067</v>
      </c>
      <c r="BB38" s="11">
        <v>0.86411083697096236</v>
      </c>
      <c r="BC38" s="11">
        <v>0.66505988898626933</v>
      </c>
      <c r="BD38" s="11">
        <v>0.15348616556506109</v>
      </c>
      <c r="BE38" s="27"/>
      <c r="BF38" s="5"/>
      <c r="BI38" s="22">
        <v>3</v>
      </c>
      <c r="BJ38" s="3"/>
    </row>
    <row r="39" spans="2:66" ht="13.5" customHeight="1" x14ac:dyDescent="0.2">
      <c r="B39" s="10">
        <v>195</v>
      </c>
      <c r="C39" s="10">
        <v>9.5079999999999991</v>
      </c>
      <c r="D39" s="10">
        <v>195.39617000000001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36.1</v>
      </c>
      <c r="Q39" s="24">
        <v>1.68</v>
      </c>
      <c r="R39" s="24">
        <v>4.29</v>
      </c>
      <c r="S39" s="24">
        <v>41.89</v>
      </c>
      <c r="T39" s="24">
        <v>93.75</v>
      </c>
      <c r="U39" s="10">
        <v>2</v>
      </c>
      <c r="V39" s="10">
        <v>0</v>
      </c>
      <c r="W39" s="10">
        <v>3</v>
      </c>
      <c r="X39" s="10">
        <v>2</v>
      </c>
      <c r="Y39" s="10">
        <v>4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0.92279999999999995</v>
      </c>
      <c r="AK39" s="10">
        <v>1.9E-3</v>
      </c>
      <c r="AL39" s="11">
        <v>3.09E-2</v>
      </c>
      <c r="AM39" s="11">
        <v>1E-4</v>
      </c>
      <c r="AN39" s="11">
        <v>2.1135999999999999</v>
      </c>
      <c r="AO39" s="11">
        <v>6.1600000000000002E-2</v>
      </c>
      <c r="AP39" s="11">
        <v>0.1948</v>
      </c>
      <c r="AQ39" s="11">
        <v>5.7000000000000002E-3</v>
      </c>
      <c r="AR39" s="11">
        <v>1.7674000000000001</v>
      </c>
      <c r="AS39" s="11">
        <v>2.6800000000000001E-2</v>
      </c>
      <c r="AT39" s="11">
        <v>3.1300000000000001E-2</v>
      </c>
      <c r="AU39" s="11">
        <v>5.0000000000000001E-4</v>
      </c>
      <c r="AV39" s="11">
        <v>37.469099999999997</v>
      </c>
      <c r="AW39" s="11">
        <v>0.2787</v>
      </c>
      <c r="AX39" s="11">
        <v>0.50839999999999996</v>
      </c>
      <c r="AY39" s="11">
        <v>3.8E-3</v>
      </c>
      <c r="AZ39" s="11">
        <v>0.44596131968145625</v>
      </c>
      <c r="BA39" s="11">
        <v>16.242811501597441</v>
      </c>
      <c r="BB39" s="11">
        <v>0.8840096349823976</v>
      </c>
      <c r="BC39" s="11">
        <v>0.68832355487159758</v>
      </c>
      <c r="BD39" s="11">
        <v>0.39590881802318645</v>
      </c>
      <c r="BE39" s="27"/>
      <c r="BF39" s="5"/>
    </row>
    <row r="40" spans="2:66" ht="13.5" customHeight="1" x14ac:dyDescent="0.2">
      <c r="B40" s="10">
        <v>195</v>
      </c>
      <c r="C40" s="10">
        <v>9.5169999999999995</v>
      </c>
      <c r="D40" s="10">
        <v>195.39653999999999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36.1</v>
      </c>
      <c r="Q40" s="24">
        <v>1.68</v>
      </c>
      <c r="R40" s="24">
        <v>4.29</v>
      </c>
      <c r="S40" s="24">
        <v>41.77</v>
      </c>
      <c r="T40" s="24">
        <v>93.83</v>
      </c>
      <c r="U40" s="10">
        <v>2</v>
      </c>
      <c r="V40" s="10">
        <v>0</v>
      </c>
      <c r="W40" s="10">
        <v>3</v>
      </c>
      <c r="X40" s="10">
        <v>2</v>
      </c>
      <c r="Y40" s="10">
        <v>4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1.5851999999999999</v>
      </c>
      <c r="AK40" s="10">
        <v>1.21E-2</v>
      </c>
      <c r="AL40" s="11">
        <v>5.3100000000000001E-2</v>
      </c>
      <c r="AM40" s="11">
        <v>4.0000000000000002E-4</v>
      </c>
      <c r="AN40" s="11">
        <v>2.2519</v>
      </c>
      <c r="AO40" s="11">
        <v>8.4199999999999997E-2</v>
      </c>
      <c r="AP40" s="11">
        <v>0.20710000000000001</v>
      </c>
      <c r="AQ40" s="11">
        <v>7.7000000000000002E-3</v>
      </c>
      <c r="AR40" s="11">
        <v>3.0427</v>
      </c>
      <c r="AS40" s="11">
        <v>0.10150000000000001</v>
      </c>
      <c r="AT40" s="11">
        <v>5.3800000000000001E-2</v>
      </c>
      <c r="AU40" s="11">
        <v>1.8E-3</v>
      </c>
      <c r="AV40" s="11">
        <v>35.004300000000001</v>
      </c>
      <c r="AW40" s="11">
        <v>0.94220000000000004</v>
      </c>
      <c r="AX40" s="11">
        <v>0.47410000000000002</v>
      </c>
      <c r="AY40" s="11">
        <v>1.2800000000000001E-2</v>
      </c>
      <c r="AZ40" s="11">
        <v>0.39195537287140342</v>
      </c>
      <c r="BA40" s="11">
        <v>8.8122676579925656</v>
      </c>
      <c r="BB40" s="11">
        <v>0.79617351771168776</v>
      </c>
      <c r="BC40" s="11">
        <v>0.61333787333398182</v>
      </c>
      <c r="BD40" s="11">
        <v>0.33954365620339821</v>
      </c>
      <c r="BE40" s="27"/>
      <c r="BF40" s="5"/>
    </row>
    <row r="41" spans="2:66" ht="13.5" customHeight="1" x14ac:dyDescent="0.2">
      <c r="B41" s="10">
        <v>195</v>
      </c>
      <c r="C41" s="10">
        <v>9.5250000000000004</v>
      </c>
      <c r="D41" s="10">
        <v>195.39688000000001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36.1</v>
      </c>
      <c r="Q41" s="24">
        <v>1.68</v>
      </c>
      <c r="R41" s="24">
        <v>4.29</v>
      </c>
      <c r="S41" s="24">
        <v>41.67</v>
      </c>
      <c r="T41" s="24">
        <v>93.91</v>
      </c>
      <c r="U41" s="10">
        <v>2</v>
      </c>
      <c r="V41" s="10">
        <v>0</v>
      </c>
      <c r="W41" s="10">
        <v>3</v>
      </c>
      <c r="X41" s="10">
        <v>2</v>
      </c>
      <c r="Y41" s="10">
        <v>4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1.0586</v>
      </c>
      <c r="AK41" s="10">
        <v>7.2599999999999998E-2</v>
      </c>
      <c r="AL41" s="11">
        <v>3.5400000000000001E-2</v>
      </c>
      <c r="AM41" s="11">
        <v>2.3999999999999998E-3</v>
      </c>
      <c r="AN41" s="11">
        <v>2.3330000000000002</v>
      </c>
      <c r="AO41" s="11">
        <v>4.0899999999999999E-2</v>
      </c>
      <c r="AP41" s="11">
        <v>0.2142</v>
      </c>
      <c r="AQ41" s="11">
        <v>3.8E-3</v>
      </c>
      <c r="AR41" s="11">
        <v>2.0710000000000002</v>
      </c>
      <c r="AS41" s="11">
        <v>0.1363</v>
      </c>
      <c r="AT41" s="11">
        <v>3.6600000000000001E-2</v>
      </c>
      <c r="AU41" s="11">
        <v>2.3999999999999998E-3</v>
      </c>
      <c r="AV41" s="11">
        <v>38.810699999999997</v>
      </c>
      <c r="AW41" s="11">
        <v>0.15179999999999999</v>
      </c>
      <c r="AX41" s="11">
        <v>0.52470000000000006</v>
      </c>
      <c r="AY41" s="11">
        <v>2.0999999999999999E-3</v>
      </c>
      <c r="AZ41" s="11">
        <v>0.42021924482338613</v>
      </c>
      <c r="BA41" s="11">
        <v>14.336065573770494</v>
      </c>
      <c r="BB41" s="11">
        <v>0.86958845537145912</v>
      </c>
      <c r="BC41" s="11">
        <v>0.68986149062470559</v>
      </c>
      <c r="BD41" s="11">
        <v>0.29228280618839264</v>
      </c>
      <c r="BE41" s="27"/>
      <c r="BF41" s="5"/>
    </row>
    <row r="42" spans="2:66" ht="13.5" customHeight="1" x14ac:dyDescent="0.2">
      <c r="B42" s="10">
        <v>195</v>
      </c>
      <c r="C42" s="10">
        <v>9.3130000000000006</v>
      </c>
      <c r="D42" s="10">
        <v>195.38803999999999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36.1</v>
      </c>
      <c r="Q42" s="24">
        <v>1.68</v>
      </c>
      <c r="R42" s="24">
        <v>4.29</v>
      </c>
      <c r="S42" s="24">
        <v>44.33</v>
      </c>
      <c r="T42" s="24">
        <v>92.02</v>
      </c>
      <c r="U42" s="10">
        <v>2</v>
      </c>
      <c r="V42" s="10">
        <v>0</v>
      </c>
      <c r="W42" s="10">
        <v>3</v>
      </c>
      <c r="X42" s="10">
        <v>2</v>
      </c>
      <c r="Y42" s="10">
        <v>4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8.3414999999999999</v>
      </c>
      <c r="AK42" s="10">
        <v>2.9600000000000001E-2</v>
      </c>
      <c r="AL42" s="11">
        <v>0.29199999999999998</v>
      </c>
      <c r="AM42" s="11">
        <v>1E-3</v>
      </c>
      <c r="AN42" s="11">
        <v>3.4714999999999998</v>
      </c>
      <c r="AO42" s="11">
        <v>1.3599999999999999E-2</v>
      </c>
      <c r="AP42" s="11">
        <v>0.33510000000000001</v>
      </c>
      <c r="AQ42" s="11">
        <v>1.2999999999999999E-3</v>
      </c>
      <c r="AR42" s="11">
        <v>15.6629</v>
      </c>
      <c r="AS42" s="11">
        <v>2.7699999999999999E-2</v>
      </c>
      <c r="AT42" s="11">
        <v>0.29020000000000001</v>
      </c>
      <c r="AU42" s="11">
        <v>5.0000000000000001E-4</v>
      </c>
      <c r="AV42" s="11">
        <v>26.3994</v>
      </c>
      <c r="AW42" s="11">
        <v>0.14560000000000001</v>
      </c>
      <c r="AX42" s="11">
        <v>0.37419999999999998</v>
      </c>
      <c r="AY42" s="11">
        <v>2.0999999999999999E-3</v>
      </c>
      <c r="AZ42" s="11">
        <v>5.5124770900888152E-2</v>
      </c>
      <c r="BA42" s="11">
        <v>1.2894555478980012</v>
      </c>
      <c r="BB42" s="11">
        <v>0.12642986152919922</v>
      </c>
      <c r="BC42" s="11">
        <v>0.10821023703194774</v>
      </c>
      <c r="BD42" s="11">
        <v>0.29712416555286408</v>
      </c>
      <c r="BE42" s="27"/>
      <c r="BF42" s="5"/>
    </row>
    <row r="43" spans="2:66" ht="13.5" customHeight="1" x14ac:dyDescent="0.2">
      <c r="B43" s="10">
        <v>195</v>
      </c>
      <c r="C43" s="10">
        <v>9.3230000000000004</v>
      </c>
      <c r="D43" s="10">
        <v>195.38846000000001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36.1</v>
      </c>
      <c r="Q43" s="24">
        <v>1.68</v>
      </c>
      <c r="R43" s="24">
        <v>4.29</v>
      </c>
      <c r="S43" s="24">
        <v>44.21</v>
      </c>
      <c r="T43" s="24">
        <v>92.11</v>
      </c>
      <c r="U43" s="10">
        <v>2</v>
      </c>
      <c r="V43" s="10">
        <v>0</v>
      </c>
      <c r="W43" s="10">
        <v>3</v>
      </c>
      <c r="X43" s="10">
        <v>2</v>
      </c>
      <c r="Y43" s="10">
        <v>4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1.1612</v>
      </c>
      <c r="AK43" s="10">
        <v>5.8099999999999999E-2</v>
      </c>
      <c r="AL43" s="11">
        <v>4.0599999999999997E-2</v>
      </c>
      <c r="AM43" s="11">
        <v>2E-3</v>
      </c>
      <c r="AN43" s="11">
        <v>1.8653999999999999</v>
      </c>
      <c r="AO43" s="11">
        <v>5.0299999999999997E-2</v>
      </c>
      <c r="AP43" s="11">
        <v>0.17960000000000001</v>
      </c>
      <c r="AQ43" s="11">
        <v>4.7999999999999996E-3</v>
      </c>
      <c r="AR43" s="11">
        <v>2.1781999999999999</v>
      </c>
      <c r="AS43" s="11">
        <v>0.1095</v>
      </c>
      <c r="AT43" s="11">
        <v>4.0300000000000002E-2</v>
      </c>
      <c r="AU43" s="11">
        <v>2E-3</v>
      </c>
      <c r="AV43" s="11">
        <v>32.025799999999997</v>
      </c>
      <c r="AW43" s="11">
        <v>0.35149999999999998</v>
      </c>
      <c r="AX43" s="11">
        <v>0.45290000000000002</v>
      </c>
      <c r="AY43" s="11">
        <v>5.0000000000000001E-3</v>
      </c>
      <c r="AZ43" s="11">
        <v>0.43209486166007899</v>
      </c>
      <c r="BA43" s="11">
        <v>11.238213399503723</v>
      </c>
      <c r="BB43" s="11">
        <v>0.83657745336577449</v>
      </c>
      <c r="BC43" s="11">
        <v>0.62313733387031811</v>
      </c>
      <c r="BD43" s="11">
        <v>0.45543657615884331</v>
      </c>
      <c r="BE43" s="27"/>
      <c r="BF43" s="5"/>
    </row>
    <row r="44" spans="2:66" ht="13.5" customHeight="1" x14ac:dyDescent="0.2">
      <c r="B44" s="10">
        <v>195</v>
      </c>
      <c r="C44" s="10">
        <v>9.33</v>
      </c>
      <c r="D44" s="10">
        <v>195.38874999999999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36.1</v>
      </c>
      <c r="Q44" s="24">
        <v>1.68</v>
      </c>
      <c r="R44" s="24">
        <v>4.29</v>
      </c>
      <c r="S44" s="24">
        <v>44.12</v>
      </c>
      <c r="T44" s="24">
        <v>92.17</v>
      </c>
      <c r="U44" s="10">
        <v>2</v>
      </c>
      <c r="V44" s="10">
        <v>0</v>
      </c>
      <c r="W44" s="10">
        <v>3</v>
      </c>
      <c r="X44" s="10">
        <v>2</v>
      </c>
      <c r="Y44" s="10">
        <v>4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8.0450999999999997</v>
      </c>
      <c r="AK44" s="10">
        <v>0.15060000000000001</v>
      </c>
      <c r="AL44" s="11">
        <v>0.28060000000000002</v>
      </c>
      <c r="AM44" s="11">
        <v>5.3E-3</v>
      </c>
      <c r="AN44" s="11">
        <v>3.1833</v>
      </c>
      <c r="AO44" s="11">
        <v>4.8099999999999997E-2</v>
      </c>
      <c r="AP44" s="11">
        <v>0.30599999999999999</v>
      </c>
      <c r="AQ44" s="11">
        <v>4.5999999999999999E-3</v>
      </c>
      <c r="AR44" s="11">
        <v>14.9079</v>
      </c>
      <c r="AS44" s="11">
        <v>0.2767</v>
      </c>
      <c r="AT44" s="11">
        <v>0.27510000000000001</v>
      </c>
      <c r="AU44" s="11">
        <v>5.1000000000000004E-3</v>
      </c>
      <c r="AV44" s="11">
        <v>24.194600000000001</v>
      </c>
      <c r="AW44" s="11">
        <v>0.31619999999999998</v>
      </c>
      <c r="AX44" s="11">
        <v>0.34160000000000001</v>
      </c>
      <c r="AY44" s="11">
        <v>4.4999999999999997E-3</v>
      </c>
      <c r="AZ44" s="11">
        <v>5.4972205064854882E-2</v>
      </c>
      <c r="BA44" s="11">
        <v>1.2417302798982188</v>
      </c>
      <c r="BB44" s="11">
        <v>0.10783200908059024</v>
      </c>
      <c r="BC44" s="11">
        <v>8.9325691770394913E-2</v>
      </c>
      <c r="BD44" s="11">
        <v>0.46552669570621102</v>
      </c>
      <c r="BE44" s="27"/>
      <c r="BF44" s="5"/>
    </row>
    <row r="45" spans="2:66" ht="13.5" customHeight="1" x14ac:dyDescent="0.2">
      <c r="B45" s="10">
        <v>195</v>
      </c>
      <c r="C45" s="10">
        <v>9.3379999999999992</v>
      </c>
      <c r="D45" s="10">
        <v>195.38908000000001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36.1</v>
      </c>
      <c r="Q45" s="24">
        <v>1.68</v>
      </c>
      <c r="R45" s="24">
        <v>4.29</v>
      </c>
      <c r="S45" s="24">
        <v>44.02</v>
      </c>
      <c r="T45" s="24">
        <v>92.24</v>
      </c>
      <c r="U45" s="10">
        <v>2</v>
      </c>
      <c r="V45" s="10">
        <v>0</v>
      </c>
      <c r="W45" s="10">
        <v>3</v>
      </c>
      <c r="X45" s="10">
        <v>2</v>
      </c>
      <c r="Y45" s="10">
        <v>4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4.2424999999999997</v>
      </c>
      <c r="AK45" s="10">
        <v>0.14080000000000001</v>
      </c>
      <c r="AL45" s="11">
        <v>0.1477</v>
      </c>
      <c r="AM45" s="11">
        <v>4.8999999999999998E-3</v>
      </c>
      <c r="AN45" s="11">
        <v>2.6141999999999999</v>
      </c>
      <c r="AO45" s="11">
        <v>6.5500000000000003E-2</v>
      </c>
      <c r="AP45" s="11">
        <v>0.25080000000000002</v>
      </c>
      <c r="AQ45" s="11">
        <v>6.3E-3</v>
      </c>
      <c r="AR45" s="11">
        <v>7.9569999999999999</v>
      </c>
      <c r="AS45" s="11">
        <v>0.18729999999999999</v>
      </c>
      <c r="AT45" s="11">
        <v>0.14660000000000001</v>
      </c>
      <c r="AU45" s="11">
        <v>3.3999999999999998E-3</v>
      </c>
      <c r="AV45" s="11">
        <v>30.417899999999999</v>
      </c>
      <c r="AW45" s="11">
        <v>0.60319999999999996</v>
      </c>
      <c r="AX45" s="11">
        <v>0.42870000000000003</v>
      </c>
      <c r="AY45" s="11">
        <v>8.5000000000000006E-3</v>
      </c>
      <c r="AZ45" s="11">
        <v>0.26181015452538631</v>
      </c>
      <c r="BA45" s="11">
        <v>2.9242837653478855</v>
      </c>
      <c r="BB45" s="11">
        <v>0.490352859377716</v>
      </c>
      <c r="BC45" s="11">
        <v>0.39351808797544874</v>
      </c>
      <c r="BD45" s="11">
        <v>0.53435908026981271</v>
      </c>
      <c r="BE45" s="27"/>
      <c r="BF45" s="5"/>
    </row>
    <row r="46" spans="2:66" ht="13.5" customHeight="1" x14ac:dyDescent="0.2">
      <c r="B46" s="10">
        <v>195</v>
      </c>
      <c r="C46" s="10">
        <v>9.3450000000000006</v>
      </c>
      <c r="D46" s="10">
        <v>195.38937999999999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36.1</v>
      </c>
      <c r="Q46" s="24">
        <v>1.68</v>
      </c>
      <c r="R46" s="24">
        <v>4.29</v>
      </c>
      <c r="S46" s="24">
        <v>43.93</v>
      </c>
      <c r="T46" s="24">
        <v>92.3</v>
      </c>
      <c r="U46" s="10">
        <v>2</v>
      </c>
      <c r="V46" s="10">
        <v>0</v>
      </c>
      <c r="W46" s="10">
        <v>3</v>
      </c>
      <c r="X46" s="10">
        <v>2</v>
      </c>
      <c r="Y46" s="10">
        <v>4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5.0632999999999999</v>
      </c>
      <c r="AK46" s="10">
        <v>4.9700000000000001E-2</v>
      </c>
      <c r="AL46" s="11">
        <v>0.17599999999999999</v>
      </c>
      <c r="AM46" s="11">
        <v>1.6999999999999999E-3</v>
      </c>
      <c r="AN46" s="11">
        <v>2.2073999999999998</v>
      </c>
      <c r="AO46" s="11">
        <v>2.0400000000000001E-2</v>
      </c>
      <c r="AP46" s="11">
        <v>0.2114</v>
      </c>
      <c r="AQ46" s="11">
        <v>2E-3</v>
      </c>
      <c r="AR46" s="11">
        <v>9.4634</v>
      </c>
      <c r="AS46" s="11">
        <v>9.7900000000000001E-2</v>
      </c>
      <c r="AT46" s="11">
        <v>0.17399999999999999</v>
      </c>
      <c r="AU46" s="11">
        <v>1.8E-3</v>
      </c>
      <c r="AV46" s="11">
        <v>17.053899999999999</v>
      </c>
      <c r="AW46" s="11">
        <v>0.1477</v>
      </c>
      <c r="AX46" s="11">
        <v>0.24</v>
      </c>
      <c r="AY46" s="11">
        <v>2.0999999999999999E-3</v>
      </c>
      <c r="AZ46" s="11">
        <v>6.3358440407620703E-2</v>
      </c>
      <c r="BA46" s="11">
        <v>1.3793103448275863</v>
      </c>
      <c r="BB46" s="11">
        <v>0.15942028985507248</v>
      </c>
      <c r="BC46" s="11">
        <v>0.10831509846827134</v>
      </c>
      <c r="BD46" s="11">
        <v>0.16766173816206351</v>
      </c>
      <c r="BE46" s="27"/>
      <c r="BF46" s="5"/>
    </row>
    <row r="47" spans="2:66" ht="13.5" customHeight="1" x14ac:dyDescent="0.2">
      <c r="B47" s="10">
        <v>195</v>
      </c>
      <c r="C47" s="10">
        <v>9.3529999999999998</v>
      </c>
      <c r="D47" s="10">
        <v>195.38971000000001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36.1</v>
      </c>
      <c r="Q47" s="24">
        <v>1.68</v>
      </c>
      <c r="R47" s="24">
        <v>4.29</v>
      </c>
      <c r="S47" s="24">
        <v>43.83</v>
      </c>
      <c r="T47" s="24">
        <v>92.37</v>
      </c>
      <c r="U47" s="10">
        <v>2</v>
      </c>
      <c r="V47" s="10">
        <v>0</v>
      </c>
      <c r="W47" s="10">
        <v>3</v>
      </c>
      <c r="X47" s="10">
        <v>2</v>
      </c>
      <c r="Y47" s="10">
        <v>4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1.0619000000000001</v>
      </c>
      <c r="AK47" s="10">
        <v>6.3E-3</v>
      </c>
      <c r="AL47" s="11">
        <v>3.6799999999999999E-2</v>
      </c>
      <c r="AM47" s="11">
        <v>2.0000000000000001E-4</v>
      </c>
      <c r="AN47" s="11">
        <v>2.1600999999999999</v>
      </c>
      <c r="AO47" s="11">
        <v>3.1199999999999999E-2</v>
      </c>
      <c r="AP47" s="11">
        <v>0.20649999999999999</v>
      </c>
      <c r="AQ47" s="11">
        <v>3.0000000000000001E-3</v>
      </c>
      <c r="AR47" s="11">
        <v>2.0047999999999999</v>
      </c>
      <c r="AS47" s="11">
        <v>4.0000000000000002E-4</v>
      </c>
      <c r="AT47" s="11">
        <v>3.6799999999999999E-2</v>
      </c>
      <c r="AU47" s="11">
        <v>0</v>
      </c>
      <c r="AV47" s="11">
        <v>38.363500000000002</v>
      </c>
      <c r="AW47" s="11">
        <v>0.20799999999999999</v>
      </c>
      <c r="AX47" s="11">
        <v>0.53879999999999995</v>
      </c>
      <c r="AY47" s="11">
        <v>2.8999999999999998E-3</v>
      </c>
      <c r="AZ47" s="11">
        <v>0.4458607272239366</v>
      </c>
      <c r="BA47" s="11">
        <v>14.641304347826086</v>
      </c>
      <c r="BB47" s="11">
        <v>0.87213342599027122</v>
      </c>
      <c r="BC47" s="11">
        <v>0.70007437709185583</v>
      </c>
      <c r="BD47" s="11">
        <v>0.42926234188315127</v>
      </c>
      <c r="BE47" s="27"/>
      <c r="BF47" s="5"/>
    </row>
    <row r="48" spans="2:66" ht="13.5" customHeight="1" x14ac:dyDescent="0.2">
      <c r="B48" s="10">
        <v>195</v>
      </c>
      <c r="C48" s="10">
        <v>9.36</v>
      </c>
      <c r="D48" s="10">
        <v>195.39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36.1</v>
      </c>
      <c r="Q48" s="24">
        <v>1.68</v>
      </c>
      <c r="R48" s="24">
        <v>4.29</v>
      </c>
      <c r="S48" s="24">
        <v>43.74</v>
      </c>
      <c r="T48" s="24">
        <v>92.43</v>
      </c>
      <c r="U48" s="10">
        <v>2</v>
      </c>
      <c r="V48" s="10">
        <v>0</v>
      </c>
      <c r="W48" s="10">
        <v>3</v>
      </c>
      <c r="X48" s="10">
        <v>2</v>
      </c>
      <c r="Y48" s="10">
        <v>4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7.9015000000000004</v>
      </c>
      <c r="AK48" s="10">
        <v>6.0499999999999998E-2</v>
      </c>
      <c r="AL48" s="11">
        <v>0.2737</v>
      </c>
      <c r="AM48" s="11">
        <v>2.0999999999999999E-3</v>
      </c>
      <c r="AN48" s="11">
        <v>3.1242999999999999</v>
      </c>
      <c r="AO48" s="11">
        <v>2.93E-2</v>
      </c>
      <c r="AP48" s="11">
        <v>0.29820000000000002</v>
      </c>
      <c r="AQ48" s="11">
        <v>2.8E-3</v>
      </c>
      <c r="AR48" s="11">
        <v>14.6473</v>
      </c>
      <c r="AS48" s="11">
        <v>0.1404</v>
      </c>
      <c r="AT48" s="11">
        <v>0.26840000000000003</v>
      </c>
      <c r="AU48" s="11">
        <v>2.5999999999999999E-3</v>
      </c>
      <c r="AV48" s="11">
        <v>23.747399999999999</v>
      </c>
      <c r="AW48" s="11">
        <v>0.2475</v>
      </c>
      <c r="AX48" s="11">
        <v>0.33300000000000002</v>
      </c>
      <c r="AY48" s="11">
        <v>3.5000000000000001E-3</v>
      </c>
      <c r="AZ48" s="11">
        <v>5.5133079847908745E-2</v>
      </c>
      <c r="BA48" s="11">
        <v>1.2406855439642324</v>
      </c>
      <c r="BB48" s="11">
        <v>0.1074160292650482</v>
      </c>
      <c r="BC48" s="11">
        <v>8.7978935899763938E-2</v>
      </c>
      <c r="BD48" s="11">
        <v>0.47258797837028704</v>
      </c>
      <c r="BE48" s="27"/>
      <c r="BF48" s="5"/>
    </row>
    <row r="49" spans="2:57" ht="13.5" customHeight="1" x14ac:dyDescent="0.2">
      <c r="B49" s="10">
        <v>195</v>
      </c>
      <c r="C49" s="10">
        <v>9.3670000000000009</v>
      </c>
      <c r="D49" s="10">
        <v>195.39028999999999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36.1</v>
      </c>
      <c r="Q49" s="24">
        <v>1.68</v>
      </c>
      <c r="R49" s="24">
        <v>4.29</v>
      </c>
      <c r="S49" s="24">
        <v>43.66</v>
      </c>
      <c r="T49" s="24">
        <v>92.49</v>
      </c>
      <c r="U49" s="10">
        <v>2</v>
      </c>
      <c r="V49" s="10">
        <v>0</v>
      </c>
      <c r="W49" s="10">
        <v>3</v>
      </c>
      <c r="X49" s="10">
        <v>2</v>
      </c>
      <c r="Y49" s="10">
        <v>4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4.2278000000000002</v>
      </c>
      <c r="AK49" s="10">
        <v>5.1999999999999998E-3</v>
      </c>
      <c r="AL49" s="11">
        <v>0.1462</v>
      </c>
      <c r="AM49" s="11">
        <v>2.0000000000000001E-4</v>
      </c>
      <c r="AN49" s="11">
        <v>2.5802999999999998</v>
      </c>
      <c r="AO49" s="11">
        <v>2.1899999999999999E-2</v>
      </c>
      <c r="AP49" s="11">
        <v>0.24579999999999999</v>
      </c>
      <c r="AQ49" s="11">
        <v>2.0999999999999999E-3</v>
      </c>
      <c r="AR49" s="11">
        <v>7.8109000000000002</v>
      </c>
      <c r="AS49" s="11">
        <v>7.51E-2</v>
      </c>
      <c r="AT49" s="11">
        <v>0.1429</v>
      </c>
      <c r="AU49" s="11">
        <v>1.4E-3</v>
      </c>
      <c r="AV49" s="11">
        <v>29.719000000000001</v>
      </c>
      <c r="AW49" s="11">
        <v>3.7400000000000003E-2</v>
      </c>
      <c r="AX49" s="11">
        <v>0.41610000000000003</v>
      </c>
      <c r="AY49" s="11">
        <v>5.0000000000000001E-4</v>
      </c>
      <c r="AZ49" s="11">
        <v>0.25728962078863882</v>
      </c>
      <c r="BA49" s="11">
        <v>2.9118264520643811</v>
      </c>
      <c r="BB49" s="11">
        <v>0.48872987477638635</v>
      </c>
      <c r="BC49" s="11">
        <v>0.38696883852691211</v>
      </c>
      <c r="BD49" s="11">
        <v>0.50270044630004651</v>
      </c>
      <c r="BE49" s="27"/>
    </row>
    <row r="50" spans="2:57" ht="13.5" customHeight="1" x14ac:dyDescent="0.2">
      <c r="B50" s="10">
        <v>195</v>
      </c>
      <c r="C50" s="10">
        <v>9.2609999999999992</v>
      </c>
      <c r="D50" s="10">
        <v>195.38587000000001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36.1</v>
      </c>
      <c r="Q50" s="24">
        <v>1.68</v>
      </c>
      <c r="R50" s="24">
        <v>4.29</v>
      </c>
      <c r="S50" s="24">
        <v>44.99</v>
      </c>
      <c r="T50" s="24">
        <v>91.58</v>
      </c>
      <c r="U50" s="10">
        <v>2</v>
      </c>
      <c r="V50" s="10">
        <v>0</v>
      </c>
      <c r="W50" s="10">
        <v>3</v>
      </c>
      <c r="X50" s="10">
        <v>2</v>
      </c>
      <c r="Y50" s="10">
        <v>4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7.4227999999999996</v>
      </c>
      <c r="AK50" s="10">
        <v>3.8999999999999998E-3</v>
      </c>
      <c r="AL50" s="11">
        <v>0.26300000000000001</v>
      </c>
      <c r="AM50" s="11">
        <v>1E-4</v>
      </c>
      <c r="AN50" s="11">
        <v>2.9182000000000001</v>
      </c>
      <c r="AO50" s="11">
        <v>4.0000000000000002E-4</v>
      </c>
      <c r="AP50" s="11">
        <v>0.2853</v>
      </c>
      <c r="AQ50" s="11">
        <v>0</v>
      </c>
      <c r="AR50" s="11">
        <v>13.8338</v>
      </c>
      <c r="AS50" s="11">
        <v>8.9999999999999998E-4</v>
      </c>
      <c r="AT50" s="11">
        <v>0.25940000000000002</v>
      </c>
      <c r="AU50" s="11">
        <v>0</v>
      </c>
      <c r="AV50" s="11">
        <v>22.434899999999999</v>
      </c>
      <c r="AW50" s="11">
        <v>1.2500000000000001E-2</v>
      </c>
      <c r="AX50" s="11">
        <v>0.32179999999999997</v>
      </c>
      <c r="AY50" s="11">
        <v>2.0000000000000001E-4</v>
      </c>
      <c r="AZ50" s="11">
        <v>6.0121890957008692E-2</v>
      </c>
      <c r="BA50" s="11">
        <v>1.2405551272166537</v>
      </c>
      <c r="BB50" s="11">
        <v>0.10736407432897448</v>
      </c>
      <c r="BC50" s="11">
        <v>8.657047724750272E-2</v>
      </c>
      <c r="BD50" s="11">
        <v>0.56651773421986995</v>
      </c>
      <c r="BE50" s="27"/>
    </row>
    <row r="51" spans="2:57" ht="13.5" customHeight="1" x14ac:dyDescent="0.2">
      <c r="B51" s="10">
        <v>195</v>
      </c>
      <c r="C51" s="10">
        <v>8.9949999999999992</v>
      </c>
      <c r="D51" s="10">
        <v>195.37478999999999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36.1</v>
      </c>
      <c r="Q51" s="24">
        <v>1.68</v>
      </c>
      <c r="R51" s="24">
        <v>4.29</v>
      </c>
      <c r="S51" s="24">
        <v>48.33</v>
      </c>
      <c r="T51" s="24">
        <v>89.37</v>
      </c>
      <c r="U51" s="10">
        <v>2</v>
      </c>
      <c r="V51" s="10">
        <v>0</v>
      </c>
      <c r="W51" s="10">
        <v>3</v>
      </c>
      <c r="X51" s="10">
        <v>2</v>
      </c>
      <c r="Y51" s="10">
        <v>4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18.250699999999998</v>
      </c>
      <c r="AK51" s="26">
        <v>1.0999999999999999E-2</v>
      </c>
      <c r="AL51" s="26">
        <v>0.68779999999999997</v>
      </c>
      <c r="AM51" s="26">
        <v>4.0000000000000002E-4</v>
      </c>
      <c r="AN51" s="26">
        <v>6.5069999999999997</v>
      </c>
      <c r="AO51" s="26">
        <v>1.9E-3</v>
      </c>
      <c r="AP51" s="26">
        <v>0.68069999999999997</v>
      </c>
      <c r="AQ51" s="26">
        <v>2.0000000000000001E-4</v>
      </c>
      <c r="AR51" s="26">
        <v>34.633099999999999</v>
      </c>
      <c r="AS51" s="26">
        <v>1.7399999999999999E-2</v>
      </c>
      <c r="AT51" s="26">
        <v>0.69330000000000003</v>
      </c>
      <c r="AU51" s="26">
        <v>2.9999999999999997E-4</v>
      </c>
      <c r="AV51" s="26">
        <v>43.9587</v>
      </c>
      <c r="AW51" s="26">
        <v>1.66E-2</v>
      </c>
      <c r="AX51" s="26">
        <v>0.66969999999999996</v>
      </c>
      <c r="AY51" s="26">
        <v>2.9999999999999997E-4</v>
      </c>
      <c r="AZ51" s="11">
        <v>-8.1457345971564059E-3</v>
      </c>
      <c r="BA51" s="11">
        <v>0.96595990191836134</v>
      </c>
      <c r="BB51" s="11">
        <v>-1.7314746881878257E-2</v>
      </c>
      <c r="BC51" s="11">
        <v>-8.4451601359814155E-3</v>
      </c>
      <c r="BD51" s="11">
        <v>0.52428116163229488</v>
      </c>
      <c r="BE51" s="27"/>
    </row>
    <row r="52" spans="2:57" ht="13.5" customHeight="1" x14ac:dyDescent="0.2">
      <c r="B52" s="10">
        <v>195</v>
      </c>
      <c r="C52" s="10">
        <v>8.9809999999999999</v>
      </c>
      <c r="D52" s="10">
        <v>195.37421000000001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36.1</v>
      </c>
      <c r="Q52" s="24">
        <v>1.68</v>
      </c>
      <c r="R52" s="24">
        <v>4.29</v>
      </c>
      <c r="S52" s="24">
        <v>48.5</v>
      </c>
      <c r="T52" s="24">
        <v>89.26</v>
      </c>
      <c r="U52" s="10">
        <v>2</v>
      </c>
      <c r="V52" s="10">
        <v>0</v>
      </c>
      <c r="W52" s="10">
        <v>3</v>
      </c>
      <c r="X52" s="10">
        <v>2</v>
      </c>
      <c r="Y52" s="10">
        <v>4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26.305599999999998</v>
      </c>
      <c r="AK52" s="10">
        <v>6.4999999999999997E-3</v>
      </c>
      <c r="AL52" s="11">
        <v>0.99480000000000002</v>
      </c>
      <c r="AM52" s="11">
        <v>2.0000000000000001E-4</v>
      </c>
      <c r="AN52" s="11">
        <v>9.4720999999999993</v>
      </c>
      <c r="AO52" s="11">
        <v>2.8E-3</v>
      </c>
      <c r="AP52" s="11">
        <v>0.99450000000000005</v>
      </c>
      <c r="AQ52" s="11">
        <v>2.9999999999999997E-4</v>
      </c>
      <c r="AR52" s="11">
        <v>49.512</v>
      </c>
      <c r="AS52" s="11">
        <v>1.5699999999999999E-2</v>
      </c>
      <c r="AT52" s="11">
        <v>0.99480000000000002</v>
      </c>
      <c r="AU52" s="11">
        <v>2.9999999999999997E-4</v>
      </c>
      <c r="AV52" s="11">
        <v>65.062399999999997</v>
      </c>
      <c r="AW52" s="11">
        <v>2.5100000000000001E-2</v>
      </c>
      <c r="AX52" s="11">
        <v>0.99450000000000005</v>
      </c>
      <c r="AY52" s="11">
        <v>4.0000000000000002E-4</v>
      </c>
      <c r="AZ52" s="25">
        <v>0.74583313767449977</v>
      </c>
      <c r="BA52" s="25">
        <v>1.314073355954112</v>
      </c>
      <c r="BB52" s="25">
        <v>0.13572316328953063</v>
      </c>
      <c r="BC52" s="25">
        <v>0.20270016615337549</v>
      </c>
      <c r="BD52" s="25">
        <v>12.1223232337979</v>
      </c>
      <c r="BE52" s="27"/>
    </row>
    <row r="53" spans="2:57" ht="13.5" customHeight="1" x14ac:dyDescent="0.2">
      <c r="B53" s="10">
        <v>195</v>
      </c>
      <c r="C53" s="10">
        <v>9.25</v>
      </c>
      <c r="D53" s="10">
        <v>195.38542000000001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36.1</v>
      </c>
      <c r="Q53" s="24">
        <v>1.68</v>
      </c>
      <c r="R53" s="24">
        <v>4.29</v>
      </c>
      <c r="S53" s="24">
        <v>45.12</v>
      </c>
      <c r="T53" s="24">
        <v>91.48</v>
      </c>
      <c r="U53" s="10">
        <v>2</v>
      </c>
      <c r="V53" s="10">
        <v>0</v>
      </c>
      <c r="W53" s="10">
        <v>3</v>
      </c>
      <c r="X53" s="10">
        <v>2</v>
      </c>
      <c r="Y53" s="10">
        <v>4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28.2301</v>
      </c>
      <c r="AK53" s="10">
        <v>2.8000000000000001E-2</v>
      </c>
      <c r="AL53" s="11">
        <v>1.0026999999999999</v>
      </c>
      <c r="AM53" s="11">
        <v>1E-3</v>
      </c>
      <c r="AN53" s="11">
        <v>10.2249</v>
      </c>
      <c r="AO53" s="11">
        <v>1.11E-2</v>
      </c>
      <c r="AP53" s="11">
        <v>1.0024999999999999</v>
      </c>
      <c r="AQ53" s="11">
        <v>1.1000000000000001E-3</v>
      </c>
      <c r="AR53" s="11">
        <v>53.333799999999997</v>
      </c>
      <c r="AS53" s="11">
        <v>6.0199999999999997E-2</v>
      </c>
      <c r="AT53" s="11">
        <v>1.0026999999999999</v>
      </c>
      <c r="AU53" s="11">
        <v>1.1000000000000001E-3</v>
      </c>
      <c r="AV53" s="11">
        <v>69.704999999999998</v>
      </c>
      <c r="AW53" s="11">
        <v>7.0499999999999993E-2</v>
      </c>
      <c r="AX53" s="11">
        <v>1.0024999999999999</v>
      </c>
      <c r="AY53" s="11">
        <v>1E-3</v>
      </c>
      <c r="AZ53" s="25">
        <v>0.74415331434169185</v>
      </c>
      <c r="BA53" s="25">
        <v>1.3069573141235016</v>
      </c>
      <c r="BB53" s="25">
        <v>0.13305721447218277</v>
      </c>
      <c r="BC53" s="25">
        <v>0.19877803572642766</v>
      </c>
      <c r="BD53" s="25">
        <v>12.20518046690353</v>
      </c>
      <c r="BE53" s="27"/>
    </row>
    <row r="54" spans="2:57" ht="13.5" customHeight="1" x14ac:dyDescent="0.2">
      <c r="B54" s="10">
        <v>195</v>
      </c>
      <c r="C54" s="10">
        <v>9.5470000000000006</v>
      </c>
      <c r="D54" s="10">
        <v>195.39778999999999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36.1</v>
      </c>
      <c r="Q54" s="24">
        <v>1.68</v>
      </c>
      <c r="R54" s="24">
        <v>4.29</v>
      </c>
      <c r="S54" s="24">
        <v>41.4</v>
      </c>
      <c r="T54" s="24">
        <v>94.11</v>
      </c>
      <c r="U54" s="10">
        <v>2</v>
      </c>
      <c r="V54" s="10">
        <v>0</v>
      </c>
      <c r="W54" s="10">
        <v>3</v>
      </c>
      <c r="X54" s="10">
        <v>2</v>
      </c>
      <c r="Y54" s="10">
        <v>4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30.398800000000001</v>
      </c>
      <c r="AK54" s="10">
        <v>1.4999999999999999E-2</v>
      </c>
      <c r="AL54" s="11">
        <v>1.0107999999999999</v>
      </c>
      <c r="AM54" s="11">
        <v>5.0000000000000001E-4</v>
      </c>
      <c r="AN54" s="11">
        <v>11.0662</v>
      </c>
      <c r="AO54" s="11">
        <v>3.2000000000000002E-3</v>
      </c>
      <c r="AP54" s="11">
        <v>1.0106999999999999</v>
      </c>
      <c r="AQ54" s="11">
        <v>2.9999999999999997E-4</v>
      </c>
      <c r="AR54" s="11">
        <v>57.513300000000001</v>
      </c>
      <c r="AS54" s="11">
        <v>1.9900000000000001E-2</v>
      </c>
      <c r="AT54" s="11">
        <v>1.0107999999999999</v>
      </c>
      <c r="AU54" s="11">
        <v>4.0000000000000002E-4</v>
      </c>
      <c r="AV54" s="11">
        <v>75.113</v>
      </c>
      <c r="AW54" s="11">
        <v>2.06E-2</v>
      </c>
      <c r="AX54" s="11">
        <v>1.0106999999999999</v>
      </c>
      <c r="AY54" s="11">
        <v>2.9999999999999997E-4</v>
      </c>
      <c r="AZ54" s="25">
        <v>0.74318164940031939</v>
      </c>
      <c r="BA54" s="25">
        <v>1.3060109574654906</v>
      </c>
      <c r="BB54" s="25">
        <v>0.13270143252130231</v>
      </c>
      <c r="BC54" s="25">
        <v>0.19830454237817768</v>
      </c>
      <c r="BD54" s="25">
        <v>12.203339884149917</v>
      </c>
      <c r="BE54" s="27"/>
    </row>
  </sheetData>
  <autoFilter ref="B9:BB54" xr:uid="{AD59BE1E-0EDF-4B75-A6F9-45C61D5186EF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221F-18EC-4BEE-A45F-BF0C1DCD29A5}">
  <sheetPr codeName="Sheet37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197</v>
      </c>
      <c r="C10" s="10">
        <v>9.1430000000000007</v>
      </c>
      <c r="D10" s="10">
        <v>197.38095999999999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35.700000000000003</v>
      </c>
      <c r="Q10" s="24">
        <v>1.8</v>
      </c>
      <c r="R10" s="24">
        <v>4.05</v>
      </c>
      <c r="S10" s="24">
        <v>46.65</v>
      </c>
      <c r="T10" s="24">
        <v>90.94</v>
      </c>
      <c r="U10" s="10">
        <v>5</v>
      </c>
      <c r="V10" s="10">
        <v>2</v>
      </c>
      <c r="W10" s="10">
        <v>3</v>
      </c>
      <c r="X10" s="10">
        <v>2</v>
      </c>
      <c r="Y10" s="10">
        <v>6</v>
      </c>
      <c r="Z10" s="10">
        <v>1</v>
      </c>
      <c r="AA10" s="10">
        <v>135</v>
      </c>
      <c r="AB10" s="10">
        <v>4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0.74739999999999995</v>
      </c>
      <c r="AK10" s="10">
        <v>0.1346</v>
      </c>
      <c r="AL10" s="11">
        <v>2.58E-2</v>
      </c>
      <c r="AM10" s="11">
        <v>4.5999999999999999E-3</v>
      </c>
      <c r="AN10" s="11">
        <v>1.5717000000000001</v>
      </c>
      <c r="AO10" s="11">
        <v>0.2868</v>
      </c>
      <c r="AP10" s="11">
        <v>0.14369999999999999</v>
      </c>
      <c r="AQ10" s="11">
        <v>2.6200000000000001E-2</v>
      </c>
      <c r="AR10" s="11">
        <v>1.4543999999999999</v>
      </c>
      <c r="AS10" s="11">
        <v>0.27400000000000002</v>
      </c>
      <c r="AT10" s="11">
        <v>2.6499999999999999E-2</v>
      </c>
      <c r="AU10" s="11">
        <v>5.0000000000000001E-3</v>
      </c>
      <c r="AV10" s="11">
        <v>25.188800000000001</v>
      </c>
      <c r="AW10" s="11">
        <v>4.6258999999999997</v>
      </c>
      <c r="AX10" s="11">
        <v>0.3483</v>
      </c>
      <c r="AY10" s="11">
        <v>6.4000000000000001E-2</v>
      </c>
      <c r="AZ10" s="11">
        <v>0.4158536585365854</v>
      </c>
      <c r="BA10" s="11">
        <v>13.143396226415094</v>
      </c>
      <c r="BB10" s="11">
        <v>0.85859124866595504</v>
      </c>
      <c r="BC10" s="11">
        <v>0.55178326474622763</v>
      </c>
      <c r="BD10" s="11">
        <v>0.29820320011543572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4.3075000000000002E-2</v>
      </c>
      <c r="BJ10" s="4">
        <f>DSTDEV(PlotSort,"PhxRed",$BI$35:$BI$38)/SQRT($BH10)</f>
        <v>4.2787523618682977E-3</v>
      </c>
      <c r="BK10" s="4">
        <f>DAVERAGE(PlotSort,"PhxRedEdge",$BI$35:$BI$38)</f>
        <v>0.23433437499999998</v>
      </c>
      <c r="BL10" s="4">
        <f>DSTDEV(PlotSort,"PhxRedEdge",$BI$35:$BI$38)/SQRT($BH10)</f>
        <v>1.4471608473211104E-2</v>
      </c>
      <c r="BM10" s="4">
        <f>DAVERAGE(PlotSort,"TMRed",$BI$35:$BI$38)</f>
        <v>4.3340625000000001E-2</v>
      </c>
      <c r="BN10" s="4">
        <f>DSTDEV(PlotSort,"TMRed",$BI$35:$BI$38)/SQRT($BH10)</f>
        <v>4.2078360545050632E-3</v>
      </c>
      <c r="BO10" s="4">
        <f>DAVERAGE(PlotSort,"TMNIR",$BI$35:$BI$38)</f>
        <v>0.56384374999999998</v>
      </c>
      <c r="BP10" s="4">
        <f>DSTDEV(PlotSort,"TMNIR",$BI$35:$BI$38)/SQRT($BH10)</f>
        <v>3.3897048216211652E-2</v>
      </c>
      <c r="BQ10" s="4">
        <f>DAVERAGE(PlotSort,"NDRE",$BI$35:$BI$38)</f>
        <v>0.4143949858734487</v>
      </c>
      <c r="BR10" s="4">
        <f>DSTDEV(PlotSort,"NDRE",$BI$35:$BI$38)/SQRT($BH10)</f>
        <v>4.2148795876458464E-3</v>
      </c>
      <c r="BS10" s="4">
        <f>DAVERAGE(PlotSort,"rvi",$BI$35:$BI$38)</f>
        <v>14.088279360866823</v>
      </c>
      <c r="BT10" s="4">
        <f>DSTDEV(PlotSort,"rvi",$BI$35:$BI$38)/SQRT($BH10)</f>
        <v>0.49050720118908653</v>
      </c>
      <c r="BU10" s="17">
        <f>DAVERAGE(PlotSort,"ndvi",$BI$35:$BI$38)</f>
        <v>0.85988034662612989</v>
      </c>
      <c r="BV10" s="4">
        <f>DSTDEV(PlotSort,"ndvi",$BI$35:$BI$38)/SQRT($BH10)</f>
        <v>7.938362879951694E-3</v>
      </c>
      <c r="BW10" s="17">
        <f>DAVERAGE(PlotSort,"SAVI",$BI$35:$BI$38)</f>
        <v>0.68699808943191742</v>
      </c>
      <c r="BX10" s="4">
        <f>DSTDEV(PlotSort,"SAVI",$BI$35:$BI$38)/SQRT($BH10)</f>
        <v>1.9265456458293785E-2</v>
      </c>
      <c r="BY10" s="17">
        <f>DAVERAGE(PlotSort,"CCCI",$BI$35:$BI$38)</f>
        <v>0.28704157317628476</v>
      </c>
      <c r="BZ10" s="4">
        <f>DSTDEV(PlotSort,"CCCI",$BI$35:$BI$38)/SQRT($BH10)</f>
        <v>1.4079582970431099E-2</v>
      </c>
    </row>
    <row r="11" spans="1:78" ht="13.5" customHeight="1" x14ac:dyDescent="0.2">
      <c r="B11" s="10">
        <v>197</v>
      </c>
      <c r="C11" s="10">
        <v>9.1349999999999998</v>
      </c>
      <c r="D11" s="10">
        <v>197.38063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35.700000000000003</v>
      </c>
      <c r="Q11" s="24">
        <v>1.8</v>
      </c>
      <c r="R11" s="24">
        <v>4.05</v>
      </c>
      <c r="S11" s="24">
        <v>46.75</v>
      </c>
      <c r="T11" s="24">
        <v>90.87</v>
      </c>
      <c r="U11" s="10">
        <v>5</v>
      </c>
      <c r="V11" s="10">
        <v>2</v>
      </c>
      <c r="W11" s="10">
        <v>3</v>
      </c>
      <c r="X11" s="10">
        <v>2</v>
      </c>
      <c r="Y11" s="10">
        <v>6</v>
      </c>
      <c r="Z11" s="10">
        <v>1</v>
      </c>
      <c r="AA11" s="10">
        <v>135</v>
      </c>
      <c r="AB11" s="10">
        <v>4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1.0482</v>
      </c>
      <c r="AK11" s="10">
        <v>4.19E-2</v>
      </c>
      <c r="AL11" s="11">
        <v>3.5799999999999998E-2</v>
      </c>
      <c r="AM11" s="11">
        <v>1.4E-3</v>
      </c>
      <c r="AN11" s="11">
        <v>2.2585999999999999</v>
      </c>
      <c r="AO11" s="11">
        <v>0.27700000000000002</v>
      </c>
      <c r="AP11" s="11">
        <v>0.20419999999999999</v>
      </c>
      <c r="AQ11" s="11">
        <v>2.5000000000000001E-2</v>
      </c>
      <c r="AR11" s="11">
        <v>2.0162</v>
      </c>
      <c r="AS11" s="11">
        <v>7.2999999999999995E-2</v>
      </c>
      <c r="AT11" s="11">
        <v>3.6299999999999999E-2</v>
      </c>
      <c r="AU11" s="11">
        <v>1.2999999999999999E-3</v>
      </c>
      <c r="AV11" s="11">
        <v>35.152000000000001</v>
      </c>
      <c r="AW11" s="11">
        <v>5.0086000000000004</v>
      </c>
      <c r="AX11" s="11">
        <v>0.48049999999999998</v>
      </c>
      <c r="AY11" s="11">
        <v>6.8500000000000005E-2</v>
      </c>
      <c r="AZ11" s="11">
        <v>0.40353439462538337</v>
      </c>
      <c r="BA11" s="11">
        <v>13.236914600550964</v>
      </c>
      <c r="BB11" s="11">
        <v>0.85952012383900933</v>
      </c>
      <c r="BC11" s="11">
        <v>0.65529110936270651</v>
      </c>
      <c r="BD11" s="11">
        <v>0.22560828418300399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3.7756249999999998E-2</v>
      </c>
      <c r="BJ11" s="4">
        <f>DSTDEV(PlotSort,"PhxRed",$BI$31:$BI$32)/SQRT($BH11)</f>
        <v>3.1311069494935292E-3</v>
      </c>
      <c r="BK11" s="4">
        <f>DAVERAGE(PlotSort,"PhxRedEdge",$BI$31:$BI$32)</f>
        <v>0.23034375000000001</v>
      </c>
      <c r="BL11" s="4">
        <f>DSTDEV(PlotSort,"PhxRedEdge",$BI$31:$BI$32)/SQRT($BH11)</f>
        <v>2.0520018617498872E-2</v>
      </c>
      <c r="BM11" s="4">
        <f>DAVERAGE(PlotSort,"TMRed",$BI$31:$BI$32)</f>
        <v>3.8212500000000003E-2</v>
      </c>
      <c r="BN11" s="4">
        <f>DSTDEV(PlotSort,"TMRed",$BI$31:$BI$32)/SQRT($BH11)</f>
        <v>3.2345127788689686E-3</v>
      </c>
      <c r="BO11" s="4">
        <f>DAVERAGE(PlotSort,"TMNIR",$BI$31:$BI$32)</f>
        <v>0.55546875000000007</v>
      </c>
      <c r="BP11" s="4">
        <f>DSTDEV(PlotSort,"TMNIR",$BI$31:$BI$32)/SQRT($BH11)</f>
        <v>4.7753519694669261E-2</v>
      </c>
      <c r="BQ11" s="4">
        <f>DAVERAGE(PlotSort,"NDRE",$BI$31:$BI$32)</f>
        <v>0.41530476176125303</v>
      </c>
      <c r="BR11" s="4">
        <f>DSTDEV(PlotSort,"NDRE",$BI$31:$BI$32)/SQRT($BH11)</f>
        <v>4.0736234755336552E-3</v>
      </c>
      <c r="BS11" s="4">
        <f>DAVERAGE(PlotSort,"rvi",$BI$31:$BI$32)</f>
        <v>14.585399141542963</v>
      </c>
      <c r="BT11" s="4">
        <f>DSTDEV(PlotSort,"rvi",$BI$31:$BI$32)/SQRT($BH11)</f>
        <v>0.29853331582997872</v>
      </c>
      <c r="BU11" s="17">
        <f>DAVERAGE(PlotSort,"ndvi",$BI$31:$BI$32)</f>
        <v>0.87097465056197609</v>
      </c>
      <c r="BV11" s="4">
        <f>DSTDEV(PlotSort,"ndvi",$BI$31:$BI$32)/SQRT($BH11)</f>
        <v>2.4425826370065348E-3</v>
      </c>
      <c r="BW11" s="17">
        <f>DAVERAGE(PlotSort,"SAVI",$BI$31:$BI$32)</f>
        <v>0.69094283815112534</v>
      </c>
      <c r="BX11" s="4">
        <f>DSTDEV(PlotSort,"SAVI",$BI$31:$BI$32)/SQRT($BH11)</f>
        <v>2.6928406901955061E-2</v>
      </c>
      <c r="BY11" s="17">
        <f>DAVERAGE(PlotSort,"CCCI",$BI$31:$BI$32)</f>
        <v>0.26047236039881977</v>
      </c>
      <c r="BZ11" s="4">
        <f>DSTDEV(PlotSort,"CCCI",$BI$31:$BI$32)/SQRT($BH11)</f>
        <v>1.8517523463610523E-2</v>
      </c>
    </row>
    <row r="12" spans="1:78" ht="13.5" customHeight="1" x14ac:dyDescent="0.2">
      <c r="B12" s="10">
        <v>197</v>
      </c>
      <c r="C12" s="10">
        <v>9.1280000000000001</v>
      </c>
      <c r="D12" s="10">
        <v>197.38032999999999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35.700000000000003</v>
      </c>
      <c r="Q12" s="24">
        <v>1.8</v>
      </c>
      <c r="R12" s="24">
        <v>4.05</v>
      </c>
      <c r="S12" s="24">
        <v>46.84</v>
      </c>
      <c r="T12" s="24">
        <v>90.82</v>
      </c>
      <c r="U12" s="10">
        <v>5</v>
      </c>
      <c r="V12" s="10">
        <v>2</v>
      </c>
      <c r="W12" s="10">
        <v>3</v>
      </c>
      <c r="X12" s="10">
        <v>2</v>
      </c>
      <c r="Y12" s="10">
        <v>6</v>
      </c>
      <c r="Z12" s="10">
        <v>1</v>
      </c>
      <c r="AA12" s="10">
        <v>135</v>
      </c>
      <c r="AB12" s="10">
        <v>4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1.1809000000000001</v>
      </c>
      <c r="AK12" s="10">
        <v>6.0499999999999998E-2</v>
      </c>
      <c r="AL12" s="11">
        <v>0.04</v>
      </c>
      <c r="AM12" s="11">
        <v>2E-3</v>
      </c>
      <c r="AN12" s="11">
        <v>2.8904000000000001</v>
      </c>
      <c r="AO12" s="11">
        <v>0.20019999999999999</v>
      </c>
      <c r="AP12" s="11">
        <v>0.25869999999999999</v>
      </c>
      <c r="AQ12" s="11">
        <v>1.7899999999999999E-2</v>
      </c>
      <c r="AR12" s="11">
        <v>2.1779000000000002</v>
      </c>
      <c r="AS12" s="11">
        <v>6.7100000000000007E-2</v>
      </c>
      <c r="AT12" s="11">
        <v>3.8899999999999997E-2</v>
      </c>
      <c r="AU12" s="11">
        <v>1.1999999999999999E-3</v>
      </c>
      <c r="AV12" s="11">
        <v>48.607500000000002</v>
      </c>
      <c r="AW12" s="11">
        <v>3.4714999999999998</v>
      </c>
      <c r="AX12" s="11">
        <v>0.65769999999999995</v>
      </c>
      <c r="AY12" s="11">
        <v>4.7E-2</v>
      </c>
      <c r="AZ12" s="11">
        <v>0.4353993889131384</v>
      </c>
      <c r="BA12" s="11">
        <v>16.907455012853472</v>
      </c>
      <c r="BB12" s="11">
        <v>0.88831467126040753</v>
      </c>
      <c r="BC12" s="11">
        <v>0.77569781046297837</v>
      </c>
      <c r="BD12" s="11">
        <v>0.32534148739025787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4.8393749999999999E-2</v>
      </c>
      <c r="BJ12" s="4">
        <f>DSTDEV(PlotSort,"PhxRed",$BJ$31:$BJ$32)/SQRT($BH12)</f>
        <v>7.8801145758908026E-3</v>
      </c>
      <c r="BK12" s="4">
        <f>DAVERAGE(PlotSort,"PhxRedEdge",$BJ$31:$BJ$32)</f>
        <v>0.23832500000000001</v>
      </c>
      <c r="BL12" s="4">
        <f>DSTDEV(PlotSort,"PhxRedEdge",$BJ$31:$BJ$32)/SQRT($BH12)</f>
        <v>2.1034233010341324E-2</v>
      </c>
      <c r="BM12" s="4">
        <f>DAVERAGE(PlotSort,"TMRed",$BJ$31:$BJ$32)</f>
        <v>4.8468749999999991E-2</v>
      </c>
      <c r="BN12" s="4">
        <f>DSTDEV(PlotSort,"TMRed",$BJ$31:$BJ$32)/SQRT($BH12)</f>
        <v>7.6951863674096128E-3</v>
      </c>
      <c r="BO12" s="4">
        <f>DAVERAGE(PlotSort,"TMNIR",$BJ$31:$BJ$32)</f>
        <v>0.57221875</v>
      </c>
      <c r="BP12" s="4">
        <f>DSTDEV(PlotSort,"TMNIR",$BJ$31:$BJ$32)/SQRT($BH12)</f>
        <v>4.9593246531785963E-2</v>
      </c>
      <c r="BQ12" s="4">
        <f>DAVERAGE(PlotSort,"NDRE",$BJ$31:$BJ$32)</f>
        <v>0.41348520998564459</v>
      </c>
      <c r="BR12" s="4">
        <f>DSTDEV(PlotSort,"NDRE",$BJ$31:$BJ$32)/SQRT($BH12)</f>
        <v>7.5315846430862145E-3</v>
      </c>
      <c r="BS12" s="4">
        <f>DAVERAGE(PlotSort,"rvi",$BJ$31:$BJ$32)</f>
        <v>13.591159580190682</v>
      </c>
      <c r="BT12" s="4">
        <f>DSTDEV(PlotSort,"rvi",$BJ$31:$BJ$32)/SQRT($BH12)</f>
        <v>0.93402159972712206</v>
      </c>
      <c r="BU12" s="17">
        <f>DAVERAGE(PlotSort,"ndvi",$BJ$31:$BJ$32)</f>
        <v>0.8487860426902839</v>
      </c>
      <c r="BV12" s="4">
        <f>DSTDEV(PlotSort,"ndvi",$BJ$31:$BJ$32)/SQRT($BH12)</f>
        <v>1.5430340705969169E-2</v>
      </c>
      <c r="BW12" s="17">
        <f>DAVERAGE(PlotSort,"SAVI",$BJ$31:$BJ$32)</f>
        <v>0.68305334071270951</v>
      </c>
      <c r="BX12" s="4">
        <f>DSTDEV(PlotSort,"SAVI",$BJ$31:$BJ$32)/SQRT($BH12)</f>
        <v>2.8406074255111224E-2</v>
      </c>
      <c r="BY12" s="17">
        <f>DAVERAGE(PlotSort,"CCCI",$BJ$31:$BJ$32)</f>
        <v>0.31361078595374975</v>
      </c>
      <c r="BZ12" s="4">
        <f>DSTDEV(PlotSort,"CCCI",$BJ$31:$BJ$32)/SQRT($BH12)</f>
        <v>1.9553725044790214E-2</v>
      </c>
    </row>
    <row r="13" spans="1:78" ht="13.5" customHeight="1" x14ac:dyDescent="0.2">
      <c r="B13" s="10">
        <v>197</v>
      </c>
      <c r="C13" s="10">
        <v>9.1199999999999992</v>
      </c>
      <c r="D13" s="10">
        <v>197.38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35.700000000000003</v>
      </c>
      <c r="Q13" s="24">
        <v>1.8</v>
      </c>
      <c r="R13" s="24">
        <v>4.05</v>
      </c>
      <c r="S13" s="24">
        <v>46.94</v>
      </c>
      <c r="T13" s="24">
        <v>90.75</v>
      </c>
      <c r="U13" s="10">
        <v>5</v>
      </c>
      <c r="V13" s="10">
        <v>2</v>
      </c>
      <c r="W13" s="10">
        <v>3</v>
      </c>
      <c r="X13" s="10">
        <v>2</v>
      </c>
      <c r="Y13" s="10">
        <v>6</v>
      </c>
      <c r="Z13" s="10">
        <v>1</v>
      </c>
      <c r="AA13" s="10">
        <v>135</v>
      </c>
      <c r="AB13" s="10">
        <v>4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0.52229999999999999</v>
      </c>
      <c r="AK13" s="10">
        <v>3.9100000000000003E-2</v>
      </c>
      <c r="AL13" s="11">
        <v>1.7500000000000002E-2</v>
      </c>
      <c r="AM13" s="11">
        <v>1.2999999999999999E-3</v>
      </c>
      <c r="AN13" s="11">
        <v>1.2495000000000001</v>
      </c>
      <c r="AO13" s="11">
        <v>9.0800000000000006E-2</v>
      </c>
      <c r="AP13" s="11">
        <v>0.1106</v>
      </c>
      <c r="AQ13" s="11">
        <v>8.0000000000000002E-3</v>
      </c>
      <c r="AR13" s="11">
        <v>1.0112000000000001</v>
      </c>
      <c r="AS13" s="11">
        <v>6.5500000000000003E-2</v>
      </c>
      <c r="AT13" s="11">
        <v>1.78E-2</v>
      </c>
      <c r="AU13" s="11">
        <v>1.1999999999999999E-3</v>
      </c>
      <c r="AV13" s="11">
        <v>20.194700000000001</v>
      </c>
      <c r="AW13" s="11">
        <v>1.6245000000000001</v>
      </c>
      <c r="AX13" s="11">
        <v>0.2702</v>
      </c>
      <c r="AY13" s="11">
        <v>2.1700000000000001E-2</v>
      </c>
      <c r="AZ13" s="11">
        <v>0.41911764705882348</v>
      </c>
      <c r="BA13" s="11">
        <v>15.179775280898877</v>
      </c>
      <c r="BB13" s="11">
        <v>0.87638888888888899</v>
      </c>
      <c r="BC13" s="11">
        <v>0.48045685279187816</v>
      </c>
      <c r="BD13" s="11">
        <v>0.26741599429960033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5.5850000000000004E-2</v>
      </c>
      <c r="BJ13" s="4">
        <f>DSTDEV(PlotSort,"PhxRed",$BL$35:$BL$36)/SQRT($BH13)</f>
        <v>1.4565198247878398E-2</v>
      </c>
      <c r="BK13" s="4">
        <f>DAVERAGE(PlotSort,"PhxRedEdge",$BL$35:$BL$36)</f>
        <v>0.22785000000000002</v>
      </c>
      <c r="BL13" s="4">
        <f>DSTDEV(PlotSort,"PhxRedEdge",$BL$35:$BL$36)/SQRT($BH13)</f>
        <v>2.6392720857950826E-2</v>
      </c>
      <c r="BM13" s="4">
        <f>DAVERAGE(PlotSort,"TMRed",$BL$35:$BL$36)</f>
        <v>5.5649999999999991E-2</v>
      </c>
      <c r="BN13" s="4">
        <f>DSTDEV(PlotSort,"TMRed",$BL$35:$BL$36)/SQRT($BH13)</f>
        <v>1.4233398851193024E-2</v>
      </c>
      <c r="BO13" s="4">
        <f>DAVERAGE(PlotSort,"TMNIR",$BL$35:$BL$36)</f>
        <v>0.51177499999999998</v>
      </c>
      <c r="BP13" s="4">
        <f>DSTDEV(PlotSort,"TMNIR",$BL$35:$BL$36)/SQRT($BH13)</f>
        <v>4.9348960583930117E-2</v>
      </c>
      <c r="BQ13" s="4">
        <f>DAVERAGE(PlotSort,"NDRE",$BL$35:$BL$36)</f>
        <v>0.38983888413413814</v>
      </c>
      <c r="BR13" s="4">
        <f>DSTDEV(PlotSort,"NDRE",$BL$35:$BL$36)/SQRT($BH13)</f>
        <v>9.5559795401138469E-3</v>
      </c>
      <c r="BS13" s="4">
        <f>DAVERAGE(PlotSort,"rvi",$BL$35:$BL$36)</f>
        <v>11.385680635622894</v>
      </c>
      <c r="BT13" s="4">
        <f>DSTDEV(PlotSort,"rvi",$BL$35:$BL$36)/SQRT($BH13)</f>
        <v>1.3245686811896935</v>
      </c>
      <c r="BU13" s="17">
        <f>DAVERAGE(PlotSort,"ndvi",$BL$35:$BL$36)</f>
        <v>0.8191042136899811</v>
      </c>
      <c r="BV13" s="4">
        <f>DSTDEV(PlotSort,"ndvi",$BL$35:$BL$36)/SQRT($BH13)</f>
        <v>2.6649474021377687E-2</v>
      </c>
      <c r="BW13" s="17">
        <f>DAVERAGE(PlotSort,"SAVI",$BL$35:$BL$36)</f>
        <v>0.63411947574782435</v>
      </c>
      <c r="BX13" s="4">
        <f>DSTDEV(PlotSort,"SAVI",$BL$35:$BL$36)/SQRT($BH13)</f>
        <v>2.6255208406105054E-2</v>
      </c>
      <c r="BY13" s="17">
        <f>DAVERAGE(PlotSort,"CCCI",$BL$35:$BL$36)</f>
        <v>0.26406648054322679</v>
      </c>
      <c r="BZ13" s="4">
        <f>DSTDEV(PlotSort,"CCCI",$BL$35:$BL$36)/SQRT($BH13)</f>
        <v>3.1406939467567188E-2</v>
      </c>
    </row>
    <row r="14" spans="1:78" ht="13.5" customHeight="1" x14ac:dyDescent="0.2">
      <c r="B14" s="10">
        <v>197</v>
      </c>
      <c r="C14" s="10">
        <v>9.1129999999999995</v>
      </c>
      <c r="D14" s="10">
        <v>197.37970999999999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35.700000000000003</v>
      </c>
      <c r="Q14" s="24">
        <v>1.8</v>
      </c>
      <c r="R14" s="24">
        <v>4.05</v>
      </c>
      <c r="S14" s="24">
        <v>47.03</v>
      </c>
      <c r="T14" s="24">
        <v>90.69</v>
      </c>
      <c r="U14" s="10">
        <v>5</v>
      </c>
      <c r="V14" s="10">
        <v>2</v>
      </c>
      <c r="W14" s="10">
        <v>3</v>
      </c>
      <c r="X14" s="10">
        <v>2</v>
      </c>
      <c r="Y14" s="10">
        <v>6</v>
      </c>
      <c r="Z14" s="10">
        <v>1</v>
      </c>
      <c r="AA14" s="10">
        <v>135</v>
      </c>
      <c r="AB14" s="10">
        <v>4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0.84299999999999997</v>
      </c>
      <c r="AK14" s="10">
        <v>0.1525</v>
      </c>
      <c r="AL14" s="11">
        <v>2.8000000000000001E-2</v>
      </c>
      <c r="AM14" s="11">
        <v>5.1000000000000004E-3</v>
      </c>
      <c r="AN14" s="11">
        <v>2.1175999999999999</v>
      </c>
      <c r="AO14" s="11">
        <v>0.33019999999999999</v>
      </c>
      <c r="AP14" s="11">
        <v>0.18559999999999999</v>
      </c>
      <c r="AQ14" s="11">
        <v>2.8899999999999999E-2</v>
      </c>
      <c r="AR14" s="11">
        <v>1.6611</v>
      </c>
      <c r="AS14" s="11">
        <v>0.3009</v>
      </c>
      <c r="AT14" s="11">
        <v>2.9000000000000001E-2</v>
      </c>
      <c r="AU14" s="11">
        <v>5.3E-3</v>
      </c>
      <c r="AV14" s="11">
        <v>34.0246</v>
      </c>
      <c r="AW14" s="11">
        <v>5.2083000000000004</v>
      </c>
      <c r="AX14" s="11">
        <v>0.45079999999999998</v>
      </c>
      <c r="AY14" s="11">
        <v>6.9000000000000006E-2</v>
      </c>
      <c r="AZ14" s="11">
        <v>0.41671904462602138</v>
      </c>
      <c r="BA14" s="11">
        <v>15.544827586206894</v>
      </c>
      <c r="BB14" s="11">
        <v>0.87911629845769057</v>
      </c>
      <c r="BC14" s="11">
        <v>0.64574402939375375</v>
      </c>
      <c r="BD14" s="11">
        <v>0.24660940423708569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3.8962500000000004E-2</v>
      </c>
      <c r="BJ14" s="4">
        <f>DSTDEV(PlotSort,"PhxRed",$BM$35:$BM$36)/SQRT($BH14)</f>
        <v>3.5216931888889243E-3</v>
      </c>
      <c r="BK14" s="4">
        <f>DAVERAGE(PlotSort,"PhxRedEdge",$BM$35:$BM$36)</f>
        <v>0.23142500000000002</v>
      </c>
      <c r="BL14" s="4">
        <f>DSTDEV(PlotSort,"PhxRedEdge",$BM$35:$BM$36)/SQRT($BH14)</f>
        <v>2.0864564257771268E-2</v>
      </c>
      <c r="BM14" s="4">
        <f>DAVERAGE(PlotSort,"TMRed",$BM$35:$BM$36)</f>
        <v>3.9300000000000002E-2</v>
      </c>
      <c r="BN14" s="4">
        <f>DSTDEV(PlotSort,"TMRed",$BM$35:$BM$36)/SQRT($BH14)</f>
        <v>3.5490961290634724E-3</v>
      </c>
      <c r="BO14" s="4">
        <f>DAVERAGE(PlotSort,"TMNIR",$BM$35:$BM$36)</f>
        <v>0.56752499999999995</v>
      </c>
      <c r="BP14" s="4">
        <f>DSTDEV(PlotSort,"TMNIR",$BM$35:$BM$36)/SQRT($BH14)</f>
        <v>4.8619120467157786E-2</v>
      </c>
      <c r="BQ14" s="4">
        <f>DAVERAGE(PlotSort,"NDRE",$BM$35:$BM$36)</f>
        <v>0.42258712311239627</v>
      </c>
      <c r="BR14" s="4">
        <f>DSTDEV(PlotSort,"NDRE",$BM$35:$BM$36)/SQRT($BH14)</f>
        <v>3.239678146299592E-3</v>
      </c>
      <c r="BS14" s="4">
        <f>DAVERAGE(PlotSort,"rvi",$BM$35:$BM$36)</f>
        <v>14.667301070427314</v>
      </c>
      <c r="BT14" s="4">
        <f>DSTDEV(PlotSort,"rvi",$BM$35:$BM$36)/SQRT($BH14)</f>
        <v>0.40491296092072099</v>
      </c>
      <c r="BU14" s="17">
        <f>DAVERAGE(PlotSort,"ndvi",$BM$35:$BM$36)</f>
        <v>0.87084656546232153</v>
      </c>
      <c r="BV14" s="4">
        <f>DSTDEV(PlotSort,"ndvi",$BM$35:$BM$36)/SQRT($BH14)</f>
        <v>3.889409022419904E-3</v>
      </c>
      <c r="BW14" s="17">
        <f>DAVERAGE(PlotSort,"SAVI",$BM$35:$BM$36)</f>
        <v>0.6976155695484999</v>
      </c>
      <c r="BX14" s="4">
        <f>DSTDEV(PlotSort,"SAVI",$BM$35:$BM$36)/SQRT($BH14)</f>
        <v>2.6651704952585793E-2</v>
      </c>
      <c r="BY14" s="17">
        <f>DAVERAGE(PlotSort,"CCCI",$BM$35:$BM$36)</f>
        <v>0.30232773973893051</v>
      </c>
      <c r="BZ14" s="4">
        <f>DSTDEV(PlotSort,"CCCI",$BM$35:$BM$36)/SQRT($BH14)</f>
        <v>1.7214643468128375E-2</v>
      </c>
    </row>
    <row r="15" spans="1:78" ht="13.5" customHeight="1" x14ac:dyDescent="0.2">
      <c r="B15" s="10">
        <v>197</v>
      </c>
      <c r="C15" s="10">
        <v>9.1039999999999992</v>
      </c>
      <c r="D15" s="10">
        <v>197.37933000000001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35.700000000000003</v>
      </c>
      <c r="Q15" s="24">
        <v>1.8</v>
      </c>
      <c r="R15" s="24">
        <v>4.05</v>
      </c>
      <c r="S15" s="24">
        <v>47.14</v>
      </c>
      <c r="T15" s="24">
        <v>90.62</v>
      </c>
      <c r="U15" s="10">
        <v>5</v>
      </c>
      <c r="V15" s="10">
        <v>2</v>
      </c>
      <c r="W15" s="10">
        <v>3</v>
      </c>
      <c r="X15" s="10">
        <v>2</v>
      </c>
      <c r="Y15" s="10">
        <v>6</v>
      </c>
      <c r="Z15" s="10">
        <v>1</v>
      </c>
      <c r="AA15" s="10">
        <v>135</v>
      </c>
      <c r="AB15" s="10">
        <v>4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0.88600000000000001</v>
      </c>
      <c r="AK15" s="10">
        <v>1.8800000000000001E-2</v>
      </c>
      <c r="AL15" s="11">
        <v>2.9000000000000001E-2</v>
      </c>
      <c r="AM15" s="11">
        <v>5.9999999999999995E-4</v>
      </c>
      <c r="AN15" s="11">
        <v>2.1857000000000002</v>
      </c>
      <c r="AO15" s="11">
        <v>4.3E-3</v>
      </c>
      <c r="AP15" s="11">
        <v>0.18920000000000001</v>
      </c>
      <c r="AQ15" s="11">
        <v>4.0000000000000002E-4</v>
      </c>
      <c r="AR15" s="11">
        <v>1.7163999999999999</v>
      </c>
      <c r="AS15" s="11">
        <v>3.1699999999999999E-2</v>
      </c>
      <c r="AT15" s="11">
        <v>2.9700000000000001E-2</v>
      </c>
      <c r="AU15" s="11">
        <v>5.0000000000000001E-4</v>
      </c>
      <c r="AV15" s="11">
        <v>38.116</v>
      </c>
      <c r="AW15" s="11">
        <v>0.74260000000000004</v>
      </c>
      <c r="AX15" s="11">
        <v>0.49869999999999998</v>
      </c>
      <c r="AY15" s="11">
        <v>9.7000000000000003E-3</v>
      </c>
      <c r="AZ15" s="11">
        <v>0.44992004651838935</v>
      </c>
      <c r="BA15" s="11">
        <v>16.791245791245789</v>
      </c>
      <c r="BB15" s="11">
        <v>0.88758516275548827</v>
      </c>
      <c r="BC15" s="11">
        <v>0.68407234539089845</v>
      </c>
      <c r="BD15" s="11">
        <v>0.40776226454104958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3.8524999999999997E-2</v>
      </c>
      <c r="BJ15" s="4">
        <f>DSTDEV(PlotSort,"PhxRed",$BN$35:$BN$36)/SQRT($BH15)</f>
        <v>5.2826451031386095E-3</v>
      </c>
      <c r="BK15" s="4">
        <f>DAVERAGE(PlotSort,"PhxRedEdge",$BN$35:$BN$36)</f>
        <v>0.24663750000000001</v>
      </c>
      <c r="BL15" s="4">
        <f>DSTDEV(PlotSort,"PhxRedEdge",$BN$35:$BN$36)/SQRT($BH15)</f>
        <v>3.3429520409683229E-2</v>
      </c>
      <c r="BM15" s="4">
        <f>DAVERAGE(PlotSort,"TMRed",$BN$35:$BN$36)</f>
        <v>3.9112499999999994E-2</v>
      </c>
      <c r="BN15" s="4">
        <f>DSTDEV(PlotSort,"TMRed",$BN$35:$BN$36)/SQRT($BH15)</f>
        <v>5.3112897781182038E-3</v>
      </c>
      <c r="BO15" s="4">
        <f>DAVERAGE(PlotSort,"TMNIR",$BN$35:$BN$36)</f>
        <v>0.60854999999999992</v>
      </c>
      <c r="BP15" s="4">
        <f>DSTDEV(PlotSort,"TMNIR",$BN$35:$BN$36)/SQRT($BH15)</f>
        <v>8.4328026606986267E-2</v>
      </c>
      <c r="BQ15" s="4">
        <f>DAVERAGE(PlotSort,"NDRE",$BN$35:$BN$36)</f>
        <v>0.42256681313486455</v>
      </c>
      <c r="BR15" s="4">
        <f>DSTDEV(PlotSort,"NDRE",$BN$35:$BN$36)/SQRT($BH15)</f>
        <v>7.9713797363236832E-3</v>
      </c>
      <c r="BS15" s="4">
        <f>DAVERAGE(PlotSort,"rvi",$BN$35:$BN$36)</f>
        <v>15.632834666989771</v>
      </c>
      <c r="BT15" s="4">
        <f>DSTDEV(PlotSort,"rvi",$BN$35:$BN$36)/SQRT($BH15)</f>
        <v>0.56994150429926504</v>
      </c>
      <c r="BU15" s="17">
        <f>DAVERAGE(PlotSort,"ndvi",$BN$35:$BN$36)</f>
        <v>0.8787240418898955</v>
      </c>
      <c r="BV15" s="4">
        <f>DSTDEV(PlotSort,"ndvi",$BN$35:$BN$36)/SQRT($BH15)</f>
        <v>4.321093303137017E-3</v>
      </c>
      <c r="BW15" s="17">
        <f>DAVERAGE(PlotSort,"SAVI",$BN$35:$BN$36)</f>
        <v>0.71864174288284555</v>
      </c>
      <c r="BX15" s="4">
        <f>DSTDEV(PlotSort,"SAVI",$BN$35:$BN$36)/SQRT($BH15)</f>
        <v>4.7608350577997623E-2</v>
      </c>
      <c r="BY15" s="17">
        <f>DAVERAGE(PlotSort,"CCCI",$BN$35:$BN$36)</f>
        <v>0.27944433268405122</v>
      </c>
      <c r="BZ15" s="4">
        <f>DSTDEV(PlotSort,"CCCI",$BN$35:$BN$36)/SQRT($BH15)</f>
        <v>3.3237460107965057E-2</v>
      </c>
    </row>
    <row r="16" spans="1:78" ht="13.5" customHeight="1" x14ac:dyDescent="0.2">
      <c r="B16" s="10">
        <v>197</v>
      </c>
      <c r="C16" s="10">
        <v>9.0960000000000001</v>
      </c>
      <c r="D16" s="10">
        <v>197.37899999999999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35.700000000000003</v>
      </c>
      <c r="Q16" s="24">
        <v>1.8</v>
      </c>
      <c r="R16" s="24">
        <v>4.05</v>
      </c>
      <c r="S16" s="24">
        <v>47.24</v>
      </c>
      <c r="T16" s="24">
        <v>90.55</v>
      </c>
      <c r="U16" s="10">
        <v>5</v>
      </c>
      <c r="V16" s="10">
        <v>2</v>
      </c>
      <c r="W16" s="10">
        <v>3</v>
      </c>
      <c r="X16" s="10">
        <v>2</v>
      </c>
      <c r="Y16" s="10">
        <v>6</v>
      </c>
      <c r="Z16" s="10">
        <v>1</v>
      </c>
      <c r="AA16" s="10">
        <v>135</v>
      </c>
      <c r="AB16" s="10">
        <v>4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1.1259999999999999</v>
      </c>
      <c r="AK16" s="10">
        <v>7.5999999999999998E-2</v>
      </c>
      <c r="AL16" s="11">
        <v>3.6499999999999998E-2</v>
      </c>
      <c r="AM16" s="11">
        <v>2.5000000000000001E-3</v>
      </c>
      <c r="AN16" s="11">
        <v>2.7048000000000001</v>
      </c>
      <c r="AO16" s="11">
        <v>0.16969999999999999</v>
      </c>
      <c r="AP16" s="11">
        <v>0.2316</v>
      </c>
      <c r="AQ16" s="11">
        <v>1.4500000000000001E-2</v>
      </c>
      <c r="AR16" s="11">
        <v>2.1840000000000002</v>
      </c>
      <c r="AS16" s="11">
        <v>9.6500000000000002E-2</v>
      </c>
      <c r="AT16" s="11">
        <v>3.73E-2</v>
      </c>
      <c r="AU16" s="11">
        <v>1.6000000000000001E-3</v>
      </c>
      <c r="AV16" s="11">
        <v>44.018999999999998</v>
      </c>
      <c r="AW16" s="11">
        <v>2.2402000000000002</v>
      </c>
      <c r="AX16" s="11">
        <v>0.5696</v>
      </c>
      <c r="AY16" s="11">
        <v>2.9000000000000001E-2</v>
      </c>
      <c r="AZ16" s="11">
        <v>0.42186719920119814</v>
      </c>
      <c r="BA16" s="11">
        <v>15.270777479892761</v>
      </c>
      <c r="BB16" s="11">
        <v>0.87708024386225081</v>
      </c>
      <c r="BC16" s="11">
        <v>0.72133887433372479</v>
      </c>
      <c r="BD16" s="11">
        <v>0.28090363921426814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3.9718749999999997E-2</v>
      </c>
      <c r="BJ16" s="4">
        <f>DSTDEV(PlotSort,"PhxRed",$BK$31:$BK$32)/SQRT($BH16)</f>
        <v>3.1686908278498924E-3</v>
      </c>
      <c r="BK16" s="4">
        <f>DAVERAGE(PlotSort,"PhxRedEdge",$BK$31:$BK$32)</f>
        <v>0.2366125</v>
      </c>
      <c r="BL16" s="4">
        <f>DSTDEV(PlotSort,"PhxRedEdge",$BK$31:$BK$32)/SQRT($BH16)</f>
        <v>1.9275932478525295E-2</v>
      </c>
      <c r="BM16" s="4">
        <f>DAVERAGE(PlotSort,"TMRed",$BK$31:$BK$32)</f>
        <v>4.0356249999999996E-2</v>
      </c>
      <c r="BN16" s="4">
        <f>DSTDEV(PlotSort,"TMRed",$BK$31:$BK$32)/SQRT($BH16)</f>
        <v>3.2231321302681184E-3</v>
      </c>
      <c r="BO16" s="4">
        <f>DAVERAGE(PlotSort,"TMNIR",$BK$31:$BK$32)</f>
        <v>0.56036249999999999</v>
      </c>
      <c r="BP16" s="4">
        <f>DSTDEV(PlotSort,"TMNIR",$BK$31:$BK$32)/SQRT($BH16)</f>
        <v>4.5320154525883963E-2</v>
      </c>
      <c r="BQ16" s="4">
        <f>DAVERAGE(PlotSort,"NDRE",$BK$31:$BK$32)</f>
        <v>0.40689146691677203</v>
      </c>
      <c r="BR16" s="4">
        <f>DSTDEV(PlotSort,"NDRE",$BK$31:$BK$32)/SQRT($BH16)</f>
        <v>3.0843007524308528E-3</v>
      </c>
      <c r="BS16" s="4">
        <f>DAVERAGE(PlotSort,"rvi",$BK$31:$BK$32)</f>
        <v>14.021266796219777</v>
      </c>
      <c r="BT16" s="4">
        <f>DSTDEV(PlotSort,"rvi",$BK$31:$BK$32)/SQRT($BH16)</f>
        <v>0.39022545737596959</v>
      </c>
      <c r="BU16" s="17">
        <f>DAVERAGE(PlotSort,"ndvi",$BK$31:$BK$32)</f>
        <v>0.86538559602603105</v>
      </c>
      <c r="BV16" s="4">
        <f>DSTDEV(PlotSort,"ndvi",$BK$31:$BK$32)/SQRT($BH16)</f>
        <v>3.7933881372864751E-3</v>
      </c>
      <c r="BW16" s="17">
        <f>DAVERAGE(PlotSort,"SAVI",$BK$31:$BK$32)</f>
        <v>0.69131962438031636</v>
      </c>
      <c r="BX16" s="4">
        <f>DSTDEV(PlotSort,"SAVI",$BK$31:$BK$32)/SQRT($BH16)</f>
        <v>2.6949060063344368E-2</v>
      </c>
      <c r="BY16" s="17">
        <f>DAVERAGE(PlotSort,"CCCI",$BK$31:$BK$32)</f>
        <v>0.22862388510810469</v>
      </c>
      <c r="BZ16" s="4">
        <f>DSTDEV(PlotSort,"CCCI",$BK$31:$BK$32)/SQRT($BH16)</f>
        <v>1.3810363870265244E-2</v>
      </c>
    </row>
    <row r="17" spans="2:78" ht="13.5" customHeight="1" x14ac:dyDescent="0.2">
      <c r="B17" s="10">
        <v>197</v>
      </c>
      <c r="C17" s="10">
        <v>9.0869999999999997</v>
      </c>
      <c r="D17" s="10">
        <v>197.37862000000001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35.700000000000003</v>
      </c>
      <c r="Q17" s="24">
        <v>1.8</v>
      </c>
      <c r="R17" s="24">
        <v>4.05</v>
      </c>
      <c r="S17" s="24">
        <v>47.35</v>
      </c>
      <c r="T17" s="24">
        <v>90.47</v>
      </c>
      <c r="U17" s="10">
        <v>5</v>
      </c>
      <c r="V17" s="10">
        <v>2</v>
      </c>
      <c r="W17" s="10">
        <v>3</v>
      </c>
      <c r="X17" s="10">
        <v>2</v>
      </c>
      <c r="Y17" s="10">
        <v>6</v>
      </c>
      <c r="Z17" s="10">
        <v>1</v>
      </c>
      <c r="AA17" s="10">
        <v>135</v>
      </c>
      <c r="AB17" s="10">
        <v>4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0.7329</v>
      </c>
      <c r="AK17" s="10">
        <v>0.15770000000000001</v>
      </c>
      <c r="AL17" s="11">
        <v>2.35E-2</v>
      </c>
      <c r="AM17" s="11">
        <v>5.1000000000000004E-3</v>
      </c>
      <c r="AN17" s="11">
        <v>1.7391000000000001</v>
      </c>
      <c r="AO17" s="11">
        <v>0.38479999999999998</v>
      </c>
      <c r="AP17" s="11">
        <v>0.14710000000000001</v>
      </c>
      <c r="AQ17" s="11">
        <v>3.2599999999999997E-2</v>
      </c>
      <c r="AR17" s="11">
        <v>1.4056999999999999</v>
      </c>
      <c r="AS17" s="11">
        <v>0.31090000000000001</v>
      </c>
      <c r="AT17" s="11">
        <v>2.3800000000000002E-2</v>
      </c>
      <c r="AU17" s="11">
        <v>5.3E-3</v>
      </c>
      <c r="AV17" s="11">
        <v>28.9162</v>
      </c>
      <c r="AW17" s="11">
        <v>6.7973999999999997</v>
      </c>
      <c r="AX17" s="11">
        <v>0.36959999999999998</v>
      </c>
      <c r="AY17" s="11">
        <v>8.6900000000000005E-2</v>
      </c>
      <c r="AZ17" s="11">
        <v>0.43061737952390167</v>
      </c>
      <c r="BA17" s="11">
        <v>15.52941176470588</v>
      </c>
      <c r="BB17" s="11">
        <v>0.87900355871886127</v>
      </c>
      <c r="BC17" s="11">
        <v>0.58059100067159175</v>
      </c>
      <c r="BD17" s="11">
        <v>0.32448144142605601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4.6431250000000007E-2</v>
      </c>
      <c r="BJ17" s="4">
        <f>DSTDEV(PlotSort,"PhxRed",$BL$31:$BL$32)/SQRT($BH17)</f>
        <v>8.0080829933990225E-3</v>
      </c>
      <c r="BK17" s="4">
        <f>DAVERAGE(PlotSort,"PhxRedEdge",$BL$31:$BL$32)</f>
        <v>0.23205624999999999</v>
      </c>
      <c r="BL17" s="4">
        <f>DSTDEV(PlotSort,"PhxRedEdge",$BL$31:$BL$32)/SQRT($BH17)</f>
        <v>2.221215689802546E-2</v>
      </c>
      <c r="BM17" s="4">
        <f>DAVERAGE(PlotSort,"TMRed",$BL$31:$BL$32)</f>
        <v>4.6324999999999998E-2</v>
      </c>
      <c r="BN17" s="4">
        <f>DSTDEV(PlotSort,"TMRed",$BL$31:$BL$32)/SQRT($BH17)</f>
        <v>7.8490896499742776E-3</v>
      </c>
      <c r="BO17" s="4">
        <f>DAVERAGE(PlotSort,"TMNIR",$BL$31:$BL$32)</f>
        <v>0.56732499999999997</v>
      </c>
      <c r="BP17" s="4">
        <f>DSTDEV(PlotSort,"TMNIR",$BL$31:$BL$32)/SQRT($BH17)</f>
        <v>5.1900949333000275E-2</v>
      </c>
      <c r="BQ17" s="4">
        <f>DAVERAGE(PlotSort,"NDRE",$BL$31:$BL$32)</f>
        <v>0.42189850483012564</v>
      </c>
      <c r="BR17" s="4">
        <f>DSTDEV(PlotSort,"NDRE",$BL$31:$BL$32)/SQRT($BH17)</f>
        <v>7.5106313793174744E-3</v>
      </c>
      <c r="BS17" s="4">
        <f>DAVERAGE(PlotSort,"rvi",$BL$31:$BL$32)</f>
        <v>14.155291925513872</v>
      </c>
      <c r="BT17" s="4">
        <f>DSTDEV(PlotSort,"rvi",$BL$31:$BL$32)/SQRT($BH17)</f>
        <v>0.91738445276166358</v>
      </c>
      <c r="BU17" s="17">
        <f>DAVERAGE(PlotSort,"ndvi",$BL$31:$BL$32)</f>
        <v>0.85437509722622884</v>
      </c>
      <c r="BV17" s="4">
        <f>DSTDEV(PlotSort,"ndvi",$BL$31:$BL$32)/SQRT($BH17)</f>
        <v>1.5557697083102156E-2</v>
      </c>
      <c r="BW17" s="17">
        <f>DAVERAGE(PlotSort,"SAVI",$BL$31:$BL$32)</f>
        <v>0.68267655448351849</v>
      </c>
      <c r="BX17" s="4">
        <f>DSTDEV(PlotSort,"SAVI",$BL$31:$BL$32)/SQRT($BH17)</f>
        <v>2.8379165450251341E-2</v>
      </c>
      <c r="BY17" s="17">
        <f>DAVERAGE(PlotSort,"CCCI",$BL$31:$BL$32)</f>
        <v>0.3454592612444648</v>
      </c>
      <c r="BZ17" s="4">
        <f>DSTDEV(PlotSort,"CCCI",$BL$31:$BL$32)/SQRT($BH17)</f>
        <v>1.3176757058342011E-2</v>
      </c>
    </row>
    <row r="18" spans="2:78" ht="13.5" customHeight="1" x14ac:dyDescent="0.2">
      <c r="B18" s="10">
        <v>197</v>
      </c>
      <c r="C18" s="10">
        <v>9.1609999999999996</v>
      </c>
      <c r="D18" s="10">
        <v>197.38171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35.700000000000003</v>
      </c>
      <c r="Q18" s="24">
        <v>1.8</v>
      </c>
      <c r="R18" s="24">
        <v>4.05</v>
      </c>
      <c r="S18" s="24">
        <v>46.42</v>
      </c>
      <c r="T18" s="24">
        <v>91.09</v>
      </c>
      <c r="U18" s="10">
        <v>5</v>
      </c>
      <c r="V18" s="10">
        <v>2</v>
      </c>
      <c r="W18" s="10">
        <v>3</v>
      </c>
      <c r="X18" s="10">
        <v>2</v>
      </c>
      <c r="Y18" s="10">
        <v>6</v>
      </c>
      <c r="Z18" s="10">
        <v>1</v>
      </c>
      <c r="AA18" s="10">
        <v>135</v>
      </c>
      <c r="AB18" s="10">
        <v>4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0.50480000000000003</v>
      </c>
      <c r="AK18" s="10">
        <v>3.9300000000000002E-2</v>
      </c>
      <c r="AL18" s="11">
        <v>1.7899999999999999E-2</v>
      </c>
      <c r="AM18" s="11">
        <v>1.4E-3</v>
      </c>
      <c r="AN18" s="11">
        <v>1.2345999999999999</v>
      </c>
      <c r="AO18" s="11">
        <v>0.1234</v>
      </c>
      <c r="AP18" s="11">
        <v>0.1159</v>
      </c>
      <c r="AQ18" s="11">
        <v>1.1599999999999999E-2</v>
      </c>
      <c r="AR18" s="11">
        <v>0.99860000000000004</v>
      </c>
      <c r="AS18" s="11">
        <v>7.2999999999999995E-2</v>
      </c>
      <c r="AT18" s="11">
        <v>1.8599999999999998E-2</v>
      </c>
      <c r="AU18" s="11">
        <v>1.4E-3</v>
      </c>
      <c r="AV18" s="11">
        <v>20.188500000000001</v>
      </c>
      <c r="AW18" s="11">
        <v>1.8387</v>
      </c>
      <c r="AX18" s="11">
        <v>0.28670000000000001</v>
      </c>
      <c r="AY18" s="11">
        <v>2.6100000000000002E-2</v>
      </c>
      <c r="AZ18" s="11">
        <v>0.42424242424242425</v>
      </c>
      <c r="BA18" s="11">
        <v>15.413978494623658</v>
      </c>
      <c r="BB18" s="11">
        <v>0.87815263675073696</v>
      </c>
      <c r="BC18" s="11">
        <v>0.49937911337389795</v>
      </c>
      <c r="BD18" s="11">
        <v>0.29123648218838777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3.0506249999999999E-2</v>
      </c>
      <c r="BJ18" s="4">
        <f>DSTDEV(PlotSort,"PhxRed",$BJ$35:$BJ$36)/SQRT($BH18)</f>
        <v>2.4944850629271507E-3</v>
      </c>
      <c r="BK18" s="4">
        <f>DAVERAGE(PlotSort,"PhxRedEdge",$BJ$35:$BJ$36)</f>
        <v>0.18871250000000003</v>
      </c>
      <c r="BL18" s="4">
        <f>DSTDEV(PlotSort,"PhxRedEdge",$BJ$35:$BJ$36)/SQRT($BH18)</f>
        <v>1.4568235637280593E-2</v>
      </c>
      <c r="BM18" s="4">
        <f>DAVERAGE(PlotSort,"TMRed",$BJ$35:$BJ$36)</f>
        <v>3.0731250000000002E-2</v>
      </c>
      <c r="BN18" s="4">
        <f>DSTDEV(PlotSort,"TMRed",$BJ$35:$BJ$36)/SQRT($BH18)</f>
        <v>2.4450071361518215E-3</v>
      </c>
      <c r="BO18" s="4">
        <f>DAVERAGE(PlotSort,"TMNIR",$BJ$35:$BJ$36)</f>
        <v>0.46379999999999999</v>
      </c>
      <c r="BP18" s="4">
        <f>DSTDEV(PlotSort,"TMNIR",$BJ$35:$BJ$36)/SQRT($BH18)</f>
        <v>3.40918172000262E-2</v>
      </c>
      <c r="BQ18" s="4">
        <f>DAVERAGE(PlotSort,"NDRE",$BJ$35:$BJ$36)</f>
        <v>0.4229182986951614</v>
      </c>
      <c r="BR18" s="4">
        <f>DSTDEV(PlotSort,"NDRE",$BJ$35:$BJ$36)/SQRT($BH18)</f>
        <v>4.2130204871086976E-3</v>
      </c>
      <c r="BS18" s="4">
        <f>DAVERAGE(PlotSort,"rvi",$BJ$35:$BJ$36)</f>
        <v>15.254009463780923</v>
      </c>
      <c r="BT18" s="4">
        <f>DSTDEV(PlotSort,"rvi",$BJ$35:$BJ$36)/SQRT($BH18)</f>
        <v>0.35736813410087137</v>
      </c>
      <c r="BU18" s="17">
        <f>DAVERAGE(PlotSort,"ndvi",$BJ$35:$BJ$36)</f>
        <v>0.87601354679550925</v>
      </c>
      <c r="BV18" s="4">
        <f>DSTDEV(PlotSort,"ndvi",$BJ$35:$BJ$36)/SQRT($BH18)</f>
        <v>2.861301932839534E-3</v>
      </c>
      <c r="BW18" s="17">
        <f>DAVERAGE(PlotSort,"SAVI",$BJ$35:$BJ$36)</f>
        <v>0.63990582338265856</v>
      </c>
      <c r="BX18" s="4">
        <f>DSTDEV(PlotSort,"SAVI",$BJ$35:$BJ$36)/SQRT($BH18)</f>
        <v>2.4453663134841166E-2</v>
      </c>
      <c r="BY18" s="17">
        <f>DAVERAGE(PlotSort,"CCCI",$BJ$35:$BJ$36)</f>
        <v>0.28921344082297562</v>
      </c>
      <c r="BZ18" s="4">
        <f>DSTDEV(PlotSort,"CCCI",$BJ$35:$BJ$36)/SQRT($BH18)</f>
        <v>1.7197731454074505E-2</v>
      </c>
    </row>
    <row r="19" spans="2:78" ht="13.5" customHeight="1" x14ac:dyDescent="0.2">
      <c r="B19" s="10">
        <v>197</v>
      </c>
      <c r="C19" s="10">
        <v>9.1690000000000005</v>
      </c>
      <c r="D19" s="10">
        <v>197.38203999999999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35.700000000000003</v>
      </c>
      <c r="Q19" s="24">
        <v>1.8</v>
      </c>
      <c r="R19" s="24">
        <v>4.05</v>
      </c>
      <c r="S19" s="24">
        <v>46.32</v>
      </c>
      <c r="T19" s="24">
        <v>91.16</v>
      </c>
      <c r="U19" s="10">
        <v>5</v>
      </c>
      <c r="V19" s="10">
        <v>2</v>
      </c>
      <c r="W19" s="10">
        <v>3</v>
      </c>
      <c r="X19" s="10">
        <v>2</v>
      </c>
      <c r="Y19" s="10">
        <v>6</v>
      </c>
      <c r="Z19" s="10">
        <v>1</v>
      </c>
      <c r="AA19" s="10">
        <v>135</v>
      </c>
      <c r="AB19" s="10">
        <v>4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0.91669999999999996</v>
      </c>
      <c r="AK19" s="10">
        <v>9.9099999999999994E-2</v>
      </c>
      <c r="AL19" s="11">
        <v>3.2899999999999999E-2</v>
      </c>
      <c r="AM19" s="11">
        <v>3.5999999999999999E-3</v>
      </c>
      <c r="AN19" s="11">
        <v>2.1303999999999998</v>
      </c>
      <c r="AO19" s="11">
        <v>0.22259999999999999</v>
      </c>
      <c r="AP19" s="11">
        <v>0.20230000000000001</v>
      </c>
      <c r="AQ19" s="11">
        <v>2.1100000000000001E-2</v>
      </c>
      <c r="AR19" s="11">
        <v>1.7202</v>
      </c>
      <c r="AS19" s="11">
        <v>0.20830000000000001</v>
      </c>
      <c r="AT19" s="11">
        <v>3.2500000000000001E-2</v>
      </c>
      <c r="AU19" s="11">
        <v>3.8999999999999998E-3</v>
      </c>
      <c r="AV19" s="11">
        <v>35.509799999999998</v>
      </c>
      <c r="AW19" s="11">
        <v>3.6816</v>
      </c>
      <c r="AX19" s="11">
        <v>0.51029999999999998</v>
      </c>
      <c r="AY19" s="11">
        <v>5.2900000000000003E-2</v>
      </c>
      <c r="AZ19" s="11">
        <v>0.43222003929273073</v>
      </c>
      <c r="BA19" s="11">
        <v>15.70153846153846</v>
      </c>
      <c r="BB19" s="11">
        <v>0.88025055268975694</v>
      </c>
      <c r="BC19" s="11">
        <v>0.68728423475258915</v>
      </c>
      <c r="BD19" s="11">
        <v>0.32996162728026024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5.5643750000000006E-2</v>
      </c>
      <c r="BJ19" s="4">
        <f>DSTDEV(PlotSort,"PhxRed",$BK$35:$BK$36)/SQRT($BH19)</f>
        <v>6.9560283732289837E-3</v>
      </c>
      <c r="BK19" s="4">
        <f>DAVERAGE(PlotSort,"PhxRedEdge",$BK$35:$BK$36)</f>
        <v>0.27995624999999996</v>
      </c>
      <c r="BL19" s="4">
        <f>DSTDEV(PlotSort,"PhxRedEdge",$BK$35:$BK$36)/SQRT($BH19)</f>
        <v>1.938777743998784E-2</v>
      </c>
      <c r="BM19" s="4">
        <f>DAVERAGE(PlotSort,"TMRed",$BK$35:$BK$36)</f>
        <v>5.595E-2</v>
      </c>
      <c r="BN19" s="4">
        <f>DSTDEV(PlotSort,"TMRed",$BK$35:$BK$36)/SQRT($BH19)</f>
        <v>6.7828275814736712E-3</v>
      </c>
      <c r="BO19" s="4">
        <f>DAVERAGE(PlotSort,"TMNIR",$BK$35:$BK$36)</f>
        <v>0.66388750000000007</v>
      </c>
      <c r="BP19" s="4">
        <f>DSTDEV(PlotSort,"TMNIR",$BK$35:$BK$36)/SQRT($BH19)</f>
        <v>4.74603895150119E-2</v>
      </c>
      <c r="BQ19" s="4">
        <f>DAVERAGE(PlotSort,"NDRE",$BK$35:$BK$36)</f>
        <v>0.40587167305173605</v>
      </c>
      <c r="BR19" s="4">
        <f>DSTDEV(PlotSort,"NDRE",$BK$35:$BK$36)/SQRT($BH19)</f>
        <v>6.7818688127114128E-3</v>
      </c>
      <c r="BS19" s="4">
        <f>DAVERAGE(PlotSort,"rvi",$BK$35:$BK$36)</f>
        <v>12.922549257952722</v>
      </c>
      <c r="BT19" s="4">
        <f>DSTDEV(PlotSort,"rvi",$BK$35:$BK$36)/SQRT($BH19)</f>
        <v>0.82798954901602639</v>
      </c>
      <c r="BU19" s="17">
        <f>DAVERAGE(PlotSort,"ndvi",$BK$35:$BK$36)</f>
        <v>0.84374714645675053</v>
      </c>
      <c r="BV19" s="4">
        <f>DSTDEV(PlotSort,"ndvi",$BK$35:$BK$36)/SQRT($BH19)</f>
        <v>1.4750650825374212E-2</v>
      </c>
      <c r="BW19" s="17">
        <f>DAVERAGE(PlotSort,"SAVI",$BK$35:$BK$36)</f>
        <v>0.73409035548117629</v>
      </c>
      <c r="BX19" s="4">
        <f>DSTDEV(PlotSort,"SAVI",$BK$35:$BK$36)/SQRT($BH19)</f>
        <v>2.5307043451557307E-2</v>
      </c>
      <c r="BY19" s="17">
        <f>DAVERAGE(PlotSort,"CCCI",$BK$35:$BK$36)</f>
        <v>0.28486970552959395</v>
      </c>
      <c r="BZ19" s="4">
        <f>DSTDEV(PlotSort,"CCCI",$BK$35:$BK$36)/SQRT($BH19)</f>
        <v>2.2868734383973934E-2</v>
      </c>
    </row>
    <row r="20" spans="2:78" ht="13.5" customHeight="1" x14ac:dyDescent="0.2">
      <c r="B20" s="10">
        <v>197</v>
      </c>
      <c r="C20" s="10">
        <v>9.1760000000000002</v>
      </c>
      <c r="D20" s="10">
        <v>197.38233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35.700000000000003</v>
      </c>
      <c r="Q20" s="24">
        <v>1.8</v>
      </c>
      <c r="R20" s="24">
        <v>4.05</v>
      </c>
      <c r="S20" s="24">
        <v>46.23</v>
      </c>
      <c r="T20" s="24">
        <v>91.22</v>
      </c>
      <c r="U20" s="10">
        <v>5</v>
      </c>
      <c r="V20" s="10">
        <v>2</v>
      </c>
      <c r="W20" s="10">
        <v>3</v>
      </c>
      <c r="X20" s="10">
        <v>2</v>
      </c>
      <c r="Y20" s="10">
        <v>6</v>
      </c>
      <c r="Z20" s="10">
        <v>1</v>
      </c>
      <c r="AA20" s="10">
        <v>135</v>
      </c>
      <c r="AB20" s="10">
        <v>4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0.62860000000000005</v>
      </c>
      <c r="AK20" s="10">
        <v>7.8399999999999997E-2</v>
      </c>
      <c r="AL20" s="11">
        <v>2.2800000000000001E-2</v>
      </c>
      <c r="AM20" s="11">
        <v>2.8E-3</v>
      </c>
      <c r="AN20" s="11">
        <v>1.4480999999999999</v>
      </c>
      <c r="AO20" s="11">
        <v>0.22090000000000001</v>
      </c>
      <c r="AP20" s="11">
        <v>0.13900000000000001</v>
      </c>
      <c r="AQ20" s="11">
        <v>2.12E-2</v>
      </c>
      <c r="AR20" s="11">
        <v>1.1913</v>
      </c>
      <c r="AS20" s="11">
        <v>0.15540000000000001</v>
      </c>
      <c r="AT20" s="11">
        <v>2.2700000000000001E-2</v>
      </c>
      <c r="AU20" s="11">
        <v>3.0000000000000001E-3</v>
      </c>
      <c r="AV20" s="11">
        <v>24.3443</v>
      </c>
      <c r="AW20" s="11">
        <v>4.0850999999999997</v>
      </c>
      <c r="AX20" s="11">
        <v>0.35360000000000003</v>
      </c>
      <c r="AY20" s="11">
        <v>5.9299999999999999E-2</v>
      </c>
      <c r="AZ20" s="11">
        <v>0.4356475842468534</v>
      </c>
      <c r="BA20" s="11">
        <v>15.577092511013216</v>
      </c>
      <c r="BB20" s="11">
        <v>0.87935158118522461</v>
      </c>
      <c r="BC20" s="11">
        <v>0.56641561109209171</v>
      </c>
      <c r="BD20" s="11">
        <v>0.35158158612367096</v>
      </c>
      <c r="BE20" s="27"/>
    </row>
    <row r="21" spans="2:78" ht="13.5" customHeight="1" x14ac:dyDescent="0.2">
      <c r="B21" s="10">
        <v>197</v>
      </c>
      <c r="C21" s="10">
        <v>9.1850000000000005</v>
      </c>
      <c r="D21" s="10">
        <v>197.38271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35.700000000000003</v>
      </c>
      <c r="Q21" s="24">
        <v>1.8</v>
      </c>
      <c r="R21" s="24">
        <v>4.05</v>
      </c>
      <c r="S21" s="24">
        <v>46.12</v>
      </c>
      <c r="T21" s="24">
        <v>91.3</v>
      </c>
      <c r="U21" s="10">
        <v>5</v>
      </c>
      <c r="V21" s="10">
        <v>2</v>
      </c>
      <c r="W21" s="10">
        <v>3</v>
      </c>
      <c r="X21" s="10">
        <v>2</v>
      </c>
      <c r="Y21" s="10">
        <v>6</v>
      </c>
      <c r="Z21" s="10">
        <v>1</v>
      </c>
      <c r="AA21" s="10">
        <v>135</v>
      </c>
      <c r="AB21" s="10">
        <v>4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0.62860000000000005</v>
      </c>
      <c r="AK21" s="10">
        <v>0.10299999999999999</v>
      </c>
      <c r="AL21" s="11">
        <v>2.3099999999999999E-2</v>
      </c>
      <c r="AM21" s="11">
        <v>3.8E-3</v>
      </c>
      <c r="AN21" s="11">
        <v>1.6040000000000001</v>
      </c>
      <c r="AO21" s="11">
        <v>0.25650000000000001</v>
      </c>
      <c r="AP21" s="11">
        <v>0.15609999999999999</v>
      </c>
      <c r="AQ21" s="11">
        <v>2.5000000000000001E-2</v>
      </c>
      <c r="AR21" s="11">
        <v>1.2184999999999999</v>
      </c>
      <c r="AS21" s="11">
        <v>0.182</v>
      </c>
      <c r="AT21" s="11">
        <v>2.35E-2</v>
      </c>
      <c r="AU21" s="11">
        <v>3.5000000000000001E-3</v>
      </c>
      <c r="AV21" s="11">
        <v>28.165299999999998</v>
      </c>
      <c r="AW21" s="11">
        <v>4.3533999999999997</v>
      </c>
      <c r="AX21" s="11">
        <v>0.4148</v>
      </c>
      <c r="AY21" s="11">
        <v>6.4100000000000004E-2</v>
      </c>
      <c r="AZ21" s="11">
        <v>0.45314415834647059</v>
      </c>
      <c r="BA21" s="11">
        <v>17.651063829787233</v>
      </c>
      <c r="BB21" s="11">
        <v>0.89276751083732597</v>
      </c>
      <c r="BC21" s="11">
        <v>0.6255462005755088</v>
      </c>
      <c r="BD21" s="11">
        <v>0.41095209863338522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0.42730000000000001</v>
      </c>
      <c r="BJ21" s="4"/>
      <c r="BK21" s="4">
        <f>DAVERAGE(PlotSort2,"PhxRedEdge",$BO$31:$BO$32)</f>
        <v>0.46589999999999998</v>
      </c>
      <c r="BL21" s="4"/>
      <c r="BM21" s="4">
        <f>DAVERAGE(PlotSort2,"TMRed",$BO$31:$BO$32)</f>
        <v>0.42199999999999999</v>
      </c>
      <c r="BN21" s="4"/>
      <c r="BO21" s="4">
        <f>DAVERAGE(PlotSort2,"TMNIR",$BO$31:$BO$32)</f>
        <v>0.53039999999999998</v>
      </c>
      <c r="BP21" s="4"/>
      <c r="BQ21" s="4">
        <f>DAVERAGE(PlotSort2,"NDRE",$BO$31:$BO$32)</f>
        <v>6.4739536284251734E-2</v>
      </c>
      <c r="BR21" s="4"/>
      <c r="BS21" s="4">
        <f>DAVERAGE(PlotSort2,"rvi",$BO$31:$BO$32)</f>
        <v>1.256872037914692</v>
      </c>
      <c r="BT21" s="4"/>
      <c r="BU21" s="17">
        <f>DAVERAGE(PlotSort2,"ndvi",$BO$31:$BO$32)</f>
        <v>0.1138177236455271</v>
      </c>
      <c r="BV21" s="4"/>
      <c r="BW21" s="17">
        <f>DAVERAGE(PlotSort2,"SAVI",$BO$31:$BO$32)</f>
        <v>0.11195263012944093</v>
      </c>
      <c r="BX21" s="4"/>
      <c r="BY21" s="17">
        <f>DAVERAGE(PlotSort2,"CCCI",$BO$31:$BO$32)</f>
        <v>0.58775246367594336</v>
      </c>
      <c r="BZ21" s="4"/>
    </row>
    <row r="22" spans="2:78" ht="13.5" customHeight="1" x14ac:dyDescent="0.2">
      <c r="B22" s="10">
        <v>197</v>
      </c>
      <c r="C22" s="10">
        <v>9.1929999999999996</v>
      </c>
      <c r="D22" s="10">
        <v>197.38303999999999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35.700000000000003</v>
      </c>
      <c r="Q22" s="24">
        <v>1.8</v>
      </c>
      <c r="R22" s="24">
        <v>4.05</v>
      </c>
      <c r="S22" s="24">
        <v>46.02</v>
      </c>
      <c r="T22" s="24">
        <v>91.36</v>
      </c>
      <c r="U22" s="10">
        <v>5</v>
      </c>
      <c r="V22" s="10">
        <v>2</v>
      </c>
      <c r="W22" s="10">
        <v>3</v>
      </c>
      <c r="X22" s="10">
        <v>2</v>
      </c>
      <c r="Y22" s="10">
        <v>6</v>
      </c>
      <c r="Z22" s="10">
        <v>1</v>
      </c>
      <c r="AA22" s="10">
        <v>135</v>
      </c>
      <c r="AB22" s="10">
        <v>4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0.51670000000000005</v>
      </c>
      <c r="AK22" s="10">
        <v>2.7E-2</v>
      </c>
      <c r="AL22" s="11">
        <v>1.9199999999999998E-2</v>
      </c>
      <c r="AM22" s="11">
        <v>1E-3</v>
      </c>
      <c r="AN22" s="11">
        <v>1.2628999999999999</v>
      </c>
      <c r="AO22" s="11">
        <v>0.1057</v>
      </c>
      <c r="AP22" s="11">
        <v>0.1244</v>
      </c>
      <c r="AQ22" s="11">
        <v>1.04E-2</v>
      </c>
      <c r="AR22" s="11">
        <v>0.98409999999999997</v>
      </c>
      <c r="AS22" s="11">
        <v>5.5399999999999998E-2</v>
      </c>
      <c r="AT22" s="11">
        <v>1.9199999999999998E-2</v>
      </c>
      <c r="AU22" s="11">
        <v>1.1000000000000001E-3</v>
      </c>
      <c r="AV22" s="11">
        <v>20.594100000000001</v>
      </c>
      <c r="AW22" s="11">
        <v>1.9490000000000001</v>
      </c>
      <c r="AX22" s="11">
        <v>0.30709999999999998</v>
      </c>
      <c r="AY22" s="11">
        <v>2.9100000000000001E-2</v>
      </c>
      <c r="AZ22" s="11">
        <v>0.42340672074159902</v>
      </c>
      <c r="BA22" s="11">
        <v>15.994791666666668</v>
      </c>
      <c r="BB22" s="11">
        <v>0.88231688630095007</v>
      </c>
      <c r="BC22" s="11">
        <v>0.52263100568800669</v>
      </c>
      <c r="BD22" s="11">
        <v>0.27519847129676728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0.44340000000000002</v>
      </c>
      <c r="BJ22" s="4">
        <f>DSTDEV(PlotSort2,"PhxRed",$BP$31:$BP$32)/SQRT($BH22)</f>
        <v>0.10670000000000004</v>
      </c>
      <c r="BK22" s="4">
        <f>DAVERAGE(PlotSort2,"PhxRedEdge",$BP$31:$BP$32)</f>
        <v>0.48614999999999997</v>
      </c>
      <c r="BL22" s="4">
        <f>DSTDEV(PlotSort2,"PhxRedEdge",$BP$31:$BP$32)/SQRT($BH22)</f>
        <v>0.1201499999999999</v>
      </c>
      <c r="BM22" s="4">
        <f>DAVERAGE(PlotSort2,"TMRed",$BP$31:$BP$32)</f>
        <v>0.43365000000000004</v>
      </c>
      <c r="BN22" s="4">
        <f>DSTDEV(PlotSort2,"TMRed",$BP$31:$BP$32)/SQRT($BH22)</f>
        <v>0.10424999999999998</v>
      </c>
      <c r="BO22" s="4">
        <f>DAVERAGE(PlotSort2,"TMNIR",$BP$31:$BP$32)</f>
        <v>0.54379999999999995</v>
      </c>
      <c r="BP22" s="4">
        <f>DSTDEV(PlotSort2,"TMNIR",$BP$31:$BP$32)/SQRT($BH22)</f>
        <v>0.13589999999999999</v>
      </c>
      <c r="BQ22" s="4">
        <f>DAVERAGE(PlotSort2,"NDRE",$BP$31:$BP$32)</f>
        <v>5.5608783610390067E-2</v>
      </c>
      <c r="BR22" s="4">
        <f>DSTDEV(PlotSort2,"NDRE",$BP$31:$BP$32)/SQRT($BH22)</f>
        <v>1.4674216773237906E-3</v>
      </c>
      <c r="BS22" s="4">
        <f>DAVERAGE(PlotSort2,"rvi",$BP$31:$BP$32)</f>
        <v>1.2509649276973021</v>
      </c>
      <c r="BT22" s="4">
        <f>DSTDEV(PlotSort2,"rvi",$BP$31:$BP$32)/SQRT($BH22)</f>
        <v>1.2652845122924639E-2</v>
      </c>
      <c r="BU22" s="17">
        <f>DAVERAGE(PlotSort2,"ndvi",$BP$31:$BP$32)</f>
        <v>0.11146407908031089</v>
      </c>
      <c r="BV22" s="4">
        <f>DSTDEV(PlotSort2,"ndvi",$BP$31:$BP$32)/SQRT($BH22)</f>
        <v>4.9945280156154575E-3</v>
      </c>
      <c r="BW22" s="17">
        <f>DAVERAGE(PlotSort2,"SAVI",$BP$31:$BP$32)</f>
        <v>0.10950124009823357</v>
      </c>
      <c r="BX22" s="4">
        <f>DSTDEV(PlotSort2,"SAVI",$BP$31:$BP$32)/SQRT($BH22)</f>
        <v>1.4334344438328947E-2</v>
      </c>
      <c r="BY22" s="17">
        <f>DAVERAGE(PlotSort2,"CCCI",$BP$31:$BP$32)</f>
        <v>0.44268640218477617</v>
      </c>
      <c r="BZ22" s="4">
        <f>DSTDEV(PlotSort2,"CCCI",$BP$31:$BP$32)/SQRT($BH22)</f>
        <v>2.0539507413871921E-2</v>
      </c>
    </row>
    <row r="23" spans="2:78" ht="13.5" customHeight="1" x14ac:dyDescent="0.2">
      <c r="B23" s="10">
        <v>197</v>
      </c>
      <c r="C23" s="10">
        <v>9.2010000000000005</v>
      </c>
      <c r="D23" s="10">
        <v>197.38337999999999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35.700000000000003</v>
      </c>
      <c r="Q23" s="24">
        <v>1.8</v>
      </c>
      <c r="R23" s="24">
        <v>4.05</v>
      </c>
      <c r="S23" s="24">
        <v>45.92</v>
      </c>
      <c r="T23" s="24">
        <v>91.43</v>
      </c>
      <c r="U23" s="10">
        <v>5</v>
      </c>
      <c r="V23" s="10">
        <v>2</v>
      </c>
      <c r="W23" s="10">
        <v>3</v>
      </c>
      <c r="X23" s="10">
        <v>2</v>
      </c>
      <c r="Y23" s="10">
        <v>6</v>
      </c>
      <c r="Z23" s="10">
        <v>1</v>
      </c>
      <c r="AA23" s="10">
        <v>135</v>
      </c>
      <c r="AB23" s="10">
        <v>4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1.3030999999999999</v>
      </c>
      <c r="AK23" s="10">
        <v>8.4199999999999997E-2</v>
      </c>
      <c r="AL23" s="11">
        <v>4.8899999999999999E-2</v>
      </c>
      <c r="AM23" s="11">
        <v>3.2000000000000002E-3</v>
      </c>
      <c r="AN23" s="11">
        <v>2.7077</v>
      </c>
      <c r="AO23" s="11">
        <v>3.8800000000000001E-2</v>
      </c>
      <c r="AP23" s="11">
        <v>0.27010000000000001</v>
      </c>
      <c r="AQ23" s="11">
        <v>3.8999999999999998E-3</v>
      </c>
      <c r="AR23" s="11">
        <v>2.4668000000000001</v>
      </c>
      <c r="AS23" s="11">
        <v>0.23269999999999999</v>
      </c>
      <c r="AT23" s="11">
        <v>4.8800000000000003E-2</v>
      </c>
      <c r="AU23" s="11">
        <v>4.5999999999999999E-3</v>
      </c>
      <c r="AV23" s="11">
        <v>40.890700000000002</v>
      </c>
      <c r="AW23" s="11">
        <v>0.6552</v>
      </c>
      <c r="AX23" s="11">
        <v>0.61750000000000005</v>
      </c>
      <c r="AY23" s="11">
        <v>9.9000000000000008E-3</v>
      </c>
      <c r="AZ23" s="11">
        <v>0.39139251915277157</v>
      </c>
      <c r="BA23" s="11">
        <v>12.653688524590164</v>
      </c>
      <c r="BB23" s="11">
        <v>0.8535194356896294</v>
      </c>
      <c r="BC23" s="11">
        <v>0.73141558775615201</v>
      </c>
      <c r="BD23" s="11">
        <v>0.17271886739094697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0.29585</v>
      </c>
      <c r="BJ23" s="4">
        <f>DSTDEV(PlotSort2,"PhxRed",$BQ$31:$BQ$32)/SQRT($BH23)</f>
        <v>1.2550000000000006E-2</v>
      </c>
      <c r="BK23" s="4">
        <f>DAVERAGE(PlotSort2,"PhxRedEdge",$BQ$31:$BQ$32)</f>
        <v>0.35639999999999999</v>
      </c>
      <c r="BL23" s="4">
        <f>DSTDEV(PlotSort2,"PhxRedEdge",$BQ$31:$BQ$32)/SQRT($BH23)</f>
        <v>7.5999999999999948E-3</v>
      </c>
      <c r="BM23" s="4">
        <f>DAVERAGE(PlotSort2,"TMRed",$BQ$31:$BQ$32)</f>
        <v>0.2918</v>
      </c>
      <c r="BN23" s="4">
        <f>DSTDEV(PlotSort2,"TMRed",$BQ$31:$BQ$32)/SQRT($BH23)</f>
        <v>1.2599999999999998E-2</v>
      </c>
      <c r="BO23" s="4">
        <f>DAVERAGE(PlotSort2,"TMNIR",$BQ$31:$BQ$32)</f>
        <v>0.40255000000000002</v>
      </c>
      <c r="BP23" s="4">
        <f>DSTDEV(PlotSort2,"TMNIR",$BQ$31:$BQ$32)/SQRT($BH23)</f>
        <v>2.4500000000000073E-3</v>
      </c>
      <c r="BQ23" s="4">
        <f>DAVERAGE(PlotSort2,"NDRE",$BQ$31:$BQ$32)</f>
        <v>6.0900355009729734E-2</v>
      </c>
      <c r="BR23" s="4">
        <f>DSTDEV(PlotSort2,"NDRE",$BQ$31:$BQ$32)/SQRT($BH23)</f>
        <v>1.3655230026088804E-2</v>
      </c>
      <c r="BS23" s="4">
        <f>DAVERAGE(PlotSort2,"rvi",$BQ$31:$BQ$32)</f>
        <v>1.3824810138974128</v>
      </c>
      <c r="BT23" s="4">
        <f>DSTDEV(PlotSort2,"rvi",$BQ$31:$BQ$32)/SQRT($BH23)</f>
        <v>6.8092052005165868E-2</v>
      </c>
      <c r="BU23" s="17">
        <f>DAVERAGE(PlotSort2,"ndvi",$BQ$31:$BQ$32)</f>
        <v>0.15985269457276469</v>
      </c>
      <c r="BV23" s="4">
        <f>DSTDEV(PlotSort2,"ndvi",$BQ$31:$BQ$32)/SQRT($BH23)</f>
        <v>2.4011672571345326E-2</v>
      </c>
      <c r="BW23" s="17">
        <f>DAVERAGE(PlotSort2,"SAVI",$BQ$31:$BQ$32)</f>
        <v>0.13926308264292642</v>
      </c>
      <c r="BX23" s="4">
        <f>DSTDEV(PlotSort2,"SAVI",$BQ$31:$BQ$32)/SQRT($BH23)</f>
        <v>2.0085000451145453E-2</v>
      </c>
      <c r="BY23" s="17">
        <f>DAVERAGE(PlotSort2,"CCCI",$BQ$31:$BQ$32)</f>
        <v>0.12213209783222075</v>
      </c>
      <c r="BZ23" s="4">
        <f>DSTDEV(PlotSort2,"CCCI",$BQ$31:$BQ$32)/SQRT($BH23)</f>
        <v>4.0610024913961512E-2</v>
      </c>
    </row>
    <row r="24" spans="2:78" ht="13.5" customHeight="1" x14ac:dyDescent="0.2">
      <c r="B24" s="10">
        <v>197</v>
      </c>
      <c r="C24" s="10">
        <v>9.2100000000000009</v>
      </c>
      <c r="D24" s="10">
        <v>197.38374999999999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35.700000000000003</v>
      </c>
      <c r="Q24" s="24">
        <v>1.8</v>
      </c>
      <c r="R24" s="24">
        <v>4.05</v>
      </c>
      <c r="S24" s="24">
        <v>45.81</v>
      </c>
      <c r="T24" s="24">
        <v>91.51</v>
      </c>
      <c r="U24" s="10">
        <v>5</v>
      </c>
      <c r="V24" s="10">
        <v>2</v>
      </c>
      <c r="W24" s="10">
        <v>3</v>
      </c>
      <c r="X24" s="10">
        <v>2</v>
      </c>
      <c r="Y24" s="10">
        <v>6</v>
      </c>
      <c r="Z24" s="10">
        <v>1</v>
      </c>
      <c r="AA24" s="10">
        <v>135</v>
      </c>
      <c r="AB24" s="10">
        <v>4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1.1733</v>
      </c>
      <c r="AK24" s="10">
        <v>3.61E-2</v>
      </c>
      <c r="AL24" s="11">
        <v>4.4699999999999997E-2</v>
      </c>
      <c r="AM24" s="11">
        <v>1.4E-3</v>
      </c>
      <c r="AN24" s="11">
        <v>2.8883000000000001</v>
      </c>
      <c r="AO24" s="11">
        <v>0.10639999999999999</v>
      </c>
      <c r="AP24" s="11">
        <v>0.29220000000000002</v>
      </c>
      <c r="AQ24" s="11">
        <v>1.0800000000000001E-2</v>
      </c>
      <c r="AR24" s="11">
        <v>2.2128999999999999</v>
      </c>
      <c r="AS24" s="11">
        <v>0.1052</v>
      </c>
      <c r="AT24" s="11">
        <v>4.4400000000000002E-2</v>
      </c>
      <c r="AU24" s="11">
        <v>2.0999999999999999E-3</v>
      </c>
      <c r="AV24" s="11">
        <v>46.217599999999997</v>
      </c>
      <c r="AW24" s="11">
        <v>2.8995000000000002</v>
      </c>
      <c r="AX24" s="11">
        <v>0.70799999999999996</v>
      </c>
      <c r="AY24" s="11">
        <v>4.4400000000000002E-2</v>
      </c>
      <c r="AZ24" s="11">
        <v>0.41571685662867425</v>
      </c>
      <c r="BA24" s="11">
        <v>15.945945945945944</v>
      </c>
      <c r="BB24" s="11">
        <v>0.88197767145135564</v>
      </c>
      <c r="BC24" s="11">
        <v>0.79479399552858521</v>
      </c>
      <c r="BD24" s="11">
        <v>0.23331971371231316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0.3987</v>
      </c>
      <c r="BJ24" s="4"/>
      <c r="BK24" s="4">
        <f>DAVERAGE(PlotSort2,"PhxRedEdge",$BR$31:$BR$32)</f>
        <v>0.3846</v>
      </c>
      <c r="BL24" s="4"/>
      <c r="BM24" s="4">
        <f>DAVERAGE(PlotSort2,"TMRed",$BR$31:$BR$32)</f>
        <v>0.40250000000000002</v>
      </c>
      <c r="BN24" s="4"/>
      <c r="BO24" s="4">
        <f>DAVERAGE(PlotSort2,"TMNIR",$BR$31:$BR$32)</f>
        <v>0.371</v>
      </c>
      <c r="BP24" s="4"/>
      <c r="BQ24" s="4">
        <f>DAVERAGE(PlotSort2,"NDRE",$BR$31:$BR$32)</f>
        <v>-1.7998941238750663E-2</v>
      </c>
      <c r="BR24" s="4"/>
      <c r="BS24" s="4">
        <f>DAVERAGE(PlotSort2,"rvi",$BR$31:$BR$32)</f>
        <v>0.92173913043478251</v>
      </c>
      <c r="BT24" s="4"/>
      <c r="BU24" s="17">
        <f>DAVERAGE(PlotSort2,"ndvi",$BR$31:$BR$32)</f>
        <v>-4.0723981900452517E-2</v>
      </c>
      <c r="BV24" s="4"/>
      <c r="BW24" s="17">
        <f>DAVERAGE(PlotSort2,"SAVI",$BR$31:$BR$32)</f>
        <v>-1.6489988221436998E-2</v>
      </c>
      <c r="BX24" s="4"/>
      <c r="BY24" s="17">
        <f>DAVERAGE(PlotSort2,"CCCI",$BR$31:$BR$32)</f>
        <v>0.61111722560053605</v>
      </c>
      <c r="BZ24" s="4"/>
    </row>
    <row r="25" spans="2:78" ht="13.5" customHeight="1" x14ac:dyDescent="0.2">
      <c r="B25" s="10">
        <v>197</v>
      </c>
      <c r="C25" s="10">
        <v>9.2309999999999999</v>
      </c>
      <c r="D25" s="10">
        <v>197.38462000000001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35.700000000000003</v>
      </c>
      <c r="Q25" s="24">
        <v>1.8</v>
      </c>
      <c r="R25" s="24">
        <v>4.05</v>
      </c>
      <c r="S25" s="24">
        <v>45.54</v>
      </c>
      <c r="T25" s="24">
        <v>91.69</v>
      </c>
      <c r="U25" s="10">
        <v>5</v>
      </c>
      <c r="V25" s="10">
        <v>2</v>
      </c>
      <c r="W25" s="10">
        <v>3</v>
      </c>
      <c r="X25" s="10">
        <v>2</v>
      </c>
      <c r="Y25" s="10">
        <v>6</v>
      </c>
      <c r="Z25" s="10">
        <v>1</v>
      </c>
      <c r="AA25" s="10">
        <v>135</v>
      </c>
      <c r="AB25" s="10">
        <v>4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1.0814999999999999</v>
      </c>
      <c r="AK25" s="10">
        <v>6.7000000000000004E-2</v>
      </c>
      <c r="AL25" s="11">
        <v>4.2500000000000003E-2</v>
      </c>
      <c r="AM25" s="11">
        <v>2.5999999999999999E-3</v>
      </c>
      <c r="AN25" s="11">
        <v>2.3769</v>
      </c>
      <c r="AO25" s="11">
        <v>0.12809999999999999</v>
      </c>
      <c r="AP25" s="11">
        <v>0.2487</v>
      </c>
      <c r="AQ25" s="11">
        <v>1.34E-2</v>
      </c>
      <c r="AR25" s="11">
        <v>2.0642999999999998</v>
      </c>
      <c r="AS25" s="11">
        <v>9.1499999999999998E-2</v>
      </c>
      <c r="AT25" s="11">
        <v>4.2700000000000002E-2</v>
      </c>
      <c r="AU25" s="11">
        <v>1.9E-3</v>
      </c>
      <c r="AV25" s="11">
        <v>36.418700000000001</v>
      </c>
      <c r="AW25" s="11">
        <v>1.4789000000000001</v>
      </c>
      <c r="AX25" s="11">
        <v>0.57740000000000002</v>
      </c>
      <c r="AY25" s="11">
        <v>2.3400000000000001E-2</v>
      </c>
      <c r="AZ25" s="11">
        <v>0.39789371746761887</v>
      </c>
      <c r="BA25" s="11">
        <v>13.522248243559719</v>
      </c>
      <c r="BB25" s="11">
        <v>0.8622802773746171</v>
      </c>
      <c r="BC25" s="11">
        <v>0.71605213820194646</v>
      </c>
      <c r="BD25" s="11">
        <v>0.18612049113512105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1.0034000000000001</v>
      </c>
      <c r="BJ25" s="4">
        <f>DSTDEV(PlotSort2,"PhxRed",$BS$31:$BS$32)/SQRT($BH25)</f>
        <v>4.5709225910458666E-3</v>
      </c>
      <c r="BK25" s="4">
        <f>DAVERAGE(PlotSort2,"PhxRedEdge",$BS$31:$BS$32)</f>
        <v>1.0032333333333334</v>
      </c>
      <c r="BL25" s="4">
        <f>DSTDEV(PlotSort2,"PhxRedEdge",$BS$31:$BS$32)/SQRT($BH25)</f>
        <v>4.6008453329554428E-3</v>
      </c>
      <c r="BM25" s="4">
        <f>DAVERAGE(PlotSort2,"TMRed",$BS$31:$BS$32)</f>
        <v>1.0034000000000001</v>
      </c>
      <c r="BN25" s="4">
        <f>DSTDEV(PlotSort2,"TMRed",$BS$31:$BS$32)/SQRT($BH25)</f>
        <v>4.5709225910458666E-3</v>
      </c>
      <c r="BO25" s="4">
        <f>DAVERAGE(PlotSort2,"TMNIR",$BS$31:$BS$32)</f>
        <v>1.0032333333333334</v>
      </c>
      <c r="BP25" s="4">
        <f>DSTDEV(PlotSort2,"TMNIR",$BS$31:$BS$32)/SQRT($BH25)</f>
        <v>4.6008453329554428E-3</v>
      </c>
      <c r="BQ25" s="4">
        <f>DAVERAGE(PlotSort2,"NDRE",$BS$31:$BS$32)</f>
        <v>0.73692078154505358</v>
      </c>
      <c r="BR25" s="4">
        <f>DSTDEV(PlotSort2,"NDRE",$BS$31:$BS$32)/SQRT($BH25)</f>
        <v>3.7362870274249189E-4</v>
      </c>
      <c r="BS25" s="4">
        <f>DAVERAGE(PlotSort2,"rvi",$BS$31:$BS$32)</f>
        <v>1.3012375798959281</v>
      </c>
      <c r="BT25" s="4">
        <f>DSTDEV(PlotSort2,"rvi",$BS$31:$BS$32)/SQRT($BH25)</f>
        <v>1.4483539087377E-2</v>
      </c>
      <c r="BU25" s="17">
        <f>DAVERAGE(PlotSort2,"ndvi",$BS$31:$BS$32)</f>
        <v>0.13083363235510895</v>
      </c>
      <c r="BV25" s="4">
        <f>DSTDEV(PlotSort2,"ndvi",$BS$31:$BS$32)/SQRT($BH25)</f>
        <v>5.4652204704805554E-3</v>
      </c>
      <c r="BW25" s="17">
        <f>DAVERAGE(PlotSort2,"SAVI",$BS$31:$BS$32)</f>
        <v>0.19522034008512956</v>
      </c>
      <c r="BX25" s="4">
        <f>DSTDEV(PlotSort2,"SAVI",$BS$31:$BS$32)/SQRT($BH25)</f>
        <v>8.4069598544121351E-3</v>
      </c>
      <c r="BY25" s="17">
        <f>DAVERAGE(PlotSort2,"CCCI",$BS$31:$BS$32)</f>
        <v>12.180369435824124</v>
      </c>
      <c r="BZ25" s="4">
        <f>DSTDEV(PlotSort2,"CCCI",$BS$31:$BS$32)/SQRT($BH25)</f>
        <v>0.22555714847189337</v>
      </c>
    </row>
    <row r="26" spans="2:78" ht="13.5" customHeight="1" x14ac:dyDescent="0.2">
      <c r="B26" s="10">
        <v>197</v>
      </c>
      <c r="C26" s="10">
        <v>9.484</v>
      </c>
      <c r="D26" s="10">
        <v>197.39517000000001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35.700000000000003</v>
      </c>
      <c r="Q26" s="24">
        <v>1.8</v>
      </c>
      <c r="R26" s="24">
        <v>4.05</v>
      </c>
      <c r="S26" s="24">
        <v>42.37</v>
      </c>
      <c r="T26" s="24">
        <v>93.92</v>
      </c>
      <c r="U26" s="10">
        <v>5</v>
      </c>
      <c r="V26" s="10">
        <v>2</v>
      </c>
      <c r="W26" s="10">
        <v>3</v>
      </c>
      <c r="X26" s="10">
        <v>2</v>
      </c>
      <c r="Y26" s="10">
        <v>6</v>
      </c>
      <c r="Z26" s="10">
        <v>1</v>
      </c>
      <c r="AA26" s="10">
        <v>135</v>
      </c>
      <c r="AB26" s="10">
        <v>4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0.74370000000000003</v>
      </c>
      <c r="AK26" s="10">
        <v>0.1477</v>
      </c>
      <c r="AL26" s="11">
        <v>4.2500000000000003E-2</v>
      </c>
      <c r="AM26" s="11">
        <v>8.3999999999999995E-3</v>
      </c>
      <c r="AN26" s="11">
        <v>1.8181</v>
      </c>
      <c r="AO26" s="11">
        <v>0.41320000000000001</v>
      </c>
      <c r="AP26" s="11">
        <v>0.27979999999999999</v>
      </c>
      <c r="AQ26" s="11">
        <v>6.3600000000000004E-2</v>
      </c>
      <c r="AR26" s="11">
        <v>1.4196</v>
      </c>
      <c r="AS26" s="11">
        <v>0.24249999999999999</v>
      </c>
      <c r="AT26" s="11">
        <v>4.2700000000000002E-2</v>
      </c>
      <c r="AU26" s="11">
        <v>7.3000000000000001E-3</v>
      </c>
      <c r="AV26" s="11">
        <v>28.606200000000001</v>
      </c>
      <c r="AW26" s="11">
        <v>6.1962999999999999</v>
      </c>
      <c r="AX26" s="11">
        <v>0.66779999999999995</v>
      </c>
      <c r="AY26" s="11">
        <v>0.1447</v>
      </c>
      <c r="AZ26" s="11">
        <v>0.40945546644153646</v>
      </c>
      <c r="BA26" s="11">
        <v>15.639344262295079</v>
      </c>
      <c r="BB26" s="11">
        <v>0.87980295566502476</v>
      </c>
      <c r="BC26" s="11">
        <v>0.77459727385377952</v>
      </c>
      <c r="BD26" s="11">
        <v>0.2042462035915846</v>
      </c>
      <c r="BE26" s="27"/>
    </row>
    <row r="27" spans="2:78" ht="13.5" customHeight="1" x14ac:dyDescent="0.2">
      <c r="B27" s="10">
        <v>197</v>
      </c>
      <c r="C27" s="10">
        <v>9.4749999999999996</v>
      </c>
      <c r="D27" s="10">
        <v>197.39479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35.700000000000003</v>
      </c>
      <c r="Q27" s="24">
        <v>1.8</v>
      </c>
      <c r="R27" s="24">
        <v>4.05</v>
      </c>
      <c r="S27" s="24">
        <v>42.48</v>
      </c>
      <c r="T27" s="24">
        <v>93.84</v>
      </c>
      <c r="U27" s="10">
        <v>5</v>
      </c>
      <c r="V27" s="10">
        <v>2</v>
      </c>
      <c r="W27" s="10">
        <v>3</v>
      </c>
      <c r="X27" s="10">
        <v>2</v>
      </c>
      <c r="Y27" s="10">
        <v>6</v>
      </c>
      <c r="Z27" s="10">
        <v>1</v>
      </c>
      <c r="AA27" s="10">
        <v>135</v>
      </c>
      <c r="AB27" s="10">
        <v>4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0.58860000000000001</v>
      </c>
      <c r="AK27" s="10">
        <v>1.5599999999999999E-2</v>
      </c>
      <c r="AL27" s="11">
        <v>3.3099999999999997E-2</v>
      </c>
      <c r="AM27" s="11">
        <v>8.9999999999999998E-4</v>
      </c>
      <c r="AN27" s="11">
        <v>1.2842</v>
      </c>
      <c r="AO27" s="11">
        <v>2.0400000000000001E-2</v>
      </c>
      <c r="AP27" s="11">
        <v>0.19450000000000001</v>
      </c>
      <c r="AQ27" s="11">
        <v>3.0999999999999999E-3</v>
      </c>
      <c r="AR27" s="11">
        <v>1.1385000000000001</v>
      </c>
      <c r="AS27" s="11">
        <v>3.3300000000000003E-2</v>
      </c>
      <c r="AT27" s="11">
        <v>3.3700000000000001E-2</v>
      </c>
      <c r="AU27" s="11">
        <v>1E-3</v>
      </c>
      <c r="AV27" s="11">
        <v>20.483799999999999</v>
      </c>
      <c r="AW27" s="11">
        <v>0.29120000000000001</v>
      </c>
      <c r="AX27" s="11">
        <v>0.4708</v>
      </c>
      <c r="AY27" s="11">
        <v>6.7000000000000002E-3</v>
      </c>
      <c r="AZ27" s="11">
        <v>0.41530136780399818</v>
      </c>
      <c r="BA27" s="11">
        <v>13.970326409495549</v>
      </c>
      <c r="BB27" s="11">
        <v>0.86640237859266611</v>
      </c>
      <c r="BC27" s="11">
        <v>0.65271279243404678</v>
      </c>
      <c r="BD27" s="11">
        <v>0.27336117303565399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7.7050000000000007E-2</v>
      </c>
      <c r="BJ27" s="4">
        <f>DSTDEV(PlotSort2,"PhxRed",$BT$31:$BT$32)/SQRT($BH27)</f>
        <v>1.3249999999999982E-2</v>
      </c>
      <c r="BK27" s="4">
        <f>DAVERAGE(PlotSort2,"PhxRedEdge",$BT$31:$BT$32)</f>
        <v>0.1847</v>
      </c>
      <c r="BL27" s="4">
        <f>DSTDEV(PlotSort2,"PhxRedEdge",$BT$31:$BT$32)/SQRT($BH27)</f>
        <v>3.2600000000000046E-2</v>
      </c>
      <c r="BM27" s="4">
        <f>DAVERAGE(PlotSort2,"TMRed",$BT$31:$BT$32)</f>
        <v>7.6749999999999999E-2</v>
      </c>
      <c r="BN27" s="4">
        <f>DSTDEV(PlotSort2,"TMRed",$BT$31:$BT$32)/SQRT($BH27)</f>
        <v>1.2249999999999966E-2</v>
      </c>
      <c r="BO27" s="4">
        <f>DAVERAGE(PlotSort2,"TMNIR",$BT$31:$BT$32)</f>
        <v>0.34320000000000001</v>
      </c>
      <c r="BP27" s="4">
        <f>DSTDEV(PlotSort2,"TMNIR",$BT$31:$BT$32)/SQRT($BH27)</f>
        <v>6.1900000000000101E-2</v>
      </c>
      <c r="BQ27" s="4">
        <f>DAVERAGE(PlotSort2,"NDRE",$BT$31:$BT$32)</f>
        <v>0.29992160094808429</v>
      </c>
      <c r="BR27" s="4">
        <f>DSTDEV(PlotSort2,"NDRE",$BT$31:$BT$32)/SQRT($BH27)</f>
        <v>1.8136175609131389E-3</v>
      </c>
      <c r="BS27" s="4">
        <f>DAVERAGE(PlotSort2,"rvi",$BT$31:$BT$32)</f>
        <v>4.4564628516679736</v>
      </c>
      <c r="BT27" s="4">
        <f>DSTDEV(PlotSort2,"rvi",$BT$31:$BT$32)/SQRT($BH27)</f>
        <v>9.5222541590454388E-2</v>
      </c>
      <c r="BU27" s="17">
        <f>DAVERAGE(PlotSort2,"ndvi",$BT$31:$BT$32)</f>
        <v>0.63335051701459533</v>
      </c>
      <c r="BV27" s="4">
        <f>DSTDEV(PlotSort2,"ndvi",$BT$31:$BT$32)/SQRT($BH27)</f>
        <v>6.3985216415473056E-3</v>
      </c>
      <c r="BW27" s="17">
        <f>DAVERAGE(PlotSort2,"SAVI",$BT$31:$BT$32)</f>
        <v>0.43072607338130631</v>
      </c>
      <c r="BX27" s="4">
        <f>DSTDEV(PlotSort2,"SAVI",$BT$31:$BT$32)/SQRT($BH27)</f>
        <v>4.6238014738601375E-2</v>
      </c>
      <c r="BY27" s="17">
        <f>DAVERAGE(PlotSort2,"CCCI",$BT$31:$BT$32)</f>
        <v>0.26250351590937859</v>
      </c>
      <c r="BZ27" s="4">
        <f>DSTDEV(PlotSort2,"CCCI",$BT$31:$BT$32)/SQRT($BH27)</f>
        <v>9.3513196008775945E-3</v>
      </c>
    </row>
    <row r="28" spans="2:78" ht="13.5" customHeight="1" x14ac:dyDescent="0.2">
      <c r="B28" s="10">
        <v>197</v>
      </c>
      <c r="C28" s="10">
        <v>9.468</v>
      </c>
      <c r="D28" s="10">
        <v>197.39449999999999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35.700000000000003</v>
      </c>
      <c r="Q28" s="24">
        <v>1.8</v>
      </c>
      <c r="R28" s="24">
        <v>4.05</v>
      </c>
      <c r="S28" s="24">
        <v>42.57</v>
      </c>
      <c r="T28" s="24">
        <v>93.78</v>
      </c>
      <c r="U28" s="10">
        <v>5</v>
      </c>
      <c r="V28" s="10">
        <v>2</v>
      </c>
      <c r="W28" s="10">
        <v>3</v>
      </c>
      <c r="X28" s="10">
        <v>2</v>
      </c>
      <c r="Y28" s="10">
        <v>6</v>
      </c>
      <c r="Z28" s="10">
        <v>1</v>
      </c>
      <c r="AA28" s="10">
        <v>135</v>
      </c>
      <c r="AB28" s="10">
        <v>4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0.71060000000000001</v>
      </c>
      <c r="AK28" s="10">
        <v>9.7000000000000003E-3</v>
      </c>
      <c r="AL28" s="11">
        <v>3.9600000000000003E-2</v>
      </c>
      <c r="AM28" s="11">
        <v>5.0000000000000001E-4</v>
      </c>
      <c r="AN28" s="11">
        <v>1.2837000000000001</v>
      </c>
      <c r="AO28" s="11">
        <v>7.2700000000000001E-2</v>
      </c>
      <c r="AP28" s="11">
        <v>0.19209999999999999</v>
      </c>
      <c r="AQ28" s="11">
        <v>1.09E-2</v>
      </c>
      <c r="AR28" s="11">
        <v>1.3827</v>
      </c>
      <c r="AS28" s="11">
        <v>3.0599999999999999E-2</v>
      </c>
      <c r="AT28" s="11">
        <v>4.0500000000000001E-2</v>
      </c>
      <c r="AU28" s="11">
        <v>8.9999999999999998E-4</v>
      </c>
      <c r="AV28" s="11">
        <v>19.333600000000001</v>
      </c>
      <c r="AW28" s="11">
        <v>0.81330000000000002</v>
      </c>
      <c r="AX28" s="11">
        <v>0.439</v>
      </c>
      <c r="AY28" s="11">
        <v>1.8499999999999999E-2</v>
      </c>
      <c r="AZ28" s="11">
        <v>0.39122167643796546</v>
      </c>
      <c r="BA28" s="11">
        <v>10.839506172839506</v>
      </c>
      <c r="BB28" s="11">
        <v>0.83107403545359759</v>
      </c>
      <c r="BC28" s="11">
        <v>0.61026033690658499</v>
      </c>
      <c r="BD28" s="11">
        <v>0.23356454857066167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7.6950000000000005E-2</v>
      </c>
      <c r="BJ28" s="4">
        <f>DSTDEV(PlotSort2,"PhxRed",$BU$31:$BU$32)/SQRT($BH28)</f>
        <v>2.1499999999999987E-3</v>
      </c>
      <c r="BK28" s="4">
        <f>DAVERAGE(PlotSort2,"PhxRedEdge",$BU$31:$BU$32)</f>
        <v>0.30964999999999998</v>
      </c>
      <c r="BL28" s="4">
        <f>DSTDEV(PlotSort2,"PhxRedEdge",$BU$31:$BU$32)/SQRT($BH28)</f>
        <v>1.9850000000000007E-2</v>
      </c>
      <c r="BM28" s="4">
        <f>DAVERAGE(PlotSort2,"TMRed",$BU$31:$BU$32)</f>
        <v>7.5500000000000012E-2</v>
      </c>
      <c r="BN28" s="4">
        <f>DSTDEV(PlotSort2,"TMRed",$BU$31:$BU$32)/SQRT($BH28)</f>
        <v>1.7000000000000001E-3</v>
      </c>
      <c r="BO28" s="4">
        <f>DAVERAGE(PlotSort2,"TMNIR",$BU$31:$BU$32)</f>
        <v>0.76734999999999998</v>
      </c>
      <c r="BP28" s="4">
        <f>DSTDEV(PlotSort2,"TMNIR",$BU$31:$BU$32)/SQRT($BH28)</f>
        <v>6.8049999999999999E-2</v>
      </c>
      <c r="BQ28" s="4">
        <f>DAVERAGE(PlotSort2,"NDRE",$BU$31:$BU$32)</f>
        <v>0.42414947183897583</v>
      </c>
      <c r="BR28" s="4">
        <f>DSTDEV(PlotSort2,"NDRE",$BU$31:$BU$32)/SQRT($BH28)</f>
        <v>1.0136732985472628E-2</v>
      </c>
      <c r="BS28" s="4">
        <f>DAVERAGE(PlotSort2,"rvi",$BU$31:$BU$32)</f>
        <v>10.189036676636196</v>
      </c>
      <c r="BT28" s="4">
        <f>DSTDEV(PlotSort2,"rvi",$BU$31:$BU$32)/SQRT($BH28)</f>
        <v>1.1307465211957826</v>
      </c>
      <c r="BU28" s="17">
        <f>DAVERAGE(PlotSort2,"ndvi",$BU$31:$BU$32)</f>
        <v>0.81940926393404578</v>
      </c>
      <c r="BV28" s="4">
        <f>DSTDEV(PlotSort2,"ndvi",$BU$31:$BU$32)/SQRT($BH28)</f>
        <v>1.825021692825074E-2</v>
      </c>
      <c r="BW28" s="17">
        <f>DAVERAGE(PlotSort2,"SAVI",$BU$31:$BU$32)</f>
        <v>0.77084752439316861</v>
      </c>
      <c r="BX28" s="4">
        <f>DSTDEV(PlotSort2,"SAVI",$BU$31:$BU$32)/SQRT($BH28)</f>
        <v>3.9825197718667993E-2</v>
      </c>
      <c r="BY28" s="17">
        <f>DAVERAGE(PlotSort2,"CCCI",$BU$31:$BU$32)</f>
        <v>0.4609844339588649</v>
      </c>
      <c r="BZ28" s="4">
        <f>DSTDEV(PlotSort2,"CCCI",$BU$31:$BU$32)/SQRT($BH28)</f>
        <v>3.9082522401873423E-3</v>
      </c>
    </row>
    <row r="29" spans="2:78" ht="13.5" customHeight="1" x14ac:dyDescent="0.2">
      <c r="B29" s="10">
        <v>197</v>
      </c>
      <c r="C29" s="10">
        <v>9.4589999999999996</v>
      </c>
      <c r="D29" s="10">
        <v>197.39412999999999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35.700000000000003</v>
      </c>
      <c r="Q29" s="24">
        <v>1.8</v>
      </c>
      <c r="R29" s="24">
        <v>4.05</v>
      </c>
      <c r="S29" s="24">
        <v>42.68</v>
      </c>
      <c r="T29" s="24">
        <v>93.69</v>
      </c>
      <c r="U29" s="10">
        <v>5</v>
      </c>
      <c r="V29" s="10">
        <v>2</v>
      </c>
      <c r="W29" s="10">
        <v>3</v>
      </c>
      <c r="X29" s="10">
        <v>2</v>
      </c>
      <c r="Y29" s="10">
        <v>6</v>
      </c>
      <c r="Z29" s="10">
        <v>1</v>
      </c>
      <c r="AA29" s="10">
        <v>135</v>
      </c>
      <c r="AB29" s="10">
        <v>4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0.71189999999999998</v>
      </c>
      <c r="AK29" s="10">
        <v>1.9199999999999998E-2</v>
      </c>
      <c r="AL29" s="11">
        <v>3.9E-2</v>
      </c>
      <c r="AM29" s="11">
        <v>1.1000000000000001E-3</v>
      </c>
      <c r="AN29" s="11">
        <v>1.5390999999999999</v>
      </c>
      <c r="AO29" s="11">
        <v>3.8399999999999997E-2</v>
      </c>
      <c r="AP29" s="11">
        <v>0.22689999999999999</v>
      </c>
      <c r="AQ29" s="11">
        <v>5.7000000000000002E-3</v>
      </c>
      <c r="AR29" s="11">
        <v>1.3603000000000001</v>
      </c>
      <c r="AS29" s="11">
        <v>2.9000000000000001E-2</v>
      </c>
      <c r="AT29" s="11">
        <v>3.9199999999999999E-2</v>
      </c>
      <c r="AU29" s="11">
        <v>8.0000000000000004E-4</v>
      </c>
      <c r="AV29" s="11">
        <v>23.393799999999999</v>
      </c>
      <c r="AW29" s="11">
        <v>0.35149999999999998</v>
      </c>
      <c r="AX29" s="11">
        <v>0.5232</v>
      </c>
      <c r="AY29" s="11">
        <v>7.9000000000000008E-3</v>
      </c>
      <c r="AZ29" s="11">
        <v>0.39501399813358218</v>
      </c>
      <c r="BA29" s="11">
        <v>13.346938775510205</v>
      </c>
      <c r="BB29" s="11">
        <v>0.86059743954480794</v>
      </c>
      <c r="BC29" s="11">
        <v>0.68335843373493976</v>
      </c>
      <c r="BD29" s="11">
        <v>0.17430577361582161</v>
      </c>
      <c r="BE29" s="27"/>
      <c r="BF29" s="5"/>
    </row>
    <row r="30" spans="2:78" ht="13.5" customHeight="1" x14ac:dyDescent="0.2">
      <c r="B30" s="10">
        <v>197</v>
      </c>
      <c r="C30" s="10">
        <v>9.4510000000000005</v>
      </c>
      <c r="D30" s="10">
        <v>197.39379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35.700000000000003</v>
      </c>
      <c r="Q30" s="24">
        <v>1.8</v>
      </c>
      <c r="R30" s="24">
        <v>4.05</v>
      </c>
      <c r="S30" s="24">
        <v>42.78</v>
      </c>
      <c r="T30" s="24">
        <v>93.62</v>
      </c>
      <c r="U30" s="10">
        <v>5</v>
      </c>
      <c r="V30" s="10">
        <v>2</v>
      </c>
      <c r="W30" s="10">
        <v>3</v>
      </c>
      <c r="X30" s="10">
        <v>2</v>
      </c>
      <c r="Y30" s="10">
        <v>6</v>
      </c>
      <c r="Z30" s="10">
        <v>1</v>
      </c>
      <c r="AA30" s="10">
        <v>135</v>
      </c>
      <c r="AB30" s="10">
        <v>4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1.0227999999999999</v>
      </c>
      <c r="AK30" s="10">
        <v>0.18529999999999999</v>
      </c>
      <c r="AL30" s="11">
        <v>5.5399999999999998E-2</v>
      </c>
      <c r="AM30" s="11">
        <v>0.01</v>
      </c>
      <c r="AN30" s="11">
        <v>2.5552000000000001</v>
      </c>
      <c r="AO30" s="11">
        <v>0.52229999999999999</v>
      </c>
      <c r="AP30" s="11">
        <v>0.37169999999999997</v>
      </c>
      <c r="AQ30" s="11">
        <v>7.5999999999999998E-2</v>
      </c>
      <c r="AR30" s="11">
        <v>1.9719</v>
      </c>
      <c r="AS30" s="11">
        <v>0.37380000000000002</v>
      </c>
      <c r="AT30" s="11">
        <v>5.6099999999999997E-2</v>
      </c>
      <c r="AU30" s="11">
        <v>1.06E-2</v>
      </c>
      <c r="AV30" s="11">
        <v>44.021099999999997</v>
      </c>
      <c r="AW30" s="11">
        <v>8.6736000000000004</v>
      </c>
      <c r="AX30" s="11">
        <v>0.97150000000000003</v>
      </c>
      <c r="AY30" s="11">
        <v>0.19139999999999999</v>
      </c>
      <c r="AZ30" s="11">
        <v>0.44654556283502095</v>
      </c>
      <c r="BA30" s="11">
        <v>17.317290552584673</v>
      </c>
      <c r="BB30" s="11">
        <v>0.89081354612689756</v>
      </c>
      <c r="BC30" s="11">
        <v>0.89886095836606428</v>
      </c>
      <c r="BD30" s="11">
        <v>0.3800295816147376</v>
      </c>
      <c r="BE30" s="27"/>
      <c r="BF30" s="5"/>
      <c r="BH30" s="19" t="s">
        <v>116</v>
      </c>
    </row>
    <row r="31" spans="2:78" ht="13.5" customHeight="1" x14ac:dyDescent="0.2">
      <c r="B31" s="10">
        <v>197</v>
      </c>
      <c r="C31" s="10">
        <v>9.4440000000000008</v>
      </c>
      <c r="D31" s="10">
        <v>197.39349999999999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35.700000000000003</v>
      </c>
      <c r="Q31" s="24">
        <v>1.8</v>
      </c>
      <c r="R31" s="24">
        <v>4.05</v>
      </c>
      <c r="S31" s="24">
        <v>42.87</v>
      </c>
      <c r="T31" s="24">
        <v>93.56</v>
      </c>
      <c r="U31" s="10">
        <v>5</v>
      </c>
      <c r="V31" s="10">
        <v>2</v>
      </c>
      <c r="W31" s="10">
        <v>3</v>
      </c>
      <c r="X31" s="10">
        <v>2</v>
      </c>
      <c r="Y31" s="10">
        <v>6</v>
      </c>
      <c r="Z31" s="10">
        <v>1</v>
      </c>
      <c r="AA31" s="10">
        <v>135</v>
      </c>
      <c r="AB31" s="10">
        <v>4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1.2215</v>
      </c>
      <c r="AK31" s="10">
        <v>0.19009999999999999</v>
      </c>
      <c r="AL31" s="11">
        <v>6.54E-2</v>
      </c>
      <c r="AM31" s="11">
        <v>1.0200000000000001E-2</v>
      </c>
      <c r="AN31" s="11">
        <v>2.9055</v>
      </c>
      <c r="AO31" s="11">
        <v>0.58440000000000003</v>
      </c>
      <c r="AP31" s="11">
        <v>0.4178</v>
      </c>
      <c r="AQ31" s="11">
        <v>8.4000000000000005E-2</v>
      </c>
      <c r="AR31" s="11">
        <v>2.4087000000000001</v>
      </c>
      <c r="AS31" s="11">
        <v>0.3654</v>
      </c>
      <c r="AT31" s="11">
        <v>6.7799999999999999E-2</v>
      </c>
      <c r="AU31" s="11">
        <v>1.03E-2</v>
      </c>
      <c r="AV31" s="11">
        <v>44.973799999999997</v>
      </c>
      <c r="AW31" s="11">
        <v>8.6777999999999995</v>
      </c>
      <c r="AX31" s="11">
        <v>0.98109999999999997</v>
      </c>
      <c r="AY31" s="11">
        <v>0.1893</v>
      </c>
      <c r="AZ31" s="11">
        <v>0.40267352920151539</v>
      </c>
      <c r="BA31" s="11">
        <v>14.470501474926253</v>
      </c>
      <c r="BB31" s="11">
        <v>0.87072170845647823</v>
      </c>
      <c r="BC31" s="11">
        <v>0.88446639550648842</v>
      </c>
      <c r="BD31" s="11">
        <v>0.19048271088047053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197</v>
      </c>
      <c r="C32" s="10">
        <v>9.4359999999999999</v>
      </c>
      <c r="D32" s="10">
        <v>197.39317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35.700000000000003</v>
      </c>
      <c r="Q32" s="24">
        <v>1.8</v>
      </c>
      <c r="R32" s="24">
        <v>4.05</v>
      </c>
      <c r="S32" s="24">
        <v>42.97</v>
      </c>
      <c r="T32" s="24">
        <v>93.49</v>
      </c>
      <c r="U32" s="10">
        <v>5</v>
      </c>
      <c r="V32" s="10">
        <v>2</v>
      </c>
      <c r="W32" s="10">
        <v>3</v>
      </c>
      <c r="X32" s="10">
        <v>2</v>
      </c>
      <c r="Y32" s="10">
        <v>6</v>
      </c>
      <c r="Z32" s="10">
        <v>1</v>
      </c>
      <c r="AA32" s="10">
        <v>135</v>
      </c>
      <c r="AB32" s="10">
        <v>4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1.1854</v>
      </c>
      <c r="AK32" s="10">
        <v>0.1588</v>
      </c>
      <c r="AL32" s="11">
        <v>6.2700000000000006E-2</v>
      </c>
      <c r="AM32" s="11">
        <v>8.3999999999999995E-3</v>
      </c>
      <c r="AN32" s="11">
        <v>2.7606999999999999</v>
      </c>
      <c r="AO32" s="11">
        <v>0.29620000000000002</v>
      </c>
      <c r="AP32" s="11">
        <v>0.39190000000000003</v>
      </c>
      <c r="AQ32" s="11">
        <v>4.2000000000000003E-2</v>
      </c>
      <c r="AR32" s="11">
        <v>2.2151999999999998</v>
      </c>
      <c r="AS32" s="11">
        <v>0.30740000000000001</v>
      </c>
      <c r="AT32" s="11">
        <v>6.1600000000000002E-2</v>
      </c>
      <c r="AU32" s="11">
        <v>8.5000000000000006E-3</v>
      </c>
      <c r="AV32" s="11">
        <v>44.7346</v>
      </c>
      <c r="AW32" s="11">
        <v>5.2686000000000002</v>
      </c>
      <c r="AX32" s="11">
        <v>0.96319999999999995</v>
      </c>
      <c r="AY32" s="11">
        <v>0.1134</v>
      </c>
      <c r="AZ32" s="11">
        <v>0.42159250239834695</v>
      </c>
      <c r="BA32" s="11">
        <v>15.636363636363635</v>
      </c>
      <c r="BB32" s="11">
        <v>0.8797814207650273</v>
      </c>
      <c r="BC32" s="11">
        <v>0.88693599160545644</v>
      </c>
      <c r="BD32" s="11">
        <v>0.2719930983703715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197</v>
      </c>
      <c r="C33" s="10">
        <v>9.4280000000000008</v>
      </c>
      <c r="D33" s="10">
        <v>197.39283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35.700000000000003</v>
      </c>
      <c r="Q33" s="24">
        <v>1.8</v>
      </c>
      <c r="R33" s="24">
        <v>4.05</v>
      </c>
      <c r="S33" s="24">
        <v>43.07</v>
      </c>
      <c r="T33" s="24">
        <v>93.41</v>
      </c>
      <c r="U33" s="10">
        <v>5</v>
      </c>
      <c r="V33" s="10">
        <v>2</v>
      </c>
      <c r="W33" s="10">
        <v>3</v>
      </c>
      <c r="X33" s="10">
        <v>2</v>
      </c>
      <c r="Y33" s="10">
        <v>6</v>
      </c>
      <c r="Z33" s="10">
        <v>1</v>
      </c>
      <c r="AA33" s="10">
        <v>135</v>
      </c>
      <c r="AB33" s="10">
        <v>4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1.0746</v>
      </c>
      <c r="AK33" s="10">
        <v>4.7100000000000003E-2</v>
      </c>
      <c r="AL33" s="11">
        <v>5.6099999999999997E-2</v>
      </c>
      <c r="AM33" s="11">
        <v>2.5000000000000001E-3</v>
      </c>
      <c r="AN33" s="11">
        <v>2.3910999999999998</v>
      </c>
      <c r="AO33" s="11">
        <v>8.6499999999999994E-2</v>
      </c>
      <c r="AP33" s="11">
        <v>0.33510000000000001</v>
      </c>
      <c r="AQ33" s="11">
        <v>1.21E-2</v>
      </c>
      <c r="AR33" s="11">
        <v>2.0548999999999999</v>
      </c>
      <c r="AS33" s="11">
        <v>7.5899999999999995E-2</v>
      </c>
      <c r="AT33" s="11">
        <v>5.6399999999999999E-2</v>
      </c>
      <c r="AU33" s="11">
        <v>2.0999999999999999E-3</v>
      </c>
      <c r="AV33" s="11">
        <v>37.810200000000002</v>
      </c>
      <c r="AW33" s="11">
        <v>0.78620000000000001</v>
      </c>
      <c r="AX33" s="11">
        <v>0.80369999999999997</v>
      </c>
      <c r="AY33" s="11">
        <v>1.67E-2</v>
      </c>
      <c r="AZ33" s="11">
        <v>0.4114857744994731</v>
      </c>
      <c r="BA33" s="11">
        <v>14.25</v>
      </c>
      <c r="BB33" s="11">
        <v>0.86885245901639341</v>
      </c>
      <c r="BC33" s="11">
        <v>0.82416734063671782</v>
      </c>
      <c r="BD33" s="11">
        <v>0.24512482749566999</v>
      </c>
      <c r="BE33" s="27"/>
      <c r="BF33" s="5"/>
    </row>
    <row r="34" spans="2:66" ht="13.5" customHeight="1" x14ac:dyDescent="0.2">
      <c r="B34" s="10">
        <v>197</v>
      </c>
      <c r="C34" s="10">
        <v>9.5</v>
      </c>
      <c r="D34" s="10">
        <v>197.39582999999999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35.700000000000003</v>
      </c>
      <c r="Q34" s="24">
        <v>1.8</v>
      </c>
      <c r="R34" s="24">
        <v>4.05</v>
      </c>
      <c r="S34" s="24">
        <v>42.17</v>
      </c>
      <c r="T34" s="24">
        <v>94.07</v>
      </c>
      <c r="U34" s="10">
        <v>5</v>
      </c>
      <c r="V34" s="10">
        <v>2</v>
      </c>
      <c r="W34" s="10">
        <v>3</v>
      </c>
      <c r="X34" s="10">
        <v>2</v>
      </c>
      <c r="Y34" s="10">
        <v>6</v>
      </c>
      <c r="Z34" s="10">
        <v>1</v>
      </c>
      <c r="AA34" s="10">
        <v>135</v>
      </c>
      <c r="AB34" s="10">
        <v>4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2.4607000000000001</v>
      </c>
      <c r="AK34" s="10">
        <v>0.90400000000000003</v>
      </c>
      <c r="AL34" s="11">
        <v>0.14460000000000001</v>
      </c>
      <c r="AM34" s="11">
        <v>5.3100000000000001E-2</v>
      </c>
      <c r="AN34" s="11">
        <v>2.2557</v>
      </c>
      <c r="AO34" s="11">
        <v>0.63560000000000005</v>
      </c>
      <c r="AP34" s="11">
        <v>0.35709999999999997</v>
      </c>
      <c r="AQ34" s="11">
        <v>0.10059999999999999</v>
      </c>
      <c r="AR34" s="11">
        <v>4.6124000000000001</v>
      </c>
      <c r="AS34" s="11">
        <v>1.6820999999999999</v>
      </c>
      <c r="AT34" s="11">
        <v>0.14249999999999999</v>
      </c>
      <c r="AU34" s="11">
        <v>5.1999999999999998E-2</v>
      </c>
      <c r="AV34" s="11">
        <v>30.105899999999998</v>
      </c>
      <c r="AW34" s="11">
        <v>7.4880000000000004</v>
      </c>
      <c r="AX34" s="11">
        <v>0.72309999999999997</v>
      </c>
      <c r="AY34" s="11">
        <v>0.17979999999999999</v>
      </c>
      <c r="AZ34" s="11">
        <v>0.338826143306795</v>
      </c>
      <c r="BA34" s="11">
        <v>5.0743859649122811</v>
      </c>
      <c r="BB34" s="11">
        <v>0.67074861367837346</v>
      </c>
      <c r="BC34" s="11">
        <v>0.63774165202108968</v>
      </c>
      <c r="BD34" s="11">
        <v>0.4049641201834413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197</v>
      </c>
      <c r="C35" s="10">
        <v>9.5079999999999991</v>
      </c>
      <c r="D35" s="10">
        <v>197.39617000000001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35.700000000000003</v>
      </c>
      <c r="Q35" s="24">
        <v>1.8</v>
      </c>
      <c r="R35" s="24">
        <v>4.05</v>
      </c>
      <c r="S35" s="24">
        <v>42.07</v>
      </c>
      <c r="T35" s="24">
        <v>94.14</v>
      </c>
      <c r="U35" s="10">
        <v>5</v>
      </c>
      <c r="V35" s="10">
        <v>2</v>
      </c>
      <c r="W35" s="10">
        <v>3</v>
      </c>
      <c r="X35" s="10">
        <v>2</v>
      </c>
      <c r="Y35" s="10">
        <v>6</v>
      </c>
      <c r="Z35" s="10">
        <v>1</v>
      </c>
      <c r="AA35" s="10">
        <v>135</v>
      </c>
      <c r="AB35" s="10">
        <v>4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0.87439999999999996</v>
      </c>
      <c r="AK35" s="10">
        <v>6.0699999999999997E-2</v>
      </c>
      <c r="AL35" s="11">
        <v>5.21E-2</v>
      </c>
      <c r="AM35" s="11">
        <v>3.5999999999999999E-3</v>
      </c>
      <c r="AN35" s="11">
        <v>1.4547000000000001</v>
      </c>
      <c r="AO35" s="11">
        <v>1.55E-2</v>
      </c>
      <c r="AP35" s="11">
        <v>0.2336</v>
      </c>
      <c r="AQ35" s="11">
        <v>2.5000000000000001E-3</v>
      </c>
      <c r="AR35" s="11">
        <v>1.6779999999999999</v>
      </c>
      <c r="AS35" s="11">
        <v>0.1205</v>
      </c>
      <c r="AT35" s="11">
        <v>5.2600000000000001E-2</v>
      </c>
      <c r="AU35" s="11">
        <v>3.8E-3</v>
      </c>
      <c r="AV35" s="11">
        <v>23.543500000000002</v>
      </c>
      <c r="AW35" s="11">
        <v>0.1394</v>
      </c>
      <c r="AX35" s="11">
        <v>0.57369999999999999</v>
      </c>
      <c r="AY35" s="11">
        <v>3.3999999999999998E-3</v>
      </c>
      <c r="AZ35" s="11">
        <v>0.42128081258516037</v>
      </c>
      <c r="BA35" s="11">
        <v>10.906844106463877</v>
      </c>
      <c r="BB35" s="11">
        <v>0.83202937889190487</v>
      </c>
      <c r="BC35" s="11">
        <v>0.69399804670158927</v>
      </c>
      <c r="BD35" s="11">
        <v>0.40613017734472667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197</v>
      </c>
      <c r="C36" s="10">
        <v>9.516</v>
      </c>
      <c r="D36" s="10">
        <v>197.3965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35.700000000000003</v>
      </c>
      <c r="Q36" s="24">
        <v>1.8</v>
      </c>
      <c r="R36" s="24">
        <v>4.05</v>
      </c>
      <c r="S36" s="24">
        <v>41.97</v>
      </c>
      <c r="T36" s="24">
        <v>94.22</v>
      </c>
      <c r="U36" s="10">
        <v>5</v>
      </c>
      <c r="V36" s="10">
        <v>2</v>
      </c>
      <c r="W36" s="10">
        <v>3</v>
      </c>
      <c r="X36" s="10">
        <v>2</v>
      </c>
      <c r="Y36" s="10">
        <v>6</v>
      </c>
      <c r="Z36" s="10">
        <v>1</v>
      </c>
      <c r="AA36" s="10">
        <v>135</v>
      </c>
      <c r="AB36" s="10">
        <v>4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0.86160000000000003</v>
      </c>
      <c r="AK36" s="10">
        <v>2.2000000000000001E-3</v>
      </c>
      <c r="AL36" s="11">
        <v>5.21E-2</v>
      </c>
      <c r="AM36" s="11">
        <v>1E-4</v>
      </c>
      <c r="AN36" s="11">
        <v>2.0832999999999999</v>
      </c>
      <c r="AO36" s="11">
        <v>3.3700000000000001E-2</v>
      </c>
      <c r="AP36" s="11">
        <v>0.33960000000000001</v>
      </c>
      <c r="AQ36" s="11">
        <v>5.4999999999999997E-3</v>
      </c>
      <c r="AR36" s="11">
        <v>1.6960999999999999</v>
      </c>
      <c r="AS36" s="11">
        <v>7.0000000000000001E-3</v>
      </c>
      <c r="AT36" s="11">
        <v>5.3900000000000003E-2</v>
      </c>
      <c r="AU36" s="11">
        <v>2.0000000000000001E-4</v>
      </c>
      <c r="AV36" s="11">
        <v>32.818199999999997</v>
      </c>
      <c r="AW36" s="11">
        <v>0.18720000000000001</v>
      </c>
      <c r="AX36" s="11">
        <v>0.81159999999999999</v>
      </c>
      <c r="AY36" s="11">
        <v>4.5999999999999999E-3</v>
      </c>
      <c r="AZ36" s="11">
        <v>0.4100069492703266</v>
      </c>
      <c r="BA36" s="11">
        <v>15.05751391465677</v>
      </c>
      <c r="BB36" s="11">
        <v>0.87544771808203359</v>
      </c>
      <c r="BC36" s="11">
        <v>0.83233247894544138</v>
      </c>
      <c r="BD36" s="11">
        <v>0.21897315338883966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197</v>
      </c>
      <c r="C37" s="10">
        <v>9.5239999999999991</v>
      </c>
      <c r="D37" s="10">
        <v>197.39682999999999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35.700000000000003</v>
      </c>
      <c r="Q37" s="24">
        <v>1.8</v>
      </c>
      <c r="R37" s="24">
        <v>4.05</v>
      </c>
      <c r="S37" s="24">
        <v>41.87</v>
      </c>
      <c r="T37" s="24">
        <v>94.29</v>
      </c>
      <c r="U37" s="10">
        <v>5</v>
      </c>
      <c r="V37" s="10">
        <v>2</v>
      </c>
      <c r="W37" s="10">
        <v>3</v>
      </c>
      <c r="X37" s="10">
        <v>2</v>
      </c>
      <c r="Y37" s="10">
        <v>6</v>
      </c>
      <c r="Z37" s="10">
        <v>1</v>
      </c>
      <c r="AA37" s="10">
        <v>135</v>
      </c>
      <c r="AB37" s="10">
        <v>4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0.56510000000000005</v>
      </c>
      <c r="AK37" s="10">
        <v>4.5600000000000002E-2</v>
      </c>
      <c r="AL37" s="11">
        <v>3.4599999999999999E-2</v>
      </c>
      <c r="AM37" s="11">
        <v>2.8E-3</v>
      </c>
      <c r="AN37" s="11">
        <v>1.2097</v>
      </c>
      <c r="AO37" s="11">
        <v>9.6100000000000005E-2</v>
      </c>
      <c r="AP37" s="11">
        <v>0.2001</v>
      </c>
      <c r="AQ37" s="11">
        <v>1.5900000000000001E-2</v>
      </c>
      <c r="AR37" s="11">
        <v>1.0822000000000001</v>
      </c>
      <c r="AS37" s="11">
        <v>8.9800000000000005E-2</v>
      </c>
      <c r="AT37" s="11">
        <v>3.49E-2</v>
      </c>
      <c r="AU37" s="11">
        <v>2.8999999999999998E-3</v>
      </c>
      <c r="AV37" s="11">
        <v>20.094899999999999</v>
      </c>
      <c r="AW37" s="11">
        <v>1.5829</v>
      </c>
      <c r="AX37" s="11">
        <v>0.50439999999999996</v>
      </c>
      <c r="AY37" s="11">
        <v>3.9699999999999999E-2</v>
      </c>
      <c r="AZ37" s="11">
        <v>0.43193754435770049</v>
      </c>
      <c r="BA37" s="11">
        <v>14.452722063037248</v>
      </c>
      <c r="BB37" s="11">
        <v>0.8705729649545707</v>
      </c>
      <c r="BC37" s="11">
        <v>0.67761955162128362</v>
      </c>
      <c r="BD37" s="11">
        <v>0.35546648885176613</v>
      </c>
      <c r="BE37" s="27"/>
      <c r="BF37" s="5"/>
      <c r="BI37" s="22">
        <v>2</v>
      </c>
    </row>
    <row r="38" spans="2:66" ht="13.5" customHeight="1" x14ac:dyDescent="0.2">
      <c r="B38" s="10">
        <v>197</v>
      </c>
      <c r="C38" s="10">
        <v>9.532</v>
      </c>
      <c r="D38" s="10">
        <v>197.39716999999999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35.700000000000003</v>
      </c>
      <c r="Q38" s="24">
        <v>1.8</v>
      </c>
      <c r="R38" s="24">
        <v>4.05</v>
      </c>
      <c r="S38" s="24">
        <v>41.77</v>
      </c>
      <c r="T38" s="24">
        <v>94.36</v>
      </c>
      <c r="U38" s="10">
        <v>5</v>
      </c>
      <c r="V38" s="10">
        <v>2</v>
      </c>
      <c r="W38" s="10">
        <v>3</v>
      </c>
      <c r="X38" s="10">
        <v>2</v>
      </c>
      <c r="Y38" s="10">
        <v>6</v>
      </c>
      <c r="Z38" s="10">
        <v>1</v>
      </c>
      <c r="AA38" s="10">
        <v>135</v>
      </c>
      <c r="AB38" s="10">
        <v>4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0.5726</v>
      </c>
      <c r="AK38" s="10">
        <v>1.34E-2</v>
      </c>
      <c r="AL38" s="11">
        <v>3.56E-2</v>
      </c>
      <c r="AM38" s="11">
        <v>8.0000000000000004E-4</v>
      </c>
      <c r="AN38" s="11">
        <v>1.2525999999999999</v>
      </c>
      <c r="AO38" s="11">
        <v>4.8099999999999997E-2</v>
      </c>
      <c r="AP38" s="11">
        <v>0.2104</v>
      </c>
      <c r="AQ38" s="11">
        <v>8.0999999999999996E-3</v>
      </c>
      <c r="AR38" s="11">
        <v>1.1163000000000001</v>
      </c>
      <c r="AS38" s="11">
        <v>9.5999999999999992E-3</v>
      </c>
      <c r="AT38" s="11">
        <v>3.6499999999999998E-2</v>
      </c>
      <c r="AU38" s="11">
        <v>2.9999999999999997E-4</v>
      </c>
      <c r="AV38" s="11">
        <v>18.503699999999998</v>
      </c>
      <c r="AW38" s="11">
        <v>0.60740000000000005</v>
      </c>
      <c r="AX38" s="11">
        <v>0.47160000000000002</v>
      </c>
      <c r="AY38" s="11">
        <v>1.55E-2</v>
      </c>
      <c r="AZ38" s="11">
        <v>0.382991202346041</v>
      </c>
      <c r="BA38" s="11">
        <v>12.920547945205481</v>
      </c>
      <c r="BB38" s="11">
        <v>0.85632749458767965</v>
      </c>
      <c r="BC38" s="11">
        <v>0.64740601130840203</v>
      </c>
      <c r="BD38" s="11">
        <v>0.11728762652404631</v>
      </c>
      <c r="BE38" s="27"/>
      <c r="BF38" s="5"/>
      <c r="BI38" s="22">
        <v>3</v>
      </c>
      <c r="BJ38" s="3"/>
    </row>
    <row r="39" spans="2:66" ht="13.5" customHeight="1" x14ac:dyDescent="0.2">
      <c r="B39" s="10">
        <v>197</v>
      </c>
      <c r="C39" s="10">
        <v>9.5429999999999993</v>
      </c>
      <c r="D39" s="10">
        <v>197.39761999999999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35.700000000000003</v>
      </c>
      <c r="Q39" s="24">
        <v>1.8</v>
      </c>
      <c r="R39" s="24">
        <v>4.05</v>
      </c>
      <c r="S39" s="24">
        <v>41.63</v>
      </c>
      <c r="T39" s="24">
        <v>94.47</v>
      </c>
      <c r="U39" s="10">
        <v>5</v>
      </c>
      <c r="V39" s="10">
        <v>2</v>
      </c>
      <c r="W39" s="10">
        <v>3</v>
      </c>
      <c r="X39" s="10">
        <v>2</v>
      </c>
      <c r="Y39" s="10">
        <v>6</v>
      </c>
      <c r="Z39" s="10">
        <v>1</v>
      </c>
      <c r="AA39" s="10">
        <v>135</v>
      </c>
      <c r="AB39" s="10">
        <v>4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0.53349999999999997</v>
      </c>
      <c r="AK39" s="10">
        <v>1.6199999999999999E-2</v>
      </c>
      <c r="AL39" s="11">
        <v>3.39E-2</v>
      </c>
      <c r="AM39" s="11">
        <v>1E-3</v>
      </c>
      <c r="AN39" s="11">
        <v>1.1841999999999999</v>
      </c>
      <c r="AO39" s="11">
        <v>5.6300000000000003E-2</v>
      </c>
      <c r="AP39" s="11">
        <v>0.2031</v>
      </c>
      <c r="AQ39" s="11">
        <v>9.7000000000000003E-3</v>
      </c>
      <c r="AR39" s="11">
        <v>1.0330999999999999</v>
      </c>
      <c r="AS39" s="11">
        <v>3.7900000000000003E-2</v>
      </c>
      <c r="AT39" s="11">
        <v>3.4500000000000003E-2</v>
      </c>
      <c r="AU39" s="11">
        <v>1.2999999999999999E-3</v>
      </c>
      <c r="AV39" s="11">
        <v>19.934699999999999</v>
      </c>
      <c r="AW39" s="11">
        <v>0.54079999999999995</v>
      </c>
      <c r="AX39" s="11">
        <v>0.51890000000000003</v>
      </c>
      <c r="AY39" s="11">
        <v>1.41E-2</v>
      </c>
      <c r="AZ39" s="11">
        <v>0.43739612188365656</v>
      </c>
      <c r="BA39" s="11">
        <v>15.040579710144927</v>
      </c>
      <c r="BB39" s="11">
        <v>0.87531622696060729</v>
      </c>
      <c r="BC39" s="11">
        <v>0.68976647047655226</v>
      </c>
      <c r="BD39" s="11">
        <v>0.37270133720622345</v>
      </c>
      <c r="BE39" s="27"/>
      <c r="BF39" s="5"/>
    </row>
    <row r="40" spans="2:66" ht="13.5" customHeight="1" x14ac:dyDescent="0.2">
      <c r="B40" s="10">
        <v>197</v>
      </c>
      <c r="C40" s="10">
        <v>9.5510000000000002</v>
      </c>
      <c r="D40" s="10">
        <v>197.39796000000001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35.700000000000003</v>
      </c>
      <c r="Q40" s="24">
        <v>1.8</v>
      </c>
      <c r="R40" s="24">
        <v>4.05</v>
      </c>
      <c r="S40" s="24">
        <v>41.53</v>
      </c>
      <c r="T40" s="24">
        <v>94.54</v>
      </c>
      <c r="U40" s="10">
        <v>5</v>
      </c>
      <c r="V40" s="10">
        <v>2</v>
      </c>
      <c r="W40" s="10">
        <v>3</v>
      </c>
      <c r="X40" s="10">
        <v>2</v>
      </c>
      <c r="Y40" s="10">
        <v>6</v>
      </c>
      <c r="Z40" s="10">
        <v>1</v>
      </c>
      <c r="AA40" s="10">
        <v>135</v>
      </c>
      <c r="AB40" s="10">
        <v>4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1.3524</v>
      </c>
      <c r="AK40" s="10">
        <v>9.9000000000000008E-3</v>
      </c>
      <c r="AL40" s="11">
        <v>8.72E-2</v>
      </c>
      <c r="AM40" s="11">
        <v>5.9999999999999995E-4</v>
      </c>
      <c r="AN40" s="11">
        <v>1.4907999999999999</v>
      </c>
      <c r="AO40" s="11">
        <v>2.3800000000000002E-2</v>
      </c>
      <c r="AP40" s="11">
        <v>0.25979999999999998</v>
      </c>
      <c r="AQ40" s="11">
        <v>4.1000000000000003E-3</v>
      </c>
      <c r="AR40" s="11">
        <v>2.5310999999999999</v>
      </c>
      <c r="AS40" s="11">
        <v>2.9499999999999998E-2</v>
      </c>
      <c r="AT40" s="11">
        <v>8.5800000000000001E-2</v>
      </c>
      <c r="AU40" s="11">
        <v>1E-3</v>
      </c>
      <c r="AV40" s="11">
        <v>21.1266</v>
      </c>
      <c r="AW40" s="11">
        <v>2.29E-2</v>
      </c>
      <c r="AX40" s="11">
        <v>0.55859999999999999</v>
      </c>
      <c r="AY40" s="11">
        <v>5.9999999999999995E-4</v>
      </c>
      <c r="AZ40" s="11">
        <v>0.36510263929618769</v>
      </c>
      <c r="BA40" s="11">
        <v>6.51048951048951</v>
      </c>
      <c r="BB40" s="11">
        <v>0.73370577281191807</v>
      </c>
      <c r="BC40" s="11">
        <v>0.61971338692764766</v>
      </c>
      <c r="BD40" s="11">
        <v>0.36745637203761872</v>
      </c>
      <c r="BE40" s="27"/>
      <c r="BF40" s="5"/>
    </row>
    <row r="41" spans="2:66" ht="13.5" customHeight="1" x14ac:dyDescent="0.2">
      <c r="B41" s="10">
        <v>197</v>
      </c>
      <c r="C41" s="10">
        <v>9.5589999999999993</v>
      </c>
      <c r="D41" s="10">
        <v>197.39829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35.700000000000003</v>
      </c>
      <c r="Q41" s="24">
        <v>1.8</v>
      </c>
      <c r="R41" s="24">
        <v>4.05</v>
      </c>
      <c r="S41" s="24">
        <v>41.43</v>
      </c>
      <c r="T41" s="24">
        <v>94.62</v>
      </c>
      <c r="U41" s="10">
        <v>5</v>
      </c>
      <c r="V41" s="10">
        <v>2</v>
      </c>
      <c r="W41" s="10">
        <v>3</v>
      </c>
      <c r="X41" s="10">
        <v>2</v>
      </c>
      <c r="Y41" s="10">
        <v>6</v>
      </c>
      <c r="Z41" s="10">
        <v>1</v>
      </c>
      <c r="AA41" s="10">
        <v>135</v>
      </c>
      <c r="AB41" s="10">
        <v>4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0.86180000000000001</v>
      </c>
      <c r="AK41" s="10">
        <v>2.53E-2</v>
      </c>
      <c r="AL41" s="11">
        <v>5.6399999999999999E-2</v>
      </c>
      <c r="AM41" s="11">
        <v>1.6999999999999999E-3</v>
      </c>
      <c r="AN41" s="11">
        <v>1.5013000000000001</v>
      </c>
      <c r="AO41" s="11">
        <v>0.1333</v>
      </c>
      <c r="AP41" s="11">
        <v>0.26579999999999998</v>
      </c>
      <c r="AQ41" s="11">
        <v>2.3599999999999999E-2</v>
      </c>
      <c r="AR41" s="11">
        <v>1.6405000000000001</v>
      </c>
      <c r="AS41" s="11">
        <v>6.08E-2</v>
      </c>
      <c r="AT41" s="11">
        <v>5.6500000000000002E-2</v>
      </c>
      <c r="AU41" s="11">
        <v>2.0999999999999999E-3</v>
      </c>
      <c r="AV41" s="11">
        <v>23.8202</v>
      </c>
      <c r="AW41" s="11">
        <v>2.5792000000000002</v>
      </c>
      <c r="AX41" s="11">
        <v>0.64</v>
      </c>
      <c r="AY41" s="11">
        <v>6.93E-2</v>
      </c>
      <c r="AZ41" s="11">
        <v>0.41311547803047038</v>
      </c>
      <c r="BA41" s="11">
        <v>11.327433628318584</v>
      </c>
      <c r="BB41" s="11">
        <v>0.83776022972002873</v>
      </c>
      <c r="BC41" s="11">
        <v>0.73150856665273722</v>
      </c>
      <c r="BD41" s="11">
        <v>0.34182809576186968</v>
      </c>
      <c r="BE41" s="27"/>
      <c r="BF41" s="5"/>
    </row>
    <row r="42" spans="2:66" ht="13.5" customHeight="1" x14ac:dyDescent="0.2">
      <c r="B42" s="10">
        <v>197</v>
      </c>
      <c r="C42" s="10">
        <v>9.33</v>
      </c>
      <c r="D42" s="10">
        <v>197.38874999999999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35.700000000000003</v>
      </c>
      <c r="Q42" s="24">
        <v>1.8</v>
      </c>
      <c r="R42" s="24">
        <v>4.05</v>
      </c>
      <c r="S42" s="24">
        <v>44.3</v>
      </c>
      <c r="T42" s="24">
        <v>92.54</v>
      </c>
      <c r="U42" s="10">
        <v>5</v>
      </c>
      <c r="V42" s="10">
        <v>2</v>
      </c>
      <c r="W42" s="10">
        <v>3</v>
      </c>
      <c r="X42" s="10">
        <v>2</v>
      </c>
      <c r="Y42" s="10">
        <v>6</v>
      </c>
      <c r="Z42" s="10">
        <v>1</v>
      </c>
      <c r="AA42" s="10">
        <v>135</v>
      </c>
      <c r="AB42" s="10">
        <v>4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6.2549000000000001</v>
      </c>
      <c r="AK42" s="10">
        <v>2.4799999999999999E-2</v>
      </c>
      <c r="AL42" s="11">
        <v>0.2833</v>
      </c>
      <c r="AM42" s="11">
        <v>1.1000000000000001E-3</v>
      </c>
      <c r="AN42" s="11">
        <v>2.88</v>
      </c>
      <c r="AO42" s="11">
        <v>3.15E-2</v>
      </c>
      <c r="AP42" s="11">
        <v>0.3488</v>
      </c>
      <c r="AQ42" s="11">
        <v>3.8E-3</v>
      </c>
      <c r="AR42" s="11">
        <v>11.7172</v>
      </c>
      <c r="AS42" s="11">
        <v>5.0500000000000003E-2</v>
      </c>
      <c r="AT42" s="11">
        <v>0.2792</v>
      </c>
      <c r="AU42" s="11">
        <v>1.1999999999999999E-3</v>
      </c>
      <c r="AV42" s="11">
        <v>22.047999999999998</v>
      </c>
      <c r="AW42" s="11">
        <v>0.29120000000000001</v>
      </c>
      <c r="AX42" s="11">
        <v>0.40500000000000003</v>
      </c>
      <c r="AY42" s="11">
        <v>5.3E-3</v>
      </c>
      <c r="AZ42" s="11">
        <v>7.455558503581855E-2</v>
      </c>
      <c r="BA42" s="11">
        <v>1.4505730659025788</v>
      </c>
      <c r="BB42" s="11">
        <v>0.18386436714410995</v>
      </c>
      <c r="BC42" s="11">
        <v>0.15934808309407197</v>
      </c>
      <c r="BD42" s="11">
        <v>0.16274212274618227</v>
      </c>
      <c r="BE42" s="27"/>
      <c r="BF42" s="5"/>
    </row>
    <row r="43" spans="2:66" ht="13.5" customHeight="1" x14ac:dyDescent="0.2">
      <c r="B43" s="10">
        <v>197</v>
      </c>
      <c r="C43" s="10">
        <v>9.3409999999999993</v>
      </c>
      <c r="D43" s="10">
        <v>197.38920999999999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35.700000000000003</v>
      </c>
      <c r="Q43" s="24">
        <v>1.8</v>
      </c>
      <c r="R43" s="24">
        <v>4.05</v>
      </c>
      <c r="S43" s="24">
        <v>44.16</v>
      </c>
      <c r="T43" s="24">
        <v>92.64</v>
      </c>
      <c r="U43" s="10">
        <v>5</v>
      </c>
      <c r="V43" s="10">
        <v>2</v>
      </c>
      <c r="W43" s="10">
        <v>3</v>
      </c>
      <c r="X43" s="10">
        <v>2</v>
      </c>
      <c r="Y43" s="10">
        <v>6</v>
      </c>
      <c r="Z43" s="10">
        <v>1</v>
      </c>
      <c r="AA43" s="10">
        <v>135</v>
      </c>
      <c r="AB43" s="10">
        <v>4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1.7194</v>
      </c>
      <c r="AK43" s="10">
        <v>0.25509999999999999</v>
      </c>
      <c r="AL43" s="11">
        <v>7.9100000000000004E-2</v>
      </c>
      <c r="AM43" s="11">
        <v>1.17E-2</v>
      </c>
      <c r="AN43" s="11">
        <v>2.3561999999999999</v>
      </c>
      <c r="AO43" s="11">
        <v>0.1588</v>
      </c>
      <c r="AP43" s="11">
        <v>0.2898</v>
      </c>
      <c r="AQ43" s="11">
        <v>1.95E-2</v>
      </c>
      <c r="AR43" s="11">
        <v>3.1901000000000002</v>
      </c>
      <c r="AS43" s="11">
        <v>0.50539999999999996</v>
      </c>
      <c r="AT43" s="11">
        <v>7.7200000000000005E-2</v>
      </c>
      <c r="AU43" s="11">
        <v>1.2200000000000001E-2</v>
      </c>
      <c r="AV43" s="11">
        <v>37.4878</v>
      </c>
      <c r="AW43" s="11">
        <v>1.8283</v>
      </c>
      <c r="AX43" s="11">
        <v>0.69930000000000003</v>
      </c>
      <c r="AY43" s="11">
        <v>3.4099999999999998E-2</v>
      </c>
      <c r="AZ43" s="11">
        <v>0.4140127388535032</v>
      </c>
      <c r="BA43" s="11">
        <v>9.0582901554404138</v>
      </c>
      <c r="BB43" s="11">
        <v>0.8011590470057951</v>
      </c>
      <c r="BC43" s="11">
        <v>0.73102232667450062</v>
      </c>
      <c r="BD43" s="11">
        <v>0.45707618171867753</v>
      </c>
      <c r="BE43" s="27"/>
      <c r="BF43" s="5"/>
    </row>
    <row r="44" spans="2:66" ht="13.5" customHeight="1" x14ac:dyDescent="0.2">
      <c r="B44" s="10">
        <v>197</v>
      </c>
      <c r="C44" s="10">
        <v>9.3520000000000003</v>
      </c>
      <c r="D44" s="10">
        <v>197.38967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35.700000000000003</v>
      </c>
      <c r="Q44" s="24">
        <v>1.8</v>
      </c>
      <c r="R44" s="24">
        <v>4.05</v>
      </c>
      <c r="S44" s="24">
        <v>44.02</v>
      </c>
      <c r="T44" s="24">
        <v>92.74</v>
      </c>
      <c r="U44" s="10">
        <v>5</v>
      </c>
      <c r="V44" s="10">
        <v>2</v>
      </c>
      <c r="W44" s="10">
        <v>3</v>
      </c>
      <c r="X44" s="10">
        <v>2</v>
      </c>
      <c r="Y44" s="10">
        <v>6</v>
      </c>
      <c r="Z44" s="10">
        <v>1</v>
      </c>
      <c r="AA44" s="10">
        <v>135</v>
      </c>
      <c r="AB44" s="10">
        <v>4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7.2115999999999998</v>
      </c>
      <c r="AK44" s="10">
        <v>1.1249</v>
      </c>
      <c r="AL44" s="11">
        <v>0.3367</v>
      </c>
      <c r="AM44" s="11">
        <v>5.2499999999999998E-2</v>
      </c>
      <c r="AN44" s="11">
        <v>2.9297</v>
      </c>
      <c r="AO44" s="11">
        <v>0.46239999999999998</v>
      </c>
      <c r="AP44" s="11">
        <v>0.36599999999999999</v>
      </c>
      <c r="AQ44" s="11">
        <v>5.7799999999999997E-2</v>
      </c>
      <c r="AR44" s="11">
        <v>13.412699999999999</v>
      </c>
      <c r="AS44" s="11">
        <v>2.1107</v>
      </c>
      <c r="AT44" s="11">
        <v>0.32940000000000003</v>
      </c>
      <c r="AU44" s="11">
        <v>5.1799999999999999E-2</v>
      </c>
      <c r="AV44" s="11">
        <v>21.5259</v>
      </c>
      <c r="AW44" s="11">
        <v>3.4340999999999999</v>
      </c>
      <c r="AX44" s="11">
        <v>0.40789999999999998</v>
      </c>
      <c r="AY44" s="11">
        <v>6.5100000000000005E-2</v>
      </c>
      <c r="AZ44" s="11">
        <v>5.4141361933066276E-2</v>
      </c>
      <c r="BA44" s="11">
        <v>1.2383120825743774</v>
      </c>
      <c r="BB44" s="11">
        <v>0.10646955106469544</v>
      </c>
      <c r="BC44" s="11">
        <v>9.5166895659904577E-2</v>
      </c>
      <c r="BD44" s="11">
        <v>0.46322590959864807</v>
      </c>
      <c r="BE44" s="27"/>
      <c r="BF44" s="5"/>
    </row>
    <row r="45" spans="2:66" ht="13.5" customHeight="1" x14ac:dyDescent="0.2">
      <c r="B45" s="10">
        <v>197</v>
      </c>
      <c r="C45" s="10">
        <v>9.3650000000000002</v>
      </c>
      <c r="D45" s="10">
        <v>197.39021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35.700000000000003</v>
      </c>
      <c r="Q45" s="24">
        <v>1.8</v>
      </c>
      <c r="R45" s="24">
        <v>4.05</v>
      </c>
      <c r="S45" s="24">
        <v>43.86</v>
      </c>
      <c r="T45" s="24">
        <v>92.85</v>
      </c>
      <c r="U45" s="10">
        <v>5</v>
      </c>
      <c r="V45" s="10">
        <v>2</v>
      </c>
      <c r="W45" s="10">
        <v>3</v>
      </c>
      <c r="X45" s="10">
        <v>2</v>
      </c>
      <c r="Y45" s="10">
        <v>6</v>
      </c>
      <c r="Z45" s="10">
        <v>1</v>
      </c>
      <c r="AA45" s="10">
        <v>135</v>
      </c>
      <c r="AB45" s="10">
        <v>4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1.3427</v>
      </c>
      <c r="AK45" s="10">
        <v>7.5800000000000006E-2</v>
      </c>
      <c r="AL45" s="11">
        <v>6.3799999999999996E-2</v>
      </c>
      <c r="AM45" s="11">
        <v>3.5999999999999999E-3</v>
      </c>
      <c r="AN45" s="11">
        <v>1.1952</v>
      </c>
      <c r="AO45" s="11">
        <v>8.0000000000000004E-4</v>
      </c>
      <c r="AP45" s="11">
        <v>0.15210000000000001</v>
      </c>
      <c r="AQ45" s="11">
        <v>1E-4</v>
      </c>
      <c r="AR45" s="11">
        <v>2.581</v>
      </c>
      <c r="AS45" s="11">
        <v>0.13200000000000001</v>
      </c>
      <c r="AT45" s="11">
        <v>6.4500000000000002E-2</v>
      </c>
      <c r="AU45" s="11">
        <v>3.3E-3</v>
      </c>
      <c r="AV45" s="11">
        <v>14.5725</v>
      </c>
      <c r="AW45" s="11">
        <v>0.33279999999999998</v>
      </c>
      <c r="AX45" s="11">
        <v>0.28129999999999999</v>
      </c>
      <c r="AY45" s="11">
        <v>6.4000000000000003E-3</v>
      </c>
      <c r="AZ45" s="11">
        <v>0.29810798338717115</v>
      </c>
      <c r="BA45" s="11">
        <v>4.3612403100775188</v>
      </c>
      <c r="BB45" s="11">
        <v>0.62695199537304802</v>
      </c>
      <c r="BC45" s="11">
        <v>0.38448805864270513</v>
      </c>
      <c r="BD45" s="11">
        <v>0.27185483551025619</v>
      </c>
      <c r="BE45" s="27"/>
      <c r="BF45" s="5"/>
    </row>
    <row r="46" spans="2:66" ht="13.5" customHeight="1" x14ac:dyDescent="0.2">
      <c r="B46" s="10">
        <v>197</v>
      </c>
      <c r="C46" s="10">
        <v>9.3770000000000007</v>
      </c>
      <c r="D46" s="10">
        <v>197.39071000000001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35.700000000000003</v>
      </c>
      <c r="Q46" s="24">
        <v>1.8</v>
      </c>
      <c r="R46" s="24">
        <v>4.05</v>
      </c>
      <c r="S46" s="24">
        <v>43.71</v>
      </c>
      <c r="T46" s="24">
        <v>92.96</v>
      </c>
      <c r="U46" s="10">
        <v>5</v>
      </c>
      <c r="V46" s="10">
        <v>2</v>
      </c>
      <c r="W46" s="10">
        <v>3</v>
      </c>
      <c r="X46" s="10">
        <v>2</v>
      </c>
      <c r="Y46" s="10">
        <v>6</v>
      </c>
      <c r="Z46" s="10">
        <v>1</v>
      </c>
      <c r="AA46" s="10">
        <v>135</v>
      </c>
      <c r="AB46" s="10">
        <v>4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6.375</v>
      </c>
      <c r="AK46" s="10">
        <v>0.17</v>
      </c>
      <c r="AL46" s="11">
        <v>0.30840000000000001</v>
      </c>
      <c r="AM46" s="11">
        <v>8.2000000000000007E-3</v>
      </c>
      <c r="AN46" s="11">
        <v>2.8098999999999998</v>
      </c>
      <c r="AO46" s="11">
        <v>6.5199999999999994E-2</v>
      </c>
      <c r="AP46" s="11">
        <v>0.36399999999999999</v>
      </c>
      <c r="AQ46" s="11">
        <v>8.3999999999999995E-3</v>
      </c>
      <c r="AR46" s="11">
        <v>11.9648</v>
      </c>
      <c r="AS46" s="11">
        <v>0.2928</v>
      </c>
      <c r="AT46" s="11">
        <v>0.3044</v>
      </c>
      <c r="AU46" s="11">
        <v>7.4000000000000003E-3</v>
      </c>
      <c r="AV46" s="11">
        <v>20.363199999999999</v>
      </c>
      <c r="AW46" s="11">
        <v>0.47420000000000001</v>
      </c>
      <c r="AX46" s="11">
        <v>0.40010000000000001</v>
      </c>
      <c r="AY46" s="11">
        <v>9.2999999999999992E-3</v>
      </c>
      <c r="AZ46" s="11">
        <v>4.7245124983640911E-2</v>
      </c>
      <c r="BA46" s="11">
        <v>1.3143889618922471</v>
      </c>
      <c r="BB46" s="11">
        <v>0.13584102200141945</v>
      </c>
      <c r="BC46" s="11">
        <v>0.11917808219178083</v>
      </c>
      <c r="BD46" s="11">
        <v>8.152207291825922E-2</v>
      </c>
      <c r="BE46" s="27"/>
      <c r="BF46" s="5"/>
    </row>
    <row r="47" spans="2:66" ht="13.5" customHeight="1" x14ac:dyDescent="0.2">
      <c r="B47" s="10">
        <v>197</v>
      </c>
      <c r="C47" s="10">
        <v>9.3879999999999999</v>
      </c>
      <c r="D47" s="10">
        <v>197.39116999999999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35.700000000000003</v>
      </c>
      <c r="Q47" s="24">
        <v>1.8</v>
      </c>
      <c r="R47" s="24">
        <v>4.05</v>
      </c>
      <c r="S47" s="24">
        <v>43.57</v>
      </c>
      <c r="T47" s="24">
        <v>93.06</v>
      </c>
      <c r="U47" s="10">
        <v>5</v>
      </c>
      <c r="V47" s="10">
        <v>2</v>
      </c>
      <c r="W47" s="10">
        <v>3</v>
      </c>
      <c r="X47" s="10">
        <v>2</v>
      </c>
      <c r="Y47" s="10">
        <v>6</v>
      </c>
      <c r="Z47" s="10">
        <v>1</v>
      </c>
      <c r="AA47" s="10">
        <v>135</v>
      </c>
      <c r="AB47" s="10">
        <v>4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1.5217000000000001</v>
      </c>
      <c r="AK47" s="10">
        <v>0.2074</v>
      </c>
      <c r="AL47" s="11">
        <v>7.4800000000000005E-2</v>
      </c>
      <c r="AM47" s="11">
        <v>1.0200000000000001E-2</v>
      </c>
      <c r="AN47" s="11">
        <v>2.5015999999999998</v>
      </c>
      <c r="AO47" s="11">
        <v>0.3785</v>
      </c>
      <c r="AP47" s="11">
        <v>0.32950000000000002</v>
      </c>
      <c r="AQ47" s="11">
        <v>4.9799999999999997E-2</v>
      </c>
      <c r="AR47" s="11">
        <v>2.8540000000000001</v>
      </c>
      <c r="AS47" s="11">
        <v>0.37919999999999998</v>
      </c>
      <c r="AT47" s="11">
        <v>7.3800000000000004E-2</v>
      </c>
      <c r="AU47" s="11">
        <v>9.7999999999999997E-3</v>
      </c>
      <c r="AV47" s="11">
        <v>41.820500000000003</v>
      </c>
      <c r="AW47" s="11">
        <v>6.9138999999999999</v>
      </c>
      <c r="AX47" s="11">
        <v>0.83540000000000003</v>
      </c>
      <c r="AY47" s="11">
        <v>0.1381</v>
      </c>
      <c r="AZ47" s="11">
        <v>0.43428620482444846</v>
      </c>
      <c r="BA47" s="11">
        <v>11.319783197831978</v>
      </c>
      <c r="BB47" s="11">
        <v>0.83765948086229658</v>
      </c>
      <c r="BC47" s="11">
        <v>0.81067272211183661</v>
      </c>
      <c r="BD47" s="11">
        <v>0.46489268619905222</v>
      </c>
      <c r="BE47" s="27"/>
      <c r="BF47" s="5"/>
    </row>
    <row r="48" spans="2:66" ht="13.5" customHeight="1" x14ac:dyDescent="0.2">
      <c r="B48" s="10">
        <v>197</v>
      </c>
      <c r="C48" s="10">
        <v>9.3989999999999991</v>
      </c>
      <c r="D48" s="10">
        <v>197.39161999999999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35.700000000000003</v>
      </c>
      <c r="Q48" s="24">
        <v>1.8</v>
      </c>
      <c r="R48" s="24">
        <v>4.05</v>
      </c>
      <c r="S48" s="24">
        <v>43.43</v>
      </c>
      <c r="T48" s="24">
        <v>93.15</v>
      </c>
      <c r="U48" s="10">
        <v>5</v>
      </c>
      <c r="V48" s="10">
        <v>2</v>
      </c>
      <c r="W48" s="10">
        <v>3</v>
      </c>
      <c r="X48" s="10">
        <v>2</v>
      </c>
      <c r="Y48" s="10">
        <v>6</v>
      </c>
      <c r="Z48" s="10">
        <v>1</v>
      </c>
      <c r="AA48" s="10">
        <v>135</v>
      </c>
      <c r="AB48" s="10">
        <v>4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11.010999999999999</v>
      </c>
      <c r="AK48" s="10">
        <v>6.0900000000000003E-2</v>
      </c>
      <c r="AL48" s="11">
        <v>0.55010000000000003</v>
      </c>
      <c r="AM48" s="11">
        <v>3.0000000000000001E-3</v>
      </c>
      <c r="AN48" s="11">
        <v>4.5274000000000001</v>
      </c>
      <c r="AO48" s="11">
        <v>2.87E-2</v>
      </c>
      <c r="AP48" s="11">
        <v>0.60629999999999995</v>
      </c>
      <c r="AQ48" s="11">
        <v>3.8E-3</v>
      </c>
      <c r="AR48" s="11">
        <v>20.474799999999998</v>
      </c>
      <c r="AS48" s="11">
        <v>0.1229</v>
      </c>
      <c r="AT48" s="11">
        <v>0.53790000000000004</v>
      </c>
      <c r="AU48" s="11">
        <v>3.2000000000000002E-3</v>
      </c>
      <c r="AV48" s="11">
        <v>33.460999999999999</v>
      </c>
      <c r="AW48" s="11">
        <v>0.1893</v>
      </c>
      <c r="AX48" s="11">
        <v>0.67969999999999997</v>
      </c>
      <c r="AY48" s="11">
        <v>3.8E-3</v>
      </c>
      <c r="AZ48" s="11">
        <v>5.7076205287713858E-2</v>
      </c>
      <c r="BA48" s="11">
        <v>1.2636177728202267</v>
      </c>
      <c r="BB48" s="11">
        <v>0.11645860709592636</v>
      </c>
      <c r="BC48" s="11">
        <v>0.12383558453656257</v>
      </c>
      <c r="BD48" s="11">
        <v>0.42214689477090422</v>
      </c>
      <c r="BE48" s="27"/>
      <c r="BF48" s="5"/>
    </row>
    <row r="49" spans="2:57" ht="13.5" customHeight="1" x14ac:dyDescent="0.2">
      <c r="B49" s="10">
        <v>197</v>
      </c>
      <c r="C49" s="10">
        <v>9.41</v>
      </c>
      <c r="D49" s="10">
        <v>197.39207999999999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35.700000000000003</v>
      </c>
      <c r="Q49" s="24">
        <v>1.8</v>
      </c>
      <c r="R49" s="24">
        <v>4.05</v>
      </c>
      <c r="S49" s="24">
        <v>43.3</v>
      </c>
      <c r="T49" s="24">
        <v>93.25</v>
      </c>
      <c r="U49" s="10">
        <v>5</v>
      </c>
      <c r="V49" s="10">
        <v>2</v>
      </c>
      <c r="W49" s="10">
        <v>3</v>
      </c>
      <c r="X49" s="10">
        <v>2</v>
      </c>
      <c r="Y49" s="10">
        <v>6</v>
      </c>
      <c r="Z49" s="10">
        <v>1</v>
      </c>
      <c r="AA49" s="10">
        <v>135</v>
      </c>
      <c r="AB49" s="10">
        <v>4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1.7771999999999999</v>
      </c>
      <c r="AK49" s="10">
        <v>0.12509999999999999</v>
      </c>
      <c r="AL49" s="11">
        <v>9.0300000000000005E-2</v>
      </c>
      <c r="AM49" s="11">
        <v>6.4000000000000003E-3</v>
      </c>
      <c r="AN49" s="11">
        <v>1.5953999999999999</v>
      </c>
      <c r="AO49" s="11">
        <v>0.14330000000000001</v>
      </c>
      <c r="AP49" s="11">
        <v>0.21729999999999999</v>
      </c>
      <c r="AQ49" s="11">
        <v>1.95E-2</v>
      </c>
      <c r="AR49" s="11">
        <v>3.3340999999999998</v>
      </c>
      <c r="AS49" s="11">
        <v>0.2117</v>
      </c>
      <c r="AT49" s="11">
        <v>8.8999999999999996E-2</v>
      </c>
      <c r="AU49" s="11">
        <v>5.7000000000000002E-3</v>
      </c>
      <c r="AV49" s="11">
        <v>19.606100000000001</v>
      </c>
      <c r="AW49" s="11">
        <v>1.7139</v>
      </c>
      <c r="AX49" s="11">
        <v>0.40510000000000002</v>
      </c>
      <c r="AY49" s="11">
        <v>3.5400000000000001E-2</v>
      </c>
      <c r="AZ49" s="11">
        <v>0.30173521850899743</v>
      </c>
      <c r="BA49" s="11">
        <v>4.5516853932584276</v>
      </c>
      <c r="BB49" s="11">
        <v>0.63974903865614263</v>
      </c>
      <c r="BC49" s="11">
        <v>0.47696408811990754</v>
      </c>
      <c r="BD49" s="11">
        <v>0.253152196308501</v>
      </c>
      <c r="BE49" s="27"/>
    </row>
    <row r="50" spans="2:57" ht="13.5" customHeight="1" x14ac:dyDescent="0.2">
      <c r="B50" s="10">
        <v>197</v>
      </c>
      <c r="C50" s="10">
        <v>9.2829999999999995</v>
      </c>
      <c r="D50" s="10">
        <v>197.38678999999999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35.700000000000003</v>
      </c>
      <c r="Q50" s="24">
        <v>1.8</v>
      </c>
      <c r="R50" s="24">
        <v>4.05</v>
      </c>
      <c r="S50" s="24">
        <v>44.89</v>
      </c>
      <c r="T50" s="24">
        <v>92.13</v>
      </c>
      <c r="U50" s="10">
        <v>5</v>
      </c>
      <c r="V50" s="10">
        <v>2</v>
      </c>
      <c r="W50" s="10">
        <v>3</v>
      </c>
      <c r="X50" s="10">
        <v>2</v>
      </c>
      <c r="Y50" s="10">
        <v>6</v>
      </c>
      <c r="Z50" s="10">
        <v>1</v>
      </c>
      <c r="AA50" s="10">
        <v>135</v>
      </c>
      <c r="AB50" s="10">
        <v>4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10.0349</v>
      </c>
      <c r="AK50" s="10">
        <v>2.7E-2</v>
      </c>
      <c r="AL50" s="11">
        <v>0.42730000000000001</v>
      </c>
      <c r="AM50" s="11">
        <v>1.1000000000000001E-3</v>
      </c>
      <c r="AN50" s="11">
        <v>4.0990000000000002</v>
      </c>
      <c r="AO50" s="11">
        <v>1.26E-2</v>
      </c>
      <c r="AP50" s="11">
        <v>0.46589999999999998</v>
      </c>
      <c r="AQ50" s="11">
        <v>1.4E-3</v>
      </c>
      <c r="AR50" s="11">
        <v>18.838799999999999</v>
      </c>
      <c r="AS50" s="11">
        <v>7.7299999999999994E-2</v>
      </c>
      <c r="AT50" s="11">
        <v>0.42199999999999999</v>
      </c>
      <c r="AU50" s="11">
        <v>1.6999999999999999E-3</v>
      </c>
      <c r="AV50" s="11">
        <v>30.7653</v>
      </c>
      <c r="AW50" s="11">
        <v>8.5300000000000001E-2</v>
      </c>
      <c r="AX50" s="11">
        <v>0.53039999999999998</v>
      </c>
      <c r="AY50" s="11">
        <v>1.5E-3</v>
      </c>
      <c r="AZ50" s="11">
        <v>6.4739536284251734E-2</v>
      </c>
      <c r="BA50" s="11">
        <v>1.256872037914692</v>
      </c>
      <c r="BB50" s="11">
        <v>0.1138177236455271</v>
      </c>
      <c r="BC50" s="11">
        <v>0.11195263012944093</v>
      </c>
      <c r="BD50" s="11">
        <v>0.58775246367594336</v>
      </c>
      <c r="BE50" s="27"/>
    </row>
    <row r="51" spans="2:57" ht="13.5" customHeight="1" x14ac:dyDescent="0.2">
      <c r="B51" s="10">
        <v>197</v>
      </c>
      <c r="C51" s="10">
        <v>9.0459999999999994</v>
      </c>
      <c r="D51" s="10">
        <v>197.37692000000001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35.700000000000003</v>
      </c>
      <c r="Q51" s="24">
        <v>1.8</v>
      </c>
      <c r="R51" s="24">
        <v>4.05</v>
      </c>
      <c r="S51" s="24">
        <v>47.87</v>
      </c>
      <c r="T51" s="24">
        <v>90.14</v>
      </c>
      <c r="U51" s="10">
        <v>5</v>
      </c>
      <c r="V51" s="10">
        <v>2</v>
      </c>
      <c r="W51" s="10">
        <v>3</v>
      </c>
      <c r="X51" s="10">
        <v>2</v>
      </c>
      <c r="Y51" s="10">
        <v>6</v>
      </c>
      <c r="Z51" s="10">
        <v>1</v>
      </c>
      <c r="AA51" s="10">
        <v>135</v>
      </c>
      <c r="AB51" s="10">
        <v>4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13.0944</v>
      </c>
      <c r="AK51" s="26">
        <v>3.8963999999999999</v>
      </c>
      <c r="AL51" s="26">
        <v>0.3987</v>
      </c>
      <c r="AM51" s="26">
        <v>0.1186</v>
      </c>
      <c r="AN51" s="26">
        <v>4.7953999999999999</v>
      </c>
      <c r="AO51" s="26">
        <v>1.4842</v>
      </c>
      <c r="AP51" s="26">
        <v>0.3846</v>
      </c>
      <c r="AQ51" s="26">
        <v>0.11899999999999999</v>
      </c>
      <c r="AR51" s="26">
        <v>25.061499999999999</v>
      </c>
      <c r="AS51" s="26">
        <v>7.4202000000000004</v>
      </c>
      <c r="AT51" s="26">
        <v>0.40250000000000002</v>
      </c>
      <c r="AU51" s="26">
        <v>0.1192</v>
      </c>
      <c r="AV51" s="26">
        <v>30.632200000000001</v>
      </c>
      <c r="AW51" s="26">
        <v>9.6574000000000009</v>
      </c>
      <c r="AX51" s="26">
        <v>0.371</v>
      </c>
      <c r="AY51" s="26">
        <v>0.11700000000000001</v>
      </c>
      <c r="AZ51" s="11">
        <v>-1.7998941238750663E-2</v>
      </c>
      <c r="BA51" s="11">
        <v>0.92173913043478251</v>
      </c>
      <c r="BB51" s="11">
        <v>-4.0723981900452517E-2</v>
      </c>
      <c r="BC51" s="11">
        <v>-1.6489988221436998E-2</v>
      </c>
      <c r="BD51" s="11">
        <v>0.61111722560053605</v>
      </c>
      <c r="BE51" s="27"/>
    </row>
    <row r="52" spans="2:57" ht="13.5" customHeight="1" x14ac:dyDescent="0.2">
      <c r="B52" s="10">
        <v>197</v>
      </c>
      <c r="C52" s="10">
        <v>9.0299999999999994</v>
      </c>
      <c r="D52" s="10">
        <v>197.37625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35.700000000000003</v>
      </c>
      <c r="Q52" s="24">
        <v>1.8</v>
      </c>
      <c r="R52" s="24">
        <v>4.05</v>
      </c>
      <c r="S52" s="24">
        <v>48.07</v>
      </c>
      <c r="T52" s="24">
        <v>90</v>
      </c>
      <c r="U52" s="10">
        <v>5</v>
      </c>
      <c r="V52" s="10">
        <v>2</v>
      </c>
      <c r="W52" s="10">
        <v>3</v>
      </c>
      <c r="X52" s="10">
        <v>2</v>
      </c>
      <c r="Y52" s="10">
        <v>6</v>
      </c>
      <c r="Z52" s="10">
        <v>1</v>
      </c>
      <c r="AA52" s="10">
        <v>135</v>
      </c>
      <c r="AB52" s="10">
        <v>4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33.351500000000001</v>
      </c>
      <c r="AK52" s="10">
        <v>9.11E-2</v>
      </c>
      <c r="AL52" s="11">
        <v>0.99580000000000002</v>
      </c>
      <c r="AM52" s="11">
        <v>2.7000000000000001E-3</v>
      </c>
      <c r="AN52" s="11">
        <v>12.6654</v>
      </c>
      <c r="AO52" s="11">
        <v>2.93E-2</v>
      </c>
      <c r="AP52" s="11">
        <v>0.99560000000000004</v>
      </c>
      <c r="AQ52" s="11">
        <v>2.3E-3</v>
      </c>
      <c r="AR52" s="11">
        <v>63.216999999999999</v>
      </c>
      <c r="AS52" s="11">
        <v>0.17730000000000001</v>
      </c>
      <c r="AT52" s="11">
        <v>0.99580000000000002</v>
      </c>
      <c r="AU52" s="11">
        <v>2.8E-3</v>
      </c>
      <c r="AV52" s="11">
        <v>83.892600000000002</v>
      </c>
      <c r="AW52" s="11">
        <v>0.18179999999999999</v>
      </c>
      <c r="AX52" s="11">
        <v>0.99560000000000004</v>
      </c>
      <c r="AY52" s="11">
        <v>2.0999999999999999E-3</v>
      </c>
      <c r="AZ52" s="25">
        <v>0.73766233766233757</v>
      </c>
      <c r="BA52" s="25">
        <v>1.327057595267096</v>
      </c>
      <c r="BB52" s="25">
        <v>0.14054555243165642</v>
      </c>
      <c r="BC52" s="25">
        <v>0.21010422086368369</v>
      </c>
      <c r="BD52" s="25">
        <v>11.784947809134955</v>
      </c>
      <c r="BE52" s="27"/>
    </row>
    <row r="53" spans="2:57" ht="13.5" customHeight="1" x14ac:dyDescent="0.2">
      <c r="B53" s="10">
        <v>197</v>
      </c>
      <c r="C53" s="10">
        <v>9.27</v>
      </c>
      <c r="D53" s="10">
        <v>197.38624999999999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35.700000000000003</v>
      </c>
      <c r="Q53" s="24">
        <v>1.8</v>
      </c>
      <c r="R53" s="24">
        <v>4.05</v>
      </c>
      <c r="S53" s="24">
        <v>45.05</v>
      </c>
      <c r="T53" s="24">
        <v>92.02</v>
      </c>
      <c r="U53" s="10">
        <v>5</v>
      </c>
      <c r="V53" s="10">
        <v>2</v>
      </c>
      <c r="W53" s="10">
        <v>3</v>
      </c>
      <c r="X53" s="10">
        <v>2</v>
      </c>
      <c r="Y53" s="10">
        <v>6</v>
      </c>
      <c r="Z53" s="10">
        <v>1</v>
      </c>
      <c r="AA53" s="10">
        <v>135</v>
      </c>
      <c r="AB53" s="10">
        <v>4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23.9404</v>
      </c>
      <c r="AK53" s="10">
        <v>2.8388</v>
      </c>
      <c r="AL53" s="11">
        <v>1.0027999999999999</v>
      </c>
      <c r="AM53" s="11">
        <v>0.1193</v>
      </c>
      <c r="AN53" s="11">
        <v>8.9705999999999992</v>
      </c>
      <c r="AO53" s="11">
        <v>1.1069</v>
      </c>
      <c r="AP53" s="11">
        <v>1.0025999999999999</v>
      </c>
      <c r="AQ53" s="11">
        <v>0.124</v>
      </c>
      <c r="AR53" s="11">
        <v>45.511299999999999</v>
      </c>
      <c r="AS53" s="11">
        <v>5.4356999999999998</v>
      </c>
      <c r="AT53" s="11">
        <v>1.0027999999999999</v>
      </c>
      <c r="AU53" s="11">
        <v>0.1201</v>
      </c>
      <c r="AV53" s="11">
        <v>59.151000000000003</v>
      </c>
      <c r="AW53" s="11">
        <v>7.5595999999999997</v>
      </c>
      <c r="AX53" s="11">
        <v>1.0025999999999999</v>
      </c>
      <c r="AY53" s="11">
        <v>0.1285</v>
      </c>
      <c r="AZ53" s="25">
        <v>0.73662979143179264</v>
      </c>
      <c r="BA53" s="25">
        <v>1.2996991955843935</v>
      </c>
      <c r="BB53" s="25">
        <v>0.13032104205621323</v>
      </c>
      <c r="BC53" s="25">
        <v>0.19455213512827324</v>
      </c>
      <c r="BD53" s="25">
        <v>12.190039337289983</v>
      </c>
      <c r="BE53" s="27"/>
    </row>
    <row r="54" spans="2:57" ht="13.5" customHeight="1" x14ac:dyDescent="0.2">
      <c r="B54" s="10">
        <v>197</v>
      </c>
      <c r="C54" s="10">
        <v>9.593</v>
      </c>
      <c r="D54" s="10">
        <v>197.39971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35.700000000000003</v>
      </c>
      <c r="Q54" s="24">
        <v>1.8</v>
      </c>
      <c r="R54" s="24">
        <v>4.05</v>
      </c>
      <c r="S54" s="24">
        <v>41</v>
      </c>
      <c r="T54" s="24">
        <v>94.93</v>
      </c>
      <c r="U54" s="10">
        <v>5</v>
      </c>
      <c r="V54" s="10">
        <v>2</v>
      </c>
      <c r="W54" s="10">
        <v>3</v>
      </c>
      <c r="X54" s="10">
        <v>2</v>
      </c>
      <c r="Y54" s="10">
        <v>6</v>
      </c>
      <c r="Z54" s="10">
        <v>1</v>
      </c>
      <c r="AA54" s="10">
        <v>135</v>
      </c>
      <c r="AB54" s="10">
        <v>4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14.4396</v>
      </c>
      <c r="AK54" s="10">
        <v>0.75270000000000004</v>
      </c>
      <c r="AL54" s="11">
        <v>1.0116000000000001</v>
      </c>
      <c r="AM54" s="11">
        <v>5.33E-2</v>
      </c>
      <c r="AN54" s="11">
        <v>5.3239999999999998</v>
      </c>
      <c r="AO54" s="11">
        <v>0.28789999999999999</v>
      </c>
      <c r="AP54" s="11">
        <v>1.0115000000000001</v>
      </c>
      <c r="AQ54" s="11">
        <v>5.5300000000000002E-2</v>
      </c>
      <c r="AR54" s="11">
        <v>27.4726</v>
      </c>
      <c r="AS54" s="11">
        <v>1.4404999999999999</v>
      </c>
      <c r="AT54" s="11">
        <v>1.0116000000000001</v>
      </c>
      <c r="AU54" s="11">
        <v>5.3699999999999998E-2</v>
      </c>
      <c r="AV54" s="11">
        <v>35.081299999999999</v>
      </c>
      <c r="AW54" s="11">
        <v>1.8917999999999999</v>
      </c>
      <c r="AX54" s="11">
        <v>1.0115000000000001</v>
      </c>
      <c r="AY54" s="11">
        <v>5.5199999999999999E-2</v>
      </c>
      <c r="AZ54" s="25">
        <v>0.73647021554103054</v>
      </c>
      <c r="BA54" s="25">
        <v>1.2769559488362949</v>
      </c>
      <c r="BB54" s="25">
        <v>0.12163430257745719</v>
      </c>
      <c r="BC54" s="25">
        <v>0.18100466426343176</v>
      </c>
      <c r="BD54" s="25">
        <v>12.566121161047437</v>
      </c>
      <c r="BE54" s="27"/>
    </row>
  </sheetData>
  <autoFilter ref="B9:BB54" xr:uid="{D5767488-6E3F-4729-B9FB-34E26CB871B6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D1B-AC83-454D-9F22-75B8AF97B836}">
  <sheetPr codeName="Sheet36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199</v>
      </c>
      <c r="C10" s="10">
        <v>9.1880000000000006</v>
      </c>
      <c r="D10" s="10">
        <v>199.38283000000001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32.200000000000003</v>
      </c>
      <c r="Q10" s="24">
        <v>2.11</v>
      </c>
      <c r="R10" s="24">
        <v>2.7</v>
      </c>
      <c r="S10" s="24">
        <v>46.27</v>
      </c>
      <c r="T10" s="24">
        <v>91.72</v>
      </c>
      <c r="U10" s="10">
        <v>5</v>
      </c>
      <c r="V10" s="10">
        <v>2</v>
      </c>
      <c r="W10" s="10">
        <v>3</v>
      </c>
      <c r="X10" s="10">
        <v>3</v>
      </c>
      <c r="Y10" s="10">
        <v>8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0.65580000000000005</v>
      </c>
      <c r="AK10" s="10">
        <v>4.4299999999999999E-2</v>
      </c>
      <c r="AL10" s="11">
        <v>2.6200000000000001E-2</v>
      </c>
      <c r="AM10" s="11">
        <v>1.8E-3</v>
      </c>
      <c r="AN10" s="11">
        <v>1.1999</v>
      </c>
      <c r="AO10" s="11">
        <v>4.2799999999999998E-2</v>
      </c>
      <c r="AP10" s="11">
        <v>0.14599999999999999</v>
      </c>
      <c r="AQ10" s="11">
        <v>5.1999999999999998E-3</v>
      </c>
      <c r="AR10" s="11">
        <v>1.2672000000000001</v>
      </c>
      <c r="AS10" s="11">
        <v>9.6600000000000005E-2</v>
      </c>
      <c r="AT10" s="11">
        <v>2.7E-2</v>
      </c>
      <c r="AU10" s="11">
        <v>2.0999999999999999E-3</v>
      </c>
      <c r="AV10" s="11">
        <v>21.313800000000001</v>
      </c>
      <c r="AW10" s="11">
        <v>0.6573</v>
      </c>
      <c r="AX10" s="11">
        <v>0.36020000000000002</v>
      </c>
      <c r="AY10" s="11">
        <v>1.11E-2</v>
      </c>
      <c r="AZ10" s="11">
        <v>0.42315290399051764</v>
      </c>
      <c r="BA10" s="11">
        <v>13.340740740740742</v>
      </c>
      <c r="BB10" s="11">
        <v>0.86053719008264451</v>
      </c>
      <c r="BC10" s="11">
        <v>0.56334535617673587</v>
      </c>
      <c r="BD10" s="11">
        <v>0.33419541560862015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3.8700000000000005E-2</v>
      </c>
      <c r="BJ10" s="4">
        <f>DSTDEV(PlotSort,"PhxRed",$BI$35:$BI$38)/SQRT($BH10)</f>
        <v>1.7705418798738151E-3</v>
      </c>
      <c r="BK10" s="4">
        <f>DAVERAGE(PlotSort,"PhxRedEdge",$BI$35:$BI$38)</f>
        <v>0.23639062500000005</v>
      </c>
      <c r="BL10" s="4">
        <f>DSTDEV(PlotSort,"PhxRedEdge",$BI$35:$BI$38)/SQRT($BH10)</f>
        <v>1.0850716639941419E-2</v>
      </c>
      <c r="BM10" s="4">
        <f>DAVERAGE(PlotSort,"TMRed",$BI$35:$BI$38)</f>
        <v>3.9721874999999997E-2</v>
      </c>
      <c r="BN10" s="4">
        <f>DSTDEV(PlotSort,"TMRed",$BI$35:$BI$38)/SQRT($BH10)</f>
        <v>1.8311855756310467E-3</v>
      </c>
      <c r="BO10" s="4">
        <f>DAVERAGE(PlotSort,"TMNIR",$BI$35:$BI$38)</f>
        <v>0.59149062500000005</v>
      </c>
      <c r="BP10" s="4">
        <f>DSTDEV(PlotSort,"TMNIR",$BI$35:$BI$38)/SQRT($BH10)</f>
        <v>2.8034800291900631E-2</v>
      </c>
      <c r="BQ10" s="4">
        <f>DAVERAGE(PlotSort,"NDRE",$BI$35:$BI$38)</f>
        <v>0.42776104808179971</v>
      </c>
      <c r="BR10" s="4">
        <f>DSTDEV(PlotSort,"NDRE",$BI$35:$BI$38)/SQRT($BH10)</f>
        <v>3.4553300734921047E-3</v>
      </c>
      <c r="BS10" s="4">
        <f>DAVERAGE(PlotSort,"rvi",$BI$35:$BI$38)</f>
        <v>15.022792554117249</v>
      </c>
      <c r="BT10" s="4">
        <f>DSTDEV(PlotSort,"rvi",$BI$35:$BI$38)/SQRT($BH10)</f>
        <v>0.37744268072798676</v>
      </c>
      <c r="BU10" s="17">
        <f>DAVERAGE(PlotSort,"ndvi",$BI$35:$BI$38)</f>
        <v>0.87200806502402706</v>
      </c>
      <c r="BV10" s="4">
        <f>DSTDEV(PlotSort,"ndvi",$BI$35:$BI$38)/SQRT($BH10)</f>
        <v>4.5441402148290342E-3</v>
      </c>
      <c r="BW10" s="17">
        <f>DAVERAGE(PlotSort,"SAVI",$BI$35:$BI$38)</f>
        <v>0.71791569935743926</v>
      </c>
      <c r="BX10" s="4">
        <f>DSTDEV(PlotSort,"SAVI",$BI$35:$BI$38)/SQRT($BH10)</f>
        <v>1.745820907716248E-2</v>
      </c>
      <c r="BY10" s="17">
        <f>DAVERAGE(PlotSort,"CCCI",$BI$35:$BI$38)</f>
        <v>0.32757465369858951</v>
      </c>
      <c r="BZ10" s="4">
        <f>DSTDEV(PlotSort,"CCCI",$BI$35:$BI$38)/SQRT($BH10)</f>
        <v>1.1737524215566068E-2</v>
      </c>
    </row>
    <row r="11" spans="1:78" ht="13.5" customHeight="1" x14ac:dyDescent="0.2">
      <c r="B11" s="10">
        <v>199</v>
      </c>
      <c r="C11" s="10">
        <v>9.1809999999999992</v>
      </c>
      <c r="D11" s="10">
        <v>199.38254000000001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32.200000000000003</v>
      </c>
      <c r="Q11" s="24">
        <v>2.11</v>
      </c>
      <c r="R11" s="24">
        <v>2.7</v>
      </c>
      <c r="S11" s="24">
        <v>46.36</v>
      </c>
      <c r="T11" s="24">
        <v>91.66</v>
      </c>
      <c r="U11" s="10">
        <v>5</v>
      </c>
      <c r="V11" s="10">
        <v>2</v>
      </c>
      <c r="W11" s="10">
        <v>3</v>
      </c>
      <c r="X11" s="10">
        <v>3</v>
      </c>
      <c r="Y11" s="10">
        <v>8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0.65280000000000005</v>
      </c>
      <c r="AK11" s="10">
        <v>4.9500000000000002E-2</v>
      </c>
      <c r="AL11" s="11">
        <v>2.5399999999999999E-2</v>
      </c>
      <c r="AM11" s="11">
        <v>1.9E-3</v>
      </c>
      <c r="AN11" s="11">
        <v>1.1406000000000001</v>
      </c>
      <c r="AO11" s="11">
        <v>3.7999999999999999E-2</v>
      </c>
      <c r="AP11" s="11">
        <v>0.13500000000000001</v>
      </c>
      <c r="AQ11" s="11">
        <v>4.4999999999999997E-3</v>
      </c>
      <c r="AR11" s="11">
        <v>1.2735000000000001</v>
      </c>
      <c r="AS11" s="11">
        <v>9.5699999999999993E-2</v>
      </c>
      <c r="AT11" s="11">
        <v>2.64E-2</v>
      </c>
      <c r="AU11" s="11">
        <v>2E-3</v>
      </c>
      <c r="AV11" s="11">
        <v>19.743400000000001</v>
      </c>
      <c r="AW11" s="11">
        <v>1.1128</v>
      </c>
      <c r="AX11" s="11">
        <v>0.3246</v>
      </c>
      <c r="AY11" s="11">
        <v>1.83E-2</v>
      </c>
      <c r="AZ11" s="11">
        <v>0.41253263707571797</v>
      </c>
      <c r="BA11" s="11">
        <v>12.295454545454545</v>
      </c>
      <c r="BB11" s="11">
        <v>0.84957264957264966</v>
      </c>
      <c r="BC11" s="11">
        <v>0.52561692126909521</v>
      </c>
      <c r="BD11" s="11">
        <v>0.30463514460771929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3.6443749999999997E-2</v>
      </c>
      <c r="BJ11" s="4">
        <f>DSTDEV(PlotSort,"PhxRed",$BI$31:$BI$32)/SQRT($BH11)</f>
        <v>1.859748386879262E-3</v>
      </c>
      <c r="BK11" s="4">
        <f>DAVERAGE(PlotSort,"PhxRedEdge",$BI$31:$BI$32)</f>
        <v>0.22781874999999999</v>
      </c>
      <c r="BL11" s="4">
        <f>DSTDEV(PlotSort,"PhxRedEdge",$BI$31:$BI$32)/SQRT($BH11)</f>
        <v>1.3405711527647458E-2</v>
      </c>
      <c r="BM11" s="4">
        <f>DAVERAGE(PlotSort,"TMRed",$BI$31:$BI$32)</f>
        <v>3.7787499999999995E-2</v>
      </c>
      <c r="BN11" s="4">
        <f>DSTDEV(PlotSort,"TMRed",$BI$31:$BI$32)/SQRT($BH11)</f>
        <v>2.0183507087058348E-3</v>
      </c>
      <c r="BO11" s="4">
        <f>DAVERAGE(PlotSort,"TMNIR",$BI$31:$BI$32)</f>
        <v>0.57113749999999996</v>
      </c>
      <c r="BP11" s="4">
        <f>DSTDEV(PlotSort,"TMNIR",$BI$31:$BI$32)/SQRT($BH11)</f>
        <v>3.441673027637393E-2</v>
      </c>
      <c r="BQ11" s="4">
        <f>DAVERAGE(PlotSort,"NDRE",$BI$31:$BI$32)</f>
        <v>0.42905619775574677</v>
      </c>
      <c r="BR11" s="4">
        <f>DSTDEV(PlotSort,"NDRE",$BI$31:$BI$32)/SQRT($BH11)</f>
        <v>3.9878112385899733E-3</v>
      </c>
      <c r="BS11" s="4">
        <f>DAVERAGE(PlotSort,"rvi",$BI$31:$BI$32)</f>
        <v>15.069443643685442</v>
      </c>
      <c r="BT11" s="4">
        <f>DSTDEV(PlotSort,"rvi",$BI$31:$BI$32)/SQRT($BH11)</f>
        <v>0.35469221803801082</v>
      </c>
      <c r="BU11" s="17">
        <f>DAVERAGE(PlotSort,"ndvi",$BI$31:$BI$32)</f>
        <v>0.87453028080699091</v>
      </c>
      <c r="BV11" s="4">
        <f>DSTDEV(PlotSort,"ndvi",$BI$31:$BI$32)/SQRT($BH11)</f>
        <v>3.0613811513024135E-3</v>
      </c>
      <c r="BW11" s="17">
        <f>DAVERAGE(PlotSort,"SAVI",$BI$31:$BI$32)</f>
        <v>0.71059975668424824</v>
      </c>
      <c r="BX11" s="4">
        <f>DSTDEV(PlotSort,"SAVI",$BI$31:$BI$32)/SQRT($BH11)</f>
        <v>2.2380556017488236E-2</v>
      </c>
      <c r="BY11" s="17">
        <f>DAVERAGE(PlotSort,"CCCI",$BI$31:$BI$32)</f>
        <v>0.32780161521258483</v>
      </c>
      <c r="BZ11" s="4">
        <f>DSTDEV(PlotSort,"CCCI",$BI$31:$BI$32)/SQRT($BH11)</f>
        <v>1.6485883706718753E-2</v>
      </c>
    </row>
    <row r="12" spans="1:78" ht="13.5" customHeight="1" x14ac:dyDescent="0.2">
      <c r="B12" s="10">
        <v>199</v>
      </c>
      <c r="C12" s="10">
        <v>9.173</v>
      </c>
      <c r="D12" s="10">
        <v>199.38220999999999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32.200000000000003</v>
      </c>
      <c r="Q12" s="24">
        <v>2.11</v>
      </c>
      <c r="R12" s="24">
        <v>2.7</v>
      </c>
      <c r="S12" s="24">
        <v>46.46</v>
      </c>
      <c r="T12" s="24">
        <v>91.59</v>
      </c>
      <c r="U12" s="10">
        <v>5</v>
      </c>
      <c r="V12" s="10">
        <v>2</v>
      </c>
      <c r="W12" s="10">
        <v>3</v>
      </c>
      <c r="X12" s="10">
        <v>3</v>
      </c>
      <c r="Y12" s="10">
        <v>8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0.5998</v>
      </c>
      <c r="AK12" s="10">
        <v>9.1000000000000004E-3</v>
      </c>
      <c r="AL12" s="11">
        <v>2.2700000000000001E-2</v>
      </c>
      <c r="AM12" s="11">
        <v>2.9999999999999997E-4</v>
      </c>
      <c r="AN12" s="11">
        <v>1.2302999999999999</v>
      </c>
      <c r="AO12" s="11">
        <v>4.3E-3</v>
      </c>
      <c r="AP12" s="11">
        <v>0.14119999999999999</v>
      </c>
      <c r="AQ12" s="11">
        <v>5.0000000000000001E-4</v>
      </c>
      <c r="AR12" s="11">
        <v>1.1536999999999999</v>
      </c>
      <c r="AS12" s="11">
        <v>3.5799999999999998E-2</v>
      </c>
      <c r="AT12" s="11">
        <v>2.3199999999999998E-2</v>
      </c>
      <c r="AU12" s="11">
        <v>6.9999999999999999E-4</v>
      </c>
      <c r="AV12" s="11">
        <v>23.1358</v>
      </c>
      <c r="AW12" s="11">
        <v>0.183</v>
      </c>
      <c r="AX12" s="11">
        <v>0.36899999999999999</v>
      </c>
      <c r="AY12" s="11">
        <v>2.8999999999999998E-3</v>
      </c>
      <c r="AZ12" s="11">
        <v>0.44649157193257549</v>
      </c>
      <c r="BA12" s="11">
        <v>15.905172413793105</v>
      </c>
      <c r="BB12" s="11">
        <v>0.88169301376848552</v>
      </c>
      <c r="BC12" s="11">
        <v>0.58137188971082721</v>
      </c>
      <c r="BD12" s="11">
        <v>0.40541983749617205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4.095625E-2</v>
      </c>
      <c r="BJ12" s="4">
        <f>DSTDEV(PlotSort,"PhxRed",$BJ$31:$BJ$32)/SQRT($BH12)</f>
        <v>2.9698199826195971E-3</v>
      </c>
      <c r="BK12" s="4">
        <f>DAVERAGE(PlotSort,"PhxRedEdge",$BJ$31:$BJ$32)</f>
        <v>0.2449625</v>
      </c>
      <c r="BL12" s="4">
        <f>DSTDEV(PlotSort,"PhxRedEdge",$BJ$31:$BJ$32)/SQRT($BH12)</f>
        <v>1.7237765891108578E-2</v>
      </c>
      <c r="BM12" s="4">
        <f>DAVERAGE(PlotSort,"TMRed",$BJ$31:$BJ$32)</f>
        <v>4.1656249999999992E-2</v>
      </c>
      <c r="BN12" s="4">
        <f>DSTDEV(PlotSort,"TMRed",$BJ$31:$BJ$32)/SQRT($BH12)</f>
        <v>3.0475258920147122E-3</v>
      </c>
      <c r="BO12" s="4">
        <f>DAVERAGE(PlotSort,"TMNIR",$BJ$31:$BJ$32)</f>
        <v>0.61184374999999991</v>
      </c>
      <c r="BP12" s="4">
        <f>DSTDEV(PlotSort,"TMNIR",$BJ$31:$BJ$32)/SQRT($BH12)</f>
        <v>4.4820183296470029E-2</v>
      </c>
      <c r="BQ12" s="4">
        <f>DAVERAGE(PlotSort,"NDRE",$BJ$31:$BJ$32)</f>
        <v>0.42646589840785243</v>
      </c>
      <c r="BR12" s="4">
        <f>DSTDEV(PlotSort,"NDRE",$BJ$31:$BJ$32)/SQRT($BH12)</f>
        <v>5.7639255394512584E-3</v>
      </c>
      <c r="BS12" s="4">
        <f>DAVERAGE(PlotSort,"rvi",$BJ$31:$BJ$32)</f>
        <v>14.976141464549057</v>
      </c>
      <c r="BT12" s="4">
        <f>DSTDEV(PlotSort,"rvi",$BJ$31:$BJ$32)/SQRT($BH12)</f>
        <v>0.68025747072762988</v>
      </c>
      <c r="BU12" s="17">
        <f>DAVERAGE(PlotSort,"ndvi",$BJ$31:$BJ$32)</f>
        <v>0.86948584924106287</v>
      </c>
      <c r="BV12" s="4">
        <f>DSTDEV(PlotSort,"ndvi",$BJ$31:$BJ$32)/SQRT($BH12)</f>
        <v>8.667745092739822E-3</v>
      </c>
      <c r="BW12" s="17">
        <f>DAVERAGE(PlotSort,"SAVI",$BJ$31:$BJ$32)</f>
        <v>0.72523164203063029</v>
      </c>
      <c r="BX12" s="4">
        <f>DSTDEV(PlotSort,"SAVI",$BJ$31:$BJ$32)/SQRT($BH12)</f>
        <v>2.7418408208239674E-2</v>
      </c>
      <c r="BY12" s="17">
        <f>DAVERAGE(PlotSort,"CCCI",$BJ$31:$BJ$32)</f>
        <v>0.32734769218459414</v>
      </c>
      <c r="BZ12" s="4">
        <f>DSTDEV(PlotSort,"CCCI",$BJ$31:$BJ$32)/SQRT($BH12)</f>
        <v>1.7252707971315877E-2</v>
      </c>
    </row>
    <row r="13" spans="1:78" ht="13.5" customHeight="1" x14ac:dyDescent="0.2">
      <c r="B13" s="10">
        <v>199</v>
      </c>
      <c r="C13" s="10">
        <v>9.1649999999999991</v>
      </c>
      <c r="D13" s="10">
        <v>199.38186999999999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32.200000000000003</v>
      </c>
      <c r="Q13" s="24">
        <v>2.11</v>
      </c>
      <c r="R13" s="24">
        <v>2.7</v>
      </c>
      <c r="S13" s="24">
        <v>46.56</v>
      </c>
      <c r="T13" s="24">
        <v>91.52</v>
      </c>
      <c r="U13" s="10">
        <v>5</v>
      </c>
      <c r="V13" s="10">
        <v>2</v>
      </c>
      <c r="W13" s="10">
        <v>3</v>
      </c>
      <c r="X13" s="10">
        <v>3</v>
      </c>
      <c r="Y13" s="10">
        <v>8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0.62360000000000004</v>
      </c>
      <c r="AK13" s="10">
        <v>3.3700000000000001E-2</v>
      </c>
      <c r="AL13" s="11">
        <v>2.29E-2</v>
      </c>
      <c r="AM13" s="11">
        <v>1.1999999999999999E-3</v>
      </c>
      <c r="AN13" s="11">
        <v>1.302</v>
      </c>
      <c r="AO13" s="11">
        <v>8.6499999999999994E-2</v>
      </c>
      <c r="AP13" s="11">
        <v>0.14499999999999999</v>
      </c>
      <c r="AQ13" s="11">
        <v>9.5999999999999992E-3</v>
      </c>
      <c r="AR13" s="11">
        <v>1.1939</v>
      </c>
      <c r="AS13" s="11">
        <v>5.2699999999999997E-2</v>
      </c>
      <c r="AT13" s="11">
        <v>2.3300000000000001E-2</v>
      </c>
      <c r="AU13" s="11">
        <v>1E-3</v>
      </c>
      <c r="AV13" s="11">
        <v>23.350100000000001</v>
      </c>
      <c r="AW13" s="11">
        <v>1.1086</v>
      </c>
      <c r="AX13" s="11">
        <v>0.36149999999999999</v>
      </c>
      <c r="AY13" s="11">
        <v>1.72E-2</v>
      </c>
      <c r="AZ13" s="11">
        <v>0.42744323790720634</v>
      </c>
      <c r="BA13" s="11">
        <v>15.515021459227466</v>
      </c>
      <c r="BB13" s="11">
        <v>0.87889812889812891</v>
      </c>
      <c r="BC13" s="11">
        <v>0.57334990958408683</v>
      </c>
      <c r="BD13" s="11">
        <v>0.30705708520705838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4.3674999999999999E-2</v>
      </c>
      <c r="BJ13" s="4">
        <f>DSTDEV(PlotSort,"PhxRed",$BL$35:$BL$36)/SQRT($BH13)</f>
        <v>4.401288366571123E-3</v>
      </c>
      <c r="BK13" s="4">
        <f>DAVERAGE(PlotSort,"PhxRedEdge",$BL$35:$BL$36)</f>
        <v>0.23796249999999999</v>
      </c>
      <c r="BL13" s="4">
        <f>DSTDEV(PlotSort,"PhxRedEdge",$BL$35:$BL$36)/SQRT($BH13)</f>
        <v>2.4051729500480522E-2</v>
      </c>
      <c r="BM13" s="4">
        <f>DAVERAGE(PlotSort,"TMRed",$BL$35:$BL$36)</f>
        <v>4.4987500000000007E-2</v>
      </c>
      <c r="BN13" s="4">
        <f>DSTDEV(PlotSort,"TMRed",$BL$35:$BL$36)/SQRT($BH13)</f>
        <v>4.5219084743059502E-3</v>
      </c>
      <c r="BO13" s="4">
        <f>DAVERAGE(PlotSort,"TMNIR",$BL$35:$BL$36)</f>
        <v>0.56705000000000005</v>
      </c>
      <c r="BP13" s="4">
        <f>DSTDEV(PlotSort,"TMNIR",$BL$35:$BL$36)/SQRT($BH13)</f>
        <v>5.9721089837917032E-2</v>
      </c>
      <c r="BQ13" s="4">
        <f>DAVERAGE(PlotSort,"NDRE",$BL$35:$BL$36)</f>
        <v>0.40708899381517977</v>
      </c>
      <c r="BR13" s="4">
        <f>DSTDEV(PlotSort,"NDRE",$BL$35:$BL$36)/SQRT($BH13)</f>
        <v>7.4101521521451313E-3</v>
      </c>
      <c r="BS13" s="4">
        <f>DAVERAGE(PlotSort,"rvi",$BL$35:$BL$36)</f>
        <v>12.87615054547862</v>
      </c>
      <c r="BT13" s="4">
        <f>DSTDEV(PlotSort,"rvi",$BL$35:$BL$36)/SQRT($BH13)</f>
        <v>1.0190452019173131</v>
      </c>
      <c r="BU13" s="17">
        <f>DAVERAGE(PlotSort,"ndvi",$BL$35:$BL$36)</f>
        <v>0.84840117333002207</v>
      </c>
      <c r="BV13" s="4">
        <f>DSTDEV(PlotSort,"ndvi",$BL$35:$BL$36)/SQRT($BH13)</f>
        <v>1.4986000848846475E-2</v>
      </c>
      <c r="BW13" s="17">
        <f>DAVERAGE(PlotSort,"SAVI",$BL$35:$BL$36)</f>
        <v>0.68969506683794823</v>
      </c>
      <c r="BX13" s="4">
        <f>DSTDEV(PlotSort,"SAVI",$BL$35:$BL$36)/SQRT($BH13)</f>
        <v>3.8779313884911043E-2</v>
      </c>
      <c r="BY13" s="17">
        <f>DAVERAGE(PlotSort,"CCCI",$BL$35:$BL$36)</f>
        <v>0.27728478927922484</v>
      </c>
      <c r="BZ13" s="4">
        <f>DSTDEV(PlotSort,"CCCI",$BL$35:$BL$36)/SQRT($BH13)</f>
        <v>2.171374773495412E-2</v>
      </c>
    </row>
    <row r="14" spans="1:78" ht="13.5" customHeight="1" x14ac:dyDescent="0.2">
      <c r="B14" s="10">
        <v>199</v>
      </c>
      <c r="C14" s="10">
        <v>9.157</v>
      </c>
      <c r="D14" s="10">
        <v>199.38154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32.200000000000003</v>
      </c>
      <c r="Q14" s="24">
        <v>2.11</v>
      </c>
      <c r="R14" s="24">
        <v>2.7</v>
      </c>
      <c r="S14" s="24">
        <v>46.66</v>
      </c>
      <c r="T14" s="24">
        <v>91.45</v>
      </c>
      <c r="U14" s="10">
        <v>5</v>
      </c>
      <c r="V14" s="10">
        <v>2</v>
      </c>
      <c r="W14" s="10">
        <v>3</v>
      </c>
      <c r="X14" s="10">
        <v>3</v>
      </c>
      <c r="Y14" s="10">
        <v>8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0.7722</v>
      </c>
      <c r="AK14" s="10">
        <v>1.7299999999999999E-2</v>
      </c>
      <c r="AL14" s="11">
        <v>2.76E-2</v>
      </c>
      <c r="AM14" s="11">
        <v>5.9999999999999995E-4</v>
      </c>
      <c r="AN14" s="11">
        <v>1.6788000000000001</v>
      </c>
      <c r="AO14" s="11">
        <v>0.02</v>
      </c>
      <c r="AP14" s="11">
        <v>0.18160000000000001</v>
      </c>
      <c r="AQ14" s="11">
        <v>2.2000000000000001E-3</v>
      </c>
      <c r="AR14" s="11">
        <v>1.522</v>
      </c>
      <c r="AS14" s="11">
        <v>4.8300000000000003E-2</v>
      </c>
      <c r="AT14" s="11">
        <v>2.8899999999999999E-2</v>
      </c>
      <c r="AU14" s="11">
        <v>8.9999999999999998E-4</v>
      </c>
      <c r="AV14" s="11">
        <v>29.864599999999999</v>
      </c>
      <c r="AW14" s="11">
        <v>0.26829999999999998</v>
      </c>
      <c r="AX14" s="11">
        <v>0.44929999999999998</v>
      </c>
      <c r="AY14" s="11">
        <v>4.0000000000000001E-3</v>
      </c>
      <c r="AZ14" s="11">
        <v>0.42431447139007755</v>
      </c>
      <c r="BA14" s="11">
        <v>15.546712802768166</v>
      </c>
      <c r="BB14" s="11">
        <v>0.87913007109995822</v>
      </c>
      <c r="BC14" s="11">
        <v>0.64465344510325084</v>
      </c>
      <c r="BD14" s="11">
        <v>0.28895780963456891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3.6268749999999988E-2</v>
      </c>
      <c r="BJ14" s="4">
        <f>DSTDEV(PlotSort,"PhxRed",$BM$35:$BM$36)/SQRT($BH14)</f>
        <v>2.0977710144738687E-3</v>
      </c>
      <c r="BK14" s="4">
        <f>DAVERAGE(PlotSort,"PhxRedEdge",$BM$35:$BM$36)</f>
        <v>0.22863125000000001</v>
      </c>
      <c r="BL14" s="4">
        <f>DSTDEV(PlotSort,"PhxRedEdge",$BM$35:$BM$36)/SQRT($BH14)</f>
        <v>1.4796015000527433E-2</v>
      </c>
      <c r="BM14" s="4">
        <f>DAVERAGE(PlotSort,"TMRed",$BM$35:$BM$36)</f>
        <v>3.7212499999999996E-2</v>
      </c>
      <c r="BN14" s="4">
        <f>DSTDEV(PlotSort,"TMRed",$BM$35:$BM$36)/SQRT($BH14)</f>
        <v>2.2138931583675641E-3</v>
      </c>
      <c r="BO14" s="4">
        <f>DAVERAGE(PlotSort,"TMNIR",$BM$35:$BM$36)</f>
        <v>0.58147499999999985</v>
      </c>
      <c r="BP14" s="4">
        <f>DSTDEV(PlotSort,"TMNIR",$BM$35:$BM$36)/SQRT($BH14)</f>
        <v>3.8014139365066188E-2</v>
      </c>
      <c r="BQ14" s="4">
        <f>DAVERAGE(PlotSort,"NDRE",$BM$35:$BM$36)</f>
        <v>0.43507371878808981</v>
      </c>
      <c r="BR14" s="4">
        <f>DSTDEV(PlotSort,"NDRE",$BM$35:$BM$36)/SQRT($BH14)</f>
        <v>2.7504782126127514E-3</v>
      </c>
      <c r="BS14" s="4">
        <f>DAVERAGE(PlotSort,"rvi",$BM$35:$BM$36)</f>
        <v>15.574230962211098</v>
      </c>
      <c r="BT14" s="4">
        <f>DSTDEV(PlotSort,"rvi",$BM$35:$BM$36)/SQRT($BH14)</f>
        <v>0.28688438166116692</v>
      </c>
      <c r="BU14" s="17">
        <f>DAVERAGE(PlotSort,"ndvi",$BM$35:$BM$36)</f>
        <v>0.87872194233751688</v>
      </c>
      <c r="BV14" s="4">
        <f>DSTDEV(PlotSort,"ndvi",$BM$35:$BM$36)/SQRT($BH14)</f>
        <v>2.357872742486083E-3</v>
      </c>
      <c r="BW14" s="17">
        <f>DAVERAGE(PlotSort,"SAVI",$BM$35:$BM$36)</f>
        <v>0.71713273069871331</v>
      </c>
      <c r="BX14" s="4">
        <f>DSTDEV(PlotSort,"SAVI",$BM$35:$BM$36)/SQRT($BH14)</f>
        <v>2.3738861947803322E-2</v>
      </c>
      <c r="BY14" s="17">
        <f>DAVERAGE(PlotSort,"CCCI",$BM$35:$BM$36)</f>
        <v>0.3499909411277462</v>
      </c>
      <c r="BZ14" s="4">
        <f>DSTDEV(PlotSort,"CCCI",$BM$35:$BM$36)/SQRT($BH14)</f>
        <v>1.1472775457328895E-2</v>
      </c>
    </row>
    <row r="15" spans="1:78" ht="13.5" customHeight="1" x14ac:dyDescent="0.2">
      <c r="B15" s="10">
        <v>199</v>
      </c>
      <c r="C15" s="10">
        <v>9.1449999999999996</v>
      </c>
      <c r="D15" s="10">
        <v>199.38104000000001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32.200000000000003</v>
      </c>
      <c r="Q15" s="24">
        <v>2.11</v>
      </c>
      <c r="R15" s="24">
        <v>2.7</v>
      </c>
      <c r="S15" s="24">
        <v>46.81</v>
      </c>
      <c r="T15" s="24">
        <v>91.35</v>
      </c>
      <c r="U15" s="10">
        <v>5</v>
      </c>
      <c r="V15" s="10">
        <v>2</v>
      </c>
      <c r="W15" s="10">
        <v>3</v>
      </c>
      <c r="X15" s="10">
        <v>3</v>
      </c>
      <c r="Y15" s="10">
        <v>8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0.60240000000000005</v>
      </c>
      <c r="AK15" s="10">
        <v>1.8100000000000002E-2</v>
      </c>
      <c r="AL15" s="11">
        <v>2.07E-2</v>
      </c>
      <c r="AM15" s="11">
        <v>5.9999999999999995E-4</v>
      </c>
      <c r="AN15" s="11">
        <v>1.3288</v>
      </c>
      <c r="AO15" s="11">
        <v>6.8000000000000005E-2</v>
      </c>
      <c r="AP15" s="11">
        <v>0.13789999999999999</v>
      </c>
      <c r="AQ15" s="11">
        <v>7.1000000000000004E-3</v>
      </c>
      <c r="AR15" s="11">
        <v>1.1689000000000001</v>
      </c>
      <c r="AS15" s="11">
        <v>2.5899999999999999E-2</v>
      </c>
      <c r="AT15" s="11">
        <v>2.1299999999999999E-2</v>
      </c>
      <c r="AU15" s="11">
        <v>5.0000000000000001E-4</v>
      </c>
      <c r="AV15" s="11">
        <v>25.0474</v>
      </c>
      <c r="AW15" s="11">
        <v>0.73419999999999996</v>
      </c>
      <c r="AX15" s="11">
        <v>0.3614</v>
      </c>
      <c r="AY15" s="11">
        <v>1.06E-2</v>
      </c>
      <c r="AZ15" s="11">
        <v>0.44762667734828765</v>
      </c>
      <c r="BA15" s="11">
        <v>16.967136150234744</v>
      </c>
      <c r="BB15" s="11">
        <v>0.88868565455970738</v>
      </c>
      <c r="BC15" s="11">
        <v>0.57794267588082027</v>
      </c>
      <c r="BD15" s="11">
        <v>0.39196674042413249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3.8587499999999997E-2</v>
      </c>
      <c r="BJ15" s="4">
        <f>DSTDEV(PlotSort,"PhxRed",$BN$35:$BN$36)/SQRT($BH15)</f>
        <v>3.4746756015079029E-3</v>
      </c>
      <c r="BK15" s="4">
        <f>DAVERAGE(PlotSort,"PhxRedEdge",$BN$35:$BN$36)</f>
        <v>0.25033749999999999</v>
      </c>
      <c r="BL15" s="4">
        <f>DSTDEV(PlotSort,"PhxRedEdge",$BN$35:$BN$36)/SQRT($BH15)</f>
        <v>2.2881854457033397E-2</v>
      </c>
      <c r="BM15" s="4">
        <f>DAVERAGE(PlotSort,"TMRed",$BN$35:$BN$36)</f>
        <v>3.9474999999999996E-2</v>
      </c>
      <c r="BN15" s="4">
        <f>DSTDEV(PlotSort,"TMRed",$BN$35:$BN$36)/SQRT($BH15)</f>
        <v>3.4897170372395559E-3</v>
      </c>
      <c r="BO15" s="4">
        <f>DAVERAGE(PlotSort,"TMNIR",$BN$35:$BN$36)</f>
        <v>0.63596249999999999</v>
      </c>
      <c r="BP15" s="4">
        <f>DSTDEV(PlotSort,"TMNIR",$BN$35:$BN$36)/SQRT($BH15)</f>
        <v>6.1369585700957262E-2</v>
      </c>
      <c r="BQ15" s="4">
        <f>DAVERAGE(PlotSort,"NDRE",$BN$35:$BN$36)</f>
        <v>0.43380776093583923</v>
      </c>
      <c r="BR15" s="4">
        <f>DSTDEV(PlotSort,"NDRE",$BN$35:$BN$36)/SQRT($BH15)</f>
        <v>6.5279691400566943E-3</v>
      </c>
      <c r="BS15" s="4">
        <f>DAVERAGE(PlotSort,"rvi",$BN$35:$BN$36)</f>
        <v>16.066557746568186</v>
      </c>
      <c r="BT15" s="4">
        <f>DSTDEV(PlotSort,"rvi",$BN$35:$BN$36)/SQRT($BH15)</f>
        <v>0.48128867681335241</v>
      </c>
      <c r="BU15" s="17">
        <f>DAVERAGE(PlotSort,"ndvi",$BN$35:$BN$36)</f>
        <v>0.8821872020910515</v>
      </c>
      <c r="BV15" s="4">
        <f>DSTDEV(PlotSort,"ndvi",$BN$35:$BN$36)/SQRT($BH15)</f>
        <v>3.1758271359978597E-3</v>
      </c>
      <c r="BW15" s="17">
        <f>DAVERAGE(PlotSort,"SAVI",$BN$35:$BN$36)</f>
        <v>0.74770226919438221</v>
      </c>
      <c r="BX15" s="4">
        <f>DSTDEV(PlotSort,"SAVI",$BN$35:$BN$36)/SQRT($BH15)</f>
        <v>3.5205764019279211E-2</v>
      </c>
      <c r="BY15" s="17">
        <f>DAVERAGE(PlotSort,"CCCI",$BN$35:$BN$36)</f>
        <v>0.33303194325964075</v>
      </c>
      <c r="BZ15" s="4">
        <f>DSTDEV(PlotSort,"CCCI",$BN$35:$BN$36)/SQRT($BH15)</f>
        <v>2.9929529903163374E-2</v>
      </c>
    </row>
    <row r="16" spans="1:78" ht="13.5" customHeight="1" x14ac:dyDescent="0.2">
      <c r="B16" s="10">
        <v>199</v>
      </c>
      <c r="C16" s="10">
        <v>9.1370000000000005</v>
      </c>
      <c r="D16" s="10">
        <v>199.38070999999999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32.200000000000003</v>
      </c>
      <c r="Q16" s="24">
        <v>2.11</v>
      </c>
      <c r="R16" s="24">
        <v>2.7</v>
      </c>
      <c r="S16" s="24">
        <v>46.91</v>
      </c>
      <c r="T16" s="24">
        <v>91.28</v>
      </c>
      <c r="U16" s="10">
        <v>5</v>
      </c>
      <c r="V16" s="10">
        <v>2</v>
      </c>
      <c r="W16" s="10">
        <v>3</v>
      </c>
      <c r="X16" s="10">
        <v>3</v>
      </c>
      <c r="Y16" s="10">
        <v>8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1.2703</v>
      </c>
      <c r="AK16" s="10">
        <v>0.10970000000000001</v>
      </c>
      <c r="AL16" s="11">
        <v>4.24E-2</v>
      </c>
      <c r="AM16" s="11">
        <v>3.7000000000000002E-3</v>
      </c>
      <c r="AN16" s="11">
        <v>2.6553</v>
      </c>
      <c r="AO16" s="11">
        <v>0.23469999999999999</v>
      </c>
      <c r="AP16" s="11">
        <v>0.2681</v>
      </c>
      <c r="AQ16" s="11">
        <v>2.3699999999999999E-2</v>
      </c>
      <c r="AR16" s="11">
        <v>2.5059</v>
      </c>
      <c r="AS16" s="11">
        <v>0.28560000000000002</v>
      </c>
      <c r="AT16" s="11">
        <v>4.4600000000000001E-2</v>
      </c>
      <c r="AU16" s="11">
        <v>5.1000000000000004E-3</v>
      </c>
      <c r="AV16" s="11">
        <v>48.387</v>
      </c>
      <c r="AW16" s="11">
        <v>4.9253999999999998</v>
      </c>
      <c r="AX16" s="11">
        <v>0.67969999999999997</v>
      </c>
      <c r="AY16" s="11">
        <v>6.9199999999999998E-2</v>
      </c>
      <c r="AZ16" s="11">
        <v>0.43426883308714914</v>
      </c>
      <c r="BA16" s="11">
        <v>15.239910313901344</v>
      </c>
      <c r="BB16" s="11">
        <v>0.87684661052050261</v>
      </c>
      <c r="BC16" s="11">
        <v>0.77811810830678763</v>
      </c>
      <c r="BD16" s="11">
        <v>0.35089382353837018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3.9393749999999998E-2</v>
      </c>
      <c r="BJ16" s="4">
        <f>DSTDEV(PlotSort,"PhxRed",$BK$31:$BK$32)/SQRT($BH16)</f>
        <v>2.6533543039895754E-3</v>
      </c>
      <c r="BK16" s="4">
        <f>DAVERAGE(PlotSort,"PhxRedEdge",$BK$31:$BK$32)</f>
        <v>0.24331250000000001</v>
      </c>
      <c r="BL16" s="4">
        <f>DSTDEV(PlotSort,"PhxRedEdge",$BK$31:$BK$32)/SQRT($BH16)</f>
        <v>1.5404149535649989E-2</v>
      </c>
      <c r="BM16" s="4">
        <f>DAVERAGE(PlotSort,"TMRed",$BK$31:$BK$32)</f>
        <v>4.0643749999999999E-2</v>
      </c>
      <c r="BN16" s="4">
        <f>DSTDEV(PlotSort,"TMRed",$BK$31:$BK$32)/SQRT($BH16)</f>
        <v>2.7327484447896046E-3</v>
      </c>
      <c r="BO16" s="4">
        <f>DAVERAGE(PlotSort,"TMNIR",$BK$31:$BK$32)</f>
        <v>0.59439999999999993</v>
      </c>
      <c r="BP16" s="4">
        <f>DSTDEV(PlotSort,"TMNIR",$BK$31:$BK$32)/SQRT($BH16)</f>
        <v>3.733852902833755E-2</v>
      </c>
      <c r="BQ16" s="4">
        <f>DAVERAGE(PlotSort,"NDRE",$BK$31:$BK$32)</f>
        <v>0.41912857428519457</v>
      </c>
      <c r="BR16" s="4">
        <f>DSTDEV(PlotSort,"NDRE",$BK$31:$BK$32)/SQRT($BH16)</f>
        <v>3.1005813216774154E-3</v>
      </c>
      <c r="BS16" s="4">
        <f>DAVERAGE(PlotSort,"rvi",$BK$31:$BK$32)</f>
        <v>14.692517164228541</v>
      </c>
      <c r="BT16" s="4">
        <f>DSTDEV(PlotSort,"rvi",$BK$31:$BK$32)/SQRT($BH16)</f>
        <v>0.34572022177159512</v>
      </c>
      <c r="BU16" s="17">
        <f>DAVERAGE(PlotSort,"ndvi",$BK$31:$BK$32)</f>
        <v>0.8715149222988644</v>
      </c>
      <c r="BV16" s="4">
        <f>DSTDEV(PlotSort,"ndvi",$BK$31:$BK$32)/SQRT($BH16)</f>
        <v>3.1425379875284478E-3</v>
      </c>
      <c r="BW16" s="17">
        <f>DAVERAGE(PlotSort,"SAVI",$BK$31:$BK$32)</f>
        <v>0.7203817837881995</v>
      </c>
      <c r="BX16" s="4">
        <f>DSTDEV(PlotSort,"SAVI",$BK$31:$BK$32)/SQRT($BH16)</f>
        <v>2.2261465182447628E-2</v>
      </c>
      <c r="BY16" s="17">
        <f>DAVERAGE(PlotSort,"CCCI",$BK$31:$BK$32)</f>
        <v>0.28068369625016903</v>
      </c>
      <c r="BZ16" s="4">
        <f>DSTDEV(PlotSort,"CCCI",$BK$31:$BK$32)/SQRT($BH16)</f>
        <v>1.3058133696158086E-2</v>
      </c>
    </row>
    <row r="17" spans="2:78" ht="13.5" customHeight="1" x14ac:dyDescent="0.2">
      <c r="B17" s="10">
        <v>199</v>
      </c>
      <c r="C17" s="10">
        <v>9.1280000000000001</v>
      </c>
      <c r="D17" s="10">
        <v>199.38032999999999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32.200000000000003</v>
      </c>
      <c r="Q17" s="24">
        <v>2.11</v>
      </c>
      <c r="R17" s="24">
        <v>2.7</v>
      </c>
      <c r="S17" s="24">
        <v>47.02</v>
      </c>
      <c r="T17" s="24">
        <v>91.21</v>
      </c>
      <c r="U17" s="10">
        <v>5</v>
      </c>
      <c r="V17" s="10">
        <v>2</v>
      </c>
      <c r="W17" s="10">
        <v>3</v>
      </c>
      <c r="X17" s="10">
        <v>3</v>
      </c>
      <c r="Y17" s="10">
        <v>8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1.2808999999999999</v>
      </c>
      <c r="AK17" s="10">
        <v>2.87E-2</v>
      </c>
      <c r="AL17" s="11">
        <v>4.1599999999999998E-2</v>
      </c>
      <c r="AM17" s="11">
        <v>8.9999999999999998E-4</v>
      </c>
      <c r="AN17" s="11">
        <v>2.7646999999999999</v>
      </c>
      <c r="AO17" s="11">
        <v>4.82E-2</v>
      </c>
      <c r="AP17" s="11">
        <v>0.27100000000000002</v>
      </c>
      <c r="AQ17" s="11">
        <v>4.7000000000000002E-3</v>
      </c>
      <c r="AR17" s="11">
        <v>2.4719000000000002</v>
      </c>
      <c r="AS17" s="11">
        <v>8.09E-2</v>
      </c>
      <c r="AT17" s="11">
        <v>4.2700000000000002E-2</v>
      </c>
      <c r="AU17" s="11">
        <v>1.4E-3</v>
      </c>
      <c r="AV17" s="11">
        <v>51.4405</v>
      </c>
      <c r="AW17" s="11">
        <v>0.5907</v>
      </c>
      <c r="AX17" s="11">
        <v>0.7016</v>
      </c>
      <c r="AY17" s="11">
        <v>8.0999999999999996E-3</v>
      </c>
      <c r="AZ17" s="11">
        <v>0.44273082459387209</v>
      </c>
      <c r="BA17" s="11">
        <v>16.430913348946135</v>
      </c>
      <c r="BB17" s="11">
        <v>0.88526131936047303</v>
      </c>
      <c r="BC17" s="11">
        <v>0.79430201719842497</v>
      </c>
      <c r="BD17" s="11">
        <v>0.37444894187929556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3.8006250000000005E-2</v>
      </c>
      <c r="BJ17" s="4">
        <f>DSTDEV(PlotSort,"PhxRed",$BL$31:$BL$32)/SQRT($BH17)</f>
        <v>2.4192538234959916E-3</v>
      </c>
      <c r="BK17" s="4">
        <f>DAVERAGE(PlotSort,"PhxRedEdge",$BL$31:$BL$32)</f>
        <v>0.22946875</v>
      </c>
      <c r="BL17" s="4">
        <f>DSTDEV(PlotSort,"PhxRedEdge",$BL$31:$BL$32)/SQRT($BH17)</f>
        <v>1.5587638581982186E-2</v>
      </c>
      <c r="BM17" s="4">
        <f>DAVERAGE(PlotSort,"TMRed",$BL$31:$BL$32)</f>
        <v>3.8800000000000001E-2</v>
      </c>
      <c r="BN17" s="4">
        <f>DSTDEV(PlotSort,"TMRed",$BL$31:$BL$32)/SQRT($BH17)</f>
        <v>2.505760031075071E-3</v>
      </c>
      <c r="BO17" s="4">
        <f>DAVERAGE(PlotSort,"TMNIR",$BL$31:$BL$32)</f>
        <v>0.58858124999999994</v>
      </c>
      <c r="BP17" s="4">
        <f>DSTDEV(PlotSort,"TMNIR",$BL$31:$BL$32)/SQRT($BH17)</f>
        <v>4.3049960529163135E-2</v>
      </c>
      <c r="BQ17" s="4">
        <f>DAVERAGE(PlotSort,"NDRE",$BL$31:$BL$32)</f>
        <v>0.43639352187840474</v>
      </c>
      <c r="BR17" s="4">
        <f>DSTDEV(PlotSort,"NDRE",$BL$31:$BL$32)/SQRT($BH17)</f>
        <v>5.4588991024267005E-3</v>
      </c>
      <c r="BS17" s="4">
        <f>DAVERAGE(PlotSort,"rvi",$BL$31:$BL$32)</f>
        <v>15.353067944005957</v>
      </c>
      <c r="BT17" s="4">
        <f>DSTDEV(PlotSort,"rvi",$BL$31:$BL$32)/SQRT($BH17)</f>
        <v>0.67437397370295082</v>
      </c>
      <c r="BU17" s="17">
        <f>DAVERAGE(PlotSort,"ndvi",$BL$31:$BL$32)</f>
        <v>0.87250120774918927</v>
      </c>
      <c r="BV17" s="4">
        <f>DSTDEV(PlotSort,"ndvi",$BL$31:$BL$32)/SQRT($BH17)</f>
        <v>8.6857411257953449E-3</v>
      </c>
      <c r="BW17" s="17">
        <f>DAVERAGE(PlotSort,"SAVI",$BL$31:$BL$32)</f>
        <v>0.71544961492667902</v>
      </c>
      <c r="BX17" s="4">
        <f>DSTDEV(PlotSort,"SAVI",$BL$31:$BL$32)/SQRT($BH17)</f>
        <v>2.7629894864560019E-2</v>
      </c>
      <c r="BY17" s="17">
        <f>DAVERAGE(PlotSort,"CCCI",$BL$31:$BL$32)</f>
        <v>0.37446561114700994</v>
      </c>
      <c r="BZ17" s="4">
        <f>DSTDEV(PlotSort,"CCCI",$BL$31:$BL$32)/SQRT($BH17)</f>
        <v>1.0284165228874329E-2</v>
      </c>
    </row>
    <row r="18" spans="2:78" ht="13.5" customHeight="1" x14ac:dyDescent="0.2">
      <c r="B18" s="10">
        <v>199</v>
      </c>
      <c r="C18" s="10">
        <v>9.2059999999999995</v>
      </c>
      <c r="D18" s="10">
        <v>199.38357999999999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32.200000000000003</v>
      </c>
      <c r="Q18" s="24">
        <v>2.11</v>
      </c>
      <c r="R18" s="24">
        <v>2.7</v>
      </c>
      <c r="S18" s="24">
        <v>46.04</v>
      </c>
      <c r="T18" s="24">
        <v>91.87</v>
      </c>
      <c r="U18" s="10">
        <v>5</v>
      </c>
      <c r="V18" s="10">
        <v>2</v>
      </c>
      <c r="W18" s="10">
        <v>3</v>
      </c>
      <c r="X18" s="10">
        <v>3</v>
      </c>
      <c r="Y18" s="10">
        <v>8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1.1515</v>
      </c>
      <c r="AK18" s="10">
        <v>8.9999999999999998E-4</v>
      </c>
      <c r="AL18" s="11">
        <v>4.9399999999999999E-2</v>
      </c>
      <c r="AM18" s="11">
        <v>0</v>
      </c>
      <c r="AN18" s="11">
        <v>2.4893000000000001</v>
      </c>
      <c r="AO18" s="11">
        <v>2.0199999999999999E-2</v>
      </c>
      <c r="AP18" s="11">
        <v>0.32640000000000002</v>
      </c>
      <c r="AQ18" s="11">
        <v>2.5999999999999999E-3</v>
      </c>
      <c r="AR18" s="11">
        <v>2.1608000000000001</v>
      </c>
      <c r="AS18" s="11">
        <v>5.1400000000000001E-2</v>
      </c>
      <c r="AT18" s="11">
        <v>4.9399999999999999E-2</v>
      </c>
      <c r="AU18" s="11">
        <v>1.1999999999999999E-3</v>
      </c>
      <c r="AV18" s="11">
        <v>44.632599999999996</v>
      </c>
      <c r="AW18" s="11">
        <v>0.23499999999999999</v>
      </c>
      <c r="AX18" s="11">
        <v>0.81230000000000002</v>
      </c>
      <c r="AY18" s="11">
        <v>4.3E-3</v>
      </c>
      <c r="AZ18" s="11">
        <v>0.42671467462896284</v>
      </c>
      <c r="BA18" s="11">
        <v>16.443319838056681</v>
      </c>
      <c r="BB18" s="11">
        <v>0.88534292677265869</v>
      </c>
      <c r="BC18" s="11">
        <v>0.84038334434897566</v>
      </c>
      <c r="BD18" s="11">
        <v>0.28534575866217687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3.6531250000000001E-2</v>
      </c>
      <c r="BJ18" s="4">
        <f>DSTDEV(PlotSort,"PhxRed",$BJ$35:$BJ$36)/SQRT($BH18)</f>
        <v>3.1297193530996754E-3</v>
      </c>
      <c r="BK18" s="4">
        <f>DAVERAGE(PlotSort,"PhxRedEdge",$BJ$35:$BJ$36)</f>
        <v>0.22591875000000003</v>
      </c>
      <c r="BL18" s="4">
        <f>DSTDEV(PlotSort,"PhxRedEdge",$BJ$35:$BJ$36)/SQRT($BH18)</f>
        <v>1.8456934601819255E-2</v>
      </c>
      <c r="BM18" s="4">
        <f>DAVERAGE(PlotSort,"TMRed",$BJ$35:$BJ$36)</f>
        <v>3.7556249999999999E-2</v>
      </c>
      <c r="BN18" s="4">
        <f>DSTDEV(PlotSort,"TMRed",$BJ$35:$BJ$36)/SQRT($BH18)</f>
        <v>3.2001688594770557E-3</v>
      </c>
      <c r="BO18" s="4">
        <f>DAVERAGE(PlotSort,"TMNIR",$BJ$35:$BJ$36)</f>
        <v>0.56870624999999997</v>
      </c>
      <c r="BP18" s="4">
        <f>DSTDEV(PlotSort,"TMNIR",$BJ$35:$BJ$36)/SQRT($BH18)</f>
        <v>4.6312508631353284E-2</v>
      </c>
      <c r="BQ18" s="4">
        <f>DAVERAGE(PlotSort,"NDRE",$BJ$35:$BJ$36)</f>
        <v>0.4310508977981341</v>
      </c>
      <c r="BR18" s="4">
        <f>DSTDEV(PlotSort,"NDRE",$BJ$35:$BJ$36)/SQRT($BH18)</f>
        <v>4.3240755350101969E-3</v>
      </c>
      <c r="BS18" s="4">
        <f>DAVERAGE(PlotSort,"rvi",$BJ$35:$BJ$36)</f>
        <v>15.252445727740618</v>
      </c>
      <c r="BT18" s="4">
        <f>DSTDEV(PlotSort,"rvi",$BJ$35:$BJ$36)/SQRT($BH18)</f>
        <v>0.47846199299377551</v>
      </c>
      <c r="BU18" s="17">
        <f>DAVERAGE(PlotSort,"ndvi",$BJ$35:$BJ$36)</f>
        <v>0.87520242263385806</v>
      </c>
      <c r="BV18" s="4">
        <f>DSTDEV(PlotSort,"ndvi",$BJ$35:$BJ$36)/SQRT($BH18)</f>
        <v>3.9669126976707297E-3</v>
      </c>
      <c r="BW18" s="17">
        <f>DAVERAGE(PlotSort,"SAVI",$BJ$35:$BJ$36)</f>
        <v>0.70172037146306909</v>
      </c>
      <c r="BX18" s="4">
        <f>DSTDEV(PlotSort,"SAVI",$BJ$35:$BJ$36)/SQRT($BH18)</f>
        <v>2.8159957188701092E-2</v>
      </c>
      <c r="BY18" s="17">
        <f>DAVERAGE(PlotSort,"CCCI",$BJ$35:$BJ$36)</f>
        <v>0.33688542420784057</v>
      </c>
      <c r="BZ18" s="4">
        <f>DSTDEV(PlotSort,"CCCI",$BJ$35:$BJ$36)/SQRT($BH18)</f>
        <v>1.4910419383740369E-2</v>
      </c>
    </row>
    <row r="19" spans="2:78" ht="13.5" customHeight="1" x14ac:dyDescent="0.2">
      <c r="B19" s="10">
        <v>199</v>
      </c>
      <c r="C19" s="10">
        <v>9.2140000000000004</v>
      </c>
      <c r="D19" s="10">
        <v>199.38391999999999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32.200000000000003</v>
      </c>
      <c r="Q19" s="24">
        <v>2.11</v>
      </c>
      <c r="R19" s="24">
        <v>2.7</v>
      </c>
      <c r="S19" s="24">
        <v>45.94</v>
      </c>
      <c r="T19" s="24">
        <v>91.94</v>
      </c>
      <c r="U19" s="10">
        <v>5</v>
      </c>
      <c r="V19" s="10">
        <v>2</v>
      </c>
      <c r="W19" s="10">
        <v>3</v>
      </c>
      <c r="X19" s="10">
        <v>3</v>
      </c>
      <c r="Y19" s="10">
        <v>8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1.0742</v>
      </c>
      <c r="AK19" s="10">
        <v>3.4099999999999998E-2</v>
      </c>
      <c r="AL19" s="11">
        <v>4.7699999999999999E-2</v>
      </c>
      <c r="AM19" s="11">
        <v>1.5E-3</v>
      </c>
      <c r="AN19" s="11">
        <v>2.2372999999999998</v>
      </c>
      <c r="AO19" s="11">
        <v>8.4500000000000006E-2</v>
      </c>
      <c r="AP19" s="11">
        <v>0.30380000000000001</v>
      </c>
      <c r="AQ19" s="11">
        <v>1.15E-2</v>
      </c>
      <c r="AR19" s="11">
        <v>2.0531000000000001</v>
      </c>
      <c r="AS19" s="11">
        <v>7.6899999999999996E-2</v>
      </c>
      <c r="AT19" s="11">
        <v>4.8500000000000001E-2</v>
      </c>
      <c r="AU19" s="11">
        <v>1.8E-3</v>
      </c>
      <c r="AV19" s="11">
        <v>42.176200000000001</v>
      </c>
      <c r="AW19" s="11">
        <v>2.3462000000000001</v>
      </c>
      <c r="AX19" s="11">
        <v>0.79479999999999995</v>
      </c>
      <c r="AY19" s="11">
        <v>4.4200000000000003E-2</v>
      </c>
      <c r="AZ19" s="11">
        <v>0.44693245949390126</v>
      </c>
      <c r="BA19" s="11">
        <v>16.38762886597938</v>
      </c>
      <c r="BB19" s="11">
        <v>0.88497569073876436</v>
      </c>
      <c r="BC19" s="11">
        <v>0.83335814784485962</v>
      </c>
      <c r="BD19" s="11">
        <v>0.3985725187391802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4.0868749999999995E-2</v>
      </c>
      <c r="BJ19" s="4">
        <f>DSTDEV(PlotSort,"PhxRed",$BK$35:$BK$36)/SQRT($BH19)</f>
        <v>1.5921609725464321E-3</v>
      </c>
      <c r="BK19" s="4">
        <f>DAVERAGE(PlotSort,"PhxRedEdge",$BK$35:$BK$36)</f>
        <v>0.24686250000000001</v>
      </c>
      <c r="BL19" s="4">
        <f>DSTDEV(PlotSort,"PhxRedEdge",$BK$35:$BK$36)/SQRT($BH19)</f>
        <v>1.1461711168785639E-2</v>
      </c>
      <c r="BM19" s="4">
        <f>DAVERAGE(PlotSort,"TMRed",$BK$35:$BK$36)</f>
        <v>4.1887499999999994E-2</v>
      </c>
      <c r="BN19" s="4">
        <f>DSTDEV(PlotSort,"TMRed",$BK$35:$BK$36)/SQRT($BH19)</f>
        <v>1.7302185555588163E-3</v>
      </c>
      <c r="BO19" s="4">
        <f>DAVERAGE(PlotSort,"TMNIR",$BK$35:$BK$36)</f>
        <v>0.61427500000000002</v>
      </c>
      <c r="BP19" s="4">
        <f>DSTDEV(PlotSort,"TMNIR",$BK$35:$BK$36)/SQRT($BH19)</f>
        <v>3.2164078695546855E-2</v>
      </c>
      <c r="BQ19" s="4">
        <f>DAVERAGE(PlotSort,"NDRE",$BK$35:$BK$36)</f>
        <v>0.42447119836546526</v>
      </c>
      <c r="BR19" s="4">
        <f>DSTDEV(PlotSort,"NDRE",$BK$35:$BK$36)/SQRT($BH19)</f>
        <v>5.4044815109996636E-3</v>
      </c>
      <c r="BS19" s="4">
        <f>DAVERAGE(PlotSort,"rvi",$BK$35:$BK$36)</f>
        <v>14.79313938049388</v>
      </c>
      <c r="BT19" s="4">
        <f>DSTDEV(PlotSort,"rvi",$BK$35:$BK$36)/SQRT($BH19)</f>
        <v>0.59404462498894006</v>
      </c>
      <c r="BU19" s="17">
        <f>DAVERAGE(PlotSort,"ndvi",$BK$35:$BK$36)</f>
        <v>0.8688137074141955</v>
      </c>
      <c r="BV19" s="4">
        <f>DSTDEV(PlotSort,"ndvi",$BK$35:$BK$36)/SQRT($BH19)</f>
        <v>8.2615464725136756E-3</v>
      </c>
      <c r="BW19" s="17">
        <f>DAVERAGE(PlotSort,"SAVI",$BK$35:$BK$36)</f>
        <v>0.73411102725180954</v>
      </c>
      <c r="BX19" s="4">
        <f>DSTDEV(PlotSort,"SAVI",$BK$35:$BK$36)/SQRT($BH19)</f>
        <v>2.0780755287884391E-2</v>
      </c>
      <c r="BY19" s="17">
        <f>DAVERAGE(PlotSort,"CCCI",$BK$35:$BK$36)</f>
        <v>0.31826388318933846</v>
      </c>
      <c r="BZ19" s="4">
        <f>DSTDEV(PlotSort,"CCCI",$BK$35:$BK$36)/SQRT($BH19)</f>
        <v>1.8318510572905584E-2</v>
      </c>
    </row>
    <row r="20" spans="2:78" ht="13.5" customHeight="1" x14ac:dyDescent="0.2">
      <c r="B20" s="10">
        <v>199</v>
      </c>
      <c r="C20" s="10">
        <v>9.2230000000000008</v>
      </c>
      <c r="D20" s="10">
        <v>199.38428999999999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32.200000000000003</v>
      </c>
      <c r="Q20" s="24">
        <v>2.11</v>
      </c>
      <c r="R20" s="24">
        <v>2.7</v>
      </c>
      <c r="S20" s="24">
        <v>45.83</v>
      </c>
      <c r="T20" s="24">
        <v>92.02</v>
      </c>
      <c r="U20" s="10">
        <v>5</v>
      </c>
      <c r="V20" s="10">
        <v>2</v>
      </c>
      <c r="W20" s="10">
        <v>3</v>
      </c>
      <c r="X20" s="10">
        <v>3</v>
      </c>
      <c r="Y20" s="10">
        <v>8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0.70289999999999997</v>
      </c>
      <c r="AK20" s="10">
        <v>0.04</v>
      </c>
      <c r="AL20" s="11">
        <v>3.2399999999999998E-2</v>
      </c>
      <c r="AM20" s="11">
        <v>1.8E-3</v>
      </c>
      <c r="AN20" s="11">
        <v>1.4103000000000001</v>
      </c>
      <c r="AO20" s="11">
        <v>0.13450000000000001</v>
      </c>
      <c r="AP20" s="11">
        <v>0.19950000000000001</v>
      </c>
      <c r="AQ20" s="11">
        <v>1.9E-2</v>
      </c>
      <c r="AR20" s="11">
        <v>1.3293999999999999</v>
      </c>
      <c r="AS20" s="11">
        <v>8.2699999999999996E-2</v>
      </c>
      <c r="AT20" s="11">
        <v>3.27E-2</v>
      </c>
      <c r="AU20" s="11">
        <v>2E-3</v>
      </c>
      <c r="AV20" s="11">
        <v>26.555399999999999</v>
      </c>
      <c r="AW20" s="11">
        <v>2.6</v>
      </c>
      <c r="AX20" s="11">
        <v>0.5212</v>
      </c>
      <c r="AY20" s="11">
        <v>5.0999999999999997E-2</v>
      </c>
      <c r="AZ20" s="11">
        <v>0.44637158318301651</v>
      </c>
      <c r="BA20" s="11">
        <v>15.938837920489297</v>
      </c>
      <c r="BB20" s="11">
        <v>0.88192814587470669</v>
      </c>
      <c r="BC20" s="11">
        <v>0.69527469399373742</v>
      </c>
      <c r="BD20" s="11">
        <v>0.40408435174408025</v>
      </c>
      <c r="BE20" s="27"/>
    </row>
    <row r="21" spans="2:78" ht="13.5" customHeight="1" x14ac:dyDescent="0.2">
      <c r="B21" s="10">
        <v>199</v>
      </c>
      <c r="C21" s="10">
        <v>9.2309999999999999</v>
      </c>
      <c r="D21" s="10">
        <v>199.38462000000001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32.200000000000003</v>
      </c>
      <c r="Q21" s="24">
        <v>2.11</v>
      </c>
      <c r="R21" s="24">
        <v>2.7</v>
      </c>
      <c r="S21" s="24">
        <v>45.73</v>
      </c>
      <c r="T21" s="24">
        <v>92.09</v>
      </c>
      <c r="U21" s="10">
        <v>5</v>
      </c>
      <c r="V21" s="10">
        <v>2</v>
      </c>
      <c r="W21" s="10">
        <v>3</v>
      </c>
      <c r="X21" s="10">
        <v>3</v>
      </c>
      <c r="Y21" s="10">
        <v>8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0.84560000000000002</v>
      </c>
      <c r="AK21" s="10">
        <v>8.4699999999999998E-2</v>
      </c>
      <c r="AL21" s="11">
        <v>4.0399999999999998E-2</v>
      </c>
      <c r="AM21" s="11">
        <v>4.0000000000000001E-3</v>
      </c>
      <c r="AN21" s="11">
        <v>1.9126000000000001</v>
      </c>
      <c r="AO21" s="11">
        <v>0.1845</v>
      </c>
      <c r="AP21" s="11">
        <v>0.28100000000000003</v>
      </c>
      <c r="AQ21" s="11">
        <v>2.7099999999999999E-2</v>
      </c>
      <c r="AR21" s="11">
        <v>1.5876999999999999</v>
      </c>
      <c r="AS21" s="11">
        <v>0.1515</v>
      </c>
      <c r="AT21" s="11">
        <v>4.0399999999999998E-2</v>
      </c>
      <c r="AU21" s="11">
        <v>3.8999999999999998E-3</v>
      </c>
      <c r="AV21" s="11">
        <v>37.123800000000003</v>
      </c>
      <c r="AW21" s="11">
        <v>3.355</v>
      </c>
      <c r="AX21" s="11">
        <v>0.75649999999999995</v>
      </c>
      <c r="AY21" s="11">
        <v>6.8400000000000002E-2</v>
      </c>
      <c r="AZ21" s="11">
        <v>0.45831325301204806</v>
      </c>
      <c r="BA21" s="11">
        <v>18.725247524752476</v>
      </c>
      <c r="BB21" s="11">
        <v>0.89860710252227383</v>
      </c>
      <c r="BC21" s="11">
        <v>0.8282442748091603</v>
      </c>
      <c r="BD21" s="11">
        <v>0.42293386289392271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0.24410000000000001</v>
      </c>
      <c r="BJ21" s="4"/>
      <c r="BK21" s="4">
        <f>DAVERAGE(PlotSort2,"PhxRedEdge",$BO$31:$BO$32)</f>
        <v>0.26340000000000002</v>
      </c>
      <c r="BL21" s="4"/>
      <c r="BM21" s="4">
        <f>DAVERAGE(PlotSort2,"TMRed",$BO$31:$BO$32)</f>
        <v>0.2424</v>
      </c>
      <c r="BN21" s="4"/>
      <c r="BO21" s="4">
        <f>DAVERAGE(PlotSort2,"TMNIR",$BO$31:$BO$32)</f>
        <v>0.29830000000000001</v>
      </c>
      <c r="BP21" s="4"/>
      <c r="BQ21" s="4">
        <f>DAVERAGE(PlotSort2,"NDRE",$BO$31:$BO$32)</f>
        <v>6.2132811109132956E-2</v>
      </c>
      <c r="BR21" s="4"/>
      <c r="BS21" s="4">
        <f>DAVERAGE(PlotSort2,"rvi",$BO$31:$BO$32)</f>
        <v>1.2306105610561056</v>
      </c>
      <c r="BT21" s="4"/>
      <c r="BU21" s="17">
        <f>DAVERAGE(PlotSort2,"ndvi",$BO$31:$BO$32)</f>
        <v>0.10338450157203627</v>
      </c>
      <c r="BV21" s="4"/>
      <c r="BW21" s="17">
        <f>DAVERAGE(PlotSort2,"SAVI",$BO$31:$BO$32)</f>
        <v>8.057076967425772E-2</v>
      </c>
      <c r="BX21" s="4"/>
      <c r="BY21" s="17">
        <f>DAVERAGE(PlotSort2,"CCCI",$BO$31:$BO$32)</f>
        <v>0.64509976628224408</v>
      </c>
      <c r="BZ21" s="4"/>
    </row>
    <row r="22" spans="2:78" ht="13.5" customHeight="1" x14ac:dyDescent="0.2">
      <c r="B22" s="10">
        <v>199</v>
      </c>
      <c r="C22" s="10">
        <v>9.2390000000000008</v>
      </c>
      <c r="D22" s="10">
        <v>199.38496000000001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32.200000000000003</v>
      </c>
      <c r="Q22" s="24">
        <v>2.11</v>
      </c>
      <c r="R22" s="24">
        <v>2.7</v>
      </c>
      <c r="S22" s="24">
        <v>45.63</v>
      </c>
      <c r="T22" s="24">
        <v>92.16</v>
      </c>
      <c r="U22" s="10">
        <v>5</v>
      </c>
      <c r="V22" s="10">
        <v>2</v>
      </c>
      <c r="W22" s="10">
        <v>3</v>
      </c>
      <c r="X22" s="10">
        <v>3</v>
      </c>
      <c r="Y22" s="10">
        <v>8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0.80459999999999998</v>
      </c>
      <c r="AK22" s="10">
        <v>1.5100000000000001E-2</v>
      </c>
      <c r="AL22" s="11">
        <v>3.9899999999999998E-2</v>
      </c>
      <c r="AM22" s="11">
        <v>8.0000000000000004E-4</v>
      </c>
      <c r="AN22" s="11">
        <v>1.7548999999999999</v>
      </c>
      <c r="AO22" s="11">
        <v>7.9000000000000008E-3</v>
      </c>
      <c r="AP22" s="11">
        <v>0.26819999999999999</v>
      </c>
      <c r="AQ22" s="11">
        <v>1.1999999999999999E-3</v>
      </c>
      <c r="AR22" s="11">
        <v>1.5751999999999999</v>
      </c>
      <c r="AS22" s="11">
        <v>5.0500000000000003E-2</v>
      </c>
      <c r="AT22" s="11">
        <v>4.1700000000000001E-2</v>
      </c>
      <c r="AU22" s="11">
        <v>1.2999999999999999E-3</v>
      </c>
      <c r="AV22" s="11">
        <v>32.331499999999998</v>
      </c>
      <c r="AW22" s="11">
        <v>0.28499999999999998</v>
      </c>
      <c r="AX22" s="11">
        <v>0.68510000000000004</v>
      </c>
      <c r="AY22" s="11">
        <v>6.0000000000000001E-3</v>
      </c>
      <c r="AZ22" s="11">
        <v>0.4373229833210952</v>
      </c>
      <c r="BA22" s="11">
        <v>16.429256594724222</v>
      </c>
      <c r="BB22" s="11">
        <v>0.88525041276829952</v>
      </c>
      <c r="BC22" s="11">
        <v>0.78668079556569948</v>
      </c>
      <c r="BD22" s="11">
        <v>0.34446859526763796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0.45925000000000005</v>
      </c>
      <c r="BJ22" s="4">
        <f>DSTDEV(PlotSort2,"PhxRed",$BP$31:$BP$32)/SQRT($BH22)</f>
        <v>5.0649999999999702E-2</v>
      </c>
      <c r="BK22" s="4">
        <f>DAVERAGE(PlotSort2,"PhxRedEdge",$BP$31:$BP$32)</f>
        <v>0.50954999999999995</v>
      </c>
      <c r="BL22" s="4">
        <f>DSTDEV(PlotSort2,"PhxRedEdge",$BP$31:$BP$32)/SQRT($BH22)</f>
        <v>5.7450000000000209E-2</v>
      </c>
      <c r="BM22" s="4">
        <f>DAVERAGE(PlotSort2,"TMRed",$BP$31:$BP$32)</f>
        <v>0.4501</v>
      </c>
      <c r="BN22" s="4">
        <f>DSTDEV(PlotSort2,"TMRed",$BP$31:$BP$32)/SQRT($BH22)</f>
        <v>4.9800000000000171E-2</v>
      </c>
      <c r="BO22" s="4">
        <f>DAVERAGE(PlotSort2,"TMNIR",$BP$31:$BP$32)</f>
        <v>0.56245000000000001</v>
      </c>
      <c r="BP22" s="4">
        <f>DSTDEV(PlotSort2,"TMNIR",$BP$31:$BP$32)/SQRT($BH22)</f>
        <v>6.3549999999999898E-2</v>
      </c>
      <c r="BQ22" s="4">
        <f>DAVERAGE(PlotSort2,"NDRE",$BP$31:$BP$32)</f>
        <v>4.9333255769062986E-2</v>
      </c>
      <c r="BR22" s="4">
        <f>DSTDEV(PlotSort2,"NDRE",$BP$31:$BP$32)/SQRT($BH22)</f>
        <v>1.2189930218600709E-4</v>
      </c>
      <c r="BS22" s="4">
        <f>DAVERAGE(PlotSort2,"rvi",$BP$31:$BP$32)</f>
        <v>1.2492828568211769</v>
      </c>
      <c r="BT22" s="4">
        <f>DSTDEV(PlotSort2,"rvi",$BP$31:$BP$32)/SQRT($BH22)</f>
        <v>2.9675932688411066E-3</v>
      </c>
      <c r="BU22" s="17">
        <f>DAVERAGE(PlotSort2,"ndvi",$BP$31:$BP$32)</f>
        <v>0.11082615718417754</v>
      </c>
      <c r="BV22" s="4">
        <f>DSTDEV(PlotSort2,"ndvi",$BP$31:$BP$32)/SQRT($BH22)</f>
        <v>1.1731322731454788E-3</v>
      </c>
      <c r="BW22" s="17">
        <f>DAVERAGE(PlotSort2,"SAVI",$BP$31:$BP$32)</f>
        <v>0.11101941349912867</v>
      </c>
      <c r="BX22" s="4">
        <f>DSTDEV(PlotSort2,"SAVI",$BP$31:$BP$32)/SQRT($BH22)</f>
        <v>5.3161544939828373E-3</v>
      </c>
      <c r="BY22" s="17">
        <f>DAVERAGE(PlotSort2,"CCCI",$BP$31:$BP$32)</f>
        <v>0.33221889310795727</v>
      </c>
      <c r="BZ22" s="4">
        <f>DSTDEV(PlotSort2,"CCCI",$BP$31:$BP$32)/SQRT($BH22)</f>
        <v>8.5703954961143507E-3</v>
      </c>
    </row>
    <row r="23" spans="2:78" ht="13.5" customHeight="1" x14ac:dyDescent="0.2">
      <c r="B23" s="10">
        <v>199</v>
      </c>
      <c r="C23" s="10">
        <v>9.2469999999999999</v>
      </c>
      <c r="D23" s="10">
        <v>199.38529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32.200000000000003</v>
      </c>
      <c r="Q23" s="24">
        <v>2.11</v>
      </c>
      <c r="R23" s="24">
        <v>2.7</v>
      </c>
      <c r="S23" s="24">
        <v>45.53</v>
      </c>
      <c r="T23" s="24">
        <v>92.23</v>
      </c>
      <c r="U23" s="10">
        <v>5</v>
      </c>
      <c r="V23" s="10">
        <v>2</v>
      </c>
      <c r="W23" s="10">
        <v>3</v>
      </c>
      <c r="X23" s="10">
        <v>3</v>
      </c>
      <c r="Y23" s="10">
        <v>8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1.3233999999999999</v>
      </c>
      <c r="AK23" s="10">
        <v>1.8100000000000002E-2</v>
      </c>
      <c r="AL23" s="11">
        <v>6.83E-2</v>
      </c>
      <c r="AM23" s="11">
        <v>8.9999999999999998E-4</v>
      </c>
      <c r="AN23" s="11">
        <v>2.2599999999999998</v>
      </c>
      <c r="AO23" s="11">
        <v>0.15759999999999999</v>
      </c>
      <c r="AP23" s="11">
        <v>0.3599</v>
      </c>
      <c r="AQ23" s="11">
        <v>2.5100000000000001E-2</v>
      </c>
      <c r="AR23" s="11">
        <v>2.5577000000000001</v>
      </c>
      <c r="AS23" s="11">
        <v>2.1000000000000001E-2</v>
      </c>
      <c r="AT23" s="11">
        <v>7.0300000000000001E-2</v>
      </c>
      <c r="AU23" s="11">
        <v>5.9999999999999995E-4</v>
      </c>
      <c r="AV23" s="11">
        <v>38.174199999999999</v>
      </c>
      <c r="AW23" s="11">
        <v>3.5485000000000002</v>
      </c>
      <c r="AX23" s="11">
        <v>0.84230000000000005</v>
      </c>
      <c r="AY23" s="11">
        <v>7.8299999999999995E-2</v>
      </c>
      <c r="AZ23" s="11">
        <v>0.40126434869406097</v>
      </c>
      <c r="BA23" s="11">
        <v>11.981507823613088</v>
      </c>
      <c r="BB23" s="11">
        <v>0.84593469208853822</v>
      </c>
      <c r="BC23" s="11">
        <v>0.81976497239133506</v>
      </c>
      <c r="BD23" s="11">
        <v>0.25012950714490473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0.27965000000000001</v>
      </c>
      <c r="BJ23" s="4">
        <f>DSTDEV(PlotSort2,"PhxRed",$BQ$31:$BQ$32)/SQRT($BH23)</f>
        <v>3.2850000000000025E-2</v>
      </c>
      <c r="BK23" s="4">
        <f>DAVERAGE(PlotSort2,"PhxRedEdge",$BQ$31:$BQ$32)</f>
        <v>0.34975000000000001</v>
      </c>
      <c r="BL23" s="4">
        <f>DSTDEV(PlotSort2,"PhxRedEdge",$BQ$31:$BQ$32)/SQRT($BH23)</f>
        <v>5.7749999999999871E-2</v>
      </c>
      <c r="BM23" s="4">
        <f>DAVERAGE(PlotSort2,"TMRed",$BQ$31:$BQ$32)</f>
        <v>0.27865000000000001</v>
      </c>
      <c r="BN23" s="4">
        <f>DSTDEV(PlotSort2,"TMRed",$BQ$31:$BQ$32)/SQRT($BH23)</f>
        <v>3.3250000000000064E-2</v>
      </c>
      <c r="BO23" s="4">
        <f>DAVERAGE(PlotSort2,"TMNIR",$BQ$31:$BQ$32)</f>
        <v>0.38149999999999995</v>
      </c>
      <c r="BP23" s="4">
        <f>DSTDEV(PlotSort2,"TMNIR",$BQ$31:$BQ$32)/SQRT($BH23)</f>
        <v>8.6900000000000241E-2</v>
      </c>
      <c r="BQ23" s="4">
        <f>DAVERAGE(PlotSort2,"NDRE",$BQ$31:$BQ$32)</f>
        <v>3.6980403420813442E-2</v>
      </c>
      <c r="BR23" s="4">
        <f>DSTDEV(PlotSort2,"NDRE",$BQ$31:$BQ$32)/SQRT($BH23)</f>
        <v>3.2548081566057235E-2</v>
      </c>
      <c r="BS23" s="4">
        <f>DAVERAGE(PlotSort2,"rvi",$BQ$31:$BQ$32)</f>
        <v>1.3511261916277786</v>
      </c>
      <c r="BT23" s="4">
        <f>DSTDEV(PlotSort2,"rvi",$BQ$31:$BQ$32)/SQRT($BH23)</f>
        <v>0.15063719407276627</v>
      </c>
      <c r="BU23" s="17">
        <f>DAVERAGE(PlotSort2,"ndvi",$BQ$31:$BQ$32)</f>
        <v>0.14583749839805199</v>
      </c>
      <c r="BV23" s="4">
        <f>DSTDEV(PlotSort2,"ndvi",$BQ$31:$BQ$32)/SQRT($BH23)</f>
        <v>5.4726387286940938E-2</v>
      </c>
      <c r="BW23" s="17">
        <f>DAVERAGE(PlotSort2,"SAVI",$BQ$31:$BQ$32)</f>
        <v>0.12715850101238288</v>
      </c>
      <c r="BX23" s="4">
        <f>DSTDEV(PlotSort2,"SAVI",$BQ$31:$BQ$32)/SQRT($BH23)</f>
        <v>5.6196962550844456E-2</v>
      </c>
      <c r="BY23" s="17">
        <f>DAVERAGE(PlotSort2,"CCCI",$BQ$31:$BQ$32)</f>
        <v>-0.19206505148052891</v>
      </c>
      <c r="BZ23" s="4">
        <f>DSTDEV(PlotSort2,"CCCI",$BQ$31:$BQ$32)/SQRT($BH23)</f>
        <v>0.16696179698955144</v>
      </c>
    </row>
    <row r="24" spans="2:78" ht="13.5" customHeight="1" x14ac:dyDescent="0.2">
      <c r="B24" s="10">
        <v>199</v>
      </c>
      <c r="C24" s="10">
        <v>9.2550000000000008</v>
      </c>
      <c r="D24" s="10">
        <v>199.38562999999999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32.200000000000003</v>
      </c>
      <c r="Q24" s="24">
        <v>2.11</v>
      </c>
      <c r="R24" s="24">
        <v>2.7</v>
      </c>
      <c r="S24" s="24">
        <v>45.43</v>
      </c>
      <c r="T24" s="24">
        <v>92.3</v>
      </c>
      <c r="U24" s="10">
        <v>5</v>
      </c>
      <c r="V24" s="10">
        <v>2</v>
      </c>
      <c r="W24" s="10">
        <v>3</v>
      </c>
      <c r="X24" s="10">
        <v>3</v>
      </c>
      <c r="Y24" s="10">
        <v>8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0.69699999999999995</v>
      </c>
      <c r="AK24" s="10">
        <v>6.4999999999999997E-3</v>
      </c>
      <c r="AL24" s="11">
        <v>3.7400000000000003E-2</v>
      </c>
      <c r="AM24" s="11">
        <v>2.9999999999999997E-4</v>
      </c>
      <c r="AN24" s="11">
        <v>1.4176</v>
      </c>
      <c r="AO24" s="11">
        <v>1.4E-3</v>
      </c>
      <c r="AP24" s="11">
        <v>0.2356</v>
      </c>
      <c r="AQ24" s="11">
        <v>2.0000000000000001E-4</v>
      </c>
      <c r="AR24" s="11">
        <v>1.3723000000000001</v>
      </c>
      <c r="AS24" s="11">
        <v>2.2800000000000001E-2</v>
      </c>
      <c r="AT24" s="11">
        <v>3.9300000000000002E-2</v>
      </c>
      <c r="AU24" s="11">
        <v>6.9999999999999999E-4</v>
      </c>
      <c r="AV24" s="11">
        <v>25.307400000000001</v>
      </c>
      <c r="AW24" s="11">
        <v>0.67390000000000005</v>
      </c>
      <c r="AX24" s="11">
        <v>0.58250000000000002</v>
      </c>
      <c r="AY24" s="11">
        <v>1.55E-2</v>
      </c>
      <c r="AZ24" s="11">
        <v>0.42403129201809064</v>
      </c>
      <c r="BA24" s="11">
        <v>14.821882951653944</v>
      </c>
      <c r="BB24" s="11">
        <v>0.8735927951109681</v>
      </c>
      <c r="BC24" s="11">
        <v>0.72633267962203607</v>
      </c>
      <c r="BD24" s="11">
        <v>0.30262150743358651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0.752</v>
      </c>
      <c r="BJ24" s="4"/>
      <c r="BK24" s="4">
        <f>DAVERAGE(PlotSort2,"PhxRedEdge",$BR$31:$BR$32)</f>
        <v>0.74350000000000005</v>
      </c>
      <c r="BL24" s="4"/>
      <c r="BM24" s="4">
        <f>DAVERAGE(PlotSort2,"TMRed",$BR$31:$BR$32)</f>
        <v>0.75249999999999995</v>
      </c>
      <c r="BN24" s="4"/>
      <c r="BO24" s="4">
        <f>DAVERAGE(PlotSort2,"TMNIR",$BR$31:$BR$32)</f>
        <v>0.72499999999999998</v>
      </c>
      <c r="BP24" s="4"/>
      <c r="BQ24" s="4">
        <f>DAVERAGE(PlotSort2,"NDRE",$BR$31:$BR$32)</f>
        <v>-1.2597889002383433E-2</v>
      </c>
      <c r="BR24" s="4"/>
      <c r="BS24" s="4">
        <f>DAVERAGE(PlotSort2,"rvi",$BR$31:$BR$32)</f>
        <v>24.086378737541526</v>
      </c>
      <c r="BT24" s="4"/>
      <c r="BU24" s="17">
        <f>DAVERAGE(PlotSort2,"ndvi",$BR$31:$BR$32)</f>
        <v>-1.8612521150592195E-2</v>
      </c>
      <c r="BV24" s="4"/>
      <c r="BW24" s="17">
        <f>DAVERAGE(PlotSort2,"SAVI",$BR$31:$BR$32)</f>
        <v>-2.0859671302149156E-2</v>
      </c>
      <c r="BX24" s="4"/>
      <c r="BY24" s="17">
        <f>DAVERAGE(PlotSort2,"CCCI",$BR$31:$BR$32)</f>
        <v>0.40972449403010647</v>
      </c>
      <c r="BZ24" s="4"/>
    </row>
    <row r="25" spans="2:78" ht="13.5" customHeight="1" x14ac:dyDescent="0.2">
      <c r="B25" s="10">
        <v>199</v>
      </c>
      <c r="C25" s="10">
        <v>9.2629999999999999</v>
      </c>
      <c r="D25" s="10">
        <v>199.38596000000001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32.200000000000003</v>
      </c>
      <c r="Q25" s="24">
        <v>2.11</v>
      </c>
      <c r="R25" s="24">
        <v>2.7</v>
      </c>
      <c r="S25" s="24">
        <v>45.33</v>
      </c>
      <c r="T25" s="24">
        <v>92.36</v>
      </c>
      <c r="U25" s="10">
        <v>5</v>
      </c>
      <c r="V25" s="10">
        <v>2</v>
      </c>
      <c r="W25" s="10">
        <v>3</v>
      </c>
      <c r="X25" s="10">
        <v>3</v>
      </c>
      <c r="Y25" s="10">
        <v>8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0.70550000000000002</v>
      </c>
      <c r="AK25" s="10">
        <v>4.4999999999999997E-3</v>
      </c>
      <c r="AL25" s="11">
        <v>3.95E-2</v>
      </c>
      <c r="AM25" s="11">
        <v>2.9999999999999997E-4</v>
      </c>
      <c r="AN25" s="11">
        <v>1.2341</v>
      </c>
      <c r="AO25" s="11">
        <v>7.7000000000000002E-3</v>
      </c>
      <c r="AP25" s="11">
        <v>0.2145</v>
      </c>
      <c r="AQ25" s="11">
        <v>1.2999999999999999E-3</v>
      </c>
      <c r="AR25" s="11">
        <v>1.3798999999999999</v>
      </c>
      <c r="AS25" s="11">
        <v>5.4000000000000003E-3</v>
      </c>
      <c r="AT25" s="11">
        <v>4.1200000000000001E-2</v>
      </c>
      <c r="AU25" s="11">
        <v>2.0000000000000001E-4</v>
      </c>
      <c r="AV25" s="11">
        <v>20.670999999999999</v>
      </c>
      <c r="AW25" s="11">
        <v>0.33489999999999998</v>
      </c>
      <c r="AX25" s="11">
        <v>0.49730000000000002</v>
      </c>
      <c r="AY25" s="11">
        <v>8.0999999999999996E-3</v>
      </c>
      <c r="AZ25" s="11">
        <v>0.39730261309356568</v>
      </c>
      <c r="BA25" s="11">
        <v>12.070388349514564</v>
      </c>
      <c r="BB25" s="11">
        <v>0.84698235840297131</v>
      </c>
      <c r="BC25" s="11">
        <v>0.65878671160327396</v>
      </c>
      <c r="BD25" s="11">
        <v>0.22443588704402309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1.0035666666666667</v>
      </c>
      <c r="BJ25" s="4">
        <f>DSTDEV(PlotSort2,"PhxRed",$BS$31:$BS$32)/SQRT($BH25)</f>
        <v>4.4175156416751569E-3</v>
      </c>
      <c r="BK25" s="4">
        <f>DAVERAGE(PlotSort2,"PhxRedEdge",$BS$31:$BS$32)</f>
        <v>1.0034000000000001</v>
      </c>
      <c r="BL25" s="4">
        <f>DSTDEV(PlotSort2,"PhxRedEdge",$BS$31:$BS$32)/SQRT($BH25)</f>
        <v>4.4467216388406347E-3</v>
      </c>
      <c r="BM25" s="4">
        <f>DAVERAGE(PlotSort2,"TMRed",$BS$31:$BS$32)</f>
        <v>1.0035666666666667</v>
      </c>
      <c r="BN25" s="4">
        <f>DSTDEV(PlotSort2,"TMRed",$BS$31:$BS$32)/SQRT($BH25)</f>
        <v>4.4175156416751569E-3</v>
      </c>
      <c r="BO25" s="4">
        <f>DAVERAGE(PlotSort2,"TMNIR",$BS$31:$BS$32)</f>
        <v>1.0034000000000001</v>
      </c>
      <c r="BP25" s="4">
        <f>DSTDEV(PlotSort2,"TMNIR",$BS$31:$BS$32)/SQRT($BH25)</f>
        <v>4.4467216388406347E-3</v>
      </c>
      <c r="BQ25" s="4">
        <f>DAVERAGE(PlotSort2,"NDRE",$BS$31:$BS$32)</f>
        <v>0.75649710096470812</v>
      </c>
      <c r="BR25" s="4">
        <f>DSTDEV(PlotSort2,"NDRE",$BS$31:$BS$32)/SQRT($BH25)</f>
        <v>6.0912072612023306E-4</v>
      </c>
      <c r="BS25" s="4">
        <f>DAVERAGE(PlotSort2,"rvi",$BS$31:$BS$32)</f>
        <v>1.2625742872811132</v>
      </c>
      <c r="BT25" s="4">
        <f>DSTDEV(PlotSort2,"rvi",$BS$31:$BS$32)/SQRT($BH25)</f>
        <v>2.043092347005649E-2</v>
      </c>
      <c r="BU25" s="17">
        <f>DAVERAGE(PlotSort2,"ndvi",$BS$31:$BS$32)</f>
        <v>0.11590590849317754</v>
      </c>
      <c r="BV25" s="4">
        <f>DSTDEV(PlotSort2,"ndvi",$BS$31:$BS$32)/SQRT($BH25)</f>
        <v>8.0408505089856926E-3</v>
      </c>
      <c r="BW25" s="17">
        <f>DAVERAGE(PlotSort2,"SAVI",$BS$31:$BS$32)</f>
        <v>0.17305873148057493</v>
      </c>
      <c r="BX25" s="4">
        <f>DSTDEV(PlotSort2,"SAVI",$BS$31:$BS$32)/SQRT($BH25)</f>
        <v>1.2288963711163193E-2</v>
      </c>
      <c r="BY25" s="17">
        <f>DAVERAGE(PlotSort2,"CCCI",$BS$31:$BS$32)</f>
        <v>13.211181325648619</v>
      </c>
      <c r="BZ25" s="4">
        <f>DSTDEV(PlotSort2,"CCCI",$BS$31:$BS$32)/SQRT($BH25)</f>
        <v>0.3973153783212397</v>
      </c>
    </row>
    <row r="26" spans="2:78" ht="13.5" customHeight="1" x14ac:dyDescent="0.2">
      <c r="B26" s="10">
        <v>199</v>
      </c>
      <c r="C26" s="10">
        <v>9.4870000000000001</v>
      </c>
      <c r="D26" s="10">
        <v>199.39528999999999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32.200000000000003</v>
      </c>
      <c r="Q26" s="24">
        <v>2.11</v>
      </c>
      <c r="R26" s="24">
        <v>2.7</v>
      </c>
      <c r="S26" s="24">
        <v>42.52</v>
      </c>
      <c r="T26" s="24">
        <v>94.37</v>
      </c>
      <c r="U26" s="10">
        <v>5</v>
      </c>
      <c r="V26" s="10">
        <v>2</v>
      </c>
      <c r="W26" s="10">
        <v>3</v>
      </c>
      <c r="X26" s="10">
        <v>3</v>
      </c>
      <c r="Y26" s="10">
        <v>8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1.2065999999999999</v>
      </c>
      <c r="AK26" s="10">
        <v>1.06E-2</v>
      </c>
      <c r="AL26" s="11">
        <v>4.1500000000000002E-2</v>
      </c>
      <c r="AM26" s="11">
        <v>4.0000000000000002E-4</v>
      </c>
      <c r="AN26" s="11">
        <v>2.6783999999999999</v>
      </c>
      <c r="AO26" s="11">
        <v>3.5000000000000001E-3</v>
      </c>
      <c r="AP26" s="11">
        <v>0.27679999999999999</v>
      </c>
      <c r="AQ26" s="11">
        <v>4.0000000000000002E-4</v>
      </c>
      <c r="AR26" s="11">
        <v>2.3146</v>
      </c>
      <c r="AS26" s="11">
        <v>5.1400000000000001E-2</v>
      </c>
      <c r="AT26" s="11">
        <v>4.24E-2</v>
      </c>
      <c r="AU26" s="11">
        <v>8.9999999999999998E-4</v>
      </c>
      <c r="AV26" s="11">
        <v>47.567500000000003</v>
      </c>
      <c r="AW26" s="11">
        <v>0.54910000000000003</v>
      </c>
      <c r="AX26" s="11">
        <v>0.68100000000000005</v>
      </c>
      <c r="AY26" s="11">
        <v>7.9000000000000008E-3</v>
      </c>
      <c r="AZ26" s="11">
        <v>0.42200877009814164</v>
      </c>
      <c r="BA26" s="11">
        <v>16.061320754716981</v>
      </c>
      <c r="BB26" s="11">
        <v>0.88277578103400611</v>
      </c>
      <c r="BC26" s="11">
        <v>0.78298185384992647</v>
      </c>
      <c r="BD26" s="11">
        <v>0.26617537446408684</v>
      </c>
      <c r="BE26" s="27"/>
    </row>
    <row r="27" spans="2:78" ht="13.5" customHeight="1" x14ac:dyDescent="0.2">
      <c r="B27" s="10">
        <v>199</v>
      </c>
      <c r="C27" s="10">
        <v>9.4779999999999998</v>
      </c>
      <c r="D27" s="10">
        <v>199.39492000000001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32.200000000000003</v>
      </c>
      <c r="Q27" s="24">
        <v>2.11</v>
      </c>
      <c r="R27" s="24">
        <v>2.7</v>
      </c>
      <c r="S27" s="24">
        <v>42.63</v>
      </c>
      <c r="T27" s="24">
        <v>94.29</v>
      </c>
      <c r="U27" s="10">
        <v>5</v>
      </c>
      <c r="V27" s="10">
        <v>2</v>
      </c>
      <c r="W27" s="10">
        <v>3</v>
      </c>
      <c r="X27" s="10">
        <v>3</v>
      </c>
      <c r="Y27" s="10">
        <v>8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1.1339999999999999</v>
      </c>
      <c r="AK27" s="10">
        <v>3.1300000000000001E-2</v>
      </c>
      <c r="AL27" s="11">
        <v>0.04</v>
      </c>
      <c r="AM27" s="11">
        <v>1.1000000000000001E-3</v>
      </c>
      <c r="AN27" s="11">
        <v>2.4152</v>
      </c>
      <c r="AO27" s="11">
        <v>7.7799999999999994E-2</v>
      </c>
      <c r="AP27" s="11">
        <v>0.25640000000000002</v>
      </c>
      <c r="AQ27" s="11">
        <v>8.3000000000000001E-3</v>
      </c>
      <c r="AR27" s="11">
        <v>2.2591000000000001</v>
      </c>
      <c r="AS27" s="11">
        <v>0.1176</v>
      </c>
      <c r="AT27" s="11">
        <v>4.24E-2</v>
      </c>
      <c r="AU27" s="11">
        <v>2.2000000000000001E-3</v>
      </c>
      <c r="AV27" s="11">
        <v>44.383000000000003</v>
      </c>
      <c r="AW27" s="11">
        <v>1.0962000000000001</v>
      </c>
      <c r="AX27" s="11">
        <v>0.65249999999999997</v>
      </c>
      <c r="AY27" s="11">
        <v>1.61E-2</v>
      </c>
      <c r="AZ27" s="11">
        <v>0.43580151831884689</v>
      </c>
      <c r="BA27" s="11">
        <v>15.389150943396226</v>
      </c>
      <c r="BB27" s="11">
        <v>0.8779680529572601</v>
      </c>
      <c r="BC27" s="11">
        <v>0.76587998995731854</v>
      </c>
      <c r="BD27" s="11">
        <v>0.35631603268190187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0.123</v>
      </c>
      <c r="BJ27" s="4">
        <f>DSTDEV(PlotSort2,"PhxRed",$BT$31:$BT$32)/SQRT($BH27)</f>
        <v>1.7699999999999973E-2</v>
      </c>
      <c r="BK27" s="4">
        <f>DAVERAGE(PlotSort2,"PhxRedEdge",$BT$31:$BT$32)</f>
        <v>0.32825000000000004</v>
      </c>
      <c r="BL27" s="4">
        <f>DSTDEV(PlotSort2,"PhxRedEdge",$BT$31:$BT$32)/SQRT($BH27)</f>
        <v>3.8949999999999541E-2</v>
      </c>
      <c r="BM27" s="4">
        <f>DAVERAGE(PlotSort2,"TMRed",$BT$31:$BT$32)</f>
        <v>0.12265000000000001</v>
      </c>
      <c r="BN27" s="4">
        <f>DSTDEV(PlotSort2,"TMRed",$BT$31:$BT$32)/SQRT($BH27)</f>
        <v>1.694999999999993E-2</v>
      </c>
      <c r="BO27" s="4">
        <f>DAVERAGE(PlotSort2,"TMNIR",$BT$31:$BT$32)</f>
        <v>0.66399999999999992</v>
      </c>
      <c r="BP27" s="4">
        <f>DSTDEV(PlotSort2,"TMNIR",$BT$31:$BT$32)/SQRT($BH27)</f>
        <v>7.4800000000000338E-2</v>
      </c>
      <c r="BQ27" s="4">
        <f>DAVERAGE(PlotSort2,"NDRE",$BT$31:$BT$32)</f>
        <v>0.33868144060286876</v>
      </c>
      <c r="BR27" s="4">
        <f>DSTDEV(PlotSort2,"NDRE",$BT$31:$BT$32)/SQRT($BH27)</f>
        <v>2.6959071489809357E-3</v>
      </c>
      <c r="BS27" s="4">
        <f>DAVERAGE(PlotSort2,"rvi",$BT$31:$BT$32)</f>
        <v>5.4332652015625129</v>
      </c>
      <c r="BT27" s="4">
        <f>DSTDEV(PlotSort2,"rvi",$BT$31:$BT$32)/SQRT($BH27)</f>
        <v>0.14100159124732636</v>
      </c>
      <c r="BU27" s="17">
        <f>DAVERAGE(PlotSort2,"ndvi",$BT$31:$BT$32)</f>
        <v>0.6889664642289739</v>
      </c>
      <c r="BV27" s="4">
        <f>DSTDEV(PlotSort2,"ndvi",$BT$31:$BT$32)/SQRT($BH27)</f>
        <v>6.8171017517426593E-3</v>
      </c>
      <c r="BW27" s="17">
        <f>DAVERAGE(PlotSort2,"SAVI",$BT$31:$BT$32)</f>
        <v>0.62950745835208788</v>
      </c>
      <c r="BX27" s="4">
        <f>DSTDEV(PlotSort2,"SAVI",$BT$31:$BT$32)/SQRT($BH27)</f>
        <v>2.2552901485404727E-2</v>
      </c>
      <c r="BY27" s="17">
        <f>DAVERAGE(PlotSort2,"CCCI",$BT$31:$BT$32)</f>
        <v>0.34133017344473143</v>
      </c>
      <c r="BZ27" s="4">
        <f>DSTDEV(PlotSort2,"CCCI",$BT$31:$BT$32)/SQRT($BH27)</f>
        <v>4.7919064162814107E-3</v>
      </c>
    </row>
    <row r="28" spans="2:78" ht="13.5" customHeight="1" x14ac:dyDescent="0.2">
      <c r="B28" s="10">
        <v>199</v>
      </c>
      <c r="C28" s="10">
        <v>9.4700000000000006</v>
      </c>
      <c r="D28" s="10">
        <v>199.39457999999999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32.200000000000003</v>
      </c>
      <c r="Q28" s="24">
        <v>2.11</v>
      </c>
      <c r="R28" s="24">
        <v>2.7</v>
      </c>
      <c r="S28" s="24">
        <v>42.73</v>
      </c>
      <c r="T28" s="24">
        <v>94.22</v>
      </c>
      <c r="U28" s="10">
        <v>5</v>
      </c>
      <c r="V28" s="10">
        <v>2</v>
      </c>
      <c r="W28" s="10">
        <v>3</v>
      </c>
      <c r="X28" s="10">
        <v>3</v>
      </c>
      <c r="Y28" s="10">
        <v>8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1.1128</v>
      </c>
      <c r="AK28" s="10">
        <v>3.4799999999999998E-2</v>
      </c>
      <c r="AL28" s="11">
        <v>4.02E-2</v>
      </c>
      <c r="AM28" s="11">
        <v>1.2999999999999999E-3</v>
      </c>
      <c r="AN28" s="11">
        <v>2.3239000000000001</v>
      </c>
      <c r="AO28" s="11">
        <v>0.08</v>
      </c>
      <c r="AP28" s="11">
        <v>0.25280000000000002</v>
      </c>
      <c r="AQ28" s="11">
        <v>8.6999999999999994E-3</v>
      </c>
      <c r="AR28" s="11">
        <v>2.0834999999999999</v>
      </c>
      <c r="AS28" s="11">
        <v>0.12959999999999999</v>
      </c>
      <c r="AT28" s="11">
        <v>0.04</v>
      </c>
      <c r="AU28" s="11">
        <v>2.5000000000000001E-3</v>
      </c>
      <c r="AV28" s="11">
        <v>39.272500000000001</v>
      </c>
      <c r="AW28" s="11">
        <v>1.9635</v>
      </c>
      <c r="AX28" s="11">
        <v>0.59160000000000001</v>
      </c>
      <c r="AY28" s="11">
        <v>2.9600000000000001E-2</v>
      </c>
      <c r="AZ28" s="11">
        <v>0.40123164377072473</v>
      </c>
      <c r="BA28" s="11">
        <v>14.790000000000001</v>
      </c>
      <c r="BB28" s="11">
        <v>0.87333755541481939</v>
      </c>
      <c r="BC28" s="11">
        <v>0.73117709437963929</v>
      </c>
      <c r="BD28" s="11">
        <v>0.17542251724639715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7.6399999999999996E-2</v>
      </c>
      <c r="BJ28" s="4">
        <f>DSTDEV(PlotSort2,"PhxRed",$BU$31:$BU$32)/SQRT($BH28)</f>
        <v>1.1500000000000054E-2</v>
      </c>
      <c r="BK28" s="4">
        <f>DAVERAGE(PlotSort2,"PhxRedEdge",$BU$31:$BU$32)</f>
        <v>0.34894999999999998</v>
      </c>
      <c r="BL28" s="4">
        <f>DSTDEV(PlotSort2,"PhxRedEdge",$BU$31:$BU$32)/SQRT($BH28)</f>
        <v>2.4749999999999994E-2</v>
      </c>
      <c r="BM28" s="4">
        <f>DAVERAGE(PlotSort2,"TMRed",$BU$31:$BU$32)</f>
        <v>7.6499999999999999E-2</v>
      </c>
      <c r="BN28" s="4">
        <f>DSTDEV(PlotSort2,"TMRed",$BU$31:$BU$32)/SQRT($BH28)</f>
        <v>1.1100000000000014E-2</v>
      </c>
      <c r="BO28" s="4">
        <f>DAVERAGE(PlotSort2,"TMNIR",$BU$31:$BU$32)</f>
        <v>0.90034999999999998</v>
      </c>
      <c r="BP28" s="4">
        <f>DSTDEV(PlotSort2,"TMNIR",$BU$31:$BU$32)/SQRT($BH28)</f>
        <v>4.0150000000000012E-2</v>
      </c>
      <c r="BQ28" s="4">
        <f>DAVERAGE(PlotSort2,"NDRE",$BU$31:$BU$32)</f>
        <v>0.44191940568022448</v>
      </c>
      <c r="BR28" s="4">
        <f>DSTDEV(PlotSort2,"NDRE",$BU$31:$BU$32)/SQRT($BH28)</f>
        <v>1.0630408571717459E-2</v>
      </c>
      <c r="BS28" s="4">
        <f>DAVERAGE(PlotSort2,"rvi",$BU$31:$BU$32)</f>
        <v>11.944603284319886</v>
      </c>
      <c r="BT28" s="4">
        <f>DSTDEV(PlotSort2,"rvi",$BU$31:$BU$32)/SQRT($BH28)</f>
        <v>1.208301914456865</v>
      </c>
      <c r="BU28" s="17">
        <f>DAVERAGE(PlotSort2,"ndvi",$BU$31:$BU$32)</f>
        <v>0.84413740949332405</v>
      </c>
      <c r="BV28" s="4">
        <f>DSTDEV(PlotSort2,"ndvi",$BU$31:$BU$32)/SQRT($BH28)</f>
        <v>1.4548848069338038E-2</v>
      </c>
      <c r="BW28" s="17">
        <f>DAVERAGE(PlotSort2,"SAVI",$BU$31:$BU$32)</f>
        <v>0.8367478060274669</v>
      </c>
      <c r="BX28" s="4">
        <f>DSTDEV(PlotSort2,"SAVI",$BU$31:$BU$32)/SQRT($BH28)</f>
        <v>4.683447480057778E-4</v>
      </c>
      <c r="BY28" s="17">
        <f>DAVERAGE(PlotSort2,"CCCI",$BU$31:$BU$32)</f>
        <v>0.48924488103523844</v>
      </c>
      <c r="BZ28" s="4">
        <f>DSTDEV(PlotSort2,"CCCI",$BU$31:$BU$32)/SQRT($BH28)</f>
        <v>1.7352112280445864E-2</v>
      </c>
    </row>
    <row r="29" spans="2:78" ht="13.5" customHeight="1" x14ac:dyDescent="0.2">
      <c r="B29" s="10">
        <v>199</v>
      </c>
      <c r="C29" s="10">
        <v>9.4619999999999997</v>
      </c>
      <c r="D29" s="10">
        <v>199.39425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32.200000000000003</v>
      </c>
      <c r="Q29" s="24">
        <v>2.11</v>
      </c>
      <c r="R29" s="24">
        <v>2.7</v>
      </c>
      <c r="S29" s="24">
        <v>42.83</v>
      </c>
      <c r="T29" s="24">
        <v>94.14</v>
      </c>
      <c r="U29" s="10">
        <v>5</v>
      </c>
      <c r="V29" s="10">
        <v>2</v>
      </c>
      <c r="W29" s="10">
        <v>3</v>
      </c>
      <c r="X29" s="10">
        <v>3</v>
      </c>
      <c r="Y29" s="10">
        <v>8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1.1920999999999999</v>
      </c>
      <c r="AK29" s="10">
        <v>5.1400000000000001E-2</v>
      </c>
      <c r="AL29" s="11">
        <v>4.41E-2</v>
      </c>
      <c r="AM29" s="11">
        <v>1.9E-3</v>
      </c>
      <c r="AN29" s="11">
        <v>2.5546000000000002</v>
      </c>
      <c r="AO29" s="11">
        <v>5.3199999999999997E-2</v>
      </c>
      <c r="AP29" s="11">
        <v>0.28489999999999999</v>
      </c>
      <c r="AQ29" s="11">
        <v>5.8999999999999999E-3</v>
      </c>
      <c r="AR29" s="11">
        <v>2.3574999999999999</v>
      </c>
      <c r="AS29" s="11">
        <v>9.8799999999999999E-2</v>
      </c>
      <c r="AT29" s="11">
        <v>4.6399999999999997E-2</v>
      </c>
      <c r="AU29" s="11">
        <v>1.9E-3</v>
      </c>
      <c r="AV29" s="11">
        <v>45.593600000000002</v>
      </c>
      <c r="AW29" s="11">
        <v>0.58450000000000002</v>
      </c>
      <c r="AX29" s="11">
        <v>0.70409999999999995</v>
      </c>
      <c r="AY29" s="11">
        <v>8.9999999999999993E-3</v>
      </c>
      <c r="AZ29" s="11">
        <v>0.42386248736097071</v>
      </c>
      <c r="BA29" s="11">
        <v>15.174568965517242</v>
      </c>
      <c r="BB29" s="11">
        <v>0.87634910059960025</v>
      </c>
      <c r="BC29" s="11">
        <v>0.78892443022790881</v>
      </c>
      <c r="BD29" s="11">
        <v>0.29406984868142722</v>
      </c>
      <c r="BE29" s="27"/>
      <c r="BF29" s="5"/>
    </row>
    <row r="30" spans="2:78" ht="13.5" customHeight="1" x14ac:dyDescent="0.2">
      <c r="B30" s="10">
        <v>199</v>
      </c>
      <c r="C30" s="10">
        <v>9.4540000000000006</v>
      </c>
      <c r="D30" s="10">
        <v>199.39392000000001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32.200000000000003</v>
      </c>
      <c r="Q30" s="24">
        <v>2.11</v>
      </c>
      <c r="R30" s="24">
        <v>2.7</v>
      </c>
      <c r="S30" s="24">
        <v>42.93</v>
      </c>
      <c r="T30" s="24">
        <v>94.07</v>
      </c>
      <c r="U30" s="10">
        <v>5</v>
      </c>
      <c r="V30" s="10">
        <v>2</v>
      </c>
      <c r="W30" s="10">
        <v>3</v>
      </c>
      <c r="X30" s="10">
        <v>3</v>
      </c>
      <c r="Y30" s="10">
        <v>8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1.2403</v>
      </c>
      <c r="AK30" s="10">
        <v>1.5E-3</v>
      </c>
      <c r="AL30" s="11">
        <v>4.7E-2</v>
      </c>
      <c r="AM30" s="11">
        <v>1E-4</v>
      </c>
      <c r="AN30" s="11">
        <v>2.66</v>
      </c>
      <c r="AO30" s="11">
        <v>4.7999999999999996E-3</v>
      </c>
      <c r="AP30" s="11">
        <v>0.30430000000000001</v>
      </c>
      <c r="AQ30" s="11">
        <v>5.9999999999999995E-4</v>
      </c>
      <c r="AR30" s="11">
        <v>2.3319999999999999</v>
      </c>
      <c r="AS30" s="11">
        <v>2.6800000000000001E-2</v>
      </c>
      <c r="AT30" s="11">
        <v>4.7E-2</v>
      </c>
      <c r="AU30" s="11">
        <v>5.0000000000000001E-4</v>
      </c>
      <c r="AV30" s="11">
        <v>50.604300000000002</v>
      </c>
      <c r="AW30" s="11">
        <v>0.129</v>
      </c>
      <c r="AX30" s="11">
        <v>0.80159999999999998</v>
      </c>
      <c r="AY30" s="11">
        <v>2E-3</v>
      </c>
      <c r="AZ30" s="11">
        <v>0.44967899448413051</v>
      </c>
      <c r="BA30" s="11">
        <v>17.055319148936171</v>
      </c>
      <c r="BB30" s="11">
        <v>0.88922931887815215</v>
      </c>
      <c r="BC30" s="11">
        <v>0.83931484502446962</v>
      </c>
      <c r="BD30" s="11">
        <v>0.40178841782755281</v>
      </c>
      <c r="BE30" s="27"/>
      <c r="BF30" s="5"/>
      <c r="BH30" s="19" t="s">
        <v>116</v>
      </c>
    </row>
    <row r="31" spans="2:78" ht="13.5" customHeight="1" x14ac:dyDescent="0.2">
      <c r="B31" s="10">
        <v>199</v>
      </c>
      <c r="C31" s="10">
        <v>9.4459999999999997</v>
      </c>
      <c r="D31" s="10">
        <v>199.39357999999999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32.200000000000003</v>
      </c>
      <c r="Q31" s="24">
        <v>2.11</v>
      </c>
      <c r="R31" s="24">
        <v>2.7</v>
      </c>
      <c r="S31" s="24">
        <v>43.03</v>
      </c>
      <c r="T31" s="24">
        <v>94</v>
      </c>
      <c r="U31" s="10">
        <v>5</v>
      </c>
      <c r="V31" s="10">
        <v>2</v>
      </c>
      <c r="W31" s="10">
        <v>3</v>
      </c>
      <c r="X31" s="10">
        <v>3</v>
      </c>
      <c r="Y31" s="10">
        <v>8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1.1828000000000001</v>
      </c>
      <c r="AK31" s="10">
        <v>3.6499999999999998E-2</v>
      </c>
      <c r="AL31" s="11">
        <v>4.5999999999999999E-2</v>
      </c>
      <c r="AM31" s="11">
        <v>1.4E-3</v>
      </c>
      <c r="AN31" s="11">
        <v>2.5615000000000001</v>
      </c>
      <c r="AO31" s="11">
        <v>8.4099999999999994E-2</v>
      </c>
      <c r="AP31" s="11">
        <v>0.3009</v>
      </c>
      <c r="AQ31" s="11">
        <v>9.9000000000000008E-3</v>
      </c>
      <c r="AR31" s="11">
        <v>2.3136999999999999</v>
      </c>
      <c r="AS31" s="11">
        <v>0.1381</v>
      </c>
      <c r="AT31" s="11">
        <v>4.7800000000000002E-2</v>
      </c>
      <c r="AU31" s="11">
        <v>2.8999999999999998E-3</v>
      </c>
      <c r="AV31" s="11">
        <v>45.358600000000003</v>
      </c>
      <c r="AW31" s="11">
        <v>2.2006000000000001</v>
      </c>
      <c r="AX31" s="11">
        <v>0.73760000000000003</v>
      </c>
      <c r="AY31" s="11">
        <v>3.5799999999999998E-2</v>
      </c>
      <c r="AZ31" s="11">
        <v>0.42051035146846416</v>
      </c>
      <c r="BA31" s="11">
        <v>15.430962343096235</v>
      </c>
      <c r="BB31" s="11">
        <v>0.87827858416093718</v>
      </c>
      <c r="BC31" s="11">
        <v>0.80496343550645721</v>
      </c>
      <c r="BD31" s="11">
        <v>0.27004813828060092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199</v>
      </c>
      <c r="C32" s="10">
        <v>9.4369999999999994</v>
      </c>
      <c r="D32" s="10">
        <v>199.39321000000001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32.200000000000003</v>
      </c>
      <c r="Q32" s="24">
        <v>2.11</v>
      </c>
      <c r="R32" s="24">
        <v>2.7</v>
      </c>
      <c r="S32" s="24">
        <v>43.14</v>
      </c>
      <c r="T32" s="24">
        <v>93.91</v>
      </c>
      <c r="U32" s="10">
        <v>5</v>
      </c>
      <c r="V32" s="10">
        <v>2</v>
      </c>
      <c r="W32" s="10">
        <v>3</v>
      </c>
      <c r="X32" s="10">
        <v>3</v>
      </c>
      <c r="Y32" s="10">
        <v>8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1.1826000000000001</v>
      </c>
      <c r="AK32" s="10">
        <v>2.6800000000000001E-2</v>
      </c>
      <c r="AL32" s="11">
        <v>4.7300000000000002E-2</v>
      </c>
      <c r="AM32" s="11">
        <v>1.1000000000000001E-3</v>
      </c>
      <c r="AN32" s="11">
        <v>2.5783999999999998</v>
      </c>
      <c r="AO32" s="11">
        <v>1.5699999999999999E-2</v>
      </c>
      <c r="AP32" s="11">
        <v>0.31219999999999998</v>
      </c>
      <c r="AQ32" s="11">
        <v>1.9E-3</v>
      </c>
      <c r="AR32" s="11">
        <v>2.2961999999999998</v>
      </c>
      <c r="AS32" s="11">
        <v>2.6800000000000001E-2</v>
      </c>
      <c r="AT32" s="11">
        <v>4.8899999999999999E-2</v>
      </c>
      <c r="AU32" s="11">
        <v>5.9999999999999995E-4</v>
      </c>
      <c r="AV32" s="11">
        <v>48.0792</v>
      </c>
      <c r="AW32" s="11">
        <v>0.72799999999999998</v>
      </c>
      <c r="AX32" s="11">
        <v>0.80589999999999995</v>
      </c>
      <c r="AY32" s="11">
        <v>1.2200000000000001E-2</v>
      </c>
      <c r="AZ32" s="11">
        <v>0.44155263393256422</v>
      </c>
      <c r="BA32" s="11">
        <v>16.480572597137012</v>
      </c>
      <c r="BB32" s="11">
        <v>0.88558727187646225</v>
      </c>
      <c r="BC32" s="11">
        <v>0.83813108945969872</v>
      </c>
      <c r="BD32" s="11">
        <v>0.36699927339262206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199</v>
      </c>
      <c r="C33" s="10">
        <v>9.43</v>
      </c>
      <c r="D33" s="10">
        <v>199.39292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32.200000000000003</v>
      </c>
      <c r="Q33" s="24">
        <v>2.11</v>
      </c>
      <c r="R33" s="24">
        <v>2.7</v>
      </c>
      <c r="S33" s="24">
        <v>43.23</v>
      </c>
      <c r="T33" s="24">
        <v>93.85</v>
      </c>
      <c r="U33" s="10">
        <v>5</v>
      </c>
      <c r="V33" s="10">
        <v>2</v>
      </c>
      <c r="W33" s="10">
        <v>3</v>
      </c>
      <c r="X33" s="10">
        <v>3</v>
      </c>
      <c r="Y33" s="10">
        <v>8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1.1891</v>
      </c>
      <c r="AK33" s="10">
        <v>4.6199999999999998E-2</v>
      </c>
      <c r="AL33" s="11">
        <v>4.87E-2</v>
      </c>
      <c r="AM33" s="11">
        <v>1.9E-3</v>
      </c>
      <c r="AN33" s="11">
        <v>2.4209999999999998</v>
      </c>
      <c r="AO33" s="11">
        <v>8.1799999999999998E-2</v>
      </c>
      <c r="AP33" s="11">
        <v>0.3004</v>
      </c>
      <c r="AQ33" s="11">
        <v>1.01E-2</v>
      </c>
      <c r="AR33" s="11">
        <v>2.3611</v>
      </c>
      <c r="AS33" s="11">
        <v>4.5100000000000001E-2</v>
      </c>
      <c r="AT33" s="11">
        <v>5.1400000000000001E-2</v>
      </c>
      <c r="AU33" s="11">
        <v>1E-3</v>
      </c>
      <c r="AV33" s="11">
        <v>45.2941</v>
      </c>
      <c r="AW33" s="11">
        <v>0.94220000000000004</v>
      </c>
      <c r="AX33" s="11">
        <v>0.77780000000000005</v>
      </c>
      <c r="AY33" s="11">
        <v>1.6199999999999999E-2</v>
      </c>
      <c r="AZ33" s="11">
        <v>0.44277499536264148</v>
      </c>
      <c r="BA33" s="11">
        <v>15.132295719844359</v>
      </c>
      <c r="BB33" s="11">
        <v>0.87602508441871685</v>
      </c>
      <c r="BC33" s="11">
        <v>0.81974119771290987</v>
      </c>
      <c r="BD33" s="11">
        <v>0.40080038449168692</v>
      </c>
      <c r="BE33" s="27"/>
      <c r="BF33" s="5"/>
    </row>
    <row r="34" spans="2:66" ht="13.5" customHeight="1" x14ac:dyDescent="0.2">
      <c r="B34" s="10">
        <v>199</v>
      </c>
      <c r="C34" s="10">
        <v>9.5120000000000005</v>
      </c>
      <c r="D34" s="10">
        <v>199.39633000000001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32.200000000000003</v>
      </c>
      <c r="Q34" s="24">
        <v>2.11</v>
      </c>
      <c r="R34" s="24">
        <v>2.7</v>
      </c>
      <c r="S34" s="24">
        <v>42.2</v>
      </c>
      <c r="T34" s="24">
        <v>94.6</v>
      </c>
      <c r="U34" s="10">
        <v>5</v>
      </c>
      <c r="V34" s="10">
        <v>2</v>
      </c>
      <c r="W34" s="10">
        <v>3</v>
      </c>
      <c r="X34" s="10">
        <v>3</v>
      </c>
      <c r="Y34" s="10">
        <v>8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1.6606000000000001</v>
      </c>
      <c r="AK34" s="10">
        <v>0.23180000000000001</v>
      </c>
      <c r="AL34" s="11">
        <v>5.3400000000000003E-2</v>
      </c>
      <c r="AM34" s="11">
        <v>7.4999999999999997E-3</v>
      </c>
      <c r="AN34" s="11">
        <v>1.8260000000000001</v>
      </c>
      <c r="AO34" s="11">
        <v>2.2700000000000001E-2</v>
      </c>
      <c r="AP34" s="11">
        <v>0.1759</v>
      </c>
      <c r="AQ34" s="11">
        <v>2.2000000000000001E-3</v>
      </c>
      <c r="AR34" s="11">
        <v>3.1861999999999999</v>
      </c>
      <c r="AS34" s="11">
        <v>0.502</v>
      </c>
      <c r="AT34" s="11">
        <v>5.45E-2</v>
      </c>
      <c r="AU34" s="11">
        <v>8.6E-3</v>
      </c>
      <c r="AV34" s="11">
        <v>28.604199999999999</v>
      </c>
      <c r="AW34" s="11">
        <v>0.98799999999999999</v>
      </c>
      <c r="AX34" s="11">
        <v>0.38169999999999998</v>
      </c>
      <c r="AY34" s="11">
        <v>1.32E-2</v>
      </c>
      <c r="AZ34" s="11">
        <v>0.36908177905308465</v>
      </c>
      <c r="BA34" s="11">
        <v>7.0036697247706421</v>
      </c>
      <c r="BB34" s="11">
        <v>0.75011462631820269</v>
      </c>
      <c r="BC34" s="11">
        <v>0.52424695577867975</v>
      </c>
      <c r="BD34" s="11">
        <v>0.34033845117670347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199</v>
      </c>
      <c r="C35" s="10">
        <v>9.5210000000000008</v>
      </c>
      <c r="D35" s="10">
        <v>199.39671000000001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32.200000000000003</v>
      </c>
      <c r="Q35" s="24">
        <v>2.11</v>
      </c>
      <c r="R35" s="24">
        <v>2.7</v>
      </c>
      <c r="S35" s="24">
        <v>42.09</v>
      </c>
      <c r="T35" s="24">
        <v>94.69</v>
      </c>
      <c r="U35" s="10">
        <v>5</v>
      </c>
      <c r="V35" s="10">
        <v>2</v>
      </c>
      <c r="W35" s="10">
        <v>3</v>
      </c>
      <c r="X35" s="10">
        <v>3</v>
      </c>
      <c r="Y35" s="10">
        <v>8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1.1452</v>
      </c>
      <c r="AK35" s="10">
        <v>5.3400000000000003E-2</v>
      </c>
      <c r="AL35" s="11">
        <v>3.5999999999999997E-2</v>
      </c>
      <c r="AM35" s="11">
        <v>1.6999999999999999E-3</v>
      </c>
      <c r="AN35" s="11">
        <v>2.1793999999999998</v>
      </c>
      <c r="AO35" s="11">
        <v>0.18260000000000001</v>
      </c>
      <c r="AP35" s="11">
        <v>0.2049</v>
      </c>
      <c r="AQ35" s="11">
        <v>1.72E-2</v>
      </c>
      <c r="AR35" s="11">
        <v>2.1434000000000002</v>
      </c>
      <c r="AS35" s="11">
        <v>9.6600000000000005E-2</v>
      </c>
      <c r="AT35" s="11">
        <v>3.5799999999999998E-2</v>
      </c>
      <c r="AU35" s="11">
        <v>1.6000000000000001E-3</v>
      </c>
      <c r="AV35" s="11">
        <v>40.139800000000001</v>
      </c>
      <c r="AW35" s="11">
        <v>2.5146999999999999</v>
      </c>
      <c r="AX35" s="11">
        <v>0.52290000000000003</v>
      </c>
      <c r="AY35" s="11">
        <v>3.2800000000000003E-2</v>
      </c>
      <c r="AZ35" s="11">
        <v>0.43693322341302565</v>
      </c>
      <c r="BA35" s="11">
        <v>14.606145251396649</v>
      </c>
      <c r="BB35" s="11">
        <v>0.87184535528906404</v>
      </c>
      <c r="BC35" s="11">
        <v>0.69013884953244542</v>
      </c>
      <c r="BD35" s="11">
        <v>0.37994261223290848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199</v>
      </c>
      <c r="C36" s="10">
        <v>9.5289999999999999</v>
      </c>
      <c r="D36" s="10">
        <v>199.39704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32.200000000000003</v>
      </c>
      <c r="Q36" s="24">
        <v>2.11</v>
      </c>
      <c r="R36" s="24">
        <v>2.7</v>
      </c>
      <c r="S36" s="24">
        <v>41.99</v>
      </c>
      <c r="T36" s="24">
        <v>94.76</v>
      </c>
      <c r="U36" s="10">
        <v>5</v>
      </c>
      <c r="V36" s="10">
        <v>2</v>
      </c>
      <c r="W36" s="10">
        <v>3</v>
      </c>
      <c r="X36" s="10">
        <v>3</v>
      </c>
      <c r="Y36" s="10">
        <v>8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1.1675</v>
      </c>
      <c r="AK36" s="10">
        <v>1.2999999999999999E-3</v>
      </c>
      <c r="AL36" s="11">
        <v>3.5900000000000001E-2</v>
      </c>
      <c r="AM36" s="11">
        <v>0</v>
      </c>
      <c r="AN36" s="11">
        <v>2.5451999999999999</v>
      </c>
      <c r="AO36" s="11">
        <v>8.7800000000000003E-2</v>
      </c>
      <c r="AP36" s="11">
        <v>0.23430000000000001</v>
      </c>
      <c r="AQ36" s="11">
        <v>8.0999999999999996E-3</v>
      </c>
      <c r="AR36" s="11">
        <v>2.2587000000000002</v>
      </c>
      <c r="AS36" s="11">
        <v>6.88E-2</v>
      </c>
      <c r="AT36" s="11">
        <v>3.6999999999999998E-2</v>
      </c>
      <c r="AU36" s="11">
        <v>1.1000000000000001E-3</v>
      </c>
      <c r="AV36" s="11">
        <v>44.836500000000001</v>
      </c>
      <c r="AW36" s="11">
        <v>0.97970000000000002</v>
      </c>
      <c r="AX36" s="11">
        <v>0.57199999999999995</v>
      </c>
      <c r="AY36" s="11">
        <v>1.2500000000000001E-2</v>
      </c>
      <c r="AZ36" s="11">
        <v>0.41882673942701221</v>
      </c>
      <c r="BA36" s="11">
        <v>15.45945945945946</v>
      </c>
      <c r="BB36" s="11">
        <v>0.87848932676518876</v>
      </c>
      <c r="BC36" s="11">
        <v>0.72362488728584295</v>
      </c>
      <c r="BD36" s="11">
        <v>0.2600731498123689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199</v>
      </c>
      <c r="C37" s="10">
        <v>9.5370000000000008</v>
      </c>
      <c r="D37" s="10">
        <v>199.39737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32.200000000000003</v>
      </c>
      <c r="Q37" s="24">
        <v>2.11</v>
      </c>
      <c r="R37" s="24">
        <v>2.7</v>
      </c>
      <c r="S37" s="24">
        <v>41.89</v>
      </c>
      <c r="T37" s="24">
        <v>94.84</v>
      </c>
      <c r="U37" s="10">
        <v>5</v>
      </c>
      <c r="V37" s="10">
        <v>2</v>
      </c>
      <c r="W37" s="10">
        <v>3</v>
      </c>
      <c r="X37" s="10">
        <v>3</v>
      </c>
      <c r="Y37" s="10">
        <v>8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1.0096000000000001</v>
      </c>
      <c r="AK37" s="10">
        <v>2.6100000000000002E-2</v>
      </c>
      <c r="AL37" s="11">
        <v>3.0499999999999999E-2</v>
      </c>
      <c r="AM37" s="11">
        <v>8.0000000000000004E-4</v>
      </c>
      <c r="AN37" s="11">
        <v>2.1714000000000002</v>
      </c>
      <c r="AO37" s="11">
        <v>2.3400000000000001E-2</v>
      </c>
      <c r="AP37" s="11">
        <v>0.1958</v>
      </c>
      <c r="AQ37" s="11">
        <v>2.0999999999999999E-3</v>
      </c>
      <c r="AR37" s="11">
        <v>1.8872</v>
      </c>
      <c r="AS37" s="11">
        <v>1.21E-2</v>
      </c>
      <c r="AT37" s="11">
        <v>3.0300000000000001E-2</v>
      </c>
      <c r="AU37" s="11">
        <v>2.0000000000000001E-4</v>
      </c>
      <c r="AV37" s="11">
        <v>40.522599999999997</v>
      </c>
      <c r="AW37" s="11">
        <v>0.63439999999999996</v>
      </c>
      <c r="AX37" s="11">
        <v>0.50639999999999996</v>
      </c>
      <c r="AY37" s="11">
        <v>7.9000000000000008E-3</v>
      </c>
      <c r="AZ37" s="11">
        <v>0.44232412418114497</v>
      </c>
      <c r="BA37" s="11">
        <v>16.71287128712871</v>
      </c>
      <c r="BB37" s="11">
        <v>0.88708775852431532</v>
      </c>
      <c r="BC37" s="11">
        <v>0.68886852512780938</v>
      </c>
      <c r="BD37" s="11">
        <v>0.36708522434252039</v>
      </c>
      <c r="BE37" s="27"/>
      <c r="BF37" s="5"/>
      <c r="BI37" s="22">
        <v>2</v>
      </c>
    </row>
    <row r="38" spans="2:66" ht="13.5" customHeight="1" x14ac:dyDescent="0.2">
      <c r="B38" s="10">
        <v>199</v>
      </c>
      <c r="C38" s="10">
        <v>9.5449999999999999</v>
      </c>
      <c r="D38" s="10">
        <v>199.39770999999999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32.200000000000003</v>
      </c>
      <c r="Q38" s="24">
        <v>2.11</v>
      </c>
      <c r="R38" s="24">
        <v>2.7</v>
      </c>
      <c r="S38" s="24">
        <v>41.79</v>
      </c>
      <c r="T38" s="24">
        <v>94.91</v>
      </c>
      <c r="U38" s="10">
        <v>5</v>
      </c>
      <c r="V38" s="10">
        <v>2</v>
      </c>
      <c r="W38" s="10">
        <v>3</v>
      </c>
      <c r="X38" s="10">
        <v>3</v>
      </c>
      <c r="Y38" s="10">
        <v>8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1.2508999999999999</v>
      </c>
      <c r="AK38" s="10">
        <v>2.1600000000000001E-2</v>
      </c>
      <c r="AL38" s="11">
        <v>3.6999999999999998E-2</v>
      </c>
      <c r="AM38" s="11">
        <v>5.9999999999999995E-4</v>
      </c>
      <c r="AN38" s="11">
        <v>2.6415999999999999</v>
      </c>
      <c r="AO38" s="11">
        <v>0.1084</v>
      </c>
      <c r="AP38" s="11">
        <v>0.23350000000000001</v>
      </c>
      <c r="AQ38" s="11">
        <v>9.5999999999999992E-3</v>
      </c>
      <c r="AR38" s="11">
        <v>2.4437000000000002</v>
      </c>
      <c r="AS38" s="11">
        <v>3.49E-2</v>
      </c>
      <c r="AT38" s="11">
        <v>3.85E-2</v>
      </c>
      <c r="AU38" s="11">
        <v>5.0000000000000001E-4</v>
      </c>
      <c r="AV38" s="11">
        <v>44.834400000000002</v>
      </c>
      <c r="AW38" s="11">
        <v>1.5184</v>
      </c>
      <c r="AX38" s="11">
        <v>0.54920000000000002</v>
      </c>
      <c r="AY38" s="11">
        <v>1.8599999999999998E-2</v>
      </c>
      <c r="AZ38" s="11">
        <v>0.40334738724926533</v>
      </c>
      <c r="BA38" s="11">
        <v>14.264935064935065</v>
      </c>
      <c r="BB38" s="11">
        <v>0.86898077250297778</v>
      </c>
      <c r="BC38" s="11">
        <v>0.70428426955962131</v>
      </c>
      <c r="BD38" s="11">
        <v>0.19893632525867647</v>
      </c>
      <c r="BE38" s="27"/>
      <c r="BF38" s="5"/>
      <c r="BI38" s="22">
        <v>3</v>
      </c>
      <c r="BJ38" s="3"/>
    </row>
    <row r="39" spans="2:66" ht="13.5" customHeight="1" x14ac:dyDescent="0.2">
      <c r="B39" s="10">
        <v>199</v>
      </c>
      <c r="C39" s="10">
        <v>9.5530000000000008</v>
      </c>
      <c r="D39" s="10">
        <v>199.39804000000001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32.200000000000003</v>
      </c>
      <c r="Q39" s="24">
        <v>2.11</v>
      </c>
      <c r="R39" s="24">
        <v>2.7</v>
      </c>
      <c r="S39" s="24">
        <v>41.69</v>
      </c>
      <c r="T39" s="24">
        <v>94.99</v>
      </c>
      <c r="U39" s="10">
        <v>5</v>
      </c>
      <c r="V39" s="10">
        <v>2</v>
      </c>
      <c r="W39" s="10">
        <v>3</v>
      </c>
      <c r="X39" s="10">
        <v>3</v>
      </c>
      <c r="Y39" s="10">
        <v>8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1.2326999999999999</v>
      </c>
      <c r="AK39" s="10">
        <v>0</v>
      </c>
      <c r="AL39" s="11">
        <v>3.5799999999999998E-2</v>
      </c>
      <c r="AM39" s="11">
        <v>0</v>
      </c>
      <c r="AN39" s="11">
        <v>2.6294</v>
      </c>
      <c r="AO39" s="11">
        <v>2.1899999999999999E-2</v>
      </c>
      <c r="AP39" s="11">
        <v>0.22789999999999999</v>
      </c>
      <c r="AQ39" s="11">
        <v>1.9E-3</v>
      </c>
      <c r="AR39" s="11">
        <v>2.3704000000000001</v>
      </c>
      <c r="AS39" s="11">
        <v>5.8099999999999999E-2</v>
      </c>
      <c r="AT39" s="11">
        <v>3.6600000000000001E-2</v>
      </c>
      <c r="AU39" s="11">
        <v>8.9999999999999998E-4</v>
      </c>
      <c r="AV39" s="11">
        <v>49.716200000000001</v>
      </c>
      <c r="AW39" s="11">
        <v>0.65100000000000002</v>
      </c>
      <c r="AX39" s="11">
        <v>0.59709999999999996</v>
      </c>
      <c r="AY39" s="11">
        <v>7.7999999999999996E-3</v>
      </c>
      <c r="AZ39" s="11">
        <v>0.44751515151515153</v>
      </c>
      <c r="BA39" s="11">
        <v>16.314207650273222</v>
      </c>
      <c r="BB39" s="11">
        <v>0.88448792804166021</v>
      </c>
      <c r="BC39" s="11">
        <v>0.74159830643027269</v>
      </c>
      <c r="BD39" s="11">
        <v>0.40318705877103944</v>
      </c>
      <c r="BE39" s="27"/>
      <c r="BF39" s="5"/>
    </row>
    <row r="40" spans="2:66" ht="13.5" customHeight="1" x14ac:dyDescent="0.2">
      <c r="B40" s="10">
        <v>199</v>
      </c>
      <c r="C40" s="10">
        <v>9.5609999999999999</v>
      </c>
      <c r="D40" s="10">
        <v>199.39838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32.200000000000003</v>
      </c>
      <c r="Q40" s="24">
        <v>2.11</v>
      </c>
      <c r="R40" s="24">
        <v>2.7</v>
      </c>
      <c r="S40" s="24">
        <v>41.59</v>
      </c>
      <c r="T40" s="24">
        <v>95.06</v>
      </c>
      <c r="U40" s="10">
        <v>5</v>
      </c>
      <c r="V40" s="10">
        <v>2</v>
      </c>
      <c r="W40" s="10">
        <v>3</v>
      </c>
      <c r="X40" s="10">
        <v>3</v>
      </c>
      <c r="Y40" s="10">
        <v>8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1.3241000000000001</v>
      </c>
      <c r="AK40" s="10">
        <v>3.09E-2</v>
      </c>
      <c r="AL40" s="11">
        <v>3.78E-2</v>
      </c>
      <c r="AM40" s="11">
        <v>8.9999999999999998E-4</v>
      </c>
      <c r="AN40" s="11">
        <v>2.3700999999999999</v>
      </c>
      <c r="AO40" s="11">
        <v>3.6799999999999999E-2</v>
      </c>
      <c r="AP40" s="11">
        <v>0.20150000000000001</v>
      </c>
      <c r="AQ40" s="11">
        <v>3.0999999999999999E-3</v>
      </c>
      <c r="AR40" s="11">
        <v>2.5594999999999999</v>
      </c>
      <c r="AS40" s="11">
        <v>0.14530000000000001</v>
      </c>
      <c r="AT40" s="11">
        <v>3.8800000000000001E-2</v>
      </c>
      <c r="AU40" s="11">
        <v>2.2000000000000001E-3</v>
      </c>
      <c r="AV40" s="11">
        <v>40.241799999999998</v>
      </c>
      <c r="AW40" s="11">
        <v>1.3436999999999999</v>
      </c>
      <c r="AX40" s="11">
        <v>0.47410000000000002</v>
      </c>
      <c r="AY40" s="11">
        <v>1.5800000000000002E-2</v>
      </c>
      <c r="AZ40" s="11">
        <v>0.40349319123741861</v>
      </c>
      <c r="BA40" s="11">
        <v>12.219072164948454</v>
      </c>
      <c r="BB40" s="11">
        <v>0.84870345096510036</v>
      </c>
      <c r="BC40" s="11">
        <v>0.64463421858031389</v>
      </c>
      <c r="BD40" s="11">
        <v>0.25521809206408491</v>
      </c>
      <c r="BE40" s="27"/>
      <c r="BF40" s="5"/>
    </row>
    <row r="41" spans="2:66" ht="13.5" customHeight="1" x14ac:dyDescent="0.2">
      <c r="B41" s="10">
        <v>199</v>
      </c>
      <c r="C41" s="10">
        <v>9.5690000000000008</v>
      </c>
      <c r="D41" s="10">
        <v>199.39870999999999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32.200000000000003</v>
      </c>
      <c r="Q41" s="24">
        <v>2.11</v>
      </c>
      <c r="R41" s="24">
        <v>2.7</v>
      </c>
      <c r="S41" s="24">
        <v>41.49</v>
      </c>
      <c r="T41" s="24">
        <v>95.14</v>
      </c>
      <c r="U41" s="10">
        <v>5</v>
      </c>
      <c r="V41" s="10">
        <v>2</v>
      </c>
      <c r="W41" s="10">
        <v>3</v>
      </c>
      <c r="X41" s="10">
        <v>3</v>
      </c>
      <c r="Y41" s="10">
        <v>8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1.1668000000000001</v>
      </c>
      <c r="AK41" s="10">
        <v>6.54E-2</v>
      </c>
      <c r="AL41" s="11">
        <v>3.27E-2</v>
      </c>
      <c r="AM41" s="11">
        <v>1.8E-3</v>
      </c>
      <c r="AN41" s="11">
        <v>2.2462</v>
      </c>
      <c r="AO41" s="11">
        <v>0.1651</v>
      </c>
      <c r="AP41" s="11">
        <v>0.18729999999999999</v>
      </c>
      <c r="AQ41" s="11">
        <v>1.38E-2</v>
      </c>
      <c r="AR41" s="11">
        <v>2.1741999999999999</v>
      </c>
      <c r="AS41" s="11">
        <v>0.1328</v>
      </c>
      <c r="AT41" s="11">
        <v>3.2399999999999998E-2</v>
      </c>
      <c r="AU41" s="11">
        <v>2E-3</v>
      </c>
      <c r="AV41" s="11">
        <v>40.911499999999997</v>
      </c>
      <c r="AW41" s="11">
        <v>3.0701000000000001</v>
      </c>
      <c r="AX41" s="11">
        <v>0.47289999999999999</v>
      </c>
      <c r="AY41" s="11">
        <v>3.5499999999999997E-2</v>
      </c>
      <c r="AZ41" s="11">
        <v>0.43259618297485603</v>
      </c>
      <c r="BA41" s="11">
        <v>14.595679012345679</v>
      </c>
      <c r="BB41" s="11">
        <v>0.87175935088066503</v>
      </c>
      <c r="BC41" s="11">
        <v>0.65726648761563711</v>
      </c>
      <c r="BD41" s="11">
        <v>0.35582123030483737</v>
      </c>
      <c r="BE41" s="27"/>
      <c r="BF41" s="5"/>
    </row>
    <row r="42" spans="2:66" ht="13.5" customHeight="1" x14ac:dyDescent="0.2">
      <c r="B42" s="10">
        <v>199</v>
      </c>
      <c r="C42" s="10">
        <v>9.3580000000000005</v>
      </c>
      <c r="D42" s="10">
        <v>199.38991999999999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32.200000000000003</v>
      </c>
      <c r="Q42" s="24">
        <v>2.11</v>
      </c>
      <c r="R42" s="24">
        <v>2.7</v>
      </c>
      <c r="S42" s="24">
        <v>44.13</v>
      </c>
      <c r="T42" s="24">
        <v>93.2</v>
      </c>
      <c r="U42" s="10">
        <v>5</v>
      </c>
      <c r="V42" s="10">
        <v>2</v>
      </c>
      <c r="W42" s="10">
        <v>3</v>
      </c>
      <c r="X42" s="10">
        <v>3</v>
      </c>
      <c r="Y42" s="10">
        <v>8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5.7938000000000001</v>
      </c>
      <c r="AK42" s="10">
        <v>0.29330000000000001</v>
      </c>
      <c r="AL42" s="11">
        <v>0.3125</v>
      </c>
      <c r="AM42" s="11">
        <v>1.5800000000000002E-2</v>
      </c>
      <c r="AN42" s="11">
        <v>2.4504999999999999</v>
      </c>
      <c r="AO42" s="11">
        <v>0.1125</v>
      </c>
      <c r="AP42" s="11">
        <v>0.40749999999999997</v>
      </c>
      <c r="AQ42" s="11">
        <v>1.8700000000000001E-2</v>
      </c>
      <c r="AR42" s="11">
        <v>10.8621</v>
      </c>
      <c r="AS42" s="11">
        <v>0.53769999999999996</v>
      </c>
      <c r="AT42" s="11">
        <v>0.31190000000000001</v>
      </c>
      <c r="AU42" s="11">
        <v>1.54E-2</v>
      </c>
      <c r="AV42" s="11">
        <v>20.375699999999998</v>
      </c>
      <c r="AW42" s="11">
        <v>0.92559999999999998</v>
      </c>
      <c r="AX42" s="11">
        <v>0.46839999999999998</v>
      </c>
      <c r="AY42" s="11">
        <v>2.1299999999999999E-2</v>
      </c>
      <c r="AZ42" s="11">
        <v>6.952848498687067E-2</v>
      </c>
      <c r="BA42" s="11">
        <v>1.501763385700545</v>
      </c>
      <c r="BB42" s="11">
        <v>0.20056388568499292</v>
      </c>
      <c r="BC42" s="11">
        <v>0.18335546356322735</v>
      </c>
      <c r="BD42" s="11">
        <v>-2.5103254490977452E-2</v>
      </c>
      <c r="BE42" s="27"/>
      <c r="BF42" s="5"/>
    </row>
    <row r="43" spans="2:66" ht="13.5" customHeight="1" x14ac:dyDescent="0.2">
      <c r="B43" s="10">
        <v>199</v>
      </c>
      <c r="C43" s="10">
        <v>9.3659999999999997</v>
      </c>
      <c r="D43" s="10">
        <v>199.39025000000001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32.200000000000003</v>
      </c>
      <c r="Q43" s="24">
        <v>2.11</v>
      </c>
      <c r="R43" s="24">
        <v>2.7</v>
      </c>
      <c r="S43" s="24">
        <v>44.03</v>
      </c>
      <c r="T43" s="24">
        <v>93.27</v>
      </c>
      <c r="U43" s="10">
        <v>5</v>
      </c>
      <c r="V43" s="10">
        <v>2</v>
      </c>
      <c r="W43" s="10">
        <v>3</v>
      </c>
      <c r="X43" s="10">
        <v>3</v>
      </c>
      <c r="Y43" s="10">
        <v>8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1.6879999999999999</v>
      </c>
      <c r="AK43" s="10">
        <v>0.1032</v>
      </c>
      <c r="AL43" s="11">
        <v>8.7900000000000006E-2</v>
      </c>
      <c r="AM43" s="11">
        <v>5.4000000000000003E-3</v>
      </c>
      <c r="AN43" s="11">
        <v>2.3319999999999999</v>
      </c>
      <c r="AO43" s="11">
        <v>2.5399999999999999E-2</v>
      </c>
      <c r="AP43" s="11">
        <v>0.37369999999999998</v>
      </c>
      <c r="AQ43" s="11">
        <v>4.1000000000000003E-3</v>
      </c>
      <c r="AR43" s="11">
        <v>3.1585000000000001</v>
      </c>
      <c r="AS43" s="11">
        <v>0.12470000000000001</v>
      </c>
      <c r="AT43" s="11">
        <v>8.7599999999999997E-2</v>
      </c>
      <c r="AU43" s="11">
        <v>3.5000000000000001E-3</v>
      </c>
      <c r="AV43" s="11">
        <v>42.457000000000001</v>
      </c>
      <c r="AW43" s="11">
        <v>1.3832</v>
      </c>
      <c r="AX43" s="11">
        <v>0.9405</v>
      </c>
      <c r="AY43" s="11">
        <v>3.0599999999999999E-2</v>
      </c>
      <c r="AZ43" s="11">
        <v>0.43128899710850704</v>
      </c>
      <c r="BA43" s="11">
        <v>10.736301369863014</v>
      </c>
      <c r="BB43" s="11">
        <v>0.82958856142398596</v>
      </c>
      <c r="BC43" s="11">
        <v>0.83721615077547273</v>
      </c>
      <c r="BD43" s="11">
        <v>0.47189276875479258</v>
      </c>
      <c r="BE43" s="27"/>
      <c r="BF43" s="5"/>
    </row>
    <row r="44" spans="2:66" ht="13.5" customHeight="1" x14ac:dyDescent="0.2">
      <c r="B44" s="10">
        <v>199</v>
      </c>
      <c r="C44" s="10">
        <v>9.3729999999999993</v>
      </c>
      <c r="D44" s="10">
        <v>199.39053999999999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32.200000000000003</v>
      </c>
      <c r="Q44" s="24">
        <v>2.11</v>
      </c>
      <c r="R44" s="24">
        <v>2.7</v>
      </c>
      <c r="S44" s="24">
        <v>43.95</v>
      </c>
      <c r="T44" s="24">
        <v>93.34</v>
      </c>
      <c r="U44" s="10">
        <v>5</v>
      </c>
      <c r="V44" s="10">
        <v>2</v>
      </c>
      <c r="W44" s="10">
        <v>3</v>
      </c>
      <c r="X44" s="10">
        <v>3</v>
      </c>
      <c r="Y44" s="10">
        <v>8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10.0792</v>
      </c>
      <c r="AK44" s="10">
        <v>1.9E-2</v>
      </c>
      <c r="AL44" s="11">
        <v>0.50990000000000002</v>
      </c>
      <c r="AM44" s="11">
        <v>1E-3</v>
      </c>
      <c r="AN44" s="11">
        <v>3.6511999999999998</v>
      </c>
      <c r="AO44" s="11">
        <v>9.4000000000000004E-3</v>
      </c>
      <c r="AP44" s="11">
        <v>0.56699999999999995</v>
      </c>
      <c r="AQ44" s="11">
        <v>1.5E-3</v>
      </c>
      <c r="AR44" s="11">
        <v>18.562999999999999</v>
      </c>
      <c r="AS44" s="11">
        <v>2.46E-2</v>
      </c>
      <c r="AT44" s="11">
        <v>0.49990000000000001</v>
      </c>
      <c r="AU44" s="11">
        <v>6.9999999999999999E-4</v>
      </c>
      <c r="AV44" s="11">
        <v>29.1554</v>
      </c>
      <c r="AW44" s="11">
        <v>0.14979999999999999</v>
      </c>
      <c r="AX44" s="11">
        <v>0.626</v>
      </c>
      <c r="AY44" s="11">
        <v>3.2000000000000002E-3</v>
      </c>
      <c r="AZ44" s="11">
        <v>4.9455155071248993E-2</v>
      </c>
      <c r="BA44" s="11">
        <v>1.252250450090018</v>
      </c>
      <c r="BB44" s="11">
        <v>0.11199928945732301</v>
      </c>
      <c r="BC44" s="11">
        <v>0.1163355679931115</v>
      </c>
      <c r="BD44" s="11">
        <v>0.32364849761184289</v>
      </c>
      <c r="BE44" s="27"/>
      <c r="BF44" s="5"/>
    </row>
    <row r="45" spans="2:66" ht="13.5" customHeight="1" x14ac:dyDescent="0.2">
      <c r="B45" s="10">
        <v>199</v>
      </c>
      <c r="C45" s="10">
        <v>9.3810000000000002</v>
      </c>
      <c r="D45" s="10">
        <v>199.39088000000001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32.200000000000003</v>
      </c>
      <c r="Q45" s="24">
        <v>2.11</v>
      </c>
      <c r="R45" s="24">
        <v>2.7</v>
      </c>
      <c r="S45" s="24">
        <v>43.84</v>
      </c>
      <c r="T45" s="24">
        <v>93.41</v>
      </c>
      <c r="U45" s="10">
        <v>5</v>
      </c>
      <c r="V45" s="10">
        <v>2</v>
      </c>
      <c r="W45" s="10">
        <v>3</v>
      </c>
      <c r="X45" s="10">
        <v>3</v>
      </c>
      <c r="Y45" s="10">
        <v>8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2.8730000000000002</v>
      </c>
      <c r="AK45" s="10">
        <v>1.47E-2</v>
      </c>
      <c r="AL45" s="11">
        <v>0.14069999999999999</v>
      </c>
      <c r="AM45" s="11">
        <v>6.9999999999999999E-4</v>
      </c>
      <c r="AN45" s="11">
        <v>2.4481999999999999</v>
      </c>
      <c r="AO45" s="11">
        <v>2.0199999999999999E-2</v>
      </c>
      <c r="AP45" s="11">
        <v>0.36720000000000003</v>
      </c>
      <c r="AQ45" s="11">
        <v>3.0000000000000001E-3</v>
      </c>
      <c r="AR45" s="11">
        <v>5.3563999999999998</v>
      </c>
      <c r="AS45" s="11">
        <v>1.43E-2</v>
      </c>
      <c r="AT45" s="11">
        <v>0.1396</v>
      </c>
      <c r="AU45" s="11">
        <v>4.0000000000000002E-4</v>
      </c>
      <c r="AV45" s="11">
        <v>35.617899999999999</v>
      </c>
      <c r="AW45" s="11">
        <v>0.48049999999999998</v>
      </c>
      <c r="AX45" s="11">
        <v>0.73880000000000001</v>
      </c>
      <c r="AY45" s="11">
        <v>0.01</v>
      </c>
      <c r="AZ45" s="11">
        <v>0.33598553345388782</v>
      </c>
      <c r="BA45" s="11">
        <v>5.2922636103151861</v>
      </c>
      <c r="BB45" s="11">
        <v>0.68214936247723124</v>
      </c>
      <c r="BC45" s="11">
        <v>0.65206035983749266</v>
      </c>
      <c r="BD45" s="11">
        <v>0.34612207986101284</v>
      </c>
      <c r="BE45" s="27"/>
      <c r="BF45" s="5"/>
    </row>
    <row r="46" spans="2:66" ht="13.5" customHeight="1" x14ac:dyDescent="0.2">
      <c r="B46" s="10">
        <v>199</v>
      </c>
      <c r="C46" s="10">
        <v>9.391</v>
      </c>
      <c r="D46" s="10">
        <v>199.39129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32.200000000000003</v>
      </c>
      <c r="Q46" s="24">
        <v>2.11</v>
      </c>
      <c r="R46" s="24">
        <v>2.7</v>
      </c>
      <c r="S46" s="24">
        <v>43.72</v>
      </c>
      <c r="T46" s="24">
        <v>93.5</v>
      </c>
      <c r="U46" s="10">
        <v>5</v>
      </c>
      <c r="V46" s="10">
        <v>2</v>
      </c>
      <c r="W46" s="10">
        <v>3</v>
      </c>
      <c r="X46" s="10">
        <v>3</v>
      </c>
      <c r="Y46" s="10">
        <v>8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5.2412000000000001</v>
      </c>
      <c r="AK46" s="10">
        <v>6.0900000000000003E-2</v>
      </c>
      <c r="AL46" s="11">
        <v>0.24679999999999999</v>
      </c>
      <c r="AM46" s="11">
        <v>2.8999999999999998E-3</v>
      </c>
      <c r="AN46" s="11">
        <v>2.0297999999999998</v>
      </c>
      <c r="AO46" s="11">
        <v>2.3900000000000001E-2</v>
      </c>
      <c r="AP46" s="11">
        <v>0.29199999999999998</v>
      </c>
      <c r="AQ46" s="11">
        <v>3.3999999999999998E-3</v>
      </c>
      <c r="AR46" s="11">
        <v>9.7914999999999992</v>
      </c>
      <c r="AS46" s="11">
        <v>0.1216</v>
      </c>
      <c r="AT46" s="11">
        <v>0.24540000000000001</v>
      </c>
      <c r="AU46" s="11">
        <v>3.0000000000000001E-3</v>
      </c>
      <c r="AV46" s="11">
        <v>14.805400000000001</v>
      </c>
      <c r="AW46" s="11">
        <v>0.16020000000000001</v>
      </c>
      <c r="AX46" s="11">
        <v>0.29459999999999997</v>
      </c>
      <c r="AY46" s="11">
        <v>3.2000000000000002E-3</v>
      </c>
      <c r="AZ46" s="11">
        <v>4.4323218547562071E-3</v>
      </c>
      <c r="BA46" s="11">
        <v>1.2004889975550121</v>
      </c>
      <c r="BB46" s="11">
        <v>9.1111111111111046E-2</v>
      </c>
      <c r="BC46" s="11">
        <v>7.0961538461538409E-2</v>
      </c>
      <c r="BD46" s="11">
        <v>-0.35902684847008037</v>
      </c>
      <c r="BE46" s="27"/>
      <c r="BF46" s="5"/>
    </row>
    <row r="47" spans="2:66" ht="13.5" customHeight="1" x14ac:dyDescent="0.2">
      <c r="B47" s="10">
        <v>199</v>
      </c>
      <c r="C47" s="10">
        <v>9.3989999999999991</v>
      </c>
      <c r="D47" s="10">
        <v>199.39161999999999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32.200000000000003</v>
      </c>
      <c r="Q47" s="24">
        <v>2.11</v>
      </c>
      <c r="R47" s="24">
        <v>2.7</v>
      </c>
      <c r="S47" s="24">
        <v>43.62</v>
      </c>
      <c r="T47" s="24">
        <v>93.57</v>
      </c>
      <c r="U47" s="10">
        <v>5</v>
      </c>
      <c r="V47" s="10">
        <v>2</v>
      </c>
      <c r="W47" s="10">
        <v>3</v>
      </c>
      <c r="X47" s="10">
        <v>3</v>
      </c>
      <c r="Y47" s="10">
        <v>8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1.4198</v>
      </c>
      <c r="AK47" s="10">
        <v>7.1300000000000002E-2</v>
      </c>
      <c r="AL47" s="11">
        <v>6.4899999999999999E-2</v>
      </c>
      <c r="AM47" s="11">
        <v>3.3E-3</v>
      </c>
      <c r="AN47" s="11">
        <v>2.3279000000000001</v>
      </c>
      <c r="AO47" s="11">
        <v>6.6199999999999995E-2</v>
      </c>
      <c r="AP47" s="11">
        <v>0.32419999999999999</v>
      </c>
      <c r="AQ47" s="11">
        <v>9.1999999999999998E-3</v>
      </c>
      <c r="AR47" s="11">
        <v>2.6896</v>
      </c>
      <c r="AS47" s="11">
        <v>0.1779</v>
      </c>
      <c r="AT47" s="11">
        <v>6.54E-2</v>
      </c>
      <c r="AU47" s="11">
        <v>4.3E-3</v>
      </c>
      <c r="AV47" s="11">
        <v>44.643000000000001</v>
      </c>
      <c r="AW47" s="11">
        <v>1.6224000000000001</v>
      </c>
      <c r="AX47" s="11">
        <v>0.86019999999999996</v>
      </c>
      <c r="AY47" s="11">
        <v>3.1300000000000001E-2</v>
      </c>
      <c r="AZ47" s="11">
        <v>0.45254981425194196</v>
      </c>
      <c r="BA47" s="11">
        <v>13.152905198776757</v>
      </c>
      <c r="BB47" s="11">
        <v>0.85868625756266204</v>
      </c>
      <c r="BC47" s="11">
        <v>0.83627946127946118</v>
      </c>
      <c r="BD47" s="11">
        <v>0.50659699331568431</v>
      </c>
      <c r="BE47" s="27"/>
      <c r="BF47" s="5"/>
    </row>
    <row r="48" spans="2:66" ht="13.5" customHeight="1" x14ac:dyDescent="0.2">
      <c r="B48" s="10">
        <v>199</v>
      </c>
      <c r="C48" s="10">
        <v>9.407</v>
      </c>
      <c r="D48" s="10">
        <v>199.39196000000001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32.200000000000003</v>
      </c>
      <c r="Q48" s="24">
        <v>2.11</v>
      </c>
      <c r="R48" s="24">
        <v>2.7</v>
      </c>
      <c r="S48" s="24">
        <v>43.52</v>
      </c>
      <c r="T48" s="24">
        <v>93.64</v>
      </c>
      <c r="U48" s="10">
        <v>5</v>
      </c>
      <c r="V48" s="10">
        <v>2</v>
      </c>
      <c r="W48" s="10">
        <v>3</v>
      </c>
      <c r="X48" s="10">
        <v>3</v>
      </c>
      <c r="Y48" s="10">
        <v>8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9.2118000000000002</v>
      </c>
      <c r="AK48" s="10">
        <v>4.3E-3</v>
      </c>
      <c r="AL48" s="11">
        <v>0.40860000000000002</v>
      </c>
      <c r="AM48" s="11">
        <v>2.0000000000000001E-4</v>
      </c>
      <c r="AN48" s="11">
        <v>3.3483999999999998</v>
      </c>
      <c r="AO48" s="11">
        <v>3.0999999999999999E-3</v>
      </c>
      <c r="AP48" s="11">
        <v>0.4521</v>
      </c>
      <c r="AQ48" s="11">
        <v>4.0000000000000002E-4</v>
      </c>
      <c r="AR48" s="11">
        <v>16.960999999999999</v>
      </c>
      <c r="AS48" s="11">
        <v>3.5299999999999998E-2</v>
      </c>
      <c r="AT48" s="11">
        <v>0.40029999999999999</v>
      </c>
      <c r="AU48" s="11">
        <v>8.0000000000000004E-4</v>
      </c>
      <c r="AV48" s="11">
        <v>26.709299999999999</v>
      </c>
      <c r="AW48" s="11">
        <v>3.7400000000000003E-2</v>
      </c>
      <c r="AX48" s="11">
        <v>0.49890000000000001</v>
      </c>
      <c r="AY48" s="11">
        <v>6.9999999999999999E-4</v>
      </c>
      <c r="AZ48" s="11">
        <v>4.9211356466876979E-2</v>
      </c>
      <c r="BA48" s="11">
        <v>1.2463152635523358</v>
      </c>
      <c r="BB48" s="11">
        <v>0.10965302491103206</v>
      </c>
      <c r="BC48" s="11">
        <v>0.10570325900514582</v>
      </c>
      <c r="BD48" s="11">
        <v>0.34078928860407159</v>
      </c>
      <c r="BE48" s="27"/>
      <c r="BF48" s="5"/>
    </row>
    <row r="49" spans="2:57" ht="13.5" customHeight="1" x14ac:dyDescent="0.2">
      <c r="B49" s="10">
        <v>199</v>
      </c>
      <c r="C49" s="10">
        <v>9.4139999999999997</v>
      </c>
      <c r="D49" s="10">
        <v>199.39224999999999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32.200000000000003</v>
      </c>
      <c r="Q49" s="24">
        <v>2.11</v>
      </c>
      <c r="R49" s="24">
        <v>2.7</v>
      </c>
      <c r="S49" s="24">
        <v>43.43</v>
      </c>
      <c r="T49" s="24">
        <v>93.7</v>
      </c>
      <c r="U49" s="10">
        <v>5</v>
      </c>
      <c r="V49" s="10">
        <v>2</v>
      </c>
      <c r="W49" s="10">
        <v>3</v>
      </c>
      <c r="X49" s="10">
        <v>3</v>
      </c>
      <c r="Y49" s="10">
        <v>8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2.4350000000000001</v>
      </c>
      <c r="AK49" s="10">
        <v>1.38E-2</v>
      </c>
      <c r="AL49" s="11">
        <v>0.1053</v>
      </c>
      <c r="AM49" s="11">
        <v>5.9999999999999995E-4</v>
      </c>
      <c r="AN49" s="11">
        <v>2.2006000000000001</v>
      </c>
      <c r="AO49" s="11">
        <v>0.1353</v>
      </c>
      <c r="AP49" s="11">
        <v>0.2893</v>
      </c>
      <c r="AQ49" s="11">
        <v>1.78E-2</v>
      </c>
      <c r="AR49" s="11">
        <v>4.5915999999999997</v>
      </c>
      <c r="AS49" s="11">
        <v>5.7700000000000001E-2</v>
      </c>
      <c r="AT49" s="11">
        <v>0.1057</v>
      </c>
      <c r="AU49" s="11">
        <v>1.2999999999999999E-3</v>
      </c>
      <c r="AV49" s="11">
        <v>32.383499999999998</v>
      </c>
      <c r="AW49" s="11">
        <v>1.4018999999999999</v>
      </c>
      <c r="AX49" s="11">
        <v>0.58919999999999995</v>
      </c>
      <c r="AY49" s="11">
        <v>2.5499999999999998E-2</v>
      </c>
      <c r="AZ49" s="11">
        <v>0.34137734775184969</v>
      </c>
      <c r="BA49" s="11">
        <v>5.5742667928098388</v>
      </c>
      <c r="BB49" s="11">
        <v>0.69578356598071656</v>
      </c>
      <c r="BC49" s="11">
        <v>0.6069545568666832</v>
      </c>
      <c r="BD49" s="11">
        <v>0.33653826702845002</v>
      </c>
      <c r="BE49" s="27"/>
    </row>
    <row r="50" spans="2:57" ht="13.5" customHeight="1" x14ac:dyDescent="0.2">
      <c r="B50" s="10">
        <v>199</v>
      </c>
      <c r="C50" s="10">
        <v>9.3140000000000001</v>
      </c>
      <c r="D50" s="10">
        <v>199.38808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32.200000000000003</v>
      </c>
      <c r="Q50" s="24">
        <v>2.11</v>
      </c>
      <c r="R50" s="24">
        <v>2.7</v>
      </c>
      <c r="S50" s="24">
        <v>44.69</v>
      </c>
      <c r="T50" s="24">
        <v>92.81</v>
      </c>
      <c r="U50" s="10">
        <v>5</v>
      </c>
      <c r="V50" s="10">
        <v>2</v>
      </c>
      <c r="W50" s="10">
        <v>3</v>
      </c>
      <c r="X50" s="10">
        <v>3</v>
      </c>
      <c r="Y50" s="10">
        <v>8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3.6446000000000001</v>
      </c>
      <c r="AK50" s="10">
        <v>1.12E-2</v>
      </c>
      <c r="AL50" s="11">
        <v>0.24410000000000001</v>
      </c>
      <c r="AM50" s="11">
        <v>8.0000000000000004E-4</v>
      </c>
      <c r="AN50" s="11">
        <v>1.2532000000000001</v>
      </c>
      <c r="AO50" s="11">
        <v>2.2000000000000001E-3</v>
      </c>
      <c r="AP50" s="11">
        <v>0.26340000000000002</v>
      </c>
      <c r="AQ50" s="11">
        <v>5.0000000000000001E-4</v>
      </c>
      <c r="AR50" s="11">
        <v>6.7961999999999998</v>
      </c>
      <c r="AS50" s="11">
        <v>2.9899999999999999E-2</v>
      </c>
      <c r="AT50" s="11">
        <v>0.2424</v>
      </c>
      <c r="AU50" s="11">
        <v>1.1000000000000001E-3</v>
      </c>
      <c r="AV50" s="11">
        <v>10.2835</v>
      </c>
      <c r="AW50" s="11">
        <v>1.8700000000000001E-2</v>
      </c>
      <c r="AX50" s="11">
        <v>0.29830000000000001</v>
      </c>
      <c r="AY50" s="11">
        <v>5.0000000000000001E-4</v>
      </c>
      <c r="AZ50" s="11">
        <v>6.2132811109132956E-2</v>
      </c>
      <c r="BA50" s="11">
        <v>1.2306105610561056</v>
      </c>
      <c r="BB50" s="11">
        <v>0.10338450157203627</v>
      </c>
      <c r="BC50" s="11">
        <v>8.057076967425772E-2</v>
      </c>
      <c r="BD50" s="11">
        <v>0.64509976628224408</v>
      </c>
      <c r="BE50" s="27"/>
    </row>
    <row r="51" spans="2:57" ht="13.5" customHeight="1" x14ac:dyDescent="0.2">
      <c r="B51" s="10">
        <v>199</v>
      </c>
      <c r="C51" s="10">
        <v>9.0860000000000003</v>
      </c>
      <c r="D51" s="10">
        <v>199.37858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32.200000000000003</v>
      </c>
      <c r="Q51" s="24">
        <v>2.11</v>
      </c>
      <c r="R51" s="24">
        <v>2.7</v>
      </c>
      <c r="S51" s="24">
        <v>47.55</v>
      </c>
      <c r="T51" s="24">
        <v>90.85</v>
      </c>
      <c r="U51" s="10">
        <v>5</v>
      </c>
      <c r="V51" s="10">
        <v>2</v>
      </c>
      <c r="W51" s="10">
        <v>3</v>
      </c>
      <c r="X51" s="10">
        <v>3</v>
      </c>
      <c r="Y51" s="10">
        <v>8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26.207500000000003</v>
      </c>
      <c r="AK51" s="26">
        <v>1.1999999999999999E-2</v>
      </c>
      <c r="AL51" s="26">
        <v>0.752</v>
      </c>
      <c r="AM51" s="26">
        <v>5.0000000000000001E-4</v>
      </c>
      <c r="AN51" s="26">
        <v>8.6170000000000009</v>
      </c>
      <c r="AO51" s="26">
        <v>2.9999999999999996E-3</v>
      </c>
      <c r="AP51" s="26">
        <v>0.74350000000000005</v>
      </c>
      <c r="AQ51" s="26">
        <v>5.0000000000000001E-4</v>
      </c>
      <c r="AR51" s="26">
        <v>49.227999999999994</v>
      </c>
      <c r="AS51" s="26">
        <v>1.1000000000000001E-2</v>
      </c>
      <c r="AT51" s="26">
        <v>0.75249999999999995</v>
      </c>
      <c r="AU51" s="26">
        <v>0</v>
      </c>
      <c r="AV51" s="26">
        <v>60.357399999999998</v>
      </c>
      <c r="AW51" s="26">
        <v>1.46E-2</v>
      </c>
      <c r="AX51" s="26">
        <v>0.72499999999999998</v>
      </c>
      <c r="AY51" s="26">
        <v>2.0000000000000001E-4</v>
      </c>
      <c r="AZ51" s="11">
        <v>-1.2597889002383433E-2</v>
      </c>
      <c r="BA51" s="11">
        <v>24.086378737541526</v>
      </c>
      <c r="BB51" s="11">
        <v>-1.8612521150592195E-2</v>
      </c>
      <c r="BC51" s="11">
        <v>-2.0859671302149156E-2</v>
      </c>
      <c r="BD51" s="11">
        <v>0.40972449403010647</v>
      </c>
      <c r="BE51" s="27"/>
    </row>
    <row r="52" spans="2:57" ht="13.5" customHeight="1" x14ac:dyDescent="0.2">
      <c r="B52" s="10">
        <v>199</v>
      </c>
      <c r="C52" s="10">
        <v>9.0519999999999996</v>
      </c>
      <c r="D52" s="10">
        <v>199.37717000000001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32.200000000000003</v>
      </c>
      <c r="Q52" s="24">
        <v>2.11</v>
      </c>
      <c r="R52" s="24">
        <v>2.7</v>
      </c>
      <c r="S52" s="24">
        <v>47.98</v>
      </c>
      <c r="T52" s="24">
        <v>90.57</v>
      </c>
      <c r="U52" s="10">
        <v>5</v>
      </c>
      <c r="V52" s="10">
        <v>2</v>
      </c>
      <c r="W52" s="10">
        <v>3</v>
      </c>
      <c r="X52" s="10">
        <v>3</v>
      </c>
      <c r="Y52" s="10">
        <v>8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37.988999999999997</v>
      </c>
      <c r="AK52" s="10">
        <v>6.5100000000000005E-2</v>
      </c>
      <c r="AL52" s="11">
        <v>0.996</v>
      </c>
      <c r="AM52" s="11">
        <v>1.6999999999999999E-3</v>
      </c>
      <c r="AN52" s="11">
        <v>12.6668</v>
      </c>
      <c r="AO52" s="11">
        <v>1.49E-2</v>
      </c>
      <c r="AP52" s="11">
        <v>0.99580000000000002</v>
      </c>
      <c r="AQ52" s="11">
        <v>1.1999999999999999E-3</v>
      </c>
      <c r="AR52" s="11">
        <v>71.325599999999994</v>
      </c>
      <c r="AS52" s="11">
        <v>8.9800000000000005E-2</v>
      </c>
      <c r="AT52" s="11">
        <v>0.996</v>
      </c>
      <c r="AU52" s="11">
        <v>1.1999999999999999E-3</v>
      </c>
      <c r="AV52" s="11">
        <v>90.921000000000006</v>
      </c>
      <c r="AW52" s="11">
        <v>0.1024</v>
      </c>
      <c r="AX52" s="11">
        <v>0.99580000000000002</v>
      </c>
      <c r="AY52" s="11">
        <v>1.1000000000000001E-3</v>
      </c>
      <c r="AZ52" s="25">
        <v>0.75543838173993472</v>
      </c>
      <c r="BA52" s="25">
        <v>1.274731653151183</v>
      </c>
      <c r="BB52" s="25">
        <v>0.12077541224284523</v>
      </c>
      <c r="BC52" s="25">
        <v>0.18060653801676974</v>
      </c>
      <c r="BD52" s="25">
        <v>12.945868049361968</v>
      </c>
      <c r="BE52" s="27"/>
    </row>
    <row r="53" spans="2:57" ht="13.5" customHeight="1" x14ac:dyDescent="0.2">
      <c r="B53" s="10">
        <v>199</v>
      </c>
      <c r="C53" s="10">
        <v>9.3030000000000008</v>
      </c>
      <c r="D53" s="10">
        <v>199.38763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32.200000000000003</v>
      </c>
      <c r="Q53" s="24">
        <v>2.11</v>
      </c>
      <c r="R53" s="24">
        <v>2.7</v>
      </c>
      <c r="S53" s="24">
        <v>44.82</v>
      </c>
      <c r="T53" s="24">
        <v>92.71</v>
      </c>
      <c r="U53" s="10">
        <v>5</v>
      </c>
      <c r="V53" s="10">
        <v>2</v>
      </c>
      <c r="W53" s="10">
        <v>3</v>
      </c>
      <c r="X53" s="10">
        <v>3</v>
      </c>
      <c r="Y53" s="10">
        <v>8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14.0778</v>
      </c>
      <c r="AK53" s="10">
        <v>3.44E-2</v>
      </c>
      <c r="AL53" s="11">
        <v>1.0034000000000001</v>
      </c>
      <c r="AM53" s="11">
        <v>2.5000000000000001E-3</v>
      </c>
      <c r="AN53" s="11">
        <v>4.4577999999999998</v>
      </c>
      <c r="AO53" s="11">
        <v>1.11E-2</v>
      </c>
      <c r="AP53" s="11">
        <v>1.0032000000000001</v>
      </c>
      <c r="AQ53" s="11">
        <v>2.5000000000000001E-3</v>
      </c>
      <c r="AR53" s="11">
        <v>26.428899999999999</v>
      </c>
      <c r="AS53" s="11">
        <v>7.1300000000000002E-2</v>
      </c>
      <c r="AT53" s="11">
        <v>1.0034000000000001</v>
      </c>
      <c r="AU53" s="11">
        <v>2.7000000000000001E-3</v>
      </c>
      <c r="AV53" s="11">
        <v>32.314900000000002</v>
      </c>
      <c r="AW53" s="11">
        <v>6.0100000000000001E-2</v>
      </c>
      <c r="AX53" s="11">
        <v>1.0032000000000001</v>
      </c>
      <c r="AY53" s="11">
        <v>1.9E-3</v>
      </c>
      <c r="AZ53" s="25">
        <v>0.75754839867619195</v>
      </c>
      <c r="BA53" s="25">
        <v>1.2227107446772285</v>
      </c>
      <c r="BB53" s="25">
        <v>0.10019780810911114</v>
      </c>
      <c r="BC53" s="25">
        <v>0.14902825274543502</v>
      </c>
      <c r="BD53" s="25">
        <v>13.992517529233298</v>
      </c>
      <c r="BE53" s="27"/>
    </row>
    <row r="54" spans="2:57" ht="13.5" customHeight="1" x14ac:dyDescent="0.2">
      <c r="B54" s="10">
        <v>199</v>
      </c>
      <c r="C54" s="10">
        <v>9.5950000000000006</v>
      </c>
      <c r="D54" s="10">
        <v>199.39979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32.200000000000003</v>
      </c>
      <c r="Q54" s="24">
        <v>2.11</v>
      </c>
      <c r="R54" s="24">
        <v>2.7</v>
      </c>
      <c r="S54" s="24">
        <v>41.16</v>
      </c>
      <c r="T54" s="24">
        <v>95.39</v>
      </c>
      <c r="U54" s="10">
        <v>5</v>
      </c>
      <c r="V54" s="10">
        <v>2</v>
      </c>
      <c r="W54" s="10">
        <v>3</v>
      </c>
      <c r="X54" s="10">
        <v>3</v>
      </c>
      <c r="Y54" s="10">
        <v>8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38.250399999999999</v>
      </c>
      <c r="AK54" s="10">
        <v>8.1199999999999994E-2</v>
      </c>
      <c r="AL54" s="11">
        <v>1.0113000000000001</v>
      </c>
      <c r="AM54" s="11">
        <v>2.2000000000000001E-3</v>
      </c>
      <c r="AN54" s="11">
        <v>12.864000000000001</v>
      </c>
      <c r="AO54" s="11">
        <v>2.47E-2</v>
      </c>
      <c r="AP54" s="11">
        <v>1.0112000000000001</v>
      </c>
      <c r="AQ54" s="11">
        <v>2E-3</v>
      </c>
      <c r="AR54" s="11">
        <v>71.920100000000005</v>
      </c>
      <c r="AS54" s="11">
        <v>0.12820000000000001</v>
      </c>
      <c r="AT54" s="11">
        <v>1.0113000000000001</v>
      </c>
      <c r="AU54" s="11">
        <v>1.8E-3</v>
      </c>
      <c r="AV54" s="11">
        <v>92.7971</v>
      </c>
      <c r="AW54" s="11">
        <v>0.13780000000000001</v>
      </c>
      <c r="AX54" s="11">
        <v>1.0112000000000001</v>
      </c>
      <c r="AY54" s="11">
        <v>1.5E-3</v>
      </c>
      <c r="AZ54" s="25">
        <v>0.75650452247799793</v>
      </c>
      <c r="BA54" s="25">
        <v>1.2902804640149277</v>
      </c>
      <c r="BB54" s="25">
        <v>0.12674450512757621</v>
      </c>
      <c r="BC54" s="25">
        <v>0.18954140367952005</v>
      </c>
      <c r="BD54" s="25">
        <v>12.695158398350594</v>
      </c>
      <c r="BE54" s="27"/>
    </row>
  </sheetData>
  <autoFilter ref="B9:BB54" xr:uid="{AA2F5D5D-2169-47D7-B148-996CF40E2D6B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F155-3F91-4752-84F3-E766B47FD829}">
  <sheetPr codeName="Sheet35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201</v>
      </c>
      <c r="C10" s="10">
        <v>9.2270000000000003</v>
      </c>
      <c r="D10" s="10">
        <v>201.38445999999999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36.5</v>
      </c>
      <c r="Q10" s="24">
        <v>1.79</v>
      </c>
      <c r="R10" s="24">
        <v>4.3099999999999996</v>
      </c>
      <c r="S10" s="24">
        <v>45.97</v>
      </c>
      <c r="T10" s="24">
        <v>92.48</v>
      </c>
      <c r="U10" s="10">
        <v>2</v>
      </c>
      <c r="V10" s="10">
        <v>0</v>
      </c>
      <c r="W10" s="10">
        <v>2</v>
      </c>
      <c r="X10" s="10">
        <v>3</v>
      </c>
      <c r="Y10" s="10">
        <v>1</v>
      </c>
      <c r="Z10" s="10">
        <v>1</v>
      </c>
      <c r="AA10" s="10">
        <v>270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0.87519999999999998</v>
      </c>
      <c r="AK10" s="10">
        <v>0.03</v>
      </c>
      <c r="AL10" s="11">
        <v>3.0599999999999999E-2</v>
      </c>
      <c r="AM10" s="11">
        <v>1E-3</v>
      </c>
      <c r="AN10" s="11">
        <v>1.9512</v>
      </c>
      <c r="AO10" s="11">
        <v>4.1099999999999998E-2</v>
      </c>
      <c r="AP10" s="11">
        <v>0.19570000000000001</v>
      </c>
      <c r="AQ10" s="11">
        <v>4.1000000000000003E-3</v>
      </c>
      <c r="AR10" s="11">
        <v>1.6922999999999999</v>
      </c>
      <c r="AS10" s="11">
        <v>9.7000000000000003E-2</v>
      </c>
      <c r="AT10" s="11">
        <v>3.1300000000000001E-2</v>
      </c>
      <c r="AU10" s="11">
        <v>1.8E-3</v>
      </c>
      <c r="AV10" s="11">
        <v>35.915399999999998</v>
      </c>
      <c r="AW10" s="11">
        <v>0.2621</v>
      </c>
      <c r="AX10" s="11">
        <v>0.52070000000000005</v>
      </c>
      <c r="AY10" s="11">
        <v>3.8E-3</v>
      </c>
      <c r="AZ10" s="11">
        <v>0.45365717476270245</v>
      </c>
      <c r="BA10" s="11">
        <v>16.635782747603834</v>
      </c>
      <c r="BB10" s="11">
        <v>0.88659420289855073</v>
      </c>
      <c r="BC10" s="11">
        <v>0.69781368821292777</v>
      </c>
      <c r="BD10" s="11">
        <v>0.43128016617308895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3.1331250000000005E-2</v>
      </c>
      <c r="BJ10" s="4">
        <f>DSTDEV(PlotSort,"PhxRed",$BI$35:$BI$38)/SQRT($BH10)</f>
        <v>4.1378557005273994E-4</v>
      </c>
      <c r="BK10" s="4">
        <f>DAVERAGE(PlotSort,"PhxRedEdge",$BI$35:$BI$38)</f>
        <v>0.20741874999999999</v>
      </c>
      <c r="BL10" s="4">
        <f>DSTDEV(PlotSort,"PhxRedEdge",$BI$35:$BI$38)/SQRT($BH10)</f>
        <v>2.7981576510124223E-3</v>
      </c>
      <c r="BM10" s="4">
        <f>DAVERAGE(PlotSort,"TMRed",$BI$35:$BI$38)</f>
        <v>3.2190625E-2</v>
      </c>
      <c r="BN10" s="4">
        <f>DSTDEV(PlotSort,"TMRed",$BI$35:$BI$38)/SQRT($BH10)</f>
        <v>4.5956148836988282E-4</v>
      </c>
      <c r="BO10" s="4">
        <f>DAVERAGE(PlotSort,"TMNIR",$BI$35:$BI$38)</f>
        <v>0.53369999999999995</v>
      </c>
      <c r="BP10" s="4">
        <f>DSTDEV(PlotSort,"TMNIR",$BI$35:$BI$38)/SQRT($BH10)</f>
        <v>8.4112455926191355E-3</v>
      </c>
      <c r="BQ10" s="4">
        <f>DAVERAGE(PlotSort,"NDRE",$BI$35:$BI$38)</f>
        <v>0.43952310953601725</v>
      </c>
      <c r="BR10" s="4">
        <f>DSTDEV(PlotSort,"NDRE",$BI$35:$BI$38)/SQRT($BH10)</f>
        <v>3.6466728381717621E-3</v>
      </c>
      <c r="BS10" s="4">
        <f>DAVERAGE(PlotSort,"rvi",$BI$35:$BI$38)</f>
        <v>16.680312993367732</v>
      </c>
      <c r="BT10" s="4">
        <f>DSTDEV(PlotSort,"rvi",$BI$35:$BI$38)/SQRT($BH10)</f>
        <v>0.32505188970503196</v>
      </c>
      <c r="BU10" s="17">
        <f>DAVERAGE(PlotSort,"ndvi",$BI$35:$BI$38)</f>
        <v>0.8853279750083759</v>
      </c>
      <c r="BV10" s="4">
        <f>DSTDEV(PlotSort,"ndvi",$BI$35:$BI$38)/SQRT($BH10)</f>
        <v>2.7961041455643802E-3</v>
      </c>
      <c r="BW10" s="17">
        <f>DAVERAGE(PlotSort,"SAVI",$BI$35:$BI$38)</f>
        <v>0.70414988849305171</v>
      </c>
      <c r="BX10" s="4">
        <f>DSTDEV(PlotSort,"SAVI",$BI$35:$BI$38)/SQRT($BH10)</f>
        <v>6.797458458953195E-3</v>
      </c>
      <c r="BY10" s="17">
        <f>DAVERAGE(PlotSort,"CCCI",$BI$35:$BI$38)</f>
        <v>0.35573938792858895</v>
      </c>
      <c r="BZ10" s="4">
        <f>DSTDEV(PlotSort,"CCCI",$BI$35:$BI$38)/SQRT($BH10)</f>
        <v>1.4515818495134928E-2</v>
      </c>
    </row>
    <row r="11" spans="1:78" ht="13.5" customHeight="1" x14ac:dyDescent="0.2">
      <c r="B11" s="10">
        <v>201</v>
      </c>
      <c r="C11" s="10">
        <v>9.2189999999999994</v>
      </c>
      <c r="D11" s="10">
        <v>201.38413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36.5</v>
      </c>
      <c r="Q11" s="24">
        <v>1.79</v>
      </c>
      <c r="R11" s="24">
        <v>4.3099999999999996</v>
      </c>
      <c r="S11" s="24">
        <v>46.07</v>
      </c>
      <c r="T11" s="24">
        <v>92.41</v>
      </c>
      <c r="U11" s="10">
        <v>2</v>
      </c>
      <c r="V11" s="10">
        <v>0</v>
      </c>
      <c r="W11" s="10">
        <v>2</v>
      </c>
      <c r="X11" s="10">
        <v>3</v>
      </c>
      <c r="Y11" s="10">
        <v>1</v>
      </c>
      <c r="Z11" s="10">
        <v>1</v>
      </c>
      <c r="AA11" s="10">
        <v>270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0.91649999999999998</v>
      </c>
      <c r="AK11" s="10">
        <v>3.8399999999999997E-2</v>
      </c>
      <c r="AL11" s="11">
        <v>3.2099999999999997E-2</v>
      </c>
      <c r="AM11" s="11">
        <v>1.2999999999999999E-3</v>
      </c>
      <c r="AN11" s="11">
        <v>2.0474999999999999</v>
      </c>
      <c r="AO11" s="11">
        <v>1.7399999999999999E-2</v>
      </c>
      <c r="AP11" s="11">
        <v>0.20580000000000001</v>
      </c>
      <c r="AQ11" s="11">
        <v>1.6999999999999999E-3</v>
      </c>
      <c r="AR11" s="11">
        <v>1.8028</v>
      </c>
      <c r="AS11" s="11">
        <v>5.9900000000000002E-2</v>
      </c>
      <c r="AT11" s="11">
        <v>3.3399999999999999E-2</v>
      </c>
      <c r="AU11" s="11">
        <v>1.1000000000000001E-3</v>
      </c>
      <c r="AV11" s="11">
        <v>36.246099999999998</v>
      </c>
      <c r="AW11" s="11">
        <v>0.65100000000000002</v>
      </c>
      <c r="AX11" s="11">
        <v>0.52659999999999996</v>
      </c>
      <c r="AY11" s="11">
        <v>9.4999999999999998E-3</v>
      </c>
      <c r="AZ11" s="11">
        <v>0.43801201529219008</v>
      </c>
      <c r="BA11" s="11">
        <v>15.766467065868262</v>
      </c>
      <c r="BB11" s="11">
        <v>0.88071428571428578</v>
      </c>
      <c r="BC11" s="11">
        <v>0.69792452830188678</v>
      </c>
      <c r="BD11" s="11">
        <v>0.36095041537765249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3.1131250000000003E-2</v>
      </c>
      <c r="BJ11" s="4">
        <f>DSTDEV(PlotSort,"PhxRed",$BI$31:$BI$32)/SQRT($BH11)</f>
        <v>5.6536999316082086E-4</v>
      </c>
      <c r="BK11" s="4">
        <f>DAVERAGE(PlotSort,"PhxRedEdge",$BI$31:$BI$32)</f>
        <v>0.20892500000000003</v>
      </c>
      <c r="BL11" s="4">
        <f>DSTDEV(PlotSort,"PhxRedEdge",$BI$31:$BI$32)/SQRT($BH11)</f>
        <v>3.1988344231401959E-3</v>
      </c>
      <c r="BM11" s="4">
        <f>DAVERAGE(PlotSort,"TMRed",$BI$31:$BI$32)</f>
        <v>3.1956249999999999E-2</v>
      </c>
      <c r="BN11" s="4">
        <f>DSTDEV(PlotSort,"TMRed",$BI$31:$BI$32)/SQRT($BH11)</f>
        <v>6.3842049557221044E-4</v>
      </c>
      <c r="BO11" s="4">
        <f>DAVERAGE(PlotSort,"TMNIR",$BI$31:$BI$32)</f>
        <v>0.53851250000000006</v>
      </c>
      <c r="BP11" s="4">
        <f>DSTDEV(PlotSort,"TMNIR",$BI$31:$BI$32)/SQRT($BH11)</f>
        <v>5.7297096712369874E-3</v>
      </c>
      <c r="BQ11" s="4">
        <f>DAVERAGE(PlotSort,"NDRE",$BI$31:$BI$32)</f>
        <v>0.44118587158670886</v>
      </c>
      <c r="BR11" s="4">
        <f>DSTDEV(PlotSort,"NDRE",$BI$31:$BI$32)/SQRT($BH11)</f>
        <v>4.3323779064527524E-3</v>
      </c>
      <c r="BS11" s="4">
        <f>DAVERAGE(PlotSort,"rvi",$BI$31:$BI$32)</f>
        <v>16.932019713644522</v>
      </c>
      <c r="BT11" s="4">
        <f>DSTDEV(PlotSort,"rvi",$BI$31:$BI$32)/SQRT($BH11)</f>
        <v>0.30963839968034151</v>
      </c>
      <c r="BU11" s="17">
        <f>DAVERAGE(PlotSort,"ndvi",$BI$31:$BI$32)</f>
        <v>0.88797022342331366</v>
      </c>
      <c r="BV11" s="4">
        <f>DSTDEV(PlotSort,"ndvi",$BI$31:$BI$32)/SQRT($BH11)</f>
        <v>1.9246462842925044E-3</v>
      </c>
      <c r="BW11" s="17">
        <f>DAVERAGE(PlotSort,"SAVI",$BI$31:$BI$32)</f>
        <v>0.70952229174687287</v>
      </c>
      <c r="BX11" s="4">
        <f>DSTDEV(PlotSort,"SAVI",$BI$31:$BI$32)/SQRT($BH11)</f>
        <v>3.7661662807244342E-3</v>
      </c>
      <c r="BY11" s="17">
        <f>DAVERAGE(PlotSort,"CCCI",$BI$31:$BI$32)</f>
        <v>0.35797931748248585</v>
      </c>
      <c r="BZ11" s="4">
        <f>DSTDEV(PlotSort,"CCCI",$BI$31:$BI$32)/SQRT($BH11)</f>
        <v>2.0121846379739159E-2</v>
      </c>
    </row>
    <row r="12" spans="1:78" ht="13.5" customHeight="1" x14ac:dyDescent="0.2">
      <c r="B12" s="10">
        <v>201</v>
      </c>
      <c r="C12" s="10">
        <v>9.2100000000000009</v>
      </c>
      <c r="D12" s="10">
        <v>201.38374999999999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36.5</v>
      </c>
      <c r="Q12" s="24">
        <v>1.79</v>
      </c>
      <c r="R12" s="24">
        <v>4.3099999999999996</v>
      </c>
      <c r="S12" s="24">
        <v>46.18</v>
      </c>
      <c r="T12" s="24">
        <v>92.34</v>
      </c>
      <c r="U12" s="10">
        <v>2</v>
      </c>
      <c r="V12" s="10">
        <v>0</v>
      </c>
      <c r="W12" s="10">
        <v>2</v>
      </c>
      <c r="X12" s="10">
        <v>3</v>
      </c>
      <c r="Y12" s="10">
        <v>1</v>
      </c>
      <c r="Z12" s="10">
        <v>1</v>
      </c>
      <c r="AA12" s="10">
        <v>270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0.87590000000000001</v>
      </c>
      <c r="AK12" s="10">
        <v>3.3300000000000003E-2</v>
      </c>
      <c r="AL12" s="11">
        <v>3.0700000000000002E-2</v>
      </c>
      <c r="AM12" s="11">
        <v>1.1999999999999999E-3</v>
      </c>
      <c r="AN12" s="11">
        <v>2.0607000000000002</v>
      </c>
      <c r="AO12" s="11">
        <v>5.16E-2</v>
      </c>
      <c r="AP12" s="11">
        <v>0.2077</v>
      </c>
      <c r="AQ12" s="11">
        <v>5.1999999999999998E-3</v>
      </c>
      <c r="AR12" s="11">
        <v>1.6892</v>
      </c>
      <c r="AS12" s="11">
        <v>5.45E-2</v>
      </c>
      <c r="AT12" s="11">
        <v>3.1399999999999997E-2</v>
      </c>
      <c r="AU12" s="11">
        <v>1E-3</v>
      </c>
      <c r="AV12" s="11">
        <v>38.662999999999997</v>
      </c>
      <c r="AW12" s="11">
        <v>0.14349999999999999</v>
      </c>
      <c r="AX12" s="11">
        <v>0.56299999999999994</v>
      </c>
      <c r="AY12" s="11">
        <v>2.0999999999999999E-3</v>
      </c>
      <c r="AZ12" s="11">
        <v>0.46100947190865443</v>
      </c>
      <c r="BA12" s="11">
        <v>17.929936305732483</v>
      </c>
      <c r="BB12" s="11">
        <v>0.89434724091520867</v>
      </c>
      <c r="BC12" s="11">
        <v>0.72861842105263164</v>
      </c>
      <c r="BD12" s="11">
        <v>0.44980144508612813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3.1531249999999997E-2</v>
      </c>
      <c r="BJ12" s="4">
        <f>DSTDEV(PlotSort,"PhxRed",$BJ$31:$BJ$32)/SQRT($BH12)</f>
        <v>6.1864898165276251E-4</v>
      </c>
      <c r="BK12" s="4">
        <f>DAVERAGE(PlotSort,"PhxRedEdge",$BJ$31:$BJ$32)</f>
        <v>0.2059125</v>
      </c>
      <c r="BL12" s="4">
        <f>DSTDEV(PlotSort,"PhxRedEdge",$BJ$31:$BJ$32)/SQRT($BH12)</f>
        <v>4.6720077322281901E-3</v>
      </c>
      <c r="BM12" s="4">
        <f>DAVERAGE(PlotSort,"TMRed",$BJ$31:$BJ$32)</f>
        <v>3.2425000000000002E-2</v>
      </c>
      <c r="BN12" s="4">
        <f>DSTDEV(PlotSort,"TMRed",$BJ$31:$BJ$32)/SQRT($BH12)</f>
        <v>6.7678775599641769E-4</v>
      </c>
      <c r="BO12" s="4">
        <f>DAVERAGE(PlotSort,"TMNIR",$BJ$31:$BJ$32)</f>
        <v>0.52888750000000007</v>
      </c>
      <c r="BP12" s="4">
        <f>DSTDEV(PlotSort,"TMNIR",$BJ$31:$BJ$32)/SQRT($BH12)</f>
        <v>1.6015986479660158E-2</v>
      </c>
      <c r="BQ12" s="4">
        <f>DAVERAGE(PlotSort,"NDRE",$BJ$31:$BJ$32)</f>
        <v>0.43786034748532576</v>
      </c>
      <c r="BR12" s="4">
        <f>DSTDEV(PlotSort,"NDRE",$BJ$31:$BJ$32)/SQRT($BH12)</f>
        <v>5.9856371577171399E-3</v>
      </c>
      <c r="BS12" s="4">
        <f>DAVERAGE(PlotSort,"rvi",$BJ$31:$BJ$32)</f>
        <v>16.428606273090946</v>
      </c>
      <c r="BT12" s="4">
        <f>DSTDEV(PlotSort,"rvi",$BJ$31:$BJ$32)/SQRT($BH12)</f>
        <v>0.5765408165739393</v>
      </c>
      <c r="BU12" s="17">
        <f>DAVERAGE(PlotSort,"ndvi",$BJ$31:$BJ$32)</f>
        <v>0.88268572659343869</v>
      </c>
      <c r="BV12" s="4">
        <f>DSTDEV(PlotSort,"ndvi",$BJ$31:$BJ$32)/SQRT($BH12)</f>
        <v>5.2611874273724556E-3</v>
      </c>
      <c r="BW12" s="17">
        <f>DAVERAGE(PlotSort,"SAVI",$BJ$31:$BJ$32)</f>
        <v>0.69877748523923044</v>
      </c>
      <c r="BX12" s="4">
        <f>DSTDEV(PlotSort,"SAVI",$BJ$31:$BJ$32)/SQRT($BH12)</f>
        <v>1.315105018067563E-2</v>
      </c>
      <c r="BY12" s="17">
        <f>DAVERAGE(PlotSort,"CCCI",$BJ$31:$BJ$32)</f>
        <v>0.35349945837469199</v>
      </c>
      <c r="BZ12" s="4">
        <f>DSTDEV(PlotSort,"CCCI",$BJ$31:$BJ$32)/SQRT($BH12)</f>
        <v>2.1572501127483743E-2</v>
      </c>
    </row>
    <row r="13" spans="1:78" ht="13.5" customHeight="1" x14ac:dyDescent="0.2">
      <c r="B13" s="10">
        <v>201</v>
      </c>
      <c r="C13" s="10">
        <v>9.202</v>
      </c>
      <c r="D13" s="10">
        <v>201.38342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36.5</v>
      </c>
      <c r="Q13" s="24">
        <v>1.79</v>
      </c>
      <c r="R13" s="24">
        <v>4.3099999999999996</v>
      </c>
      <c r="S13" s="24">
        <v>46.28</v>
      </c>
      <c r="T13" s="24">
        <v>92.27</v>
      </c>
      <c r="U13" s="10">
        <v>2</v>
      </c>
      <c r="V13" s="10">
        <v>0</v>
      </c>
      <c r="W13" s="10">
        <v>2</v>
      </c>
      <c r="X13" s="10">
        <v>3</v>
      </c>
      <c r="Y13" s="10">
        <v>1</v>
      </c>
      <c r="Z13" s="10">
        <v>1</v>
      </c>
      <c r="AA13" s="10">
        <v>270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0.80700000000000005</v>
      </c>
      <c r="AK13" s="10">
        <v>4.1000000000000003E-3</v>
      </c>
      <c r="AL13" s="11">
        <v>2.8400000000000002E-2</v>
      </c>
      <c r="AM13" s="11">
        <v>1E-4</v>
      </c>
      <c r="AN13" s="11">
        <v>1.9734</v>
      </c>
      <c r="AO13" s="11">
        <v>1.46E-2</v>
      </c>
      <c r="AP13" s="11">
        <v>0.19939999999999999</v>
      </c>
      <c r="AQ13" s="11">
        <v>1.5E-3</v>
      </c>
      <c r="AR13" s="11">
        <v>1.5909</v>
      </c>
      <c r="AS13" s="11">
        <v>2.1499999999999998E-2</v>
      </c>
      <c r="AT13" s="11">
        <v>2.9600000000000001E-2</v>
      </c>
      <c r="AU13" s="11">
        <v>4.0000000000000002E-4</v>
      </c>
      <c r="AV13" s="11">
        <v>36.6995</v>
      </c>
      <c r="AW13" s="11">
        <v>0.57620000000000005</v>
      </c>
      <c r="AX13" s="11">
        <v>0.53549999999999998</v>
      </c>
      <c r="AY13" s="11">
        <v>8.3999999999999995E-3</v>
      </c>
      <c r="AZ13" s="11">
        <v>0.4573411348482786</v>
      </c>
      <c r="BA13" s="11">
        <v>18.091216216216214</v>
      </c>
      <c r="BB13" s="11">
        <v>0.89523978056981079</v>
      </c>
      <c r="BC13" s="11">
        <v>0.71246831283447576</v>
      </c>
      <c r="BD13" s="11">
        <v>0.42708683287425764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3.2375000000000001E-2</v>
      </c>
      <c r="BJ13" s="4">
        <f>DSTDEV(PlotSort,"PhxRed",$BL$35:$BL$36)/SQRT($BH13)</f>
        <v>8.8373194061159893E-4</v>
      </c>
      <c r="BK13" s="4">
        <f>DAVERAGE(PlotSort,"PhxRedEdge",$BL$35:$BL$36)</f>
        <v>0.19923749999999998</v>
      </c>
      <c r="BL13" s="4">
        <f>DSTDEV(PlotSort,"PhxRedEdge",$BL$35:$BL$36)/SQRT($BH13)</f>
        <v>5.4948332062298042E-3</v>
      </c>
      <c r="BM13" s="4">
        <f>DAVERAGE(PlotSort,"TMRed",$BL$35:$BL$36)</f>
        <v>3.3212499999999999E-2</v>
      </c>
      <c r="BN13" s="4">
        <f>DSTDEV(PlotSort,"TMRed",$BL$35:$BL$36)/SQRT($BH13)</f>
        <v>9.4895384126792055E-4</v>
      </c>
      <c r="BO13" s="4">
        <f>DAVERAGE(PlotSort,"TMNIR",$BL$35:$BL$36)</f>
        <v>0.49153750000000002</v>
      </c>
      <c r="BP13" s="4">
        <f>DSTDEV(PlotSort,"TMNIR",$BL$35:$BL$36)/SQRT($BH13)</f>
        <v>1.9805851746210169E-2</v>
      </c>
      <c r="BQ13" s="4">
        <f>DAVERAGE(PlotSort,"NDRE",$BL$35:$BL$36)</f>
        <v>0.42143368638383572</v>
      </c>
      <c r="BR13" s="4">
        <f>DSTDEV(PlotSort,"NDRE",$BL$35:$BL$36)/SQRT($BH13)</f>
        <v>8.5596021048265445E-3</v>
      </c>
      <c r="BS13" s="4">
        <f>DAVERAGE(PlotSort,"rvi",$BL$35:$BL$36)</f>
        <v>14.980319538864041</v>
      </c>
      <c r="BT13" s="4">
        <f>DSTDEV(PlotSort,"rvi",$BL$35:$BL$36)/SQRT($BH13)</f>
        <v>0.93875032996812058</v>
      </c>
      <c r="BU13" s="17">
        <f>DAVERAGE(PlotSort,"ndvi",$BL$35:$BL$36)</f>
        <v>0.87115005690820158</v>
      </c>
      <c r="BV13" s="4">
        <f>DSTDEV(PlotSort,"ndvi",$BL$35:$BL$36)/SQRT($BH13)</f>
        <v>9.1761478005915331E-3</v>
      </c>
      <c r="BW13" s="17">
        <f>DAVERAGE(PlotSort,"SAVI",$BL$35:$BL$36)</f>
        <v>0.6684108629927219</v>
      </c>
      <c r="BX13" s="4">
        <f>DSTDEV(PlotSort,"SAVI",$BL$35:$BL$36)/SQRT($BH13)</f>
        <v>1.9127015219932778E-2</v>
      </c>
      <c r="BY13" s="17">
        <f>DAVERAGE(PlotSort,"CCCI",$BL$35:$BL$36)</f>
        <v>0.29387329787326238</v>
      </c>
      <c r="BZ13" s="4">
        <f>DSTDEV(PlotSort,"CCCI",$BL$35:$BL$36)/SQRT($BH13)</f>
        <v>2.9858687645050491E-2</v>
      </c>
    </row>
    <row r="14" spans="1:78" ht="13.5" customHeight="1" x14ac:dyDescent="0.2">
      <c r="B14" s="10">
        <v>201</v>
      </c>
      <c r="C14" s="10">
        <v>9.1940000000000008</v>
      </c>
      <c r="D14" s="10">
        <v>201.38308000000001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36.5</v>
      </c>
      <c r="Q14" s="24">
        <v>1.79</v>
      </c>
      <c r="R14" s="24">
        <v>4.3099999999999996</v>
      </c>
      <c r="S14" s="24">
        <v>46.38</v>
      </c>
      <c r="T14" s="24">
        <v>92.2</v>
      </c>
      <c r="U14" s="10">
        <v>2</v>
      </c>
      <c r="V14" s="10">
        <v>0</v>
      </c>
      <c r="W14" s="10">
        <v>2</v>
      </c>
      <c r="X14" s="10">
        <v>3</v>
      </c>
      <c r="Y14" s="10">
        <v>1</v>
      </c>
      <c r="Z14" s="10">
        <v>1</v>
      </c>
      <c r="AA14" s="10">
        <v>270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0.93720000000000003</v>
      </c>
      <c r="AK14" s="10">
        <v>1.04E-2</v>
      </c>
      <c r="AL14" s="11">
        <v>3.3000000000000002E-2</v>
      </c>
      <c r="AM14" s="11">
        <v>4.0000000000000002E-4</v>
      </c>
      <c r="AN14" s="11">
        <v>2.2602000000000002</v>
      </c>
      <c r="AO14" s="11">
        <v>2.18E-2</v>
      </c>
      <c r="AP14" s="11">
        <v>0.22889999999999999</v>
      </c>
      <c r="AQ14" s="11">
        <v>2.2000000000000001E-3</v>
      </c>
      <c r="AR14" s="11">
        <v>1.8433999999999999</v>
      </c>
      <c r="AS14" s="11">
        <v>6.93E-2</v>
      </c>
      <c r="AT14" s="11">
        <v>3.44E-2</v>
      </c>
      <c r="AU14" s="11">
        <v>1.2999999999999999E-3</v>
      </c>
      <c r="AV14" s="11">
        <v>38.966700000000003</v>
      </c>
      <c r="AW14" s="11">
        <v>0.11020000000000001</v>
      </c>
      <c r="AX14" s="11">
        <v>0.56979999999999997</v>
      </c>
      <c r="AY14" s="11">
        <v>1.6000000000000001E-3</v>
      </c>
      <c r="AZ14" s="11">
        <v>0.42681858019281332</v>
      </c>
      <c r="BA14" s="11">
        <v>16.563953488372093</v>
      </c>
      <c r="BB14" s="11">
        <v>0.88613042039059919</v>
      </c>
      <c r="BC14" s="11">
        <v>0.72731389241079514</v>
      </c>
      <c r="BD14" s="11">
        <v>0.28377999309934421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3.0193749999999995E-2</v>
      </c>
      <c r="BJ14" s="4">
        <f>DSTDEV(PlotSort,"PhxRed",$BM$35:$BM$36)/SQRT($BH14)</f>
        <v>5.2887212931545808E-4</v>
      </c>
      <c r="BK14" s="4">
        <f>DAVERAGE(PlotSort,"PhxRedEdge",$BM$35:$BM$36)</f>
        <v>0.20393125000000001</v>
      </c>
      <c r="BL14" s="4">
        <f>DSTDEV(PlotSort,"PhxRedEdge",$BM$35:$BM$36)/SQRT($BH14)</f>
        <v>3.5076668260397826E-3</v>
      </c>
      <c r="BM14" s="4">
        <f>DAVERAGE(PlotSort,"TMRed",$BM$35:$BM$36)</f>
        <v>3.0912500000000002E-2</v>
      </c>
      <c r="BN14" s="4">
        <f>DSTDEV(PlotSort,"TMRed",$BM$35:$BM$36)/SQRT($BH14)</f>
        <v>5.9790432623734477E-4</v>
      </c>
      <c r="BO14" s="4">
        <f>DAVERAGE(PlotSort,"TMNIR",$BM$35:$BM$36)</f>
        <v>0.53438750000000002</v>
      </c>
      <c r="BP14" s="4">
        <f>DSTDEV(PlotSort,"TMNIR",$BM$35:$BM$36)/SQRT($BH14)</f>
        <v>7.4613888061584553E-3</v>
      </c>
      <c r="BQ14" s="4">
        <f>DAVERAGE(PlotSort,"NDRE",$BM$35:$BM$36)</f>
        <v>0.44780893951344275</v>
      </c>
      <c r="BR14" s="4">
        <f>DSTDEV(PlotSort,"NDRE",$BM$35:$BM$36)/SQRT($BH14)</f>
        <v>3.1535455381274001E-3</v>
      </c>
      <c r="BS14" s="4">
        <f>DAVERAGE(PlotSort,"rvi",$BM$35:$BM$36)</f>
        <v>17.338073231391547</v>
      </c>
      <c r="BT14" s="4">
        <f>DSTDEV(PlotSort,"rvi",$BM$35:$BM$36)/SQRT($BH14)</f>
        <v>0.24681597682579101</v>
      </c>
      <c r="BU14" s="17">
        <f>DAVERAGE(PlotSort,"ndvi",$BM$35:$BM$36)</f>
        <v>0.89063826722341377</v>
      </c>
      <c r="BV14" s="4">
        <f>DSTDEV(PlotSort,"ndvi",$BM$35:$BM$36)/SQRT($BH14)</f>
        <v>1.4825106023116828E-3</v>
      </c>
      <c r="BW14" s="17">
        <f>DAVERAGE(PlotSort,"SAVI",$BM$35:$BM$36)</f>
        <v>0.7084008495245685</v>
      </c>
      <c r="BX14" s="4">
        <f>DSTDEV(PlotSort,"SAVI",$BM$35:$BM$36)/SQRT($BH14)</f>
        <v>4.8171736443236848E-3</v>
      </c>
      <c r="BY14" s="17">
        <f>DAVERAGE(PlotSort,"CCCI",$BM$35:$BM$36)</f>
        <v>0.38729572329424955</v>
      </c>
      <c r="BZ14" s="4">
        <f>DSTDEV(PlotSort,"CCCI",$BM$35:$BM$36)/SQRT($BH14)</f>
        <v>1.4219717328905819E-2</v>
      </c>
    </row>
    <row r="15" spans="1:78" ht="13.5" customHeight="1" x14ac:dyDescent="0.2">
      <c r="B15" s="10">
        <v>201</v>
      </c>
      <c r="C15" s="10">
        <v>9.1850000000000005</v>
      </c>
      <c r="D15" s="10">
        <v>201.38271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36.5</v>
      </c>
      <c r="Q15" s="24">
        <v>1.79</v>
      </c>
      <c r="R15" s="24">
        <v>4.3099999999999996</v>
      </c>
      <c r="S15" s="24">
        <v>46.49</v>
      </c>
      <c r="T15" s="24">
        <v>92.12</v>
      </c>
      <c r="U15" s="10">
        <v>2</v>
      </c>
      <c r="V15" s="10">
        <v>0</v>
      </c>
      <c r="W15" s="10">
        <v>2</v>
      </c>
      <c r="X15" s="10">
        <v>3</v>
      </c>
      <c r="Y15" s="10">
        <v>1</v>
      </c>
      <c r="Z15" s="10">
        <v>1</v>
      </c>
      <c r="AA15" s="10">
        <v>270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0.84760000000000002</v>
      </c>
      <c r="AK15" s="10">
        <v>2.9600000000000001E-2</v>
      </c>
      <c r="AL15" s="11">
        <v>2.9899999999999999E-2</v>
      </c>
      <c r="AM15" s="11">
        <v>1E-3</v>
      </c>
      <c r="AN15" s="11">
        <v>2.1293000000000002</v>
      </c>
      <c r="AO15" s="11">
        <v>4.5400000000000003E-2</v>
      </c>
      <c r="AP15" s="11">
        <v>0.2162</v>
      </c>
      <c r="AQ15" s="11">
        <v>4.5999999999999999E-3</v>
      </c>
      <c r="AR15" s="11">
        <v>1.6633</v>
      </c>
      <c r="AS15" s="11">
        <v>8.9399999999999993E-2</v>
      </c>
      <c r="AT15" s="11">
        <v>3.1099999999999999E-2</v>
      </c>
      <c r="AU15" s="11">
        <v>1.6999999999999999E-3</v>
      </c>
      <c r="AV15" s="11">
        <v>39.114400000000003</v>
      </c>
      <c r="AW15" s="11">
        <v>0.2288</v>
      </c>
      <c r="AX15" s="11">
        <v>0.57320000000000004</v>
      </c>
      <c r="AY15" s="11">
        <v>3.3999999999999998E-3</v>
      </c>
      <c r="AZ15" s="11">
        <v>0.45224220927286546</v>
      </c>
      <c r="BA15" s="11">
        <v>18.430868167202576</v>
      </c>
      <c r="BB15" s="11">
        <v>0.89707099122952172</v>
      </c>
      <c r="BC15" s="11">
        <v>0.73634881825590881</v>
      </c>
      <c r="BD15" s="11">
        <v>0.39392530287889505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3.2562500000000001E-2</v>
      </c>
      <c r="BJ15" s="4">
        <f>DSTDEV(PlotSort,"PhxRed",$BN$35:$BN$36)/SQRT($BH15)</f>
        <v>5.5803785713874295E-4</v>
      </c>
      <c r="BK15" s="4">
        <f>DAVERAGE(PlotSort,"PhxRedEdge",$BN$35:$BN$36)</f>
        <v>0.222575</v>
      </c>
      <c r="BL15" s="4">
        <f>DSTDEV(PlotSort,"PhxRedEdge",$BN$35:$BN$36)/SQRT($BH15)</f>
        <v>3.1497590610802496E-3</v>
      </c>
      <c r="BM15" s="4">
        <f>DAVERAGE(PlotSort,"TMRed",$BN$35:$BN$36)</f>
        <v>3.3725000000000005E-2</v>
      </c>
      <c r="BN15" s="4">
        <f>DSTDEV(PlotSort,"TMRed",$BN$35:$BN$36)/SQRT($BH15)</f>
        <v>5.9694160997059533E-4</v>
      </c>
      <c r="BO15" s="4">
        <f>DAVERAGE(PlotSort,"TMNIR",$BN$35:$BN$36)</f>
        <v>0.57448750000000004</v>
      </c>
      <c r="BP15" s="4">
        <f>DSTDEV(PlotSort,"TMNIR",$BN$35:$BN$36)/SQRT($BH15)</f>
        <v>1.143033928849008E-2</v>
      </c>
      <c r="BQ15" s="4">
        <f>DAVERAGE(PlotSort,"NDRE",$BN$35:$BN$36)</f>
        <v>0.4410408727333478</v>
      </c>
      <c r="BR15" s="4">
        <f>DSTDEV(PlotSort,"NDRE",$BN$35:$BN$36)/SQRT($BH15)</f>
        <v>7.2793821625620966E-3</v>
      </c>
      <c r="BS15" s="4">
        <f>DAVERAGE(PlotSort,"rvi",$BN$35:$BN$36)</f>
        <v>17.064785971823799</v>
      </c>
      <c r="BT15" s="4">
        <f>DSTDEV(PlotSort,"rvi",$BN$35:$BN$36)/SQRT($BH15)</f>
        <v>0.4144323655885061</v>
      </c>
      <c r="BU15" s="17">
        <f>DAVERAGE(PlotSort,"ndvi",$BN$35:$BN$36)</f>
        <v>0.88888530867847559</v>
      </c>
      <c r="BV15" s="4">
        <f>DSTDEV(PlotSort,"ndvi",$BN$35:$BN$36)/SQRT($BH15)</f>
        <v>2.5083648518929805E-3</v>
      </c>
      <c r="BW15" s="17">
        <f>DAVERAGE(PlotSort,"SAVI",$BN$35:$BN$36)</f>
        <v>0.73138699193034795</v>
      </c>
      <c r="BX15" s="4">
        <f>DSTDEV(PlotSort,"SAVI",$BN$35:$BN$36)/SQRT($BH15)</f>
        <v>7.7195653397822642E-3</v>
      </c>
      <c r="BY15" s="17">
        <f>DAVERAGE(PlotSort,"CCCI",$BN$35:$BN$36)</f>
        <v>0.3544928072525943</v>
      </c>
      <c r="BZ15" s="4">
        <f>DSTDEV(PlotSort,"CCCI",$BN$35:$BN$36)/SQRT($BH15)</f>
        <v>3.38073179910394E-2</v>
      </c>
    </row>
    <row r="16" spans="1:78" ht="13.5" customHeight="1" x14ac:dyDescent="0.2">
      <c r="B16" s="10">
        <v>201</v>
      </c>
      <c r="C16" s="10">
        <v>9.1780000000000008</v>
      </c>
      <c r="D16" s="10">
        <v>201.38242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36.5</v>
      </c>
      <c r="Q16" s="24">
        <v>1.79</v>
      </c>
      <c r="R16" s="24">
        <v>4.3099999999999996</v>
      </c>
      <c r="S16" s="24">
        <v>46.58</v>
      </c>
      <c r="T16" s="24">
        <v>92.06</v>
      </c>
      <c r="U16" s="10">
        <v>2</v>
      </c>
      <c r="V16" s="10">
        <v>0</v>
      </c>
      <c r="W16" s="10">
        <v>2</v>
      </c>
      <c r="X16" s="10">
        <v>3</v>
      </c>
      <c r="Y16" s="10">
        <v>1</v>
      </c>
      <c r="Z16" s="10">
        <v>1</v>
      </c>
      <c r="AA16" s="10">
        <v>270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0.90480000000000005</v>
      </c>
      <c r="AK16" s="10">
        <v>2.1999999999999999E-2</v>
      </c>
      <c r="AL16" s="11">
        <v>3.2000000000000001E-2</v>
      </c>
      <c r="AM16" s="11">
        <v>8.0000000000000004E-4</v>
      </c>
      <c r="AN16" s="11">
        <v>2.0794000000000001</v>
      </c>
      <c r="AO16" s="11">
        <v>4.1999999999999997E-3</v>
      </c>
      <c r="AP16" s="11">
        <v>0.21160000000000001</v>
      </c>
      <c r="AQ16" s="11">
        <v>4.0000000000000002E-4</v>
      </c>
      <c r="AR16" s="11">
        <v>1.7508999999999999</v>
      </c>
      <c r="AS16" s="11">
        <v>9.2100000000000001E-2</v>
      </c>
      <c r="AT16" s="11">
        <v>3.2800000000000003E-2</v>
      </c>
      <c r="AU16" s="11">
        <v>1.6999999999999999E-3</v>
      </c>
      <c r="AV16" s="11">
        <v>37.163400000000003</v>
      </c>
      <c r="AW16" s="11">
        <v>0.53659999999999997</v>
      </c>
      <c r="AX16" s="11">
        <v>0.54559999999999997</v>
      </c>
      <c r="AY16" s="11">
        <v>7.9000000000000008E-3</v>
      </c>
      <c r="AZ16" s="11">
        <v>0.44109878499735866</v>
      </c>
      <c r="BA16" s="11">
        <v>16.634146341463413</v>
      </c>
      <c r="BB16" s="11">
        <v>0.88658367911479929</v>
      </c>
      <c r="BC16" s="11">
        <v>0.71327893175074175</v>
      </c>
      <c r="BD16" s="11">
        <v>0.36170110215059142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3.1937499999999994E-2</v>
      </c>
      <c r="BJ16" s="4">
        <f>DSTDEV(PlotSort,"PhxRed",$BK$31:$BK$32)/SQRT($BH16)</f>
        <v>3.4093926634128449E-4</v>
      </c>
      <c r="BK16" s="4">
        <f>DAVERAGE(PlotSort,"PhxRedEdge",$BK$31:$BK$32)</f>
        <v>0.21102500000000005</v>
      </c>
      <c r="BL16" s="4">
        <f>DSTDEV(PlotSort,"PhxRedEdge",$BK$31:$BK$32)/SQRT($BH16)</f>
        <v>2.6445777860873492E-3</v>
      </c>
      <c r="BM16" s="4">
        <f>DAVERAGE(PlotSort,"TMRed",$BK$31:$BK$32)</f>
        <v>3.2887500000000007E-2</v>
      </c>
      <c r="BN16" s="4">
        <f>DSTDEV(PlotSort,"TMRed",$BK$31:$BK$32)/SQRT($BH16)</f>
        <v>3.8033702160058006E-4</v>
      </c>
      <c r="BO16" s="4">
        <f>DAVERAGE(PlotSort,"TMNIR",$BK$31:$BK$32)</f>
        <v>0.53225000000000011</v>
      </c>
      <c r="BP16" s="4">
        <f>DSTDEV(PlotSort,"TMNIR",$BK$31:$BK$32)/SQRT($BH16)</f>
        <v>5.4556545589568503E-3</v>
      </c>
      <c r="BQ16" s="4">
        <f>DAVERAGE(PlotSort,"NDRE",$BK$31:$BK$32)</f>
        <v>0.43227519472830528</v>
      </c>
      <c r="BR16" s="4">
        <f>DSTDEV(PlotSort,"NDRE",$BK$31:$BK$32)/SQRT($BH16)</f>
        <v>2.7318733600351429E-3</v>
      </c>
      <c r="BS16" s="4">
        <f>DAVERAGE(PlotSort,"rvi",$BK$31:$BK$32)</f>
        <v>16.206786909094845</v>
      </c>
      <c r="BT16" s="4">
        <f>DSTDEV(PlotSort,"rvi",$BK$31:$BK$32)/SQRT($BH16)</f>
        <v>0.20364567754273996</v>
      </c>
      <c r="BU16" s="17">
        <f>DAVERAGE(PlotSort,"ndvi",$BK$31:$BK$32)</f>
        <v>0.88352443316230989</v>
      </c>
      <c r="BV16" s="4">
        <f>DSTDEV(PlotSort,"ndvi",$BK$31:$BK$32)/SQRT($BH16)</f>
        <v>1.3681046384536786E-3</v>
      </c>
      <c r="BW16" s="17">
        <f>DAVERAGE(PlotSort,"SAVI",$BK$31:$BK$32)</f>
        <v>0.70293916470501583</v>
      </c>
      <c r="BX16" s="4">
        <f>DSTDEV(PlotSort,"SAVI",$BK$31:$BK$32)/SQRT($BH16)</f>
        <v>3.8934039307941463E-3</v>
      </c>
      <c r="BY16" s="17">
        <f>DAVERAGE(PlotSort,"CCCI",$BK$31:$BK$32)</f>
        <v>0.32112265653843414</v>
      </c>
      <c r="BZ16" s="4">
        <f>DSTDEV(PlotSort,"CCCI",$BK$31:$BK$32)/SQRT($BH16)</f>
        <v>1.3407616359352082E-2</v>
      </c>
    </row>
    <row r="17" spans="2:78" ht="13.5" customHeight="1" x14ac:dyDescent="0.2">
      <c r="B17" s="10">
        <v>201</v>
      </c>
      <c r="C17" s="10">
        <v>9.1690000000000005</v>
      </c>
      <c r="D17" s="10">
        <v>201.38203999999999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36.5</v>
      </c>
      <c r="Q17" s="24">
        <v>1.79</v>
      </c>
      <c r="R17" s="24">
        <v>4.3099999999999996</v>
      </c>
      <c r="S17" s="24">
        <v>46.7</v>
      </c>
      <c r="T17" s="24">
        <v>91.98</v>
      </c>
      <c r="U17" s="10">
        <v>2</v>
      </c>
      <c r="V17" s="10">
        <v>0</v>
      </c>
      <c r="W17" s="10">
        <v>2</v>
      </c>
      <c r="X17" s="10">
        <v>3</v>
      </c>
      <c r="Y17" s="10">
        <v>1</v>
      </c>
      <c r="Z17" s="10">
        <v>1</v>
      </c>
      <c r="AA17" s="10">
        <v>270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0.88780000000000003</v>
      </c>
      <c r="AK17" s="10">
        <v>6.59E-2</v>
      </c>
      <c r="AL17" s="11">
        <v>3.15E-2</v>
      </c>
      <c r="AM17" s="11">
        <v>2.3E-3</v>
      </c>
      <c r="AN17" s="11">
        <v>2.0676999999999999</v>
      </c>
      <c r="AO17" s="11">
        <v>0.1295</v>
      </c>
      <c r="AP17" s="11">
        <v>0.2109</v>
      </c>
      <c r="AQ17" s="11">
        <v>1.32E-2</v>
      </c>
      <c r="AR17" s="11">
        <v>1.7393000000000001</v>
      </c>
      <c r="AS17" s="11">
        <v>0.11260000000000001</v>
      </c>
      <c r="AT17" s="11">
        <v>3.2599999999999997E-2</v>
      </c>
      <c r="AU17" s="11">
        <v>2.0999999999999999E-3</v>
      </c>
      <c r="AV17" s="11">
        <v>38.750399999999999</v>
      </c>
      <c r="AW17" s="11">
        <v>0.73839999999999995</v>
      </c>
      <c r="AX17" s="11">
        <v>0.57030000000000003</v>
      </c>
      <c r="AY17" s="11">
        <v>1.09E-2</v>
      </c>
      <c r="AZ17" s="11">
        <v>0.46006144393241172</v>
      </c>
      <c r="BA17" s="11">
        <v>17.493865030674851</v>
      </c>
      <c r="BB17" s="11">
        <v>0.89185602919223761</v>
      </c>
      <c r="BC17" s="11">
        <v>0.73129930184060221</v>
      </c>
      <c r="BD17" s="11">
        <v>0.45168104469646164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3.0724999999999999E-2</v>
      </c>
      <c r="BJ17" s="4">
        <f>DSTDEV(PlotSort,"PhxRed",$BL$31:$BL$32)/SQRT($BH17)</f>
        <v>7.3651770741329321E-4</v>
      </c>
      <c r="BK17" s="4">
        <f>DAVERAGE(PlotSort,"PhxRedEdge",$BL$31:$BL$32)</f>
        <v>0.20381249999999995</v>
      </c>
      <c r="BL17" s="4">
        <f>DSTDEV(PlotSort,"PhxRedEdge",$BL$31:$BL$32)/SQRT($BH17)</f>
        <v>4.8615744620441629E-3</v>
      </c>
      <c r="BM17" s="4">
        <f>DAVERAGE(PlotSort,"TMRed",$BL$31:$BL$32)</f>
        <v>3.1493750000000001E-2</v>
      </c>
      <c r="BN17" s="4">
        <f>DSTDEV(PlotSort,"TMRed",$BL$31:$BL$32)/SQRT($BH17)</f>
        <v>8.1457907074758537E-4</v>
      </c>
      <c r="BO17" s="4">
        <f>DAVERAGE(PlotSort,"TMNIR",$BL$31:$BL$32)</f>
        <v>0.5351499999999999</v>
      </c>
      <c r="BP17" s="4">
        <f>DSTDEV(PlotSort,"TMNIR",$BL$31:$BL$32)/SQRT($BH17)</f>
        <v>1.6198299807901956E-2</v>
      </c>
      <c r="BQ17" s="4">
        <f>DAVERAGE(PlotSort,"NDRE",$BL$31:$BL$32)</f>
        <v>0.44677102434372934</v>
      </c>
      <c r="BR17" s="4">
        <f>DSTDEV(PlotSort,"NDRE",$BL$31:$BL$32)/SQRT($BH17)</f>
        <v>6.3638473370970202E-3</v>
      </c>
      <c r="BS17" s="4">
        <f>DAVERAGE(PlotSort,"rvi",$BL$31:$BL$32)</f>
        <v>17.153839077640622</v>
      </c>
      <c r="BT17" s="4">
        <f>DSTDEV(PlotSort,"rvi",$BL$31:$BL$32)/SQRT($BH17)</f>
        <v>0.60444542005318469</v>
      </c>
      <c r="BU17" s="17">
        <f>DAVERAGE(PlotSort,"ndvi",$BL$31:$BL$32)</f>
        <v>0.88713151685444247</v>
      </c>
      <c r="BV17" s="4">
        <f>DSTDEV(PlotSort,"ndvi",$BL$31:$BL$32)/SQRT($BH17)</f>
        <v>5.4781208423377095E-3</v>
      </c>
      <c r="BW17" s="17">
        <f>DAVERAGE(PlotSort,"SAVI",$BL$31:$BL$32)</f>
        <v>0.70536061228108771</v>
      </c>
      <c r="BX17" s="4">
        <f>DSTDEV(PlotSort,"SAVI",$BL$31:$BL$32)/SQRT($BH17)</f>
        <v>1.3252488461586798E-2</v>
      </c>
      <c r="BY17" s="17">
        <f>DAVERAGE(PlotSort,"CCCI",$BL$31:$BL$32)</f>
        <v>0.3903561193187437</v>
      </c>
      <c r="BZ17" s="4">
        <f>DSTDEV(PlotSort,"CCCI",$BL$31:$BL$32)/SQRT($BH17)</f>
        <v>2.3051910025447282E-2</v>
      </c>
    </row>
    <row r="18" spans="2:78" ht="13.5" customHeight="1" x14ac:dyDescent="0.2">
      <c r="B18" s="10">
        <v>201</v>
      </c>
      <c r="C18" s="10">
        <v>9.2460000000000004</v>
      </c>
      <c r="D18" s="10">
        <v>201.38525000000001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36.5</v>
      </c>
      <c r="Q18" s="24">
        <v>1.79</v>
      </c>
      <c r="R18" s="24">
        <v>4.3099999999999996</v>
      </c>
      <c r="S18" s="24">
        <v>45.73</v>
      </c>
      <c r="T18" s="24">
        <v>92.65</v>
      </c>
      <c r="U18" s="10">
        <v>2</v>
      </c>
      <c r="V18" s="10">
        <v>0</v>
      </c>
      <c r="W18" s="10">
        <v>2</v>
      </c>
      <c r="X18" s="10">
        <v>3</v>
      </c>
      <c r="Y18" s="10">
        <v>1</v>
      </c>
      <c r="Z18" s="10">
        <v>1</v>
      </c>
      <c r="AA18" s="10">
        <v>270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0.95840000000000003</v>
      </c>
      <c r="AK18" s="10">
        <v>6.0000000000000001E-3</v>
      </c>
      <c r="AL18" s="11">
        <v>3.3300000000000003E-2</v>
      </c>
      <c r="AM18" s="11">
        <v>2.0000000000000001E-4</v>
      </c>
      <c r="AN18" s="11">
        <v>2.2235999999999998</v>
      </c>
      <c r="AO18" s="11">
        <v>5.3499999999999999E-2</v>
      </c>
      <c r="AP18" s="11">
        <v>0.2218</v>
      </c>
      <c r="AQ18" s="11">
        <v>5.3E-3</v>
      </c>
      <c r="AR18" s="11">
        <v>1.8863000000000001</v>
      </c>
      <c r="AS18" s="11">
        <v>2.9899999999999999E-2</v>
      </c>
      <c r="AT18" s="11">
        <v>3.4700000000000002E-2</v>
      </c>
      <c r="AU18" s="11">
        <v>5.9999999999999995E-4</v>
      </c>
      <c r="AV18" s="11">
        <v>38.962600000000002</v>
      </c>
      <c r="AW18" s="11">
        <v>0.51380000000000003</v>
      </c>
      <c r="AX18" s="11">
        <v>0.56220000000000003</v>
      </c>
      <c r="AY18" s="11">
        <v>7.4000000000000003E-3</v>
      </c>
      <c r="AZ18" s="11">
        <v>0.4341836734693878</v>
      </c>
      <c r="BA18" s="11">
        <v>16.201729106628243</v>
      </c>
      <c r="BB18" s="11">
        <v>0.88373261852906704</v>
      </c>
      <c r="BC18" s="11">
        <v>0.72135108031725781</v>
      </c>
      <c r="BD18" s="11">
        <v>0.33124154074679468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3.0937500000000007E-2</v>
      </c>
      <c r="BJ18" s="4">
        <f>DSTDEV(PlotSort,"PhxRed",$BJ$35:$BJ$36)/SQRT($BH18)</f>
        <v>5.1030015677050304E-4</v>
      </c>
      <c r="BK18" s="4">
        <f>DAVERAGE(PlotSort,"PhxRedEdge",$BJ$35:$BJ$36)</f>
        <v>0.20734374999999999</v>
      </c>
      <c r="BL18" s="4">
        <f>DSTDEV(PlotSort,"PhxRedEdge",$BJ$35:$BJ$36)/SQRT($BH18)</f>
        <v>3.3387368962678079E-3</v>
      </c>
      <c r="BM18" s="4">
        <f>DAVERAGE(PlotSort,"TMRed",$BJ$35:$BJ$36)</f>
        <v>3.1831250000000005E-2</v>
      </c>
      <c r="BN18" s="4">
        <f>DSTDEV(PlotSort,"TMRed",$BJ$35:$BJ$36)/SQRT($BH18)</f>
        <v>5.9551929369808547E-4</v>
      </c>
      <c r="BO18" s="4">
        <f>DAVERAGE(PlotSort,"TMNIR",$BJ$35:$BJ$36)</f>
        <v>0.54364374999999998</v>
      </c>
      <c r="BP18" s="4">
        <f>DSTDEV(PlotSort,"TMNIR",$BJ$35:$BJ$36)/SQRT($BH18)</f>
        <v>8.4868376950722954E-3</v>
      </c>
      <c r="BQ18" s="4">
        <f>DAVERAGE(PlotSort,"NDRE",$BJ$35:$BJ$36)</f>
        <v>0.44776478982042506</v>
      </c>
      <c r="BR18" s="4">
        <f>DSTDEV(PlotSort,"NDRE",$BJ$35:$BJ$36)/SQRT($BH18)</f>
        <v>3.8823236593729157E-3</v>
      </c>
      <c r="BS18" s="4">
        <f>DAVERAGE(PlotSort,"rvi",$BJ$35:$BJ$36)</f>
        <v>17.14832561724738</v>
      </c>
      <c r="BT18" s="4">
        <f>DSTDEV(PlotSort,"rvi",$BJ$35:$BJ$36)/SQRT($BH18)</f>
        <v>0.34486750766460528</v>
      </c>
      <c r="BU18" s="17">
        <f>DAVERAGE(PlotSort,"ndvi",$BJ$35:$BJ$36)</f>
        <v>0.8891852805358188</v>
      </c>
      <c r="BV18" s="4">
        <f>DSTDEV(PlotSort,"ndvi",$BJ$35:$BJ$36)/SQRT($BH18)</f>
        <v>2.1508510985664359E-3</v>
      </c>
      <c r="BW18" s="17">
        <f>DAVERAGE(PlotSort,"SAVI",$BJ$35:$BJ$36)</f>
        <v>0.7131640487104226</v>
      </c>
      <c r="BX18" s="4">
        <f>DSTDEV(PlotSort,"SAVI",$BJ$35:$BJ$36)/SQRT($BH18)</f>
        <v>5.7974503092015064E-3</v>
      </c>
      <c r="BY18" s="17">
        <f>DAVERAGE(PlotSort,"CCCI",$BJ$35:$BJ$36)</f>
        <v>0.39098111099618105</v>
      </c>
      <c r="BZ18" s="4">
        <f>DSTDEV(PlotSort,"CCCI",$BJ$35:$BJ$36)/SQRT($BH18)</f>
        <v>1.6751376942969982E-2</v>
      </c>
    </row>
    <row r="19" spans="2:78" ht="13.5" customHeight="1" x14ac:dyDescent="0.2">
      <c r="B19" s="10">
        <v>201</v>
      </c>
      <c r="C19" s="10">
        <v>9.2560000000000002</v>
      </c>
      <c r="D19" s="10">
        <v>201.38567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36.5</v>
      </c>
      <c r="Q19" s="24">
        <v>1.79</v>
      </c>
      <c r="R19" s="24">
        <v>4.3099999999999996</v>
      </c>
      <c r="S19" s="24">
        <v>45.6</v>
      </c>
      <c r="T19" s="24">
        <v>92.74</v>
      </c>
      <c r="U19" s="10">
        <v>2</v>
      </c>
      <c r="V19" s="10">
        <v>0</v>
      </c>
      <c r="W19" s="10">
        <v>2</v>
      </c>
      <c r="X19" s="10">
        <v>3</v>
      </c>
      <c r="Y19" s="10">
        <v>1</v>
      </c>
      <c r="Z19" s="10">
        <v>1</v>
      </c>
      <c r="AA19" s="10">
        <v>270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0.80889999999999995</v>
      </c>
      <c r="AK19" s="10">
        <v>5.9200000000000003E-2</v>
      </c>
      <c r="AL19" s="11">
        <v>2.8000000000000001E-2</v>
      </c>
      <c r="AM19" s="11">
        <v>2.0999999999999999E-3</v>
      </c>
      <c r="AN19" s="11">
        <v>1.8974</v>
      </c>
      <c r="AO19" s="11">
        <v>0.1366</v>
      </c>
      <c r="AP19" s="11">
        <v>0.18870000000000001</v>
      </c>
      <c r="AQ19" s="11">
        <v>1.3599999999999999E-2</v>
      </c>
      <c r="AR19" s="11">
        <v>1.5605</v>
      </c>
      <c r="AS19" s="11">
        <v>0.14299999999999999</v>
      </c>
      <c r="AT19" s="11">
        <v>2.86E-2</v>
      </c>
      <c r="AU19" s="11">
        <v>2.5999999999999999E-3</v>
      </c>
      <c r="AV19" s="11">
        <v>35.944499999999998</v>
      </c>
      <c r="AW19" s="11">
        <v>1.8636999999999999</v>
      </c>
      <c r="AX19" s="11">
        <v>0.51739999999999997</v>
      </c>
      <c r="AY19" s="11">
        <v>2.6800000000000001E-2</v>
      </c>
      <c r="AZ19" s="11">
        <v>0.4655147996034556</v>
      </c>
      <c r="BA19" s="11">
        <v>18.09090909090909</v>
      </c>
      <c r="BB19" s="11">
        <v>0.89523809523809528</v>
      </c>
      <c r="BC19" s="11">
        <v>0.70095602294455073</v>
      </c>
      <c r="BD19" s="11">
        <v>0.47204535831981959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3.1724999999999996E-2</v>
      </c>
      <c r="BJ19" s="4">
        <f>DSTDEV(PlotSort,"PhxRed",$BK$35:$BK$36)/SQRT($BH19)</f>
        <v>6.5316536956577863E-4</v>
      </c>
      <c r="BK19" s="4">
        <f>DAVERAGE(PlotSort,"PhxRedEdge",$BK$35:$BK$36)</f>
        <v>0.20749375000000003</v>
      </c>
      <c r="BL19" s="4">
        <f>DSTDEV(PlotSort,"PhxRedEdge",$BK$35:$BK$36)/SQRT($BH19)</f>
        <v>4.6059514828643167E-3</v>
      </c>
      <c r="BM19" s="4">
        <f>DAVERAGE(PlotSort,"TMRed",$BK$35:$BK$36)</f>
        <v>3.2550000000000003E-2</v>
      </c>
      <c r="BN19" s="4">
        <f>DSTDEV(PlotSort,"TMRed",$BK$35:$BK$36)/SQRT($BH19)</f>
        <v>7.0787239904754958E-4</v>
      </c>
      <c r="BO19" s="4">
        <f>DAVERAGE(PlotSort,"TMNIR",$BK$35:$BK$36)</f>
        <v>0.52375625000000003</v>
      </c>
      <c r="BP19" s="4">
        <f>DSTDEV(PlotSort,"TMNIR",$BK$35:$BK$36)/SQRT($BH19)</f>
        <v>1.4395111927172674E-2</v>
      </c>
      <c r="BQ19" s="4">
        <f>DAVERAGE(PlotSort,"NDRE",$BK$35:$BK$36)</f>
        <v>0.43128142925160934</v>
      </c>
      <c r="BR19" s="4">
        <f>DSTDEV(PlotSort,"NDRE",$BK$35:$BK$36)/SQRT($BH19)</f>
        <v>5.5530932529189291E-3</v>
      </c>
      <c r="BS19" s="4">
        <f>DAVERAGE(PlotSort,"rvi",$BK$35:$BK$36)</f>
        <v>16.212300369488084</v>
      </c>
      <c r="BT19" s="4">
        <f>DSTDEV(PlotSort,"rvi",$BK$35:$BK$36)/SQRT($BH19)</f>
        <v>0.53720050398256691</v>
      </c>
      <c r="BU19" s="17">
        <f>DAVERAGE(PlotSort,"ndvi",$BK$35:$BK$36)</f>
        <v>0.88147066948093356</v>
      </c>
      <c r="BV19" s="4">
        <f>DSTDEV(PlotSort,"ndvi",$BK$35:$BK$36)/SQRT($BH19)</f>
        <v>5.070031438226515E-3</v>
      </c>
      <c r="BW19" s="17">
        <f>DAVERAGE(PlotSort,"SAVI",$BK$35:$BK$36)</f>
        <v>0.69513572827568104</v>
      </c>
      <c r="BX19" s="4">
        <f>DSTDEV(PlotSort,"SAVI",$BK$35:$BK$36)/SQRT($BH19)</f>
        <v>1.2105290173887555E-2</v>
      </c>
      <c r="BY19" s="17">
        <f>DAVERAGE(PlotSort,"CCCI",$BK$35:$BK$36)</f>
        <v>0.32049766486099696</v>
      </c>
      <c r="BZ19" s="4">
        <f>DSTDEV(PlotSort,"CCCI",$BK$35:$BK$36)/SQRT($BH19)</f>
        <v>2.0608848643825492E-2</v>
      </c>
    </row>
    <row r="20" spans="2:78" ht="13.5" customHeight="1" x14ac:dyDescent="0.2">
      <c r="B20" s="10">
        <v>201</v>
      </c>
      <c r="C20" s="10">
        <v>9.2639999999999993</v>
      </c>
      <c r="D20" s="10">
        <v>201.386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36.5</v>
      </c>
      <c r="Q20" s="24">
        <v>1.79</v>
      </c>
      <c r="R20" s="24">
        <v>4.3099999999999996</v>
      </c>
      <c r="S20" s="24">
        <v>45.5</v>
      </c>
      <c r="T20" s="24">
        <v>92.81</v>
      </c>
      <c r="U20" s="10">
        <v>2</v>
      </c>
      <c r="V20" s="10">
        <v>0</v>
      </c>
      <c r="W20" s="10">
        <v>2</v>
      </c>
      <c r="X20" s="10">
        <v>3</v>
      </c>
      <c r="Y20" s="10">
        <v>1</v>
      </c>
      <c r="Z20" s="10">
        <v>1</v>
      </c>
      <c r="AA20" s="10">
        <v>270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0.77439999999999998</v>
      </c>
      <c r="AK20" s="10">
        <v>3.7600000000000001E-2</v>
      </c>
      <c r="AL20" s="11">
        <v>2.6800000000000001E-2</v>
      </c>
      <c r="AM20" s="11">
        <v>1.2999999999999999E-3</v>
      </c>
      <c r="AN20" s="11">
        <v>1.7995000000000001</v>
      </c>
      <c r="AO20" s="11">
        <v>6.93E-2</v>
      </c>
      <c r="AP20" s="11">
        <v>0.17849999999999999</v>
      </c>
      <c r="AQ20" s="11">
        <v>6.8999999999999999E-3</v>
      </c>
      <c r="AR20" s="11">
        <v>1.4447000000000001</v>
      </c>
      <c r="AS20" s="11">
        <v>8.72E-2</v>
      </c>
      <c r="AT20" s="11">
        <v>2.64E-2</v>
      </c>
      <c r="AU20" s="11">
        <v>1.6000000000000001E-3</v>
      </c>
      <c r="AV20" s="11">
        <v>34.7485</v>
      </c>
      <c r="AW20" s="11">
        <v>1.7784</v>
      </c>
      <c r="AX20" s="11">
        <v>0.49909999999999999</v>
      </c>
      <c r="AY20" s="11">
        <v>2.5499999999999998E-2</v>
      </c>
      <c r="AZ20" s="11">
        <v>0.47314049586776863</v>
      </c>
      <c r="BA20" s="11">
        <v>18.905303030303031</v>
      </c>
      <c r="BB20" s="11">
        <v>0.89952426260704099</v>
      </c>
      <c r="BC20" s="11">
        <v>0.69141882008776201</v>
      </c>
      <c r="BD20" s="11">
        <v>0.50159156235367874</v>
      </c>
      <c r="BE20" s="27"/>
    </row>
    <row r="21" spans="2:78" ht="13.5" customHeight="1" x14ac:dyDescent="0.2">
      <c r="B21" s="10">
        <v>201</v>
      </c>
      <c r="C21" s="10">
        <v>9.2720000000000002</v>
      </c>
      <c r="D21" s="10">
        <v>201.38632999999999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36.5</v>
      </c>
      <c r="Q21" s="24">
        <v>1.79</v>
      </c>
      <c r="R21" s="24">
        <v>4.3099999999999996</v>
      </c>
      <c r="S21" s="24">
        <v>45.4</v>
      </c>
      <c r="T21" s="24">
        <v>92.88</v>
      </c>
      <c r="U21" s="10">
        <v>2</v>
      </c>
      <c r="V21" s="10">
        <v>0</v>
      </c>
      <c r="W21" s="10">
        <v>2</v>
      </c>
      <c r="X21" s="10">
        <v>3</v>
      </c>
      <c r="Y21" s="10">
        <v>1</v>
      </c>
      <c r="Z21" s="10">
        <v>1</v>
      </c>
      <c r="AA21" s="10">
        <v>270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0.92249999999999999</v>
      </c>
      <c r="AK21" s="10">
        <v>1.6400000000000001E-2</v>
      </c>
      <c r="AL21" s="11">
        <v>3.1800000000000002E-2</v>
      </c>
      <c r="AM21" s="11">
        <v>5.9999999999999995E-4</v>
      </c>
      <c r="AN21" s="11">
        <v>2.3105000000000002</v>
      </c>
      <c r="AO21" s="11">
        <v>5.2600000000000001E-2</v>
      </c>
      <c r="AP21" s="11">
        <v>0.22869999999999999</v>
      </c>
      <c r="AQ21" s="11">
        <v>5.1999999999999998E-3</v>
      </c>
      <c r="AR21" s="11">
        <v>1.8099000000000001</v>
      </c>
      <c r="AS21" s="11">
        <v>4.5600000000000002E-2</v>
      </c>
      <c r="AT21" s="11">
        <v>3.3099999999999997E-2</v>
      </c>
      <c r="AU21" s="11">
        <v>8.0000000000000004E-4</v>
      </c>
      <c r="AV21" s="11">
        <v>44.000300000000003</v>
      </c>
      <c r="AW21" s="11">
        <v>1.0421</v>
      </c>
      <c r="AX21" s="11">
        <v>0.63080000000000003</v>
      </c>
      <c r="AY21" s="11">
        <v>1.49E-2</v>
      </c>
      <c r="AZ21" s="11">
        <v>0.46783013379872018</v>
      </c>
      <c r="BA21" s="11">
        <v>19.057401812688823</v>
      </c>
      <c r="BB21" s="11">
        <v>0.90028618767886726</v>
      </c>
      <c r="BC21" s="11">
        <v>0.77029813557865801</v>
      </c>
      <c r="BD21" s="11">
        <v>0.47032380353913489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0.26500000000000001</v>
      </c>
      <c r="BJ21" s="4"/>
      <c r="BK21" s="4">
        <f>DAVERAGE(PlotSort2,"PhxRedEdge",$BO$31:$BO$32)</f>
        <v>0.2868</v>
      </c>
      <c r="BL21" s="4"/>
      <c r="BM21" s="4">
        <f>DAVERAGE(PlotSort2,"TMRed",$BO$31:$BO$32)</f>
        <v>0.26119999999999999</v>
      </c>
      <c r="BN21" s="4"/>
      <c r="BO21" s="4">
        <f>DAVERAGE(PlotSort2,"TMNIR",$BO$31:$BO$32)</f>
        <v>0.3241</v>
      </c>
      <c r="BP21" s="4"/>
      <c r="BQ21" s="4">
        <f>DAVERAGE(PlotSort2,"NDRE",$BO$31:$BO$32)</f>
        <v>6.1057456212146012E-2</v>
      </c>
      <c r="BR21" s="4"/>
      <c r="BS21" s="4">
        <f>DAVERAGE(PlotSort2,"rvi",$BO$31:$BO$32)</f>
        <v>1.2408116385911179</v>
      </c>
      <c r="BT21" s="4"/>
      <c r="BU21" s="17">
        <f>DAVERAGE(PlotSort2,"ndvi",$BO$31:$BO$32)</f>
        <v>0.10746625662053651</v>
      </c>
      <c r="BV21" s="4"/>
      <c r="BW21" s="17">
        <f>DAVERAGE(PlotSort2,"SAVI",$BO$31:$BO$32)</f>
        <v>8.6934488159955789E-2</v>
      </c>
      <c r="BX21" s="4"/>
      <c r="BY21" s="17">
        <f>DAVERAGE(PlotSort2,"CCCI",$BO$31:$BO$32)</f>
        <v>0.58300612861515777</v>
      </c>
      <c r="BZ21" s="4"/>
    </row>
    <row r="22" spans="2:78" ht="13.5" customHeight="1" x14ac:dyDescent="0.2">
      <c r="B22" s="10">
        <v>201</v>
      </c>
      <c r="C22" s="10">
        <v>9.2810000000000006</v>
      </c>
      <c r="D22" s="10">
        <v>201.38670999999999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36.5</v>
      </c>
      <c r="Q22" s="24">
        <v>1.79</v>
      </c>
      <c r="R22" s="24">
        <v>4.3099999999999996</v>
      </c>
      <c r="S22" s="24">
        <v>45.29</v>
      </c>
      <c r="T22" s="24">
        <v>92.96</v>
      </c>
      <c r="U22" s="10">
        <v>2</v>
      </c>
      <c r="V22" s="10">
        <v>0</v>
      </c>
      <c r="W22" s="10">
        <v>2</v>
      </c>
      <c r="X22" s="10">
        <v>3</v>
      </c>
      <c r="Y22" s="10">
        <v>1</v>
      </c>
      <c r="Z22" s="10">
        <v>1</v>
      </c>
      <c r="AA22" s="10">
        <v>270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0.82920000000000005</v>
      </c>
      <c r="AK22" s="10">
        <v>5.8299999999999998E-2</v>
      </c>
      <c r="AL22" s="11">
        <v>2.86E-2</v>
      </c>
      <c r="AM22" s="11">
        <v>2E-3</v>
      </c>
      <c r="AN22" s="11">
        <v>2.1217000000000001</v>
      </c>
      <c r="AO22" s="11">
        <v>0.1343</v>
      </c>
      <c r="AP22" s="11">
        <v>0.20949999999999999</v>
      </c>
      <c r="AQ22" s="11">
        <v>1.3299999999999999E-2</v>
      </c>
      <c r="AR22" s="11">
        <v>1.5918000000000001</v>
      </c>
      <c r="AS22" s="11">
        <v>0.1091</v>
      </c>
      <c r="AT22" s="11">
        <v>2.9000000000000001E-2</v>
      </c>
      <c r="AU22" s="11">
        <v>2E-3</v>
      </c>
      <c r="AV22" s="11">
        <v>38.020299999999999</v>
      </c>
      <c r="AW22" s="11">
        <v>2.2755000000000001</v>
      </c>
      <c r="AX22" s="11">
        <v>0.54379999999999995</v>
      </c>
      <c r="AY22" s="11">
        <v>3.2500000000000001E-2</v>
      </c>
      <c r="AZ22" s="11">
        <v>0.44378069826098493</v>
      </c>
      <c r="BA22" s="11">
        <v>18.751724137931031</v>
      </c>
      <c r="BB22" s="11">
        <v>0.89874301675977641</v>
      </c>
      <c r="BC22" s="11">
        <v>0.71979865771812068</v>
      </c>
      <c r="BD22" s="11">
        <v>0.342875410562474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0.27300000000000002</v>
      </c>
      <c r="BJ22" s="4">
        <f>DSTDEV(PlotSort2,"PhxRed",$BP$31:$BP$32)/SQRT($BH22)</f>
        <v>3.7999999999999974E-3</v>
      </c>
      <c r="BK22" s="4">
        <f>DAVERAGE(PlotSort2,"PhxRedEdge",$BP$31:$BP$32)</f>
        <v>0.29715000000000003</v>
      </c>
      <c r="BL22" s="4">
        <f>DSTDEV(PlotSort2,"PhxRedEdge",$BP$31:$BP$32)/SQRT($BH22)</f>
        <v>4.3499999999999928E-3</v>
      </c>
      <c r="BM22" s="4">
        <f>DAVERAGE(PlotSort2,"TMRed",$BP$31:$BP$32)</f>
        <v>0.2676</v>
      </c>
      <c r="BN22" s="4">
        <f>DSTDEV(PlotSort2,"TMRed",$BP$31:$BP$32)/SQRT($BH22)</f>
        <v>4.0999999999999925E-3</v>
      </c>
      <c r="BO22" s="4">
        <f>DAVERAGE(PlotSort2,"TMNIR",$BP$31:$BP$32)</f>
        <v>0.33079999999999998</v>
      </c>
      <c r="BP22" s="4">
        <f>DSTDEV(PlotSort2,"TMNIR",$BP$31:$BP$32)/SQRT($BH22)</f>
        <v>5.0999999999999934E-3</v>
      </c>
      <c r="BQ22" s="4">
        <f>DAVERAGE(PlotSort2,"NDRE",$BP$31:$BP$32)</f>
        <v>5.3581229727984951E-2</v>
      </c>
      <c r="BR22" s="4">
        <f>DSTDEV(PlotSort2,"NDRE",$BP$31:$BP$32)/SQRT($BH22)</f>
        <v>3.8802035045870653E-4</v>
      </c>
      <c r="BS22" s="4">
        <f>DAVERAGE(PlotSort2,"rvi",$BP$31:$BP$32)</f>
        <v>1.2361715783467506</v>
      </c>
      <c r="BT22" s="4">
        <f>DSTDEV(PlotSort2,"rvi",$BP$31:$BP$32)/SQRT($BH22)</f>
        <v>1.1844741695943294E-4</v>
      </c>
      <c r="BU22" s="17">
        <f>DAVERAGE(PlotSort2,"ndvi",$BP$31:$BP$32)</f>
        <v>0.10561424490957935</v>
      </c>
      <c r="BV22" s="4">
        <f>DSTDEV(PlotSort2,"ndvi",$BP$31:$BP$32)/SQRT($BH22)</f>
        <v>4.7374576924920364E-5</v>
      </c>
      <c r="BW22" s="17">
        <f>DAVERAGE(PlotSort2,"SAVI",$BP$31:$BP$32)</f>
        <v>8.6301972403931171E-2</v>
      </c>
      <c r="BX22" s="4">
        <f>DSTDEV(PlotSort2,"SAVI",$BP$31:$BP$32)/SQRT($BH22)</f>
        <v>6.4277299151841577E-4</v>
      </c>
      <c r="BY22" s="17">
        <f>DAVERAGE(PlotSort2,"CCCI",$BP$31:$BP$32)</f>
        <v>0.46104482615740722</v>
      </c>
      <c r="BZ22" s="4">
        <f>DSTDEV(PlotSort2,"CCCI",$BP$31:$BP$32)/SQRT($BH22)</f>
        <v>6.8422289393528781E-3</v>
      </c>
    </row>
    <row r="23" spans="2:78" ht="13.5" customHeight="1" x14ac:dyDescent="0.2">
      <c r="B23" s="10">
        <v>201</v>
      </c>
      <c r="C23" s="10">
        <v>9.3019999999999996</v>
      </c>
      <c r="D23" s="10">
        <v>201.38758000000001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36.5</v>
      </c>
      <c r="Q23" s="24">
        <v>1.79</v>
      </c>
      <c r="R23" s="24">
        <v>4.3099999999999996</v>
      </c>
      <c r="S23" s="24">
        <v>45.03</v>
      </c>
      <c r="T23" s="24">
        <v>93.14</v>
      </c>
      <c r="U23" s="10">
        <v>2</v>
      </c>
      <c r="V23" s="10">
        <v>0</v>
      </c>
      <c r="W23" s="10">
        <v>2</v>
      </c>
      <c r="X23" s="10">
        <v>3</v>
      </c>
      <c r="Y23" s="10">
        <v>1</v>
      </c>
      <c r="Z23" s="10">
        <v>1</v>
      </c>
      <c r="AA23" s="10">
        <v>270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0.95389999999999997</v>
      </c>
      <c r="AK23" s="10">
        <v>1.7500000000000002E-2</v>
      </c>
      <c r="AL23" s="11">
        <v>3.27E-2</v>
      </c>
      <c r="AM23" s="11">
        <v>5.9999999999999995E-4</v>
      </c>
      <c r="AN23" s="11">
        <v>2.0434999999999999</v>
      </c>
      <c r="AO23" s="11">
        <v>6.7699999999999996E-2</v>
      </c>
      <c r="AP23" s="11">
        <v>0.2006</v>
      </c>
      <c r="AQ23" s="11">
        <v>6.6E-3</v>
      </c>
      <c r="AR23" s="11">
        <v>1.8506</v>
      </c>
      <c r="AS23" s="11">
        <v>6.3899999999999998E-2</v>
      </c>
      <c r="AT23" s="11">
        <v>3.3500000000000002E-2</v>
      </c>
      <c r="AU23" s="11">
        <v>1.1999999999999999E-3</v>
      </c>
      <c r="AV23" s="11">
        <v>35.218600000000002</v>
      </c>
      <c r="AW23" s="11">
        <v>1.3666</v>
      </c>
      <c r="AX23" s="11">
        <v>0.50109999999999999</v>
      </c>
      <c r="AY23" s="11">
        <v>1.9400000000000001E-2</v>
      </c>
      <c r="AZ23" s="11">
        <v>0.42824568904090066</v>
      </c>
      <c r="BA23" s="11">
        <v>14.958208955223879</v>
      </c>
      <c r="BB23" s="11">
        <v>0.87467265245043035</v>
      </c>
      <c r="BC23" s="11">
        <v>0.67794316644113672</v>
      </c>
      <c r="BD23" s="11">
        <v>0.323250408823825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0.28170000000000001</v>
      </c>
      <c r="BJ23" s="4">
        <f>DSTDEV(PlotSort2,"PhxRed",$BQ$31:$BQ$32)/SQRT($BH23)</f>
        <v>8.5000000000000075E-3</v>
      </c>
      <c r="BK23" s="4">
        <f>DAVERAGE(PlotSort2,"PhxRedEdge",$BQ$31:$BQ$32)</f>
        <v>0.32655000000000001</v>
      </c>
      <c r="BL23" s="4">
        <f>DSTDEV(PlotSort2,"PhxRedEdge",$BQ$31:$BQ$32)/SQRT($BH23)</f>
        <v>1.1249999999999982E-2</v>
      </c>
      <c r="BM23" s="4">
        <f>DAVERAGE(PlotSort2,"TMRed",$BQ$31:$BQ$32)</f>
        <v>0.27954999999999997</v>
      </c>
      <c r="BN23" s="4">
        <f>DSTDEV(PlotSort2,"TMRed",$BQ$31:$BQ$32)/SQRT($BH23)</f>
        <v>8.4499999999999836E-3</v>
      </c>
      <c r="BO23" s="4">
        <f>DAVERAGE(PlotSort2,"TMNIR",$BQ$31:$BQ$32)</f>
        <v>0.36719999999999997</v>
      </c>
      <c r="BP23" s="4">
        <f>DSTDEV(PlotSort2,"TMNIR",$BQ$31:$BQ$32)/SQRT($BH23)</f>
        <v>1.2800000000000008E-2</v>
      </c>
      <c r="BQ23" s="4">
        <f>DAVERAGE(PlotSort2,"NDRE",$BQ$31:$BQ$32)</f>
        <v>5.8587550357214864E-2</v>
      </c>
      <c r="BR23" s="4">
        <f>DSTDEV(PlotSort2,"NDRE",$BQ$31:$BQ$32)/SQRT($BH23)</f>
        <v>2.0319915518415135E-4</v>
      </c>
      <c r="BS23" s="4">
        <f>DAVERAGE(PlotSort2,"rvi",$BQ$31:$BQ$32)</f>
        <v>1.3133555678511415</v>
      </c>
      <c r="BT23" s="4">
        <f>DSTDEV(PlotSort2,"rvi",$BQ$31:$BQ$32)/SQRT($BH23)</f>
        <v>6.0888765933031488E-3</v>
      </c>
      <c r="BU23" s="17">
        <f>DAVERAGE(PlotSort2,"ndvi",$BQ$31:$BQ$32)</f>
        <v>0.13544900606460941</v>
      </c>
      <c r="BV23" s="4">
        <f>DSTDEV(PlotSort2,"ndvi",$BQ$31:$BQ$32)/SQRT($BH23)</f>
        <v>2.2755448335942396E-3</v>
      </c>
      <c r="BW23" s="17">
        <f>DAVERAGE(PlotSort2,"SAVI",$BQ$31:$BQ$32)</f>
        <v>0.11458400528227941</v>
      </c>
      <c r="BX23" s="4">
        <f>DSTDEV(PlotSort2,"SAVI",$BQ$31:$BQ$32)/SQRT($BH23)</f>
        <v>3.5666796492274597E-3</v>
      </c>
      <c r="BY23" s="17">
        <f>DAVERAGE(PlotSort2,"CCCI",$BQ$31:$BQ$32)</f>
        <v>0.28034716399317411</v>
      </c>
      <c r="BZ23" s="4">
        <f>DSTDEV(PlotSort2,"CCCI",$BQ$31:$BQ$32)/SQRT($BH23)</f>
        <v>1.571500277372978E-2</v>
      </c>
    </row>
    <row r="24" spans="2:78" ht="13.5" customHeight="1" x14ac:dyDescent="0.2">
      <c r="B24" s="10">
        <v>201</v>
      </c>
      <c r="C24" s="10">
        <v>9.3109999999999999</v>
      </c>
      <c r="D24" s="10">
        <v>201.38795999999999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36.5</v>
      </c>
      <c r="Q24" s="24">
        <v>1.79</v>
      </c>
      <c r="R24" s="24">
        <v>4.3099999999999996</v>
      </c>
      <c r="S24" s="24">
        <v>44.91</v>
      </c>
      <c r="T24" s="24">
        <v>93.22</v>
      </c>
      <c r="U24" s="10">
        <v>2</v>
      </c>
      <c r="V24" s="10">
        <v>0</v>
      </c>
      <c r="W24" s="10">
        <v>2</v>
      </c>
      <c r="X24" s="10">
        <v>3</v>
      </c>
      <c r="Y24" s="10">
        <v>1</v>
      </c>
      <c r="Z24" s="10">
        <v>1</v>
      </c>
      <c r="AA24" s="10">
        <v>270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0.95230000000000004</v>
      </c>
      <c r="AK24" s="10">
        <v>5.6599999999999998E-2</v>
      </c>
      <c r="AL24" s="11">
        <v>3.2500000000000001E-2</v>
      </c>
      <c r="AM24" s="11">
        <v>1.9E-3</v>
      </c>
      <c r="AN24" s="11">
        <v>2.1280000000000001</v>
      </c>
      <c r="AO24" s="11">
        <v>7.8899999999999998E-2</v>
      </c>
      <c r="AP24" s="11">
        <v>0.20830000000000001</v>
      </c>
      <c r="AQ24" s="11">
        <v>7.7000000000000002E-3</v>
      </c>
      <c r="AR24" s="11">
        <v>1.8254999999999999</v>
      </c>
      <c r="AS24" s="11">
        <v>0.14080000000000001</v>
      </c>
      <c r="AT24" s="11">
        <v>3.3000000000000002E-2</v>
      </c>
      <c r="AU24" s="11">
        <v>2.5000000000000001E-3</v>
      </c>
      <c r="AV24" s="11">
        <v>37.265300000000003</v>
      </c>
      <c r="AW24" s="11">
        <v>1.9239999999999999</v>
      </c>
      <c r="AX24" s="11">
        <v>0.52900000000000003</v>
      </c>
      <c r="AY24" s="11">
        <v>2.7300000000000001E-2</v>
      </c>
      <c r="AZ24" s="11">
        <v>0.43496541434965408</v>
      </c>
      <c r="BA24" s="11">
        <v>16.030303030303031</v>
      </c>
      <c r="BB24" s="11">
        <v>0.88256227758007111</v>
      </c>
      <c r="BC24" s="11">
        <v>0.70056497175141241</v>
      </c>
      <c r="BD24" s="11">
        <v>0.33883265987327366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0.69650000000000001</v>
      </c>
      <c r="BJ24" s="4"/>
      <c r="BK24" s="4">
        <f>DAVERAGE(PlotSort2,"PhxRedEdge",$BR$31:$BR$32)</f>
        <v>0.68159999999999998</v>
      </c>
      <c r="BL24" s="4"/>
      <c r="BM24" s="4">
        <f>DAVERAGE(PlotSort2,"TMRed",$BR$31:$BR$32)</f>
        <v>0.70179999999999998</v>
      </c>
      <c r="BN24" s="4"/>
      <c r="BO24" s="4">
        <f>DAVERAGE(PlotSort2,"TMNIR",$BR$31:$BR$32)</f>
        <v>0.66849999999999998</v>
      </c>
      <c r="BP24" s="4"/>
      <c r="BQ24" s="4">
        <f>DAVERAGE(PlotSort2,"NDRE",$BR$31:$BR$32)</f>
        <v>-9.7029849640767364E-3</v>
      </c>
      <c r="BR24" s="4"/>
      <c r="BS24" s="4">
        <f>DAVERAGE(PlotSort2,"rvi",$BR$31:$BR$32)</f>
        <v>0.95255058421202621</v>
      </c>
      <c r="BT24" s="4"/>
      <c r="BU24" s="17">
        <f>DAVERAGE(PlotSort2,"ndvi",$BR$31:$BR$32)</f>
        <v>-2.4301247901919287E-2</v>
      </c>
      <c r="BV24" s="4"/>
      <c r="BW24" s="17">
        <f>DAVERAGE(PlotSort2,"SAVI",$BR$31:$BR$32)</f>
        <v>-1.1869753515478801E-2</v>
      </c>
      <c r="BX24" s="4"/>
      <c r="BY24" s="17">
        <f>DAVERAGE(PlotSort2,"CCCI",$BR$31:$BR$32)</f>
        <v>0.591340688617081</v>
      </c>
      <c r="BZ24" s="4"/>
    </row>
    <row r="25" spans="2:78" ht="13.5" customHeight="1" x14ac:dyDescent="0.2">
      <c r="B25" s="10">
        <v>201</v>
      </c>
      <c r="C25" s="10">
        <v>9.3190000000000008</v>
      </c>
      <c r="D25" s="10">
        <v>201.38829000000001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36.5</v>
      </c>
      <c r="Q25" s="24">
        <v>1.79</v>
      </c>
      <c r="R25" s="24">
        <v>4.3099999999999996</v>
      </c>
      <c r="S25" s="24">
        <v>44.81</v>
      </c>
      <c r="T25" s="24">
        <v>93.3</v>
      </c>
      <c r="U25" s="10">
        <v>2</v>
      </c>
      <c r="V25" s="10">
        <v>0</v>
      </c>
      <c r="W25" s="10">
        <v>2</v>
      </c>
      <c r="X25" s="10">
        <v>3</v>
      </c>
      <c r="Y25" s="10">
        <v>1</v>
      </c>
      <c r="Z25" s="10">
        <v>1</v>
      </c>
      <c r="AA25" s="10">
        <v>270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0.97109999999999996</v>
      </c>
      <c r="AK25" s="10">
        <v>4.4299999999999999E-2</v>
      </c>
      <c r="AL25" s="11">
        <v>3.3099999999999997E-2</v>
      </c>
      <c r="AM25" s="11">
        <v>1.5E-3</v>
      </c>
      <c r="AN25" s="11">
        <v>2.101</v>
      </c>
      <c r="AO25" s="11">
        <v>7.85E-2</v>
      </c>
      <c r="AP25" s="11">
        <v>0.20519999999999999</v>
      </c>
      <c r="AQ25" s="11">
        <v>7.7000000000000002E-3</v>
      </c>
      <c r="AR25" s="11">
        <v>1.9077999999999999</v>
      </c>
      <c r="AS25" s="11">
        <v>6.3899999999999998E-2</v>
      </c>
      <c r="AT25" s="11">
        <v>3.44E-2</v>
      </c>
      <c r="AU25" s="11">
        <v>1.1999999999999999E-3</v>
      </c>
      <c r="AV25" s="11">
        <v>36.006900000000002</v>
      </c>
      <c r="AW25" s="11">
        <v>1.0108999999999999</v>
      </c>
      <c r="AX25" s="11">
        <v>0.51019999999999999</v>
      </c>
      <c r="AY25" s="11">
        <v>1.43E-2</v>
      </c>
      <c r="AZ25" s="11">
        <v>0.42633491752865527</v>
      </c>
      <c r="BA25" s="11">
        <v>14.831395348837209</v>
      </c>
      <c r="BB25" s="11">
        <v>0.87366874770473746</v>
      </c>
      <c r="BC25" s="11">
        <v>0.68322802986789199</v>
      </c>
      <c r="BD25" s="11">
        <v>0.31533072938347562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1.0046666666666668</v>
      </c>
      <c r="BJ25" s="4">
        <f>DSTDEV(PlotSort2,"PhxRed",$BS$31:$BS$32)/SQRT($BH25)</f>
        <v>4.4475961047639023E-3</v>
      </c>
      <c r="BK25" s="4">
        <f>DAVERAGE(PlotSort2,"PhxRedEdge",$BS$31:$BS$32)</f>
        <v>1.0044999999999999</v>
      </c>
      <c r="BL25" s="4">
        <f>DSTDEV(PlotSort2,"PhxRedEdge",$BS$31:$BS$32)/SQRT($BH25)</f>
        <v>4.4769781475157136E-3</v>
      </c>
      <c r="BM25" s="4">
        <f>DAVERAGE(PlotSort2,"TMRed",$BS$31:$BS$32)</f>
        <v>1.0046666666666668</v>
      </c>
      <c r="BN25" s="4">
        <f>DSTDEV(PlotSort2,"TMRed",$BS$31:$BS$32)/SQRT($BH25)</f>
        <v>4.4475961047639023E-3</v>
      </c>
      <c r="BO25" s="4">
        <f>DAVERAGE(PlotSort2,"TMNIR",$BS$31:$BS$32)</f>
        <v>1.0044999999999999</v>
      </c>
      <c r="BP25" s="4">
        <f>DSTDEV(PlotSort2,"TMNIR",$BS$31:$BS$32)/SQRT($BH25)</f>
        <v>4.4769781475157136E-3</v>
      </c>
      <c r="BQ25" s="4">
        <f>DAVERAGE(PlotSort2,"NDRE",$BS$31:$BS$32)</f>
        <v>0.74639832441055987</v>
      </c>
      <c r="BR25" s="4">
        <f>DSTDEV(PlotSort2,"NDRE",$BS$31:$BS$32)/SQRT($BH25)</f>
        <v>1.1553131527450632E-3</v>
      </c>
      <c r="BS25" s="4">
        <f>DAVERAGE(PlotSort2,"rvi",$BS$31:$BS$32)</f>
        <v>1.2720729340696375</v>
      </c>
      <c r="BT25" s="4">
        <f>DSTDEV(PlotSort2,"rvi",$BS$31:$BS$32)/SQRT($BH25)</f>
        <v>2.5575302767832132E-3</v>
      </c>
      <c r="BU25" s="17">
        <f>DAVERAGE(PlotSort2,"ndvi",$BS$31:$BS$32)</f>
        <v>0.11974433608184314</v>
      </c>
      <c r="BV25" s="4">
        <f>DSTDEV(PlotSort2,"ndvi",$BS$31:$BS$32)/SQRT($BH25)</f>
        <v>9.9100549030262889E-4</v>
      </c>
      <c r="BW25" s="17">
        <f>DAVERAGE(PlotSort2,"SAVI",$BS$31:$BS$32)</f>
        <v>0.1789144772701079</v>
      </c>
      <c r="BX25" s="4">
        <f>DSTDEV(PlotSort2,"SAVI",$BS$31:$BS$32)/SQRT($BH25)</f>
        <v>1.4513254422860191E-3</v>
      </c>
      <c r="BY25" s="17">
        <f>DAVERAGE(PlotSort2,"CCCI",$BS$31:$BS$32)</f>
        <v>12.83040849345087</v>
      </c>
      <c r="BZ25" s="4">
        <f>DSTDEV(PlotSort2,"CCCI",$BS$31:$BS$32)/SQRT($BH25)</f>
        <v>2.4592750939402174E-2</v>
      </c>
    </row>
    <row r="26" spans="2:78" ht="13.5" customHeight="1" x14ac:dyDescent="0.2">
      <c r="B26" s="10">
        <v>201</v>
      </c>
      <c r="C26" s="10">
        <v>9.548</v>
      </c>
      <c r="D26" s="10">
        <v>201.39783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36.5</v>
      </c>
      <c r="Q26" s="24">
        <v>1.79</v>
      </c>
      <c r="R26" s="24">
        <v>4.3099999999999996</v>
      </c>
      <c r="S26" s="24">
        <v>41.94</v>
      </c>
      <c r="T26" s="24">
        <v>95.4</v>
      </c>
      <c r="U26" s="10">
        <v>2</v>
      </c>
      <c r="V26" s="10">
        <v>0</v>
      </c>
      <c r="W26" s="10">
        <v>2</v>
      </c>
      <c r="X26" s="10">
        <v>3</v>
      </c>
      <c r="Y26" s="10">
        <v>1</v>
      </c>
      <c r="Z26" s="10">
        <v>1</v>
      </c>
      <c r="AA26" s="10">
        <v>270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1.0152000000000001</v>
      </c>
      <c r="AK26" s="10">
        <v>4.5100000000000001E-2</v>
      </c>
      <c r="AL26" s="11">
        <v>3.2899999999999999E-2</v>
      </c>
      <c r="AM26" s="11">
        <v>1.5E-3</v>
      </c>
      <c r="AN26" s="11">
        <v>2.3752</v>
      </c>
      <c r="AO26" s="11">
        <v>4.6199999999999998E-2</v>
      </c>
      <c r="AP26" s="11">
        <v>0.21909999999999999</v>
      </c>
      <c r="AQ26" s="11">
        <v>4.3E-3</v>
      </c>
      <c r="AR26" s="11">
        <v>1.8948</v>
      </c>
      <c r="AS26" s="11">
        <v>0.1055</v>
      </c>
      <c r="AT26" s="11">
        <v>3.2399999999999998E-2</v>
      </c>
      <c r="AU26" s="11">
        <v>1.8E-3</v>
      </c>
      <c r="AV26" s="11">
        <v>40.730600000000003</v>
      </c>
      <c r="AW26" s="11">
        <v>0.77580000000000005</v>
      </c>
      <c r="AX26" s="11">
        <v>0.54879999999999995</v>
      </c>
      <c r="AY26" s="11">
        <v>1.0500000000000001E-2</v>
      </c>
      <c r="AZ26" s="11">
        <v>0.42935278030993623</v>
      </c>
      <c r="BA26" s="11">
        <v>16.938271604938272</v>
      </c>
      <c r="BB26" s="11">
        <v>0.88850653819683423</v>
      </c>
      <c r="BC26" s="11">
        <v>0.71642619311875688</v>
      </c>
      <c r="BD26" s="11">
        <v>0.29135659795776286</v>
      </c>
      <c r="BE26" s="27"/>
    </row>
    <row r="27" spans="2:78" ht="13.5" customHeight="1" x14ac:dyDescent="0.2">
      <c r="B27" s="10">
        <v>201</v>
      </c>
      <c r="C27" s="10">
        <v>9.5389999999999997</v>
      </c>
      <c r="D27" s="10">
        <v>201.39746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36.5</v>
      </c>
      <c r="Q27" s="24">
        <v>1.79</v>
      </c>
      <c r="R27" s="24">
        <v>4.3099999999999996</v>
      </c>
      <c r="S27" s="24">
        <v>42.06</v>
      </c>
      <c r="T27" s="24">
        <v>95.32</v>
      </c>
      <c r="U27" s="10">
        <v>2</v>
      </c>
      <c r="V27" s="10">
        <v>0</v>
      </c>
      <c r="W27" s="10">
        <v>2</v>
      </c>
      <c r="X27" s="10">
        <v>3</v>
      </c>
      <c r="Y27" s="10">
        <v>1</v>
      </c>
      <c r="Z27" s="10">
        <v>1</v>
      </c>
      <c r="AA27" s="10">
        <v>270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0.95579999999999998</v>
      </c>
      <c r="AK27" s="10">
        <v>7.4700000000000003E-2</v>
      </c>
      <c r="AL27" s="11">
        <v>3.1E-2</v>
      </c>
      <c r="AM27" s="11">
        <v>2.3999999999999998E-3</v>
      </c>
      <c r="AN27" s="11">
        <v>2.2740999999999998</v>
      </c>
      <c r="AO27" s="11">
        <v>0.18790000000000001</v>
      </c>
      <c r="AP27" s="11">
        <v>0.2102</v>
      </c>
      <c r="AQ27" s="11">
        <v>1.7399999999999999E-2</v>
      </c>
      <c r="AR27" s="11">
        <v>1.9024000000000001</v>
      </c>
      <c r="AS27" s="11">
        <v>0.19889999999999999</v>
      </c>
      <c r="AT27" s="11">
        <v>3.2599999999999997E-2</v>
      </c>
      <c r="AU27" s="11">
        <v>3.3999999999999998E-3</v>
      </c>
      <c r="AV27" s="11">
        <v>40.322899999999997</v>
      </c>
      <c r="AW27" s="11">
        <v>2.9348999999999998</v>
      </c>
      <c r="AX27" s="11">
        <v>0.5444</v>
      </c>
      <c r="AY27" s="11">
        <v>3.9600000000000003E-2</v>
      </c>
      <c r="AZ27" s="11">
        <v>0.44288364696527965</v>
      </c>
      <c r="BA27" s="11">
        <v>16.699386503067487</v>
      </c>
      <c r="BB27" s="11">
        <v>0.88700173310225316</v>
      </c>
      <c r="BC27" s="11">
        <v>0.71281337047353766</v>
      </c>
      <c r="BD27" s="11">
        <v>0.37042554520568732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7.9850000000000004E-2</v>
      </c>
      <c r="BJ27" s="4">
        <f>DSTDEV(PlotSort2,"PhxRed",$BT$31:$BT$32)/SQRT($BH27)</f>
        <v>4.3499999999999997E-3</v>
      </c>
      <c r="BK27" s="4">
        <f>DAVERAGE(PlotSort2,"PhxRedEdge",$BT$31:$BT$32)</f>
        <v>0.20450000000000002</v>
      </c>
      <c r="BL27" s="4">
        <f>DSTDEV(PlotSort2,"PhxRedEdge",$BT$31:$BT$32)/SQRT($BH27)</f>
        <v>1.9999999999999879E-3</v>
      </c>
      <c r="BM27" s="4">
        <f>DAVERAGE(PlotSort2,"TMRed",$BT$31:$BT$32)</f>
        <v>8.1449999999999995E-2</v>
      </c>
      <c r="BN27" s="4">
        <f>DSTDEV(PlotSort2,"TMRed",$BT$31:$BT$32)/SQRT($BH27)</f>
        <v>4.3499999999999997E-3</v>
      </c>
      <c r="BO27" s="4">
        <f>DAVERAGE(PlotSort2,"TMNIR",$BT$31:$BT$32)</f>
        <v>0.41244999999999998</v>
      </c>
      <c r="BP27" s="4">
        <f>DSTDEV(PlotSort2,"TMNIR",$BT$31:$BT$32)/SQRT($BH27)</f>
        <v>3.0499999999999972E-3</v>
      </c>
      <c r="BQ27" s="4">
        <f>DAVERAGE(PlotSort2,"NDRE",$BT$31:$BT$32)</f>
        <v>0.33707000334733039</v>
      </c>
      <c r="BR27" s="4">
        <f>DSTDEV(PlotSort2,"NDRE",$BT$31:$BT$32)/SQRT($BH27)</f>
        <v>1.057141610996043E-3</v>
      </c>
      <c r="BS27" s="4">
        <f>DAVERAGE(PlotSort2,"rvi",$BT$31:$BT$32)</f>
        <v>5.076322186244365</v>
      </c>
      <c r="BT27" s="4">
        <f>DSTDEV(PlotSort2,"rvi",$BT$31:$BT$32)/SQRT($BH27)</f>
        <v>0.23366484358702252</v>
      </c>
      <c r="BU27" s="17">
        <f>DAVERAGE(PlotSort2,"ndvi",$BT$31:$BT$32)</f>
        <v>0.67036607185141861</v>
      </c>
      <c r="BV27" s="4">
        <f>DSTDEV(PlotSort2,"ndvi",$BT$31:$BT$32)/SQRT($BH27)</f>
        <v>1.2676065866978115E-2</v>
      </c>
      <c r="BW27" s="17">
        <f>DAVERAGE(PlotSort2,"SAVI",$BT$31:$BT$32)</f>
        <v>0.49958954018670809</v>
      </c>
      <c r="BX27" s="4">
        <f>DSTDEV(PlotSort2,"SAVI",$BT$31:$BT$32)/SQRT($BH27)</f>
        <v>5.6816204823237904E-3</v>
      </c>
      <c r="BY27" s="17">
        <f>DAVERAGE(PlotSort2,"CCCI",$BT$31:$BT$32)</f>
        <v>0.39473903588766168</v>
      </c>
      <c r="BZ27" s="4">
        <f>DSTDEV(PlotSort2,"CCCI",$BT$31:$BT$32)/SQRT($BH27)</f>
        <v>3.7105828936327294E-2</v>
      </c>
    </row>
    <row r="28" spans="2:78" ht="13.5" customHeight="1" x14ac:dyDescent="0.2">
      <c r="B28" s="10">
        <v>201</v>
      </c>
      <c r="C28" s="10">
        <v>9.5310000000000006</v>
      </c>
      <c r="D28" s="10">
        <v>201.39712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36.5</v>
      </c>
      <c r="Q28" s="24">
        <v>1.79</v>
      </c>
      <c r="R28" s="24">
        <v>4.3099999999999996</v>
      </c>
      <c r="S28" s="24">
        <v>42.16</v>
      </c>
      <c r="T28" s="24">
        <v>95.24</v>
      </c>
      <c r="U28" s="10">
        <v>2</v>
      </c>
      <c r="V28" s="10">
        <v>0</v>
      </c>
      <c r="W28" s="10">
        <v>2</v>
      </c>
      <c r="X28" s="10">
        <v>3</v>
      </c>
      <c r="Y28" s="10">
        <v>1</v>
      </c>
      <c r="Z28" s="10">
        <v>1</v>
      </c>
      <c r="AA28" s="10">
        <v>270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0.96179999999999999</v>
      </c>
      <c r="AK28" s="10">
        <v>7.0800000000000002E-2</v>
      </c>
      <c r="AL28" s="11">
        <v>3.1300000000000001E-2</v>
      </c>
      <c r="AM28" s="11">
        <v>2.3E-3</v>
      </c>
      <c r="AN28" s="11">
        <v>2.1793</v>
      </c>
      <c r="AO28" s="11">
        <v>0.12720000000000001</v>
      </c>
      <c r="AP28" s="11">
        <v>0.20180000000000001</v>
      </c>
      <c r="AQ28" s="11">
        <v>1.18E-2</v>
      </c>
      <c r="AR28" s="11">
        <v>1.9001999999999999</v>
      </c>
      <c r="AS28" s="11">
        <v>0.1421</v>
      </c>
      <c r="AT28" s="11">
        <v>3.2599999999999997E-2</v>
      </c>
      <c r="AU28" s="11">
        <v>2.3999999999999998E-3</v>
      </c>
      <c r="AV28" s="11">
        <v>37.517000000000003</v>
      </c>
      <c r="AW28" s="11">
        <v>1.8636999999999999</v>
      </c>
      <c r="AX28" s="11">
        <v>0.50729999999999997</v>
      </c>
      <c r="AY28" s="11">
        <v>2.52E-2</v>
      </c>
      <c r="AZ28" s="11">
        <v>0.43082780989987307</v>
      </c>
      <c r="BA28" s="11">
        <v>15.561349693251534</v>
      </c>
      <c r="BB28" s="11">
        <v>0.87923689572142993</v>
      </c>
      <c r="BC28" s="11">
        <v>0.68472930089431683</v>
      </c>
      <c r="BD28" s="11">
        <v>0.32500866915934795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4.215E-2</v>
      </c>
      <c r="BJ28" s="4">
        <f>DSTDEV(PlotSort2,"PhxRed",$BU$31:$BU$32)/SQRT($BH28)</f>
        <v>3.3499999999999984E-3</v>
      </c>
      <c r="BK28" s="4">
        <f>DAVERAGE(PlotSort2,"PhxRedEdge",$BU$31:$BU$32)</f>
        <v>0.17979999999999999</v>
      </c>
      <c r="BL28" s="4">
        <f>DSTDEV(PlotSort2,"PhxRedEdge",$BU$31:$BU$32)/SQRT($BH28)</f>
        <v>5.7999999999999987E-3</v>
      </c>
      <c r="BM28" s="4">
        <f>DAVERAGE(PlotSort2,"TMRed",$BU$31:$BU$32)</f>
        <v>4.1950000000000001E-2</v>
      </c>
      <c r="BN28" s="4">
        <f>DSTDEV(PlotSort2,"TMRed",$BU$31:$BU$32)/SQRT($BH28)</f>
        <v>2.7499999999999985E-3</v>
      </c>
      <c r="BO28" s="4">
        <f>DAVERAGE(PlotSort2,"TMNIR",$BU$31:$BU$32)</f>
        <v>0.46479999999999999</v>
      </c>
      <c r="BP28" s="4">
        <f>DSTDEV(PlotSort2,"TMNIR",$BU$31:$BU$32)/SQRT($BH28)</f>
        <v>3.3100000000000018E-2</v>
      </c>
      <c r="BQ28" s="4">
        <f>DAVERAGE(PlotSort2,"NDRE",$BU$31:$BU$32)</f>
        <v>0.44118554782963459</v>
      </c>
      <c r="BR28" s="4">
        <f>DSTDEV(PlotSort2,"NDRE",$BU$31:$BU$32)/SQRT($BH28)</f>
        <v>1.5727400231813848E-2</v>
      </c>
      <c r="BS28" s="4">
        <f>DAVERAGE(PlotSort2,"rvi",$BU$31:$BU$32)</f>
        <v>11.179624366525132</v>
      </c>
      <c r="BT28" s="4">
        <f>DSTDEV(PlotSort2,"rvi",$BU$31:$BU$32)/SQRT($BH28)</f>
        <v>1.5219062457197743</v>
      </c>
      <c r="BU28" s="17">
        <f>DAVERAGE(PlotSort2,"ndvi",$BU$31:$BU$32)</f>
        <v>0.83318673799540111</v>
      </c>
      <c r="BV28" s="4">
        <f>DSTDEV(PlotSort2,"ndvi",$BU$31:$BU$32)/SQRT($BH28)</f>
        <v>2.0844168725879797E-2</v>
      </c>
      <c r="BW28" s="17">
        <f>DAVERAGE(PlotSort2,"SAVI",$BU$31:$BU$32)</f>
        <v>0.62898371779373607</v>
      </c>
      <c r="BX28" s="4">
        <f>DSTDEV(PlotSort2,"SAVI",$BU$31:$BU$32)/SQRT($BH28)</f>
        <v>3.4452787846992849E-2</v>
      </c>
      <c r="BY28" s="17">
        <f>DAVERAGE(PlotSort2,"CCCI",$BU$31:$BU$32)</f>
        <v>0.51806932254550042</v>
      </c>
      <c r="BZ28" s="4">
        <f>DSTDEV(PlotSort2,"CCCI",$BU$31:$BU$32)/SQRT($BH28)</f>
        <v>2.7444019920606823E-2</v>
      </c>
    </row>
    <row r="29" spans="2:78" ht="13.5" customHeight="1" x14ac:dyDescent="0.2">
      <c r="B29" s="10">
        <v>201</v>
      </c>
      <c r="C29" s="10">
        <v>9.5229999999999997</v>
      </c>
      <c r="D29" s="10">
        <v>201.39679000000001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36.5</v>
      </c>
      <c r="Q29" s="24">
        <v>1.79</v>
      </c>
      <c r="R29" s="24">
        <v>4.3099999999999996</v>
      </c>
      <c r="S29" s="24">
        <v>42.26</v>
      </c>
      <c r="T29" s="24">
        <v>95.17</v>
      </c>
      <c r="U29" s="10">
        <v>2</v>
      </c>
      <c r="V29" s="10">
        <v>0</v>
      </c>
      <c r="W29" s="10">
        <v>2</v>
      </c>
      <c r="X29" s="10">
        <v>3</v>
      </c>
      <c r="Y29" s="10">
        <v>1</v>
      </c>
      <c r="Z29" s="10">
        <v>1</v>
      </c>
      <c r="AA29" s="10">
        <v>270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0.99729999999999996</v>
      </c>
      <c r="AK29" s="10">
        <v>3.3300000000000003E-2</v>
      </c>
      <c r="AL29" s="11">
        <v>3.2500000000000001E-2</v>
      </c>
      <c r="AM29" s="11">
        <v>1.1000000000000001E-3</v>
      </c>
      <c r="AN29" s="11">
        <v>2.3725000000000001</v>
      </c>
      <c r="AO29" s="11">
        <v>7.5200000000000003E-2</v>
      </c>
      <c r="AP29" s="11">
        <v>0.22020000000000001</v>
      </c>
      <c r="AQ29" s="11">
        <v>7.0000000000000001E-3</v>
      </c>
      <c r="AR29" s="11">
        <v>1.9117999999999999</v>
      </c>
      <c r="AS29" s="11">
        <v>4.5600000000000002E-2</v>
      </c>
      <c r="AT29" s="11">
        <v>3.2899999999999999E-2</v>
      </c>
      <c r="AU29" s="11">
        <v>8.0000000000000004E-4</v>
      </c>
      <c r="AV29" s="11">
        <v>39.1539</v>
      </c>
      <c r="AW29" s="11">
        <v>0.34320000000000001</v>
      </c>
      <c r="AX29" s="11">
        <v>0.53039999999999998</v>
      </c>
      <c r="AY29" s="11">
        <v>4.5999999999999999E-3</v>
      </c>
      <c r="AZ29" s="11">
        <v>0.41326938449240608</v>
      </c>
      <c r="BA29" s="11">
        <v>16.121580547112462</v>
      </c>
      <c r="BB29" s="11">
        <v>0.88318835434049348</v>
      </c>
      <c r="BC29" s="11">
        <v>0.70182450860528545</v>
      </c>
      <c r="BD29" s="11">
        <v>0.21646736197594835</v>
      </c>
      <c r="BE29" s="27"/>
      <c r="BF29" s="5"/>
    </row>
    <row r="30" spans="2:78" ht="13.5" customHeight="1" x14ac:dyDescent="0.2">
      <c r="B30" s="10">
        <v>201</v>
      </c>
      <c r="C30" s="10">
        <v>9.5009999999999994</v>
      </c>
      <c r="D30" s="10">
        <v>201.39587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36.5</v>
      </c>
      <c r="Q30" s="24">
        <v>1.79</v>
      </c>
      <c r="R30" s="24">
        <v>4.3099999999999996</v>
      </c>
      <c r="S30" s="24">
        <v>42.53</v>
      </c>
      <c r="T30" s="24">
        <v>94.96</v>
      </c>
      <c r="U30" s="10">
        <v>2</v>
      </c>
      <c r="V30" s="10">
        <v>0</v>
      </c>
      <c r="W30" s="10">
        <v>2</v>
      </c>
      <c r="X30" s="10">
        <v>3</v>
      </c>
      <c r="Y30" s="10">
        <v>1</v>
      </c>
      <c r="Z30" s="10">
        <v>1</v>
      </c>
      <c r="AA30" s="10">
        <v>270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0.96850000000000003</v>
      </c>
      <c r="AK30" s="10">
        <v>4.0800000000000003E-2</v>
      </c>
      <c r="AL30" s="11">
        <v>3.1699999999999999E-2</v>
      </c>
      <c r="AM30" s="11">
        <v>1.2999999999999999E-3</v>
      </c>
      <c r="AN30" s="11">
        <v>2.3532999999999999</v>
      </c>
      <c r="AO30" s="11">
        <v>6.1199999999999997E-2</v>
      </c>
      <c r="AP30" s="11">
        <v>0.2195</v>
      </c>
      <c r="AQ30" s="11">
        <v>5.7000000000000002E-3</v>
      </c>
      <c r="AR30" s="11">
        <v>1.9363999999999999</v>
      </c>
      <c r="AS30" s="11">
        <v>0.08</v>
      </c>
      <c r="AT30" s="11">
        <v>3.3500000000000002E-2</v>
      </c>
      <c r="AU30" s="11">
        <v>1.4E-3</v>
      </c>
      <c r="AV30" s="11">
        <v>44.1875</v>
      </c>
      <c r="AW30" s="11">
        <v>0.3931</v>
      </c>
      <c r="AX30" s="11">
        <v>0.60129999999999995</v>
      </c>
      <c r="AY30" s="11">
        <v>5.3E-3</v>
      </c>
      <c r="AZ30" s="11">
        <v>0.46515594541910321</v>
      </c>
      <c r="BA30" s="11">
        <v>17.94925373134328</v>
      </c>
      <c r="BB30" s="11">
        <v>0.89445494643982359</v>
      </c>
      <c r="BC30" s="11">
        <v>0.75052872752908018</v>
      </c>
      <c r="BD30" s="11">
        <v>0.47231571080921547</v>
      </c>
      <c r="BE30" s="27"/>
      <c r="BF30" s="5"/>
      <c r="BH30" s="19" t="s">
        <v>116</v>
      </c>
    </row>
    <row r="31" spans="2:78" ht="13.5" customHeight="1" x14ac:dyDescent="0.2">
      <c r="B31" s="10">
        <v>201</v>
      </c>
      <c r="C31" s="10">
        <v>9.4930000000000003</v>
      </c>
      <c r="D31" s="10">
        <v>201.39554000000001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36.5</v>
      </c>
      <c r="Q31" s="24">
        <v>1.79</v>
      </c>
      <c r="R31" s="24">
        <v>4.3099999999999996</v>
      </c>
      <c r="S31" s="24">
        <v>42.63</v>
      </c>
      <c r="T31" s="24">
        <v>94.89</v>
      </c>
      <c r="U31" s="10">
        <v>2</v>
      </c>
      <c r="V31" s="10">
        <v>0</v>
      </c>
      <c r="W31" s="10">
        <v>2</v>
      </c>
      <c r="X31" s="10">
        <v>3</v>
      </c>
      <c r="Y31" s="10">
        <v>1</v>
      </c>
      <c r="Z31" s="10">
        <v>1</v>
      </c>
      <c r="AA31" s="10">
        <v>270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0.98</v>
      </c>
      <c r="AK31" s="10">
        <v>1.47E-2</v>
      </c>
      <c r="AL31" s="11">
        <v>3.2099999999999997E-2</v>
      </c>
      <c r="AM31" s="11">
        <v>5.0000000000000001E-4</v>
      </c>
      <c r="AN31" s="11">
        <v>2.3130000000000002</v>
      </c>
      <c r="AO31" s="11">
        <v>5.45E-2</v>
      </c>
      <c r="AP31" s="11">
        <v>0.2162</v>
      </c>
      <c r="AQ31" s="11">
        <v>5.1000000000000004E-3</v>
      </c>
      <c r="AR31" s="11">
        <v>1.9275</v>
      </c>
      <c r="AS31" s="11">
        <v>0.1077</v>
      </c>
      <c r="AT31" s="11">
        <v>3.3399999999999999E-2</v>
      </c>
      <c r="AU31" s="11">
        <v>1.9E-3</v>
      </c>
      <c r="AV31" s="11">
        <v>39.753</v>
      </c>
      <c r="AW31" s="11">
        <v>1.3208</v>
      </c>
      <c r="AX31" s="11">
        <v>0.54190000000000005</v>
      </c>
      <c r="AY31" s="11">
        <v>1.7999999999999999E-2</v>
      </c>
      <c r="AZ31" s="11">
        <v>0.4296266983247593</v>
      </c>
      <c r="BA31" s="11">
        <v>16.224550898203596</v>
      </c>
      <c r="BB31" s="11">
        <v>0.88388666782548242</v>
      </c>
      <c r="BC31" s="11">
        <v>0.70933692922905245</v>
      </c>
      <c r="BD31" s="11">
        <v>0.30549502902375608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201</v>
      </c>
      <c r="C32" s="10">
        <v>9.4849999999999994</v>
      </c>
      <c r="D32" s="10">
        <v>201.39520999999999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36.5</v>
      </c>
      <c r="Q32" s="24">
        <v>1.79</v>
      </c>
      <c r="R32" s="24">
        <v>4.3099999999999996</v>
      </c>
      <c r="S32" s="24">
        <v>42.73</v>
      </c>
      <c r="T32" s="24">
        <v>94.81</v>
      </c>
      <c r="U32" s="10">
        <v>2</v>
      </c>
      <c r="V32" s="10">
        <v>0</v>
      </c>
      <c r="W32" s="10">
        <v>2</v>
      </c>
      <c r="X32" s="10">
        <v>3</v>
      </c>
      <c r="Y32" s="10">
        <v>1</v>
      </c>
      <c r="Z32" s="10">
        <v>1</v>
      </c>
      <c r="AA32" s="10">
        <v>270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0.98780000000000001</v>
      </c>
      <c r="AK32" s="10">
        <v>2.29E-2</v>
      </c>
      <c r="AL32" s="11">
        <v>3.2399999999999998E-2</v>
      </c>
      <c r="AM32" s="11">
        <v>8.0000000000000004E-4</v>
      </c>
      <c r="AN32" s="11">
        <v>2.4289000000000001</v>
      </c>
      <c r="AO32" s="11">
        <v>0.1188</v>
      </c>
      <c r="AP32" s="11">
        <v>0.22750000000000001</v>
      </c>
      <c r="AQ32" s="11">
        <v>1.11E-2</v>
      </c>
      <c r="AR32" s="11">
        <v>1.9300999999999999</v>
      </c>
      <c r="AS32" s="11">
        <v>6.1199999999999997E-2</v>
      </c>
      <c r="AT32" s="11">
        <v>3.3500000000000002E-2</v>
      </c>
      <c r="AU32" s="11">
        <v>1.1000000000000001E-3</v>
      </c>
      <c r="AV32" s="11">
        <v>42.964500000000001</v>
      </c>
      <c r="AW32" s="11">
        <v>1.0711999999999999</v>
      </c>
      <c r="AX32" s="11">
        <v>0.5867</v>
      </c>
      <c r="AY32" s="11">
        <v>1.46E-2</v>
      </c>
      <c r="AZ32" s="11">
        <v>0.44116924588553175</v>
      </c>
      <c r="BA32" s="11">
        <v>17.513432835820893</v>
      </c>
      <c r="BB32" s="11">
        <v>0.89197033215091914</v>
      </c>
      <c r="BC32" s="11">
        <v>0.74076057846813059</v>
      </c>
      <c r="BD32" s="11">
        <v>0.3471455363467964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201</v>
      </c>
      <c r="C33" s="10">
        <v>9.4779999999999998</v>
      </c>
      <c r="D33" s="10">
        <v>201.39492000000001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36.5</v>
      </c>
      <c r="Q33" s="24">
        <v>1.79</v>
      </c>
      <c r="R33" s="24">
        <v>4.3099999999999996</v>
      </c>
      <c r="S33" s="24">
        <v>42.82</v>
      </c>
      <c r="T33" s="24">
        <v>94.75</v>
      </c>
      <c r="U33" s="10">
        <v>2</v>
      </c>
      <c r="V33" s="10">
        <v>0</v>
      </c>
      <c r="W33" s="10">
        <v>2</v>
      </c>
      <c r="X33" s="10">
        <v>3</v>
      </c>
      <c r="Y33" s="10">
        <v>1</v>
      </c>
      <c r="Z33" s="10">
        <v>1</v>
      </c>
      <c r="AA33" s="10">
        <v>270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1.0828</v>
      </c>
      <c r="AK33" s="10">
        <v>6.7400000000000002E-2</v>
      </c>
      <c r="AL33" s="11">
        <v>3.56E-2</v>
      </c>
      <c r="AM33" s="11">
        <v>2.2000000000000001E-3</v>
      </c>
      <c r="AN33" s="11">
        <v>2.5131999999999999</v>
      </c>
      <c r="AO33" s="11">
        <v>0.10580000000000001</v>
      </c>
      <c r="AP33" s="11">
        <v>0.23569999999999999</v>
      </c>
      <c r="AQ33" s="11">
        <v>9.9000000000000008E-3</v>
      </c>
      <c r="AR33" s="11">
        <v>2.0830000000000002</v>
      </c>
      <c r="AS33" s="11">
        <v>0.1042</v>
      </c>
      <c r="AT33" s="11">
        <v>3.6200000000000003E-2</v>
      </c>
      <c r="AU33" s="11">
        <v>1.8E-3</v>
      </c>
      <c r="AV33" s="11">
        <v>43.42</v>
      </c>
      <c r="AW33" s="11">
        <v>0.79039999999999999</v>
      </c>
      <c r="AX33" s="11">
        <v>0.59379999999999999</v>
      </c>
      <c r="AY33" s="11">
        <v>1.0800000000000001E-2</v>
      </c>
      <c r="AZ33" s="11">
        <v>0.43170584689572028</v>
      </c>
      <c r="BA33" s="11">
        <v>16.403314917127069</v>
      </c>
      <c r="BB33" s="11">
        <v>0.88507936507936502</v>
      </c>
      <c r="BC33" s="11">
        <v>0.74017699115044255</v>
      </c>
      <c r="BD33" s="11">
        <v>0.31376620000302879</v>
      </c>
      <c r="BE33" s="27"/>
      <c r="BF33" s="5"/>
    </row>
    <row r="34" spans="2:66" ht="13.5" customHeight="1" x14ac:dyDescent="0.2">
      <c r="B34" s="10">
        <v>201</v>
      </c>
      <c r="C34" s="10">
        <v>9.5649999999999995</v>
      </c>
      <c r="D34" s="10">
        <v>201.39854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36.5</v>
      </c>
      <c r="Q34" s="24">
        <v>1.79</v>
      </c>
      <c r="R34" s="24">
        <v>4.3099999999999996</v>
      </c>
      <c r="S34" s="24">
        <v>41.73</v>
      </c>
      <c r="T34" s="24">
        <v>95.57</v>
      </c>
      <c r="U34" s="10">
        <v>2</v>
      </c>
      <c r="V34" s="10">
        <v>0</v>
      </c>
      <c r="W34" s="10">
        <v>2</v>
      </c>
      <c r="X34" s="10">
        <v>3</v>
      </c>
      <c r="Y34" s="10">
        <v>1</v>
      </c>
      <c r="Z34" s="10">
        <v>1</v>
      </c>
      <c r="AA34" s="10">
        <v>270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1.1575</v>
      </c>
      <c r="AK34" s="10">
        <v>0.1331</v>
      </c>
      <c r="AL34" s="11">
        <v>3.73E-2</v>
      </c>
      <c r="AM34" s="11">
        <v>4.3E-3</v>
      </c>
      <c r="AN34" s="11">
        <v>1.8134999999999999</v>
      </c>
      <c r="AO34" s="11">
        <v>0.1318</v>
      </c>
      <c r="AP34" s="11">
        <v>0.1666</v>
      </c>
      <c r="AQ34" s="11">
        <v>1.21E-2</v>
      </c>
      <c r="AR34" s="11">
        <v>2.2511000000000001</v>
      </c>
      <c r="AS34" s="11">
        <v>0.20960000000000001</v>
      </c>
      <c r="AT34" s="11">
        <v>3.8399999999999997E-2</v>
      </c>
      <c r="AU34" s="11">
        <v>3.5999999999999999E-3</v>
      </c>
      <c r="AV34" s="11">
        <v>27.755500000000001</v>
      </c>
      <c r="AW34" s="11">
        <v>3.2469000000000001</v>
      </c>
      <c r="AX34" s="11">
        <v>0.37269999999999998</v>
      </c>
      <c r="AY34" s="11">
        <v>4.36E-2</v>
      </c>
      <c r="AZ34" s="11">
        <v>0.3821620619321342</v>
      </c>
      <c r="BA34" s="11">
        <v>9.7057291666666661</v>
      </c>
      <c r="BB34" s="11">
        <v>0.81318414011189499</v>
      </c>
      <c r="BC34" s="11">
        <v>0.55037866315442874</v>
      </c>
      <c r="BD34" s="11">
        <v>0.23097970480751309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201</v>
      </c>
      <c r="C35" s="10">
        <v>9.5739999999999998</v>
      </c>
      <c r="D35" s="10">
        <v>201.39892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36.5</v>
      </c>
      <c r="Q35" s="24">
        <v>1.79</v>
      </c>
      <c r="R35" s="24">
        <v>4.3099999999999996</v>
      </c>
      <c r="S35" s="24">
        <v>41.62</v>
      </c>
      <c r="T35" s="24">
        <v>95.65</v>
      </c>
      <c r="U35" s="10">
        <v>2</v>
      </c>
      <c r="V35" s="10">
        <v>0</v>
      </c>
      <c r="W35" s="10">
        <v>2</v>
      </c>
      <c r="X35" s="10">
        <v>3</v>
      </c>
      <c r="Y35" s="10">
        <v>1</v>
      </c>
      <c r="Z35" s="10">
        <v>1</v>
      </c>
      <c r="AA35" s="10">
        <v>270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0.84389999999999998</v>
      </c>
      <c r="AK35" s="10">
        <v>1.47E-2</v>
      </c>
      <c r="AL35" s="11">
        <v>2.7199999999999998E-2</v>
      </c>
      <c r="AM35" s="11">
        <v>5.0000000000000001E-4</v>
      </c>
      <c r="AN35" s="11">
        <v>1.9734</v>
      </c>
      <c r="AO35" s="11">
        <v>0.11890000000000001</v>
      </c>
      <c r="AP35" s="11">
        <v>0.18090000000000001</v>
      </c>
      <c r="AQ35" s="11">
        <v>1.09E-2</v>
      </c>
      <c r="AR35" s="11">
        <v>1.5882000000000001</v>
      </c>
      <c r="AS35" s="11">
        <v>5.5399999999999998E-2</v>
      </c>
      <c r="AT35" s="11">
        <v>2.7E-2</v>
      </c>
      <c r="AU35" s="11">
        <v>8.9999999999999998E-4</v>
      </c>
      <c r="AV35" s="11">
        <v>35.4848</v>
      </c>
      <c r="AW35" s="11">
        <v>2.0529999999999999</v>
      </c>
      <c r="AX35" s="11">
        <v>0.47549999999999998</v>
      </c>
      <c r="AY35" s="11">
        <v>2.75E-2</v>
      </c>
      <c r="AZ35" s="11">
        <v>0.44881170018281535</v>
      </c>
      <c r="BA35" s="11">
        <v>17.611111111111111</v>
      </c>
      <c r="BB35" s="11">
        <v>0.89253731343283582</v>
      </c>
      <c r="BC35" s="11">
        <v>0.67107231920199495</v>
      </c>
      <c r="BD35" s="11">
        <v>0.38771498615522709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201</v>
      </c>
      <c r="C36" s="10">
        <v>9.5830000000000002</v>
      </c>
      <c r="D36" s="10">
        <v>201.39929000000001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36.5</v>
      </c>
      <c r="Q36" s="24">
        <v>1.79</v>
      </c>
      <c r="R36" s="24">
        <v>4.3099999999999996</v>
      </c>
      <c r="S36" s="24">
        <v>41.51</v>
      </c>
      <c r="T36" s="24">
        <v>95.74</v>
      </c>
      <c r="U36" s="10">
        <v>2</v>
      </c>
      <c r="V36" s="10">
        <v>0</v>
      </c>
      <c r="W36" s="10">
        <v>2</v>
      </c>
      <c r="X36" s="10">
        <v>3</v>
      </c>
      <c r="Y36" s="10">
        <v>1</v>
      </c>
      <c r="Z36" s="10">
        <v>1</v>
      </c>
      <c r="AA36" s="10">
        <v>270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0.96699999999999997</v>
      </c>
      <c r="AK36" s="10">
        <v>6.0000000000000001E-3</v>
      </c>
      <c r="AL36" s="11">
        <v>3.1099999999999999E-2</v>
      </c>
      <c r="AM36" s="11">
        <v>2.0000000000000001E-4</v>
      </c>
      <c r="AN36" s="11">
        <v>2.3403999999999998</v>
      </c>
      <c r="AO36" s="11">
        <v>8.3400000000000002E-2</v>
      </c>
      <c r="AP36" s="11">
        <v>0.21410000000000001</v>
      </c>
      <c r="AQ36" s="11">
        <v>7.6E-3</v>
      </c>
      <c r="AR36" s="11">
        <v>1.8564000000000001</v>
      </c>
      <c r="AS36" s="11">
        <v>8.0000000000000002E-3</v>
      </c>
      <c r="AT36" s="11">
        <v>3.15E-2</v>
      </c>
      <c r="AU36" s="11">
        <v>1E-4</v>
      </c>
      <c r="AV36" s="11">
        <v>39.996299999999998</v>
      </c>
      <c r="AW36" s="11">
        <v>0.38269999999999998</v>
      </c>
      <c r="AX36" s="11">
        <v>0.53500000000000003</v>
      </c>
      <c r="AY36" s="11">
        <v>5.1000000000000004E-3</v>
      </c>
      <c r="AZ36" s="11">
        <v>0.42838072353490853</v>
      </c>
      <c r="BA36" s="11">
        <v>16.984126984126984</v>
      </c>
      <c r="BB36" s="11">
        <v>0.88879082082965588</v>
      </c>
      <c r="BC36" s="11">
        <v>0.7081575246132209</v>
      </c>
      <c r="BD36" s="11">
        <v>0.28520645519387078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201</v>
      </c>
      <c r="C37" s="10">
        <v>9.5909999999999993</v>
      </c>
      <c r="D37" s="10">
        <v>201.39962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36.5</v>
      </c>
      <c r="Q37" s="24">
        <v>1.79</v>
      </c>
      <c r="R37" s="24">
        <v>4.3099999999999996</v>
      </c>
      <c r="S37" s="24">
        <v>41.41</v>
      </c>
      <c r="T37" s="24">
        <v>95.82</v>
      </c>
      <c r="U37" s="10">
        <v>2</v>
      </c>
      <c r="V37" s="10">
        <v>0</v>
      </c>
      <c r="W37" s="10">
        <v>2</v>
      </c>
      <c r="X37" s="10">
        <v>3</v>
      </c>
      <c r="Y37" s="10">
        <v>1</v>
      </c>
      <c r="Z37" s="10">
        <v>1</v>
      </c>
      <c r="AA37" s="10">
        <v>270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0.90049999999999997</v>
      </c>
      <c r="AK37" s="10">
        <v>1.9E-2</v>
      </c>
      <c r="AL37" s="11">
        <v>2.8899999999999999E-2</v>
      </c>
      <c r="AM37" s="11">
        <v>5.9999999999999995E-4</v>
      </c>
      <c r="AN37" s="11">
        <v>2.2263999999999999</v>
      </c>
      <c r="AO37" s="11">
        <v>3.0000000000000001E-3</v>
      </c>
      <c r="AP37" s="11">
        <v>0.20330000000000001</v>
      </c>
      <c r="AQ37" s="11">
        <v>2.9999999999999997E-4</v>
      </c>
      <c r="AR37" s="11">
        <v>1.7531000000000001</v>
      </c>
      <c r="AS37" s="11">
        <v>6.8400000000000002E-2</v>
      </c>
      <c r="AT37" s="11">
        <v>2.9700000000000001E-2</v>
      </c>
      <c r="AU37" s="11">
        <v>1.1999999999999999E-3</v>
      </c>
      <c r="AV37" s="11">
        <v>40.551699999999997</v>
      </c>
      <c r="AW37" s="11">
        <v>0.6552</v>
      </c>
      <c r="AX37" s="11">
        <v>0.54149999999999998</v>
      </c>
      <c r="AY37" s="11">
        <v>8.6999999999999994E-3</v>
      </c>
      <c r="AZ37" s="11">
        <v>0.45408163265306112</v>
      </c>
      <c r="BA37" s="11">
        <v>18.232323232323232</v>
      </c>
      <c r="BB37" s="11">
        <v>0.89600840336134469</v>
      </c>
      <c r="BC37" s="11">
        <v>0.71667289021657965</v>
      </c>
      <c r="BD37" s="11">
        <v>0.40700279238795828</v>
      </c>
      <c r="BE37" s="27"/>
      <c r="BF37" s="5"/>
      <c r="BI37" s="22">
        <v>2</v>
      </c>
    </row>
    <row r="38" spans="2:66" ht="13.5" customHeight="1" x14ac:dyDescent="0.2">
      <c r="B38" s="10">
        <v>201</v>
      </c>
      <c r="C38" s="10">
        <v>9.5990000000000002</v>
      </c>
      <c r="D38" s="10">
        <v>201.39995999999999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36.5</v>
      </c>
      <c r="Q38" s="24">
        <v>1.79</v>
      </c>
      <c r="R38" s="24">
        <v>4.3099999999999996</v>
      </c>
      <c r="S38" s="24">
        <v>41.31</v>
      </c>
      <c r="T38" s="24">
        <v>95.89</v>
      </c>
      <c r="U38" s="10">
        <v>2</v>
      </c>
      <c r="V38" s="10">
        <v>0</v>
      </c>
      <c r="W38" s="10">
        <v>2</v>
      </c>
      <c r="X38" s="10">
        <v>3</v>
      </c>
      <c r="Y38" s="10">
        <v>1</v>
      </c>
      <c r="Z38" s="10">
        <v>1</v>
      </c>
      <c r="AA38" s="10">
        <v>270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1.0407</v>
      </c>
      <c r="AK38" s="10">
        <v>7.6E-3</v>
      </c>
      <c r="AL38" s="11">
        <v>3.3300000000000003E-2</v>
      </c>
      <c r="AM38" s="11">
        <v>2.0000000000000001E-4</v>
      </c>
      <c r="AN38" s="11">
        <v>2.4605000000000001</v>
      </c>
      <c r="AO38" s="11">
        <v>5.4399999999999997E-2</v>
      </c>
      <c r="AP38" s="11">
        <v>0.22420000000000001</v>
      </c>
      <c r="AQ38" s="11">
        <v>5.0000000000000001E-3</v>
      </c>
      <c r="AR38" s="11">
        <v>2.0722999999999998</v>
      </c>
      <c r="AS38" s="11">
        <v>6.3E-2</v>
      </c>
      <c r="AT38" s="11">
        <v>3.5000000000000003E-2</v>
      </c>
      <c r="AU38" s="11">
        <v>1.1000000000000001E-3</v>
      </c>
      <c r="AV38" s="11">
        <v>40.503799999999998</v>
      </c>
      <c r="AW38" s="11">
        <v>0.81120000000000003</v>
      </c>
      <c r="AX38" s="11">
        <v>0.54</v>
      </c>
      <c r="AY38" s="11">
        <v>1.0800000000000001E-2</v>
      </c>
      <c r="AZ38" s="11">
        <v>0.41324260664747453</v>
      </c>
      <c r="BA38" s="11">
        <v>15.428571428571429</v>
      </c>
      <c r="BB38" s="11">
        <v>0.87826086956521732</v>
      </c>
      <c r="BC38" s="11">
        <v>0.70465116279069751</v>
      </c>
      <c r="BD38" s="11">
        <v>0.22950730954323748</v>
      </c>
      <c r="BE38" s="27"/>
      <c r="BF38" s="5"/>
      <c r="BI38" s="22">
        <v>3</v>
      </c>
      <c r="BJ38" s="3"/>
    </row>
    <row r="39" spans="2:66" ht="13.5" customHeight="1" x14ac:dyDescent="0.2">
      <c r="B39" s="10">
        <v>201</v>
      </c>
      <c r="C39" s="10">
        <v>9.6080000000000005</v>
      </c>
      <c r="D39" s="10">
        <v>201.40033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36.5</v>
      </c>
      <c r="Q39" s="24">
        <v>1.79</v>
      </c>
      <c r="R39" s="24">
        <v>4.3099999999999996</v>
      </c>
      <c r="S39" s="24">
        <v>41.19</v>
      </c>
      <c r="T39" s="24">
        <v>95.98</v>
      </c>
      <c r="U39" s="10">
        <v>2</v>
      </c>
      <c r="V39" s="10">
        <v>0</v>
      </c>
      <c r="W39" s="10">
        <v>2</v>
      </c>
      <c r="X39" s="10">
        <v>3</v>
      </c>
      <c r="Y39" s="10">
        <v>1</v>
      </c>
      <c r="Z39" s="10">
        <v>1</v>
      </c>
      <c r="AA39" s="10">
        <v>270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0.86699999999999999</v>
      </c>
      <c r="AK39" s="10">
        <v>9.7000000000000003E-3</v>
      </c>
      <c r="AL39" s="11">
        <v>2.7699999999999999E-2</v>
      </c>
      <c r="AM39" s="11">
        <v>2.9999999999999997E-4</v>
      </c>
      <c r="AN39" s="11">
        <v>2.1697000000000002</v>
      </c>
      <c r="AO39" s="11">
        <v>1.15E-2</v>
      </c>
      <c r="AP39" s="11">
        <v>0.1973</v>
      </c>
      <c r="AQ39" s="11">
        <v>1E-3</v>
      </c>
      <c r="AR39" s="11">
        <v>1.6906000000000001</v>
      </c>
      <c r="AS39" s="11">
        <v>2.01E-2</v>
      </c>
      <c r="AT39" s="11">
        <v>2.8500000000000001E-2</v>
      </c>
      <c r="AU39" s="11">
        <v>2.9999999999999997E-4</v>
      </c>
      <c r="AV39" s="11">
        <v>39.561599999999999</v>
      </c>
      <c r="AW39" s="11">
        <v>0.2475</v>
      </c>
      <c r="AX39" s="11">
        <v>0.52649999999999997</v>
      </c>
      <c r="AY39" s="11">
        <v>3.3E-3</v>
      </c>
      <c r="AZ39" s="11">
        <v>0.45482177397071005</v>
      </c>
      <c r="BA39" s="11">
        <v>18.473684210526315</v>
      </c>
      <c r="BB39" s="11">
        <v>0.89729729729729735</v>
      </c>
      <c r="BC39" s="11">
        <v>0.70805687203791468</v>
      </c>
      <c r="BD39" s="11">
        <v>0.40745495288005318</v>
      </c>
      <c r="BE39" s="27"/>
      <c r="BF39" s="5"/>
    </row>
    <row r="40" spans="2:66" ht="13.5" customHeight="1" x14ac:dyDescent="0.2">
      <c r="B40" s="10">
        <v>201</v>
      </c>
      <c r="C40" s="10">
        <v>9.6159999999999997</v>
      </c>
      <c r="D40" s="10">
        <v>201.40066999999999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36.5</v>
      </c>
      <c r="Q40" s="24">
        <v>1.79</v>
      </c>
      <c r="R40" s="24">
        <v>4.3099999999999996</v>
      </c>
      <c r="S40" s="24">
        <v>41.09</v>
      </c>
      <c r="T40" s="24">
        <v>96.06</v>
      </c>
      <c r="U40" s="10">
        <v>2</v>
      </c>
      <c r="V40" s="10">
        <v>0</v>
      </c>
      <c r="W40" s="10">
        <v>2</v>
      </c>
      <c r="X40" s="10">
        <v>3</v>
      </c>
      <c r="Y40" s="10">
        <v>1</v>
      </c>
      <c r="Z40" s="10">
        <v>1</v>
      </c>
      <c r="AA40" s="10">
        <v>270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1.032</v>
      </c>
      <c r="AK40" s="10">
        <v>7.7499999999999999E-2</v>
      </c>
      <c r="AL40" s="11">
        <v>3.2899999999999999E-2</v>
      </c>
      <c r="AM40" s="11">
        <v>2.5000000000000001E-3</v>
      </c>
      <c r="AN40" s="11">
        <v>2.1404000000000001</v>
      </c>
      <c r="AO40" s="11">
        <v>0.1205</v>
      </c>
      <c r="AP40" s="11">
        <v>0.1943</v>
      </c>
      <c r="AQ40" s="11">
        <v>1.09E-2</v>
      </c>
      <c r="AR40" s="11">
        <v>1.9932000000000001</v>
      </c>
      <c r="AS40" s="11">
        <v>0.25750000000000001</v>
      </c>
      <c r="AT40" s="11">
        <v>3.3599999999999998E-2</v>
      </c>
      <c r="AU40" s="11">
        <v>4.3E-3</v>
      </c>
      <c r="AV40" s="11">
        <v>33.575400000000002</v>
      </c>
      <c r="AW40" s="11">
        <v>2.2235</v>
      </c>
      <c r="AX40" s="11">
        <v>0.4461</v>
      </c>
      <c r="AY40" s="11">
        <v>2.9499999999999998E-2</v>
      </c>
      <c r="AZ40" s="11">
        <v>0.3931917551530294</v>
      </c>
      <c r="BA40" s="11">
        <v>13.276785714285715</v>
      </c>
      <c r="BB40" s="11">
        <v>0.85991244527829891</v>
      </c>
      <c r="BC40" s="11">
        <v>0.63157088904766756</v>
      </c>
      <c r="BD40" s="11">
        <v>0.16579393210042584</v>
      </c>
      <c r="BE40" s="27"/>
      <c r="BF40" s="5"/>
    </row>
    <row r="41" spans="2:66" ht="13.5" customHeight="1" x14ac:dyDescent="0.2">
      <c r="B41" s="10">
        <v>201</v>
      </c>
      <c r="C41" s="10">
        <v>9.625</v>
      </c>
      <c r="D41" s="10">
        <v>201.40103999999999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36.5</v>
      </c>
      <c r="Q41" s="24">
        <v>1.79</v>
      </c>
      <c r="R41" s="24">
        <v>4.3099999999999996</v>
      </c>
      <c r="S41" s="24">
        <v>40.98</v>
      </c>
      <c r="T41" s="24">
        <v>96.15</v>
      </c>
      <c r="U41" s="10">
        <v>2</v>
      </c>
      <c r="V41" s="10">
        <v>0</v>
      </c>
      <c r="W41" s="10">
        <v>2</v>
      </c>
      <c r="X41" s="10">
        <v>3</v>
      </c>
      <c r="Y41" s="10">
        <v>1</v>
      </c>
      <c r="Z41" s="10">
        <v>1</v>
      </c>
      <c r="AA41" s="10">
        <v>270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0.93159999999999998</v>
      </c>
      <c r="AK41" s="10">
        <v>3.8999999999999998E-3</v>
      </c>
      <c r="AL41" s="11">
        <v>2.9700000000000001E-2</v>
      </c>
      <c r="AM41" s="11">
        <v>1E-4</v>
      </c>
      <c r="AN41" s="11">
        <v>2.0863999999999998</v>
      </c>
      <c r="AO41" s="11">
        <v>2.63E-2</v>
      </c>
      <c r="AP41" s="11">
        <v>0.189</v>
      </c>
      <c r="AQ41" s="11">
        <v>2.3999999999999998E-3</v>
      </c>
      <c r="AR41" s="11">
        <v>1.7867</v>
      </c>
      <c r="AS41" s="11">
        <v>4.02E-2</v>
      </c>
      <c r="AT41" s="11">
        <v>0.03</v>
      </c>
      <c r="AU41" s="11">
        <v>6.9999999999999999E-4</v>
      </c>
      <c r="AV41" s="11">
        <v>36.818100000000001</v>
      </c>
      <c r="AW41" s="11">
        <v>1.2770999999999999</v>
      </c>
      <c r="AX41" s="11">
        <v>0.48820000000000002</v>
      </c>
      <c r="AY41" s="11">
        <v>1.6899999999999998E-2</v>
      </c>
      <c r="AZ41" s="11">
        <v>0.44181925575900771</v>
      </c>
      <c r="BA41" s="11">
        <v>16.273333333333333</v>
      </c>
      <c r="BB41" s="11">
        <v>0.88421458896179095</v>
      </c>
      <c r="BC41" s="11">
        <v>0.67501473187978789</v>
      </c>
      <c r="BD41" s="11">
        <v>0.37232185422612118</v>
      </c>
      <c r="BE41" s="27"/>
      <c r="BF41" s="5"/>
    </row>
    <row r="42" spans="2:66" ht="13.5" customHeight="1" x14ac:dyDescent="0.2">
      <c r="B42" s="10">
        <v>201</v>
      </c>
      <c r="C42" s="10">
        <v>9.4060000000000006</v>
      </c>
      <c r="D42" s="10">
        <v>201.39192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36.5</v>
      </c>
      <c r="Q42" s="24">
        <v>1.79</v>
      </c>
      <c r="R42" s="24">
        <v>4.3099999999999996</v>
      </c>
      <c r="S42" s="24">
        <v>43.72</v>
      </c>
      <c r="T42" s="24">
        <v>94.08</v>
      </c>
      <c r="U42" s="10">
        <v>2</v>
      </c>
      <c r="V42" s="10">
        <v>0</v>
      </c>
      <c r="W42" s="10">
        <v>2</v>
      </c>
      <c r="X42" s="10">
        <v>3</v>
      </c>
      <c r="Y42" s="10">
        <v>1</v>
      </c>
      <c r="Z42" s="10">
        <v>1</v>
      </c>
      <c r="AA42" s="10">
        <v>270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8.6843000000000004</v>
      </c>
      <c r="AK42" s="10">
        <v>6.7000000000000004E-2</v>
      </c>
      <c r="AL42" s="11">
        <v>0.29020000000000001</v>
      </c>
      <c r="AM42" s="11">
        <v>2.2000000000000001E-3</v>
      </c>
      <c r="AN42" s="11">
        <v>3.5388000000000002</v>
      </c>
      <c r="AO42" s="11">
        <v>7.9000000000000008E-3</v>
      </c>
      <c r="AP42" s="11">
        <v>0.33779999999999999</v>
      </c>
      <c r="AQ42" s="11">
        <v>8.0000000000000004E-4</v>
      </c>
      <c r="AR42" s="11">
        <v>16.309699999999999</v>
      </c>
      <c r="AS42" s="11">
        <v>9.3899999999999997E-2</v>
      </c>
      <c r="AT42" s="11">
        <v>0.28799999999999998</v>
      </c>
      <c r="AU42" s="11">
        <v>1.6999999999999999E-3</v>
      </c>
      <c r="AV42" s="11">
        <v>27.3582</v>
      </c>
      <c r="AW42" s="11">
        <v>0.1206</v>
      </c>
      <c r="AX42" s="11">
        <v>0.38</v>
      </c>
      <c r="AY42" s="11">
        <v>1.6999999999999999E-3</v>
      </c>
      <c r="AZ42" s="11">
        <v>5.8790749512399015E-2</v>
      </c>
      <c r="BA42" s="11">
        <v>1.3194444444444446</v>
      </c>
      <c r="BB42" s="11">
        <v>0.13772455089820365</v>
      </c>
      <c r="BC42" s="11">
        <v>0.11815068493150688</v>
      </c>
      <c r="BD42" s="11">
        <v>0.26463216121944433</v>
      </c>
      <c r="BE42" s="27"/>
      <c r="BF42" s="5"/>
    </row>
    <row r="43" spans="2:66" ht="13.5" customHeight="1" x14ac:dyDescent="0.2">
      <c r="B43" s="10">
        <v>201</v>
      </c>
      <c r="C43" s="10">
        <v>9.4149999999999991</v>
      </c>
      <c r="D43" s="10">
        <v>201.39229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36.5</v>
      </c>
      <c r="Q43" s="24">
        <v>1.79</v>
      </c>
      <c r="R43" s="24">
        <v>4.3099999999999996</v>
      </c>
      <c r="S43" s="24">
        <v>43.61</v>
      </c>
      <c r="T43" s="24">
        <v>94.16</v>
      </c>
      <c r="U43" s="10">
        <v>2</v>
      </c>
      <c r="V43" s="10">
        <v>0</v>
      </c>
      <c r="W43" s="10">
        <v>2</v>
      </c>
      <c r="X43" s="10">
        <v>3</v>
      </c>
      <c r="Y43" s="10">
        <v>1</v>
      </c>
      <c r="Z43" s="10">
        <v>1</v>
      </c>
      <c r="AA43" s="10">
        <v>270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1.3635999999999999</v>
      </c>
      <c r="AK43" s="10">
        <v>7.1300000000000002E-2</v>
      </c>
      <c r="AL43" s="11">
        <v>4.5499999999999999E-2</v>
      </c>
      <c r="AM43" s="11">
        <v>2.3999999999999998E-3</v>
      </c>
      <c r="AN43" s="11">
        <v>1.8263</v>
      </c>
      <c r="AO43" s="11">
        <v>4.9500000000000002E-2</v>
      </c>
      <c r="AP43" s="11">
        <v>0.17399999999999999</v>
      </c>
      <c r="AQ43" s="11">
        <v>4.7000000000000002E-3</v>
      </c>
      <c r="AR43" s="11">
        <v>2.5358000000000001</v>
      </c>
      <c r="AS43" s="11">
        <v>9.8299999999999998E-2</v>
      </c>
      <c r="AT43" s="11">
        <v>4.4699999999999997E-2</v>
      </c>
      <c r="AU43" s="11">
        <v>1.6999999999999999E-3</v>
      </c>
      <c r="AV43" s="11">
        <v>31.145900000000001</v>
      </c>
      <c r="AW43" s="11">
        <v>0.55120000000000002</v>
      </c>
      <c r="AX43" s="11">
        <v>0.43169999999999997</v>
      </c>
      <c r="AY43" s="11">
        <v>7.6E-3</v>
      </c>
      <c r="AZ43" s="11">
        <v>0.42545814759782075</v>
      </c>
      <c r="BA43" s="11">
        <v>9.6577181208053684</v>
      </c>
      <c r="BB43" s="11">
        <v>0.81234256926952131</v>
      </c>
      <c r="BC43" s="11">
        <v>0.59453092994674317</v>
      </c>
      <c r="BD43" s="11">
        <v>0.49062530262489362</v>
      </c>
      <c r="BE43" s="27"/>
      <c r="BF43" s="5"/>
    </row>
    <row r="44" spans="2:66" ht="13.5" customHeight="1" x14ac:dyDescent="0.2">
      <c r="B44" s="10">
        <v>201</v>
      </c>
      <c r="C44" s="10">
        <v>9.423</v>
      </c>
      <c r="D44" s="10">
        <v>201.39263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36.5</v>
      </c>
      <c r="Q44" s="24">
        <v>1.79</v>
      </c>
      <c r="R44" s="24">
        <v>4.3099999999999996</v>
      </c>
      <c r="S44" s="24">
        <v>43.51</v>
      </c>
      <c r="T44" s="24">
        <v>94.24</v>
      </c>
      <c r="U44" s="10">
        <v>2</v>
      </c>
      <c r="V44" s="10">
        <v>0</v>
      </c>
      <c r="W44" s="10">
        <v>2</v>
      </c>
      <c r="X44" s="10">
        <v>3</v>
      </c>
      <c r="Y44" s="10">
        <v>1</v>
      </c>
      <c r="Z44" s="10">
        <v>1</v>
      </c>
      <c r="AA44" s="10">
        <v>270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8.3155999999999999</v>
      </c>
      <c r="AK44" s="10">
        <v>0.1406</v>
      </c>
      <c r="AL44" s="11">
        <v>0.27679999999999999</v>
      </c>
      <c r="AM44" s="11">
        <v>4.7000000000000002E-3</v>
      </c>
      <c r="AN44" s="11">
        <v>3.1711999999999998</v>
      </c>
      <c r="AO44" s="11">
        <v>4.7500000000000001E-2</v>
      </c>
      <c r="AP44" s="11">
        <v>0.30149999999999999</v>
      </c>
      <c r="AQ44" s="11">
        <v>4.4999999999999997E-3</v>
      </c>
      <c r="AR44" s="11">
        <v>15.441599999999999</v>
      </c>
      <c r="AS44" s="11">
        <v>0.26550000000000001</v>
      </c>
      <c r="AT44" s="11">
        <v>0.2717</v>
      </c>
      <c r="AU44" s="11">
        <v>4.7000000000000002E-3</v>
      </c>
      <c r="AV44" s="11">
        <v>24.273599999999998</v>
      </c>
      <c r="AW44" s="11">
        <v>0.31819999999999998</v>
      </c>
      <c r="AX44" s="11">
        <v>0.33589999999999998</v>
      </c>
      <c r="AY44" s="11">
        <v>4.4000000000000003E-3</v>
      </c>
      <c r="AZ44" s="11">
        <v>5.3969250078443658E-2</v>
      </c>
      <c r="BA44" s="11">
        <v>1.2362900257637099</v>
      </c>
      <c r="BB44" s="11">
        <v>0.10566161948650427</v>
      </c>
      <c r="BC44" s="11">
        <v>8.6944745395449594E-2</v>
      </c>
      <c r="BD44" s="11">
        <v>0.4678870550967601</v>
      </c>
      <c r="BE44" s="27"/>
      <c r="BF44" s="5"/>
    </row>
    <row r="45" spans="2:66" ht="13.5" customHeight="1" x14ac:dyDescent="0.2">
      <c r="B45" s="10">
        <v>201</v>
      </c>
      <c r="C45" s="10">
        <v>9.43</v>
      </c>
      <c r="D45" s="10">
        <v>201.39292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36.5</v>
      </c>
      <c r="Q45" s="24">
        <v>1.79</v>
      </c>
      <c r="R45" s="24">
        <v>4.3099999999999996</v>
      </c>
      <c r="S45" s="24">
        <v>43.42</v>
      </c>
      <c r="T45" s="24">
        <v>94.3</v>
      </c>
      <c r="U45" s="10">
        <v>2</v>
      </c>
      <c r="V45" s="10">
        <v>0</v>
      </c>
      <c r="W45" s="10">
        <v>2</v>
      </c>
      <c r="X45" s="10">
        <v>3</v>
      </c>
      <c r="Y45" s="10">
        <v>1</v>
      </c>
      <c r="Z45" s="10">
        <v>1</v>
      </c>
      <c r="AA45" s="10">
        <v>270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2.5324</v>
      </c>
      <c r="AK45" s="10">
        <v>0.186</v>
      </c>
      <c r="AL45" s="11">
        <v>8.4199999999999997E-2</v>
      </c>
      <c r="AM45" s="11">
        <v>6.1999999999999998E-3</v>
      </c>
      <c r="AN45" s="11">
        <v>2.1762999999999999</v>
      </c>
      <c r="AO45" s="11">
        <v>1.01E-2</v>
      </c>
      <c r="AP45" s="11">
        <v>0.20649999999999999</v>
      </c>
      <c r="AQ45" s="11">
        <v>1E-3</v>
      </c>
      <c r="AR45" s="11">
        <v>4.8834999999999997</v>
      </c>
      <c r="AS45" s="11">
        <v>0.22259999999999999</v>
      </c>
      <c r="AT45" s="11">
        <v>8.5800000000000001E-2</v>
      </c>
      <c r="AU45" s="11">
        <v>3.8999999999999998E-3</v>
      </c>
      <c r="AV45" s="11">
        <v>30.072600000000001</v>
      </c>
      <c r="AW45" s="11">
        <v>0.53039999999999998</v>
      </c>
      <c r="AX45" s="11">
        <v>0.41549999999999998</v>
      </c>
      <c r="AY45" s="11">
        <v>7.3000000000000001E-3</v>
      </c>
      <c r="AZ45" s="11">
        <v>0.33601286173633438</v>
      </c>
      <c r="BA45" s="11">
        <v>4.8426573426573425</v>
      </c>
      <c r="BB45" s="11">
        <v>0.6576900059844405</v>
      </c>
      <c r="BC45" s="11">
        <v>0.4939079197043843</v>
      </c>
      <c r="BD45" s="11">
        <v>0.43184486482398898</v>
      </c>
      <c r="BE45" s="27"/>
      <c r="BF45" s="5"/>
    </row>
    <row r="46" spans="2:66" ht="13.5" customHeight="1" x14ac:dyDescent="0.2">
      <c r="B46" s="10">
        <v>201</v>
      </c>
      <c r="C46" s="10">
        <v>9.4380000000000006</v>
      </c>
      <c r="D46" s="10">
        <v>201.39324999999999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36.5</v>
      </c>
      <c r="Q46" s="24">
        <v>1.79</v>
      </c>
      <c r="R46" s="24">
        <v>4.3099999999999996</v>
      </c>
      <c r="S46" s="24">
        <v>43.32</v>
      </c>
      <c r="T46" s="24">
        <v>94.37</v>
      </c>
      <c r="U46" s="10">
        <v>2</v>
      </c>
      <c r="V46" s="10">
        <v>0</v>
      </c>
      <c r="W46" s="10">
        <v>2</v>
      </c>
      <c r="X46" s="10">
        <v>3</v>
      </c>
      <c r="Y46" s="10">
        <v>1</v>
      </c>
      <c r="Z46" s="10">
        <v>1</v>
      </c>
      <c r="AA46" s="10">
        <v>270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8.2339000000000002</v>
      </c>
      <c r="AK46" s="10">
        <v>8.3199999999999996E-2</v>
      </c>
      <c r="AL46" s="11">
        <v>0.2732</v>
      </c>
      <c r="AM46" s="11">
        <v>2.8E-3</v>
      </c>
      <c r="AN46" s="11">
        <v>3.3292000000000002</v>
      </c>
      <c r="AO46" s="11">
        <v>2.5000000000000001E-2</v>
      </c>
      <c r="AP46" s="11">
        <v>0.31530000000000002</v>
      </c>
      <c r="AQ46" s="11">
        <v>2.3999999999999998E-3</v>
      </c>
      <c r="AR46" s="11">
        <v>15.464</v>
      </c>
      <c r="AS46" s="11">
        <v>0.152</v>
      </c>
      <c r="AT46" s="11">
        <v>0.27110000000000001</v>
      </c>
      <c r="AU46" s="11">
        <v>2.7000000000000001E-3</v>
      </c>
      <c r="AV46" s="11">
        <v>25.698399999999999</v>
      </c>
      <c r="AW46" s="11">
        <v>0.15809999999999999</v>
      </c>
      <c r="AX46" s="11">
        <v>0.35439999999999999</v>
      </c>
      <c r="AY46" s="11">
        <v>2.2000000000000001E-3</v>
      </c>
      <c r="AZ46" s="11">
        <v>5.8384351202030713E-2</v>
      </c>
      <c r="BA46" s="11">
        <v>1.3072666912578383</v>
      </c>
      <c r="BB46" s="11">
        <v>0.13317346123101517</v>
      </c>
      <c r="BC46" s="11">
        <v>0.11101732563305196</v>
      </c>
      <c r="BD46" s="11">
        <v>0.29606216676690389</v>
      </c>
      <c r="BE46" s="27"/>
      <c r="BF46" s="5"/>
    </row>
    <row r="47" spans="2:66" ht="13.5" customHeight="1" x14ac:dyDescent="0.2">
      <c r="B47" s="10">
        <v>201</v>
      </c>
      <c r="C47" s="10">
        <v>9.4459999999999997</v>
      </c>
      <c r="D47" s="10">
        <v>201.39357999999999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36.5</v>
      </c>
      <c r="Q47" s="24">
        <v>1.79</v>
      </c>
      <c r="R47" s="24">
        <v>4.3099999999999996</v>
      </c>
      <c r="S47" s="24">
        <v>43.22</v>
      </c>
      <c r="T47" s="24">
        <v>94.45</v>
      </c>
      <c r="U47" s="10">
        <v>2</v>
      </c>
      <c r="V47" s="10">
        <v>0</v>
      </c>
      <c r="W47" s="10">
        <v>2</v>
      </c>
      <c r="X47" s="10">
        <v>3</v>
      </c>
      <c r="Y47" s="10">
        <v>1</v>
      </c>
      <c r="Z47" s="10">
        <v>1</v>
      </c>
      <c r="AA47" s="10">
        <v>270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1.1705000000000001</v>
      </c>
      <c r="AK47" s="10">
        <v>2.98E-2</v>
      </c>
      <c r="AL47" s="11">
        <v>3.8800000000000001E-2</v>
      </c>
      <c r="AM47" s="11">
        <v>1E-3</v>
      </c>
      <c r="AN47" s="11">
        <v>1.9633</v>
      </c>
      <c r="AO47" s="11">
        <v>3.0999999999999999E-3</v>
      </c>
      <c r="AP47" s="11">
        <v>0.18559999999999999</v>
      </c>
      <c r="AQ47" s="11">
        <v>2.9999999999999997E-4</v>
      </c>
      <c r="AR47" s="11">
        <v>2.2404000000000002</v>
      </c>
      <c r="AS47" s="11">
        <v>6.3899999999999998E-2</v>
      </c>
      <c r="AT47" s="11">
        <v>3.9199999999999999E-2</v>
      </c>
      <c r="AU47" s="11">
        <v>1.1000000000000001E-3</v>
      </c>
      <c r="AV47" s="11">
        <v>36.160800000000002</v>
      </c>
      <c r="AW47" s="11">
        <v>8.3199999999999996E-2</v>
      </c>
      <c r="AX47" s="11">
        <v>0.49790000000000001</v>
      </c>
      <c r="AY47" s="11">
        <v>1.1000000000000001E-3</v>
      </c>
      <c r="AZ47" s="11">
        <v>0.45691294806144844</v>
      </c>
      <c r="BA47" s="11">
        <v>12.701530612244898</v>
      </c>
      <c r="BB47" s="11">
        <v>0.8540309067212809</v>
      </c>
      <c r="BC47" s="11">
        <v>0.66343650564072887</v>
      </c>
      <c r="BD47" s="11">
        <v>0.54551334246610728</v>
      </c>
      <c r="BE47" s="27"/>
      <c r="BF47" s="5"/>
    </row>
    <row r="48" spans="2:66" ht="13.5" customHeight="1" x14ac:dyDescent="0.2">
      <c r="B48" s="10">
        <v>201</v>
      </c>
      <c r="C48" s="10">
        <v>9.4540000000000006</v>
      </c>
      <c r="D48" s="10">
        <v>201.39392000000001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36.5</v>
      </c>
      <c r="Q48" s="24">
        <v>1.79</v>
      </c>
      <c r="R48" s="24">
        <v>4.3099999999999996</v>
      </c>
      <c r="S48" s="24">
        <v>43.12</v>
      </c>
      <c r="T48" s="24">
        <v>94.52</v>
      </c>
      <c r="U48" s="10">
        <v>2</v>
      </c>
      <c r="V48" s="10">
        <v>0</v>
      </c>
      <c r="W48" s="10">
        <v>2</v>
      </c>
      <c r="X48" s="10">
        <v>3</v>
      </c>
      <c r="Y48" s="10">
        <v>1</v>
      </c>
      <c r="Z48" s="10">
        <v>1</v>
      </c>
      <c r="AA48" s="10">
        <v>270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8.1447000000000003</v>
      </c>
      <c r="AK48" s="10">
        <v>3.8899999999999997E-2</v>
      </c>
      <c r="AL48" s="11">
        <v>0.26919999999999999</v>
      </c>
      <c r="AM48" s="11">
        <v>1.2999999999999999E-3</v>
      </c>
      <c r="AN48" s="11">
        <v>3.1032000000000002</v>
      </c>
      <c r="AO48" s="11">
        <v>2.0799999999999999E-2</v>
      </c>
      <c r="AP48" s="11">
        <v>0.2928</v>
      </c>
      <c r="AQ48" s="11">
        <v>2E-3</v>
      </c>
      <c r="AR48" s="11">
        <v>15.081799999999999</v>
      </c>
      <c r="AS48" s="11">
        <v>0.08</v>
      </c>
      <c r="AT48" s="11">
        <v>0.26350000000000001</v>
      </c>
      <c r="AU48" s="11">
        <v>1.4E-3</v>
      </c>
      <c r="AV48" s="11">
        <v>23.695399999999999</v>
      </c>
      <c r="AW48" s="11">
        <v>0.1186</v>
      </c>
      <c r="AX48" s="11">
        <v>0.32569999999999999</v>
      </c>
      <c r="AY48" s="11">
        <v>1.6000000000000001E-3</v>
      </c>
      <c r="AZ48" s="11">
        <v>5.3193209377526245E-2</v>
      </c>
      <c r="BA48" s="11">
        <v>1.2360531309297911</v>
      </c>
      <c r="BB48" s="11">
        <v>0.10556687033265442</v>
      </c>
      <c r="BC48" s="11">
        <v>8.5659199412412762E-2</v>
      </c>
      <c r="BD48" s="11">
        <v>0.45420259721805434</v>
      </c>
      <c r="BE48" s="27"/>
      <c r="BF48" s="5"/>
    </row>
    <row r="49" spans="2:57" ht="13.5" customHeight="1" x14ac:dyDescent="0.2">
      <c r="B49" s="10">
        <v>201</v>
      </c>
      <c r="C49" s="10">
        <v>9.4619999999999997</v>
      </c>
      <c r="D49" s="10">
        <v>201.39425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36.5</v>
      </c>
      <c r="Q49" s="24">
        <v>1.79</v>
      </c>
      <c r="R49" s="24">
        <v>4.3099999999999996</v>
      </c>
      <c r="S49" s="24">
        <v>43.02</v>
      </c>
      <c r="T49" s="24">
        <v>94.6</v>
      </c>
      <c r="U49" s="10">
        <v>2</v>
      </c>
      <c r="V49" s="10">
        <v>0</v>
      </c>
      <c r="W49" s="10">
        <v>2</v>
      </c>
      <c r="X49" s="10">
        <v>3</v>
      </c>
      <c r="Y49" s="10">
        <v>1</v>
      </c>
      <c r="Z49" s="10">
        <v>1</v>
      </c>
      <c r="AA49" s="10">
        <v>270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2.2873999999999999</v>
      </c>
      <c r="AK49" s="10">
        <v>0.23350000000000001</v>
      </c>
      <c r="AL49" s="11">
        <v>7.5499999999999998E-2</v>
      </c>
      <c r="AM49" s="11">
        <v>7.7000000000000002E-3</v>
      </c>
      <c r="AN49" s="11">
        <v>2.1505000000000001</v>
      </c>
      <c r="AO49" s="11">
        <v>6.3399999999999998E-2</v>
      </c>
      <c r="AP49" s="11">
        <v>0.20250000000000001</v>
      </c>
      <c r="AQ49" s="11">
        <v>6.0000000000000001E-3</v>
      </c>
      <c r="AR49" s="11">
        <v>4.4199000000000002</v>
      </c>
      <c r="AS49" s="11">
        <v>0.40720000000000001</v>
      </c>
      <c r="AT49" s="11">
        <v>7.7100000000000002E-2</v>
      </c>
      <c r="AU49" s="11">
        <v>7.1000000000000004E-3</v>
      </c>
      <c r="AV49" s="11">
        <v>29.837599999999998</v>
      </c>
      <c r="AW49" s="11">
        <v>0.33700000000000002</v>
      </c>
      <c r="AX49" s="11">
        <v>0.40939999999999999</v>
      </c>
      <c r="AY49" s="11">
        <v>4.5999999999999999E-3</v>
      </c>
      <c r="AZ49" s="11">
        <v>0.33812714495832646</v>
      </c>
      <c r="BA49" s="11">
        <v>5.3099870298313876</v>
      </c>
      <c r="BB49" s="11">
        <v>0.68304213771839672</v>
      </c>
      <c r="BC49" s="11">
        <v>0.50527116066903188</v>
      </c>
      <c r="BD49" s="11">
        <v>0.35763320695133438</v>
      </c>
      <c r="BE49" s="27"/>
    </row>
    <row r="50" spans="2:57" ht="13.5" customHeight="1" x14ac:dyDescent="0.2">
      <c r="B50" s="10">
        <v>201</v>
      </c>
      <c r="C50" s="10">
        <v>9.3659999999999997</v>
      </c>
      <c r="D50" s="10">
        <v>201.39025000000001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36.5</v>
      </c>
      <c r="Q50" s="24">
        <v>1.79</v>
      </c>
      <c r="R50" s="24">
        <v>4.3099999999999996</v>
      </c>
      <c r="S50" s="24">
        <v>44.22</v>
      </c>
      <c r="T50" s="24">
        <v>93.72</v>
      </c>
      <c r="U50" s="10">
        <v>2</v>
      </c>
      <c r="V50" s="10">
        <v>0</v>
      </c>
      <c r="W50" s="10">
        <v>2</v>
      </c>
      <c r="X50" s="10">
        <v>3</v>
      </c>
      <c r="Y50" s="10">
        <v>1</v>
      </c>
      <c r="Z50" s="10">
        <v>1</v>
      </c>
      <c r="AA50" s="10">
        <v>270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7.86</v>
      </c>
      <c r="AK50" s="10">
        <v>1.21E-2</v>
      </c>
      <c r="AL50" s="11">
        <v>0.26500000000000001</v>
      </c>
      <c r="AM50" s="11">
        <v>4.0000000000000002E-4</v>
      </c>
      <c r="AN50" s="11">
        <v>2.9744999999999999</v>
      </c>
      <c r="AO50" s="11">
        <v>8.0000000000000004E-4</v>
      </c>
      <c r="AP50" s="11">
        <v>0.2868</v>
      </c>
      <c r="AQ50" s="11">
        <v>1E-4</v>
      </c>
      <c r="AR50" s="11">
        <v>14.6562</v>
      </c>
      <c r="AS50" s="11">
        <v>5.7999999999999996E-3</v>
      </c>
      <c r="AT50" s="11">
        <v>0.26119999999999999</v>
      </c>
      <c r="AU50" s="11">
        <v>1E-4</v>
      </c>
      <c r="AV50" s="11">
        <v>23.131699999999999</v>
      </c>
      <c r="AW50" s="11">
        <v>2.0799999999999999E-2</v>
      </c>
      <c r="AX50" s="11">
        <v>0.3241</v>
      </c>
      <c r="AY50" s="11">
        <v>2.9999999999999997E-4</v>
      </c>
      <c r="AZ50" s="11">
        <v>6.1057456212146012E-2</v>
      </c>
      <c r="BA50" s="11">
        <v>1.2408116385911179</v>
      </c>
      <c r="BB50" s="11">
        <v>0.10746625662053651</v>
      </c>
      <c r="BC50" s="11">
        <v>8.6934488159955789E-2</v>
      </c>
      <c r="BD50" s="11">
        <v>0.58300612861515777</v>
      </c>
      <c r="BE50" s="27"/>
    </row>
    <row r="51" spans="2:57" ht="13.5" customHeight="1" x14ac:dyDescent="0.2">
      <c r="B51" s="10">
        <v>201</v>
      </c>
      <c r="C51" s="10">
        <v>9.1199999999999992</v>
      </c>
      <c r="D51" s="10">
        <v>201.38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36.5</v>
      </c>
      <c r="Q51" s="24">
        <v>1.79</v>
      </c>
      <c r="R51" s="24">
        <v>4.3099999999999996</v>
      </c>
      <c r="S51" s="24">
        <v>47.31</v>
      </c>
      <c r="T51" s="24">
        <v>91.56</v>
      </c>
      <c r="U51" s="10">
        <v>2</v>
      </c>
      <c r="V51" s="10">
        <v>0</v>
      </c>
      <c r="W51" s="10">
        <v>2</v>
      </c>
      <c r="X51" s="10">
        <v>3</v>
      </c>
      <c r="Y51" s="10">
        <v>1</v>
      </c>
      <c r="Z51" s="10">
        <v>1</v>
      </c>
      <c r="AA51" s="10">
        <v>270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19.4011</v>
      </c>
      <c r="AK51" s="26">
        <v>9.7000000000000003E-3</v>
      </c>
      <c r="AL51" s="26">
        <v>0.69650000000000001</v>
      </c>
      <c r="AM51" s="26">
        <v>2.9999999999999997E-4</v>
      </c>
      <c r="AN51" s="26">
        <v>6.5849000000000002</v>
      </c>
      <c r="AO51" s="26">
        <v>1.2E-2</v>
      </c>
      <c r="AP51" s="26">
        <v>0.68159999999999998</v>
      </c>
      <c r="AQ51" s="26">
        <v>1.1999999999999999E-3</v>
      </c>
      <c r="AR51" s="26">
        <v>36.890900000000002</v>
      </c>
      <c r="AS51" s="26">
        <v>2.01E-2</v>
      </c>
      <c r="AT51" s="26">
        <v>0.70179999999999998</v>
      </c>
      <c r="AU51" s="26">
        <v>4.0000000000000002E-4</v>
      </c>
      <c r="AV51" s="26">
        <v>44.850999999999999</v>
      </c>
      <c r="AW51" s="26">
        <v>6.6600000000000006E-2</v>
      </c>
      <c r="AX51" s="26">
        <v>0.66849999999999998</v>
      </c>
      <c r="AY51" s="26">
        <v>1E-3</v>
      </c>
      <c r="AZ51" s="11">
        <v>-9.7029849640767364E-3</v>
      </c>
      <c r="BA51" s="11">
        <v>0.95255058421202621</v>
      </c>
      <c r="BB51" s="11">
        <v>-2.4301247901919287E-2</v>
      </c>
      <c r="BC51" s="11">
        <v>-1.1869753515478801E-2</v>
      </c>
      <c r="BD51" s="11">
        <v>0.591340688617081</v>
      </c>
      <c r="BE51" s="27"/>
    </row>
    <row r="52" spans="2:57" ht="13.5" customHeight="1" x14ac:dyDescent="0.2">
      <c r="B52" s="10">
        <v>201</v>
      </c>
      <c r="C52" s="10">
        <v>9.1029999999999998</v>
      </c>
      <c r="D52" s="10">
        <v>201.37929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36.5</v>
      </c>
      <c r="Q52" s="24">
        <v>1.79</v>
      </c>
      <c r="R52" s="24">
        <v>4.3099999999999996</v>
      </c>
      <c r="S52" s="24">
        <v>47.52</v>
      </c>
      <c r="T52" s="24">
        <v>91.42</v>
      </c>
      <c r="U52" s="10">
        <v>2</v>
      </c>
      <c r="V52" s="10">
        <v>0</v>
      </c>
      <c r="W52" s="10">
        <v>2</v>
      </c>
      <c r="X52" s="10">
        <v>3</v>
      </c>
      <c r="Y52" s="10">
        <v>1</v>
      </c>
      <c r="Z52" s="10">
        <v>1</v>
      </c>
      <c r="AA52" s="10">
        <v>270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27.648</v>
      </c>
      <c r="AK52" s="10">
        <v>2.2700000000000001E-2</v>
      </c>
      <c r="AL52" s="11">
        <v>0.99709999999999999</v>
      </c>
      <c r="AM52" s="11">
        <v>8.0000000000000004E-4</v>
      </c>
      <c r="AN52" s="11">
        <v>9.5808999999999997</v>
      </c>
      <c r="AO52" s="11">
        <v>2.8E-3</v>
      </c>
      <c r="AP52" s="11">
        <v>0.99690000000000001</v>
      </c>
      <c r="AQ52" s="11">
        <v>2.9999999999999997E-4</v>
      </c>
      <c r="AR52" s="11">
        <v>52.167099999999998</v>
      </c>
      <c r="AS52" s="11">
        <v>4.48E-2</v>
      </c>
      <c r="AT52" s="11">
        <v>0.99709999999999999</v>
      </c>
      <c r="AU52" s="11">
        <v>8.9999999999999998E-4</v>
      </c>
      <c r="AV52" s="11">
        <v>66.584999999999994</v>
      </c>
      <c r="AW52" s="11">
        <v>3.9600000000000003E-2</v>
      </c>
      <c r="AX52" s="11">
        <v>0.99690000000000001</v>
      </c>
      <c r="AY52" s="11">
        <v>5.9999999999999995E-4</v>
      </c>
      <c r="AZ52" s="25">
        <v>0.74842022479876169</v>
      </c>
      <c r="BA52" s="25">
        <v>1.2763791738471182</v>
      </c>
      <c r="BB52" s="25">
        <v>0.121411747665936</v>
      </c>
      <c r="BC52" s="25">
        <v>0.18135403904836894</v>
      </c>
      <c r="BD52" s="25">
        <v>12.790661511538609</v>
      </c>
      <c r="BE52" s="27"/>
    </row>
    <row r="53" spans="2:57" ht="13.5" customHeight="1" x14ac:dyDescent="0.2">
      <c r="B53" s="10">
        <v>201</v>
      </c>
      <c r="C53" s="10">
        <v>9.3550000000000004</v>
      </c>
      <c r="D53" s="10">
        <v>201.38979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36.5</v>
      </c>
      <c r="Q53" s="24">
        <v>1.79</v>
      </c>
      <c r="R53" s="24">
        <v>4.3099999999999996</v>
      </c>
      <c r="S53" s="24">
        <v>44.36</v>
      </c>
      <c r="T53" s="24">
        <v>93.62</v>
      </c>
      <c r="U53" s="10">
        <v>2</v>
      </c>
      <c r="V53" s="10">
        <v>0</v>
      </c>
      <c r="W53" s="10">
        <v>2</v>
      </c>
      <c r="X53" s="10">
        <v>3</v>
      </c>
      <c r="Y53" s="10">
        <v>1</v>
      </c>
      <c r="Z53" s="10">
        <v>1</v>
      </c>
      <c r="AA53" s="10">
        <v>270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29.716200000000001</v>
      </c>
      <c r="AK53" s="10">
        <v>1.0800000000000001E-2</v>
      </c>
      <c r="AL53" s="11">
        <v>1.0044</v>
      </c>
      <c r="AM53" s="11">
        <v>4.0000000000000002E-4</v>
      </c>
      <c r="AN53" s="11">
        <v>10.385999999999999</v>
      </c>
      <c r="AO53" s="11">
        <v>4.1000000000000003E-3</v>
      </c>
      <c r="AP53" s="11">
        <v>1.0042</v>
      </c>
      <c r="AQ53" s="11">
        <v>4.0000000000000002E-4</v>
      </c>
      <c r="AR53" s="11">
        <v>56.203499999999998</v>
      </c>
      <c r="AS53" s="11">
        <v>2.6700000000000002E-2</v>
      </c>
      <c r="AT53" s="11">
        <v>1.0044</v>
      </c>
      <c r="AU53" s="11">
        <v>5.0000000000000001E-4</v>
      </c>
      <c r="AV53" s="11">
        <v>71.508300000000006</v>
      </c>
      <c r="AW53" s="11">
        <v>4.1399999999999999E-2</v>
      </c>
      <c r="AX53" s="11">
        <v>1.0042</v>
      </c>
      <c r="AY53" s="11">
        <v>5.9999999999999995E-4</v>
      </c>
      <c r="AZ53" s="25">
        <v>0.74635597349266081</v>
      </c>
      <c r="BA53" s="25">
        <v>1.2723104432997947</v>
      </c>
      <c r="BB53" s="25">
        <v>0.11983857403936055</v>
      </c>
      <c r="BC53" s="25">
        <v>0.17905684188194854</v>
      </c>
      <c r="BD53" s="25">
        <v>12.825191283580754</v>
      </c>
      <c r="BE53" s="27"/>
    </row>
    <row r="54" spans="2:57" ht="13.5" customHeight="1" x14ac:dyDescent="0.2">
      <c r="B54" s="10">
        <v>201</v>
      </c>
      <c r="C54" s="10">
        <v>9.6560000000000006</v>
      </c>
      <c r="D54" s="10">
        <v>201.40233000000001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36.5</v>
      </c>
      <c r="Q54" s="24">
        <v>1.79</v>
      </c>
      <c r="R54" s="24">
        <v>4.3099999999999996</v>
      </c>
      <c r="S54" s="24">
        <v>40.590000000000003</v>
      </c>
      <c r="T54" s="24">
        <v>96.45</v>
      </c>
      <c r="U54" s="10">
        <v>2</v>
      </c>
      <c r="V54" s="10">
        <v>0</v>
      </c>
      <c r="W54" s="10">
        <v>2</v>
      </c>
      <c r="X54" s="10">
        <v>3</v>
      </c>
      <c r="Y54" s="10">
        <v>1</v>
      </c>
      <c r="Z54" s="10">
        <v>1</v>
      </c>
      <c r="AA54" s="10">
        <v>270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31.996099999999998</v>
      </c>
      <c r="AK54" s="10">
        <v>5.3E-3</v>
      </c>
      <c r="AL54" s="11">
        <v>1.0125</v>
      </c>
      <c r="AM54" s="11">
        <v>2.0000000000000001E-4</v>
      </c>
      <c r="AN54" s="11">
        <v>11.256500000000001</v>
      </c>
      <c r="AO54" s="11">
        <v>5.0000000000000001E-4</v>
      </c>
      <c r="AP54" s="11">
        <v>1.0124</v>
      </c>
      <c r="AQ54" s="11">
        <v>0</v>
      </c>
      <c r="AR54" s="11">
        <v>60.613199999999999</v>
      </c>
      <c r="AS54" s="11">
        <v>2.2000000000000001E-3</v>
      </c>
      <c r="AT54" s="11">
        <v>1.0125</v>
      </c>
      <c r="AU54" s="11">
        <v>0</v>
      </c>
      <c r="AV54" s="11">
        <v>76.828999999999994</v>
      </c>
      <c r="AW54" s="11">
        <v>8.2000000000000007E-3</v>
      </c>
      <c r="AX54" s="11">
        <v>1.0124</v>
      </c>
      <c r="AY54" s="11">
        <v>1E-4</v>
      </c>
      <c r="AZ54" s="25">
        <v>0.74441877494025688</v>
      </c>
      <c r="BA54" s="25">
        <v>1.2675291850619996</v>
      </c>
      <c r="BB54" s="25">
        <v>0.11798268654023289</v>
      </c>
      <c r="BC54" s="25">
        <v>0.17633255088000621</v>
      </c>
      <c r="BD54" s="25">
        <v>12.875372685233247</v>
      </c>
      <c r="BE54" s="27"/>
    </row>
  </sheetData>
  <autoFilter ref="B9:BB54" xr:uid="{D98D04BD-454C-4EF1-B241-BE6C8CB6908D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C03-9FB9-4FFC-9461-86812C7F2FE6}">
  <sheetPr codeName="Sheet34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204</v>
      </c>
      <c r="C10" s="10">
        <v>9.15</v>
      </c>
      <c r="D10" s="10">
        <v>204.38124999999999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37</v>
      </c>
      <c r="Q10" s="24">
        <v>2.21</v>
      </c>
      <c r="R10" s="24">
        <v>4.07</v>
      </c>
      <c r="S10" s="24">
        <v>47.23</v>
      </c>
      <c r="T10" s="24">
        <v>92.51</v>
      </c>
      <c r="U10" s="10">
        <v>5</v>
      </c>
      <c r="V10" s="10">
        <v>1.5</v>
      </c>
      <c r="W10" s="10">
        <v>1</v>
      </c>
      <c r="X10" s="10">
        <v>2</v>
      </c>
      <c r="Y10" s="10">
        <v>6</v>
      </c>
      <c r="Z10" s="10">
        <v>1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0.58799999999999997</v>
      </c>
      <c r="AK10" s="10">
        <v>3.4099999999999998E-2</v>
      </c>
      <c r="AL10" s="11">
        <v>2.06E-2</v>
      </c>
      <c r="AM10" s="11">
        <v>1.1999999999999999E-3</v>
      </c>
      <c r="AN10" s="11">
        <v>1.222</v>
      </c>
      <c r="AO10" s="11">
        <v>1.9400000000000001E-2</v>
      </c>
      <c r="AP10" s="11">
        <v>0.125</v>
      </c>
      <c r="AQ10" s="11">
        <v>2E-3</v>
      </c>
      <c r="AR10" s="11">
        <v>1.1488</v>
      </c>
      <c r="AS10" s="11">
        <v>9.2100000000000001E-2</v>
      </c>
      <c r="AT10" s="11">
        <v>2.1299999999999999E-2</v>
      </c>
      <c r="AU10" s="11">
        <v>1.6999999999999999E-3</v>
      </c>
      <c r="AV10" s="11">
        <v>22.940300000000001</v>
      </c>
      <c r="AW10" s="11">
        <v>7.2800000000000004E-2</v>
      </c>
      <c r="AX10" s="11">
        <v>0.33550000000000002</v>
      </c>
      <c r="AY10" s="11">
        <v>1.1000000000000001E-3</v>
      </c>
      <c r="AZ10" s="11">
        <v>0.45711183496199786</v>
      </c>
      <c r="BA10" s="11">
        <v>15.75117370892019</v>
      </c>
      <c r="BB10" s="11">
        <v>0.88060538116591935</v>
      </c>
      <c r="BC10" s="11">
        <v>0.55007002801120453</v>
      </c>
      <c r="BD10" s="11">
        <v>0.46769763947550702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2.2631250000000002E-2</v>
      </c>
      <c r="BJ10" s="4">
        <f>DSTDEV(PlotSort,"PhxRed",$BI$35:$BI$38)/SQRT($BH10)</f>
        <v>1.1311787092132769E-3</v>
      </c>
      <c r="BK10" s="4">
        <f>DAVERAGE(PlotSort,"PhxRedEdge",$BI$35:$BI$38)</f>
        <v>0.15616249999999998</v>
      </c>
      <c r="BL10" s="4">
        <f>DSTDEV(PlotSort,"PhxRedEdge",$BI$35:$BI$38)/SQRT($BH10)</f>
        <v>8.4946362939286157E-3</v>
      </c>
      <c r="BM10" s="4">
        <f>DAVERAGE(PlotSort,"TMRed",$BI$35:$BI$38)</f>
        <v>2.3134375000000002E-2</v>
      </c>
      <c r="BN10" s="4">
        <f>DSTDEV(PlotSort,"TMRed",$BI$35:$BI$38)/SQRT($BH10)</f>
        <v>1.1501718785913782E-3</v>
      </c>
      <c r="BO10" s="4">
        <f>DAVERAGE(PlotSort,"TMNIR",$BI$35:$BI$38)</f>
        <v>0.41931562499999991</v>
      </c>
      <c r="BP10" s="4">
        <f>DSTDEV(PlotSort,"TMNIR",$BI$35:$BI$38)/SQRT($BH10)</f>
        <v>2.4162430059882015E-2</v>
      </c>
      <c r="BQ10" s="4">
        <f>DAVERAGE(PlotSort,"NDRE",$BI$35:$BI$38)</f>
        <v>0.45468917402213066</v>
      </c>
      <c r="BR10" s="4">
        <f>DSTDEV(PlotSort,"NDRE",$BI$35:$BI$38)/SQRT($BH10)</f>
        <v>4.0118185967967061E-3</v>
      </c>
      <c r="BS10" s="4">
        <f>DAVERAGE(PlotSort,"rvi",$BI$35:$BI$38)</f>
        <v>18.037156643994287</v>
      </c>
      <c r="BT10" s="4">
        <f>DSTDEV(PlotSort,"rvi",$BI$35:$BI$38)/SQRT($BH10)</f>
        <v>0.40126094189649925</v>
      </c>
      <c r="BU10" s="17">
        <f>DAVERAGE(PlotSort,"ndvi",$BI$35:$BI$38)</f>
        <v>0.89295626139846895</v>
      </c>
      <c r="BV10" s="4">
        <f>DSTDEV(PlotSort,"ndvi",$BI$35:$BI$38)/SQRT($BH10)</f>
        <v>3.1787179786758675E-3</v>
      </c>
      <c r="BW10" s="17">
        <f>DAVERAGE(PlotSort,"SAVI",$BI$35:$BI$38)</f>
        <v>0.61350634661645798</v>
      </c>
      <c r="BX10" s="4">
        <f>DSTDEV(PlotSort,"SAVI",$BI$35:$BI$38)/SQRT($BH10)</f>
        <v>2.075225826301396E-2</v>
      </c>
      <c r="BY10" s="17">
        <f>DAVERAGE(PlotSort,"CCCI",$BI$35:$BI$38)</f>
        <v>0.41817030059748111</v>
      </c>
      <c r="BZ10" s="4">
        <f>DSTDEV(PlotSort,"CCCI",$BI$35:$BI$38)/SQRT($BH10)</f>
        <v>1.604497946917811E-2</v>
      </c>
    </row>
    <row r="11" spans="1:78" ht="13.5" customHeight="1" x14ac:dyDescent="0.2">
      <c r="B11" s="10">
        <v>204</v>
      </c>
      <c r="C11" s="10">
        <v>9.1430000000000007</v>
      </c>
      <c r="D11" s="10">
        <v>204.38095999999999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37</v>
      </c>
      <c r="Q11" s="24">
        <v>2.21</v>
      </c>
      <c r="R11" s="24">
        <v>4.07</v>
      </c>
      <c r="S11" s="24">
        <v>47.31</v>
      </c>
      <c r="T11" s="24">
        <v>92.45</v>
      </c>
      <c r="U11" s="10">
        <v>5</v>
      </c>
      <c r="V11" s="10">
        <v>1.5</v>
      </c>
      <c r="W11" s="10">
        <v>1</v>
      </c>
      <c r="X11" s="10">
        <v>2</v>
      </c>
      <c r="Y11" s="10">
        <v>6</v>
      </c>
      <c r="Z11" s="10">
        <v>1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0.67310000000000003</v>
      </c>
      <c r="AK11" s="10">
        <v>1.6E-2</v>
      </c>
      <c r="AL11" s="11">
        <v>2.3599999999999999E-2</v>
      </c>
      <c r="AM11" s="11">
        <v>5.9999999999999995E-4</v>
      </c>
      <c r="AN11" s="11">
        <v>1.5256000000000001</v>
      </c>
      <c r="AO11" s="11">
        <v>3.4500000000000003E-2</v>
      </c>
      <c r="AP11" s="11">
        <v>0.15670000000000001</v>
      </c>
      <c r="AQ11" s="11">
        <v>3.5000000000000001E-3</v>
      </c>
      <c r="AR11" s="11">
        <v>1.2847</v>
      </c>
      <c r="AS11" s="11">
        <v>4.8300000000000003E-2</v>
      </c>
      <c r="AT11" s="11">
        <v>2.3900000000000001E-2</v>
      </c>
      <c r="AU11" s="11">
        <v>8.9999999999999998E-4</v>
      </c>
      <c r="AV11" s="11">
        <v>27.304200000000002</v>
      </c>
      <c r="AW11" s="11">
        <v>1.7867</v>
      </c>
      <c r="AX11" s="11">
        <v>0.40100000000000002</v>
      </c>
      <c r="AY11" s="11">
        <v>2.6200000000000001E-2</v>
      </c>
      <c r="AZ11" s="11">
        <v>0.43804913035682264</v>
      </c>
      <c r="BA11" s="11">
        <v>16.778242677824267</v>
      </c>
      <c r="BB11" s="11">
        <v>0.88750294186867507</v>
      </c>
      <c r="BC11" s="11">
        <v>0.61157963023029516</v>
      </c>
      <c r="BD11" s="11">
        <v>0.34225079985852563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2.2375000000000006E-2</v>
      </c>
      <c r="BJ11" s="4">
        <f>DSTDEV(PlotSort,"PhxRed",$BI$31:$BI$32)/SQRT($BH11)</f>
        <v>1.6498611052651237E-3</v>
      </c>
      <c r="BK11" s="4">
        <f>DAVERAGE(PlotSort,"PhxRedEdge",$BI$31:$BI$32)</f>
        <v>0.15489999999999998</v>
      </c>
      <c r="BL11" s="4">
        <f>DSTDEV(PlotSort,"PhxRedEdge",$BI$31:$BI$32)/SQRT($BH11)</f>
        <v>1.2052102167948423E-2</v>
      </c>
      <c r="BM11" s="4">
        <f>DAVERAGE(PlotSort,"TMRed",$BI$31:$BI$32)</f>
        <v>2.2775000000000004E-2</v>
      </c>
      <c r="BN11" s="4">
        <f>DSTDEV(PlotSort,"TMRed",$BI$31:$BI$32)/SQRT($BH11)</f>
        <v>1.6862557140995302E-3</v>
      </c>
      <c r="BO11" s="4">
        <f>DAVERAGE(PlotSort,"TMNIR",$BI$31:$BI$32)</f>
        <v>0.41726249999999998</v>
      </c>
      <c r="BP11" s="4">
        <f>DSTDEV(PlotSort,"TMNIR",$BI$31:$BI$32)/SQRT($BH11)</f>
        <v>3.4830777667411765E-2</v>
      </c>
      <c r="BQ11" s="4">
        <f>DAVERAGE(PlotSort,"NDRE",$BI$31:$BI$32)</f>
        <v>0.45566300933155696</v>
      </c>
      <c r="BR11" s="4">
        <f>DSTDEV(PlotSort,"NDRE",$BI$31:$BI$32)/SQRT($BH11)</f>
        <v>4.7960930704177545E-3</v>
      </c>
      <c r="BS11" s="4">
        <f>DAVERAGE(PlotSort,"rvi",$BI$31:$BI$32)</f>
        <v>18.190149620409144</v>
      </c>
      <c r="BT11" s="4">
        <f>DSTDEV(PlotSort,"rvi",$BI$31:$BI$32)/SQRT($BH11)</f>
        <v>0.42143285525585461</v>
      </c>
      <c r="BU11" s="17">
        <f>DAVERAGE(PlotSort,"ndvi",$BI$31:$BI$32)</f>
        <v>0.89503671764549386</v>
      </c>
      <c r="BV11" s="4">
        <f>DSTDEV(PlotSort,"ndvi",$BI$31:$BI$32)/SQRT($BH11)</f>
        <v>2.2618011863142474E-3</v>
      </c>
      <c r="BW11" s="17">
        <f>DAVERAGE(PlotSort,"SAVI",$BI$31:$BI$32)</f>
        <v>0.6126899463172516</v>
      </c>
      <c r="BX11" s="4">
        <f>DSTDEV(PlotSort,"SAVI",$BI$31:$BI$32)/SQRT($BH11)</f>
        <v>2.8981011359051106E-2</v>
      </c>
      <c r="BY11" s="17">
        <f>DAVERAGE(PlotSort,"CCCI",$BI$31:$BI$32)</f>
        <v>0.41796212583941544</v>
      </c>
      <c r="BZ11" s="4">
        <f>DSTDEV(PlotSort,"CCCI",$BI$31:$BI$32)/SQRT($BH11)</f>
        <v>2.1414074859240455E-2</v>
      </c>
    </row>
    <row r="12" spans="1:78" ht="13.5" customHeight="1" x14ac:dyDescent="0.2">
      <c r="B12" s="10">
        <v>204</v>
      </c>
      <c r="C12" s="10">
        <v>9.1329999999999991</v>
      </c>
      <c r="D12" s="10">
        <v>204.38054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37</v>
      </c>
      <c r="Q12" s="24">
        <v>2.21</v>
      </c>
      <c r="R12" s="24">
        <v>4.07</v>
      </c>
      <c r="S12" s="24">
        <v>47.44</v>
      </c>
      <c r="T12" s="24">
        <v>92.37</v>
      </c>
      <c r="U12" s="10">
        <v>5</v>
      </c>
      <c r="V12" s="10">
        <v>1.5</v>
      </c>
      <c r="W12" s="10">
        <v>1</v>
      </c>
      <c r="X12" s="10">
        <v>2</v>
      </c>
      <c r="Y12" s="10">
        <v>6</v>
      </c>
      <c r="Z12" s="10">
        <v>1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0.72960000000000003</v>
      </c>
      <c r="AK12" s="10">
        <v>3.7999999999999999E-2</v>
      </c>
      <c r="AL12" s="11">
        <v>2.5700000000000001E-2</v>
      </c>
      <c r="AM12" s="11">
        <v>1.2999999999999999E-3</v>
      </c>
      <c r="AN12" s="11">
        <v>1.7210000000000001</v>
      </c>
      <c r="AO12" s="11">
        <v>0.14449999999999999</v>
      </c>
      <c r="AP12" s="11">
        <v>0.1779</v>
      </c>
      <c r="AQ12" s="11">
        <v>1.49E-2</v>
      </c>
      <c r="AR12" s="11">
        <v>1.3803000000000001</v>
      </c>
      <c r="AS12" s="11">
        <v>4.2000000000000003E-2</v>
      </c>
      <c r="AT12" s="11">
        <v>2.58E-2</v>
      </c>
      <c r="AU12" s="11">
        <v>8.0000000000000004E-4</v>
      </c>
      <c r="AV12" s="11">
        <v>33.0824</v>
      </c>
      <c r="AW12" s="11">
        <v>2.4689999999999999</v>
      </c>
      <c r="AX12" s="11">
        <v>0.48870000000000002</v>
      </c>
      <c r="AY12" s="11">
        <v>3.6499999999999998E-2</v>
      </c>
      <c r="AZ12" s="11">
        <v>0.46624662466246625</v>
      </c>
      <c r="BA12" s="11">
        <v>18.941860465116282</v>
      </c>
      <c r="BB12" s="11">
        <v>0.89970845481049555</v>
      </c>
      <c r="BC12" s="11">
        <v>0.68442582552981768</v>
      </c>
      <c r="BD12" s="11">
        <v>0.46329730273216591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2.2887499999999998E-2</v>
      </c>
      <c r="BJ12" s="4">
        <f>DSTDEV(PlotSort,"PhxRed",$BJ$31:$BJ$32)/SQRT($BH12)</f>
        <v>1.5993976730840499E-3</v>
      </c>
      <c r="BK12" s="4">
        <f>DAVERAGE(PlotSort,"PhxRedEdge",$BJ$31:$BJ$32)</f>
        <v>0.15742500000000001</v>
      </c>
      <c r="BL12" s="4">
        <f>DSTDEV(PlotSort,"PhxRedEdge",$BJ$31:$BJ$32)/SQRT($BH12)</f>
        <v>1.2360860609197066E-2</v>
      </c>
      <c r="BM12" s="4">
        <f>DAVERAGE(PlotSort,"TMRed",$BJ$31:$BJ$32)</f>
        <v>2.3493749999999997E-2</v>
      </c>
      <c r="BN12" s="4">
        <f>DSTDEV(PlotSort,"TMRed",$BJ$31:$BJ$32)/SQRT($BH12)</f>
        <v>1.6147102100686696E-3</v>
      </c>
      <c r="BO12" s="4">
        <f>DAVERAGE(PlotSort,"TMNIR",$BJ$31:$BJ$32)</f>
        <v>0.42136874999999996</v>
      </c>
      <c r="BP12" s="4">
        <f>DSTDEV(PlotSort,"TMNIR",$BJ$31:$BJ$32)/SQRT($BH12)</f>
        <v>3.4632211305312785E-2</v>
      </c>
      <c r="BQ12" s="4">
        <f>DAVERAGE(PlotSort,"NDRE",$BJ$31:$BJ$32)</f>
        <v>0.4537153387127042</v>
      </c>
      <c r="BR12" s="4">
        <f>DSTDEV(PlotSort,"NDRE",$BJ$31:$BJ$32)/SQRT($BH12)</f>
        <v>6.5875455348307684E-3</v>
      </c>
      <c r="BS12" s="4">
        <f>DAVERAGE(PlotSort,"rvi",$BJ$31:$BJ$32)</f>
        <v>17.884163667579429</v>
      </c>
      <c r="BT12" s="4">
        <f>DSTDEV(PlotSort,"rvi",$BJ$31:$BJ$32)/SQRT($BH12)</f>
        <v>0.69626349526033116</v>
      </c>
      <c r="BU12" s="17">
        <f>DAVERAGE(PlotSort,"ndvi",$BJ$31:$BJ$32)</f>
        <v>0.89087580515144427</v>
      </c>
      <c r="BV12" s="4">
        <f>DSTDEV(PlotSort,"ndvi",$BJ$31:$BJ$32)/SQRT($BH12)</f>
        <v>6.0059448868910389E-3</v>
      </c>
      <c r="BW12" s="17">
        <f>DAVERAGE(PlotSort,"SAVI",$BJ$31:$BJ$32)</f>
        <v>0.61432274691566402</v>
      </c>
      <c r="BX12" s="4">
        <f>DSTDEV(PlotSort,"SAVI",$BJ$31:$BJ$32)/SQRT($BH12)</f>
        <v>3.0660362595291379E-2</v>
      </c>
      <c r="BY12" s="17">
        <f>DAVERAGE(PlotSort,"CCCI",$BJ$31:$BJ$32)</f>
        <v>0.41837847535554684</v>
      </c>
      <c r="BZ12" s="4">
        <f>DSTDEV(PlotSort,"CCCI",$BJ$31:$BJ$32)/SQRT($BH12)</f>
        <v>2.4607368811931551E-2</v>
      </c>
    </row>
    <row r="13" spans="1:78" ht="13.5" customHeight="1" x14ac:dyDescent="0.2">
      <c r="B13" s="10">
        <v>204</v>
      </c>
      <c r="C13" s="10">
        <v>9.125</v>
      </c>
      <c r="D13" s="10">
        <v>204.38021000000001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37</v>
      </c>
      <c r="Q13" s="24">
        <v>2.21</v>
      </c>
      <c r="R13" s="24">
        <v>4.07</v>
      </c>
      <c r="S13" s="24">
        <v>47.54</v>
      </c>
      <c r="T13" s="24">
        <v>92.3</v>
      </c>
      <c r="U13" s="10">
        <v>5</v>
      </c>
      <c r="V13" s="10">
        <v>1.5</v>
      </c>
      <c r="W13" s="10">
        <v>1</v>
      </c>
      <c r="X13" s="10">
        <v>2</v>
      </c>
      <c r="Y13" s="10">
        <v>6</v>
      </c>
      <c r="Z13" s="10">
        <v>1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0.60909999999999997</v>
      </c>
      <c r="AK13" s="10">
        <v>1.5599999999999999E-2</v>
      </c>
      <c r="AL13" s="11">
        <v>2.1600000000000001E-2</v>
      </c>
      <c r="AM13" s="11">
        <v>5.9999999999999995E-4</v>
      </c>
      <c r="AN13" s="11">
        <v>1.4951000000000001</v>
      </c>
      <c r="AO13" s="11">
        <v>1.17E-2</v>
      </c>
      <c r="AP13" s="11">
        <v>0.15529999999999999</v>
      </c>
      <c r="AQ13" s="11">
        <v>1.1999999999999999E-3</v>
      </c>
      <c r="AR13" s="11">
        <v>1.1586000000000001</v>
      </c>
      <c r="AS13" s="11">
        <v>5.6300000000000003E-2</v>
      </c>
      <c r="AT13" s="11">
        <v>2.18E-2</v>
      </c>
      <c r="AU13" s="11">
        <v>1.1000000000000001E-3</v>
      </c>
      <c r="AV13" s="11">
        <v>28.267199999999999</v>
      </c>
      <c r="AW13" s="11">
        <v>1.6681999999999999</v>
      </c>
      <c r="AX13" s="11">
        <v>0.41949999999999998</v>
      </c>
      <c r="AY13" s="11">
        <v>2.4799999999999999E-2</v>
      </c>
      <c r="AZ13" s="11">
        <v>0.4596381350034795</v>
      </c>
      <c r="BA13" s="11">
        <v>19.243119266055047</v>
      </c>
      <c r="BB13" s="11">
        <v>0.90120099705415824</v>
      </c>
      <c r="BC13" s="11">
        <v>0.63375119515563583</v>
      </c>
      <c r="BD13" s="11">
        <v>0.42290308728052711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2.3625E-2</v>
      </c>
      <c r="BJ13" s="4">
        <f>DSTDEV(PlotSort,"PhxRed",$BL$35:$BL$36)/SQRT($BH13)</f>
        <v>2.5008391448814588E-3</v>
      </c>
      <c r="BK13" s="4">
        <f>DAVERAGE(PlotSort,"PhxRedEdge",$BL$35:$BL$36)</f>
        <v>0.15183749999999999</v>
      </c>
      <c r="BL13" s="4">
        <f>DSTDEV(PlotSort,"PhxRedEdge",$BL$35:$BL$36)/SQRT($BH13)</f>
        <v>1.9491426114173545E-2</v>
      </c>
      <c r="BM13" s="4">
        <f>DAVERAGE(PlotSort,"TMRed",$BL$35:$BL$36)</f>
        <v>2.4312499999999997E-2</v>
      </c>
      <c r="BN13" s="4">
        <f>DSTDEV(PlotSort,"TMRed",$BL$35:$BL$36)/SQRT($BH13)</f>
        <v>2.5292882609823002E-3</v>
      </c>
      <c r="BO13" s="4">
        <f>DAVERAGE(PlotSort,"TMNIR",$BL$35:$BL$36)</f>
        <v>0.39005000000000006</v>
      </c>
      <c r="BP13" s="4">
        <f>DSTDEV(PlotSort,"TMNIR",$BL$35:$BL$36)/SQRT($BH13)</f>
        <v>5.3031658334567314E-2</v>
      </c>
      <c r="BQ13" s="4">
        <f>DAVERAGE(PlotSort,"NDRE",$BL$35:$BL$36)</f>
        <v>0.43571301173585403</v>
      </c>
      <c r="BR13" s="4">
        <f>DSTDEV(PlotSort,"NDRE",$BL$35:$BL$36)/SQRT($BH13)</f>
        <v>8.4829929570891423E-3</v>
      </c>
      <c r="BS13" s="4">
        <f>DAVERAGE(PlotSort,"rvi",$BL$35:$BL$36)</f>
        <v>15.878286359298663</v>
      </c>
      <c r="BT13" s="4">
        <f>DSTDEV(PlotSort,"rvi",$BL$35:$BL$36)/SQRT($BH13)</f>
        <v>1.1031944519175574</v>
      </c>
      <c r="BU13" s="17">
        <f>DAVERAGE(PlotSort,"ndvi",$BL$35:$BL$36)</f>
        <v>0.87684265797650651</v>
      </c>
      <c r="BV13" s="4">
        <f>DSTDEV(PlotSort,"ndvi",$BL$35:$BL$36)/SQRT($BH13)</f>
        <v>1.0523867996900313E-2</v>
      </c>
      <c r="BW13" s="17">
        <f>DAVERAGE(PlotSort,"SAVI",$BL$35:$BL$36)</f>
        <v>0.5793151166654209</v>
      </c>
      <c r="BX13" s="4">
        <f>DSTDEV(PlotSort,"SAVI",$BL$35:$BL$36)/SQRT($BH13)</f>
        <v>4.9343400894896174E-2</v>
      </c>
      <c r="BY13" s="17">
        <f>DAVERAGE(PlotSort,"CCCI",$BL$35:$BL$36)</f>
        <v>0.3581721883178724</v>
      </c>
      <c r="BZ13" s="4">
        <f>DSTDEV(PlotSort,"CCCI",$BL$35:$BL$36)/SQRT($BH13)</f>
        <v>2.5868273564574992E-2</v>
      </c>
    </row>
    <row r="14" spans="1:78" ht="13.5" customHeight="1" x14ac:dyDescent="0.2">
      <c r="B14" s="10">
        <v>204</v>
      </c>
      <c r="C14" s="10">
        <v>9.1170000000000009</v>
      </c>
      <c r="D14" s="10">
        <v>204.37988000000001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37</v>
      </c>
      <c r="Q14" s="24">
        <v>2.21</v>
      </c>
      <c r="R14" s="24">
        <v>4.07</v>
      </c>
      <c r="S14" s="24">
        <v>47.64</v>
      </c>
      <c r="T14" s="24">
        <v>92.23</v>
      </c>
      <c r="U14" s="10">
        <v>5</v>
      </c>
      <c r="V14" s="10">
        <v>1.5</v>
      </c>
      <c r="W14" s="10">
        <v>1</v>
      </c>
      <c r="X14" s="10">
        <v>2</v>
      </c>
      <c r="Y14" s="10">
        <v>6</v>
      </c>
      <c r="Z14" s="10">
        <v>1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0.78600000000000003</v>
      </c>
      <c r="AK14" s="10">
        <v>3.61E-2</v>
      </c>
      <c r="AL14" s="11">
        <v>2.8000000000000001E-2</v>
      </c>
      <c r="AM14" s="11">
        <v>1.2999999999999999E-3</v>
      </c>
      <c r="AN14" s="11">
        <v>2.0198</v>
      </c>
      <c r="AO14" s="11">
        <v>8.2799999999999999E-2</v>
      </c>
      <c r="AP14" s="11">
        <v>0.21079999999999999</v>
      </c>
      <c r="AQ14" s="11">
        <v>8.6E-3</v>
      </c>
      <c r="AR14" s="11">
        <v>1.51</v>
      </c>
      <c r="AS14" s="11">
        <v>0.1135</v>
      </c>
      <c r="AT14" s="11">
        <v>2.8500000000000001E-2</v>
      </c>
      <c r="AU14" s="11">
        <v>2.0999999999999999E-3</v>
      </c>
      <c r="AV14" s="11">
        <v>36.485300000000002</v>
      </c>
      <c r="AW14" s="11">
        <v>1.6077999999999999</v>
      </c>
      <c r="AX14" s="11">
        <v>0.54410000000000003</v>
      </c>
      <c r="AY14" s="11">
        <v>2.4E-2</v>
      </c>
      <c r="AZ14" s="11">
        <v>0.44151543250761693</v>
      </c>
      <c r="BA14" s="11">
        <v>19.09122807017544</v>
      </c>
      <c r="BB14" s="11">
        <v>0.90045406915822579</v>
      </c>
      <c r="BC14" s="11">
        <v>0.72105165019578599</v>
      </c>
      <c r="BD14" s="11">
        <v>0.32579251276694443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2.2625000000000003E-2</v>
      </c>
      <c r="BJ14" s="4">
        <f>DSTDEV(PlotSort,"PhxRed",$BM$35:$BM$36)/SQRT($BH14)</f>
        <v>1.6224595526545475E-3</v>
      </c>
      <c r="BK14" s="4">
        <f>DAVERAGE(PlotSort,"PhxRedEdge",$BM$35:$BM$36)</f>
        <v>0.15859999999999999</v>
      </c>
      <c r="BL14" s="4">
        <f>DSTDEV(PlotSort,"PhxRedEdge",$BM$35:$BM$36)/SQRT($BH14)</f>
        <v>1.1809858170189882E-2</v>
      </c>
      <c r="BM14" s="4">
        <f>DAVERAGE(PlotSort,"TMRed",$BM$35:$BM$36)</f>
        <v>2.3081250000000001E-2</v>
      </c>
      <c r="BN14" s="4">
        <f>DSTDEV(PlotSort,"TMRed",$BM$35:$BM$36)/SQRT($BH14)</f>
        <v>1.6466688280181471E-3</v>
      </c>
      <c r="BO14" s="4">
        <f>DAVERAGE(PlotSort,"TMNIR",$BM$35:$BM$36)</f>
        <v>0.43523750000000005</v>
      </c>
      <c r="BP14" s="4">
        <f>DSTDEV(PlotSort,"TMNIR",$BM$35:$BM$36)/SQRT($BH14)</f>
        <v>3.373089320267101E-2</v>
      </c>
      <c r="BQ14" s="4">
        <f>DAVERAGE(PlotSort,"NDRE",$BM$35:$BM$36)</f>
        <v>0.46435157644543573</v>
      </c>
      <c r="BR14" s="4">
        <f>DSTDEV(PlotSort,"NDRE",$BM$35:$BM$36)/SQRT($BH14)</f>
        <v>4.0441445366418772E-3</v>
      </c>
      <c r="BS14" s="4">
        <f>DAVERAGE(PlotSort,"rvi",$BM$35:$BM$36)</f>
        <v>18.761780113241386</v>
      </c>
      <c r="BT14" s="4">
        <f>DSTDEV(PlotSort,"rvi",$BM$35:$BM$36)/SQRT($BH14)</f>
        <v>0.33183830162805517</v>
      </c>
      <c r="BU14" s="17">
        <f>DAVERAGE(PlotSort,"ndvi",$BM$35:$BM$36)</f>
        <v>0.89837590306644266</v>
      </c>
      <c r="BV14" s="4">
        <f>DSTDEV(PlotSort,"ndvi",$BM$35:$BM$36)/SQRT($BH14)</f>
        <v>1.6655542209508746E-3</v>
      </c>
      <c r="BW14" s="17">
        <f>DAVERAGE(PlotSort,"SAVI",$BM$35:$BM$36)</f>
        <v>0.62972541900554535</v>
      </c>
      <c r="BX14" s="4">
        <f>DSTDEV(PlotSort,"SAVI",$BM$35:$BM$36)/SQRT($BH14)</f>
        <v>2.7983143728120493E-2</v>
      </c>
      <c r="BY14" s="17">
        <f>DAVERAGE(PlotSort,"CCCI",$BM$35:$BM$36)</f>
        <v>0.45641814223690502</v>
      </c>
      <c r="BZ14" s="4">
        <f>DSTDEV(PlotSort,"CCCI",$BM$35:$BM$36)/SQRT($BH14)</f>
        <v>1.8733430388569301E-2</v>
      </c>
    </row>
    <row r="15" spans="1:78" ht="13.5" customHeight="1" x14ac:dyDescent="0.2">
      <c r="B15" s="10">
        <v>204</v>
      </c>
      <c r="C15" s="10">
        <v>9.1080000000000005</v>
      </c>
      <c r="D15" s="10">
        <v>204.37950000000001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37</v>
      </c>
      <c r="Q15" s="24">
        <v>2.21</v>
      </c>
      <c r="R15" s="24">
        <v>4.07</v>
      </c>
      <c r="S15" s="24">
        <v>47.75</v>
      </c>
      <c r="T15" s="24">
        <v>92.15</v>
      </c>
      <c r="U15" s="10">
        <v>5</v>
      </c>
      <c r="V15" s="10">
        <v>1.5</v>
      </c>
      <c r="W15" s="10">
        <v>1</v>
      </c>
      <c r="X15" s="10">
        <v>2</v>
      </c>
      <c r="Y15" s="10">
        <v>6</v>
      </c>
      <c r="Z15" s="10">
        <v>1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0.75560000000000005</v>
      </c>
      <c r="AK15" s="10">
        <v>4.7100000000000003E-2</v>
      </c>
      <c r="AL15" s="11">
        <v>2.7E-2</v>
      </c>
      <c r="AM15" s="11">
        <v>1.6999999999999999E-3</v>
      </c>
      <c r="AN15" s="11">
        <v>1.9177999999999999</v>
      </c>
      <c r="AO15" s="11">
        <v>0.13750000000000001</v>
      </c>
      <c r="AP15" s="11">
        <v>0.20130000000000001</v>
      </c>
      <c r="AQ15" s="11">
        <v>1.44E-2</v>
      </c>
      <c r="AR15" s="11">
        <v>1.4273</v>
      </c>
      <c r="AS15" s="11">
        <v>3.7100000000000001E-2</v>
      </c>
      <c r="AT15" s="11">
        <v>2.7099999999999999E-2</v>
      </c>
      <c r="AU15" s="11">
        <v>6.9999999999999999E-4</v>
      </c>
      <c r="AV15" s="11">
        <v>38.438400000000001</v>
      </c>
      <c r="AW15" s="11">
        <v>2.2256</v>
      </c>
      <c r="AX15" s="11">
        <v>0.57630000000000003</v>
      </c>
      <c r="AY15" s="11">
        <v>3.3399999999999999E-2</v>
      </c>
      <c r="AZ15" s="11">
        <v>0.48225308641975306</v>
      </c>
      <c r="BA15" s="11">
        <v>21.26568265682657</v>
      </c>
      <c r="BB15" s="11">
        <v>0.91017567119655285</v>
      </c>
      <c r="BC15" s="11">
        <v>0.74660141381185419</v>
      </c>
      <c r="BD15" s="11">
        <v>0.52065450673860258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2.1650000000000003E-2</v>
      </c>
      <c r="BJ15" s="4">
        <f>DSTDEV(PlotSort,"PhxRed",$BN$35:$BN$36)/SQRT($BH15)</f>
        <v>2.202758011480802E-3</v>
      </c>
      <c r="BK15" s="4">
        <f>DAVERAGE(PlotSort,"PhxRedEdge",$BN$35:$BN$36)</f>
        <v>0.15561249999999999</v>
      </c>
      <c r="BL15" s="4">
        <f>DSTDEV(PlotSort,"PhxRedEdge",$BN$35:$BN$36)/SQRT($BH15)</f>
        <v>1.7209688275378911E-2</v>
      </c>
      <c r="BM15" s="4">
        <f>DAVERAGE(PlotSort,"TMRed",$BN$35:$BN$36)</f>
        <v>2.2062500000000002E-2</v>
      </c>
      <c r="BN15" s="4">
        <f>DSTDEV(PlotSort,"TMRed",$BN$35:$BN$36)/SQRT($BH15)</f>
        <v>2.2478511564221863E-3</v>
      </c>
      <c r="BO15" s="4">
        <f>DAVERAGE(PlotSort,"TMNIR",$BN$35:$BN$36)</f>
        <v>0.41673749999999998</v>
      </c>
      <c r="BP15" s="4">
        <f>DSTDEV(PlotSort,"TMNIR",$BN$35:$BN$36)/SQRT($BH15)</f>
        <v>4.9575667049398975E-2</v>
      </c>
      <c r="BQ15" s="4">
        <f>DAVERAGE(PlotSort,"NDRE",$BN$35:$BN$36)</f>
        <v>0.45434053146179693</v>
      </c>
      <c r="BR15" s="4">
        <f>DSTDEV(PlotSort,"NDRE",$BN$35:$BN$36)/SQRT($BH15)</f>
        <v>8.0571148926136382E-3</v>
      </c>
      <c r="BS15" s="4">
        <f>DAVERAGE(PlotSort,"rvi",$BN$35:$BN$36)</f>
        <v>18.746779990195712</v>
      </c>
      <c r="BT15" s="4">
        <f>DSTDEV(PlotSort,"rvi",$BN$35:$BN$36)/SQRT($BH15)</f>
        <v>0.52482273265352974</v>
      </c>
      <c r="BU15" s="17">
        <f>DAVERAGE(PlotSort,"ndvi",$BN$35:$BN$36)</f>
        <v>0.89823058148448398</v>
      </c>
      <c r="BV15" s="4">
        <f>DSTDEV(PlotSort,"ndvi",$BN$35:$BN$36)/SQRT($BH15)</f>
        <v>2.6248902583074184E-3</v>
      </c>
      <c r="BW15" s="17">
        <f>DAVERAGE(PlotSort,"SAVI",$BN$35:$BN$36)</f>
        <v>0.61525943178931974</v>
      </c>
      <c r="BX15" s="4">
        <f>DSTDEV(PlotSort,"SAVI",$BN$35:$BN$36)/SQRT($BH15)</f>
        <v>3.9942911139250345E-2</v>
      </c>
      <c r="BY15" s="17">
        <f>DAVERAGE(PlotSort,"CCCI",$BN$35:$BN$36)</f>
        <v>0.40167272959824224</v>
      </c>
      <c r="BZ15" s="4">
        <f>DSTDEV(PlotSort,"CCCI",$BN$35:$BN$36)/SQRT($BH15)</f>
        <v>3.7630868473147845E-2</v>
      </c>
    </row>
    <row r="16" spans="1:78" ht="13.5" customHeight="1" x14ac:dyDescent="0.2">
      <c r="B16" s="10">
        <v>204</v>
      </c>
      <c r="C16" s="10">
        <v>9.1</v>
      </c>
      <c r="D16" s="10">
        <v>204.37916999999999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37</v>
      </c>
      <c r="Q16" s="24">
        <v>2.21</v>
      </c>
      <c r="R16" s="24">
        <v>4.07</v>
      </c>
      <c r="S16" s="24">
        <v>47.85</v>
      </c>
      <c r="T16" s="24">
        <v>92.08</v>
      </c>
      <c r="U16" s="10">
        <v>5</v>
      </c>
      <c r="V16" s="10">
        <v>1.5</v>
      </c>
      <c r="W16" s="10">
        <v>1</v>
      </c>
      <c r="X16" s="10">
        <v>2</v>
      </c>
      <c r="Y16" s="10">
        <v>6</v>
      </c>
      <c r="Z16" s="10">
        <v>1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0.83850000000000002</v>
      </c>
      <c r="AK16" s="10">
        <v>4.9700000000000001E-2</v>
      </c>
      <c r="AL16" s="11">
        <v>3.0099999999999998E-2</v>
      </c>
      <c r="AM16" s="11">
        <v>1.8E-3</v>
      </c>
      <c r="AN16" s="11">
        <v>2.0276999999999998</v>
      </c>
      <c r="AO16" s="11">
        <v>5.4399999999999997E-2</v>
      </c>
      <c r="AP16" s="11">
        <v>0.21390000000000001</v>
      </c>
      <c r="AQ16" s="11">
        <v>5.7000000000000002E-3</v>
      </c>
      <c r="AR16" s="11">
        <v>1.6387</v>
      </c>
      <c r="AS16" s="11">
        <v>0.1305</v>
      </c>
      <c r="AT16" s="11">
        <v>3.1199999999999999E-2</v>
      </c>
      <c r="AU16" s="11">
        <v>2.5000000000000001E-3</v>
      </c>
      <c r="AV16" s="11">
        <v>38.0349</v>
      </c>
      <c r="AW16" s="11">
        <v>1.7222</v>
      </c>
      <c r="AX16" s="11">
        <v>0.57299999999999995</v>
      </c>
      <c r="AY16" s="11">
        <v>2.5899999999999999E-2</v>
      </c>
      <c r="AZ16" s="11">
        <v>0.45634769348074722</v>
      </c>
      <c r="BA16" s="11">
        <v>18.365384615384613</v>
      </c>
      <c r="BB16" s="11">
        <v>0.89672293942403181</v>
      </c>
      <c r="BC16" s="11">
        <v>0.73600796957072978</v>
      </c>
      <c r="BD16" s="11">
        <v>0.41744628614173962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2.2581250000000001E-2</v>
      </c>
      <c r="BJ16" s="4">
        <f>DSTDEV(PlotSort,"PhxRed",$BK$31:$BK$32)/SQRT($BH16)</f>
        <v>1.6204479511851019E-3</v>
      </c>
      <c r="BK16" s="4">
        <f>DAVERAGE(PlotSort,"PhxRedEdge",$BK$31:$BK$32)</f>
        <v>0.15744999999999998</v>
      </c>
      <c r="BL16" s="4">
        <f>DSTDEV(PlotSort,"PhxRedEdge",$BK$31:$BK$32)/SQRT($BH16)</f>
        <v>1.1258404268219684E-2</v>
      </c>
      <c r="BM16" s="4">
        <f>DAVERAGE(PlotSort,"TMRed",$BK$31:$BK$32)</f>
        <v>2.3331249999999998E-2</v>
      </c>
      <c r="BN16" s="4">
        <f>DSTDEV(PlotSort,"TMRed",$BK$31:$BK$32)/SQRT($BH16)</f>
        <v>1.6838378472505424E-3</v>
      </c>
      <c r="BO16" s="4">
        <f>DAVERAGE(PlotSort,"TMNIR",$BK$31:$BK$32)</f>
        <v>0.40933749999999997</v>
      </c>
      <c r="BP16" s="4">
        <f>DSTDEV(PlotSort,"TMNIR",$BK$31:$BK$32)/SQRT($BH16)</f>
        <v>2.9900456901470095E-2</v>
      </c>
      <c r="BQ16" s="4">
        <f>DAVERAGE(PlotSort,"NDRE",$BK$31:$BK$32)</f>
        <v>0.44367670607349086</v>
      </c>
      <c r="BR16" s="4">
        <f>DSTDEV(PlotSort,"NDRE",$BK$31:$BK$32)/SQRT($BH16)</f>
        <v>2.6020955855855532E-3</v>
      </c>
      <c r="BS16" s="4">
        <f>DAVERAGE(PlotSort,"rvi",$BK$31:$BK$32)</f>
        <v>17.534412493645306</v>
      </c>
      <c r="BT16" s="4">
        <f>DSTDEV(PlotSort,"rvi",$BK$31:$BK$32)/SQRT($BH16)</f>
        <v>0.23693268390478603</v>
      </c>
      <c r="BU16" s="17">
        <f>DAVERAGE(PlotSort,"ndvi",$BK$31:$BK$32)</f>
        <v>0.89183025080426825</v>
      </c>
      <c r="BV16" s="4">
        <f>DSTDEV(PlotSort,"ndvi",$BK$31:$BK$32)/SQRT($BH16)</f>
        <v>1.3698428379805634E-3</v>
      </c>
      <c r="BW16" s="17">
        <f>DAVERAGE(PlotSort,"SAVI",$BK$31:$BK$32)</f>
        <v>0.60789344521073618</v>
      </c>
      <c r="BX16" s="4">
        <f>DSTDEV(PlotSort,"SAVI",$BK$31:$BK$32)/SQRT($BH16)</f>
        <v>2.5603652828380962E-2</v>
      </c>
      <c r="BY16" s="17">
        <f>DAVERAGE(PlotSort,"CCCI",$BK$31:$BK$32)</f>
        <v>0.3612530427485845</v>
      </c>
      <c r="BZ16" s="4">
        <f>DSTDEV(PlotSort,"CCCI",$BK$31:$BK$32)/SQRT($BH16)</f>
        <v>1.204541355317815E-2</v>
      </c>
    </row>
    <row r="17" spans="2:78" ht="13.5" customHeight="1" x14ac:dyDescent="0.2">
      <c r="B17" s="10">
        <v>204</v>
      </c>
      <c r="C17" s="10">
        <v>9.0920000000000005</v>
      </c>
      <c r="D17" s="10">
        <v>204.37882999999999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37</v>
      </c>
      <c r="Q17" s="24">
        <v>2.21</v>
      </c>
      <c r="R17" s="24">
        <v>4.07</v>
      </c>
      <c r="S17" s="24">
        <v>47.95</v>
      </c>
      <c r="T17" s="24">
        <v>92.01</v>
      </c>
      <c r="U17" s="10">
        <v>5</v>
      </c>
      <c r="V17" s="10">
        <v>1.5</v>
      </c>
      <c r="W17" s="10">
        <v>1</v>
      </c>
      <c r="X17" s="10">
        <v>2</v>
      </c>
      <c r="Y17" s="10">
        <v>6</v>
      </c>
      <c r="Z17" s="10">
        <v>1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0.86080000000000001</v>
      </c>
      <c r="AK17" s="10">
        <v>1.5299999999999999E-2</v>
      </c>
      <c r="AL17" s="11">
        <v>3.1099999999999999E-2</v>
      </c>
      <c r="AM17" s="11">
        <v>5.9999999999999995E-4</v>
      </c>
      <c r="AN17" s="11">
        <v>2.1089000000000002</v>
      </c>
      <c r="AO17" s="11">
        <v>3.5200000000000002E-2</v>
      </c>
      <c r="AP17" s="11">
        <v>0.22370000000000001</v>
      </c>
      <c r="AQ17" s="11">
        <v>3.7000000000000002E-3</v>
      </c>
      <c r="AR17" s="11">
        <v>1.6556999999999999</v>
      </c>
      <c r="AS17" s="11">
        <v>3.2199999999999999E-2</v>
      </c>
      <c r="AT17" s="11">
        <v>3.1699999999999999E-2</v>
      </c>
      <c r="AU17" s="11">
        <v>5.9999999999999995E-4</v>
      </c>
      <c r="AV17" s="11">
        <v>42.4861</v>
      </c>
      <c r="AW17" s="11">
        <v>0.2621</v>
      </c>
      <c r="AX17" s="11">
        <v>0.64319999999999999</v>
      </c>
      <c r="AY17" s="11">
        <v>4.0000000000000001E-3</v>
      </c>
      <c r="AZ17" s="11">
        <v>0.48390817856730878</v>
      </c>
      <c r="BA17" s="11">
        <v>20.290220820189276</v>
      </c>
      <c r="BB17" s="11">
        <v>0.9060601570603054</v>
      </c>
      <c r="BC17" s="11">
        <v>0.78070474082900687</v>
      </c>
      <c r="BD17" s="11">
        <v>0.54152544885630371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2.2681250000000003E-2</v>
      </c>
      <c r="BJ17" s="4">
        <f>DSTDEV(PlotSort,"PhxRed",$BL$31:$BL$32)/SQRT($BH17)</f>
        <v>1.6317735430608417E-3</v>
      </c>
      <c r="BK17" s="4">
        <f>DAVERAGE(PlotSort,"PhxRedEdge",$BL$31:$BL$32)</f>
        <v>0.15487499999999998</v>
      </c>
      <c r="BL17" s="4">
        <f>DSTDEV(PlotSort,"PhxRedEdge",$BL$31:$BL$32)/SQRT($BH17)</f>
        <v>1.308754656152177E-2</v>
      </c>
      <c r="BM17" s="4">
        <f>DAVERAGE(PlotSort,"TMRed",$BL$31:$BL$32)</f>
        <v>2.29375E-2</v>
      </c>
      <c r="BN17" s="4">
        <f>DSTDEV(PlotSort,"TMRed",$BL$31:$BL$32)/SQRT($BH17)</f>
        <v>1.6209532946181184E-3</v>
      </c>
      <c r="BO17" s="4">
        <f>DAVERAGE(PlotSort,"TMNIR",$BL$31:$BL$32)</f>
        <v>0.42929375000000008</v>
      </c>
      <c r="BP17" s="4">
        <f>DSTDEV(PlotSort,"TMNIR",$BL$31:$BL$32)/SQRT($BH17)</f>
        <v>3.8804932535213818E-2</v>
      </c>
      <c r="BQ17" s="4">
        <f>DAVERAGE(PlotSort,"NDRE",$BL$31:$BL$32)</f>
        <v>0.46570164197077035</v>
      </c>
      <c r="BR17" s="4">
        <f>DSTDEV(PlotSort,"NDRE",$BL$31:$BL$32)/SQRT($BH17)</f>
        <v>6.6018091557589927E-3</v>
      </c>
      <c r="BS17" s="4">
        <f>DAVERAGE(PlotSort,"rvi",$BL$31:$BL$32)</f>
        <v>18.539900794343271</v>
      </c>
      <c r="BT17" s="4">
        <f>DSTDEV(PlotSort,"rvi",$BL$31:$BL$32)/SQRT($BH17)</f>
        <v>0.75873058391534987</v>
      </c>
      <c r="BU17" s="17">
        <f>DAVERAGE(PlotSort,"ndvi",$BL$31:$BL$32)</f>
        <v>0.89408227199266976</v>
      </c>
      <c r="BV17" s="4">
        <f>DSTDEV(PlotSort,"ndvi",$BL$31:$BL$32)/SQRT($BH17)</f>
        <v>6.3022775487667493E-3</v>
      </c>
      <c r="BW17" s="17">
        <f>DAVERAGE(PlotSort,"SAVI",$BL$31:$BL$32)</f>
        <v>0.61911924802217944</v>
      </c>
      <c r="BX17" s="4">
        <f>DSTDEV(PlotSort,"SAVI",$BL$31:$BL$32)/SQRT($BH17)</f>
        <v>3.3470853918193148E-2</v>
      </c>
      <c r="BY17" s="17">
        <f>DAVERAGE(PlotSort,"CCCI",$BL$31:$BL$32)</f>
        <v>0.47508755844637773</v>
      </c>
      <c r="BZ17" s="4">
        <f>DSTDEV(PlotSort,"CCCI",$BL$31:$BL$32)/SQRT($BH17)</f>
        <v>2.2069339825848258E-2</v>
      </c>
    </row>
    <row r="18" spans="2:78" ht="13.5" customHeight="1" x14ac:dyDescent="0.2">
      <c r="B18" s="10">
        <v>204</v>
      </c>
      <c r="C18" s="10">
        <v>9.1690000000000005</v>
      </c>
      <c r="D18" s="10">
        <v>204.38203999999999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37</v>
      </c>
      <c r="Q18" s="24">
        <v>2.21</v>
      </c>
      <c r="R18" s="24">
        <v>4.07</v>
      </c>
      <c r="S18" s="24">
        <v>46.99</v>
      </c>
      <c r="T18" s="24">
        <v>92.68</v>
      </c>
      <c r="U18" s="10">
        <v>5</v>
      </c>
      <c r="V18" s="10">
        <v>1.5</v>
      </c>
      <c r="W18" s="10">
        <v>1</v>
      </c>
      <c r="X18" s="10">
        <v>2</v>
      </c>
      <c r="Y18" s="10">
        <v>6</v>
      </c>
      <c r="Z18" s="10">
        <v>1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0.62680000000000002</v>
      </c>
      <c r="AK18" s="10">
        <v>3.7999999999999999E-2</v>
      </c>
      <c r="AL18" s="11">
        <v>2.1700000000000001E-2</v>
      </c>
      <c r="AM18" s="11">
        <v>1.2999999999999999E-3</v>
      </c>
      <c r="AN18" s="11">
        <v>1.5394000000000001</v>
      </c>
      <c r="AO18" s="11">
        <v>0.13669999999999999</v>
      </c>
      <c r="AP18" s="11">
        <v>0.15559999999999999</v>
      </c>
      <c r="AQ18" s="11">
        <v>1.38E-2</v>
      </c>
      <c r="AR18" s="11">
        <v>1.1935</v>
      </c>
      <c r="AS18" s="11">
        <v>0.11260000000000001</v>
      </c>
      <c r="AT18" s="11">
        <v>2.1899999999999999E-2</v>
      </c>
      <c r="AU18" s="11">
        <v>2.0999999999999999E-3</v>
      </c>
      <c r="AV18" s="11">
        <v>27.699400000000001</v>
      </c>
      <c r="AW18" s="11">
        <v>2.3109000000000002</v>
      </c>
      <c r="AX18" s="11">
        <v>0.40060000000000001</v>
      </c>
      <c r="AY18" s="11">
        <v>3.3399999999999999E-2</v>
      </c>
      <c r="AZ18" s="11">
        <v>0.44048903272204243</v>
      </c>
      <c r="BA18" s="11">
        <v>18.292237442922374</v>
      </c>
      <c r="BB18" s="11">
        <v>0.8963313609467457</v>
      </c>
      <c r="BC18" s="11">
        <v>0.6157723577235773</v>
      </c>
      <c r="BD18" s="11">
        <v>0.33141341600441232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2.6824999999999998E-2</v>
      </c>
      <c r="BJ18" s="4">
        <f>DSTDEV(PlotSort,"PhxRed",$BJ$35:$BJ$36)/SQRT($BH18)</f>
        <v>9.0445655875042797E-4</v>
      </c>
      <c r="BK18" s="4">
        <f>DAVERAGE(PlotSort,"PhxRedEdge",$BJ$35:$BJ$36)</f>
        <v>0.18791875</v>
      </c>
      <c r="BL18" s="4">
        <f>DSTDEV(PlotSort,"PhxRedEdge",$BJ$35:$BJ$36)/SQRT($BH18)</f>
        <v>7.5005789707084172E-3</v>
      </c>
      <c r="BM18" s="4">
        <f>DAVERAGE(PlotSort,"TMRed",$BJ$35:$BJ$36)</f>
        <v>2.7343750000000003E-2</v>
      </c>
      <c r="BN18" s="4">
        <f>DSTDEV(PlotSort,"TMRed",$BJ$35:$BJ$36)/SQRT($BH18)</f>
        <v>9.6974948440305966E-4</v>
      </c>
      <c r="BO18" s="4">
        <f>DAVERAGE(PlotSort,"TMNIR",$BJ$35:$BJ$36)</f>
        <v>0.51147500000000001</v>
      </c>
      <c r="BP18" s="4">
        <f>DSTDEV(PlotSort,"TMNIR",$BJ$35:$BJ$36)/SQRT($BH18)</f>
        <v>2.2741147545070416E-2</v>
      </c>
      <c r="BQ18" s="4">
        <f>DAVERAGE(PlotSort,"NDRE",$BJ$35:$BJ$36)</f>
        <v>0.46130320405429487</v>
      </c>
      <c r="BR18" s="4">
        <f>DSTDEV(PlotSort,"NDRE",$BJ$35:$BJ$36)/SQRT($BH18)</f>
        <v>4.8436053782243632E-3</v>
      </c>
      <c r="BS18" s="4">
        <f>DAVERAGE(PlotSort,"rvi",$BJ$35:$BJ$36)</f>
        <v>18.673066756385786</v>
      </c>
      <c r="BT18" s="4">
        <f>DSTDEV(PlotSort,"rvi",$BJ$35:$BJ$36)/SQRT($BH18)</f>
        <v>0.44618073355540577</v>
      </c>
      <c r="BU18" s="17">
        <f>DAVERAGE(PlotSort,"ndvi",$BJ$35:$BJ$36)</f>
        <v>0.89753415207748677</v>
      </c>
      <c r="BV18" s="4">
        <f>DSTDEV(PlotSort,"ndvi",$BJ$35:$BJ$36)/SQRT($BH18)</f>
        <v>2.372502018572459E-3</v>
      </c>
      <c r="BW18" s="17">
        <f>DAVERAGE(PlotSort,"SAVI",$BJ$35:$BJ$36)</f>
        <v>0.69347811689939154</v>
      </c>
      <c r="BX18" s="4">
        <f>DSTDEV(PlotSort,"SAVI",$BJ$35:$BJ$36)/SQRT($BH18)</f>
        <v>1.6524382461115608E-2</v>
      </c>
      <c r="BY18" s="17">
        <f>DAVERAGE(PlotSort,"CCCI",$BJ$35:$BJ$36)</f>
        <v>0.44193330540028103</v>
      </c>
      <c r="BZ18" s="4">
        <f>DSTDEV(PlotSort,"CCCI",$BJ$35:$BJ$36)/SQRT($BH18)</f>
        <v>2.1891762574104912E-2</v>
      </c>
    </row>
    <row r="19" spans="2:78" ht="13.5" customHeight="1" x14ac:dyDescent="0.2">
      <c r="B19" s="10">
        <v>204</v>
      </c>
      <c r="C19" s="10">
        <v>9.1760000000000002</v>
      </c>
      <c r="D19" s="10">
        <v>204.38233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37</v>
      </c>
      <c r="Q19" s="24">
        <v>2.21</v>
      </c>
      <c r="R19" s="24">
        <v>4.07</v>
      </c>
      <c r="S19" s="24">
        <v>46.9</v>
      </c>
      <c r="T19" s="24">
        <v>92.74</v>
      </c>
      <c r="U19" s="10">
        <v>5</v>
      </c>
      <c r="V19" s="10">
        <v>1.5</v>
      </c>
      <c r="W19" s="10">
        <v>1</v>
      </c>
      <c r="X19" s="10">
        <v>2</v>
      </c>
      <c r="Y19" s="10">
        <v>6</v>
      </c>
      <c r="Z19" s="10">
        <v>1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0.70889999999999997</v>
      </c>
      <c r="AK19" s="10">
        <v>5.2299999999999999E-2</v>
      </c>
      <c r="AL19" s="11">
        <v>2.4400000000000002E-2</v>
      </c>
      <c r="AM19" s="11">
        <v>1.8E-3</v>
      </c>
      <c r="AN19" s="11">
        <v>1.6082000000000001</v>
      </c>
      <c r="AO19" s="11">
        <v>0.1105</v>
      </c>
      <c r="AP19" s="11">
        <v>0.16189999999999999</v>
      </c>
      <c r="AQ19" s="11">
        <v>1.11E-2</v>
      </c>
      <c r="AR19" s="11">
        <v>1.3677999999999999</v>
      </c>
      <c r="AS19" s="11">
        <v>0.11799999999999999</v>
      </c>
      <c r="AT19" s="11">
        <v>2.5000000000000001E-2</v>
      </c>
      <c r="AU19" s="11">
        <v>2.2000000000000001E-3</v>
      </c>
      <c r="AV19" s="11">
        <v>31.7242</v>
      </c>
      <c r="AW19" s="11">
        <v>1.9427000000000001</v>
      </c>
      <c r="AX19" s="11">
        <v>0.45700000000000002</v>
      </c>
      <c r="AY19" s="11">
        <v>2.8000000000000001E-2</v>
      </c>
      <c r="AZ19" s="11">
        <v>0.47681370172887383</v>
      </c>
      <c r="BA19" s="11">
        <v>18.28</v>
      </c>
      <c r="BB19" s="11">
        <v>0.89626556016597503</v>
      </c>
      <c r="BC19" s="11">
        <v>0.65987780040733202</v>
      </c>
      <c r="BD19" s="11">
        <v>0.53118912985799327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1.8437499999999999E-2</v>
      </c>
      <c r="BJ19" s="4">
        <f>DSTDEV(PlotSort,"PhxRed",$BK$35:$BK$36)/SQRT($BH19)</f>
        <v>1.4580202044782065E-3</v>
      </c>
      <c r="BK19" s="4">
        <f>DAVERAGE(PlotSort,"PhxRedEdge",$BK$35:$BK$36)</f>
        <v>0.12440625000000001</v>
      </c>
      <c r="BL19" s="4">
        <f>DSTDEV(PlotSort,"PhxRedEdge",$BK$35:$BK$36)/SQRT($BH19)</f>
        <v>1.036998661502672E-2</v>
      </c>
      <c r="BM19" s="4">
        <f>DAVERAGE(PlotSort,"TMRed",$BK$35:$BK$36)</f>
        <v>1.8925000000000001E-2</v>
      </c>
      <c r="BN19" s="4">
        <f>DSTDEV(PlotSort,"TMRed",$BK$35:$BK$36)/SQRT($BH19)</f>
        <v>1.4714080557978006E-3</v>
      </c>
      <c r="BO19" s="4">
        <f>DAVERAGE(PlotSort,"TMNIR",$BK$35:$BK$36)</f>
        <v>0.32715625000000004</v>
      </c>
      <c r="BP19" s="4">
        <f>DSTDEV(PlotSort,"TMNIR",$BK$35:$BK$36)/SQRT($BH19)</f>
        <v>2.7632022438875099E-2</v>
      </c>
      <c r="BQ19" s="4">
        <f>DAVERAGE(PlotSort,"NDRE",$BK$35:$BK$36)</f>
        <v>0.44807514398996634</v>
      </c>
      <c r="BR19" s="4">
        <f>DSTDEV(PlotSort,"NDRE",$BK$35:$BK$36)/SQRT($BH19)</f>
        <v>6.1017604109592305E-3</v>
      </c>
      <c r="BS19" s="4">
        <f>DAVERAGE(PlotSort,"rvi",$BK$35:$BK$36)</f>
        <v>17.401246531602787</v>
      </c>
      <c r="BT19" s="4">
        <f>DSTDEV(PlotSort,"rvi",$BK$35:$BK$36)/SQRT($BH19)</f>
        <v>0.64227300786395192</v>
      </c>
      <c r="BU19" s="17">
        <f>DAVERAGE(PlotSort,"ndvi",$BK$35:$BK$36)</f>
        <v>0.88837837071945125</v>
      </c>
      <c r="BV19" s="4">
        <f>DSTDEV(PlotSort,"ndvi",$BK$35:$BK$36)/SQRT($BH19)</f>
        <v>5.7741823184084525E-3</v>
      </c>
      <c r="BW19" s="17">
        <f>DAVERAGE(PlotSort,"SAVI",$BK$35:$BK$36)</f>
        <v>0.5335345763335243</v>
      </c>
      <c r="BX19" s="4">
        <f>DSTDEV(PlotSort,"SAVI",$BK$35:$BK$36)/SQRT($BH19)</f>
        <v>2.5578492927625613E-2</v>
      </c>
      <c r="BY19" s="17">
        <f>DAVERAGE(PlotSort,"CCCI",$BK$35:$BK$36)</f>
        <v>0.3944072957946812</v>
      </c>
      <c r="BZ19" s="4">
        <f>DSTDEV(PlotSort,"CCCI",$BK$35:$BK$36)/SQRT($BH19)</f>
        <v>2.2573236186219925E-2</v>
      </c>
    </row>
    <row r="20" spans="2:78" ht="13.5" customHeight="1" x14ac:dyDescent="0.2">
      <c r="B20" s="10">
        <v>204</v>
      </c>
      <c r="C20" s="10">
        <v>9.1839999999999993</v>
      </c>
      <c r="D20" s="10">
        <v>204.38266999999999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37</v>
      </c>
      <c r="Q20" s="24">
        <v>2.21</v>
      </c>
      <c r="R20" s="24">
        <v>4.07</v>
      </c>
      <c r="S20" s="24">
        <v>46.8</v>
      </c>
      <c r="T20" s="24">
        <v>92.81</v>
      </c>
      <c r="U20" s="10">
        <v>5</v>
      </c>
      <c r="V20" s="10">
        <v>1.5</v>
      </c>
      <c r="W20" s="10">
        <v>1</v>
      </c>
      <c r="X20" s="10">
        <v>2</v>
      </c>
      <c r="Y20" s="10">
        <v>6</v>
      </c>
      <c r="Z20" s="10">
        <v>1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0.76049999999999995</v>
      </c>
      <c r="AK20" s="10">
        <v>1.3599999999999999E-2</v>
      </c>
      <c r="AL20" s="11">
        <v>2.6100000000000002E-2</v>
      </c>
      <c r="AM20" s="11">
        <v>5.0000000000000001E-4</v>
      </c>
      <c r="AN20" s="11">
        <v>1.7655000000000001</v>
      </c>
      <c r="AO20" s="11">
        <v>3.0000000000000001E-3</v>
      </c>
      <c r="AP20" s="11">
        <v>0.17680000000000001</v>
      </c>
      <c r="AQ20" s="11">
        <v>2.9999999999999997E-4</v>
      </c>
      <c r="AR20" s="11">
        <v>1.4156</v>
      </c>
      <c r="AS20" s="11">
        <v>1.3899999999999999E-2</v>
      </c>
      <c r="AT20" s="11">
        <v>2.58E-2</v>
      </c>
      <c r="AU20" s="11">
        <v>2.9999999999999997E-4</v>
      </c>
      <c r="AV20" s="11">
        <v>35.557600000000001</v>
      </c>
      <c r="AW20" s="11">
        <v>0.156</v>
      </c>
      <c r="AX20" s="11">
        <v>0.50990000000000002</v>
      </c>
      <c r="AY20" s="11">
        <v>2.2000000000000001E-3</v>
      </c>
      <c r="AZ20" s="11">
        <v>0.48507354011941162</v>
      </c>
      <c r="BA20" s="11">
        <v>19.763565891472869</v>
      </c>
      <c r="BB20" s="11">
        <v>0.90367743139817058</v>
      </c>
      <c r="BC20" s="11">
        <v>0.7011200154484889</v>
      </c>
      <c r="BD20" s="11">
        <v>0.55480939758127834</v>
      </c>
      <c r="BE20" s="27"/>
    </row>
    <row r="21" spans="2:78" ht="13.5" customHeight="1" x14ac:dyDescent="0.2">
      <c r="B21" s="10">
        <v>204</v>
      </c>
      <c r="C21" s="10">
        <v>9.1920000000000002</v>
      </c>
      <c r="D21" s="10">
        <v>204.38300000000001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37</v>
      </c>
      <c r="Q21" s="24">
        <v>2.21</v>
      </c>
      <c r="R21" s="24">
        <v>4.07</v>
      </c>
      <c r="S21" s="24">
        <v>46.7</v>
      </c>
      <c r="T21" s="24">
        <v>92.88</v>
      </c>
      <c r="U21" s="10">
        <v>5</v>
      </c>
      <c r="V21" s="10">
        <v>1.5</v>
      </c>
      <c r="W21" s="10">
        <v>1</v>
      </c>
      <c r="X21" s="10">
        <v>2</v>
      </c>
      <c r="Y21" s="10">
        <v>6</v>
      </c>
      <c r="Z21" s="10">
        <v>1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0.88500000000000001</v>
      </c>
      <c r="AK21" s="10">
        <v>7.6E-3</v>
      </c>
      <c r="AL21" s="11">
        <v>3.0200000000000001E-2</v>
      </c>
      <c r="AM21" s="11">
        <v>2.9999999999999997E-4</v>
      </c>
      <c r="AN21" s="11">
        <v>2.2568000000000001</v>
      </c>
      <c r="AO21" s="11">
        <v>2.1600000000000001E-2</v>
      </c>
      <c r="AP21" s="11">
        <v>0.22500000000000001</v>
      </c>
      <c r="AQ21" s="11">
        <v>2.2000000000000001E-3</v>
      </c>
      <c r="AR21" s="11">
        <v>1.6940999999999999</v>
      </c>
      <c r="AS21" s="11">
        <v>4.8300000000000003E-2</v>
      </c>
      <c r="AT21" s="11">
        <v>3.0700000000000002E-2</v>
      </c>
      <c r="AU21" s="11">
        <v>8.9999999999999998E-4</v>
      </c>
      <c r="AV21" s="11">
        <v>46.045000000000002</v>
      </c>
      <c r="AW21" s="11">
        <v>0.27660000000000001</v>
      </c>
      <c r="AX21" s="11">
        <v>0.6573</v>
      </c>
      <c r="AY21" s="11">
        <v>3.8999999999999998E-3</v>
      </c>
      <c r="AZ21" s="11">
        <v>0.48996939816388985</v>
      </c>
      <c r="BA21" s="11">
        <v>21.410423452768729</v>
      </c>
      <c r="BB21" s="11">
        <v>0.91075581395348848</v>
      </c>
      <c r="BC21" s="11">
        <v>0.79116161616161618</v>
      </c>
      <c r="BD21" s="11">
        <v>0.56084634317622251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0.2631</v>
      </c>
      <c r="BJ21" s="4"/>
      <c r="BK21" s="4">
        <f>DAVERAGE(PlotSort2,"PhxRedEdge",$BO$31:$BO$32)</f>
        <v>0.28149999999999997</v>
      </c>
      <c r="BL21" s="4"/>
      <c r="BM21" s="4">
        <f>DAVERAGE(PlotSort2,"TMRed",$BO$31:$BO$32)</f>
        <v>0.25769999999999998</v>
      </c>
      <c r="BN21" s="4"/>
      <c r="BO21" s="4">
        <f>DAVERAGE(PlotSort2,"TMNIR",$BO$31:$BO$32)</f>
        <v>0.31809999999999999</v>
      </c>
      <c r="BP21" s="4"/>
      <c r="BQ21" s="4">
        <f>DAVERAGE(PlotSort2,"NDRE",$BO$31:$BO$32)</f>
        <v>6.1040693795863951E-2</v>
      </c>
      <c r="BR21" s="4"/>
      <c r="BS21" s="4">
        <f>DAVERAGE(PlotSort2,"rvi",$BO$31:$BO$32)</f>
        <v>1.2343810632518433</v>
      </c>
      <c r="BT21" s="4"/>
      <c r="BU21" s="17">
        <f>DAVERAGE(PlotSort2,"ndvi",$BO$31:$BO$32)</f>
        <v>0.10489753386592569</v>
      </c>
      <c r="BV21" s="4"/>
      <c r="BW21" s="17">
        <f>DAVERAGE(PlotSort2,"SAVI",$BO$31:$BO$32)</f>
        <v>8.4216397099832696E-2</v>
      </c>
      <c r="BX21" s="4"/>
      <c r="BY21" s="17">
        <f>DAVERAGE(PlotSort2,"CCCI",$BO$31:$BO$32)</f>
        <v>0.60881556511735169</v>
      </c>
      <c r="BZ21" s="4"/>
    </row>
    <row r="22" spans="2:78" ht="13.5" customHeight="1" x14ac:dyDescent="0.2">
      <c r="B22" s="10">
        <v>204</v>
      </c>
      <c r="C22" s="10">
        <v>9.2010000000000005</v>
      </c>
      <c r="D22" s="10">
        <v>204.38337000000001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37</v>
      </c>
      <c r="Q22" s="24">
        <v>2.21</v>
      </c>
      <c r="R22" s="24">
        <v>4.07</v>
      </c>
      <c r="S22" s="24">
        <v>46.59</v>
      </c>
      <c r="T22" s="24">
        <v>92.96</v>
      </c>
      <c r="U22" s="10">
        <v>5</v>
      </c>
      <c r="V22" s="10">
        <v>1.5</v>
      </c>
      <c r="W22" s="10">
        <v>1</v>
      </c>
      <c r="X22" s="10">
        <v>2</v>
      </c>
      <c r="Y22" s="10">
        <v>6</v>
      </c>
      <c r="Z22" s="10">
        <v>1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0.82789999999999997</v>
      </c>
      <c r="AK22" s="10">
        <v>2.1399999999999999E-2</v>
      </c>
      <c r="AL22" s="11">
        <v>2.8199999999999999E-2</v>
      </c>
      <c r="AM22" s="11">
        <v>6.9999999999999999E-4</v>
      </c>
      <c r="AN22" s="11">
        <v>2.1213000000000002</v>
      </c>
      <c r="AO22" s="11">
        <v>2.1499999999999998E-2</v>
      </c>
      <c r="AP22" s="11">
        <v>0.21029999999999999</v>
      </c>
      <c r="AQ22" s="11">
        <v>2.0999999999999999E-3</v>
      </c>
      <c r="AR22" s="11">
        <v>1.5703</v>
      </c>
      <c r="AS22" s="11">
        <v>3.6200000000000003E-2</v>
      </c>
      <c r="AT22" s="11">
        <v>2.8299999999999999E-2</v>
      </c>
      <c r="AU22" s="11">
        <v>6.9999999999999999E-4</v>
      </c>
      <c r="AV22" s="11">
        <v>41.375399999999999</v>
      </c>
      <c r="AW22" s="11">
        <v>0.69469999999999998</v>
      </c>
      <c r="AX22" s="11">
        <v>0.58760000000000001</v>
      </c>
      <c r="AY22" s="11">
        <v>9.9000000000000008E-3</v>
      </c>
      <c r="AZ22" s="11">
        <v>0.47286627396916908</v>
      </c>
      <c r="BA22" s="11">
        <v>20.763250883392228</v>
      </c>
      <c r="BB22" s="11">
        <v>0.90810196460464365</v>
      </c>
      <c r="BC22" s="11">
        <v>0.7518146787346538</v>
      </c>
      <c r="BD22" s="11">
        <v>0.47558018005299768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0.22955000000000003</v>
      </c>
      <c r="BJ22" s="4">
        <f>DSTDEV(PlotSort2,"PhxRed",$BP$31:$BP$32)/SQRT($BH22)</f>
        <v>5.8549999999999949E-2</v>
      </c>
      <c r="BK22" s="4">
        <f>DAVERAGE(PlotSort2,"PhxRedEdge",$BP$31:$BP$32)</f>
        <v>0.24735000000000001</v>
      </c>
      <c r="BL22" s="4">
        <f>DSTDEV(PlotSort2,"PhxRedEdge",$BP$31:$BP$32)/SQRT($BH22)</f>
        <v>6.5249999999999878E-2</v>
      </c>
      <c r="BM22" s="4">
        <f>DAVERAGE(PlotSort2,"TMRed",$BP$31:$BP$32)</f>
        <v>0.22500000000000001</v>
      </c>
      <c r="BN22" s="4">
        <f>DSTDEV(PlotSort2,"TMRed",$BP$31:$BP$32)/SQRT($BH22)</f>
        <v>5.7599999999999957E-2</v>
      </c>
      <c r="BO22" s="4">
        <f>DAVERAGE(PlotSort2,"TMNIR",$BP$31:$BP$32)</f>
        <v>0.27400000000000002</v>
      </c>
      <c r="BP22" s="4">
        <f>DSTDEV(PlotSort2,"TMNIR",$BP$31:$BP$32)/SQRT($BH22)</f>
        <v>7.539999999999987E-2</v>
      </c>
      <c r="BQ22" s="4">
        <f>DAVERAGE(PlotSort2,"NDRE",$BP$31:$BP$32)</f>
        <v>4.9465168710524476E-2</v>
      </c>
      <c r="BR22" s="4">
        <f>DSTDEV(PlotSort2,"NDRE",$BP$31:$BP$32)/SQRT($BH22)</f>
        <v>6.1239551565450343E-3</v>
      </c>
      <c r="BS22" s="4">
        <f>DAVERAGE(PlotSort2,"rvi",$BP$31:$BP$32)</f>
        <v>1.2113782161039197</v>
      </c>
      <c r="BT22" s="4">
        <f>DSTDEV(PlotSort2,"rvi",$BP$31:$BP$32)/SQRT($BH22)</f>
        <v>2.4998287788507545E-2</v>
      </c>
      <c r="BU22" s="17">
        <f>DAVERAGE(PlotSort2,"ndvi",$BP$31:$BP$32)</f>
        <v>9.5471052085494904E-2</v>
      </c>
      <c r="BV22" s="4">
        <f>DSTDEV(PlotSort2,"ndvi",$BP$31:$BP$32)/SQRT($BH22)</f>
        <v>1.0225150446150565E-2</v>
      </c>
      <c r="BW22" s="17">
        <f>DAVERAGE(PlotSort2,"SAVI",$BP$31:$BP$32)</f>
        <v>7.1278735749434857E-2</v>
      </c>
      <c r="BX22" s="4">
        <f>DSTDEV(PlotSort2,"SAVI",$BP$31:$BP$32)/SQRT($BH22)</f>
        <v>1.7237165310635759E-2</v>
      </c>
      <c r="BY22" s="17">
        <f>DAVERAGE(PlotSort2,"CCCI",$BP$31:$BP$32)</f>
        <v>0.4828979228852518</v>
      </c>
      <c r="BZ22" s="4">
        <f>DSTDEV(PlotSort2,"CCCI",$BP$31:$BP$32)/SQRT($BH22)</f>
        <v>1.5140218591343289E-2</v>
      </c>
    </row>
    <row r="23" spans="2:78" ht="13.5" customHeight="1" x14ac:dyDescent="0.2">
      <c r="B23" s="10">
        <v>204</v>
      </c>
      <c r="C23" s="10">
        <v>9.2100000000000009</v>
      </c>
      <c r="D23" s="10">
        <v>204.38374999999999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37</v>
      </c>
      <c r="Q23" s="24">
        <v>2.21</v>
      </c>
      <c r="R23" s="24">
        <v>4.07</v>
      </c>
      <c r="S23" s="24">
        <v>46.47</v>
      </c>
      <c r="T23" s="24">
        <v>93.04</v>
      </c>
      <c r="U23" s="10">
        <v>5</v>
      </c>
      <c r="V23" s="10">
        <v>1.5</v>
      </c>
      <c r="W23" s="10">
        <v>1</v>
      </c>
      <c r="X23" s="10">
        <v>2</v>
      </c>
      <c r="Y23" s="10">
        <v>6</v>
      </c>
      <c r="Z23" s="10">
        <v>1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0.86339999999999995</v>
      </c>
      <c r="AK23" s="10">
        <v>2.2700000000000001E-2</v>
      </c>
      <c r="AL23" s="11">
        <v>2.92E-2</v>
      </c>
      <c r="AM23" s="11">
        <v>8.0000000000000004E-4</v>
      </c>
      <c r="AN23" s="11">
        <v>1.9616</v>
      </c>
      <c r="AO23" s="11">
        <v>3.2199999999999999E-2</v>
      </c>
      <c r="AP23" s="11">
        <v>0.19350000000000001</v>
      </c>
      <c r="AQ23" s="11">
        <v>3.2000000000000002E-3</v>
      </c>
      <c r="AR23" s="11">
        <v>1.6789000000000001</v>
      </c>
      <c r="AS23" s="11">
        <v>8.3099999999999993E-2</v>
      </c>
      <c r="AT23" s="11">
        <v>3.0099999999999998E-2</v>
      </c>
      <c r="AU23" s="11">
        <v>1.5E-3</v>
      </c>
      <c r="AV23" s="11">
        <v>34.827500000000001</v>
      </c>
      <c r="AW23" s="11">
        <v>5.4100000000000002E-2</v>
      </c>
      <c r="AX23" s="11">
        <v>0.49209999999999998</v>
      </c>
      <c r="AY23" s="11">
        <v>8.0000000000000004E-4</v>
      </c>
      <c r="AZ23" s="11">
        <v>0.43553092182030334</v>
      </c>
      <c r="BA23" s="11">
        <v>16.348837209302324</v>
      </c>
      <c r="BB23" s="11">
        <v>0.88471849865951735</v>
      </c>
      <c r="BC23" s="11">
        <v>0.67794952064175296</v>
      </c>
      <c r="BD23" s="11">
        <v>0.33599581187711886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0.19475000000000001</v>
      </c>
      <c r="BJ23" s="4">
        <f>DSTDEV(PlotSort2,"PhxRed",$BQ$31:$BQ$32)/SQRT($BH23)</f>
        <v>4.0549999999999996E-2</v>
      </c>
      <c r="BK23" s="4">
        <f>DAVERAGE(PlotSort2,"PhxRedEdge",$BQ$31:$BQ$32)</f>
        <v>0.22854999999999998</v>
      </c>
      <c r="BL23" s="4">
        <f>DSTDEV(PlotSort2,"PhxRedEdge",$BQ$31:$BQ$32)/SQRT($BH23)</f>
        <v>4.0849999999999963E-2</v>
      </c>
      <c r="BM23" s="4">
        <f>DAVERAGE(PlotSort2,"TMRed",$BQ$31:$BQ$32)</f>
        <v>0.19225</v>
      </c>
      <c r="BN23" s="4">
        <f>DSTDEV(PlotSort2,"TMRed",$BQ$31:$BQ$32)/SQRT($BH23)</f>
        <v>3.9749999999999994E-2</v>
      </c>
      <c r="BO23" s="4">
        <f>DAVERAGE(PlotSort2,"TMNIR",$BQ$31:$BQ$32)</f>
        <v>0.26239999999999997</v>
      </c>
      <c r="BP23" s="4">
        <f>DSTDEV(PlotSort2,"TMNIR",$BQ$31:$BQ$32)/SQRT($BH23)</f>
        <v>4.5700000000000136E-2</v>
      </c>
      <c r="BQ23" s="4">
        <f>DAVERAGE(PlotSort2,"NDRE",$BQ$31:$BQ$32)</f>
        <v>6.9362082032705191E-2</v>
      </c>
      <c r="BR23" s="4">
        <f>DSTDEV(PlotSort2,"NDRE",$BQ$31:$BQ$32)/SQRT($BH23)</f>
        <v>2.3490950197181462E-3</v>
      </c>
      <c r="BS23" s="4">
        <f>DAVERAGE(PlotSort2,"rvi",$BQ$31:$BQ$32)</f>
        <v>1.3745004239683438</v>
      </c>
      <c r="BT23" s="4">
        <f>DSTDEV(PlotSort2,"rvi",$BQ$31:$BQ$32)/SQRT($BH23)</f>
        <v>4.6483182589033389E-2</v>
      </c>
      <c r="BU23" s="17">
        <f>DAVERAGE(PlotSort2,"ndvi",$BQ$31:$BQ$32)</f>
        <v>0.15739466207754552</v>
      </c>
      <c r="BV23" s="4">
        <f>DSTDEV(PlotSort2,"ndvi",$BQ$31:$BQ$32)/SQRT($BH23)</f>
        <v>1.6494828713353785E-2</v>
      </c>
      <c r="BW23" s="17">
        <f>DAVERAGE(PlotSort2,"SAVI",$BQ$31:$BQ$32)</f>
        <v>0.11027029751688094</v>
      </c>
      <c r="BX23" s="4">
        <f>DSTDEV(PlotSort2,"SAVI",$BQ$31:$BQ$32)/SQRT($BH23)</f>
        <v>5.21234926745405E-4</v>
      </c>
      <c r="BY23" s="17">
        <f>DAVERAGE(PlotSort2,"CCCI",$BQ$31:$BQ$32)</f>
        <v>0.28477761411423708</v>
      </c>
      <c r="BZ23" s="4">
        <f>DSTDEV(PlotSort2,"CCCI",$BQ$31:$BQ$32)/SQRT($BH23)</f>
        <v>9.3253960056596349E-2</v>
      </c>
    </row>
    <row r="24" spans="2:78" ht="13.5" customHeight="1" x14ac:dyDescent="0.2">
      <c r="B24" s="10">
        <v>204</v>
      </c>
      <c r="C24" s="10">
        <v>9.2189999999999994</v>
      </c>
      <c r="D24" s="10">
        <v>204.38413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37</v>
      </c>
      <c r="Q24" s="24">
        <v>2.21</v>
      </c>
      <c r="R24" s="24">
        <v>4.07</v>
      </c>
      <c r="S24" s="24">
        <v>46.36</v>
      </c>
      <c r="T24" s="24">
        <v>93.12</v>
      </c>
      <c r="U24" s="10">
        <v>5</v>
      </c>
      <c r="V24" s="10">
        <v>1.5</v>
      </c>
      <c r="W24" s="10">
        <v>1</v>
      </c>
      <c r="X24" s="10">
        <v>2</v>
      </c>
      <c r="Y24" s="10">
        <v>6</v>
      </c>
      <c r="Z24" s="10">
        <v>1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0.87260000000000004</v>
      </c>
      <c r="AK24" s="10">
        <v>1.9E-2</v>
      </c>
      <c r="AL24" s="11">
        <v>2.9399999999999999E-2</v>
      </c>
      <c r="AM24" s="11">
        <v>5.9999999999999995E-4</v>
      </c>
      <c r="AN24" s="11">
        <v>2.0785999999999998</v>
      </c>
      <c r="AO24" s="11">
        <v>5.1900000000000002E-2</v>
      </c>
      <c r="AP24" s="11">
        <v>0.2039</v>
      </c>
      <c r="AQ24" s="11">
        <v>5.1000000000000004E-3</v>
      </c>
      <c r="AR24" s="11">
        <v>1.7186999999999999</v>
      </c>
      <c r="AS24" s="11">
        <v>0.11310000000000001</v>
      </c>
      <c r="AT24" s="11">
        <v>3.0700000000000002E-2</v>
      </c>
      <c r="AU24" s="11">
        <v>2E-3</v>
      </c>
      <c r="AV24" s="11">
        <v>39.447200000000002</v>
      </c>
      <c r="AW24" s="11">
        <v>2.444</v>
      </c>
      <c r="AX24" s="11">
        <v>0.55459999999999998</v>
      </c>
      <c r="AY24" s="11">
        <v>3.44E-2</v>
      </c>
      <c r="AZ24" s="11">
        <v>0.46235992089650629</v>
      </c>
      <c r="BA24" s="11">
        <v>18.065146579804559</v>
      </c>
      <c r="BB24" s="11">
        <v>0.89509653169314896</v>
      </c>
      <c r="BC24" s="11">
        <v>0.72408550631161894</v>
      </c>
      <c r="BD24" s="11">
        <v>0.45509750539104438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0.70300000000000007</v>
      </c>
      <c r="BJ24" s="4"/>
      <c r="BK24" s="4">
        <f>DAVERAGE(PlotSort2,"PhxRedEdge",$BR$31:$BR$32)</f>
        <v>0.69300000000000006</v>
      </c>
      <c r="BL24" s="4"/>
      <c r="BM24" s="4">
        <f>DAVERAGE(PlotSort2,"TMRed",$BR$31:$BR$32)</f>
        <v>0.70350000000000001</v>
      </c>
      <c r="BN24" s="4"/>
      <c r="BO24" s="4">
        <f>DAVERAGE(PlotSort2,"TMNIR",$BR$31:$BR$32)</f>
        <v>0.67379999999999995</v>
      </c>
      <c r="BP24" s="4"/>
      <c r="BQ24" s="4">
        <f>DAVERAGE(PlotSort2,"NDRE",$BR$31:$BR$32)</f>
        <v>-1.4047410008779709E-2</v>
      </c>
      <c r="BR24" s="4"/>
      <c r="BS24" s="4">
        <f>DAVERAGE(PlotSort2,"rvi",$BR$31:$BR$32)</f>
        <v>23.944562899786778</v>
      </c>
      <c r="BT24" s="4"/>
      <c r="BU24" s="17">
        <f>DAVERAGE(PlotSort2,"ndvi",$BR$31:$BR$32)</f>
        <v>-2.15639294271401E-2</v>
      </c>
      <c r="BV24" s="4"/>
      <c r="BW24" s="17">
        <f>DAVERAGE(PlotSort2,"SAVI",$BR$31:$BR$32)</f>
        <v>-2.3730890108134069E-2</v>
      </c>
      <c r="BX24" s="4"/>
      <c r="BY24" s="17">
        <f>DAVERAGE(PlotSort2,"CCCI",$BR$31:$BR$32)</f>
        <v>0.4115158851310261</v>
      </c>
      <c r="BZ24" s="4"/>
    </row>
    <row r="25" spans="2:78" ht="13.5" customHeight="1" x14ac:dyDescent="0.2">
      <c r="B25" s="10">
        <v>204</v>
      </c>
      <c r="C25" s="10">
        <v>9.2270000000000003</v>
      </c>
      <c r="D25" s="10">
        <v>204.38445999999999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37</v>
      </c>
      <c r="Q25" s="24">
        <v>2.21</v>
      </c>
      <c r="R25" s="24">
        <v>4.07</v>
      </c>
      <c r="S25" s="24">
        <v>46.26</v>
      </c>
      <c r="T25" s="24">
        <v>93.19</v>
      </c>
      <c r="U25" s="10">
        <v>5</v>
      </c>
      <c r="V25" s="10">
        <v>1.5</v>
      </c>
      <c r="W25" s="10">
        <v>1</v>
      </c>
      <c r="X25" s="10">
        <v>2</v>
      </c>
      <c r="Y25" s="10">
        <v>6</v>
      </c>
      <c r="Z25" s="10">
        <v>1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0.96399999999999997</v>
      </c>
      <c r="AK25" s="10">
        <v>4.2099999999999999E-2</v>
      </c>
      <c r="AL25" s="11">
        <v>3.2300000000000002E-2</v>
      </c>
      <c r="AM25" s="11">
        <v>1.4E-3</v>
      </c>
      <c r="AN25" s="11">
        <v>2.2031000000000001</v>
      </c>
      <c r="AO25" s="11">
        <v>7.2400000000000006E-2</v>
      </c>
      <c r="AP25" s="11">
        <v>0.21510000000000001</v>
      </c>
      <c r="AQ25" s="11">
        <v>7.1000000000000004E-3</v>
      </c>
      <c r="AR25" s="11">
        <v>1.8948</v>
      </c>
      <c r="AS25" s="11">
        <v>8.8999999999999996E-2</v>
      </c>
      <c r="AT25" s="11">
        <v>3.3700000000000001E-2</v>
      </c>
      <c r="AU25" s="11">
        <v>1.6000000000000001E-3</v>
      </c>
      <c r="AV25" s="11">
        <v>38.814900000000002</v>
      </c>
      <c r="AW25" s="11">
        <v>1.4663999999999999</v>
      </c>
      <c r="AX25" s="11">
        <v>0.54320000000000002</v>
      </c>
      <c r="AY25" s="11">
        <v>2.0500000000000001E-2</v>
      </c>
      <c r="AZ25" s="11">
        <v>0.43267835948832917</v>
      </c>
      <c r="BA25" s="11">
        <v>16.118694362017806</v>
      </c>
      <c r="BB25" s="11">
        <v>0.88316866007973671</v>
      </c>
      <c r="BC25" s="11">
        <v>0.70967592162689208</v>
      </c>
      <c r="BD25" s="11">
        <v>0.3244335186131142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1.0019333333333333</v>
      </c>
      <c r="BJ25" s="4">
        <f>DSTDEV(PlotSort2,"PhxRed",$BS$31:$BS$32)/SQRT($BH25)</f>
        <v>4.5757816575725998E-3</v>
      </c>
      <c r="BK25" s="4">
        <f>DAVERAGE(PlotSort2,"PhxRedEdge",$BS$31:$BS$32)</f>
        <v>1.0017333333333334</v>
      </c>
      <c r="BL25" s="4">
        <f>DSTDEV(PlotSort2,"PhxRedEdge",$BS$31:$BS$32)/SQRT($BH25)</f>
        <v>4.6333333333333409E-3</v>
      </c>
      <c r="BM25" s="4">
        <f>DAVERAGE(PlotSort2,"TMRed",$BS$31:$BS$32)</f>
        <v>1.0019333333333333</v>
      </c>
      <c r="BN25" s="4">
        <f>DSTDEV(PlotSort2,"TMRed",$BS$31:$BS$32)/SQRT($BH25)</f>
        <v>4.5757816575725998E-3</v>
      </c>
      <c r="BO25" s="4">
        <f>DAVERAGE(PlotSort2,"TMNIR",$BS$31:$BS$32)</f>
        <v>1.0017333333333334</v>
      </c>
      <c r="BP25" s="4">
        <f>DSTDEV(PlotSort2,"TMNIR",$BS$31:$BS$32)/SQRT($BH25)</f>
        <v>4.6333333333333409E-3</v>
      </c>
      <c r="BQ25" s="4">
        <f>DAVERAGE(PlotSort2,"NDRE",$BS$31:$BS$32)</f>
        <v>0.74908491801866006</v>
      </c>
      <c r="BR25" s="4">
        <f>DSTDEV(PlotSort2,"NDRE",$BS$31:$BS$32)/SQRT($BH25)</f>
        <v>8.6052534212030388E-4</v>
      </c>
      <c r="BS25" s="4">
        <f>DAVERAGE(PlotSort2,"rvi",$BS$31:$BS$32)</f>
        <v>1.2693776132550136</v>
      </c>
      <c r="BT25" s="4">
        <f>DSTDEV(PlotSort2,"rvi",$BS$31:$BS$32)/SQRT($BH25)</f>
        <v>3.4814236462495816E-3</v>
      </c>
      <c r="BU25" s="17">
        <f>DAVERAGE(PlotSort2,"ndvi",$BS$31:$BS$32)</f>
        <v>0.11869694513627194</v>
      </c>
      <c r="BV25" s="4">
        <f>DSTDEV(PlotSort2,"ndvi",$BS$31:$BS$32)/SQRT($BH25)</f>
        <v>1.3533554512524177E-3</v>
      </c>
      <c r="BW25" s="17">
        <f>DAVERAGE(PlotSort2,"SAVI",$BS$31:$BS$32)</f>
        <v>0.17737577622394785</v>
      </c>
      <c r="BX25" s="4">
        <f>DSTDEV(PlotSort2,"SAVI",$BS$31:$BS$32)/SQRT($BH25)</f>
        <v>2.0844534163616734E-3</v>
      </c>
      <c r="BY25" s="17">
        <f>DAVERAGE(PlotSort2,"CCCI",$BS$31:$BS$32)</f>
        <v>12.927581159338345</v>
      </c>
      <c r="BZ25" s="4">
        <f>DSTDEV(PlotSort2,"CCCI",$BS$31:$BS$32)/SQRT($BH25)</f>
        <v>7.7991977346215116E-2</v>
      </c>
    </row>
    <row r="26" spans="2:78" ht="13.5" customHeight="1" x14ac:dyDescent="0.2">
      <c r="B26" s="10">
        <v>204</v>
      </c>
      <c r="C26" s="10">
        <v>9.4779999999999998</v>
      </c>
      <c r="D26" s="10">
        <v>204.39492000000001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37</v>
      </c>
      <c r="Q26" s="24">
        <v>2.21</v>
      </c>
      <c r="R26" s="24">
        <v>4.07</v>
      </c>
      <c r="S26" s="24">
        <v>43.11</v>
      </c>
      <c r="T26" s="24">
        <v>95.49</v>
      </c>
      <c r="U26" s="10">
        <v>5</v>
      </c>
      <c r="V26" s="10">
        <v>1.5</v>
      </c>
      <c r="W26" s="10">
        <v>1</v>
      </c>
      <c r="X26" s="10">
        <v>2</v>
      </c>
      <c r="Y26" s="10">
        <v>6</v>
      </c>
      <c r="Z26" s="10">
        <v>1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0.69059999999999999</v>
      </c>
      <c r="AK26" s="10">
        <v>1.0200000000000001E-2</v>
      </c>
      <c r="AL26" s="11">
        <v>0.02</v>
      </c>
      <c r="AM26" s="11">
        <v>2.9999999999999997E-4</v>
      </c>
      <c r="AN26" s="11">
        <v>1.7587999999999999</v>
      </c>
      <c r="AO26" s="11">
        <v>8.1199999999999994E-2</v>
      </c>
      <c r="AP26" s="11">
        <v>0.14660000000000001</v>
      </c>
      <c r="AQ26" s="11">
        <v>6.7999999999999996E-3</v>
      </c>
      <c r="AR26" s="11">
        <v>1.3969</v>
      </c>
      <c r="AS26" s="11">
        <v>3.3500000000000002E-2</v>
      </c>
      <c r="AT26" s="11">
        <v>2.1399999999999999E-2</v>
      </c>
      <c r="AU26" s="11">
        <v>5.0000000000000001E-4</v>
      </c>
      <c r="AV26" s="11">
        <v>31.98</v>
      </c>
      <c r="AW26" s="11">
        <v>0.56369999999999998</v>
      </c>
      <c r="AX26" s="11">
        <v>0.3841</v>
      </c>
      <c r="AY26" s="11">
        <v>6.7999999999999996E-3</v>
      </c>
      <c r="AZ26" s="11">
        <v>0.44752214056905976</v>
      </c>
      <c r="BA26" s="11">
        <v>17.948598130841123</v>
      </c>
      <c r="BB26" s="11">
        <v>0.89445129469790396</v>
      </c>
      <c r="BC26" s="11">
        <v>0.60082827167310882</v>
      </c>
      <c r="BD26" s="11">
        <v>0.3752748021718107</v>
      </c>
      <c r="BE26" s="27"/>
    </row>
    <row r="27" spans="2:78" ht="13.5" customHeight="1" x14ac:dyDescent="0.2">
      <c r="B27" s="10">
        <v>204</v>
      </c>
      <c r="C27" s="10">
        <v>9.4700000000000006</v>
      </c>
      <c r="D27" s="10">
        <v>204.39457999999999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37</v>
      </c>
      <c r="Q27" s="24">
        <v>2.21</v>
      </c>
      <c r="R27" s="24">
        <v>4.07</v>
      </c>
      <c r="S27" s="24">
        <v>43.21</v>
      </c>
      <c r="T27" s="24">
        <v>95.41</v>
      </c>
      <c r="U27" s="10">
        <v>5</v>
      </c>
      <c r="V27" s="10">
        <v>1.5</v>
      </c>
      <c r="W27" s="10">
        <v>1</v>
      </c>
      <c r="X27" s="10">
        <v>2</v>
      </c>
      <c r="Y27" s="10">
        <v>6</v>
      </c>
      <c r="Z27" s="10">
        <v>1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0.50219999999999998</v>
      </c>
      <c r="AK27" s="10">
        <v>3.09E-2</v>
      </c>
      <c r="AL27" s="11">
        <v>1.46E-2</v>
      </c>
      <c r="AM27" s="11">
        <v>8.9999999999999998E-4</v>
      </c>
      <c r="AN27" s="11">
        <v>1.2088000000000001</v>
      </c>
      <c r="AO27" s="11">
        <v>7.0599999999999996E-2</v>
      </c>
      <c r="AP27" s="11">
        <v>0.1012</v>
      </c>
      <c r="AQ27" s="11">
        <v>5.8999999999999999E-3</v>
      </c>
      <c r="AR27" s="11">
        <v>0.98119999999999996</v>
      </c>
      <c r="AS27" s="11">
        <v>6.93E-2</v>
      </c>
      <c r="AT27" s="11">
        <v>1.5100000000000001E-2</v>
      </c>
      <c r="AU27" s="11">
        <v>1.1000000000000001E-3</v>
      </c>
      <c r="AV27" s="11">
        <v>22.397400000000001</v>
      </c>
      <c r="AW27" s="11">
        <v>1.0234000000000001</v>
      </c>
      <c r="AX27" s="11">
        <v>0.27029999999999998</v>
      </c>
      <c r="AY27" s="11">
        <v>1.23E-2</v>
      </c>
      <c r="AZ27" s="11">
        <v>0.45518169582772539</v>
      </c>
      <c r="BA27" s="11">
        <v>17.900662251655628</v>
      </c>
      <c r="BB27" s="11">
        <v>0.8941836019621584</v>
      </c>
      <c r="BC27" s="11">
        <v>0.48739495798319321</v>
      </c>
      <c r="BD27" s="11">
        <v>0.41818536010584217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4.7149999999999997E-2</v>
      </c>
      <c r="BJ27" s="4">
        <f>DSTDEV(PlotSort2,"PhxRed",$BT$31:$BT$32)/SQRT($BH27)</f>
        <v>5.8500000000000123E-3</v>
      </c>
      <c r="BK27" s="4">
        <f>DAVERAGE(PlotSort2,"PhxRedEdge",$BT$31:$BT$32)</f>
        <v>0.14960000000000001</v>
      </c>
      <c r="BL27" s="4">
        <f>DSTDEV(PlotSort2,"PhxRedEdge",$BT$31:$BT$32)/SQRT($BH27)</f>
        <v>2.309999999999993E-2</v>
      </c>
      <c r="BM27" s="4">
        <f>DAVERAGE(PlotSort2,"TMRed",$BT$31:$BT$32)</f>
        <v>4.7049999999999995E-2</v>
      </c>
      <c r="BN27" s="4">
        <f>DSTDEV(PlotSort2,"TMRed",$BT$31:$BT$32)/SQRT($BH27)</f>
        <v>6.1500000000000374E-3</v>
      </c>
      <c r="BO27" s="4">
        <f>DAVERAGE(PlotSort2,"TMNIR",$BT$31:$BT$32)</f>
        <v>0.33394999999999997</v>
      </c>
      <c r="BP27" s="4">
        <f>DSTDEV(PlotSort2,"TMNIR",$BT$31:$BT$32)/SQRT($BH27)</f>
        <v>5.6050000000000058E-2</v>
      </c>
      <c r="BQ27" s="4">
        <f>DAVERAGE(PlotSort2,"NDRE",$BT$31:$BT$32)</f>
        <v>0.38027780253360188</v>
      </c>
      <c r="BR27" s="4">
        <f>DSTDEV(PlotSort2,"NDRE",$BT$31:$BT$32)/SQRT($BH27)</f>
        <v>5.8960023357779714E-3</v>
      </c>
      <c r="BS27" s="4">
        <f>DAVERAGE(PlotSort2,"rvi",$BT$31:$BT$32)</f>
        <v>7.0627240472820194</v>
      </c>
      <c r="BT27" s="4">
        <f>DSTDEV(PlotSort2,"rvi",$BT$31:$BT$32)/SQRT($BH27)</f>
        <v>0.26810302038715417</v>
      </c>
      <c r="BU27" s="17">
        <f>DAVERAGE(PlotSort2,"ndvi",$BT$31:$BT$32)</f>
        <v>0.75167029791320339</v>
      </c>
      <c r="BV27" s="4">
        <f>DSTDEV(PlotSort2,"ndvi",$BT$31:$BT$32)/SQRT($BH27)</f>
        <v>8.257499920731548E-3</v>
      </c>
      <c r="BW27" s="17">
        <f>DAVERAGE(PlotSort2,"SAVI",$BT$31:$BT$32)</f>
        <v>0.4848976843167746</v>
      </c>
      <c r="BX27" s="4">
        <f>DSTDEV(PlotSort2,"SAVI",$BT$31:$BT$32)/SQRT($BH27)</f>
        <v>5.0725725352436517E-2</v>
      </c>
      <c r="BY27" s="17">
        <f>DAVERAGE(PlotSort2,"CCCI",$BT$31:$BT$32)</f>
        <v>0.40601548235865786</v>
      </c>
      <c r="BZ27" s="4">
        <f>DSTDEV(PlotSort2,"CCCI",$BT$31:$BT$32)/SQRT($BH27)</f>
        <v>1.0624685683005231E-2</v>
      </c>
    </row>
    <row r="28" spans="2:78" ht="13.5" customHeight="1" x14ac:dyDescent="0.2">
      <c r="B28" s="10">
        <v>204</v>
      </c>
      <c r="C28" s="10">
        <v>9.4600000000000009</v>
      </c>
      <c r="D28" s="10">
        <v>204.39417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37</v>
      </c>
      <c r="Q28" s="24">
        <v>2.21</v>
      </c>
      <c r="R28" s="24">
        <v>4.07</v>
      </c>
      <c r="S28" s="24">
        <v>43.34</v>
      </c>
      <c r="T28" s="24">
        <v>95.32</v>
      </c>
      <c r="U28" s="10">
        <v>5</v>
      </c>
      <c r="V28" s="10">
        <v>1.5</v>
      </c>
      <c r="W28" s="10">
        <v>1</v>
      </c>
      <c r="X28" s="10">
        <v>2</v>
      </c>
      <c r="Y28" s="10">
        <v>6</v>
      </c>
      <c r="Z28" s="10">
        <v>1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0.48449999999999999</v>
      </c>
      <c r="AK28" s="10">
        <v>3.3000000000000002E-2</v>
      </c>
      <c r="AL28" s="11">
        <v>1.4200000000000001E-2</v>
      </c>
      <c r="AM28" s="11">
        <v>1E-3</v>
      </c>
      <c r="AN28" s="11">
        <v>1.1480999999999999</v>
      </c>
      <c r="AO28" s="11">
        <v>3.5200000000000002E-2</v>
      </c>
      <c r="AP28" s="11">
        <v>9.6699999999999994E-2</v>
      </c>
      <c r="AQ28" s="11">
        <v>3.0000000000000001E-3</v>
      </c>
      <c r="AR28" s="11">
        <v>0.96189999999999998</v>
      </c>
      <c r="AS28" s="11">
        <v>5.2699999999999997E-2</v>
      </c>
      <c r="AT28" s="11">
        <v>1.49E-2</v>
      </c>
      <c r="AU28" s="11">
        <v>8.0000000000000004E-4</v>
      </c>
      <c r="AV28" s="11">
        <v>20.425599999999999</v>
      </c>
      <c r="AW28" s="11">
        <v>0.50339999999999996</v>
      </c>
      <c r="AX28" s="11">
        <v>0.24790000000000001</v>
      </c>
      <c r="AY28" s="11">
        <v>6.1000000000000004E-3</v>
      </c>
      <c r="AZ28" s="11">
        <v>0.4387695879280325</v>
      </c>
      <c r="BA28" s="11">
        <v>16.63758389261745</v>
      </c>
      <c r="BB28" s="11">
        <v>0.88660578386605782</v>
      </c>
      <c r="BC28" s="11">
        <v>0.45818038804404826</v>
      </c>
      <c r="BD28" s="11">
        <v>0.34872938578462315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3.8699999999999998E-2</v>
      </c>
      <c r="BJ28" s="4">
        <f>DSTDEV(PlotSort2,"PhxRed",$BU$31:$BU$32)/SQRT($BH28)</f>
        <v>8.4000000000000064E-3</v>
      </c>
      <c r="BK28" s="4">
        <f>DAVERAGE(PlotSort2,"PhxRedEdge",$BU$31:$BU$32)</f>
        <v>0.16239999999999999</v>
      </c>
      <c r="BL28" s="4">
        <f>DSTDEV(PlotSort2,"PhxRedEdge",$BU$31:$BU$32)/SQRT($BH28)</f>
        <v>2.0700000000000086E-2</v>
      </c>
      <c r="BM28" s="4">
        <f>DAVERAGE(PlotSort2,"TMRed",$BU$31:$BU$32)</f>
        <v>3.9349999999999996E-2</v>
      </c>
      <c r="BN28" s="4">
        <f>DSTDEV(PlotSort2,"TMRed",$BU$31:$BU$32)/SQRT($BH28)</f>
        <v>8.5500000000000107E-3</v>
      </c>
      <c r="BO28" s="4">
        <f>DAVERAGE(PlotSort2,"TMNIR",$BU$31:$BU$32)</f>
        <v>0.40365000000000001</v>
      </c>
      <c r="BP28" s="4">
        <f>DSTDEV(PlotSort2,"TMNIR",$BU$31:$BU$32)/SQRT($BH28)</f>
        <v>4.8850000000000095E-2</v>
      </c>
      <c r="BQ28" s="4">
        <f>DAVERAGE(PlotSort2,"NDRE",$BU$31:$BU$32)</f>
        <v>0.42652795496733897</v>
      </c>
      <c r="BR28" s="4">
        <f>DSTDEV(PlotSort2,"NDRE",$BU$31:$BU$32)/SQRT($BH28)</f>
        <v>2.6764760497808571E-3</v>
      </c>
      <c r="BS28" s="4">
        <f>DAVERAGE(PlotSort2,"rvi",$BU$31:$BU$32)</f>
        <v>10.483122305669278</v>
      </c>
      <c r="BT28" s="4">
        <f>DSTDEV(PlotSort2,"rvi",$BU$31:$BU$32)/SQRT($BH28)</f>
        <v>1.0363582138112406</v>
      </c>
      <c r="BU28" s="17">
        <f>DAVERAGE(PlotSort2,"ndvi",$BU$31:$BU$32)</f>
        <v>0.82440106006481129</v>
      </c>
      <c r="BV28" s="4">
        <f>DSTDEV(PlotSort2,"ndvi",$BU$31:$BU$32)/SQRT($BH28)</f>
        <v>1.5847902590790386E-2</v>
      </c>
      <c r="BW28" s="17">
        <f>DAVERAGE(PlotSort2,"SAVI",$BU$31:$BU$32)</f>
        <v>0.57771891243502604</v>
      </c>
      <c r="BX28" s="4">
        <f>DSTDEV(PlotSort2,"SAVI",$BU$31:$BU$32)/SQRT($BH28)</f>
        <v>2.8938424630147952E-2</v>
      </c>
      <c r="BY28" s="17">
        <f>DAVERAGE(PlotSort2,"CCCI",$BU$31:$BU$32)</f>
        <v>0.46029642772591073</v>
      </c>
      <c r="BZ28" s="4">
        <f>DSTDEV(PlotSort2,"CCCI",$BU$31:$BU$32)/SQRT($BH28)</f>
        <v>3.2588206409091824E-2</v>
      </c>
    </row>
    <row r="29" spans="2:78" ht="13.5" customHeight="1" x14ac:dyDescent="0.2">
      <c r="B29" s="10">
        <v>204</v>
      </c>
      <c r="C29" s="10">
        <v>9.452</v>
      </c>
      <c r="D29" s="10">
        <v>204.39383000000001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37</v>
      </c>
      <c r="Q29" s="24">
        <v>2.21</v>
      </c>
      <c r="R29" s="24">
        <v>4.07</v>
      </c>
      <c r="S29" s="24">
        <v>43.44</v>
      </c>
      <c r="T29" s="24">
        <v>95.24</v>
      </c>
      <c r="U29" s="10">
        <v>5</v>
      </c>
      <c r="V29" s="10">
        <v>1.5</v>
      </c>
      <c r="W29" s="10">
        <v>1</v>
      </c>
      <c r="X29" s="10">
        <v>2</v>
      </c>
      <c r="Y29" s="10">
        <v>6</v>
      </c>
      <c r="Z29" s="10">
        <v>1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0.51619999999999999</v>
      </c>
      <c r="AK29" s="10">
        <v>2.12E-2</v>
      </c>
      <c r="AL29" s="11">
        <v>1.5100000000000001E-2</v>
      </c>
      <c r="AM29" s="11">
        <v>5.9999999999999995E-4</v>
      </c>
      <c r="AN29" s="11">
        <v>1.1980999999999999</v>
      </c>
      <c r="AO29" s="11">
        <v>3.32E-2</v>
      </c>
      <c r="AP29" s="11">
        <v>0.1014</v>
      </c>
      <c r="AQ29" s="11">
        <v>2.8E-3</v>
      </c>
      <c r="AR29" s="11">
        <v>1.0007999999999999</v>
      </c>
      <c r="AS29" s="11">
        <v>7.1999999999999995E-2</v>
      </c>
      <c r="AT29" s="11">
        <v>1.55E-2</v>
      </c>
      <c r="AU29" s="11">
        <v>1.1000000000000001E-3</v>
      </c>
      <c r="AV29" s="11">
        <v>21.1432</v>
      </c>
      <c r="AW29" s="11">
        <v>0.6885</v>
      </c>
      <c r="AX29" s="11">
        <v>0.25779999999999997</v>
      </c>
      <c r="AY29" s="11">
        <v>8.3999999999999995E-3</v>
      </c>
      <c r="AZ29" s="11">
        <v>0.43541202672605789</v>
      </c>
      <c r="BA29" s="11">
        <v>16.632258064516126</v>
      </c>
      <c r="BB29" s="11">
        <v>0.88657153311379422</v>
      </c>
      <c r="BC29" s="11">
        <v>0.46999870684081202</v>
      </c>
      <c r="BD29" s="11">
        <v>0.330213862919368</v>
      </c>
      <c r="BE29" s="27"/>
      <c r="BF29" s="5"/>
    </row>
    <row r="30" spans="2:78" ht="13.5" customHeight="1" x14ac:dyDescent="0.2">
      <c r="B30" s="10">
        <v>204</v>
      </c>
      <c r="C30" s="10">
        <v>9.4420000000000002</v>
      </c>
      <c r="D30" s="10">
        <v>204.39341999999999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37</v>
      </c>
      <c r="Q30" s="24">
        <v>2.21</v>
      </c>
      <c r="R30" s="24">
        <v>4.07</v>
      </c>
      <c r="S30" s="24">
        <v>43.57</v>
      </c>
      <c r="T30" s="24">
        <v>95.15</v>
      </c>
      <c r="U30" s="10">
        <v>5</v>
      </c>
      <c r="V30" s="10">
        <v>1.5</v>
      </c>
      <c r="W30" s="10">
        <v>1</v>
      </c>
      <c r="X30" s="10">
        <v>2</v>
      </c>
      <c r="Y30" s="10">
        <v>6</v>
      </c>
      <c r="Z30" s="10">
        <v>1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0.46789999999999998</v>
      </c>
      <c r="AK30" s="10">
        <v>1.7299999999999999E-2</v>
      </c>
      <c r="AL30" s="11">
        <v>1.38E-2</v>
      </c>
      <c r="AM30" s="11">
        <v>5.0000000000000001E-4</v>
      </c>
      <c r="AN30" s="11">
        <v>1.161</v>
      </c>
      <c r="AO30" s="11">
        <v>5.8500000000000003E-2</v>
      </c>
      <c r="AP30" s="11">
        <v>9.8900000000000002E-2</v>
      </c>
      <c r="AQ30" s="11">
        <v>5.0000000000000001E-3</v>
      </c>
      <c r="AR30" s="11">
        <v>0.90469999999999995</v>
      </c>
      <c r="AS30" s="11">
        <v>5.1900000000000002E-2</v>
      </c>
      <c r="AT30" s="11">
        <v>1.41E-2</v>
      </c>
      <c r="AU30" s="11">
        <v>8.0000000000000004E-4</v>
      </c>
      <c r="AV30" s="11">
        <v>23.114999999999998</v>
      </c>
      <c r="AW30" s="11">
        <v>1.3208</v>
      </c>
      <c r="AX30" s="11">
        <v>0.28360000000000002</v>
      </c>
      <c r="AY30" s="11">
        <v>1.6199999999999999E-2</v>
      </c>
      <c r="AZ30" s="11">
        <v>0.4828758169934641</v>
      </c>
      <c r="BA30" s="11">
        <v>20.113475177304966</v>
      </c>
      <c r="BB30" s="11">
        <v>0.90527376553577421</v>
      </c>
      <c r="BC30" s="11">
        <v>0.50676946220383601</v>
      </c>
      <c r="BD30" s="11">
        <v>0.53817980795995357</v>
      </c>
      <c r="BE30" s="27"/>
      <c r="BF30" s="5"/>
      <c r="BH30" s="19" t="s">
        <v>116</v>
      </c>
    </row>
    <row r="31" spans="2:78" ht="13.5" customHeight="1" x14ac:dyDescent="0.2">
      <c r="B31" s="10">
        <v>204</v>
      </c>
      <c r="C31" s="10">
        <v>9.4329999999999998</v>
      </c>
      <c r="D31" s="10">
        <v>204.39304000000001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37</v>
      </c>
      <c r="Q31" s="24">
        <v>2.21</v>
      </c>
      <c r="R31" s="24">
        <v>4.07</v>
      </c>
      <c r="S31" s="24">
        <v>43.68</v>
      </c>
      <c r="T31" s="24">
        <v>95.07</v>
      </c>
      <c r="U31" s="10">
        <v>5</v>
      </c>
      <c r="V31" s="10">
        <v>1.5</v>
      </c>
      <c r="W31" s="10">
        <v>1</v>
      </c>
      <c r="X31" s="10">
        <v>2</v>
      </c>
      <c r="Y31" s="10">
        <v>6</v>
      </c>
      <c r="Z31" s="10">
        <v>1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0.46960000000000002</v>
      </c>
      <c r="AK31" s="10">
        <v>5.5999999999999999E-3</v>
      </c>
      <c r="AL31" s="11">
        <v>1.3899999999999999E-2</v>
      </c>
      <c r="AM31" s="11">
        <v>2.0000000000000001E-4</v>
      </c>
      <c r="AN31" s="11">
        <v>1.1071</v>
      </c>
      <c r="AO31" s="11">
        <v>1.37E-2</v>
      </c>
      <c r="AP31" s="11">
        <v>9.4799999999999995E-2</v>
      </c>
      <c r="AQ31" s="11">
        <v>1.1999999999999999E-3</v>
      </c>
      <c r="AR31" s="11">
        <v>0.90739999999999998</v>
      </c>
      <c r="AS31" s="11">
        <v>8.8999999999999999E-3</v>
      </c>
      <c r="AT31" s="11">
        <v>1.4200000000000001E-2</v>
      </c>
      <c r="AU31" s="11">
        <v>1E-4</v>
      </c>
      <c r="AV31" s="11">
        <v>19.7454</v>
      </c>
      <c r="AW31" s="11">
        <v>0.30990000000000001</v>
      </c>
      <c r="AX31" s="11">
        <v>0.24349999999999999</v>
      </c>
      <c r="AY31" s="11">
        <v>3.8E-3</v>
      </c>
      <c r="AZ31" s="11">
        <v>0.43955069464971919</v>
      </c>
      <c r="BA31" s="11">
        <v>17.14788732394366</v>
      </c>
      <c r="BB31" s="11">
        <v>0.8897943344974778</v>
      </c>
      <c r="BC31" s="11">
        <v>0.45393955391315827</v>
      </c>
      <c r="BD31" s="11">
        <v>0.34422031051815788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204</v>
      </c>
      <c r="C32" s="10">
        <v>9.4250000000000007</v>
      </c>
      <c r="D32" s="10">
        <v>204.39270999999999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37</v>
      </c>
      <c r="Q32" s="24">
        <v>2.21</v>
      </c>
      <c r="R32" s="24">
        <v>4.07</v>
      </c>
      <c r="S32" s="24">
        <v>43.78</v>
      </c>
      <c r="T32" s="24">
        <v>94.99</v>
      </c>
      <c r="U32" s="10">
        <v>5</v>
      </c>
      <c r="V32" s="10">
        <v>1.5</v>
      </c>
      <c r="W32" s="10">
        <v>1</v>
      </c>
      <c r="X32" s="10">
        <v>2</v>
      </c>
      <c r="Y32" s="10">
        <v>6</v>
      </c>
      <c r="Z32" s="10">
        <v>1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0.48749999999999999</v>
      </c>
      <c r="AK32" s="10">
        <v>1.5299999999999999E-2</v>
      </c>
      <c r="AL32" s="11">
        <v>1.4500000000000001E-2</v>
      </c>
      <c r="AM32" s="11">
        <v>5.0000000000000001E-4</v>
      </c>
      <c r="AN32" s="11">
        <v>1.1268</v>
      </c>
      <c r="AO32" s="11">
        <v>5.6500000000000002E-2</v>
      </c>
      <c r="AP32" s="11">
        <v>9.7000000000000003E-2</v>
      </c>
      <c r="AQ32" s="11">
        <v>4.8999999999999998E-3</v>
      </c>
      <c r="AR32" s="11">
        <v>0.96460000000000001</v>
      </c>
      <c r="AS32" s="11">
        <v>9.2999999999999999E-2</v>
      </c>
      <c r="AT32" s="11">
        <v>1.52E-2</v>
      </c>
      <c r="AU32" s="11">
        <v>1.5E-3</v>
      </c>
      <c r="AV32" s="11">
        <v>22.607500000000002</v>
      </c>
      <c r="AW32" s="11">
        <v>1.1460999999999999</v>
      </c>
      <c r="AX32" s="11">
        <v>0.28010000000000002</v>
      </c>
      <c r="AY32" s="11">
        <v>1.4200000000000001E-2</v>
      </c>
      <c r="AZ32" s="11">
        <v>0.48554760010607273</v>
      </c>
      <c r="BA32" s="11">
        <v>18.42763157894737</v>
      </c>
      <c r="BB32" s="11">
        <v>0.89705384354893336</v>
      </c>
      <c r="BC32" s="11">
        <v>0.49962278385514902</v>
      </c>
      <c r="BD32" s="11">
        <v>0.57684945364088658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204</v>
      </c>
      <c r="C33" s="10">
        <v>9.4169999999999998</v>
      </c>
      <c r="D33" s="10">
        <v>204.39237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37</v>
      </c>
      <c r="Q33" s="24">
        <v>2.21</v>
      </c>
      <c r="R33" s="24">
        <v>4.07</v>
      </c>
      <c r="S33" s="24">
        <v>43.88</v>
      </c>
      <c r="T33" s="24">
        <v>94.92</v>
      </c>
      <c r="U33" s="10">
        <v>5</v>
      </c>
      <c r="V33" s="10">
        <v>1.5</v>
      </c>
      <c r="W33" s="10">
        <v>1</v>
      </c>
      <c r="X33" s="10">
        <v>2</v>
      </c>
      <c r="Y33" s="10">
        <v>6</v>
      </c>
      <c r="Z33" s="10">
        <v>1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0.50129999999999997</v>
      </c>
      <c r="AK33" s="10">
        <v>1.5E-3</v>
      </c>
      <c r="AL33" s="11">
        <v>1.4999999999999999E-2</v>
      </c>
      <c r="AM33" s="11">
        <v>0</v>
      </c>
      <c r="AN33" s="11">
        <v>1.1525000000000001</v>
      </c>
      <c r="AO33" s="11">
        <v>1.24E-2</v>
      </c>
      <c r="AP33" s="11">
        <v>9.9699999999999997E-2</v>
      </c>
      <c r="AQ33" s="11">
        <v>1.1000000000000001E-3</v>
      </c>
      <c r="AR33" s="11">
        <v>0.94089999999999996</v>
      </c>
      <c r="AS33" s="11">
        <v>2.9899999999999999E-2</v>
      </c>
      <c r="AT33" s="11">
        <v>1.49E-2</v>
      </c>
      <c r="AU33" s="11">
        <v>5.0000000000000001E-4</v>
      </c>
      <c r="AV33" s="11">
        <v>21.070399999999999</v>
      </c>
      <c r="AW33" s="11">
        <v>4.58E-2</v>
      </c>
      <c r="AX33" s="11">
        <v>0.26240000000000002</v>
      </c>
      <c r="AY33" s="11">
        <v>5.9999999999999995E-4</v>
      </c>
      <c r="AZ33" s="11">
        <v>0.4493233913283623</v>
      </c>
      <c r="BA33" s="11">
        <v>17.61073825503356</v>
      </c>
      <c r="BB33" s="11">
        <v>0.89253516047601866</v>
      </c>
      <c r="BC33" s="11">
        <v>0.47761482053261284</v>
      </c>
      <c r="BD33" s="11">
        <v>0.39054205631315536</v>
      </c>
      <c r="BE33" s="27"/>
      <c r="BF33" s="5"/>
    </row>
    <row r="34" spans="2:66" ht="13.5" customHeight="1" x14ac:dyDescent="0.2">
      <c r="B34" s="10">
        <v>204</v>
      </c>
      <c r="C34" s="10">
        <v>9.4969999999999999</v>
      </c>
      <c r="D34" s="10">
        <v>204.39571000000001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37</v>
      </c>
      <c r="Q34" s="24">
        <v>2.21</v>
      </c>
      <c r="R34" s="24">
        <v>4.07</v>
      </c>
      <c r="S34" s="24">
        <v>42.88</v>
      </c>
      <c r="T34" s="24">
        <v>95.67</v>
      </c>
      <c r="U34" s="10">
        <v>5</v>
      </c>
      <c r="V34" s="10">
        <v>1.5</v>
      </c>
      <c r="W34" s="10">
        <v>1</v>
      </c>
      <c r="X34" s="10">
        <v>2</v>
      </c>
      <c r="Y34" s="10">
        <v>6</v>
      </c>
      <c r="Z34" s="10">
        <v>1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0.68899999999999995</v>
      </c>
      <c r="AK34" s="10">
        <v>0.13950000000000001</v>
      </c>
      <c r="AL34" s="11">
        <v>1.9699999999999999E-2</v>
      </c>
      <c r="AM34" s="11">
        <v>4.0000000000000001E-3</v>
      </c>
      <c r="AN34" s="11">
        <v>1.0273000000000001</v>
      </c>
      <c r="AO34" s="11">
        <v>8.5000000000000006E-3</v>
      </c>
      <c r="AP34" s="11">
        <v>8.4699999999999998E-2</v>
      </c>
      <c r="AQ34" s="11">
        <v>6.9999999999999999E-4</v>
      </c>
      <c r="AR34" s="11">
        <v>1.3695999999999999</v>
      </c>
      <c r="AS34" s="11">
        <v>0.27089999999999997</v>
      </c>
      <c r="AT34" s="11">
        <v>2.07E-2</v>
      </c>
      <c r="AU34" s="11">
        <v>4.1000000000000003E-3</v>
      </c>
      <c r="AV34" s="11">
        <v>16.2864</v>
      </c>
      <c r="AW34" s="11">
        <v>0.47420000000000001</v>
      </c>
      <c r="AX34" s="11">
        <v>0.19350000000000001</v>
      </c>
      <c r="AY34" s="11">
        <v>5.5999999999999999E-3</v>
      </c>
      <c r="AZ34" s="11">
        <v>0.39108554996405465</v>
      </c>
      <c r="BA34" s="11">
        <v>9.3478260869565215</v>
      </c>
      <c r="BB34" s="11">
        <v>0.80672268907563027</v>
      </c>
      <c r="BC34" s="11">
        <v>0.36292355082609917</v>
      </c>
      <c r="BD34" s="11">
        <v>0.30287902398695304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204</v>
      </c>
      <c r="C35" s="10">
        <v>9.5050000000000008</v>
      </c>
      <c r="D35" s="10">
        <v>204.39604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37</v>
      </c>
      <c r="Q35" s="24">
        <v>2.21</v>
      </c>
      <c r="R35" s="24">
        <v>4.07</v>
      </c>
      <c r="S35" s="24">
        <v>42.78</v>
      </c>
      <c r="T35" s="24">
        <v>95.75</v>
      </c>
      <c r="U35" s="10">
        <v>5</v>
      </c>
      <c r="V35" s="10">
        <v>1.5</v>
      </c>
      <c r="W35" s="10">
        <v>1</v>
      </c>
      <c r="X35" s="10">
        <v>2</v>
      </c>
      <c r="Y35" s="10">
        <v>6</v>
      </c>
      <c r="Z35" s="10">
        <v>1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0.46660000000000001</v>
      </c>
      <c r="AK35" s="10">
        <v>6.8999999999999999E-3</v>
      </c>
      <c r="AL35" s="11">
        <v>1.3299999999999999E-2</v>
      </c>
      <c r="AM35" s="11">
        <v>2.0000000000000001E-4</v>
      </c>
      <c r="AN35" s="11">
        <v>1.1323000000000001</v>
      </c>
      <c r="AO35" s="11">
        <v>6.4399999999999999E-2</v>
      </c>
      <c r="AP35" s="11">
        <v>9.2899999999999996E-2</v>
      </c>
      <c r="AQ35" s="11">
        <v>5.3E-3</v>
      </c>
      <c r="AR35" s="11">
        <v>0.89580000000000004</v>
      </c>
      <c r="AS35" s="11">
        <v>4.2900000000000001E-2</v>
      </c>
      <c r="AT35" s="11">
        <v>1.35E-2</v>
      </c>
      <c r="AU35" s="11">
        <v>5.9999999999999995E-4</v>
      </c>
      <c r="AV35" s="11">
        <v>21.091200000000001</v>
      </c>
      <c r="AW35" s="11">
        <v>1.7098</v>
      </c>
      <c r="AX35" s="11">
        <v>0.2495</v>
      </c>
      <c r="AY35" s="11">
        <v>2.0199999999999999E-2</v>
      </c>
      <c r="AZ35" s="11">
        <v>0.45735981308411222</v>
      </c>
      <c r="BA35" s="11">
        <v>18.481481481481481</v>
      </c>
      <c r="BB35" s="11">
        <v>0.89733840304182499</v>
      </c>
      <c r="BC35" s="11">
        <v>0.46395806028833547</v>
      </c>
      <c r="BD35" s="11">
        <v>0.42127232775662393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204</v>
      </c>
      <c r="C36" s="10">
        <v>9.5129999999999999</v>
      </c>
      <c r="D36" s="10">
        <v>204.39636999999999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37</v>
      </c>
      <c r="Q36" s="24">
        <v>2.21</v>
      </c>
      <c r="R36" s="24">
        <v>4.07</v>
      </c>
      <c r="S36" s="24">
        <v>42.68</v>
      </c>
      <c r="T36" s="24">
        <v>95.82</v>
      </c>
      <c r="U36" s="10">
        <v>5</v>
      </c>
      <c r="V36" s="10">
        <v>1.5</v>
      </c>
      <c r="W36" s="10">
        <v>1</v>
      </c>
      <c r="X36" s="10">
        <v>2</v>
      </c>
      <c r="Y36" s="10">
        <v>6</v>
      </c>
      <c r="Z36" s="10">
        <v>1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0.5575</v>
      </c>
      <c r="AK36" s="10">
        <v>2.6100000000000002E-2</v>
      </c>
      <c r="AL36" s="11">
        <v>1.5800000000000002E-2</v>
      </c>
      <c r="AM36" s="11">
        <v>6.9999999999999999E-4</v>
      </c>
      <c r="AN36" s="11">
        <v>1.3846000000000001</v>
      </c>
      <c r="AO36" s="11">
        <v>0.113</v>
      </c>
      <c r="AP36" s="11">
        <v>0.113</v>
      </c>
      <c r="AQ36" s="11">
        <v>9.1999999999999998E-3</v>
      </c>
      <c r="AR36" s="11">
        <v>1.0849</v>
      </c>
      <c r="AS36" s="11">
        <v>6.0299999999999999E-2</v>
      </c>
      <c r="AT36" s="11">
        <v>1.6299999999999999E-2</v>
      </c>
      <c r="AU36" s="11">
        <v>8.9999999999999998E-4</v>
      </c>
      <c r="AV36" s="11">
        <v>24.4878</v>
      </c>
      <c r="AW36" s="11">
        <v>1.3042</v>
      </c>
      <c r="AX36" s="11">
        <v>0.2883</v>
      </c>
      <c r="AY36" s="11">
        <v>1.54E-2</v>
      </c>
      <c r="AZ36" s="11">
        <v>0.43683030152005986</v>
      </c>
      <c r="BA36" s="11">
        <v>17.687116564417181</v>
      </c>
      <c r="BB36" s="11">
        <v>0.89297439264609335</v>
      </c>
      <c r="BC36" s="11">
        <v>0.50708426547352725</v>
      </c>
      <c r="BD36" s="11">
        <v>0.32046362428946112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204</v>
      </c>
      <c r="C37" s="10">
        <v>9.5229999999999997</v>
      </c>
      <c r="D37" s="10">
        <v>204.39679000000001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37</v>
      </c>
      <c r="Q37" s="24">
        <v>2.21</v>
      </c>
      <c r="R37" s="24">
        <v>4.07</v>
      </c>
      <c r="S37" s="24">
        <v>42.55</v>
      </c>
      <c r="T37" s="24">
        <v>95.92</v>
      </c>
      <c r="U37" s="10">
        <v>5</v>
      </c>
      <c r="V37" s="10">
        <v>1.5</v>
      </c>
      <c r="W37" s="10">
        <v>1</v>
      </c>
      <c r="X37" s="10">
        <v>2</v>
      </c>
      <c r="Y37" s="10">
        <v>6</v>
      </c>
      <c r="Z37" s="10">
        <v>1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0.54479999999999995</v>
      </c>
      <c r="AK37" s="10">
        <v>1.6400000000000001E-2</v>
      </c>
      <c r="AL37" s="11">
        <v>1.54E-2</v>
      </c>
      <c r="AM37" s="11">
        <v>5.0000000000000001E-4</v>
      </c>
      <c r="AN37" s="11">
        <v>1.3323</v>
      </c>
      <c r="AO37" s="11">
        <v>4.4299999999999999E-2</v>
      </c>
      <c r="AP37" s="11">
        <v>0.1081</v>
      </c>
      <c r="AQ37" s="11">
        <v>3.5999999999999999E-3</v>
      </c>
      <c r="AR37" s="11">
        <v>1.0339</v>
      </c>
      <c r="AS37" s="11">
        <v>3.44E-2</v>
      </c>
      <c r="AT37" s="11">
        <v>1.54E-2</v>
      </c>
      <c r="AU37" s="11">
        <v>5.0000000000000001E-4</v>
      </c>
      <c r="AV37" s="11">
        <v>26.060300000000002</v>
      </c>
      <c r="AW37" s="11">
        <v>0.7218</v>
      </c>
      <c r="AX37" s="11">
        <v>0.30509999999999998</v>
      </c>
      <c r="AY37" s="11">
        <v>8.5000000000000006E-3</v>
      </c>
      <c r="AZ37" s="11">
        <v>0.47676669893514029</v>
      </c>
      <c r="BA37" s="11">
        <v>19.811688311688311</v>
      </c>
      <c r="BB37" s="11">
        <v>0.90390015600624007</v>
      </c>
      <c r="BC37" s="11">
        <v>0.52961608775137103</v>
      </c>
      <c r="BD37" s="11">
        <v>0.50882560947148692</v>
      </c>
      <c r="BE37" s="27"/>
      <c r="BF37" s="5"/>
      <c r="BI37" s="22">
        <v>2</v>
      </c>
    </row>
    <row r="38" spans="2:66" ht="13.5" customHeight="1" x14ac:dyDescent="0.2">
      <c r="B38" s="10">
        <v>204</v>
      </c>
      <c r="C38" s="10">
        <v>9.532</v>
      </c>
      <c r="D38" s="10">
        <v>204.39716999999999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37</v>
      </c>
      <c r="Q38" s="24">
        <v>2.21</v>
      </c>
      <c r="R38" s="24">
        <v>4.07</v>
      </c>
      <c r="S38" s="24">
        <v>42.44</v>
      </c>
      <c r="T38" s="24">
        <v>96.01</v>
      </c>
      <c r="U38" s="10">
        <v>5</v>
      </c>
      <c r="V38" s="10">
        <v>1.5</v>
      </c>
      <c r="W38" s="10">
        <v>1</v>
      </c>
      <c r="X38" s="10">
        <v>2</v>
      </c>
      <c r="Y38" s="10">
        <v>6</v>
      </c>
      <c r="Z38" s="10">
        <v>1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0.82140000000000002</v>
      </c>
      <c r="AK38" s="10">
        <v>7.6E-3</v>
      </c>
      <c r="AL38" s="11">
        <v>2.3E-2</v>
      </c>
      <c r="AM38" s="11">
        <v>2.0000000000000001E-4</v>
      </c>
      <c r="AN38" s="11">
        <v>2.0306999999999999</v>
      </c>
      <c r="AO38" s="11">
        <v>6.54E-2</v>
      </c>
      <c r="AP38" s="11">
        <v>0.16400000000000001</v>
      </c>
      <c r="AQ38" s="11">
        <v>5.3E-3</v>
      </c>
      <c r="AR38" s="11">
        <v>1.6383000000000001</v>
      </c>
      <c r="AS38" s="11">
        <v>7.1099999999999997E-2</v>
      </c>
      <c r="AT38" s="11">
        <v>2.4299999999999999E-2</v>
      </c>
      <c r="AU38" s="11">
        <v>1.1000000000000001E-3</v>
      </c>
      <c r="AV38" s="11">
        <v>35.1</v>
      </c>
      <c r="AW38" s="11">
        <v>1.5953999999999999</v>
      </c>
      <c r="AX38" s="11">
        <v>0.40889999999999999</v>
      </c>
      <c r="AY38" s="11">
        <v>1.8599999999999998E-2</v>
      </c>
      <c r="AZ38" s="11">
        <v>0.42747425379647408</v>
      </c>
      <c r="BA38" s="11">
        <v>16.827160493827162</v>
      </c>
      <c r="BB38" s="11">
        <v>0.88781163434903054</v>
      </c>
      <c r="BC38" s="11">
        <v>0.61819545649378482</v>
      </c>
      <c r="BD38" s="11">
        <v>0.2828467735436222</v>
      </c>
      <c r="BE38" s="27"/>
      <c r="BF38" s="5"/>
      <c r="BI38" s="22">
        <v>3</v>
      </c>
      <c r="BJ38" s="3"/>
    </row>
    <row r="39" spans="2:66" ht="13.5" customHeight="1" x14ac:dyDescent="0.2">
      <c r="B39" s="10">
        <v>204</v>
      </c>
      <c r="C39" s="10">
        <v>9.5410000000000004</v>
      </c>
      <c r="D39" s="10">
        <v>204.39753999999999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37</v>
      </c>
      <c r="Q39" s="24">
        <v>2.21</v>
      </c>
      <c r="R39" s="24">
        <v>4.07</v>
      </c>
      <c r="S39" s="24">
        <v>42.33</v>
      </c>
      <c r="T39" s="24">
        <v>96.09</v>
      </c>
      <c r="U39" s="10">
        <v>5</v>
      </c>
      <c r="V39" s="10">
        <v>1.5</v>
      </c>
      <c r="W39" s="10">
        <v>1</v>
      </c>
      <c r="X39" s="10">
        <v>2</v>
      </c>
      <c r="Y39" s="10">
        <v>6</v>
      </c>
      <c r="Z39" s="10">
        <v>1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1.0108999999999999</v>
      </c>
      <c r="AK39" s="10">
        <v>1.5599999999999999E-2</v>
      </c>
      <c r="AL39" s="11">
        <v>2.8199999999999999E-2</v>
      </c>
      <c r="AM39" s="11">
        <v>4.0000000000000002E-4</v>
      </c>
      <c r="AN39" s="11">
        <v>2.5747</v>
      </c>
      <c r="AO39" s="11">
        <v>7.4200000000000002E-2</v>
      </c>
      <c r="AP39" s="11">
        <v>0.20680000000000001</v>
      </c>
      <c r="AQ39" s="11">
        <v>6.0000000000000001E-3</v>
      </c>
      <c r="AR39" s="11">
        <v>1.8609</v>
      </c>
      <c r="AS39" s="11">
        <v>4.2500000000000003E-2</v>
      </c>
      <c r="AT39" s="11">
        <v>2.75E-2</v>
      </c>
      <c r="AU39" s="11">
        <v>5.9999999999999995E-4</v>
      </c>
      <c r="AV39" s="11">
        <v>49.712000000000003</v>
      </c>
      <c r="AW39" s="11">
        <v>1.0025999999999999</v>
      </c>
      <c r="AX39" s="11">
        <v>0.57620000000000005</v>
      </c>
      <c r="AY39" s="11">
        <v>1.1599999999999999E-2</v>
      </c>
      <c r="AZ39" s="11">
        <v>0.47177522349936152</v>
      </c>
      <c r="BA39" s="11">
        <v>20.952727272727273</v>
      </c>
      <c r="BB39" s="11">
        <v>0.90889514659599147</v>
      </c>
      <c r="BC39" s="11">
        <v>0.74571894536558858</v>
      </c>
      <c r="BD39" s="11">
        <v>0.4674046237086173</v>
      </c>
      <c r="BE39" s="27"/>
      <c r="BF39" s="5"/>
    </row>
    <row r="40" spans="2:66" ht="13.5" customHeight="1" x14ac:dyDescent="0.2">
      <c r="B40" s="10">
        <v>204</v>
      </c>
      <c r="C40" s="10">
        <v>9.5510000000000002</v>
      </c>
      <c r="D40" s="10">
        <v>204.39796000000001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37</v>
      </c>
      <c r="Q40" s="24">
        <v>2.21</v>
      </c>
      <c r="R40" s="24">
        <v>4.07</v>
      </c>
      <c r="S40" s="24">
        <v>42.2</v>
      </c>
      <c r="T40" s="24">
        <v>96.19</v>
      </c>
      <c r="U40" s="10">
        <v>5</v>
      </c>
      <c r="V40" s="10">
        <v>1.5</v>
      </c>
      <c r="W40" s="10">
        <v>1</v>
      </c>
      <c r="X40" s="10">
        <v>2</v>
      </c>
      <c r="Y40" s="10">
        <v>6</v>
      </c>
      <c r="Z40" s="10">
        <v>1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1.0688</v>
      </c>
      <c r="AK40" s="10">
        <v>3.7999999999999999E-2</v>
      </c>
      <c r="AL40" s="11">
        <v>2.9700000000000001E-2</v>
      </c>
      <c r="AM40" s="11">
        <v>1.1000000000000001E-3</v>
      </c>
      <c r="AN40" s="11">
        <v>2.3532999999999999</v>
      </c>
      <c r="AO40" s="11">
        <v>0.1237</v>
      </c>
      <c r="AP40" s="11">
        <v>0.188</v>
      </c>
      <c r="AQ40" s="11">
        <v>9.9000000000000008E-3</v>
      </c>
      <c r="AR40" s="11">
        <v>2.0419</v>
      </c>
      <c r="AS40" s="11">
        <v>0.12520000000000001</v>
      </c>
      <c r="AT40" s="11">
        <v>0.03</v>
      </c>
      <c r="AU40" s="11">
        <v>1.8E-3</v>
      </c>
      <c r="AV40" s="11">
        <v>40.154400000000003</v>
      </c>
      <c r="AW40" s="11">
        <v>2.419</v>
      </c>
      <c r="AX40" s="11">
        <v>0.46279999999999999</v>
      </c>
      <c r="AY40" s="11">
        <v>2.7900000000000001E-2</v>
      </c>
      <c r="AZ40" s="11">
        <v>0.42224953902888746</v>
      </c>
      <c r="BA40" s="11">
        <v>15.426666666666668</v>
      </c>
      <c r="BB40" s="11">
        <v>0.87824675324675316</v>
      </c>
      <c r="BC40" s="11">
        <v>0.65390813859790486</v>
      </c>
      <c r="BD40" s="11">
        <v>0.27984808383329701</v>
      </c>
      <c r="BE40" s="27"/>
      <c r="BF40" s="5"/>
    </row>
    <row r="41" spans="2:66" ht="13.5" customHeight="1" x14ac:dyDescent="0.2">
      <c r="B41" s="10">
        <v>204</v>
      </c>
      <c r="C41" s="10">
        <v>9.5609999999999999</v>
      </c>
      <c r="D41" s="10">
        <v>204.39838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37</v>
      </c>
      <c r="Q41" s="24">
        <v>2.21</v>
      </c>
      <c r="R41" s="24">
        <v>4.07</v>
      </c>
      <c r="S41" s="24">
        <v>42.08</v>
      </c>
      <c r="T41" s="24">
        <v>96.29</v>
      </c>
      <c r="U41" s="10">
        <v>5</v>
      </c>
      <c r="V41" s="10">
        <v>1.5</v>
      </c>
      <c r="W41" s="10">
        <v>1</v>
      </c>
      <c r="X41" s="10">
        <v>2</v>
      </c>
      <c r="Y41" s="10">
        <v>6</v>
      </c>
      <c r="Z41" s="10">
        <v>1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1.0441</v>
      </c>
      <c r="AK41" s="10">
        <v>4.58E-2</v>
      </c>
      <c r="AL41" s="11">
        <v>2.8799999999999999E-2</v>
      </c>
      <c r="AM41" s="11">
        <v>1.2999999999999999E-3</v>
      </c>
      <c r="AN41" s="11">
        <v>2.4769999999999999</v>
      </c>
      <c r="AO41" s="11">
        <v>0.12859999999999999</v>
      </c>
      <c r="AP41" s="11">
        <v>0.19670000000000001</v>
      </c>
      <c r="AQ41" s="11">
        <v>1.0200000000000001E-2</v>
      </c>
      <c r="AR41" s="11">
        <v>2.0369999999999999</v>
      </c>
      <c r="AS41" s="11">
        <v>0.15329999999999999</v>
      </c>
      <c r="AT41" s="11">
        <v>2.98E-2</v>
      </c>
      <c r="AU41" s="11">
        <v>2.2000000000000001E-3</v>
      </c>
      <c r="AV41" s="11">
        <v>45.410600000000002</v>
      </c>
      <c r="AW41" s="11">
        <v>1.3062</v>
      </c>
      <c r="AX41" s="11">
        <v>0.52049999999999996</v>
      </c>
      <c r="AY41" s="11">
        <v>1.4999999999999999E-2</v>
      </c>
      <c r="AZ41" s="11">
        <v>0.45147796988287786</v>
      </c>
      <c r="BA41" s="11">
        <v>17.466442953020135</v>
      </c>
      <c r="BB41" s="11">
        <v>0.89169543885153546</v>
      </c>
      <c r="BC41" s="11">
        <v>0.70079977149385886</v>
      </c>
      <c r="BD41" s="11">
        <v>0.40478162671104029</v>
      </c>
      <c r="BE41" s="27"/>
      <c r="BF41" s="5"/>
    </row>
    <row r="42" spans="2:66" ht="13.5" customHeight="1" x14ac:dyDescent="0.2">
      <c r="B42" s="10">
        <v>204</v>
      </c>
      <c r="C42" s="10">
        <v>9.34</v>
      </c>
      <c r="D42" s="10">
        <v>204.38917000000001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37</v>
      </c>
      <c r="Q42" s="24">
        <v>2.21</v>
      </c>
      <c r="R42" s="24">
        <v>4.07</v>
      </c>
      <c r="S42" s="24">
        <v>44.84</v>
      </c>
      <c r="T42" s="24">
        <v>94.21</v>
      </c>
      <c r="U42" s="10">
        <v>5</v>
      </c>
      <c r="V42" s="10">
        <v>1.5</v>
      </c>
      <c r="W42" s="10">
        <v>1</v>
      </c>
      <c r="X42" s="10">
        <v>2</v>
      </c>
      <c r="Y42" s="10">
        <v>6</v>
      </c>
      <c r="Z42" s="10">
        <v>1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7.4995000000000003</v>
      </c>
      <c r="AK42" s="10">
        <v>2.9399999999999999E-2</v>
      </c>
      <c r="AL42" s="11">
        <v>0.23530000000000001</v>
      </c>
      <c r="AM42" s="11">
        <v>8.9999999999999998E-4</v>
      </c>
      <c r="AN42" s="11">
        <v>2.9662999999999999</v>
      </c>
      <c r="AO42" s="11">
        <v>5.9999999999999995E-4</v>
      </c>
      <c r="AP42" s="11">
        <v>0.26939999999999997</v>
      </c>
      <c r="AQ42" s="11">
        <v>1E-4</v>
      </c>
      <c r="AR42" s="11">
        <v>13.9688</v>
      </c>
      <c r="AS42" s="11">
        <v>3.49E-2</v>
      </c>
      <c r="AT42" s="11">
        <v>0.23200000000000001</v>
      </c>
      <c r="AU42" s="11">
        <v>5.9999999999999995E-4</v>
      </c>
      <c r="AV42" s="11">
        <v>23.599699999999999</v>
      </c>
      <c r="AW42" s="11">
        <v>1.66E-2</v>
      </c>
      <c r="AX42" s="11">
        <v>0.30809999999999998</v>
      </c>
      <c r="AY42" s="11">
        <v>2.0000000000000001E-4</v>
      </c>
      <c r="AZ42" s="11">
        <v>6.7012987012987052E-2</v>
      </c>
      <c r="BA42" s="11">
        <v>1.3280172413793103</v>
      </c>
      <c r="BB42" s="11">
        <v>0.14089983336419176</v>
      </c>
      <c r="BC42" s="11">
        <v>0.10974906259013553</v>
      </c>
      <c r="BD42" s="11">
        <v>0.37803157417083344</v>
      </c>
      <c r="BE42" s="27"/>
      <c r="BF42" s="5"/>
    </row>
    <row r="43" spans="2:66" ht="13.5" customHeight="1" x14ac:dyDescent="0.2">
      <c r="B43" s="10">
        <v>204</v>
      </c>
      <c r="C43" s="10">
        <v>9.3480000000000008</v>
      </c>
      <c r="D43" s="10">
        <v>204.3895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37</v>
      </c>
      <c r="Q43" s="24">
        <v>2.21</v>
      </c>
      <c r="R43" s="24">
        <v>4.07</v>
      </c>
      <c r="S43" s="24">
        <v>44.74</v>
      </c>
      <c r="T43" s="24">
        <v>94.28</v>
      </c>
      <c r="U43" s="10">
        <v>5</v>
      </c>
      <c r="V43" s="10">
        <v>1.5</v>
      </c>
      <c r="W43" s="10">
        <v>1</v>
      </c>
      <c r="X43" s="10">
        <v>2</v>
      </c>
      <c r="Y43" s="10">
        <v>6</v>
      </c>
      <c r="Z43" s="10">
        <v>1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1.5072000000000001</v>
      </c>
      <c r="AK43" s="10">
        <v>6.7799999999999999E-2</v>
      </c>
      <c r="AL43" s="11">
        <v>4.7100000000000003E-2</v>
      </c>
      <c r="AM43" s="11">
        <v>2.0999999999999999E-3</v>
      </c>
      <c r="AN43" s="11">
        <v>2.0261999999999998</v>
      </c>
      <c r="AO43" s="11">
        <v>4.9500000000000002E-2</v>
      </c>
      <c r="AP43" s="11">
        <v>0.18310000000000001</v>
      </c>
      <c r="AQ43" s="11">
        <v>4.4999999999999997E-3</v>
      </c>
      <c r="AR43" s="11">
        <v>2.9001000000000001</v>
      </c>
      <c r="AS43" s="11">
        <v>0.10730000000000001</v>
      </c>
      <c r="AT43" s="11">
        <v>4.7899999999999998E-2</v>
      </c>
      <c r="AU43" s="11">
        <v>1.8E-3</v>
      </c>
      <c r="AV43" s="11">
        <v>34.829599999999999</v>
      </c>
      <c r="AW43" s="11">
        <v>2.157</v>
      </c>
      <c r="AX43" s="11">
        <v>0.45250000000000001</v>
      </c>
      <c r="AY43" s="11">
        <v>2.8000000000000001E-2</v>
      </c>
      <c r="AZ43" s="11">
        <v>0.42385147891755814</v>
      </c>
      <c r="BA43" s="11">
        <v>9.4467640918580376</v>
      </c>
      <c r="BB43" s="11">
        <v>0.8085531574740209</v>
      </c>
      <c r="BC43" s="11">
        <v>0.606657337065174</v>
      </c>
      <c r="BD43" s="11">
        <v>0.49288463413500255</v>
      </c>
      <c r="BE43" s="27"/>
      <c r="BF43" s="5"/>
    </row>
    <row r="44" spans="2:66" ht="13.5" customHeight="1" x14ac:dyDescent="0.2">
      <c r="B44" s="10">
        <v>204</v>
      </c>
      <c r="C44" s="10">
        <v>9.3539999999999992</v>
      </c>
      <c r="D44" s="10">
        <v>204.38974999999999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37</v>
      </c>
      <c r="Q44" s="24">
        <v>2.21</v>
      </c>
      <c r="R44" s="24">
        <v>4.07</v>
      </c>
      <c r="S44" s="24">
        <v>44.67</v>
      </c>
      <c r="T44" s="24">
        <v>94.33</v>
      </c>
      <c r="U44" s="10">
        <v>5</v>
      </c>
      <c r="V44" s="10">
        <v>1.5</v>
      </c>
      <c r="W44" s="10">
        <v>1</v>
      </c>
      <c r="X44" s="10">
        <v>2</v>
      </c>
      <c r="Y44" s="10">
        <v>6</v>
      </c>
      <c r="Z44" s="10">
        <v>1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9.2634000000000007</v>
      </c>
      <c r="AK44" s="10">
        <v>0.12920000000000001</v>
      </c>
      <c r="AL44" s="11">
        <v>0.28810000000000002</v>
      </c>
      <c r="AM44" s="11">
        <v>4.0000000000000001E-3</v>
      </c>
      <c r="AN44" s="11">
        <v>3.4731999999999998</v>
      </c>
      <c r="AO44" s="11">
        <v>6.3700000000000007E-2</v>
      </c>
      <c r="AP44" s="11">
        <v>0.31259999999999999</v>
      </c>
      <c r="AQ44" s="11">
        <v>5.7000000000000002E-3</v>
      </c>
      <c r="AR44" s="11">
        <v>17.163900000000002</v>
      </c>
      <c r="AS44" s="11">
        <v>0.23780000000000001</v>
      </c>
      <c r="AT44" s="11">
        <v>0.28260000000000002</v>
      </c>
      <c r="AU44" s="11">
        <v>3.8999999999999998E-3</v>
      </c>
      <c r="AV44" s="11">
        <v>26.994199999999999</v>
      </c>
      <c r="AW44" s="11">
        <v>0.53249999999999997</v>
      </c>
      <c r="AX44" s="11">
        <v>0.34939999999999999</v>
      </c>
      <c r="AY44" s="11">
        <v>6.8999999999999999E-3</v>
      </c>
      <c r="AZ44" s="11">
        <v>5.558912386706949E-2</v>
      </c>
      <c r="BA44" s="11">
        <v>1.2363765038924273</v>
      </c>
      <c r="BB44" s="11">
        <v>0.10569620253164552</v>
      </c>
      <c r="BC44" s="11">
        <v>8.8515901060070623E-2</v>
      </c>
      <c r="BD44" s="11">
        <v>0.49803814147659509</v>
      </c>
      <c r="BE44" s="27"/>
      <c r="BF44" s="5"/>
    </row>
    <row r="45" spans="2:66" ht="13.5" customHeight="1" x14ac:dyDescent="0.2">
      <c r="B45" s="10">
        <v>204</v>
      </c>
      <c r="C45" s="10">
        <v>9.3620000000000001</v>
      </c>
      <c r="D45" s="10">
        <v>204.39008000000001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37</v>
      </c>
      <c r="Q45" s="24">
        <v>2.21</v>
      </c>
      <c r="R45" s="24">
        <v>4.07</v>
      </c>
      <c r="S45" s="24">
        <v>44.57</v>
      </c>
      <c r="T45" s="24">
        <v>94.41</v>
      </c>
      <c r="U45" s="10">
        <v>5</v>
      </c>
      <c r="V45" s="10">
        <v>1.5</v>
      </c>
      <c r="W45" s="10">
        <v>1</v>
      </c>
      <c r="X45" s="10">
        <v>2</v>
      </c>
      <c r="Y45" s="10">
        <v>6</v>
      </c>
      <c r="Z45" s="10">
        <v>1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1.714</v>
      </c>
      <c r="AK45" s="10">
        <v>0.28920000000000001</v>
      </c>
      <c r="AL45" s="11">
        <v>5.2999999999999999E-2</v>
      </c>
      <c r="AM45" s="11">
        <v>8.9999999999999993E-3</v>
      </c>
      <c r="AN45" s="11">
        <v>1.929</v>
      </c>
      <c r="AO45" s="11">
        <v>0.15260000000000001</v>
      </c>
      <c r="AP45" s="11">
        <v>0.17269999999999999</v>
      </c>
      <c r="AQ45" s="11">
        <v>1.37E-2</v>
      </c>
      <c r="AR45" s="11">
        <v>3.2461000000000002</v>
      </c>
      <c r="AS45" s="11">
        <v>0.55879999999999996</v>
      </c>
      <c r="AT45" s="11">
        <v>5.3199999999999997E-2</v>
      </c>
      <c r="AU45" s="11">
        <v>9.1999999999999998E-3</v>
      </c>
      <c r="AV45" s="11">
        <v>30.286899999999999</v>
      </c>
      <c r="AW45" s="11">
        <v>1.1335999999999999</v>
      </c>
      <c r="AX45" s="11">
        <v>0.39</v>
      </c>
      <c r="AY45" s="11">
        <v>1.46E-2</v>
      </c>
      <c r="AZ45" s="11">
        <v>0.38617380486937986</v>
      </c>
      <c r="BA45" s="11">
        <v>7.3308270676691736</v>
      </c>
      <c r="BB45" s="11">
        <v>0.75992779783393494</v>
      </c>
      <c r="BC45" s="11">
        <v>0.53562340966921118</v>
      </c>
      <c r="BD45" s="11">
        <v>0.41664016804166309</v>
      </c>
      <c r="BE45" s="27"/>
      <c r="BF45" s="5"/>
    </row>
    <row r="46" spans="2:66" ht="13.5" customHeight="1" x14ac:dyDescent="0.2">
      <c r="B46" s="10">
        <v>204</v>
      </c>
      <c r="C46" s="10">
        <v>9.3699999999999992</v>
      </c>
      <c r="D46" s="10">
        <v>204.39042000000001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37</v>
      </c>
      <c r="Q46" s="24">
        <v>2.21</v>
      </c>
      <c r="R46" s="24">
        <v>4.07</v>
      </c>
      <c r="S46" s="24">
        <v>44.47</v>
      </c>
      <c r="T46" s="24">
        <v>94.48</v>
      </c>
      <c r="U46" s="10">
        <v>5</v>
      </c>
      <c r="V46" s="10">
        <v>1.5</v>
      </c>
      <c r="W46" s="10">
        <v>1</v>
      </c>
      <c r="X46" s="10">
        <v>2</v>
      </c>
      <c r="Y46" s="10">
        <v>6</v>
      </c>
      <c r="Z46" s="10">
        <v>1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5.0075000000000003</v>
      </c>
      <c r="AK46" s="10">
        <v>5.7999999999999996E-3</v>
      </c>
      <c r="AL46" s="11">
        <v>0.1542</v>
      </c>
      <c r="AM46" s="11">
        <v>2.0000000000000001E-4</v>
      </c>
      <c r="AN46" s="11">
        <v>2.1071</v>
      </c>
      <c r="AO46" s="11">
        <v>5.4999999999999997E-3</v>
      </c>
      <c r="AP46" s="11">
        <v>0.18770000000000001</v>
      </c>
      <c r="AQ46" s="11">
        <v>5.0000000000000001E-4</v>
      </c>
      <c r="AR46" s="11">
        <v>9.3535000000000004</v>
      </c>
      <c r="AS46" s="11">
        <v>7.6E-3</v>
      </c>
      <c r="AT46" s="11">
        <v>0.1525</v>
      </c>
      <c r="AU46" s="11">
        <v>1E-4</v>
      </c>
      <c r="AV46" s="11">
        <v>16.9146</v>
      </c>
      <c r="AW46" s="11">
        <v>1.66E-2</v>
      </c>
      <c r="AX46" s="11">
        <v>0.2167</v>
      </c>
      <c r="AY46" s="11">
        <v>2.0000000000000001E-4</v>
      </c>
      <c r="AZ46" s="11">
        <v>7.1711177052423344E-2</v>
      </c>
      <c r="BA46" s="11">
        <v>1.4209836065573771</v>
      </c>
      <c r="BB46" s="11">
        <v>0.17388949079089927</v>
      </c>
      <c r="BC46" s="11">
        <v>0.11079153244362634</v>
      </c>
      <c r="BD46" s="11">
        <v>0.19152365405764066</v>
      </c>
      <c r="BE46" s="27"/>
      <c r="BF46" s="5"/>
    </row>
    <row r="47" spans="2:66" ht="13.5" customHeight="1" x14ac:dyDescent="0.2">
      <c r="B47" s="10">
        <v>204</v>
      </c>
      <c r="C47" s="10">
        <v>9.3780000000000001</v>
      </c>
      <c r="D47" s="10">
        <v>204.39075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37</v>
      </c>
      <c r="Q47" s="24">
        <v>2.21</v>
      </c>
      <c r="R47" s="24">
        <v>4.07</v>
      </c>
      <c r="S47" s="24">
        <v>44.37</v>
      </c>
      <c r="T47" s="24">
        <v>94.56</v>
      </c>
      <c r="U47" s="10">
        <v>5</v>
      </c>
      <c r="V47" s="10">
        <v>1.5</v>
      </c>
      <c r="W47" s="10">
        <v>1</v>
      </c>
      <c r="X47" s="10">
        <v>2</v>
      </c>
      <c r="Y47" s="10">
        <v>6</v>
      </c>
      <c r="Z47" s="10">
        <v>1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0.98880000000000001</v>
      </c>
      <c r="AK47" s="10">
        <v>5.8299999999999998E-2</v>
      </c>
      <c r="AL47" s="11">
        <v>3.0300000000000001E-2</v>
      </c>
      <c r="AM47" s="11">
        <v>1.8E-3</v>
      </c>
      <c r="AN47" s="11">
        <v>1.5989</v>
      </c>
      <c r="AO47" s="11">
        <v>0.1384</v>
      </c>
      <c r="AP47" s="11">
        <v>0.14169999999999999</v>
      </c>
      <c r="AQ47" s="11">
        <v>1.23E-2</v>
      </c>
      <c r="AR47" s="11">
        <v>1.9011</v>
      </c>
      <c r="AS47" s="11">
        <v>9.0700000000000003E-2</v>
      </c>
      <c r="AT47" s="11">
        <v>3.0800000000000001E-2</v>
      </c>
      <c r="AU47" s="11">
        <v>1.5E-3</v>
      </c>
      <c r="AV47" s="11">
        <v>27.828299999999999</v>
      </c>
      <c r="AW47" s="11">
        <v>1.9614</v>
      </c>
      <c r="AX47" s="11">
        <v>0.3548</v>
      </c>
      <c r="AY47" s="11">
        <v>2.5000000000000001E-2</v>
      </c>
      <c r="AZ47" s="11">
        <v>0.42920443101711986</v>
      </c>
      <c r="BA47" s="11">
        <v>11.519480519480519</v>
      </c>
      <c r="BB47" s="11">
        <v>0.84024896265560167</v>
      </c>
      <c r="BC47" s="11">
        <v>0.54878048780487809</v>
      </c>
      <c r="BD47" s="11">
        <v>0.4277082213168189</v>
      </c>
      <c r="BE47" s="27"/>
      <c r="BF47" s="5"/>
    </row>
    <row r="48" spans="2:66" ht="13.5" customHeight="1" x14ac:dyDescent="0.2">
      <c r="B48" s="10">
        <v>204</v>
      </c>
      <c r="C48" s="10">
        <v>9.3849999999999998</v>
      </c>
      <c r="D48" s="10">
        <v>204.39104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37</v>
      </c>
      <c r="Q48" s="24">
        <v>2.21</v>
      </c>
      <c r="R48" s="24">
        <v>4.07</v>
      </c>
      <c r="S48" s="24">
        <v>44.28</v>
      </c>
      <c r="T48" s="24">
        <v>94.62</v>
      </c>
      <c r="U48" s="10">
        <v>5</v>
      </c>
      <c r="V48" s="10">
        <v>1.5</v>
      </c>
      <c r="W48" s="10">
        <v>1</v>
      </c>
      <c r="X48" s="10">
        <v>2</v>
      </c>
      <c r="Y48" s="10">
        <v>6</v>
      </c>
      <c r="Z48" s="10">
        <v>1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5.6017000000000001</v>
      </c>
      <c r="AK48" s="10">
        <v>0.17150000000000001</v>
      </c>
      <c r="AL48" s="11">
        <v>0.17100000000000001</v>
      </c>
      <c r="AM48" s="11">
        <v>5.1999999999999998E-3</v>
      </c>
      <c r="AN48" s="11">
        <v>2.0640000000000001</v>
      </c>
      <c r="AO48" s="11">
        <v>6.8599999999999994E-2</v>
      </c>
      <c r="AP48" s="11">
        <v>0.18210000000000001</v>
      </c>
      <c r="AQ48" s="11">
        <v>6.1000000000000004E-3</v>
      </c>
      <c r="AR48" s="11">
        <v>10.3597</v>
      </c>
      <c r="AS48" s="11">
        <v>0.33260000000000001</v>
      </c>
      <c r="AT48" s="11">
        <v>0.16739999999999999</v>
      </c>
      <c r="AU48" s="11">
        <v>5.4000000000000003E-3</v>
      </c>
      <c r="AV48" s="11">
        <v>15.6395</v>
      </c>
      <c r="AW48" s="11">
        <v>0.58450000000000002</v>
      </c>
      <c r="AX48" s="11">
        <v>0.1986</v>
      </c>
      <c r="AY48" s="11">
        <v>7.4000000000000003E-3</v>
      </c>
      <c r="AZ48" s="11">
        <v>4.334121355397947E-2</v>
      </c>
      <c r="BA48" s="11">
        <v>1.1863799283154122</v>
      </c>
      <c r="BB48" s="11">
        <v>8.5245901639344285E-2</v>
      </c>
      <c r="BC48" s="11">
        <v>5.4041570438799084E-2</v>
      </c>
      <c r="BD48" s="11">
        <v>0.46775770429390851</v>
      </c>
      <c r="BE48" s="27"/>
      <c r="BF48" s="5"/>
    </row>
    <row r="49" spans="2:57" ht="13.5" customHeight="1" x14ac:dyDescent="0.2">
      <c r="B49" s="10">
        <v>204</v>
      </c>
      <c r="C49" s="10">
        <v>9.3979999999999997</v>
      </c>
      <c r="D49" s="10">
        <v>204.39158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37</v>
      </c>
      <c r="Q49" s="24">
        <v>2.21</v>
      </c>
      <c r="R49" s="24">
        <v>4.07</v>
      </c>
      <c r="S49" s="24">
        <v>44.12</v>
      </c>
      <c r="T49" s="24">
        <v>94.74</v>
      </c>
      <c r="U49" s="10">
        <v>5</v>
      </c>
      <c r="V49" s="10">
        <v>1.5</v>
      </c>
      <c r="W49" s="10">
        <v>1</v>
      </c>
      <c r="X49" s="10">
        <v>2</v>
      </c>
      <c r="Y49" s="10">
        <v>6</v>
      </c>
      <c r="Z49" s="10">
        <v>1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1.3643000000000001</v>
      </c>
      <c r="AK49" s="10">
        <v>6.3500000000000001E-2</v>
      </c>
      <c r="AL49" s="11">
        <v>4.1300000000000003E-2</v>
      </c>
      <c r="AM49" s="11">
        <v>1.9E-3</v>
      </c>
      <c r="AN49" s="11">
        <v>1.4450000000000001</v>
      </c>
      <c r="AO49" s="11">
        <v>7.0300000000000001E-2</v>
      </c>
      <c r="AP49" s="11">
        <v>0.1265</v>
      </c>
      <c r="AQ49" s="11">
        <v>6.1999999999999998E-3</v>
      </c>
      <c r="AR49" s="11">
        <v>2.5541999999999998</v>
      </c>
      <c r="AS49" s="11">
        <v>7.8700000000000006E-2</v>
      </c>
      <c r="AT49" s="11">
        <v>4.0899999999999999E-2</v>
      </c>
      <c r="AU49" s="11">
        <v>1.2999999999999999E-3</v>
      </c>
      <c r="AV49" s="11">
        <v>22.066700000000001</v>
      </c>
      <c r="AW49" s="11">
        <v>0.99629999999999996</v>
      </c>
      <c r="AX49" s="11">
        <v>0.27789999999999998</v>
      </c>
      <c r="AY49" s="11">
        <v>1.2500000000000001E-2</v>
      </c>
      <c r="AZ49" s="11">
        <v>0.37438180019782391</v>
      </c>
      <c r="BA49" s="11">
        <v>6.7946210268948652</v>
      </c>
      <c r="BB49" s="11">
        <v>0.74341279799247184</v>
      </c>
      <c r="BC49" s="11">
        <v>0.43417195896433802</v>
      </c>
      <c r="BD49" s="11">
        <v>0.39539079667565263</v>
      </c>
      <c r="BE49" s="27"/>
    </row>
    <row r="50" spans="2:57" ht="13.5" customHeight="1" x14ac:dyDescent="0.2">
      <c r="B50" s="10">
        <v>204</v>
      </c>
      <c r="C50" s="10">
        <v>9.2940000000000005</v>
      </c>
      <c r="D50" s="10">
        <v>204.38724999999999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37</v>
      </c>
      <c r="Q50" s="24">
        <v>2.21</v>
      </c>
      <c r="R50" s="24">
        <v>4.07</v>
      </c>
      <c r="S50" s="24">
        <v>45.42</v>
      </c>
      <c r="T50" s="24">
        <v>93.79</v>
      </c>
      <c r="U50" s="10">
        <v>5</v>
      </c>
      <c r="V50" s="10">
        <v>1.5</v>
      </c>
      <c r="W50" s="10">
        <v>1</v>
      </c>
      <c r="X50" s="10">
        <v>2</v>
      </c>
      <c r="Y50" s="10">
        <v>6</v>
      </c>
      <c r="Z50" s="10">
        <v>1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8.1463999999999999</v>
      </c>
      <c r="AK50" s="10">
        <v>4.8599999999999997E-2</v>
      </c>
      <c r="AL50" s="11">
        <v>0.2631</v>
      </c>
      <c r="AM50" s="11">
        <v>1.6000000000000001E-3</v>
      </c>
      <c r="AN50" s="11">
        <v>3.0055999999999998</v>
      </c>
      <c r="AO50" s="11">
        <v>3.1699999999999999E-2</v>
      </c>
      <c r="AP50" s="11">
        <v>0.28149999999999997</v>
      </c>
      <c r="AQ50" s="11">
        <v>3.0000000000000001E-3</v>
      </c>
      <c r="AR50" s="11">
        <v>15.067500000000001</v>
      </c>
      <c r="AS50" s="11">
        <v>0.1091</v>
      </c>
      <c r="AT50" s="11">
        <v>0.25769999999999998</v>
      </c>
      <c r="AU50" s="11">
        <v>1.9E-3</v>
      </c>
      <c r="AV50" s="11">
        <v>23.651700000000002</v>
      </c>
      <c r="AW50" s="11">
        <v>0.2142</v>
      </c>
      <c r="AX50" s="11">
        <v>0.31809999999999999</v>
      </c>
      <c r="AY50" s="11">
        <v>2.8999999999999998E-3</v>
      </c>
      <c r="AZ50" s="11">
        <v>6.1040693795863951E-2</v>
      </c>
      <c r="BA50" s="11">
        <v>1.2343810632518433</v>
      </c>
      <c r="BB50" s="11">
        <v>0.10489753386592569</v>
      </c>
      <c r="BC50" s="11">
        <v>8.4216397099832696E-2</v>
      </c>
      <c r="BD50" s="11">
        <v>0.60881556511735169</v>
      </c>
      <c r="BE50" s="27"/>
    </row>
    <row r="51" spans="2:57" ht="13.5" customHeight="1" x14ac:dyDescent="0.2">
      <c r="B51" s="10">
        <v>204</v>
      </c>
      <c r="C51" s="10">
        <v>9.0459999999999994</v>
      </c>
      <c r="D51" s="10">
        <v>204.37692000000001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37</v>
      </c>
      <c r="Q51" s="24">
        <v>2.21</v>
      </c>
      <c r="R51" s="24">
        <v>4.07</v>
      </c>
      <c r="S51" s="24">
        <v>48.53</v>
      </c>
      <c r="T51" s="24">
        <v>91.62</v>
      </c>
      <c r="U51" s="10">
        <v>5</v>
      </c>
      <c r="V51" s="10">
        <v>1.5</v>
      </c>
      <c r="W51" s="10">
        <v>1</v>
      </c>
      <c r="X51" s="10">
        <v>2</v>
      </c>
      <c r="Y51" s="10">
        <v>6</v>
      </c>
      <c r="Z51" s="10">
        <v>1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18.961500000000001</v>
      </c>
      <c r="AK51" s="26">
        <v>0.44800000000000001</v>
      </c>
      <c r="AL51" s="26">
        <v>0.70300000000000007</v>
      </c>
      <c r="AM51" s="26">
        <v>1.6500000000000001E-2</v>
      </c>
      <c r="AN51" s="26">
        <v>6.3419999999999996</v>
      </c>
      <c r="AO51" s="26">
        <v>0.153</v>
      </c>
      <c r="AP51" s="26">
        <v>0.69300000000000006</v>
      </c>
      <c r="AQ51" s="26">
        <v>1.6500000000000001E-2</v>
      </c>
      <c r="AR51" s="26">
        <v>35.766500000000001</v>
      </c>
      <c r="AS51" s="26">
        <v>0.84250000000000003</v>
      </c>
      <c r="AT51" s="26">
        <v>0.70350000000000001</v>
      </c>
      <c r="AU51" s="26">
        <v>1.6500000000000001E-2</v>
      </c>
      <c r="AV51" s="26">
        <v>43.266100000000002</v>
      </c>
      <c r="AW51" s="26">
        <v>1.0837000000000001</v>
      </c>
      <c r="AX51" s="26">
        <v>0.67379999999999995</v>
      </c>
      <c r="AY51" s="26">
        <v>1.6899999999999998E-2</v>
      </c>
      <c r="AZ51" s="11">
        <v>-1.4047410008779709E-2</v>
      </c>
      <c r="BA51" s="11">
        <v>23.944562899786778</v>
      </c>
      <c r="BB51" s="11">
        <v>-2.15639294271401E-2</v>
      </c>
      <c r="BC51" s="11">
        <v>-2.3730890108134069E-2</v>
      </c>
      <c r="BD51" s="11">
        <v>0.4115158851310261</v>
      </c>
      <c r="BE51" s="27"/>
    </row>
    <row r="52" spans="2:57" ht="13.5" customHeight="1" x14ac:dyDescent="0.2">
      <c r="B52" s="10">
        <v>204</v>
      </c>
      <c r="C52" s="10">
        <v>9.0359999999999996</v>
      </c>
      <c r="D52" s="10">
        <v>204.37649999999999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37</v>
      </c>
      <c r="Q52" s="24">
        <v>2.21</v>
      </c>
      <c r="R52" s="24">
        <v>4.07</v>
      </c>
      <c r="S52" s="24">
        <v>48.66</v>
      </c>
      <c r="T52" s="24">
        <v>91.53</v>
      </c>
      <c r="U52" s="10">
        <v>5</v>
      </c>
      <c r="V52" s="10">
        <v>1.5</v>
      </c>
      <c r="W52" s="10">
        <v>1</v>
      </c>
      <c r="X52" s="10">
        <v>2</v>
      </c>
      <c r="Y52" s="10">
        <v>6</v>
      </c>
      <c r="Z52" s="10">
        <v>1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26.6663</v>
      </c>
      <c r="AK52" s="10">
        <v>0.66800000000000004</v>
      </c>
      <c r="AL52" s="11">
        <v>0.99439999999999995</v>
      </c>
      <c r="AM52" s="11">
        <v>2.4799999999999999E-2</v>
      </c>
      <c r="AN52" s="11">
        <v>9.0373000000000001</v>
      </c>
      <c r="AO52" s="11">
        <v>0.23330000000000001</v>
      </c>
      <c r="AP52" s="11">
        <v>0.99409999999999998</v>
      </c>
      <c r="AQ52" s="11">
        <v>2.5499999999999998E-2</v>
      </c>
      <c r="AR52" s="11">
        <v>50.238300000000002</v>
      </c>
      <c r="AS52" s="11">
        <v>1.2317</v>
      </c>
      <c r="AT52" s="11">
        <v>0.99439999999999995</v>
      </c>
      <c r="AU52" s="11">
        <v>2.4199999999999999E-2</v>
      </c>
      <c r="AV52" s="11">
        <v>63.4358</v>
      </c>
      <c r="AW52" s="11">
        <v>1.6613</v>
      </c>
      <c r="AX52" s="11">
        <v>0.99409999999999998</v>
      </c>
      <c r="AY52" s="11">
        <v>2.5899999999999999E-2</v>
      </c>
      <c r="AZ52" s="25">
        <v>0.75060263739235655</v>
      </c>
      <c r="BA52" s="25">
        <v>1.2626979814205497</v>
      </c>
      <c r="BB52" s="25">
        <v>0.11609944569607322</v>
      </c>
      <c r="BC52" s="25">
        <v>0.17338652111118016</v>
      </c>
      <c r="BD52" s="25">
        <v>13.075509671728339</v>
      </c>
      <c r="BE52" s="27"/>
    </row>
    <row r="53" spans="2:57" ht="13.5" customHeight="1" x14ac:dyDescent="0.2">
      <c r="B53" s="10">
        <v>204</v>
      </c>
      <c r="C53" s="10">
        <v>9.266</v>
      </c>
      <c r="D53" s="10">
        <v>204.38607999999999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37</v>
      </c>
      <c r="Q53" s="24">
        <v>2.21</v>
      </c>
      <c r="R53" s="24">
        <v>4.07</v>
      </c>
      <c r="S53" s="24">
        <v>45.77</v>
      </c>
      <c r="T53" s="24">
        <v>93.54</v>
      </c>
      <c r="U53" s="10">
        <v>5</v>
      </c>
      <c r="V53" s="10">
        <v>1.5</v>
      </c>
      <c r="W53" s="10">
        <v>1</v>
      </c>
      <c r="X53" s="10">
        <v>2</v>
      </c>
      <c r="Y53" s="10">
        <v>6</v>
      </c>
      <c r="Z53" s="10">
        <v>1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30.4495</v>
      </c>
      <c r="AK53" s="10">
        <v>7.1199999999999999E-2</v>
      </c>
      <c r="AL53" s="11">
        <v>1.0012000000000001</v>
      </c>
      <c r="AM53" s="11">
        <v>2.3E-3</v>
      </c>
      <c r="AN53" s="11">
        <v>10.4856</v>
      </c>
      <c r="AO53" s="11">
        <v>2.8199999999999999E-2</v>
      </c>
      <c r="AP53" s="11">
        <v>1.0009999999999999</v>
      </c>
      <c r="AQ53" s="11">
        <v>2.7000000000000001E-3</v>
      </c>
      <c r="AR53" s="11">
        <v>57.493099999999998</v>
      </c>
      <c r="AS53" s="11">
        <v>0.13389999999999999</v>
      </c>
      <c r="AT53" s="11">
        <v>1.0012000000000001</v>
      </c>
      <c r="AU53" s="11">
        <v>2.3E-3</v>
      </c>
      <c r="AV53" s="11">
        <v>73.074600000000004</v>
      </c>
      <c r="AW53" s="11">
        <v>0.18290000000000001</v>
      </c>
      <c r="AX53" s="11">
        <v>1.0009999999999999</v>
      </c>
      <c r="AY53" s="11">
        <v>2.5000000000000001E-3</v>
      </c>
      <c r="AZ53" s="25">
        <v>0.74902884387543356</v>
      </c>
      <c r="BA53" s="25">
        <v>1.2710151305113135</v>
      </c>
      <c r="BB53" s="25">
        <v>0.11933655873543002</v>
      </c>
      <c r="BC53" s="25">
        <v>0.17832196643414058</v>
      </c>
      <c r="BD53" s="25">
        <v>12.896466780712368</v>
      </c>
      <c r="BE53" s="27"/>
    </row>
    <row r="54" spans="2:57" ht="13.5" customHeight="1" x14ac:dyDescent="0.2">
      <c r="B54" s="10">
        <v>204</v>
      </c>
      <c r="C54" s="10">
        <v>9.5939999999999994</v>
      </c>
      <c r="D54" s="10">
        <v>204.39975000000001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37</v>
      </c>
      <c r="Q54" s="24">
        <v>2.21</v>
      </c>
      <c r="R54" s="24">
        <v>4.07</v>
      </c>
      <c r="S54" s="24">
        <v>41.67</v>
      </c>
      <c r="T54" s="24">
        <v>96.61</v>
      </c>
      <c r="U54" s="10">
        <v>5</v>
      </c>
      <c r="V54" s="10">
        <v>1.5</v>
      </c>
      <c r="W54" s="10">
        <v>1</v>
      </c>
      <c r="X54" s="10">
        <v>2</v>
      </c>
      <c r="Y54" s="10">
        <v>6</v>
      </c>
      <c r="Z54" s="10">
        <v>1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37.2395</v>
      </c>
      <c r="AK54" s="10">
        <v>0.5292</v>
      </c>
      <c r="AL54" s="11">
        <v>1.0102</v>
      </c>
      <c r="AM54" s="11">
        <v>1.4500000000000001E-2</v>
      </c>
      <c r="AN54" s="11">
        <v>12.956099999999999</v>
      </c>
      <c r="AO54" s="11">
        <v>0.18379999999999999</v>
      </c>
      <c r="AP54" s="11">
        <v>1.0101</v>
      </c>
      <c r="AQ54" s="11">
        <v>1.4500000000000001E-2</v>
      </c>
      <c r="AR54" s="11">
        <v>70.397999999999996</v>
      </c>
      <c r="AS54" s="11">
        <v>1.0087999999999999</v>
      </c>
      <c r="AT54" s="11">
        <v>1.0102</v>
      </c>
      <c r="AU54" s="11">
        <v>1.46E-2</v>
      </c>
      <c r="AV54" s="11">
        <v>89.7166</v>
      </c>
      <c r="AW54" s="11">
        <v>1.3447</v>
      </c>
      <c r="AX54" s="11">
        <v>1.0101</v>
      </c>
      <c r="AY54" s="11">
        <v>1.5299999999999999E-2</v>
      </c>
      <c r="AZ54" s="25">
        <v>0.74762327278819019</v>
      </c>
      <c r="BA54" s="25">
        <v>1.2744197278331773</v>
      </c>
      <c r="BB54" s="25">
        <v>0.12065483097731253</v>
      </c>
      <c r="BC54" s="25">
        <v>0.18041884112652279</v>
      </c>
      <c r="BD54" s="25">
        <v>12.810767025574327</v>
      </c>
      <c r="BE54" s="27"/>
    </row>
  </sheetData>
  <autoFilter ref="B9:BB54" xr:uid="{E6BF85C8-EFC4-48CD-8CCD-6376C46BE338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7BB1-08EB-484C-9D15-D0263A9BA43F}">
  <sheetPr codeName="Sheet33"/>
  <dimension ref="A1:BZ54"/>
  <sheetViews>
    <sheetView topLeftCell="AP9" workbookViewId="0">
      <selection activeCell="BE40" sqref="BE40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206</v>
      </c>
      <c r="C10" s="10">
        <v>9.0890000000000004</v>
      </c>
      <c r="D10" s="10">
        <v>206.37871000000001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34</v>
      </c>
      <c r="Q10" s="24">
        <v>1.93</v>
      </c>
      <c r="R10" s="24">
        <v>3.39</v>
      </c>
      <c r="S10" s="24">
        <v>48.19</v>
      </c>
      <c r="T10" s="24">
        <v>92.48</v>
      </c>
      <c r="U10" s="10">
        <v>5</v>
      </c>
      <c r="V10" s="10">
        <v>1.5</v>
      </c>
      <c r="W10" s="10">
        <v>0</v>
      </c>
      <c r="X10" s="10">
        <v>2</v>
      </c>
      <c r="Y10" s="10">
        <v>6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0.76919999999999999</v>
      </c>
      <c r="AK10" s="10">
        <v>4.8000000000000001E-2</v>
      </c>
      <c r="AL10" s="11">
        <v>3.0599999999999999E-2</v>
      </c>
      <c r="AM10" s="11">
        <v>1.9E-3</v>
      </c>
      <c r="AN10" s="11">
        <v>1.6962999999999999</v>
      </c>
      <c r="AO10" s="11">
        <v>6.3600000000000004E-2</v>
      </c>
      <c r="AP10" s="11">
        <v>0.19919999999999999</v>
      </c>
      <c r="AQ10" s="11">
        <v>7.4999999999999997E-3</v>
      </c>
      <c r="AR10" s="11">
        <v>1.4863</v>
      </c>
      <c r="AS10" s="11">
        <v>0.1341</v>
      </c>
      <c r="AT10" s="11">
        <v>3.1399999999999997E-2</v>
      </c>
      <c r="AU10" s="11">
        <v>2.8E-3</v>
      </c>
      <c r="AV10" s="11">
        <v>33.569099999999999</v>
      </c>
      <c r="AW10" s="11">
        <v>0.88400000000000001</v>
      </c>
      <c r="AX10" s="11">
        <v>0.56510000000000005</v>
      </c>
      <c r="AY10" s="11">
        <v>1.49E-2</v>
      </c>
      <c r="AZ10" s="11">
        <v>0.47873871516420263</v>
      </c>
      <c r="BA10" s="11">
        <v>17.996815286624209</v>
      </c>
      <c r="BB10" s="11">
        <v>0.89471919530595145</v>
      </c>
      <c r="BC10" s="11">
        <v>0.73009575923392622</v>
      </c>
      <c r="BD10" s="11">
        <v>0.54629588275941221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3.0862500000000011E-2</v>
      </c>
      <c r="BJ10" s="4">
        <f>DSTDEV(PlotSort,"PhxRed",$BI$35:$BI$38)/SQRT($BH10)</f>
        <v>5.7045450894369608E-4</v>
      </c>
      <c r="BK10" s="4">
        <f>DAVERAGE(PlotSort,"PhxRedEdge",$BI$35:$BI$38)</f>
        <v>0.22122187500000004</v>
      </c>
      <c r="BL10" s="4">
        <f>DSTDEV(PlotSort,"PhxRedEdge",$BI$35:$BI$38)/SQRT($BH10)</f>
        <v>4.4165440765535436E-3</v>
      </c>
      <c r="BM10" s="4">
        <f>DAVERAGE(PlotSort,"TMRed",$BI$35:$BI$38)</f>
        <v>3.1578125000000005E-2</v>
      </c>
      <c r="BN10" s="4">
        <f>DSTDEV(PlotSort,"TMRed",$BI$35:$BI$38)/SQRT($BH10)</f>
        <v>5.8276202702400653E-4</v>
      </c>
      <c r="BO10" s="4">
        <f>DAVERAGE(PlotSort,"TMNIR",$BI$35:$BI$38)</f>
        <v>0.5994750000000002</v>
      </c>
      <c r="BP10" s="4">
        <f>DSTDEV(PlotSort,"TMNIR",$BI$35:$BI$38)/SQRT($BH10)</f>
        <v>1.3432785932308129E-2</v>
      </c>
      <c r="BQ10" s="4">
        <f>DAVERAGE(PlotSort,"NDRE",$BI$35:$BI$38)</f>
        <v>0.45990523038104442</v>
      </c>
      <c r="BR10" s="4">
        <f>DSTDEV(PlotSort,"NDRE",$BI$35:$BI$38)/SQRT($BH10)</f>
        <v>4.0805597544270452E-3</v>
      </c>
      <c r="BS10" s="4">
        <f>DAVERAGE(PlotSort,"rvi",$BI$35:$BI$38)</f>
        <v>19.023793756371543</v>
      </c>
      <c r="BT10" s="4">
        <f>DSTDEV(PlotSort,"rvi",$BI$35:$BI$38)/SQRT($BH10)</f>
        <v>0.31450425769194956</v>
      </c>
      <c r="BU10" s="17">
        <f>DAVERAGE(PlotSort,"ndvi",$BI$35:$BI$38)</f>
        <v>0.89924609281604484</v>
      </c>
      <c r="BV10" s="4">
        <f>DSTDEV(PlotSort,"ndvi",$BI$35:$BI$38)/SQRT($BH10)</f>
        <v>1.8263394287667404E-3</v>
      </c>
      <c r="BW10" s="17">
        <f>DAVERAGE(PlotSort,"SAVI",$BI$35:$BI$38)</f>
        <v>0.75009364189553906</v>
      </c>
      <c r="BX10" s="4">
        <f>DSTDEV(PlotSort,"SAVI",$BI$35:$BI$38)/SQRT($BH10)</f>
        <v>8.1984690857967481E-3</v>
      </c>
      <c r="BY10" s="17">
        <f>DAVERAGE(PlotSort,"CCCI",$BI$35:$BI$38)</f>
        <v>0.42924145975525735</v>
      </c>
      <c r="BZ10" s="4">
        <f>DSTDEV(PlotSort,"CCCI",$BI$35:$BI$38)/SQRT($BH10)</f>
        <v>1.8661351832585219E-2</v>
      </c>
    </row>
    <row r="11" spans="1:78" ht="13.5" customHeight="1" x14ac:dyDescent="0.2">
      <c r="B11" s="10">
        <v>206</v>
      </c>
      <c r="C11" s="10">
        <v>9.0809999999999995</v>
      </c>
      <c r="D11" s="10">
        <v>206.37836999999999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34</v>
      </c>
      <c r="Q11" s="24">
        <v>1.93</v>
      </c>
      <c r="R11" s="24">
        <v>3.39</v>
      </c>
      <c r="S11" s="24">
        <v>48.29</v>
      </c>
      <c r="T11" s="24">
        <v>92.41</v>
      </c>
      <c r="U11" s="10">
        <v>5</v>
      </c>
      <c r="V11" s="10">
        <v>1.5</v>
      </c>
      <c r="W11" s="10">
        <v>0</v>
      </c>
      <c r="X11" s="10">
        <v>2</v>
      </c>
      <c r="Y11" s="10">
        <v>6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0.70830000000000004</v>
      </c>
      <c r="AK11" s="10">
        <v>4.3E-3</v>
      </c>
      <c r="AL11" s="11">
        <v>2.7900000000000001E-2</v>
      </c>
      <c r="AM11" s="11">
        <v>2.0000000000000001E-4</v>
      </c>
      <c r="AN11" s="11">
        <v>1.6773</v>
      </c>
      <c r="AO11" s="11">
        <v>4.8999999999999998E-3</v>
      </c>
      <c r="AP11" s="11">
        <v>0.19539999999999999</v>
      </c>
      <c r="AQ11" s="11">
        <v>5.9999999999999995E-4</v>
      </c>
      <c r="AR11" s="11">
        <v>1.3665</v>
      </c>
      <c r="AS11" s="11">
        <v>1.52E-2</v>
      </c>
      <c r="AT11" s="11">
        <v>2.86E-2</v>
      </c>
      <c r="AU11" s="11">
        <v>2.9999999999999997E-4</v>
      </c>
      <c r="AV11" s="11">
        <v>31.771999999999998</v>
      </c>
      <c r="AW11" s="11">
        <v>0.72589999999999999</v>
      </c>
      <c r="AX11" s="11">
        <v>0.53039999999999998</v>
      </c>
      <c r="AY11" s="11">
        <v>1.21E-2</v>
      </c>
      <c r="AZ11" s="11">
        <v>0.46155965830807377</v>
      </c>
      <c r="BA11" s="11">
        <v>18.545454545454543</v>
      </c>
      <c r="BB11" s="11">
        <v>0.89767441860465125</v>
      </c>
      <c r="BC11" s="11">
        <v>0.71076487252124654</v>
      </c>
      <c r="BD11" s="11">
        <v>0.44337506314174835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3.1143750000000005E-2</v>
      </c>
      <c r="BJ11" s="4">
        <f>DSTDEV(PlotSort,"PhxRed",$BI$31:$BI$32)/SQRT($BH11)</f>
        <v>8.6100564990403302E-4</v>
      </c>
      <c r="BK11" s="4">
        <f>DAVERAGE(PlotSort,"PhxRedEdge",$BI$31:$BI$32)</f>
        <v>0.22436250000000002</v>
      </c>
      <c r="BL11" s="4">
        <f>DSTDEV(PlotSort,"PhxRedEdge",$BI$31:$BI$32)/SQRT($BH11)</f>
        <v>6.7082342125182231E-3</v>
      </c>
      <c r="BM11" s="4">
        <f>DAVERAGE(PlotSort,"TMRed",$BI$31:$BI$32)</f>
        <v>3.1993750000000001E-2</v>
      </c>
      <c r="BN11" s="4">
        <f>DSTDEV(PlotSort,"TMRed",$BI$31:$BI$32)/SQRT($BH11)</f>
        <v>8.6527783351168005E-4</v>
      </c>
      <c r="BO11" s="4">
        <f>DAVERAGE(PlotSort,"TMNIR",$BI$31:$BI$32)</f>
        <v>0.60612500000000002</v>
      </c>
      <c r="BP11" s="4">
        <f>DSTDEV(PlotSort,"TMNIR",$BI$31:$BI$32)/SQRT($BH11)</f>
        <v>1.5732767027237599E-2</v>
      </c>
      <c r="BQ11" s="4">
        <f>DAVERAGE(PlotSort,"NDRE",$BI$31:$BI$32)</f>
        <v>0.46001268174457205</v>
      </c>
      <c r="BR11" s="4">
        <f>DSTDEV(PlotSort,"NDRE",$BI$31:$BI$32)/SQRT($BH11)</f>
        <v>5.5082178249776124E-3</v>
      </c>
      <c r="BS11" s="4">
        <f>DAVERAGE(PlotSort,"rvi",$BI$31:$BI$32)</f>
        <v>18.992213924528912</v>
      </c>
      <c r="BT11" s="4">
        <f>DSTDEV(PlotSort,"rvi",$BI$31:$BI$32)/SQRT($BH11)</f>
        <v>0.31444793472348287</v>
      </c>
      <c r="BU11" s="17">
        <f>DAVERAGE(PlotSort,"ndvi",$BI$31:$BI$32)</f>
        <v>0.89959552616681404</v>
      </c>
      <c r="BV11" s="4">
        <f>DSTDEV(PlotSort,"ndvi",$BI$31:$BI$32)/SQRT($BH11)</f>
        <v>1.5516338886089722E-3</v>
      </c>
      <c r="BW11" s="17">
        <f>DAVERAGE(PlotSort,"SAVI",$BI$31:$BI$32)</f>
        <v>0.75482159474585109</v>
      </c>
      <c r="BX11" s="4">
        <f>DSTDEV(PlotSort,"SAVI",$BI$31:$BI$32)/SQRT($BH11)</f>
        <v>8.7103199202313158E-3</v>
      </c>
      <c r="BY11" s="17">
        <f>DAVERAGE(PlotSort,"CCCI",$BI$31:$BI$32)</f>
        <v>0.42905313228129804</v>
      </c>
      <c r="BZ11" s="4">
        <f>DSTDEV(PlotSort,"CCCI",$BI$31:$BI$32)/SQRT($BH11)</f>
        <v>2.6814340518107539E-2</v>
      </c>
    </row>
    <row r="12" spans="1:78" ht="13.5" customHeight="1" x14ac:dyDescent="0.2">
      <c r="B12" s="10">
        <v>206</v>
      </c>
      <c r="C12" s="10">
        <v>9.0719999999999992</v>
      </c>
      <c r="D12" s="10">
        <v>206.37799999999999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34</v>
      </c>
      <c r="Q12" s="24">
        <v>1.93</v>
      </c>
      <c r="R12" s="24">
        <v>3.39</v>
      </c>
      <c r="S12" s="24">
        <v>48.4</v>
      </c>
      <c r="T12" s="24">
        <v>92.33</v>
      </c>
      <c r="U12" s="10">
        <v>5</v>
      </c>
      <c r="V12" s="10">
        <v>1.5</v>
      </c>
      <c r="W12" s="10">
        <v>0</v>
      </c>
      <c r="X12" s="10">
        <v>2</v>
      </c>
      <c r="Y12" s="10">
        <v>6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0.77280000000000004</v>
      </c>
      <c r="AK12" s="10">
        <v>2.6100000000000002E-2</v>
      </c>
      <c r="AL12" s="11">
        <v>3.0200000000000001E-2</v>
      </c>
      <c r="AM12" s="11">
        <v>1E-3</v>
      </c>
      <c r="AN12" s="11">
        <v>1.7937000000000001</v>
      </c>
      <c r="AO12" s="11">
        <v>3.6700000000000003E-2</v>
      </c>
      <c r="AP12" s="11">
        <v>0.20699999999999999</v>
      </c>
      <c r="AQ12" s="11">
        <v>4.1999999999999997E-3</v>
      </c>
      <c r="AR12" s="11">
        <v>1.4544999999999999</v>
      </c>
      <c r="AS12" s="11">
        <v>0.1024</v>
      </c>
      <c r="AT12" s="11">
        <v>3.0200000000000001E-2</v>
      </c>
      <c r="AU12" s="11">
        <v>2.0999999999999999E-3</v>
      </c>
      <c r="AV12" s="11">
        <v>35.378700000000002</v>
      </c>
      <c r="AW12" s="11">
        <v>0.52210000000000001</v>
      </c>
      <c r="AX12" s="11">
        <v>0.58509999999999995</v>
      </c>
      <c r="AY12" s="11">
        <v>8.6E-3</v>
      </c>
      <c r="AZ12" s="11">
        <v>0.47733871985860377</v>
      </c>
      <c r="BA12" s="11">
        <v>19.37417218543046</v>
      </c>
      <c r="BB12" s="11">
        <v>0.90183650251909631</v>
      </c>
      <c r="BC12" s="11">
        <v>0.74630144355778716</v>
      </c>
      <c r="BD12" s="11">
        <v>0.5178985752897346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3.0581249999999997E-2</v>
      </c>
      <c r="BJ12" s="4">
        <f>DSTDEV(PlotSort,"PhxRed",$BJ$31:$BJ$32)/SQRT($BH12)</f>
        <v>7.7018497507633417E-4</v>
      </c>
      <c r="BK12" s="4">
        <f>DAVERAGE(PlotSort,"PhxRedEdge",$BJ$31:$BJ$32)</f>
        <v>0.21808125</v>
      </c>
      <c r="BL12" s="4">
        <f>DSTDEV(PlotSort,"PhxRedEdge",$BJ$31:$BJ$32)/SQRT($BH12)</f>
        <v>5.8573615985213958E-3</v>
      </c>
      <c r="BM12" s="4">
        <f>DAVERAGE(PlotSort,"TMRed",$BJ$31:$BJ$32)</f>
        <v>3.1162499999999999E-2</v>
      </c>
      <c r="BN12" s="4">
        <f>DSTDEV(PlotSort,"TMRed",$BJ$31:$BJ$32)/SQRT($BH12)</f>
        <v>7.9497772505481761E-4</v>
      </c>
      <c r="BO12" s="4">
        <f>DAVERAGE(PlotSort,"TMNIR",$BJ$31:$BJ$32)</f>
        <v>0.59282499999999994</v>
      </c>
      <c r="BP12" s="4">
        <f>DSTDEV(PlotSort,"TMNIR",$BJ$31:$BJ$32)/SQRT($BH12)</f>
        <v>2.2190116981815888E-2</v>
      </c>
      <c r="BQ12" s="4">
        <f>DAVERAGE(PlotSort,"NDRE",$BJ$31:$BJ$32)</f>
        <v>0.45979777901751662</v>
      </c>
      <c r="BR12" s="4">
        <f>DSTDEV(PlotSort,"NDRE",$BJ$31:$BJ$32)/SQRT($BH12)</f>
        <v>6.2033859823154491E-3</v>
      </c>
      <c r="BS12" s="4">
        <f>DAVERAGE(PlotSort,"rvi",$BJ$31:$BJ$32)</f>
        <v>19.055373588214188</v>
      </c>
      <c r="BT12" s="4">
        <f>DSTDEV(PlotSort,"rvi",$BJ$31:$BJ$32)/SQRT($BH12)</f>
        <v>0.55662341645904612</v>
      </c>
      <c r="BU12" s="17">
        <f>DAVERAGE(PlotSort,"ndvi",$BJ$31:$BJ$32)</f>
        <v>0.89889665946527575</v>
      </c>
      <c r="BV12" s="4">
        <f>DSTDEV(PlotSort,"ndvi",$BJ$31:$BJ$32)/SQRT($BH12)</f>
        <v>3.3708975141620743E-3</v>
      </c>
      <c r="BW12" s="17">
        <f>DAVERAGE(PlotSort,"SAVI",$BJ$31:$BJ$32)</f>
        <v>0.74536568904522693</v>
      </c>
      <c r="BX12" s="4">
        <f>DSTDEV(PlotSort,"SAVI",$BJ$31:$BJ$32)/SQRT($BH12)</f>
        <v>1.410572304361178E-2</v>
      </c>
      <c r="BY12" s="17">
        <f>DAVERAGE(PlotSort,"CCCI",$BJ$31:$BJ$32)</f>
        <v>0.42942978722921654</v>
      </c>
      <c r="BZ12" s="4">
        <f>DSTDEV(PlotSort,"CCCI",$BJ$31:$BJ$32)/SQRT($BH12)</f>
        <v>2.6840332141289211E-2</v>
      </c>
    </row>
    <row r="13" spans="1:78" ht="13.5" customHeight="1" x14ac:dyDescent="0.2">
      <c r="B13" s="10">
        <v>206</v>
      </c>
      <c r="C13" s="10">
        <v>9.0630000000000006</v>
      </c>
      <c r="D13" s="10">
        <v>206.37763000000001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34</v>
      </c>
      <c r="Q13" s="24">
        <v>1.93</v>
      </c>
      <c r="R13" s="24">
        <v>3.39</v>
      </c>
      <c r="S13" s="24">
        <v>48.52</v>
      </c>
      <c r="T13" s="24">
        <v>92.26</v>
      </c>
      <c r="U13" s="10">
        <v>5</v>
      </c>
      <c r="V13" s="10">
        <v>1.5</v>
      </c>
      <c r="W13" s="10">
        <v>0</v>
      </c>
      <c r="X13" s="10">
        <v>2</v>
      </c>
      <c r="Y13" s="10">
        <v>6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0.70779999999999998</v>
      </c>
      <c r="AK13" s="10">
        <v>1.9400000000000001E-2</v>
      </c>
      <c r="AL13" s="11">
        <v>2.7400000000000001E-2</v>
      </c>
      <c r="AM13" s="11">
        <v>8.0000000000000004E-4</v>
      </c>
      <c r="AN13" s="11">
        <v>1.8111999999999999</v>
      </c>
      <c r="AO13" s="11">
        <v>2.6200000000000001E-2</v>
      </c>
      <c r="AP13" s="11">
        <v>0.2072</v>
      </c>
      <c r="AQ13" s="11">
        <v>3.0000000000000001E-3</v>
      </c>
      <c r="AR13" s="11">
        <v>1.3218000000000001</v>
      </c>
      <c r="AS13" s="11">
        <v>5.45E-2</v>
      </c>
      <c r="AT13" s="11">
        <v>2.7199999999999998E-2</v>
      </c>
      <c r="AU13" s="11">
        <v>1.1000000000000001E-3</v>
      </c>
      <c r="AV13" s="11">
        <v>33.562899999999999</v>
      </c>
      <c r="AW13" s="11">
        <v>0.40350000000000003</v>
      </c>
      <c r="AX13" s="11">
        <v>0.54990000000000006</v>
      </c>
      <c r="AY13" s="11">
        <v>6.6E-3</v>
      </c>
      <c r="AZ13" s="11">
        <v>0.45264826310923262</v>
      </c>
      <c r="BA13" s="11">
        <v>20.216911764705884</v>
      </c>
      <c r="BB13" s="11">
        <v>0.90573557442384334</v>
      </c>
      <c r="BC13" s="11">
        <v>0.72792684059047441</v>
      </c>
      <c r="BD13" s="11">
        <v>0.37214539891040377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3.2224999999999997E-2</v>
      </c>
      <c r="BJ13" s="4">
        <f>DSTDEV(PlotSort,"PhxRed",$BL$35:$BL$36)/SQRT($BH13)</f>
        <v>1.7059507194356045E-3</v>
      </c>
      <c r="BK13" s="4">
        <f>DAVERAGE(PlotSort,"PhxRedEdge",$BL$35:$BL$36)</f>
        <v>0.22172500000000001</v>
      </c>
      <c r="BL13" s="4">
        <f>DSTDEV(PlotSort,"PhxRedEdge",$BL$35:$BL$36)/SQRT($BH13)</f>
        <v>1.395126402363393E-2</v>
      </c>
      <c r="BM13" s="4">
        <f>DAVERAGE(PlotSort,"TMRed",$BL$35:$BL$36)</f>
        <v>3.2875000000000001E-2</v>
      </c>
      <c r="BN13" s="4">
        <f>DSTDEV(PlotSort,"TMRed",$BL$35:$BL$36)/SQRT($BH13)</f>
        <v>1.6952401852582083E-3</v>
      </c>
      <c r="BO13" s="4">
        <f>DAVERAGE(PlotSort,"TMNIR",$BL$35:$BL$36)</f>
        <v>0.575075</v>
      </c>
      <c r="BP13" s="4">
        <f>DSTDEV(PlotSort,"TMNIR",$BL$35:$BL$36)/SQRT($BH13)</f>
        <v>3.8454313105665751E-2</v>
      </c>
      <c r="BQ13" s="4">
        <f>DAVERAGE(PlotSort,"NDRE",$BL$35:$BL$36)</f>
        <v>0.44241156550245431</v>
      </c>
      <c r="BR13" s="4">
        <f>DSTDEV(PlotSort,"NDRE",$BL$35:$BL$36)/SQRT($BH13)</f>
        <v>7.7556424565095655E-3</v>
      </c>
      <c r="BS13" s="4">
        <f>DAVERAGE(PlotSort,"rvi",$BL$35:$BL$36)</f>
        <v>17.535152121042596</v>
      </c>
      <c r="BT13" s="4">
        <f>DSTDEV(PlotSort,"rvi",$BL$35:$BL$36)/SQRT($BH13)</f>
        <v>0.81307275256392353</v>
      </c>
      <c r="BU13" s="17">
        <f>DAVERAGE(PlotSort,"ndvi",$BL$35:$BL$36)</f>
        <v>0.89044549906136594</v>
      </c>
      <c r="BV13" s="4">
        <f>DSTDEV(PlotSort,"ndvi",$BL$35:$BL$36)/SQRT($BH13)</f>
        <v>5.4528773966830094E-3</v>
      </c>
      <c r="BW13" s="17">
        <f>DAVERAGE(PlotSort,"SAVI",$BL$35:$BL$36)</f>
        <v>0.72808427032561884</v>
      </c>
      <c r="BX13" s="4">
        <f>DSTDEV(PlotSort,"SAVI",$BL$35:$BL$36)/SQRT($BH13)</f>
        <v>2.4185022159743125E-2</v>
      </c>
      <c r="BY13" s="17">
        <f>DAVERAGE(PlotSort,"CCCI",$BL$35:$BL$36)</f>
        <v>0.35777305044083713</v>
      </c>
      <c r="BZ13" s="4">
        <f>DSTDEV(PlotSort,"CCCI",$BL$35:$BL$36)/SQRT($BH13)</f>
        <v>3.4752208657791502E-2</v>
      </c>
    </row>
    <row r="14" spans="1:78" ht="13.5" customHeight="1" x14ac:dyDescent="0.2">
      <c r="B14" s="10">
        <v>206</v>
      </c>
      <c r="C14" s="10">
        <v>9.0549999999999997</v>
      </c>
      <c r="D14" s="10">
        <v>206.37728999999999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34</v>
      </c>
      <c r="Q14" s="24">
        <v>1.93</v>
      </c>
      <c r="R14" s="24">
        <v>3.39</v>
      </c>
      <c r="S14" s="24">
        <v>48.62</v>
      </c>
      <c r="T14" s="24">
        <v>92.19</v>
      </c>
      <c r="U14" s="10">
        <v>5</v>
      </c>
      <c r="V14" s="10">
        <v>1.5</v>
      </c>
      <c r="W14" s="10">
        <v>0</v>
      </c>
      <c r="X14" s="10">
        <v>2</v>
      </c>
      <c r="Y14" s="10">
        <v>6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0.80889999999999995</v>
      </c>
      <c r="AK14" s="10">
        <v>3.8399999999999997E-2</v>
      </c>
      <c r="AL14" s="11">
        <v>3.1099999999999999E-2</v>
      </c>
      <c r="AM14" s="11">
        <v>1.5E-3</v>
      </c>
      <c r="AN14" s="11">
        <v>2.0754999999999999</v>
      </c>
      <c r="AO14" s="11">
        <v>5.1900000000000002E-2</v>
      </c>
      <c r="AP14" s="11">
        <v>0.2356</v>
      </c>
      <c r="AQ14" s="11">
        <v>5.8999999999999999E-3</v>
      </c>
      <c r="AR14" s="11">
        <v>1.6136999999999999</v>
      </c>
      <c r="AS14" s="11">
        <v>1.9199999999999998E-2</v>
      </c>
      <c r="AT14" s="11">
        <v>3.2899999999999999E-2</v>
      </c>
      <c r="AU14" s="11">
        <v>4.0000000000000002E-4</v>
      </c>
      <c r="AV14" s="11">
        <v>38.147199999999998</v>
      </c>
      <c r="AW14" s="11">
        <v>0.76959999999999995</v>
      </c>
      <c r="AX14" s="11">
        <v>0.61990000000000001</v>
      </c>
      <c r="AY14" s="11">
        <v>1.2500000000000001E-2</v>
      </c>
      <c r="AZ14" s="11">
        <v>0.44921098772647572</v>
      </c>
      <c r="BA14" s="11">
        <v>18.841945288753799</v>
      </c>
      <c r="BB14" s="11">
        <v>0.89920343137254888</v>
      </c>
      <c r="BC14" s="11">
        <v>0.76379250520471897</v>
      </c>
      <c r="BD14" s="11">
        <v>0.37137395205839968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2.951875E-2</v>
      </c>
      <c r="BJ14" s="4">
        <f>DSTDEV(PlotSort,"PhxRed",$BM$35:$BM$36)/SQRT($BH14)</f>
        <v>5.4529951632107656E-4</v>
      </c>
      <c r="BK14" s="4">
        <f>DAVERAGE(PlotSort,"PhxRedEdge",$BM$35:$BM$36)</f>
        <v>0.21415000000000003</v>
      </c>
      <c r="BL14" s="4">
        <f>DSTDEV(PlotSort,"PhxRedEdge",$BM$35:$BM$36)/SQRT($BH14)</f>
        <v>4.1379544060642648E-3</v>
      </c>
      <c r="BM14" s="4">
        <f>DAVERAGE(PlotSort,"TMRed",$BM$35:$BM$36)</f>
        <v>3.018125E-2</v>
      </c>
      <c r="BN14" s="4">
        <f>DSTDEV(PlotSort,"TMRed",$BM$35:$BM$36)/SQRT($BH14)</f>
        <v>6.1530607221122076E-4</v>
      </c>
      <c r="BO14" s="4">
        <f>DAVERAGE(PlotSort,"TMNIR",$BM$35:$BM$36)</f>
        <v>0.58954374999999992</v>
      </c>
      <c r="BP14" s="4">
        <f>DSTDEV(PlotSort,"TMNIR",$BM$35:$BM$36)/SQRT($BH14)</f>
        <v>1.2140723374762309E-2</v>
      </c>
      <c r="BQ14" s="4">
        <f>DAVERAGE(PlotSort,"NDRE",$BM$35:$BM$36)</f>
        <v>0.46671455258361039</v>
      </c>
      <c r="BR14" s="4">
        <f>DSTDEV(PlotSort,"NDRE",$BM$35:$BM$36)/SQRT($BH14)</f>
        <v>4.6739346845503568E-3</v>
      </c>
      <c r="BS14" s="4">
        <f>DAVERAGE(PlotSort,"rvi",$BM$35:$BM$36)</f>
        <v>19.561869019068666</v>
      </c>
      <c r="BT14" s="4">
        <f>DSTDEV(PlotSort,"rvi",$BM$35:$BM$36)/SQRT($BH14)</f>
        <v>0.2870780374603249</v>
      </c>
      <c r="BU14" s="17">
        <f>DAVERAGE(PlotSort,"ndvi",$BM$35:$BM$36)</f>
        <v>0.90244953199960587</v>
      </c>
      <c r="BV14" s="4">
        <f>DSTDEV(PlotSort,"ndvi",$BM$35:$BM$36)/SQRT($BH14)</f>
        <v>1.3528782604627927E-3</v>
      </c>
      <c r="BW14" s="17">
        <f>DAVERAGE(PlotSort,"SAVI",$BM$35:$BM$36)</f>
        <v>0.74810751340358017</v>
      </c>
      <c r="BX14" s="4">
        <f>DSTDEV(PlotSort,"SAVI",$BM$35:$BM$36)/SQRT($BH14)</f>
        <v>7.3310256394651394E-3</v>
      </c>
      <c r="BY14" s="17">
        <f>DAVERAGE(PlotSort,"CCCI",$BM$35:$BM$36)</f>
        <v>0.45775125986100923</v>
      </c>
      <c r="BZ14" s="4">
        <f>DSTDEV(PlotSort,"CCCI",$BM$35:$BM$36)/SQRT($BH14)</f>
        <v>2.2387922409062955E-2</v>
      </c>
    </row>
    <row r="15" spans="1:78" ht="13.5" customHeight="1" x14ac:dyDescent="0.2">
      <c r="B15" s="10">
        <v>206</v>
      </c>
      <c r="C15" s="10">
        <v>9.0470000000000006</v>
      </c>
      <c r="D15" s="10">
        <v>206.37696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34</v>
      </c>
      <c r="Q15" s="24">
        <v>1.93</v>
      </c>
      <c r="R15" s="24">
        <v>3.39</v>
      </c>
      <c r="S15" s="24">
        <v>48.72</v>
      </c>
      <c r="T15" s="24">
        <v>92.12</v>
      </c>
      <c r="U15" s="10">
        <v>5</v>
      </c>
      <c r="V15" s="10">
        <v>1.5</v>
      </c>
      <c r="W15" s="10">
        <v>0</v>
      </c>
      <c r="X15" s="10">
        <v>2</v>
      </c>
      <c r="Y15" s="10">
        <v>6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0.78059999999999996</v>
      </c>
      <c r="AK15" s="10">
        <v>1.1000000000000001E-3</v>
      </c>
      <c r="AL15" s="11">
        <v>2.98E-2</v>
      </c>
      <c r="AM15" s="11">
        <v>0</v>
      </c>
      <c r="AN15" s="11">
        <v>1.9532</v>
      </c>
      <c r="AO15" s="11">
        <v>1.8E-3</v>
      </c>
      <c r="AP15" s="11">
        <v>0.22</v>
      </c>
      <c r="AQ15" s="11">
        <v>2.0000000000000001E-4</v>
      </c>
      <c r="AR15" s="11">
        <v>1.4572000000000001</v>
      </c>
      <c r="AS15" s="11">
        <v>2.8199999999999999E-2</v>
      </c>
      <c r="AT15" s="11">
        <v>2.9499999999999998E-2</v>
      </c>
      <c r="AU15" s="11">
        <v>5.9999999999999995E-4</v>
      </c>
      <c r="AV15" s="11">
        <v>39.586599999999997</v>
      </c>
      <c r="AW15" s="11">
        <v>0.52</v>
      </c>
      <c r="AX15" s="11">
        <v>0.6381</v>
      </c>
      <c r="AY15" s="11">
        <v>8.3999999999999995E-3</v>
      </c>
      <c r="AZ15" s="11">
        <v>0.48723924950471975</v>
      </c>
      <c r="BA15" s="11">
        <v>21.630508474576271</v>
      </c>
      <c r="BB15" s="11">
        <v>0.91162372678250458</v>
      </c>
      <c r="BC15" s="11">
        <v>0.78186022610483041</v>
      </c>
      <c r="BD15" s="11">
        <v>0.54352961085996288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3.2187500000000001E-2</v>
      </c>
      <c r="BJ15" s="4">
        <f>DSTDEV(PlotSort,"PhxRed",$BN$35:$BN$36)/SQRT($BH15)</f>
        <v>7.402792668021593E-4</v>
      </c>
      <c r="BK15" s="4">
        <f>DAVERAGE(PlotSort,"PhxRedEdge",$BN$35:$BN$36)</f>
        <v>0.23486249999999997</v>
      </c>
      <c r="BL15" s="4">
        <f>DSTDEV(PlotSort,"PhxRedEdge",$BN$35:$BN$36)/SQRT($BH15)</f>
        <v>6.050263792950328E-3</v>
      </c>
      <c r="BM15" s="4">
        <f>DAVERAGE(PlotSort,"TMRed",$BN$35:$BN$36)</f>
        <v>3.3074999999999993E-2</v>
      </c>
      <c r="BN15" s="4">
        <f>DSTDEV(PlotSort,"TMRed",$BN$35:$BN$36)/SQRT($BH15)</f>
        <v>6.3379525761197357E-4</v>
      </c>
      <c r="BO15" s="4">
        <f>DAVERAGE(PlotSort,"TMNIR",$BN$35:$BN$36)</f>
        <v>0.64373749999999996</v>
      </c>
      <c r="BP15" s="4">
        <f>DSTDEV(PlotSort,"TMNIR",$BN$35:$BN$36)/SQRT($BH15)</f>
        <v>2.6321324444938392E-2</v>
      </c>
      <c r="BQ15" s="4">
        <f>DAVERAGE(PlotSort,"NDRE",$BN$35:$BN$36)</f>
        <v>0.46378025085450225</v>
      </c>
      <c r="BR15" s="4">
        <f>DSTDEV(PlotSort,"NDRE",$BN$35:$BN$36)/SQRT($BH15)</f>
        <v>9.0595040548990952E-3</v>
      </c>
      <c r="BS15" s="4">
        <f>DAVERAGE(PlotSort,"rvi",$BN$35:$BN$36)</f>
        <v>19.436284866306266</v>
      </c>
      <c r="BT15" s="4">
        <f>DSTDEV(PlotSort,"rvi",$BN$35:$BN$36)/SQRT($BH15)</f>
        <v>0.56060237752805198</v>
      </c>
      <c r="BU15" s="17">
        <f>DAVERAGE(PlotSort,"ndvi",$BN$35:$BN$36)</f>
        <v>0.90163980820360212</v>
      </c>
      <c r="BV15" s="4">
        <f>DSTDEV(PlotSort,"ndvi",$BN$35:$BN$36)/SQRT($BH15)</f>
        <v>2.5871685564279184E-3</v>
      </c>
      <c r="BW15" s="17">
        <f>DAVERAGE(PlotSort,"SAVI",$BN$35:$BN$36)</f>
        <v>0.77607527044937663</v>
      </c>
      <c r="BX15" s="4">
        <f>DSTDEV(PlotSort,"SAVI",$BN$35:$BN$36)/SQRT($BH15)</f>
        <v>1.4444845673129017E-2</v>
      </c>
      <c r="BY15" s="17">
        <f>DAVERAGE(PlotSort,"CCCI",$BN$35:$BN$36)</f>
        <v>0.44369026885817348</v>
      </c>
      <c r="BZ15" s="4">
        <f>DSTDEV(PlotSort,"CCCI",$BN$35:$BN$36)/SQRT($BH15)</f>
        <v>4.267787535993476E-2</v>
      </c>
    </row>
    <row r="16" spans="1:78" ht="13.5" customHeight="1" x14ac:dyDescent="0.2">
      <c r="B16" s="10">
        <v>206</v>
      </c>
      <c r="C16" s="10">
        <v>9.0389999999999997</v>
      </c>
      <c r="D16" s="10">
        <v>206.37663000000001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34</v>
      </c>
      <c r="Q16" s="24">
        <v>1.93</v>
      </c>
      <c r="R16" s="24">
        <v>3.39</v>
      </c>
      <c r="S16" s="24">
        <v>48.82</v>
      </c>
      <c r="T16" s="24">
        <v>92.05</v>
      </c>
      <c r="U16" s="10">
        <v>5</v>
      </c>
      <c r="V16" s="10">
        <v>1.5</v>
      </c>
      <c r="W16" s="10">
        <v>0</v>
      </c>
      <c r="X16" s="10">
        <v>2</v>
      </c>
      <c r="Y16" s="10">
        <v>6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0.81320000000000003</v>
      </c>
      <c r="AK16" s="10">
        <v>4.1500000000000002E-2</v>
      </c>
      <c r="AL16" s="11">
        <v>3.0800000000000001E-2</v>
      </c>
      <c r="AM16" s="11">
        <v>1.6000000000000001E-3</v>
      </c>
      <c r="AN16" s="11">
        <v>2.0537000000000001</v>
      </c>
      <c r="AO16" s="11">
        <v>4.9299999999999997E-2</v>
      </c>
      <c r="AP16" s="11">
        <v>0.22950000000000001</v>
      </c>
      <c r="AQ16" s="11">
        <v>5.4999999999999997E-3</v>
      </c>
      <c r="AR16" s="11">
        <v>1.5985</v>
      </c>
      <c r="AS16" s="11">
        <v>0.1658</v>
      </c>
      <c r="AT16" s="11">
        <v>3.2099999999999997E-2</v>
      </c>
      <c r="AU16" s="11">
        <v>3.3E-3</v>
      </c>
      <c r="AV16" s="11">
        <v>37.766599999999997</v>
      </c>
      <c r="AW16" s="11">
        <v>2.2568000000000001</v>
      </c>
      <c r="AX16" s="11">
        <v>0.60389999999999999</v>
      </c>
      <c r="AY16" s="11">
        <v>3.61E-2</v>
      </c>
      <c r="AZ16" s="11">
        <v>0.44924406047516191</v>
      </c>
      <c r="BA16" s="11">
        <v>18.813084112149536</v>
      </c>
      <c r="BB16" s="11">
        <v>0.89905660377358487</v>
      </c>
      <c r="BC16" s="11">
        <v>0.75501760563380271</v>
      </c>
      <c r="BD16" s="11">
        <v>0.37196126076782332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3.0299999999999994E-2</v>
      </c>
      <c r="BJ16" s="4">
        <f>DSTDEV(PlotSort,"PhxRed",$BK$31:$BK$32)/SQRT($BH16)</f>
        <v>8.6274754901612637E-4</v>
      </c>
      <c r="BK16" s="4">
        <f>DAVERAGE(PlotSort,"PhxRedEdge",$BK$31:$BK$32)</f>
        <v>0.22261875000000006</v>
      </c>
      <c r="BL16" s="4">
        <f>DSTDEV(PlotSort,"PhxRedEdge",$BK$31:$BK$32)/SQRT($BH16)</f>
        <v>6.6156205223570691E-3</v>
      </c>
      <c r="BM16" s="4">
        <f>DAVERAGE(PlotSort,"TMRed",$BK$31:$BK$32)</f>
        <v>3.1431249999999994E-2</v>
      </c>
      <c r="BN16" s="4">
        <f>DSTDEV(PlotSort,"TMRed",$BK$31:$BK$32)/SQRT($BH16)</f>
        <v>9.473523961546727E-4</v>
      </c>
      <c r="BO16" s="4">
        <f>DAVERAGE(PlotSort,"TMNIR",$BK$31:$BK$32)</f>
        <v>0.57786249999999995</v>
      </c>
      <c r="BP16" s="4">
        <f>DSTDEV(PlotSort,"TMNIR",$BK$31:$BK$32)/SQRT($BH16)</f>
        <v>1.5803393293319704E-2</v>
      </c>
      <c r="BQ16" s="4">
        <f>DAVERAGE(PlotSort,"NDRE",$BK$31:$BK$32)</f>
        <v>0.44404804925584507</v>
      </c>
      <c r="BR16" s="4">
        <f>DSTDEV(PlotSort,"NDRE",$BK$31:$BK$32)/SQRT($BH16)</f>
        <v>2.5407414936840576E-3</v>
      </c>
      <c r="BS16" s="4">
        <f>DAVERAGE(PlotSort,"rvi",$BK$31:$BK$32)</f>
        <v>18.417225878720945</v>
      </c>
      <c r="BT16" s="4">
        <f>DSTDEV(PlotSort,"rvi",$BK$31:$BK$32)/SQRT($BH16)</f>
        <v>0.19692898683262899</v>
      </c>
      <c r="BU16" s="17">
        <f>DAVERAGE(PlotSort,"ndvi",$BK$31:$BK$32)</f>
        <v>0.89684141768902814</v>
      </c>
      <c r="BV16" s="4">
        <f>DSTDEV(PlotSort,"ndvi",$BK$31:$BK$32)/SQRT($BH16)</f>
        <v>1.0350440016649045E-3</v>
      </c>
      <c r="BW16" s="17">
        <f>DAVERAGE(PlotSort,"SAVI",$BK$31:$BK$32)</f>
        <v>0.73676777926490566</v>
      </c>
      <c r="BX16" s="4">
        <f>DSTDEV(PlotSort,"SAVI",$BK$31:$BK$32)/SQRT($BH16)</f>
        <v>9.5162835964982054E-3</v>
      </c>
      <c r="BY16" s="17">
        <f>DAVERAGE(PlotSort,"CCCI",$BK$31:$BK$32)</f>
        <v>0.34947256690011652</v>
      </c>
      <c r="BZ16" s="4">
        <f>DSTDEV(PlotSort,"CCCI",$BK$31:$BK$32)/SQRT($BH16)</f>
        <v>1.2229837580028925E-2</v>
      </c>
    </row>
    <row r="17" spans="2:78" ht="13.5" customHeight="1" x14ac:dyDescent="0.2">
      <c r="B17" s="10">
        <v>206</v>
      </c>
      <c r="C17" s="10">
        <v>9.0310000000000006</v>
      </c>
      <c r="D17" s="10">
        <v>206.37629000000001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34</v>
      </c>
      <c r="Q17" s="24">
        <v>1.93</v>
      </c>
      <c r="R17" s="24">
        <v>3.39</v>
      </c>
      <c r="S17" s="24">
        <v>48.92</v>
      </c>
      <c r="T17" s="24">
        <v>91.98</v>
      </c>
      <c r="U17" s="10">
        <v>5</v>
      </c>
      <c r="V17" s="10">
        <v>1.5</v>
      </c>
      <c r="W17" s="10">
        <v>0</v>
      </c>
      <c r="X17" s="10">
        <v>2</v>
      </c>
      <c r="Y17" s="10">
        <v>6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0.71689999999999998</v>
      </c>
      <c r="AK17" s="10">
        <v>1.8100000000000002E-2</v>
      </c>
      <c r="AL17" s="11">
        <v>2.69E-2</v>
      </c>
      <c r="AM17" s="11">
        <v>6.9999999999999999E-4</v>
      </c>
      <c r="AN17" s="11">
        <v>1.7625</v>
      </c>
      <c r="AO17" s="11">
        <v>4.07E-2</v>
      </c>
      <c r="AP17" s="11">
        <v>0.19550000000000001</v>
      </c>
      <c r="AQ17" s="11">
        <v>4.4999999999999997E-3</v>
      </c>
      <c r="AR17" s="11">
        <v>1.3861000000000001</v>
      </c>
      <c r="AS17" s="11">
        <v>7.2400000000000006E-2</v>
      </c>
      <c r="AT17" s="11">
        <v>2.7699999999999999E-2</v>
      </c>
      <c r="AU17" s="11">
        <v>1.4E-3</v>
      </c>
      <c r="AV17" s="11">
        <v>36.027700000000003</v>
      </c>
      <c r="AW17" s="11">
        <v>0.98380000000000001</v>
      </c>
      <c r="AX17" s="11">
        <v>0.57150000000000001</v>
      </c>
      <c r="AY17" s="11">
        <v>1.5599999999999999E-2</v>
      </c>
      <c r="AZ17" s="11">
        <v>0.49022164276401564</v>
      </c>
      <c r="BA17" s="11">
        <v>20.631768953068594</v>
      </c>
      <c r="BB17" s="11">
        <v>0.90754339118825123</v>
      </c>
      <c r="BC17" s="11">
        <v>0.74208515283842813</v>
      </c>
      <c r="BD17" s="11">
        <v>0.57157494029267986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3.1425000000000002E-2</v>
      </c>
      <c r="BJ17" s="4">
        <f>DSTDEV(PlotSort,"PhxRed",$BL$31:$BL$32)/SQRT($BH17)</f>
        <v>7.4735645221451498E-4</v>
      </c>
      <c r="BK17" s="4">
        <f>DAVERAGE(PlotSort,"PhxRedEdge",$BL$31:$BL$32)</f>
        <v>0.21982500000000002</v>
      </c>
      <c r="BL17" s="4">
        <f>DSTDEV(PlotSort,"PhxRedEdge",$BL$31:$BL$32)/SQRT($BH17)</f>
        <v>6.0495970940220214E-3</v>
      </c>
      <c r="BM17" s="4">
        <f>DAVERAGE(PlotSort,"TMRed",$BL$31:$BL$32)</f>
        <v>3.1724999999999996E-2</v>
      </c>
      <c r="BN17" s="4">
        <f>DSTDEV(PlotSort,"TMRed",$BL$31:$BL$32)/SQRT($BH17)</f>
        <v>7.0948925291367166E-4</v>
      </c>
      <c r="BO17" s="4">
        <f>DAVERAGE(PlotSort,"TMNIR",$BL$31:$BL$32)</f>
        <v>0.62108750000000001</v>
      </c>
      <c r="BP17" s="4">
        <f>DSTDEV(PlotSort,"TMNIR",$BL$31:$BL$32)/SQRT($BH17)</f>
        <v>2.0827633636989688E-2</v>
      </c>
      <c r="BQ17" s="4">
        <f>DAVERAGE(PlotSort,"NDRE",$BL$31:$BL$32)</f>
        <v>0.4757624115062436</v>
      </c>
      <c r="BR17" s="4">
        <f>DSTDEV(PlotSort,"NDRE",$BL$31:$BL$32)/SQRT($BH17)</f>
        <v>5.3704693391745627E-3</v>
      </c>
      <c r="BS17" s="4">
        <f>DAVERAGE(PlotSort,"rvi",$BL$31:$BL$32)</f>
        <v>19.630361634022158</v>
      </c>
      <c r="BT17" s="4">
        <f>DSTDEV(PlotSort,"rvi",$BL$31:$BL$32)/SQRT($BH17)</f>
        <v>0.56657079430409696</v>
      </c>
      <c r="BU17" s="17">
        <f>DAVERAGE(PlotSort,"ndvi",$BL$31:$BL$32)</f>
        <v>0.90165076794306176</v>
      </c>
      <c r="BV17" s="4">
        <f>DSTDEV(PlotSort,"ndvi",$BL$31:$BL$32)/SQRT($BH17)</f>
        <v>3.4560797420246136E-3</v>
      </c>
      <c r="BW17" s="17">
        <f>DAVERAGE(PlotSort,"SAVI",$BL$31:$BL$32)</f>
        <v>0.76341950452617202</v>
      </c>
      <c r="BX17" s="4">
        <f>DSTDEV(PlotSort,"SAVI",$BL$31:$BL$32)/SQRT($BH17)</f>
        <v>1.2790026009125759E-2</v>
      </c>
      <c r="BY17" s="17">
        <f>DAVERAGE(PlotSort,"CCCI",$BL$31:$BL$32)</f>
        <v>0.50901035261039806</v>
      </c>
      <c r="BZ17" s="4">
        <f>DSTDEV(PlotSort,"CCCI",$BL$31:$BL$32)/SQRT($BH17)</f>
        <v>2.1010424070657365E-2</v>
      </c>
    </row>
    <row r="18" spans="2:78" ht="13.5" customHeight="1" x14ac:dyDescent="0.2">
      <c r="B18" s="10">
        <v>206</v>
      </c>
      <c r="C18" s="10">
        <v>9.1069999999999993</v>
      </c>
      <c r="D18" s="10">
        <v>206.37945999999999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34</v>
      </c>
      <c r="Q18" s="24">
        <v>1.93</v>
      </c>
      <c r="R18" s="24">
        <v>3.39</v>
      </c>
      <c r="S18" s="24">
        <v>47.97</v>
      </c>
      <c r="T18" s="24">
        <v>92.64</v>
      </c>
      <c r="U18" s="10">
        <v>5</v>
      </c>
      <c r="V18" s="10">
        <v>1.5</v>
      </c>
      <c r="W18" s="10">
        <v>0</v>
      </c>
      <c r="X18" s="10">
        <v>2</v>
      </c>
      <c r="Y18" s="10">
        <v>6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0.81110000000000004</v>
      </c>
      <c r="AK18" s="10">
        <v>2.1600000000000001E-2</v>
      </c>
      <c r="AL18" s="11">
        <v>3.2800000000000003E-2</v>
      </c>
      <c r="AM18" s="11">
        <v>8.9999999999999998E-4</v>
      </c>
      <c r="AN18" s="11">
        <v>1.9899</v>
      </c>
      <c r="AO18" s="11">
        <v>2.3599999999999999E-2</v>
      </c>
      <c r="AP18" s="11">
        <v>0.23799999999999999</v>
      </c>
      <c r="AQ18" s="11">
        <v>2.8E-3</v>
      </c>
      <c r="AR18" s="11">
        <v>1.5381</v>
      </c>
      <c r="AS18" s="11">
        <v>1.9699999999999999E-2</v>
      </c>
      <c r="AT18" s="11">
        <v>3.3000000000000002E-2</v>
      </c>
      <c r="AU18" s="11">
        <v>4.0000000000000002E-4</v>
      </c>
      <c r="AV18" s="11">
        <v>36.822200000000002</v>
      </c>
      <c r="AW18" s="11">
        <v>0.33489999999999998</v>
      </c>
      <c r="AX18" s="11">
        <v>0.63180000000000003</v>
      </c>
      <c r="AY18" s="11">
        <v>5.7000000000000002E-3</v>
      </c>
      <c r="AZ18" s="11">
        <v>0.45274775810531159</v>
      </c>
      <c r="BA18" s="11">
        <v>19.145454545454545</v>
      </c>
      <c r="BB18" s="11">
        <v>0.90072202166064974</v>
      </c>
      <c r="BC18" s="11">
        <v>0.77111950549450547</v>
      </c>
      <c r="BD18" s="11">
        <v>0.38653718022261818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3.0731250000000005E-2</v>
      </c>
      <c r="BJ18" s="4">
        <f>DSTDEV(PlotSort,"PhxRed",$BJ$35:$BJ$36)/SQRT($BH18)</f>
        <v>9.7812400159693453E-4</v>
      </c>
      <c r="BK18" s="4">
        <f>DAVERAGE(PlotSort,"PhxRedEdge",$BJ$35:$BJ$36)</f>
        <v>0.2214875</v>
      </c>
      <c r="BL18" s="4">
        <f>DSTDEV(PlotSort,"PhxRedEdge",$BJ$35:$BJ$36)/SQRT($BH18)</f>
        <v>7.8618534445341042E-3</v>
      </c>
      <c r="BM18" s="4">
        <f>DAVERAGE(PlotSort,"TMRed",$BJ$35:$BJ$36)</f>
        <v>3.1068749999999999E-2</v>
      </c>
      <c r="BN18" s="4">
        <f>DSTDEV(PlotSort,"TMRed",$BJ$35:$BJ$36)/SQRT($BH18)</f>
        <v>9.782091949918823E-4</v>
      </c>
      <c r="BO18" s="4">
        <f>DAVERAGE(PlotSort,"TMNIR",$BJ$35:$BJ$36)</f>
        <v>0.60860000000000014</v>
      </c>
      <c r="BP18" s="4">
        <f>DSTDEV(PlotSort,"TMNIR",$BJ$35:$BJ$36)/SQRT($BH18)</f>
        <v>2.285215708272027E-2</v>
      </c>
      <c r="BQ18" s="4">
        <f>DAVERAGE(PlotSort,"NDRE",$BJ$35:$BJ$36)</f>
        <v>0.46546803824005389</v>
      </c>
      <c r="BR18" s="4">
        <f>DSTDEV(PlotSort,"NDRE",$BJ$35:$BJ$36)/SQRT($BH18)</f>
        <v>5.7627297433298016E-3</v>
      </c>
      <c r="BS18" s="4">
        <f>DAVERAGE(PlotSort,"rvi",$BJ$35:$BJ$36)</f>
        <v>19.572958066127278</v>
      </c>
      <c r="BT18" s="4">
        <f>DSTDEV(PlotSort,"rvi",$BJ$35:$BJ$36)/SQRT($BH18)</f>
        <v>0.36713336051276257</v>
      </c>
      <c r="BU18" s="17">
        <f>DAVERAGE(PlotSort,"ndvi",$BJ$35:$BJ$36)</f>
        <v>0.90232544186467856</v>
      </c>
      <c r="BV18" s="4">
        <f>DSTDEV(PlotSort,"ndvi",$BJ$35:$BJ$36)/SQRT($BH18)</f>
        <v>1.7208620745791149E-3</v>
      </c>
      <c r="BW18" s="17">
        <f>DAVERAGE(PlotSort,"SAVI",$BJ$35:$BJ$36)</f>
        <v>0.75602449555334705</v>
      </c>
      <c r="BX18" s="4">
        <f>DSTDEV(PlotSort,"SAVI",$BJ$35:$BJ$36)/SQRT($BH18)</f>
        <v>1.3300242137479795E-2</v>
      </c>
      <c r="BY18" s="17">
        <f>DAVERAGE(PlotSort,"CCCI",$BJ$35:$BJ$36)</f>
        <v>0.45115242999243421</v>
      </c>
      <c r="BZ18" s="4">
        <f>DSTDEV(PlotSort,"CCCI",$BJ$35:$BJ$36)/SQRT($BH18)</f>
        <v>2.7843189617687138E-2</v>
      </c>
    </row>
    <row r="19" spans="2:78" ht="13.5" customHeight="1" x14ac:dyDescent="0.2">
      <c r="B19" s="10">
        <v>206</v>
      </c>
      <c r="C19" s="10">
        <v>9.1150000000000002</v>
      </c>
      <c r="D19" s="10">
        <v>206.37979000000001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34</v>
      </c>
      <c r="Q19" s="24">
        <v>1.93</v>
      </c>
      <c r="R19" s="24">
        <v>3.39</v>
      </c>
      <c r="S19" s="24">
        <v>47.86</v>
      </c>
      <c r="T19" s="24">
        <v>92.71</v>
      </c>
      <c r="U19" s="10">
        <v>5</v>
      </c>
      <c r="V19" s="10">
        <v>1.5</v>
      </c>
      <c r="W19" s="10">
        <v>0</v>
      </c>
      <c r="X19" s="10">
        <v>2</v>
      </c>
      <c r="Y19" s="10">
        <v>6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0.72489999999999999</v>
      </c>
      <c r="AK19" s="10">
        <v>3.2599999999999997E-2</v>
      </c>
      <c r="AL19" s="11">
        <v>2.9600000000000001E-2</v>
      </c>
      <c r="AM19" s="11">
        <v>1.2999999999999999E-3</v>
      </c>
      <c r="AN19" s="11">
        <v>1.7212000000000001</v>
      </c>
      <c r="AO19" s="11">
        <v>6.9500000000000006E-2</v>
      </c>
      <c r="AP19" s="11">
        <v>0.20749999999999999</v>
      </c>
      <c r="AQ19" s="11">
        <v>8.3999999999999995E-3</v>
      </c>
      <c r="AR19" s="11">
        <v>1.3494999999999999</v>
      </c>
      <c r="AS19" s="11">
        <v>0.1118</v>
      </c>
      <c r="AT19" s="11">
        <v>2.92E-2</v>
      </c>
      <c r="AU19" s="11">
        <v>2.3999999999999998E-3</v>
      </c>
      <c r="AV19" s="11">
        <v>34.713099999999997</v>
      </c>
      <c r="AW19" s="11">
        <v>1.8366</v>
      </c>
      <c r="AX19" s="11">
        <v>0.6008</v>
      </c>
      <c r="AY19" s="11">
        <v>3.1800000000000002E-2</v>
      </c>
      <c r="AZ19" s="11">
        <v>0.48657676605220829</v>
      </c>
      <c r="BA19" s="11">
        <v>20.575342465753426</v>
      </c>
      <c r="BB19" s="11">
        <v>0.90730158730158728</v>
      </c>
      <c r="BC19" s="11">
        <v>0.75876106194690274</v>
      </c>
      <c r="BD19" s="11">
        <v>0.55244993525130648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3.099375E-2</v>
      </c>
      <c r="BJ19" s="4">
        <f>DSTDEV(PlotSort,"PhxRed",$BK$35:$BK$36)/SQRT($BH19)</f>
        <v>6.2132041854424838E-4</v>
      </c>
      <c r="BK19" s="4">
        <f>DAVERAGE(PlotSort,"PhxRedEdge",$BK$35:$BK$36)</f>
        <v>0.22095625000000002</v>
      </c>
      <c r="BL19" s="4">
        <f>DSTDEV(PlotSort,"PhxRedEdge",$BK$35:$BK$36)/SQRT($BH19)</f>
        <v>4.3365978288477094E-3</v>
      </c>
      <c r="BM19" s="4">
        <f>DAVERAGE(PlotSort,"TMRed",$BK$35:$BK$36)</f>
        <v>3.2087499999999998E-2</v>
      </c>
      <c r="BN19" s="4">
        <f>DSTDEV(PlotSort,"TMRed",$BK$35:$BK$36)/SQRT($BH19)</f>
        <v>6.420588628259353E-4</v>
      </c>
      <c r="BO19" s="4">
        <f>DAVERAGE(PlotSort,"TMNIR",$BK$35:$BK$36)</f>
        <v>0.59034999999999993</v>
      </c>
      <c r="BP19" s="4">
        <f>DSTDEV(PlotSort,"TMNIR",$BK$35:$BK$36)/SQRT($BH19)</f>
        <v>1.4577188229101886E-2</v>
      </c>
      <c r="BQ19" s="4">
        <f>DAVERAGE(PlotSort,"NDRE",$BK$35:$BK$36)</f>
        <v>0.45434242252203483</v>
      </c>
      <c r="BR19" s="4">
        <f>DSTDEV(PlotSort,"NDRE",$BK$35:$BK$36)/SQRT($BH19)</f>
        <v>5.6115032829209908E-3</v>
      </c>
      <c r="BS19" s="4">
        <f>DAVERAGE(PlotSort,"rvi",$BK$35:$BK$36)</f>
        <v>18.474629446615825</v>
      </c>
      <c r="BT19" s="4">
        <f>DSTDEV(PlotSort,"rvi",$BK$35:$BK$36)/SQRT($BH19)</f>
        <v>0.48357247635728795</v>
      </c>
      <c r="BU19" s="17">
        <f>DAVERAGE(PlotSort,"ndvi",$BK$35:$BK$36)</f>
        <v>0.89616674376741134</v>
      </c>
      <c r="BV19" s="4">
        <f>DSTDEV(PlotSort,"ndvi",$BK$35:$BK$36)/SQRT($BH19)</f>
        <v>3.0921049857090847E-3</v>
      </c>
      <c r="BW19" s="17">
        <f>DAVERAGE(PlotSort,"SAVI",$BK$35:$BK$36)</f>
        <v>0.74416278823773085</v>
      </c>
      <c r="BX19" s="4">
        <f>DSTDEV(PlotSort,"SAVI",$BK$35:$BK$36)/SQRT($BH19)</f>
        <v>9.8099502132371081E-3</v>
      </c>
      <c r="BY19" s="17">
        <f>DAVERAGE(PlotSort,"CCCI",$BK$35:$BK$36)</f>
        <v>0.40733048951808043</v>
      </c>
      <c r="BZ19" s="4">
        <f>DSTDEV(PlotSort,"CCCI",$BK$35:$BK$36)/SQRT($BH19)</f>
        <v>2.4498198413822038E-2</v>
      </c>
    </row>
    <row r="20" spans="2:78" ht="13.5" customHeight="1" x14ac:dyDescent="0.2">
      <c r="B20" s="10">
        <v>206</v>
      </c>
      <c r="C20" s="10">
        <v>9.1229999999999993</v>
      </c>
      <c r="D20" s="10">
        <v>206.38012000000001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34</v>
      </c>
      <c r="Q20" s="24">
        <v>1.93</v>
      </c>
      <c r="R20" s="24">
        <v>3.39</v>
      </c>
      <c r="S20" s="24">
        <v>47.76</v>
      </c>
      <c r="T20" s="24">
        <v>92.78</v>
      </c>
      <c r="U20" s="10">
        <v>5</v>
      </c>
      <c r="V20" s="10">
        <v>1.5</v>
      </c>
      <c r="W20" s="10">
        <v>0</v>
      </c>
      <c r="X20" s="10">
        <v>2</v>
      </c>
      <c r="Y20" s="10">
        <v>6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0.80200000000000005</v>
      </c>
      <c r="AK20" s="10">
        <v>5.5999999999999999E-3</v>
      </c>
      <c r="AL20" s="11">
        <v>3.3000000000000002E-2</v>
      </c>
      <c r="AM20" s="11">
        <v>2.0000000000000001E-4</v>
      </c>
      <c r="AN20" s="11">
        <v>1.8431</v>
      </c>
      <c r="AO20" s="11">
        <v>6.7000000000000002E-3</v>
      </c>
      <c r="AP20" s="11">
        <v>0.22409999999999999</v>
      </c>
      <c r="AQ20" s="11">
        <v>8.0000000000000004E-4</v>
      </c>
      <c r="AR20" s="11">
        <v>1.48</v>
      </c>
      <c r="AS20" s="11">
        <v>1.8800000000000001E-2</v>
      </c>
      <c r="AT20" s="11">
        <v>3.2300000000000002E-2</v>
      </c>
      <c r="AU20" s="11">
        <v>4.0000000000000002E-4</v>
      </c>
      <c r="AV20" s="11">
        <v>37.935000000000002</v>
      </c>
      <c r="AW20" s="11">
        <v>0.50339999999999996</v>
      </c>
      <c r="AX20" s="11">
        <v>0.6623</v>
      </c>
      <c r="AY20" s="11">
        <v>8.8000000000000005E-3</v>
      </c>
      <c r="AZ20" s="11">
        <v>0.49435920577617332</v>
      </c>
      <c r="BA20" s="11">
        <v>20.504643962848295</v>
      </c>
      <c r="BB20" s="11">
        <v>0.90699683270947307</v>
      </c>
      <c r="BC20" s="11">
        <v>0.79105976896032149</v>
      </c>
      <c r="BD20" s="11">
        <v>0.59569132414511627</v>
      </c>
      <c r="BE20" s="27"/>
    </row>
    <row r="21" spans="2:78" ht="13.5" customHeight="1" x14ac:dyDescent="0.2">
      <c r="B21" s="10">
        <v>206</v>
      </c>
      <c r="C21" s="10">
        <v>9.1310000000000002</v>
      </c>
      <c r="D21" s="10">
        <v>206.38046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34</v>
      </c>
      <c r="Q21" s="24">
        <v>1.93</v>
      </c>
      <c r="R21" s="24">
        <v>3.39</v>
      </c>
      <c r="S21" s="24">
        <v>47.66</v>
      </c>
      <c r="T21" s="24">
        <v>92.85</v>
      </c>
      <c r="U21" s="10">
        <v>5</v>
      </c>
      <c r="V21" s="10">
        <v>1.5</v>
      </c>
      <c r="W21" s="10">
        <v>0</v>
      </c>
      <c r="X21" s="10">
        <v>2</v>
      </c>
      <c r="Y21" s="10">
        <v>6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0.85729999999999995</v>
      </c>
      <c r="AK21" s="10">
        <v>1.6E-2</v>
      </c>
      <c r="AL21" s="11">
        <v>3.56E-2</v>
      </c>
      <c r="AM21" s="11">
        <v>6.9999999999999999E-4</v>
      </c>
      <c r="AN21" s="11">
        <v>2.1720999999999999</v>
      </c>
      <c r="AO21" s="11">
        <v>3.8399999999999997E-2</v>
      </c>
      <c r="AP21" s="11">
        <v>0.26629999999999998</v>
      </c>
      <c r="AQ21" s="11">
        <v>4.7000000000000002E-3</v>
      </c>
      <c r="AR21" s="11">
        <v>1.6123000000000001</v>
      </c>
      <c r="AS21" s="11">
        <v>5.1900000000000002E-2</v>
      </c>
      <c r="AT21" s="11">
        <v>3.5499999999999997E-2</v>
      </c>
      <c r="AU21" s="11">
        <v>1.1000000000000001E-3</v>
      </c>
      <c r="AV21" s="11">
        <v>45.229599999999998</v>
      </c>
      <c r="AW21" s="11">
        <v>0.61360000000000003</v>
      </c>
      <c r="AX21" s="11">
        <v>0.79659999999999997</v>
      </c>
      <c r="AY21" s="11">
        <v>1.0800000000000001E-2</v>
      </c>
      <c r="AZ21" s="11">
        <v>0.49891805437952774</v>
      </c>
      <c r="BA21" s="11">
        <v>22.439436619718311</v>
      </c>
      <c r="BB21" s="11">
        <v>0.91467371710130996</v>
      </c>
      <c r="BC21" s="11">
        <v>0.85703025298401014</v>
      </c>
      <c r="BD21" s="11">
        <v>0.59788009245662799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0.34050000000000002</v>
      </c>
      <c r="BJ21" s="4"/>
      <c r="BK21" s="4">
        <f>DAVERAGE(PlotSort2,"PhxRedEdge",$BO$31:$BO$32)</f>
        <v>0.37430000000000002</v>
      </c>
      <c r="BL21" s="4"/>
      <c r="BM21" s="4">
        <f>DAVERAGE(PlotSort2,"TMRed",$BO$31:$BO$32)</f>
        <v>0.33310000000000001</v>
      </c>
      <c r="BN21" s="4"/>
      <c r="BO21" s="4">
        <f>DAVERAGE(PlotSort2,"TMNIR",$BO$31:$BO$32)</f>
        <v>0.42299999999999999</v>
      </c>
      <c r="BP21" s="4"/>
      <c r="BQ21" s="4">
        <f>DAVERAGE(PlotSort2,"NDRE",$BO$31:$BO$32)</f>
        <v>6.108114887746139E-2</v>
      </c>
      <c r="BR21" s="4"/>
      <c r="BS21" s="4">
        <f>DAVERAGE(PlotSort2,"rvi",$BO$31:$BO$32)</f>
        <v>1.2698889222455718</v>
      </c>
      <c r="BT21" s="4"/>
      <c r="BU21" s="17">
        <f>DAVERAGE(PlotSort2,"ndvi",$BO$31:$BO$32)</f>
        <v>0.11889961645285013</v>
      </c>
      <c r="BV21" s="4"/>
      <c r="BW21" s="17">
        <f>DAVERAGE(PlotSort2,"SAVI",$BO$31:$BO$32)</f>
        <v>0.10735610222116071</v>
      </c>
      <c r="BX21" s="4"/>
      <c r="BY21" s="17">
        <f>DAVERAGE(PlotSort2,"CCCI",$BO$31:$BO$32)</f>
        <v>0.47195040362873075</v>
      </c>
      <c r="BZ21" s="4"/>
    </row>
    <row r="22" spans="2:78" ht="13.5" customHeight="1" x14ac:dyDescent="0.2">
      <c r="B22" s="10">
        <v>206</v>
      </c>
      <c r="C22" s="10">
        <v>9.1389999999999993</v>
      </c>
      <c r="D22" s="10">
        <v>206.38078999999999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34</v>
      </c>
      <c r="Q22" s="24">
        <v>1.93</v>
      </c>
      <c r="R22" s="24">
        <v>3.39</v>
      </c>
      <c r="S22" s="24">
        <v>47.56</v>
      </c>
      <c r="T22" s="24">
        <v>92.92</v>
      </c>
      <c r="U22" s="10">
        <v>5</v>
      </c>
      <c r="V22" s="10">
        <v>1.5</v>
      </c>
      <c r="W22" s="10">
        <v>0</v>
      </c>
      <c r="X22" s="10">
        <v>2</v>
      </c>
      <c r="Y22" s="10">
        <v>6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0.85580000000000001</v>
      </c>
      <c r="AK22" s="10">
        <v>3.8699999999999998E-2</v>
      </c>
      <c r="AL22" s="11">
        <v>3.5799999999999998E-2</v>
      </c>
      <c r="AM22" s="11">
        <v>1.6000000000000001E-3</v>
      </c>
      <c r="AN22" s="11">
        <v>2.1882999999999999</v>
      </c>
      <c r="AO22" s="11">
        <v>0.1041</v>
      </c>
      <c r="AP22" s="11">
        <v>0.27060000000000001</v>
      </c>
      <c r="AQ22" s="11">
        <v>1.29E-2</v>
      </c>
      <c r="AR22" s="11">
        <v>1.607</v>
      </c>
      <c r="AS22" s="11">
        <v>7.9600000000000004E-2</v>
      </c>
      <c r="AT22" s="11">
        <v>3.5700000000000003E-2</v>
      </c>
      <c r="AU22" s="11">
        <v>1.8E-3</v>
      </c>
      <c r="AV22" s="11">
        <v>42.094999999999999</v>
      </c>
      <c r="AW22" s="11">
        <v>1.8886000000000001</v>
      </c>
      <c r="AX22" s="11">
        <v>0.748</v>
      </c>
      <c r="AY22" s="11">
        <v>3.3599999999999998E-2</v>
      </c>
      <c r="AZ22" s="11">
        <v>0.46868250539956807</v>
      </c>
      <c r="BA22" s="11">
        <v>20.952380952380953</v>
      </c>
      <c r="BB22" s="11">
        <v>0.90889370932754887</v>
      </c>
      <c r="BC22" s="11">
        <v>0.832320635662538</v>
      </c>
      <c r="BD22" s="11">
        <v>0.45060497188702092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0.3463</v>
      </c>
      <c r="BJ22" s="4">
        <f>DSTDEV(PlotSort2,"PhxRed",$BP$31:$BP$32)/SQRT($BH22)</f>
        <v>1.8100000000000005E-2</v>
      </c>
      <c r="BK22" s="4">
        <f>DAVERAGE(PlotSort2,"PhxRedEdge",$BP$31:$BP$32)</f>
        <v>0.37859999999999999</v>
      </c>
      <c r="BL22" s="4">
        <f>DSTDEV(PlotSort2,"PhxRedEdge",$BP$31:$BP$32)/SQRT($BH22)</f>
        <v>2.0500000000000018E-2</v>
      </c>
      <c r="BM22" s="4">
        <f>DAVERAGE(PlotSort2,"TMRed",$BP$31:$BP$32)</f>
        <v>0.33940000000000003</v>
      </c>
      <c r="BN22" s="4">
        <f>DSTDEV(PlotSort2,"TMRed",$BP$31:$BP$32)/SQRT($BH22)</f>
        <v>1.7800000000000007E-2</v>
      </c>
      <c r="BO22" s="4">
        <f>DAVERAGE(PlotSort2,"TMNIR",$BP$31:$BP$32)</f>
        <v>0.4194</v>
      </c>
      <c r="BP22" s="4">
        <f>DSTDEV(PlotSort2,"TMNIR",$BP$31:$BP$32)/SQRT($BH22)</f>
        <v>2.2799999999999987E-2</v>
      </c>
      <c r="BQ22" s="4">
        <f>DAVERAGE(PlotSort2,"NDRE",$BP$31:$BP$32)</f>
        <v>5.1121943361519533E-2</v>
      </c>
      <c r="BR22" s="4">
        <f>DSTDEV(PlotSort2,"NDRE",$BP$31:$BP$32)/SQRT($BH22)</f>
        <v>1.0829555444382548E-4</v>
      </c>
      <c r="BS22" s="4">
        <f>DAVERAGE(PlotSort2,"rvi",$BP$31:$BP$32)</f>
        <v>1.2355854406578528</v>
      </c>
      <c r="BT22" s="4">
        <f>DSTDEV(PlotSort2,"rvi",$BP$31:$BP$32)/SQRT($BH22)</f>
        <v>2.3764854339721753E-3</v>
      </c>
      <c r="BU22" s="17">
        <f>DAVERAGE(PlotSort2,"ndvi",$BP$31:$BP$32)</f>
        <v>0.1053787416585831</v>
      </c>
      <c r="BV22" s="4">
        <f>DSTDEV(PlotSort2,"ndvi",$BP$31:$BP$32)/SQRT($BH22)</f>
        <v>9.5100565189971248E-4</v>
      </c>
      <c r="BW22" s="17">
        <f>DAVERAGE(PlotSort2,"SAVI",$BP$31:$BP$32)</f>
        <v>9.523578908538341E-2</v>
      </c>
      <c r="BX22" s="4">
        <f>DSTDEV(PlotSort2,"SAVI",$BP$31:$BP$32)/SQRT($BH22)</f>
        <v>2.8864211655015917E-3</v>
      </c>
      <c r="BY22" s="17">
        <f>DAVERAGE(PlotSort2,"CCCI",$BP$31:$BP$32)</f>
        <v>0.41703559625225473</v>
      </c>
      <c r="BZ22" s="4">
        <f>DSTDEV(PlotSort2,"CCCI",$BP$31:$BP$32)/SQRT($BH22)</f>
        <v>7.1330174861303497E-3</v>
      </c>
    </row>
    <row r="23" spans="2:78" ht="13.5" customHeight="1" x14ac:dyDescent="0.2">
      <c r="B23" s="10">
        <v>206</v>
      </c>
      <c r="C23" s="10">
        <v>9.1479999999999997</v>
      </c>
      <c r="D23" s="10">
        <v>206.38117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34</v>
      </c>
      <c r="Q23" s="24">
        <v>1.93</v>
      </c>
      <c r="R23" s="24">
        <v>3.39</v>
      </c>
      <c r="S23" s="24">
        <v>47.45</v>
      </c>
      <c r="T23" s="24">
        <v>93</v>
      </c>
      <c r="U23" s="10">
        <v>5</v>
      </c>
      <c r="V23" s="10">
        <v>1.5</v>
      </c>
      <c r="W23" s="10">
        <v>0</v>
      </c>
      <c r="X23" s="10">
        <v>2</v>
      </c>
      <c r="Y23" s="10">
        <v>6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0.57520000000000004</v>
      </c>
      <c r="AK23" s="10">
        <v>7.9100000000000004E-2</v>
      </c>
      <c r="AL23" s="11">
        <v>2.4299999999999999E-2</v>
      </c>
      <c r="AM23" s="11">
        <v>3.3E-3</v>
      </c>
      <c r="AN23" s="11">
        <v>1.359</v>
      </c>
      <c r="AO23" s="11">
        <v>0.18890000000000001</v>
      </c>
      <c r="AP23" s="11">
        <v>0.16969999999999999</v>
      </c>
      <c r="AQ23" s="11">
        <v>2.3599999999999999E-2</v>
      </c>
      <c r="AR23" s="11">
        <v>1.0920000000000001</v>
      </c>
      <c r="AS23" s="11">
        <v>9.2100000000000001E-2</v>
      </c>
      <c r="AT23" s="11">
        <v>2.4500000000000001E-2</v>
      </c>
      <c r="AU23" s="11">
        <v>2.0999999999999999E-3</v>
      </c>
      <c r="AV23" s="11">
        <v>23.8659</v>
      </c>
      <c r="AW23" s="11">
        <v>3.1616</v>
      </c>
      <c r="AX23" s="11">
        <v>0.42830000000000001</v>
      </c>
      <c r="AY23" s="11">
        <v>5.67E-2</v>
      </c>
      <c r="AZ23" s="11">
        <v>0.43244147157190643</v>
      </c>
      <c r="BA23" s="11">
        <v>17.481632653061226</v>
      </c>
      <c r="BB23" s="11">
        <v>0.89178445229681969</v>
      </c>
      <c r="BC23" s="11">
        <v>0.63570528967254403</v>
      </c>
      <c r="BD23" s="11">
        <v>0.29950852620702229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0.19485000000000002</v>
      </c>
      <c r="BJ23" s="4">
        <f>DSTDEV(PlotSort2,"PhxRed",$BQ$31:$BQ$32)/SQRT($BH23)</f>
        <v>6.499999999999978E-4</v>
      </c>
      <c r="BK23" s="4">
        <f>DAVERAGE(PlotSort2,"PhxRedEdge",$BQ$31:$BQ$32)</f>
        <v>0.23675000000000002</v>
      </c>
      <c r="BL23" s="4">
        <f>DSTDEV(PlotSort2,"PhxRedEdge",$BQ$31:$BQ$32)/SQRT($BH23)</f>
        <v>1.0049999999999988E-2</v>
      </c>
      <c r="BM23" s="4">
        <f>DAVERAGE(PlotSort2,"TMRed",$BQ$31:$BQ$32)</f>
        <v>0.19295000000000001</v>
      </c>
      <c r="BN23" s="4">
        <f>DSTDEV(PlotSort2,"TMRed",$BQ$31:$BQ$32)/SQRT($BH23)</f>
        <v>1.2500000000000011E-3</v>
      </c>
      <c r="BO23" s="4">
        <f>DAVERAGE(PlotSort2,"TMNIR",$BQ$31:$BQ$32)</f>
        <v>0.26985000000000003</v>
      </c>
      <c r="BP23" s="4">
        <f>DSTDEV(PlotSort2,"TMNIR",$BQ$31:$BQ$32)/SQRT($BH23)</f>
        <v>1.5250000000000012E-2</v>
      </c>
      <c r="BQ23" s="4">
        <f>DAVERAGE(PlotSort2,"NDRE",$BQ$31:$BQ$32)</f>
        <v>6.4987009746391336E-2</v>
      </c>
      <c r="BR23" s="4">
        <f>DSTDEV(PlotSort2,"NDRE",$BQ$31:$BQ$32)/SQRT($BH23)</f>
        <v>7.0190064220614383E-3</v>
      </c>
      <c r="BS23" s="4">
        <f>DAVERAGE(PlotSort2,"rvi",$BQ$31:$BQ$32)</f>
        <v>1.3980954998020314</v>
      </c>
      <c r="BT23" s="4">
        <f>DSTDEV(PlotSort2,"rvi",$BQ$31:$BQ$32)/SQRT($BH23)</f>
        <v>6.9978650558421659E-2</v>
      </c>
      <c r="BU23" s="17">
        <f>DAVERAGE(PlotSort2,"ndvi",$BQ$31:$BQ$32)</f>
        <v>0.16529408247584898</v>
      </c>
      <c r="BV23" s="4">
        <f>DSTDEV(PlotSort2,"ndvi",$BQ$31:$BQ$32)/SQRT($BH23)</f>
        <v>2.4357492738004645E-2</v>
      </c>
      <c r="BW23" s="17">
        <f>DAVERAGE(PlotSort2,"SAVI",$BQ$31:$BQ$32)</f>
        <v>0.1194681076558026</v>
      </c>
      <c r="BX23" s="4">
        <f>DSTDEV(PlotSort2,"SAVI",$BQ$31:$BQ$32)/SQRT($BH23)</f>
        <v>1.9763996908682177E-2</v>
      </c>
      <c r="BY23" s="17">
        <f>DAVERAGE(PlotSort2,"CCCI",$BQ$31:$BQ$32)</f>
        <v>0.15395299911879026</v>
      </c>
      <c r="BZ23" s="4">
        <f>DSTDEV(PlotSort2,"CCCI",$BQ$31:$BQ$32)/SQRT($BH23)</f>
        <v>7.0126506646545239E-2</v>
      </c>
    </row>
    <row r="24" spans="2:78" ht="13.5" customHeight="1" x14ac:dyDescent="0.2">
      <c r="B24" s="10">
        <v>206</v>
      </c>
      <c r="C24" s="10">
        <v>9.1560000000000006</v>
      </c>
      <c r="D24" s="10">
        <v>206.38149999999999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34</v>
      </c>
      <c r="Q24" s="24">
        <v>1.93</v>
      </c>
      <c r="R24" s="24">
        <v>3.39</v>
      </c>
      <c r="S24" s="24">
        <v>47.35</v>
      </c>
      <c r="T24" s="24">
        <v>93.07</v>
      </c>
      <c r="U24" s="10">
        <v>5</v>
      </c>
      <c r="V24" s="10">
        <v>1.5</v>
      </c>
      <c r="W24" s="10">
        <v>0</v>
      </c>
      <c r="X24" s="10">
        <v>2</v>
      </c>
      <c r="Y24" s="10">
        <v>6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0.62209999999999999</v>
      </c>
      <c r="AK24" s="10">
        <v>0.15359999999999999</v>
      </c>
      <c r="AL24" s="11">
        <v>2.6499999999999999E-2</v>
      </c>
      <c r="AM24" s="11">
        <v>6.4999999999999997E-3</v>
      </c>
      <c r="AN24" s="11">
        <v>1.5389999999999999</v>
      </c>
      <c r="AO24" s="11">
        <v>0.4098</v>
      </c>
      <c r="AP24" s="11">
        <v>0.1938</v>
      </c>
      <c r="AQ24" s="11">
        <v>5.16E-2</v>
      </c>
      <c r="AR24" s="11">
        <v>1.2047000000000001</v>
      </c>
      <c r="AS24" s="11">
        <v>0.34060000000000001</v>
      </c>
      <c r="AT24" s="11">
        <v>2.7199999999999998E-2</v>
      </c>
      <c r="AU24" s="11">
        <v>7.7000000000000002E-3</v>
      </c>
      <c r="AV24" s="11">
        <v>27.759699999999999</v>
      </c>
      <c r="AW24" s="11">
        <v>7.9706000000000001</v>
      </c>
      <c r="AX24" s="11">
        <v>0.50270000000000004</v>
      </c>
      <c r="AY24" s="11">
        <v>0.14430000000000001</v>
      </c>
      <c r="AZ24" s="11">
        <v>0.44350323043790391</v>
      </c>
      <c r="BA24" s="11">
        <v>18.481617647058826</v>
      </c>
      <c r="BB24" s="11">
        <v>0.89733912058879028</v>
      </c>
      <c r="BC24" s="11">
        <v>0.69254296533644044</v>
      </c>
      <c r="BD24" s="11">
        <v>0.34520473301016535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0.48300000000000004</v>
      </c>
      <c r="BJ24" s="4"/>
      <c r="BK24" s="4">
        <f>DAVERAGE(PlotSort2,"PhxRedEdge",$BR$31:$BR$32)</f>
        <v>0.46850000000000003</v>
      </c>
      <c r="BL24" s="4"/>
      <c r="BM24" s="4">
        <f>DAVERAGE(PlotSort2,"TMRed",$BR$31:$BR$32)</f>
        <v>0.48449999999999999</v>
      </c>
      <c r="BN24" s="4"/>
      <c r="BO24" s="4">
        <f>DAVERAGE(PlotSort2,"TMNIR",$BR$31:$BR$32)</f>
        <v>0.4516</v>
      </c>
      <c r="BP24" s="4"/>
      <c r="BQ24" s="4">
        <f>DAVERAGE(PlotSort2,"NDRE",$BR$31:$BR$32)</f>
        <v>-1.8367568742528016E-2</v>
      </c>
      <c r="BR24" s="4"/>
      <c r="BS24" s="4">
        <f>DAVERAGE(PlotSort2,"rvi",$BR$31:$BR$32)</f>
        <v>23.302373581011352</v>
      </c>
      <c r="BT24" s="4"/>
      <c r="BU24" s="17">
        <f>DAVERAGE(PlotSort2,"ndvi",$BR$31:$BR$32)</f>
        <v>-3.5145817754513392E-2</v>
      </c>
      <c r="BV24" s="4"/>
      <c r="BW24" s="17">
        <f>DAVERAGE(PlotSort2,"SAVI",$BR$31:$BR$32)</f>
        <v>-3.4363902235220373E-2</v>
      </c>
      <c r="BX24" s="4"/>
      <c r="BY24" s="17">
        <f>DAVERAGE(PlotSort2,"CCCI",$BR$31:$BR$32)</f>
        <v>0.49839444696844865</v>
      </c>
      <c r="BZ24" s="4"/>
    </row>
    <row r="25" spans="2:78" ht="13.5" customHeight="1" x14ac:dyDescent="0.2">
      <c r="B25" s="10">
        <v>206</v>
      </c>
      <c r="C25" s="10">
        <v>9.1639999999999997</v>
      </c>
      <c r="D25" s="10">
        <v>206.38183000000001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34</v>
      </c>
      <c r="Q25" s="24">
        <v>1.93</v>
      </c>
      <c r="R25" s="24">
        <v>3.39</v>
      </c>
      <c r="S25" s="24">
        <v>47.25</v>
      </c>
      <c r="T25" s="24">
        <v>93.14</v>
      </c>
      <c r="U25" s="10">
        <v>5</v>
      </c>
      <c r="V25" s="10">
        <v>1.5</v>
      </c>
      <c r="W25" s="10">
        <v>0</v>
      </c>
      <c r="X25" s="10">
        <v>2</v>
      </c>
      <c r="Y25" s="10">
        <v>6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0.91669999999999996</v>
      </c>
      <c r="AK25" s="10">
        <v>6.2899999999999998E-2</v>
      </c>
      <c r="AL25" s="11">
        <v>3.9399999999999998E-2</v>
      </c>
      <c r="AM25" s="11">
        <v>2.7000000000000001E-3</v>
      </c>
      <c r="AN25" s="11">
        <v>2.2389999999999999</v>
      </c>
      <c r="AO25" s="11">
        <v>6.3100000000000003E-2</v>
      </c>
      <c r="AP25" s="11">
        <v>0.28439999999999999</v>
      </c>
      <c r="AQ25" s="11">
        <v>8.0000000000000002E-3</v>
      </c>
      <c r="AR25" s="11">
        <v>1.7594000000000001</v>
      </c>
      <c r="AS25" s="11">
        <v>0.18099999999999999</v>
      </c>
      <c r="AT25" s="11">
        <v>4.0099999999999997E-2</v>
      </c>
      <c r="AU25" s="11">
        <v>4.1000000000000003E-3</v>
      </c>
      <c r="AV25" s="11">
        <v>38.482100000000003</v>
      </c>
      <c r="AW25" s="11">
        <v>1.5746</v>
      </c>
      <c r="AX25" s="11">
        <v>0.70320000000000005</v>
      </c>
      <c r="AY25" s="11">
        <v>2.8799999999999999E-2</v>
      </c>
      <c r="AZ25" s="11">
        <v>0.42405832320777648</v>
      </c>
      <c r="BA25" s="11">
        <v>17.536159600997507</v>
      </c>
      <c r="BB25" s="11">
        <v>0.89210278487824557</v>
      </c>
      <c r="BC25" s="11">
        <v>0.80000804311107532</v>
      </c>
      <c r="BD25" s="11">
        <v>0.25240743261890464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0.99933333333333341</v>
      </c>
      <c r="BJ25" s="4">
        <f>DSTDEV(PlotSort2,"PhxRed",$BS$31:$BS$32)/SQRT($BH25)</f>
        <v>4.7949047030270871E-3</v>
      </c>
      <c r="BK25" s="4">
        <f>DAVERAGE(PlotSort2,"PhxRedEdge",$BS$31:$BS$32)</f>
        <v>0.99906666666666677</v>
      </c>
      <c r="BL25" s="4">
        <f>DSTDEV(PlotSort2,"PhxRedEdge",$BS$31:$BS$32)/SQRT($BH25)</f>
        <v>4.8243594854078375E-3</v>
      </c>
      <c r="BM25" s="4">
        <f>DAVERAGE(PlotSort2,"TMRed",$BS$31:$BS$32)</f>
        <v>0.99933333333333341</v>
      </c>
      <c r="BN25" s="4">
        <f>DSTDEV(PlotSort2,"TMRed",$BS$31:$BS$32)/SQRT($BH25)</f>
        <v>4.7949047030270871E-3</v>
      </c>
      <c r="BO25" s="4">
        <f>DAVERAGE(PlotSort2,"TMNIR",$BS$31:$BS$32)</f>
        <v>0.99906666666666677</v>
      </c>
      <c r="BP25" s="4">
        <f>DSTDEV(PlotSort2,"TMNIR",$BS$31:$BS$32)/SQRT($BH25)</f>
        <v>4.8243594854078375E-3</v>
      </c>
      <c r="BQ25" s="4">
        <f>DAVERAGE(PlotSort2,"NDRE",$BS$31:$BS$32)</f>
        <v>0.74855312703019428</v>
      </c>
      <c r="BR25" s="4">
        <f>DSTDEV(PlotSort2,"NDRE",$BS$31:$BS$32)/SQRT($BH25)</f>
        <v>9.1668369870755606E-4</v>
      </c>
      <c r="BS25" s="4">
        <f>DAVERAGE(PlotSort2,"rvi",$BS$31:$BS$32)</f>
        <v>1.2560376411348393</v>
      </c>
      <c r="BT25" s="4">
        <f>DSTDEV(PlotSort2,"rvi",$BS$31:$BS$32)/SQRT($BH25)</f>
        <v>6.8383949382025333E-3</v>
      </c>
      <c r="BU25" s="17">
        <f>DAVERAGE(PlotSort2,"ndvi",$BS$31:$BS$32)</f>
        <v>0.11347362929616352</v>
      </c>
      <c r="BV25" s="4">
        <f>DSTDEV(PlotSort2,"ndvi",$BS$31:$BS$32)/SQRT($BH25)</f>
        <v>2.6952356691425134E-3</v>
      </c>
      <c r="BW25" s="17">
        <f>DAVERAGE(PlotSort2,"SAVI",$BS$31:$BS$32)</f>
        <v>0.16947822465968979</v>
      </c>
      <c r="BX25" s="4">
        <f>DSTDEV(PlotSort2,"SAVI",$BS$31:$BS$32)/SQRT($BH25)</f>
        <v>4.1032985654332541E-3</v>
      </c>
      <c r="BY25" s="17">
        <f>DAVERAGE(PlotSort2,"CCCI",$BS$31:$BS$32)</f>
        <v>13.164139338980702</v>
      </c>
      <c r="BZ25" s="4">
        <f>DSTDEV(PlotSort2,"CCCI",$BS$31:$BS$32)/SQRT($BH25)</f>
        <v>0.12431213692194011</v>
      </c>
    </row>
    <row r="26" spans="2:78" ht="13.5" customHeight="1" x14ac:dyDescent="0.2">
      <c r="B26" s="10">
        <v>206</v>
      </c>
      <c r="C26" s="10">
        <v>9.4049999999999994</v>
      </c>
      <c r="D26" s="10">
        <v>206.39187000000001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34</v>
      </c>
      <c r="Q26" s="24">
        <v>1.93</v>
      </c>
      <c r="R26" s="24">
        <v>3.39</v>
      </c>
      <c r="S26" s="24">
        <v>44.23</v>
      </c>
      <c r="T26" s="24">
        <v>95.33</v>
      </c>
      <c r="U26" s="10">
        <v>5</v>
      </c>
      <c r="V26" s="10">
        <v>1.5</v>
      </c>
      <c r="W26" s="10">
        <v>0</v>
      </c>
      <c r="X26" s="10">
        <v>2</v>
      </c>
      <c r="Y26" s="10">
        <v>6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0.92730000000000001</v>
      </c>
      <c r="AK26" s="10">
        <v>4.41E-2</v>
      </c>
      <c r="AL26" s="11">
        <v>3.2300000000000002E-2</v>
      </c>
      <c r="AM26" s="11">
        <v>1.5E-3</v>
      </c>
      <c r="AN26" s="11">
        <v>2.3372999999999999</v>
      </c>
      <c r="AO26" s="11">
        <v>7.2700000000000001E-2</v>
      </c>
      <c r="AP26" s="11">
        <v>0.23699999999999999</v>
      </c>
      <c r="AQ26" s="11">
        <v>7.4000000000000003E-3</v>
      </c>
      <c r="AR26" s="11">
        <v>1.8622000000000001</v>
      </c>
      <c r="AS26" s="11">
        <v>0.2114</v>
      </c>
      <c r="AT26" s="11">
        <v>3.4299999999999997E-2</v>
      </c>
      <c r="AU26" s="11">
        <v>3.8999999999999998E-3</v>
      </c>
      <c r="AV26" s="11">
        <v>41.824599999999997</v>
      </c>
      <c r="AW26" s="11">
        <v>1.9843</v>
      </c>
      <c r="AX26" s="11">
        <v>0.61280000000000001</v>
      </c>
      <c r="AY26" s="11">
        <v>2.9100000000000001E-2</v>
      </c>
      <c r="AZ26" s="11">
        <v>0.4422216992233467</v>
      </c>
      <c r="BA26" s="11">
        <v>17.865889212827991</v>
      </c>
      <c r="BB26" s="11">
        <v>0.89398856436408591</v>
      </c>
      <c r="BC26" s="11">
        <v>0.7564728445645541</v>
      </c>
      <c r="BD26" s="11">
        <v>0.34737765337153337</v>
      </c>
      <c r="BE26" s="27"/>
    </row>
    <row r="27" spans="2:78" ht="13.5" customHeight="1" x14ac:dyDescent="0.2">
      <c r="B27" s="10">
        <v>206</v>
      </c>
      <c r="C27" s="10">
        <v>9.3960000000000008</v>
      </c>
      <c r="D27" s="10">
        <v>206.39150000000001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34</v>
      </c>
      <c r="Q27" s="24">
        <v>1.93</v>
      </c>
      <c r="R27" s="24">
        <v>3.39</v>
      </c>
      <c r="S27" s="24">
        <v>44.34</v>
      </c>
      <c r="T27" s="24">
        <v>95.25</v>
      </c>
      <c r="U27" s="10">
        <v>5</v>
      </c>
      <c r="V27" s="10">
        <v>1.5</v>
      </c>
      <c r="W27" s="10">
        <v>0</v>
      </c>
      <c r="X27" s="10">
        <v>2</v>
      </c>
      <c r="Y27" s="10">
        <v>6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0.86009999999999998</v>
      </c>
      <c r="AK27" s="10">
        <v>2.6599999999999999E-2</v>
      </c>
      <c r="AL27" s="11">
        <v>3.0200000000000001E-2</v>
      </c>
      <c r="AM27" s="11">
        <v>8.9999999999999998E-4</v>
      </c>
      <c r="AN27" s="11">
        <v>2.1673</v>
      </c>
      <c r="AO27" s="11">
        <v>7.3999999999999996E-2</v>
      </c>
      <c r="AP27" s="11">
        <v>0.22209999999999999</v>
      </c>
      <c r="AQ27" s="11">
        <v>7.6E-3</v>
      </c>
      <c r="AR27" s="11">
        <v>1.7101999999999999</v>
      </c>
      <c r="AS27" s="11">
        <v>9.4299999999999995E-2</v>
      </c>
      <c r="AT27" s="11">
        <v>3.1800000000000002E-2</v>
      </c>
      <c r="AU27" s="11">
        <v>1.8E-3</v>
      </c>
      <c r="AV27" s="11">
        <v>39.805</v>
      </c>
      <c r="AW27" s="11">
        <v>1.7284999999999999</v>
      </c>
      <c r="AX27" s="11">
        <v>0.58940000000000003</v>
      </c>
      <c r="AY27" s="11">
        <v>2.5600000000000001E-2</v>
      </c>
      <c r="AZ27" s="11">
        <v>0.45261860751694399</v>
      </c>
      <c r="BA27" s="11">
        <v>18.534591194968552</v>
      </c>
      <c r="BB27" s="11">
        <v>0.89761751448808746</v>
      </c>
      <c r="BC27" s="11">
        <v>0.74598644309668216</v>
      </c>
      <c r="BD27" s="11">
        <v>0.39446670488144014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5.5750000000000001E-2</v>
      </c>
      <c r="BJ27" s="4">
        <f>DSTDEV(PlotSort2,"PhxRed",$BT$31:$BT$32)/SQRT($BH27)</f>
        <v>2.5000000000000022E-4</v>
      </c>
      <c r="BK27" s="4">
        <f>DAVERAGE(PlotSort2,"PhxRedEdge",$BT$31:$BT$32)</f>
        <v>0.22059999999999999</v>
      </c>
      <c r="BL27" s="4">
        <f>DSTDEV(PlotSort2,"PhxRedEdge",$BT$31:$BT$32)/SQRT($BH27)</f>
        <v>5.2999999999999992E-3</v>
      </c>
      <c r="BM27" s="4">
        <f>DAVERAGE(PlotSort2,"TMRed",$BT$31:$BT$32)</f>
        <v>5.5150000000000005E-2</v>
      </c>
      <c r="BN27" s="4">
        <f>DSTDEV(PlotSort2,"TMRed",$BT$31:$BT$32)/SQRT($BH27)</f>
        <v>4.9999999999997956E-5</v>
      </c>
      <c r="BO27" s="4">
        <f>DAVERAGE(PlotSort2,"TMNIR",$BT$31:$BT$32)</f>
        <v>0.52139999999999997</v>
      </c>
      <c r="BP27" s="4">
        <f>DSTDEV(PlotSort2,"TMNIR",$BT$31:$BT$32)/SQRT($BH27)</f>
        <v>1.1099999999999997E-2</v>
      </c>
      <c r="BQ27" s="4">
        <f>DAVERAGE(PlotSort2,"NDRE",$BT$31:$BT$32)</f>
        <v>0.40541612005080035</v>
      </c>
      <c r="BR27" s="4">
        <f>DSTDEV(PlotSort2,"NDRE",$BT$31:$BT$32)/SQRT($BH27)</f>
        <v>1.1439681520661882E-3</v>
      </c>
      <c r="BS27" s="4">
        <f>DAVERAGE(PlotSort2,"rvi",$BT$31:$BT$32)</f>
        <v>9.454406020673872</v>
      </c>
      <c r="BT27" s="4">
        <f>DSTDEV(PlotSort2,"rvi",$BT$31:$BT$32)/SQRT($BH27)</f>
        <v>0.20984080328256824</v>
      </c>
      <c r="BU27" s="17">
        <f>DAVERAGE(PlotSort2,"ndvi",$BT$31:$BT$32)</f>
        <v>0.80861599492969649</v>
      </c>
      <c r="BV27" s="4">
        <f>DSTDEV(PlotSort2,"ndvi",$BT$31:$BT$32)/SQRT($BH27)</f>
        <v>3.8414591206779591E-3</v>
      </c>
      <c r="BW27" s="17">
        <f>DAVERAGE(PlotSort2,"SAVI",$BT$31:$BT$32)</f>
        <v>0.64955366920202273</v>
      </c>
      <c r="BX27" s="4">
        <f>DSTDEV(PlotSort2,"SAVI",$BT$31:$BT$32)/SQRT($BH27)</f>
        <v>8.8685448472599054E-3</v>
      </c>
      <c r="BY27" s="17">
        <f>DAVERAGE(PlotSort2,"CCCI",$BT$31:$BT$32)</f>
        <v>0.38282925210464214</v>
      </c>
      <c r="BZ27" s="4">
        <f>DSTDEV(PlotSort2,"CCCI",$BT$31:$BT$32)/SQRT($BH27)</f>
        <v>1.8421027747722973E-2</v>
      </c>
    </row>
    <row r="28" spans="2:78" ht="13.5" customHeight="1" x14ac:dyDescent="0.2">
      <c r="B28" s="10">
        <v>206</v>
      </c>
      <c r="C28" s="10">
        <v>9.3780000000000001</v>
      </c>
      <c r="D28" s="10">
        <v>206.39075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34</v>
      </c>
      <c r="Q28" s="24">
        <v>1.93</v>
      </c>
      <c r="R28" s="24">
        <v>3.39</v>
      </c>
      <c r="S28" s="24">
        <v>44.57</v>
      </c>
      <c r="T28" s="24">
        <v>95.08</v>
      </c>
      <c r="U28" s="10">
        <v>5</v>
      </c>
      <c r="V28" s="10">
        <v>1.5</v>
      </c>
      <c r="W28" s="10">
        <v>0</v>
      </c>
      <c r="X28" s="10">
        <v>2</v>
      </c>
      <c r="Y28" s="10">
        <v>6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0.78969999999999996</v>
      </c>
      <c r="AK28" s="10">
        <v>2.6599999999999999E-2</v>
      </c>
      <c r="AL28" s="11">
        <v>2.8299999999999999E-2</v>
      </c>
      <c r="AM28" s="11">
        <v>1E-3</v>
      </c>
      <c r="AN28" s="11">
        <v>2.0939000000000001</v>
      </c>
      <c r="AO28" s="11">
        <v>4.4600000000000001E-2</v>
      </c>
      <c r="AP28" s="11">
        <v>0.21929999999999999</v>
      </c>
      <c r="AQ28" s="11">
        <v>4.7000000000000002E-3</v>
      </c>
      <c r="AR28" s="11">
        <v>1.5363</v>
      </c>
      <c r="AS28" s="11">
        <v>6.9699999999999998E-2</v>
      </c>
      <c r="AT28" s="11">
        <v>2.92E-2</v>
      </c>
      <c r="AU28" s="11">
        <v>1.2999999999999999E-3</v>
      </c>
      <c r="AV28" s="11">
        <v>37.244500000000002</v>
      </c>
      <c r="AW28" s="11">
        <v>0.81120000000000003</v>
      </c>
      <c r="AX28" s="11">
        <v>0.56340000000000001</v>
      </c>
      <c r="AY28" s="11">
        <v>1.23E-2</v>
      </c>
      <c r="AZ28" s="11">
        <v>0.43963204292832508</v>
      </c>
      <c r="BA28" s="11">
        <v>19.294520547945204</v>
      </c>
      <c r="BB28" s="11">
        <v>0.90145123185960174</v>
      </c>
      <c r="BC28" s="11">
        <v>0.73338824821526627</v>
      </c>
      <c r="BD28" s="11">
        <v>0.31278043550149587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5.3449999999999998E-2</v>
      </c>
      <c r="BJ28" s="4">
        <f>DSTDEV(PlotSort2,"PhxRed",$BU$31:$BU$32)/SQRT($BH28)</f>
        <v>2.3500000000000014E-3</v>
      </c>
      <c r="BK28" s="4">
        <f>DAVERAGE(PlotSort2,"PhxRedEdge",$BU$31:$BU$32)</f>
        <v>0.249</v>
      </c>
      <c r="BL28" s="4">
        <f>DSTDEV(PlotSort2,"PhxRedEdge",$BU$31:$BU$32)/SQRT($BH28)</f>
        <v>1.150000000000001E-2</v>
      </c>
      <c r="BM28" s="4">
        <f>DAVERAGE(PlotSort2,"TMRed",$BU$31:$BU$32)</f>
        <v>5.4650000000000004E-2</v>
      </c>
      <c r="BN28" s="4">
        <f>DSTDEV(PlotSort2,"TMRed",$BU$31:$BU$32)/SQRT($BH28)</f>
        <v>2.1500000000000026E-3</v>
      </c>
      <c r="BO28" s="4">
        <f>DAVERAGE(PlotSort2,"TMNIR",$BU$31:$BU$32)</f>
        <v>0.60609999999999997</v>
      </c>
      <c r="BP28" s="4">
        <f>DSTDEV(PlotSort2,"TMNIR",$BU$31:$BU$32)/SQRT($BH28)</f>
        <v>3.0100000000000012E-2</v>
      </c>
      <c r="BQ28" s="4">
        <f>DAVERAGE(PlotSort2,"NDRE",$BU$31:$BU$32)</f>
        <v>0.41754198228305395</v>
      </c>
      <c r="BR28" s="4">
        <f>DSTDEV(PlotSort2,"NDRE",$BU$31:$BU$32)/SQRT($BH28)</f>
        <v>1.4387247538591161E-3</v>
      </c>
      <c r="BS28" s="4">
        <f>DAVERAGE(PlotSort2,"rvi",$BU$31:$BU$32)</f>
        <v>11.129470154258886</v>
      </c>
      <c r="BT28" s="4">
        <f>DSTDEV(PlotSort2,"rvi",$BU$31:$BU$32)/SQRT($BH28)</f>
        <v>0.98862508383635195</v>
      </c>
      <c r="BU28" s="17">
        <f>DAVERAGE(PlotSort2,"ndvi",$BU$31:$BU$32)</f>
        <v>0.83400962292319747</v>
      </c>
      <c r="BV28" s="4">
        <f>DSTDEV(PlotSort2,"ndvi",$BU$31:$BU$32)/SQRT($BH28)</f>
        <v>1.3529218371996386E-2</v>
      </c>
      <c r="BW28" s="17">
        <f>DAVERAGE(PlotSort2,"SAVI",$BU$31:$BU$32)</f>
        <v>0.71203047446790613</v>
      </c>
      <c r="BX28" s="4">
        <f>DSTDEV(PlotSort2,"SAVI",$BU$31:$BU$32)/SQRT($BH28)</f>
        <v>2.4530474467906127E-2</v>
      </c>
      <c r="BY28" s="17">
        <f>DAVERAGE(PlotSort2,"CCCI",$BU$31:$BU$32)</f>
        <v>0.37889725665129559</v>
      </c>
      <c r="BZ28" s="4">
        <f>DSTDEV(PlotSort2,"CCCI",$BU$31:$BU$32)/SQRT($BH28)</f>
        <v>3.1446135555915078E-2</v>
      </c>
    </row>
    <row r="29" spans="2:78" ht="13.5" customHeight="1" x14ac:dyDescent="0.2">
      <c r="B29" s="10">
        <v>206</v>
      </c>
      <c r="C29" s="10">
        <v>9.3699999999999992</v>
      </c>
      <c r="D29" s="10">
        <v>206.39042000000001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34</v>
      </c>
      <c r="Q29" s="24">
        <v>1.93</v>
      </c>
      <c r="R29" s="24">
        <v>3.39</v>
      </c>
      <c r="S29" s="24">
        <v>44.67</v>
      </c>
      <c r="T29" s="24">
        <v>95</v>
      </c>
      <c r="U29" s="10">
        <v>5</v>
      </c>
      <c r="V29" s="10">
        <v>1.5</v>
      </c>
      <c r="W29" s="10">
        <v>0</v>
      </c>
      <c r="X29" s="10">
        <v>2</v>
      </c>
      <c r="Y29" s="10">
        <v>6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0.89380000000000004</v>
      </c>
      <c r="AK29" s="10">
        <v>2.6599999999999999E-2</v>
      </c>
      <c r="AL29" s="11">
        <v>3.2399999999999998E-2</v>
      </c>
      <c r="AM29" s="11">
        <v>1E-3</v>
      </c>
      <c r="AN29" s="11">
        <v>2.2229999999999999</v>
      </c>
      <c r="AO29" s="11">
        <v>1.1900000000000001E-2</v>
      </c>
      <c r="AP29" s="11">
        <v>0.2351</v>
      </c>
      <c r="AQ29" s="11">
        <v>1.2999999999999999E-3</v>
      </c>
      <c r="AR29" s="11">
        <v>1.8019000000000001</v>
      </c>
      <c r="AS29" s="11">
        <v>0.1019</v>
      </c>
      <c r="AT29" s="11">
        <v>3.4500000000000003E-2</v>
      </c>
      <c r="AU29" s="11">
        <v>2E-3</v>
      </c>
      <c r="AV29" s="11">
        <v>39.218400000000003</v>
      </c>
      <c r="AW29" s="11">
        <v>0.15179999999999999</v>
      </c>
      <c r="AX29" s="11">
        <v>0.59899999999999998</v>
      </c>
      <c r="AY29" s="11">
        <v>2.3E-3</v>
      </c>
      <c r="AZ29" s="11">
        <v>0.43627862366622711</v>
      </c>
      <c r="BA29" s="11">
        <v>17.362318840579707</v>
      </c>
      <c r="BB29" s="11">
        <v>0.89108129439621164</v>
      </c>
      <c r="BC29" s="11">
        <v>0.74702249669166298</v>
      </c>
      <c r="BD29" s="11">
        <v>0.32260413139125727</v>
      </c>
      <c r="BE29" s="27"/>
      <c r="BF29" s="5"/>
    </row>
    <row r="30" spans="2:78" ht="13.5" customHeight="1" x14ac:dyDescent="0.2">
      <c r="B30" s="10">
        <v>206</v>
      </c>
      <c r="C30" s="10">
        <v>9.3610000000000007</v>
      </c>
      <c r="D30" s="10">
        <v>206.39004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34</v>
      </c>
      <c r="Q30" s="24">
        <v>1.93</v>
      </c>
      <c r="R30" s="24">
        <v>3.39</v>
      </c>
      <c r="S30" s="24">
        <v>44.78</v>
      </c>
      <c r="T30" s="24">
        <v>94.92</v>
      </c>
      <c r="U30" s="10">
        <v>5</v>
      </c>
      <c r="V30" s="10">
        <v>1.5</v>
      </c>
      <c r="W30" s="10">
        <v>0</v>
      </c>
      <c r="X30" s="10">
        <v>2</v>
      </c>
      <c r="Y30" s="10">
        <v>6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0.87519999999999998</v>
      </c>
      <c r="AK30" s="10">
        <v>1.49E-2</v>
      </c>
      <c r="AL30" s="11">
        <v>3.2000000000000001E-2</v>
      </c>
      <c r="AM30" s="11">
        <v>5.0000000000000001E-4</v>
      </c>
      <c r="AN30" s="11">
        <v>2.1608000000000001</v>
      </c>
      <c r="AO30" s="11">
        <v>2.3800000000000002E-2</v>
      </c>
      <c r="AP30" s="11">
        <v>0.23100000000000001</v>
      </c>
      <c r="AQ30" s="11">
        <v>2.5000000000000001E-3</v>
      </c>
      <c r="AR30" s="11">
        <v>1.6986000000000001</v>
      </c>
      <c r="AS30" s="11">
        <v>0.1042</v>
      </c>
      <c r="AT30" s="11">
        <v>3.2899999999999999E-2</v>
      </c>
      <c r="AU30" s="11">
        <v>2E-3</v>
      </c>
      <c r="AV30" s="11">
        <v>44.659700000000001</v>
      </c>
      <c r="AW30" s="11">
        <v>0.93389999999999995</v>
      </c>
      <c r="AX30" s="11">
        <v>0.68959999999999999</v>
      </c>
      <c r="AY30" s="11">
        <v>1.44E-2</v>
      </c>
      <c r="AZ30" s="11">
        <v>0.49815337823158812</v>
      </c>
      <c r="BA30" s="11">
        <v>20.960486322188451</v>
      </c>
      <c r="BB30" s="11">
        <v>0.90892733564013828</v>
      </c>
      <c r="BC30" s="11">
        <v>0.80576687116564405</v>
      </c>
      <c r="BD30" s="11">
        <v>0.6106302253485959</v>
      </c>
      <c r="BE30" s="27"/>
      <c r="BF30" s="5"/>
      <c r="BH30" s="19" t="s">
        <v>116</v>
      </c>
    </row>
    <row r="31" spans="2:78" ht="13.5" customHeight="1" x14ac:dyDescent="0.2">
      <c r="B31" s="10">
        <v>206</v>
      </c>
      <c r="C31" s="10">
        <v>9.3529999999999998</v>
      </c>
      <c r="D31" s="10">
        <v>206.38971000000001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34</v>
      </c>
      <c r="Q31" s="24">
        <v>1.93</v>
      </c>
      <c r="R31" s="24">
        <v>3.39</v>
      </c>
      <c r="S31" s="24">
        <v>44.88</v>
      </c>
      <c r="T31" s="24">
        <v>94.85</v>
      </c>
      <c r="U31" s="10">
        <v>5</v>
      </c>
      <c r="V31" s="10">
        <v>1.5</v>
      </c>
      <c r="W31" s="10">
        <v>0</v>
      </c>
      <c r="X31" s="10">
        <v>2</v>
      </c>
      <c r="Y31" s="10">
        <v>6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0.88109999999999999</v>
      </c>
      <c r="AK31" s="10">
        <v>5.2699999999999997E-2</v>
      </c>
      <c r="AL31" s="11">
        <v>3.2500000000000001E-2</v>
      </c>
      <c r="AM31" s="11">
        <v>1.9E-3</v>
      </c>
      <c r="AN31" s="11">
        <v>2.2608999999999999</v>
      </c>
      <c r="AO31" s="11">
        <v>0.10780000000000001</v>
      </c>
      <c r="AP31" s="11">
        <v>0.24410000000000001</v>
      </c>
      <c r="AQ31" s="11">
        <v>1.1599999999999999E-2</v>
      </c>
      <c r="AR31" s="11">
        <v>1.7468999999999999</v>
      </c>
      <c r="AS31" s="11">
        <v>0.17660000000000001</v>
      </c>
      <c r="AT31" s="11">
        <v>3.4200000000000001E-2</v>
      </c>
      <c r="AU31" s="11">
        <v>3.5000000000000001E-3</v>
      </c>
      <c r="AV31" s="11">
        <v>40.453899999999997</v>
      </c>
      <c r="AW31" s="11">
        <v>2.86</v>
      </c>
      <c r="AX31" s="11">
        <v>0.63090000000000002</v>
      </c>
      <c r="AY31" s="11">
        <v>4.4600000000000001E-2</v>
      </c>
      <c r="AZ31" s="11">
        <v>0.44205714285714287</v>
      </c>
      <c r="BA31" s="11">
        <v>18.44736842105263</v>
      </c>
      <c r="BB31" s="11">
        <v>0.89715832205683355</v>
      </c>
      <c r="BC31" s="11">
        <v>0.76821732040168222</v>
      </c>
      <c r="BD31" s="11">
        <v>0.33776175748150306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206</v>
      </c>
      <c r="C32" s="10">
        <v>9.3450000000000006</v>
      </c>
      <c r="D32" s="10">
        <v>206.38937999999999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34</v>
      </c>
      <c r="Q32" s="24">
        <v>1.93</v>
      </c>
      <c r="R32" s="24">
        <v>3.39</v>
      </c>
      <c r="S32" s="24">
        <v>44.98</v>
      </c>
      <c r="T32" s="24">
        <v>94.77</v>
      </c>
      <c r="U32" s="10">
        <v>5</v>
      </c>
      <c r="V32" s="10">
        <v>1.5</v>
      </c>
      <c r="W32" s="10">
        <v>0</v>
      </c>
      <c r="X32" s="10">
        <v>2</v>
      </c>
      <c r="Y32" s="10">
        <v>6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0.87570000000000003</v>
      </c>
      <c r="AK32" s="10">
        <v>4.4999999999999997E-3</v>
      </c>
      <c r="AL32" s="11">
        <v>3.2599999999999997E-2</v>
      </c>
      <c r="AM32" s="11">
        <v>2.0000000000000001E-4</v>
      </c>
      <c r="AN32" s="11">
        <v>2.1631999999999998</v>
      </c>
      <c r="AO32" s="11">
        <v>9.9500000000000005E-2</v>
      </c>
      <c r="AP32" s="11">
        <v>0.23599999999999999</v>
      </c>
      <c r="AQ32" s="11">
        <v>1.09E-2</v>
      </c>
      <c r="AR32" s="11">
        <v>1.6910000000000001</v>
      </c>
      <c r="AS32" s="11">
        <v>0.10009999999999999</v>
      </c>
      <c r="AT32" s="11">
        <v>3.3399999999999999E-2</v>
      </c>
      <c r="AU32" s="11">
        <v>2E-3</v>
      </c>
      <c r="AV32" s="11">
        <v>42.716999999999999</v>
      </c>
      <c r="AW32" s="11">
        <v>1.6494</v>
      </c>
      <c r="AX32" s="11">
        <v>0.67279999999999995</v>
      </c>
      <c r="AY32" s="11">
        <v>2.5999999999999999E-2</v>
      </c>
      <c r="AZ32" s="11">
        <v>0.48063380281690138</v>
      </c>
      <c r="BA32" s="11">
        <v>20.143712574850298</v>
      </c>
      <c r="BB32" s="11">
        <v>0.90540923251203631</v>
      </c>
      <c r="BC32" s="11">
        <v>0.79514176753440569</v>
      </c>
      <c r="BD32" s="11">
        <v>0.52556795040898963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206</v>
      </c>
      <c r="C33" s="10">
        <v>9.3369999999999997</v>
      </c>
      <c r="D33" s="10">
        <v>206.38903999999999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34</v>
      </c>
      <c r="Q33" s="24">
        <v>1.93</v>
      </c>
      <c r="R33" s="24">
        <v>3.39</v>
      </c>
      <c r="S33" s="24">
        <v>45.08</v>
      </c>
      <c r="T33" s="24">
        <v>94.7</v>
      </c>
      <c r="U33" s="10">
        <v>5</v>
      </c>
      <c r="V33" s="10">
        <v>1.5</v>
      </c>
      <c r="W33" s="10">
        <v>0</v>
      </c>
      <c r="X33" s="10">
        <v>2</v>
      </c>
      <c r="Y33" s="10">
        <v>6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0.92530000000000001</v>
      </c>
      <c r="AK33" s="10">
        <v>3.09E-2</v>
      </c>
      <c r="AL33" s="11">
        <v>3.4799999999999998E-2</v>
      </c>
      <c r="AM33" s="11">
        <v>1.1999999999999999E-3</v>
      </c>
      <c r="AN33" s="11">
        <v>2.2338</v>
      </c>
      <c r="AO33" s="11">
        <v>7.1199999999999999E-2</v>
      </c>
      <c r="AP33" s="11">
        <v>0.24610000000000001</v>
      </c>
      <c r="AQ33" s="11">
        <v>7.7999999999999996E-3</v>
      </c>
      <c r="AR33" s="11">
        <v>1.7697000000000001</v>
      </c>
      <c r="AS33" s="11">
        <v>1.34E-2</v>
      </c>
      <c r="AT33" s="11">
        <v>3.5299999999999998E-2</v>
      </c>
      <c r="AU33" s="11">
        <v>2.9999999999999997E-4</v>
      </c>
      <c r="AV33" s="11">
        <v>42.099200000000003</v>
      </c>
      <c r="AW33" s="11">
        <v>1.3603000000000001</v>
      </c>
      <c r="AX33" s="11">
        <v>0.66979999999999995</v>
      </c>
      <c r="AY33" s="11">
        <v>2.1600000000000001E-2</v>
      </c>
      <c r="AZ33" s="11">
        <v>0.46260508789169125</v>
      </c>
      <c r="BA33" s="11">
        <v>18.974504249291783</v>
      </c>
      <c r="BB33" s="11">
        <v>0.89987235853070491</v>
      </c>
      <c r="BC33" s="11">
        <v>0.78976848394324128</v>
      </c>
      <c r="BD33" s="11">
        <v>0.44288595396562447</v>
      </c>
      <c r="BE33" s="27"/>
      <c r="BF33" s="5"/>
    </row>
    <row r="34" spans="2:66" ht="13.5" customHeight="1" x14ac:dyDescent="0.2">
      <c r="B34" s="10">
        <v>206</v>
      </c>
      <c r="C34" s="10">
        <v>9.4239999999999995</v>
      </c>
      <c r="D34" s="10">
        <v>206.39267000000001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34</v>
      </c>
      <c r="Q34" s="24">
        <v>1.93</v>
      </c>
      <c r="R34" s="24">
        <v>3.39</v>
      </c>
      <c r="S34" s="24">
        <v>43.99</v>
      </c>
      <c r="T34" s="24">
        <v>95.51</v>
      </c>
      <c r="U34" s="10">
        <v>5</v>
      </c>
      <c r="V34" s="10">
        <v>1.5</v>
      </c>
      <c r="W34" s="10">
        <v>0</v>
      </c>
      <c r="X34" s="10">
        <v>2</v>
      </c>
      <c r="Y34" s="10">
        <v>6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1.0636000000000001</v>
      </c>
      <c r="AK34" s="10">
        <v>0.1017</v>
      </c>
      <c r="AL34" s="11">
        <v>3.6200000000000003E-2</v>
      </c>
      <c r="AM34" s="11">
        <v>3.5000000000000001E-3</v>
      </c>
      <c r="AN34" s="11">
        <v>1.9514</v>
      </c>
      <c r="AO34" s="11">
        <v>5.0500000000000003E-2</v>
      </c>
      <c r="AP34" s="11">
        <v>0.19359999999999999</v>
      </c>
      <c r="AQ34" s="11">
        <v>5.0000000000000001E-3</v>
      </c>
      <c r="AR34" s="11">
        <v>2.0003000000000002</v>
      </c>
      <c r="AS34" s="11">
        <v>0.19220000000000001</v>
      </c>
      <c r="AT34" s="11">
        <v>3.61E-2</v>
      </c>
      <c r="AU34" s="11">
        <v>3.5000000000000001E-3</v>
      </c>
      <c r="AV34" s="11">
        <v>32.516599999999997</v>
      </c>
      <c r="AW34" s="11">
        <v>1.4248000000000001</v>
      </c>
      <c r="AX34" s="11">
        <v>0.46610000000000001</v>
      </c>
      <c r="AY34" s="11">
        <v>2.0400000000000001E-2</v>
      </c>
      <c r="AZ34" s="11">
        <v>0.41306654539942406</v>
      </c>
      <c r="BA34" s="11">
        <v>12.911357340720222</v>
      </c>
      <c r="BB34" s="11">
        <v>0.85623257666268426</v>
      </c>
      <c r="BC34" s="11">
        <v>0.64358411494711631</v>
      </c>
      <c r="BD34" s="11">
        <v>0.28894091942043287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206</v>
      </c>
      <c r="C35" s="10">
        <v>9.4320000000000004</v>
      </c>
      <c r="D35" s="10">
        <v>206.393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34</v>
      </c>
      <c r="Q35" s="24">
        <v>1.93</v>
      </c>
      <c r="R35" s="24">
        <v>3.39</v>
      </c>
      <c r="S35" s="24">
        <v>43.89</v>
      </c>
      <c r="T35" s="24">
        <v>95.59</v>
      </c>
      <c r="U35" s="10">
        <v>5</v>
      </c>
      <c r="V35" s="10">
        <v>1.5</v>
      </c>
      <c r="W35" s="10">
        <v>0</v>
      </c>
      <c r="X35" s="10">
        <v>2</v>
      </c>
      <c r="Y35" s="10">
        <v>6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0.82469999999999999</v>
      </c>
      <c r="AK35" s="10">
        <v>3.7000000000000002E-3</v>
      </c>
      <c r="AL35" s="11">
        <v>2.7799999999999998E-2</v>
      </c>
      <c r="AM35" s="11">
        <v>1E-4</v>
      </c>
      <c r="AN35" s="11">
        <v>2.0434999999999999</v>
      </c>
      <c r="AO35" s="11">
        <v>3.0200000000000001E-2</v>
      </c>
      <c r="AP35" s="11">
        <v>0.2009</v>
      </c>
      <c r="AQ35" s="11">
        <v>3.0000000000000001E-3</v>
      </c>
      <c r="AR35" s="11">
        <v>1.6101000000000001</v>
      </c>
      <c r="AS35" s="11">
        <v>1.3899999999999999E-2</v>
      </c>
      <c r="AT35" s="11">
        <v>2.8799999999999999E-2</v>
      </c>
      <c r="AU35" s="11">
        <v>2.0000000000000001E-4</v>
      </c>
      <c r="AV35" s="11">
        <v>39.461799999999997</v>
      </c>
      <c r="AW35" s="11">
        <v>0.47839999999999999</v>
      </c>
      <c r="AX35" s="11">
        <v>0.56059999999999999</v>
      </c>
      <c r="AY35" s="11">
        <v>6.7999999999999996E-3</v>
      </c>
      <c r="AZ35" s="11">
        <v>0.47235718975705848</v>
      </c>
      <c r="BA35" s="11">
        <v>19.465277777777779</v>
      </c>
      <c r="BB35" s="11">
        <v>0.90227349847302329</v>
      </c>
      <c r="BC35" s="11">
        <v>0.73223792913530383</v>
      </c>
      <c r="BD35" s="11">
        <v>0.48941068182733932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206</v>
      </c>
      <c r="C36" s="10">
        <v>9.4410000000000007</v>
      </c>
      <c r="D36" s="10">
        <v>206.39337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34</v>
      </c>
      <c r="Q36" s="24">
        <v>1.93</v>
      </c>
      <c r="R36" s="24">
        <v>3.39</v>
      </c>
      <c r="S36" s="24">
        <v>43.78</v>
      </c>
      <c r="T36" s="24">
        <v>95.67</v>
      </c>
      <c r="U36" s="10">
        <v>5</v>
      </c>
      <c r="V36" s="10">
        <v>1.5</v>
      </c>
      <c r="W36" s="10">
        <v>0</v>
      </c>
      <c r="X36" s="10">
        <v>2</v>
      </c>
      <c r="Y36" s="10">
        <v>6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0.89080000000000004</v>
      </c>
      <c r="AK36" s="10">
        <v>8.0000000000000002E-3</v>
      </c>
      <c r="AL36" s="11">
        <v>2.98E-2</v>
      </c>
      <c r="AM36" s="11">
        <v>2.9999999999999997E-4</v>
      </c>
      <c r="AN36" s="11">
        <v>2.3018999999999998</v>
      </c>
      <c r="AO36" s="11">
        <v>4.6899999999999997E-2</v>
      </c>
      <c r="AP36" s="11">
        <v>0.224</v>
      </c>
      <c r="AQ36" s="11">
        <v>4.5999999999999999E-3</v>
      </c>
      <c r="AR36" s="11">
        <v>1.7692000000000001</v>
      </c>
      <c r="AS36" s="11">
        <v>4.8999999999999998E-3</v>
      </c>
      <c r="AT36" s="11">
        <v>3.1300000000000001E-2</v>
      </c>
      <c r="AU36" s="11">
        <v>1E-4</v>
      </c>
      <c r="AV36" s="11">
        <v>41.142400000000002</v>
      </c>
      <c r="AW36" s="11">
        <v>3.3300000000000003E-2</v>
      </c>
      <c r="AX36" s="11">
        <v>0.5786</v>
      </c>
      <c r="AY36" s="11">
        <v>5.0000000000000001E-4</v>
      </c>
      <c r="AZ36" s="11">
        <v>0.44181410416147526</v>
      </c>
      <c r="BA36" s="11">
        <v>18.485623003194888</v>
      </c>
      <c r="BB36" s="11">
        <v>0.89736022298737494</v>
      </c>
      <c r="BC36" s="11">
        <v>0.73966123074150814</v>
      </c>
      <c r="BD36" s="11">
        <v>0.33587451516119038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206</v>
      </c>
      <c r="C37" s="10">
        <v>9.4489999999999998</v>
      </c>
      <c r="D37" s="10">
        <v>206.39371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34</v>
      </c>
      <c r="Q37" s="24">
        <v>1.93</v>
      </c>
      <c r="R37" s="24">
        <v>3.39</v>
      </c>
      <c r="S37" s="24">
        <v>43.68</v>
      </c>
      <c r="T37" s="24">
        <v>95.75</v>
      </c>
      <c r="U37" s="10">
        <v>5</v>
      </c>
      <c r="V37" s="10">
        <v>1.5</v>
      </c>
      <c r="W37" s="10">
        <v>0</v>
      </c>
      <c r="X37" s="10">
        <v>2</v>
      </c>
      <c r="Y37" s="10">
        <v>6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0.87329999999999997</v>
      </c>
      <c r="AK37" s="10">
        <v>3.3300000000000003E-2</v>
      </c>
      <c r="AL37" s="11">
        <v>2.9000000000000001E-2</v>
      </c>
      <c r="AM37" s="11">
        <v>1.1000000000000001E-3</v>
      </c>
      <c r="AN37" s="11">
        <v>2.1490999999999998</v>
      </c>
      <c r="AO37" s="11">
        <v>4.5400000000000003E-2</v>
      </c>
      <c r="AP37" s="11">
        <v>0.20730000000000001</v>
      </c>
      <c r="AQ37" s="11">
        <v>4.4000000000000003E-3</v>
      </c>
      <c r="AR37" s="11">
        <v>1.7053</v>
      </c>
      <c r="AS37" s="11">
        <v>6.08E-2</v>
      </c>
      <c r="AT37" s="11">
        <v>2.9899999999999999E-2</v>
      </c>
      <c r="AU37" s="11">
        <v>1.1000000000000001E-3</v>
      </c>
      <c r="AV37" s="11">
        <v>42.294699999999999</v>
      </c>
      <c r="AW37" s="11">
        <v>1.4767999999999999</v>
      </c>
      <c r="AX37" s="11">
        <v>0.58960000000000001</v>
      </c>
      <c r="AY37" s="11">
        <v>2.06E-2</v>
      </c>
      <c r="AZ37" s="11">
        <v>0.47973396913038013</v>
      </c>
      <c r="BA37" s="11">
        <v>19.719063545150501</v>
      </c>
      <c r="BB37" s="11">
        <v>0.90347054075867628</v>
      </c>
      <c r="BC37" s="11">
        <v>0.74993300580616351</v>
      </c>
      <c r="BD37" s="11">
        <v>0.5262614671330158</v>
      </c>
      <c r="BE37" s="27"/>
      <c r="BF37" s="5"/>
      <c r="BI37" s="22">
        <v>2</v>
      </c>
    </row>
    <row r="38" spans="2:66" ht="13.5" customHeight="1" x14ac:dyDescent="0.2">
      <c r="B38" s="10">
        <v>206</v>
      </c>
      <c r="C38" s="10">
        <v>9.4580000000000002</v>
      </c>
      <c r="D38" s="10">
        <v>206.39408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34</v>
      </c>
      <c r="Q38" s="24">
        <v>1.93</v>
      </c>
      <c r="R38" s="24">
        <v>3.39</v>
      </c>
      <c r="S38" s="24">
        <v>43.57</v>
      </c>
      <c r="T38" s="24">
        <v>95.83</v>
      </c>
      <c r="U38" s="10">
        <v>5</v>
      </c>
      <c r="V38" s="10">
        <v>1.5</v>
      </c>
      <c r="W38" s="10">
        <v>0</v>
      </c>
      <c r="X38" s="10">
        <v>2</v>
      </c>
      <c r="Y38" s="10">
        <v>6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0.94889999999999997</v>
      </c>
      <c r="AK38" s="10">
        <v>1.0800000000000001E-2</v>
      </c>
      <c r="AL38" s="11">
        <v>3.1199999999999999E-2</v>
      </c>
      <c r="AM38" s="11">
        <v>4.0000000000000002E-4</v>
      </c>
      <c r="AN38" s="11">
        <v>2.4184000000000001</v>
      </c>
      <c r="AO38" s="11">
        <v>8.6999999999999994E-2</v>
      </c>
      <c r="AP38" s="11">
        <v>0.23089999999999999</v>
      </c>
      <c r="AQ38" s="11">
        <v>8.3000000000000001E-3</v>
      </c>
      <c r="AR38" s="11">
        <v>1.9252</v>
      </c>
      <c r="AS38" s="11">
        <v>4.4699999999999997E-2</v>
      </c>
      <c r="AT38" s="11">
        <v>3.3500000000000002E-2</v>
      </c>
      <c r="AU38" s="11">
        <v>8.0000000000000004E-4</v>
      </c>
      <c r="AV38" s="11">
        <v>41.907800000000002</v>
      </c>
      <c r="AW38" s="11">
        <v>1.3520000000000001</v>
      </c>
      <c r="AX38" s="11">
        <v>0.57850000000000001</v>
      </c>
      <c r="AY38" s="11">
        <v>1.8700000000000001E-2</v>
      </c>
      <c r="AZ38" s="11">
        <v>0.42945391648134423</v>
      </c>
      <c r="BA38" s="11">
        <v>17.268656716417908</v>
      </c>
      <c r="BB38" s="11">
        <v>0.89052287581699352</v>
      </c>
      <c r="BC38" s="11">
        <v>0.73516187050359716</v>
      </c>
      <c r="BD38" s="11">
        <v>0.28644165636259683</v>
      </c>
      <c r="BE38" s="27"/>
      <c r="BF38" s="5"/>
      <c r="BI38" s="22">
        <v>3</v>
      </c>
      <c r="BJ38" s="3"/>
    </row>
    <row r="39" spans="2:66" ht="13.5" customHeight="1" x14ac:dyDescent="0.2">
      <c r="B39" s="10">
        <v>206</v>
      </c>
      <c r="C39" s="10">
        <v>9.4700000000000006</v>
      </c>
      <c r="D39" s="10">
        <v>206.39457999999999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34</v>
      </c>
      <c r="Q39" s="24">
        <v>1.93</v>
      </c>
      <c r="R39" s="24">
        <v>3.39</v>
      </c>
      <c r="S39" s="24">
        <v>43.42</v>
      </c>
      <c r="T39" s="24">
        <v>95.95</v>
      </c>
      <c r="U39" s="10">
        <v>5</v>
      </c>
      <c r="V39" s="10">
        <v>1.5</v>
      </c>
      <c r="W39" s="10">
        <v>0</v>
      </c>
      <c r="X39" s="10">
        <v>2</v>
      </c>
      <c r="Y39" s="10">
        <v>6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0.86719999999999997</v>
      </c>
      <c r="AK39" s="10">
        <v>4.0000000000000002E-4</v>
      </c>
      <c r="AL39" s="11">
        <v>2.81E-2</v>
      </c>
      <c r="AM39" s="11">
        <v>0</v>
      </c>
      <c r="AN39" s="11">
        <v>2.2298</v>
      </c>
      <c r="AO39" s="11">
        <v>5.3199999999999997E-2</v>
      </c>
      <c r="AP39" s="11">
        <v>0.2102</v>
      </c>
      <c r="AQ39" s="11">
        <v>5.0000000000000001E-3</v>
      </c>
      <c r="AR39" s="11">
        <v>1.6440999999999999</v>
      </c>
      <c r="AS39" s="11">
        <v>2.2000000000000001E-3</v>
      </c>
      <c r="AT39" s="11">
        <v>2.8199999999999999E-2</v>
      </c>
      <c r="AU39" s="11">
        <v>0</v>
      </c>
      <c r="AV39" s="11">
        <v>43.588500000000003</v>
      </c>
      <c r="AW39" s="11">
        <v>0.38690000000000002</v>
      </c>
      <c r="AX39" s="11">
        <v>0.59389999999999998</v>
      </c>
      <c r="AY39" s="11">
        <v>5.3E-3</v>
      </c>
      <c r="AZ39" s="11">
        <v>0.47717945529163036</v>
      </c>
      <c r="BA39" s="11">
        <v>21.060283687943262</v>
      </c>
      <c r="BB39" s="11">
        <v>0.90933933451213633</v>
      </c>
      <c r="BC39" s="11">
        <v>0.75621602352731476</v>
      </c>
      <c r="BD39" s="11">
        <v>0.49550100697935967</v>
      </c>
      <c r="BE39" s="27"/>
      <c r="BF39" s="5"/>
    </row>
    <row r="40" spans="2:66" ht="13.5" customHeight="1" x14ac:dyDescent="0.2">
      <c r="B40" s="10">
        <v>206</v>
      </c>
      <c r="C40" s="10">
        <v>9.4779999999999998</v>
      </c>
      <c r="D40" s="10">
        <v>206.39492000000001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34</v>
      </c>
      <c r="Q40" s="24">
        <v>1.93</v>
      </c>
      <c r="R40" s="24">
        <v>3.39</v>
      </c>
      <c r="S40" s="24">
        <v>43.32</v>
      </c>
      <c r="T40" s="24">
        <v>96.03</v>
      </c>
      <c r="U40" s="10">
        <v>5</v>
      </c>
      <c r="V40" s="10">
        <v>1.5</v>
      </c>
      <c r="W40" s="10">
        <v>0</v>
      </c>
      <c r="X40" s="10">
        <v>2</v>
      </c>
      <c r="Y40" s="10">
        <v>6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0.95669999999999999</v>
      </c>
      <c r="AK40" s="10">
        <v>4.9200000000000001E-2</v>
      </c>
      <c r="AL40" s="11">
        <v>3.0800000000000001E-2</v>
      </c>
      <c r="AM40" s="11">
        <v>1.6000000000000001E-3</v>
      </c>
      <c r="AN40" s="11">
        <v>2.161</v>
      </c>
      <c r="AO40" s="11">
        <v>0.1855</v>
      </c>
      <c r="AP40" s="11">
        <v>0.2019</v>
      </c>
      <c r="AQ40" s="11">
        <v>1.7299999999999999E-2</v>
      </c>
      <c r="AR40" s="11">
        <v>1.851</v>
      </c>
      <c r="AS40" s="11">
        <v>0.15290000000000001</v>
      </c>
      <c r="AT40" s="11">
        <v>3.15E-2</v>
      </c>
      <c r="AU40" s="11">
        <v>2.5999999999999999E-3</v>
      </c>
      <c r="AV40" s="11">
        <v>39.052</v>
      </c>
      <c r="AW40" s="11">
        <v>3.5005999999999999</v>
      </c>
      <c r="AX40" s="11">
        <v>0.52749999999999997</v>
      </c>
      <c r="AY40" s="11">
        <v>4.7300000000000002E-2</v>
      </c>
      <c r="AZ40" s="11">
        <v>0.44639429668220459</v>
      </c>
      <c r="BA40" s="11">
        <v>16.746031746031743</v>
      </c>
      <c r="BB40" s="11">
        <v>0.88729874776386408</v>
      </c>
      <c r="BC40" s="11">
        <v>0.7025495750708215</v>
      </c>
      <c r="BD40" s="11">
        <v>0.38904210374115095</v>
      </c>
      <c r="BE40" s="27"/>
      <c r="BF40" s="5"/>
    </row>
    <row r="41" spans="2:66" ht="13.5" customHeight="1" x14ac:dyDescent="0.2">
      <c r="B41" s="10">
        <v>206</v>
      </c>
      <c r="C41" s="10">
        <v>9.4879999999999995</v>
      </c>
      <c r="D41" s="10">
        <v>206.39533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34</v>
      </c>
      <c r="Q41" s="24">
        <v>1.93</v>
      </c>
      <c r="R41" s="24">
        <v>3.39</v>
      </c>
      <c r="S41" s="24">
        <v>43.19</v>
      </c>
      <c r="T41" s="24">
        <v>96.12</v>
      </c>
      <c r="U41" s="10">
        <v>5</v>
      </c>
      <c r="V41" s="10">
        <v>1.5</v>
      </c>
      <c r="W41" s="10">
        <v>0</v>
      </c>
      <c r="X41" s="10">
        <v>2</v>
      </c>
      <c r="Y41" s="10">
        <v>6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0.87609999999999999</v>
      </c>
      <c r="AK41" s="10">
        <v>1.66E-2</v>
      </c>
      <c r="AL41" s="11">
        <v>2.7900000000000001E-2</v>
      </c>
      <c r="AM41" s="11">
        <v>5.0000000000000001E-4</v>
      </c>
      <c r="AN41" s="11">
        <v>2.1181999999999999</v>
      </c>
      <c r="AO41" s="11">
        <v>6.1899999999999997E-2</v>
      </c>
      <c r="AP41" s="11">
        <v>0.1958</v>
      </c>
      <c r="AQ41" s="11">
        <v>5.7000000000000002E-3</v>
      </c>
      <c r="AR41" s="11">
        <v>1.6937</v>
      </c>
      <c r="AS41" s="11">
        <v>6.6199999999999995E-2</v>
      </c>
      <c r="AT41" s="11">
        <v>2.8500000000000001E-2</v>
      </c>
      <c r="AU41" s="11">
        <v>1.1000000000000001E-3</v>
      </c>
      <c r="AV41" s="11">
        <v>39.137300000000003</v>
      </c>
      <c r="AW41" s="11">
        <v>6.6600000000000006E-2</v>
      </c>
      <c r="AX41" s="11">
        <v>0.52310000000000001</v>
      </c>
      <c r="AY41" s="11">
        <v>8.9999999999999998E-4</v>
      </c>
      <c r="AZ41" s="11">
        <v>0.45527889831687307</v>
      </c>
      <c r="BA41" s="11">
        <v>18.354385964912279</v>
      </c>
      <c r="BB41" s="11">
        <v>0.89666424945612766</v>
      </c>
      <c r="BC41" s="11">
        <v>0.70549638645872947</v>
      </c>
      <c r="BD41" s="11">
        <v>0.41174066931376135</v>
      </c>
      <c r="BE41" s="27"/>
      <c r="BF41" s="5"/>
    </row>
    <row r="42" spans="2:66" ht="13.5" customHeight="1" x14ac:dyDescent="0.2">
      <c r="B42" s="10">
        <v>206</v>
      </c>
      <c r="C42" s="10">
        <v>9.2629999999999999</v>
      </c>
      <c r="D42" s="10">
        <v>206.38596000000001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34</v>
      </c>
      <c r="Q42" s="24">
        <v>1.93</v>
      </c>
      <c r="R42" s="24">
        <v>3.39</v>
      </c>
      <c r="S42" s="24">
        <v>46.01</v>
      </c>
      <c r="T42" s="24">
        <v>94.02</v>
      </c>
      <c r="U42" s="10">
        <v>5</v>
      </c>
      <c r="V42" s="10">
        <v>1.5</v>
      </c>
      <c r="W42" s="10">
        <v>0</v>
      </c>
      <c r="X42" s="10">
        <v>2</v>
      </c>
      <c r="Y42" s="10">
        <v>6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4.6974</v>
      </c>
      <c r="AK42" s="10">
        <v>2.76E-2</v>
      </c>
      <c r="AL42" s="11">
        <v>0.19420000000000001</v>
      </c>
      <c r="AM42" s="11">
        <v>1.1000000000000001E-3</v>
      </c>
      <c r="AN42" s="11">
        <v>1.8626</v>
      </c>
      <c r="AO42" s="11">
        <v>9.4000000000000004E-3</v>
      </c>
      <c r="AP42" s="11">
        <v>0.22670000000000001</v>
      </c>
      <c r="AQ42" s="11">
        <v>1.1000000000000001E-3</v>
      </c>
      <c r="AR42" s="11">
        <v>8.7505000000000006</v>
      </c>
      <c r="AS42" s="11">
        <v>7.7299999999999994E-2</v>
      </c>
      <c r="AT42" s="11">
        <v>0.19170000000000001</v>
      </c>
      <c r="AU42" s="11">
        <v>1.6999999999999999E-3</v>
      </c>
      <c r="AV42" s="11">
        <v>14.501799999999999</v>
      </c>
      <c r="AW42" s="11">
        <v>0.12479999999999999</v>
      </c>
      <c r="AX42" s="11">
        <v>0.25459999999999999</v>
      </c>
      <c r="AY42" s="11">
        <v>2.2000000000000001E-3</v>
      </c>
      <c r="AZ42" s="11">
        <v>5.79680033243299E-2</v>
      </c>
      <c r="BA42" s="11">
        <v>1.3281168492436097</v>
      </c>
      <c r="BB42" s="11">
        <v>0.14093658973784445</v>
      </c>
      <c r="BC42" s="11">
        <v>9.9704110747120336E-2</v>
      </c>
      <c r="BD42" s="11">
        <v>0.2240795057653355</v>
      </c>
      <c r="BE42" s="27"/>
      <c r="BF42" s="5"/>
    </row>
    <row r="43" spans="2:66" ht="13.5" customHeight="1" x14ac:dyDescent="0.2">
      <c r="B43" s="10">
        <v>206</v>
      </c>
      <c r="C43" s="10">
        <v>9.2710000000000008</v>
      </c>
      <c r="D43" s="10">
        <v>206.38629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34</v>
      </c>
      <c r="Q43" s="24">
        <v>1.93</v>
      </c>
      <c r="R43" s="24">
        <v>3.39</v>
      </c>
      <c r="S43" s="24">
        <v>45.91</v>
      </c>
      <c r="T43" s="24">
        <v>94.1</v>
      </c>
      <c r="U43" s="10">
        <v>5</v>
      </c>
      <c r="V43" s="10">
        <v>1.5</v>
      </c>
      <c r="W43" s="10">
        <v>0</v>
      </c>
      <c r="X43" s="10">
        <v>2</v>
      </c>
      <c r="Y43" s="10">
        <v>6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1.3643000000000001</v>
      </c>
      <c r="AK43" s="10">
        <v>8.4900000000000003E-2</v>
      </c>
      <c r="AL43" s="11">
        <v>5.5800000000000002E-2</v>
      </c>
      <c r="AM43" s="11">
        <v>3.5000000000000001E-3</v>
      </c>
      <c r="AN43" s="11">
        <v>1.9734</v>
      </c>
      <c r="AO43" s="11">
        <v>2.1899999999999999E-2</v>
      </c>
      <c r="AP43" s="11">
        <v>0.23749999999999999</v>
      </c>
      <c r="AQ43" s="11">
        <v>2.5999999999999999E-3</v>
      </c>
      <c r="AR43" s="11">
        <v>2.6194000000000002</v>
      </c>
      <c r="AS43" s="11">
        <v>0.17660000000000001</v>
      </c>
      <c r="AT43" s="11">
        <v>5.6800000000000003E-2</v>
      </c>
      <c r="AU43" s="11">
        <v>3.8E-3</v>
      </c>
      <c r="AV43" s="11">
        <v>33.171799999999998</v>
      </c>
      <c r="AW43" s="11">
        <v>0.48670000000000002</v>
      </c>
      <c r="AX43" s="11">
        <v>0.57599999999999996</v>
      </c>
      <c r="AY43" s="11">
        <v>8.5000000000000006E-3</v>
      </c>
      <c r="AZ43" s="11">
        <v>0.41610325752919486</v>
      </c>
      <c r="BA43" s="11">
        <v>10.140845070422534</v>
      </c>
      <c r="BB43" s="11">
        <v>0.82048040455120108</v>
      </c>
      <c r="BC43" s="11">
        <v>0.6875</v>
      </c>
      <c r="BD43" s="11">
        <v>0.41034339220721067</v>
      </c>
      <c r="BE43" s="27"/>
      <c r="BF43" s="5"/>
    </row>
    <row r="44" spans="2:66" ht="13.5" customHeight="1" x14ac:dyDescent="0.2">
      <c r="B44" s="10">
        <v>206</v>
      </c>
      <c r="C44" s="10">
        <v>9.2780000000000005</v>
      </c>
      <c r="D44" s="10">
        <v>206.38658000000001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34</v>
      </c>
      <c r="Q44" s="24">
        <v>1.93</v>
      </c>
      <c r="R44" s="24">
        <v>3.39</v>
      </c>
      <c r="S44" s="24">
        <v>45.82</v>
      </c>
      <c r="T44" s="24">
        <v>94.16</v>
      </c>
      <c r="U44" s="10">
        <v>5</v>
      </c>
      <c r="V44" s="10">
        <v>1.5</v>
      </c>
      <c r="W44" s="10">
        <v>0</v>
      </c>
      <c r="X44" s="10">
        <v>2</v>
      </c>
      <c r="Y44" s="10">
        <v>6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8.9894999999999996</v>
      </c>
      <c r="AK44" s="10">
        <v>0.1091</v>
      </c>
      <c r="AL44" s="11">
        <v>0.3644</v>
      </c>
      <c r="AM44" s="11">
        <v>4.4000000000000003E-3</v>
      </c>
      <c r="AN44" s="11">
        <v>3.3492000000000002</v>
      </c>
      <c r="AO44" s="11">
        <v>3.1399999999999997E-2</v>
      </c>
      <c r="AP44" s="11">
        <v>0.39910000000000001</v>
      </c>
      <c r="AQ44" s="11">
        <v>3.7000000000000002E-3</v>
      </c>
      <c r="AR44" s="11">
        <v>16.633800000000001</v>
      </c>
      <c r="AS44" s="11">
        <v>0.2177</v>
      </c>
      <c r="AT44" s="11">
        <v>0.35720000000000002</v>
      </c>
      <c r="AU44" s="11">
        <v>4.7000000000000002E-3</v>
      </c>
      <c r="AV44" s="11">
        <v>25.713000000000001</v>
      </c>
      <c r="AW44" s="11">
        <v>0.24540000000000001</v>
      </c>
      <c r="AX44" s="11">
        <v>0.44219999999999998</v>
      </c>
      <c r="AY44" s="11">
        <v>4.1999999999999997E-3</v>
      </c>
      <c r="AZ44" s="11">
        <v>5.1230238915963358E-2</v>
      </c>
      <c r="BA44" s="11">
        <v>1.2379619260918251</v>
      </c>
      <c r="BB44" s="11">
        <v>0.10632974731048282</v>
      </c>
      <c r="BC44" s="11">
        <v>9.8122210250884995E-2</v>
      </c>
      <c r="BD44" s="11">
        <v>0.4099025787661244</v>
      </c>
      <c r="BE44" s="27"/>
      <c r="BF44" s="5"/>
    </row>
    <row r="45" spans="2:66" ht="13.5" customHeight="1" x14ac:dyDescent="0.2">
      <c r="B45" s="10">
        <v>206</v>
      </c>
      <c r="C45" s="10">
        <v>9.2870000000000008</v>
      </c>
      <c r="D45" s="10">
        <v>206.38695999999999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34</v>
      </c>
      <c r="Q45" s="24">
        <v>1.93</v>
      </c>
      <c r="R45" s="24">
        <v>3.39</v>
      </c>
      <c r="S45" s="24">
        <v>45.71</v>
      </c>
      <c r="T45" s="24">
        <v>94.24</v>
      </c>
      <c r="U45" s="10">
        <v>5</v>
      </c>
      <c r="V45" s="10">
        <v>1.5</v>
      </c>
      <c r="W45" s="10">
        <v>0</v>
      </c>
      <c r="X45" s="10">
        <v>2</v>
      </c>
      <c r="Y45" s="10">
        <v>6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1.385</v>
      </c>
      <c r="AK45" s="10">
        <v>0.11169999999999999</v>
      </c>
      <c r="AL45" s="11">
        <v>5.5500000000000001E-2</v>
      </c>
      <c r="AM45" s="11">
        <v>4.4999999999999997E-3</v>
      </c>
      <c r="AN45" s="11">
        <v>1.9194</v>
      </c>
      <c r="AO45" s="11">
        <v>8.0699999999999994E-2</v>
      </c>
      <c r="AP45" s="11">
        <v>0.22589999999999999</v>
      </c>
      <c r="AQ45" s="11">
        <v>9.4999999999999998E-3</v>
      </c>
      <c r="AR45" s="11">
        <v>2.5952999999999999</v>
      </c>
      <c r="AS45" s="11">
        <v>0.2928</v>
      </c>
      <c r="AT45" s="11">
        <v>5.5100000000000003E-2</v>
      </c>
      <c r="AU45" s="11">
        <v>6.1999999999999998E-3</v>
      </c>
      <c r="AV45" s="11">
        <v>31.3477</v>
      </c>
      <c r="AW45" s="11">
        <v>0.24340000000000001</v>
      </c>
      <c r="AX45" s="11">
        <v>0.53249999999999997</v>
      </c>
      <c r="AY45" s="11">
        <v>4.1000000000000003E-3</v>
      </c>
      <c r="AZ45" s="11">
        <v>0.40427215189873417</v>
      </c>
      <c r="BA45" s="11">
        <v>9.6642468239564412</v>
      </c>
      <c r="BB45" s="11">
        <v>0.81245745405037439</v>
      </c>
      <c r="BC45" s="11">
        <v>0.65842221404928269</v>
      </c>
      <c r="BD45" s="11">
        <v>0.36440822435691916</v>
      </c>
      <c r="BE45" s="27"/>
      <c r="BF45" s="5"/>
    </row>
    <row r="46" spans="2:66" ht="13.5" customHeight="1" x14ac:dyDescent="0.2">
      <c r="B46" s="10">
        <v>206</v>
      </c>
      <c r="C46" s="10">
        <v>9.2940000000000005</v>
      </c>
      <c r="D46" s="10">
        <v>206.38724999999999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34</v>
      </c>
      <c r="Q46" s="24">
        <v>1.93</v>
      </c>
      <c r="R46" s="24">
        <v>3.39</v>
      </c>
      <c r="S46" s="24">
        <v>45.62</v>
      </c>
      <c r="T46" s="24">
        <v>94.3</v>
      </c>
      <c r="U46" s="10">
        <v>5</v>
      </c>
      <c r="V46" s="10">
        <v>1.5</v>
      </c>
      <c r="W46" s="10">
        <v>0</v>
      </c>
      <c r="X46" s="10">
        <v>2</v>
      </c>
      <c r="Y46" s="10">
        <v>6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4.9248000000000003</v>
      </c>
      <c r="AK46" s="10">
        <v>3.4299999999999997E-2</v>
      </c>
      <c r="AL46" s="11">
        <v>0.19550000000000001</v>
      </c>
      <c r="AM46" s="11">
        <v>1.4E-3</v>
      </c>
      <c r="AN46" s="11">
        <v>2.117</v>
      </c>
      <c r="AO46" s="11">
        <v>4.0000000000000002E-4</v>
      </c>
      <c r="AP46" s="11">
        <v>0.24679999999999999</v>
      </c>
      <c r="AQ46" s="11">
        <v>0</v>
      </c>
      <c r="AR46" s="11">
        <v>9.2332000000000001</v>
      </c>
      <c r="AS46" s="11">
        <v>4.5100000000000001E-2</v>
      </c>
      <c r="AT46" s="11">
        <v>0.19420000000000001</v>
      </c>
      <c r="AU46" s="11">
        <v>8.9999999999999998E-4</v>
      </c>
      <c r="AV46" s="11">
        <v>16.941600000000001</v>
      </c>
      <c r="AW46" s="11">
        <v>3.1199999999999999E-2</v>
      </c>
      <c r="AX46" s="11">
        <v>0.28510000000000002</v>
      </c>
      <c r="AY46" s="11">
        <v>5.0000000000000001E-4</v>
      </c>
      <c r="AZ46" s="11">
        <v>7.2006016168452772E-2</v>
      </c>
      <c r="BA46" s="11">
        <v>1.4680741503604531</v>
      </c>
      <c r="BB46" s="11">
        <v>0.18965157521385353</v>
      </c>
      <c r="BC46" s="11">
        <v>0.13923210456448484</v>
      </c>
      <c r="BD46" s="11">
        <v>8.3826492472245009E-2</v>
      </c>
      <c r="BE46" s="27"/>
      <c r="BF46" s="5"/>
    </row>
    <row r="47" spans="2:66" ht="13.5" customHeight="1" x14ac:dyDescent="0.2">
      <c r="B47" s="10">
        <v>206</v>
      </c>
      <c r="C47" s="10">
        <v>9.3019999999999996</v>
      </c>
      <c r="D47" s="10">
        <v>206.38758000000001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34</v>
      </c>
      <c r="Q47" s="24">
        <v>1.93</v>
      </c>
      <c r="R47" s="24">
        <v>3.39</v>
      </c>
      <c r="S47" s="24">
        <v>45.52</v>
      </c>
      <c r="T47" s="24">
        <v>94.38</v>
      </c>
      <c r="U47" s="10">
        <v>5</v>
      </c>
      <c r="V47" s="10">
        <v>1.5</v>
      </c>
      <c r="W47" s="10">
        <v>0</v>
      </c>
      <c r="X47" s="10">
        <v>2</v>
      </c>
      <c r="Y47" s="10">
        <v>6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1.2989999999999999</v>
      </c>
      <c r="AK47" s="10">
        <v>1.6199999999999999E-2</v>
      </c>
      <c r="AL47" s="11">
        <v>5.11E-2</v>
      </c>
      <c r="AM47" s="11">
        <v>5.9999999999999995E-4</v>
      </c>
      <c r="AN47" s="11">
        <v>2.2587000000000002</v>
      </c>
      <c r="AO47" s="11">
        <v>5.6099999999999997E-2</v>
      </c>
      <c r="AP47" s="11">
        <v>0.26050000000000001</v>
      </c>
      <c r="AQ47" s="11">
        <v>6.4999999999999997E-3</v>
      </c>
      <c r="AR47" s="11">
        <v>2.5192999999999999</v>
      </c>
      <c r="AS47" s="11">
        <v>7.8200000000000006E-2</v>
      </c>
      <c r="AT47" s="11">
        <v>5.2499999999999998E-2</v>
      </c>
      <c r="AU47" s="11">
        <v>1.6000000000000001E-3</v>
      </c>
      <c r="AV47" s="11">
        <v>38.209600000000002</v>
      </c>
      <c r="AW47" s="11">
        <v>0.38269999999999998</v>
      </c>
      <c r="AX47" s="11">
        <v>0.63619999999999999</v>
      </c>
      <c r="AY47" s="11">
        <v>6.4000000000000003E-3</v>
      </c>
      <c r="AZ47" s="11">
        <v>0.41898070703691309</v>
      </c>
      <c r="BA47" s="11">
        <v>12.118095238095238</v>
      </c>
      <c r="BB47" s="11">
        <v>0.84753884129519386</v>
      </c>
      <c r="BC47" s="11">
        <v>0.73656094893581225</v>
      </c>
      <c r="BD47" s="11">
        <v>0.34745112109538051</v>
      </c>
      <c r="BE47" s="27"/>
      <c r="BF47" s="5"/>
    </row>
    <row r="48" spans="2:66" ht="13.5" customHeight="1" x14ac:dyDescent="0.2">
      <c r="B48" s="10">
        <v>206</v>
      </c>
      <c r="C48" s="10">
        <v>9.31</v>
      </c>
      <c r="D48" s="10">
        <v>206.38792000000001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34</v>
      </c>
      <c r="Q48" s="24">
        <v>1.93</v>
      </c>
      <c r="R48" s="24">
        <v>3.39</v>
      </c>
      <c r="S48" s="24">
        <v>45.42</v>
      </c>
      <c r="T48" s="24">
        <v>94.45</v>
      </c>
      <c r="U48" s="10">
        <v>5</v>
      </c>
      <c r="V48" s="10">
        <v>1.5</v>
      </c>
      <c r="W48" s="10">
        <v>0</v>
      </c>
      <c r="X48" s="10">
        <v>2</v>
      </c>
      <c r="Y48" s="10">
        <v>6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8.4357000000000006</v>
      </c>
      <c r="AK48" s="10">
        <v>9.6600000000000005E-2</v>
      </c>
      <c r="AL48" s="11">
        <v>0.32819999999999999</v>
      </c>
      <c r="AM48" s="11">
        <v>3.8E-3</v>
      </c>
      <c r="AN48" s="11">
        <v>3.1377000000000002</v>
      </c>
      <c r="AO48" s="11">
        <v>1.9099999999999999E-2</v>
      </c>
      <c r="AP48" s="11">
        <v>0.35809999999999997</v>
      </c>
      <c r="AQ48" s="11">
        <v>2.2000000000000001E-3</v>
      </c>
      <c r="AR48" s="11">
        <v>15.6043</v>
      </c>
      <c r="AS48" s="11">
        <v>0.17249999999999999</v>
      </c>
      <c r="AT48" s="11">
        <v>0.3216</v>
      </c>
      <c r="AU48" s="11">
        <v>3.5999999999999999E-3</v>
      </c>
      <c r="AV48" s="11">
        <v>24.076000000000001</v>
      </c>
      <c r="AW48" s="11">
        <v>0.1061</v>
      </c>
      <c r="AX48" s="11">
        <v>0.39660000000000001</v>
      </c>
      <c r="AY48" s="11">
        <v>1.6999999999999999E-3</v>
      </c>
      <c r="AZ48" s="11">
        <v>5.1013647807075707E-2</v>
      </c>
      <c r="BA48" s="11">
        <v>1.2332089552238807</v>
      </c>
      <c r="BB48" s="11">
        <v>0.1044277360066834</v>
      </c>
      <c r="BC48" s="11">
        <v>9.2349367919881811E-2</v>
      </c>
      <c r="BD48" s="11">
        <v>0.4241686137383851</v>
      </c>
      <c r="BE48" s="27"/>
      <c r="BF48" s="5"/>
    </row>
    <row r="49" spans="2:57" ht="13.5" customHeight="1" x14ac:dyDescent="0.2">
      <c r="B49" s="10">
        <v>206</v>
      </c>
      <c r="C49" s="10">
        <v>9.32</v>
      </c>
      <c r="D49" s="10">
        <v>206.38833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34</v>
      </c>
      <c r="Q49" s="24">
        <v>1.93</v>
      </c>
      <c r="R49" s="24">
        <v>3.39</v>
      </c>
      <c r="S49" s="24">
        <v>45.29</v>
      </c>
      <c r="T49" s="24">
        <v>94.54</v>
      </c>
      <c r="U49" s="10">
        <v>5</v>
      </c>
      <c r="V49" s="10">
        <v>1.5</v>
      </c>
      <c r="W49" s="10">
        <v>0</v>
      </c>
      <c r="X49" s="10">
        <v>2</v>
      </c>
      <c r="Y49" s="10">
        <v>6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1.4564999999999999</v>
      </c>
      <c r="AK49" s="10">
        <v>6.5699999999999995E-2</v>
      </c>
      <c r="AL49" s="11">
        <v>5.6000000000000001E-2</v>
      </c>
      <c r="AM49" s="11">
        <v>2.5000000000000001E-3</v>
      </c>
      <c r="AN49" s="11">
        <v>1.9117</v>
      </c>
      <c r="AO49" s="11">
        <v>2.12E-2</v>
      </c>
      <c r="AP49" s="11">
        <v>0.21529999999999999</v>
      </c>
      <c r="AQ49" s="11">
        <v>2.3999999999999998E-3</v>
      </c>
      <c r="AR49" s="11">
        <v>2.7101999999999999</v>
      </c>
      <c r="AS49" s="11">
        <v>0.1797</v>
      </c>
      <c r="AT49" s="11">
        <v>5.5199999999999999E-2</v>
      </c>
      <c r="AU49" s="11">
        <v>3.7000000000000002E-3</v>
      </c>
      <c r="AV49" s="11">
        <v>31.382999999999999</v>
      </c>
      <c r="AW49" s="11">
        <v>0.24540000000000001</v>
      </c>
      <c r="AX49" s="11">
        <v>0.51029999999999998</v>
      </c>
      <c r="AY49" s="11">
        <v>4.0000000000000001E-3</v>
      </c>
      <c r="AZ49" s="11">
        <v>0.40656008820286654</v>
      </c>
      <c r="BA49" s="11">
        <v>9.2445652173913047</v>
      </c>
      <c r="BB49" s="11">
        <v>0.80477453580901848</v>
      </c>
      <c r="BC49" s="11">
        <v>0.64068512435476288</v>
      </c>
      <c r="BD49" s="11">
        <v>0.40125027985236511</v>
      </c>
      <c r="BE49" s="27"/>
    </row>
    <row r="50" spans="2:57" ht="13.5" customHeight="1" x14ac:dyDescent="0.2">
      <c r="B50" s="10">
        <v>206</v>
      </c>
      <c r="C50" s="10">
        <v>9.2149999999999999</v>
      </c>
      <c r="D50" s="10">
        <v>206.38396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34</v>
      </c>
      <c r="Q50" s="24">
        <v>1.93</v>
      </c>
      <c r="R50" s="24">
        <v>3.39</v>
      </c>
      <c r="S50" s="24">
        <v>46.61</v>
      </c>
      <c r="T50" s="24">
        <v>93.59</v>
      </c>
      <c r="U50" s="10">
        <v>5</v>
      </c>
      <c r="V50" s="10">
        <v>1.5</v>
      </c>
      <c r="W50" s="10">
        <v>0</v>
      </c>
      <c r="X50" s="10">
        <v>2</v>
      </c>
      <c r="Y50" s="10">
        <v>6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7.7099000000000002</v>
      </c>
      <c r="AK50" s="10">
        <v>0.37990000000000002</v>
      </c>
      <c r="AL50" s="11">
        <v>0.34050000000000002</v>
      </c>
      <c r="AM50" s="11">
        <v>1.6799999999999999E-2</v>
      </c>
      <c r="AN50" s="11">
        <v>2.8662000000000001</v>
      </c>
      <c r="AO50" s="11">
        <v>0.14829999999999999</v>
      </c>
      <c r="AP50" s="11">
        <v>0.37430000000000002</v>
      </c>
      <c r="AQ50" s="11">
        <v>1.9400000000000001E-2</v>
      </c>
      <c r="AR50" s="11">
        <v>14.2258</v>
      </c>
      <c r="AS50" s="11">
        <v>0.69199999999999995</v>
      </c>
      <c r="AT50" s="11">
        <v>0.33310000000000001</v>
      </c>
      <c r="AU50" s="11">
        <v>1.6199999999999999E-2</v>
      </c>
      <c r="AV50" s="11">
        <v>22.4682</v>
      </c>
      <c r="AW50" s="11">
        <v>1.1565000000000001</v>
      </c>
      <c r="AX50" s="11">
        <v>0.42299999999999999</v>
      </c>
      <c r="AY50" s="11">
        <v>2.18E-2</v>
      </c>
      <c r="AZ50" s="11">
        <v>6.108114887746139E-2</v>
      </c>
      <c r="BA50" s="11">
        <v>1.2698889222455718</v>
      </c>
      <c r="BB50" s="11">
        <v>0.11889961645285013</v>
      </c>
      <c r="BC50" s="11">
        <v>0.10735610222116071</v>
      </c>
      <c r="BD50" s="11">
        <v>0.47195040362873075</v>
      </c>
      <c r="BE50" s="27"/>
    </row>
    <row r="51" spans="2:57" ht="13.5" customHeight="1" x14ac:dyDescent="0.2">
      <c r="B51" s="10">
        <v>206</v>
      </c>
      <c r="C51" s="10">
        <v>8.9610000000000003</v>
      </c>
      <c r="D51" s="10">
        <v>206.37338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34</v>
      </c>
      <c r="Q51" s="24">
        <v>1.93</v>
      </c>
      <c r="R51" s="24">
        <v>3.39</v>
      </c>
      <c r="S51" s="24">
        <v>49.8</v>
      </c>
      <c r="T51" s="24">
        <v>91.38</v>
      </c>
      <c r="U51" s="10">
        <v>5</v>
      </c>
      <c r="V51" s="10">
        <v>1.5</v>
      </c>
      <c r="W51" s="10">
        <v>0</v>
      </c>
      <c r="X51" s="10">
        <v>2</v>
      </c>
      <c r="Y51" s="10">
        <v>6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13.715999999999999</v>
      </c>
      <c r="AK51" s="26">
        <v>0.92549999999999999</v>
      </c>
      <c r="AL51" s="26">
        <v>0.48300000000000004</v>
      </c>
      <c r="AM51" s="26">
        <v>3.2500000000000001E-2</v>
      </c>
      <c r="AN51" s="26">
        <v>4.508</v>
      </c>
      <c r="AO51" s="26">
        <v>0.3175</v>
      </c>
      <c r="AP51" s="26">
        <v>0.46850000000000003</v>
      </c>
      <c r="AQ51" s="26">
        <v>3.3000000000000002E-2</v>
      </c>
      <c r="AR51" s="26">
        <v>25.874500000000001</v>
      </c>
      <c r="AS51" s="26">
        <v>1.7435</v>
      </c>
      <c r="AT51" s="26">
        <v>0.48449999999999999</v>
      </c>
      <c r="AU51" s="26">
        <v>3.2500000000000001E-2</v>
      </c>
      <c r="AV51" s="26">
        <v>30.465800000000002</v>
      </c>
      <c r="AW51" s="26">
        <v>2.1736</v>
      </c>
      <c r="AX51" s="26">
        <v>0.4516</v>
      </c>
      <c r="AY51" s="26">
        <v>3.2199999999999999E-2</v>
      </c>
      <c r="AZ51" s="11">
        <v>-1.8367568742528016E-2</v>
      </c>
      <c r="BA51" s="11">
        <v>23.302373581011352</v>
      </c>
      <c r="BB51" s="11">
        <v>-3.5145817754513392E-2</v>
      </c>
      <c r="BC51" s="11">
        <v>-3.4363902235220373E-2</v>
      </c>
      <c r="BD51" s="11">
        <v>0.49839444696844865</v>
      </c>
      <c r="BE51" s="27"/>
    </row>
    <row r="52" spans="2:57" ht="13.5" customHeight="1" x14ac:dyDescent="0.2">
      <c r="B52" s="10">
        <v>206</v>
      </c>
      <c r="C52" s="10">
        <v>8.9510000000000005</v>
      </c>
      <c r="D52" s="10">
        <v>206.37296000000001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34</v>
      </c>
      <c r="Q52" s="24">
        <v>1.93</v>
      </c>
      <c r="R52" s="24">
        <v>3.39</v>
      </c>
      <c r="S52" s="24">
        <v>49.92</v>
      </c>
      <c r="T52" s="24">
        <v>91.3</v>
      </c>
      <c r="U52" s="10">
        <v>5</v>
      </c>
      <c r="V52" s="10">
        <v>1.5</v>
      </c>
      <c r="W52" s="10">
        <v>0</v>
      </c>
      <c r="X52" s="10">
        <v>2</v>
      </c>
      <c r="Y52" s="10">
        <v>6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28.410499999999999</v>
      </c>
      <c r="AK52" s="10">
        <v>0.53720000000000001</v>
      </c>
      <c r="AL52" s="11">
        <v>0.99119999999999997</v>
      </c>
      <c r="AM52" s="11">
        <v>1.8599999999999998E-2</v>
      </c>
      <c r="AN52" s="11">
        <v>9.6239000000000008</v>
      </c>
      <c r="AO52" s="11">
        <v>0.186</v>
      </c>
      <c r="AP52" s="11">
        <v>0.9909</v>
      </c>
      <c r="AQ52" s="11">
        <v>1.9E-2</v>
      </c>
      <c r="AR52" s="11">
        <v>53.398600000000002</v>
      </c>
      <c r="AS52" s="11">
        <v>0.99439999999999995</v>
      </c>
      <c r="AT52" s="11">
        <v>0.99119999999999997</v>
      </c>
      <c r="AU52" s="11">
        <v>1.83E-2</v>
      </c>
      <c r="AV52" s="11">
        <v>67.473100000000002</v>
      </c>
      <c r="AW52" s="11">
        <v>1.3791</v>
      </c>
      <c r="AX52" s="11">
        <v>0.9909</v>
      </c>
      <c r="AY52" s="11">
        <v>2.01E-2</v>
      </c>
      <c r="AZ52" s="25">
        <v>0.75034307430898739</v>
      </c>
      <c r="BA52" s="25">
        <v>1.2635743259186571</v>
      </c>
      <c r="BB52" s="25">
        <v>0.11644164845865491</v>
      </c>
      <c r="BC52" s="25">
        <v>0.17394293727450466</v>
      </c>
      <c r="BD52" s="25">
        <v>13.054721755245597</v>
      </c>
      <c r="BE52" s="27"/>
    </row>
    <row r="53" spans="2:57" ht="13.5" customHeight="1" x14ac:dyDescent="0.2">
      <c r="B53" s="10">
        <v>206</v>
      </c>
      <c r="C53" s="10">
        <v>9.2040000000000006</v>
      </c>
      <c r="D53" s="10">
        <v>206.3835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34</v>
      </c>
      <c r="Q53" s="24">
        <v>1.93</v>
      </c>
      <c r="R53" s="24">
        <v>3.39</v>
      </c>
      <c r="S53" s="24">
        <v>46.75</v>
      </c>
      <c r="T53" s="24">
        <v>93.49</v>
      </c>
      <c r="U53" s="10">
        <v>5</v>
      </c>
      <c r="V53" s="10">
        <v>1.5</v>
      </c>
      <c r="W53" s="10">
        <v>0</v>
      </c>
      <c r="X53" s="10">
        <v>2</v>
      </c>
      <c r="Y53" s="10">
        <v>6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22.262</v>
      </c>
      <c r="AK53" s="10">
        <v>0.1449</v>
      </c>
      <c r="AL53" s="11">
        <v>0.999</v>
      </c>
      <c r="AM53" s="11">
        <v>6.4999999999999997E-3</v>
      </c>
      <c r="AN53" s="11">
        <v>7.5205000000000002</v>
      </c>
      <c r="AO53" s="11">
        <v>5.0500000000000003E-2</v>
      </c>
      <c r="AP53" s="11">
        <v>0.99870000000000003</v>
      </c>
      <c r="AQ53" s="11">
        <v>6.7000000000000002E-3</v>
      </c>
      <c r="AR53" s="11">
        <v>41.988900000000001</v>
      </c>
      <c r="AS53" s="11">
        <v>0.27300000000000002</v>
      </c>
      <c r="AT53" s="11">
        <v>0.999</v>
      </c>
      <c r="AU53" s="11">
        <v>6.4999999999999997E-3</v>
      </c>
      <c r="AV53" s="11">
        <v>52.166400000000003</v>
      </c>
      <c r="AW53" s="11">
        <v>0.38740000000000002</v>
      </c>
      <c r="AX53" s="11">
        <v>0.99870000000000003</v>
      </c>
      <c r="AY53" s="11">
        <v>7.4000000000000003E-3</v>
      </c>
      <c r="AZ53" s="25">
        <v>0.74800165530459783</v>
      </c>
      <c r="BA53" s="25">
        <v>1.2423854875931497</v>
      </c>
      <c r="BB53" s="25">
        <v>0.10809269366673996</v>
      </c>
      <c r="BC53" s="25">
        <v>0.16128256949161854</v>
      </c>
      <c r="BD53" s="25">
        <v>13.412190744970118</v>
      </c>
      <c r="BE53" s="27"/>
    </row>
    <row r="54" spans="2:57" ht="13.5" customHeight="1" x14ac:dyDescent="0.2">
      <c r="B54" s="10">
        <v>206</v>
      </c>
      <c r="C54" s="10">
        <v>9.5190000000000001</v>
      </c>
      <c r="D54" s="10">
        <v>206.39662000000001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34</v>
      </c>
      <c r="Q54" s="24">
        <v>1.93</v>
      </c>
      <c r="R54" s="24">
        <v>3.39</v>
      </c>
      <c r="S54" s="24">
        <v>42.81</v>
      </c>
      <c r="T54" s="24">
        <v>96.42</v>
      </c>
      <c r="U54" s="10">
        <v>5</v>
      </c>
      <c r="V54" s="10">
        <v>1.5</v>
      </c>
      <c r="W54" s="10">
        <v>0</v>
      </c>
      <c r="X54" s="10">
        <v>2</v>
      </c>
      <c r="Y54" s="10">
        <v>6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32.6387</v>
      </c>
      <c r="AK54" s="10">
        <v>3.2099999999999997E-2</v>
      </c>
      <c r="AL54" s="11">
        <v>1.0078</v>
      </c>
      <c r="AM54" s="11">
        <v>1E-3</v>
      </c>
      <c r="AN54" s="11">
        <v>11.258800000000001</v>
      </c>
      <c r="AO54" s="11">
        <v>6.8999999999999999E-3</v>
      </c>
      <c r="AP54" s="11">
        <v>1.0076000000000001</v>
      </c>
      <c r="AQ54" s="11">
        <v>5.9999999999999995E-4</v>
      </c>
      <c r="AR54" s="11">
        <v>61.683799999999998</v>
      </c>
      <c r="AS54" s="11">
        <v>4.8800000000000003E-2</v>
      </c>
      <c r="AT54" s="11">
        <v>1.0078</v>
      </c>
      <c r="AU54" s="11">
        <v>8.0000000000000004E-4</v>
      </c>
      <c r="AV54" s="11">
        <v>77.854399999999998</v>
      </c>
      <c r="AW54" s="11">
        <v>5.7799999999999997E-2</v>
      </c>
      <c r="AX54" s="11">
        <v>1.0076000000000001</v>
      </c>
      <c r="AY54" s="11">
        <v>8.0000000000000004E-4</v>
      </c>
      <c r="AZ54" s="25">
        <v>0.7473146514769976</v>
      </c>
      <c r="BA54" s="25">
        <v>1.262153109892711</v>
      </c>
      <c r="BB54" s="25">
        <v>0.11588654576309571</v>
      </c>
      <c r="BC54" s="25">
        <v>0.17320916721294621</v>
      </c>
      <c r="BD54" s="25">
        <v>13.02550551672639</v>
      </c>
      <c r="BE54" s="27"/>
    </row>
  </sheetData>
  <autoFilter ref="B9:BB54" xr:uid="{BAA74A34-6B9F-459E-B7A4-779119E59B37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6D64-465D-4613-A000-A06D86BE6A7C}">
  <sheetPr codeName="Sheet32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209</v>
      </c>
      <c r="C10" s="10">
        <v>9.15</v>
      </c>
      <c r="D10" s="10">
        <v>209.38124999999999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29.7</v>
      </c>
      <c r="Q10" s="24">
        <v>2.15</v>
      </c>
      <c r="R10" s="24">
        <v>2.02</v>
      </c>
      <c r="S10" s="24">
        <v>47.73</v>
      </c>
      <c r="T10" s="24">
        <v>93.82</v>
      </c>
      <c r="U10" s="10">
        <v>5</v>
      </c>
      <c r="V10" s="10">
        <v>3</v>
      </c>
      <c r="W10" s="10">
        <v>1</v>
      </c>
      <c r="X10" s="10">
        <v>3</v>
      </c>
      <c r="Y10" s="10">
        <v>9</v>
      </c>
      <c r="Z10" s="10">
        <v>1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0.53759999999999997</v>
      </c>
      <c r="AK10" s="10">
        <v>3.2000000000000001E-2</v>
      </c>
      <c r="AL10" s="11">
        <v>2.98E-2</v>
      </c>
      <c r="AM10" s="11">
        <v>1.8E-3</v>
      </c>
      <c r="AN10" s="11">
        <v>1.1972</v>
      </c>
      <c r="AO10" s="11">
        <v>2.7900000000000001E-2</v>
      </c>
      <c r="AP10" s="11">
        <v>0.19839999999999999</v>
      </c>
      <c r="AQ10" s="11">
        <v>4.5999999999999999E-3</v>
      </c>
      <c r="AR10" s="11">
        <v>1.0241</v>
      </c>
      <c r="AS10" s="11">
        <v>8.9800000000000005E-2</v>
      </c>
      <c r="AT10" s="11">
        <v>3.0300000000000001E-2</v>
      </c>
      <c r="AU10" s="11">
        <v>2.7000000000000001E-3</v>
      </c>
      <c r="AV10" s="11">
        <v>23.828499999999998</v>
      </c>
      <c r="AW10" s="11">
        <v>9.7799999999999998E-2</v>
      </c>
      <c r="AX10" s="11">
        <v>0.54410000000000003</v>
      </c>
      <c r="AY10" s="11">
        <v>2.2000000000000001E-3</v>
      </c>
      <c r="AZ10" s="11">
        <v>0.46558922558922555</v>
      </c>
      <c r="BA10" s="11">
        <v>17.957095709570957</v>
      </c>
      <c r="BB10" s="11">
        <v>0.89449860724233987</v>
      </c>
      <c r="BC10" s="11">
        <v>0.71733060312732688</v>
      </c>
      <c r="BD10" s="11">
        <v>0.47457507263988685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3.2603124999999997E-2</v>
      </c>
      <c r="BJ10" s="4">
        <f>DSTDEV(PlotSort,"PhxRed",$BI$35:$BI$38)/SQRT($BH10)</f>
        <v>1.1555919825531576E-3</v>
      </c>
      <c r="BK10" s="4">
        <f>DAVERAGE(PlotSort,"PhxRedEdge",$BI$35:$BI$38)</f>
        <v>0.22327187500000004</v>
      </c>
      <c r="BL10" s="4">
        <f>DSTDEV(PlotSort,"PhxRedEdge",$BI$35:$BI$38)/SQRT($BH10)</f>
        <v>6.1131142648918335E-3</v>
      </c>
      <c r="BM10" s="4">
        <f>DAVERAGE(PlotSort,"TMRed",$BI$35:$BI$38)</f>
        <v>3.3224999999999998E-2</v>
      </c>
      <c r="BN10" s="4">
        <f>DSTDEV(PlotSort,"TMRed",$BI$35:$BI$38)/SQRT($BH10)</f>
        <v>1.1723030132345111E-3</v>
      </c>
      <c r="BO10" s="4">
        <f>DAVERAGE(PlotSort,"TMNIR",$BI$35:$BI$38)</f>
        <v>0.60609687499999998</v>
      </c>
      <c r="BP10" s="4">
        <f>DSTDEV(PlotSort,"TMNIR",$BI$35:$BI$38)/SQRT($BH10)</f>
        <v>1.828253148079528E-2</v>
      </c>
      <c r="BQ10" s="4">
        <f>DAVERAGE(PlotSort,"NDRE",$BI$35:$BI$38)</f>
        <v>0.4606539897281714</v>
      </c>
      <c r="BR10" s="4">
        <f>DSTDEV(PlotSort,"NDRE",$BI$35:$BI$38)/SQRT($BH10)</f>
        <v>3.9117115993602455E-3</v>
      </c>
      <c r="BS10" s="4">
        <f>DAVERAGE(PlotSort,"rvi",$BI$35:$BI$38)</f>
        <v>18.524665615333692</v>
      </c>
      <c r="BT10" s="4">
        <f>DSTDEV(PlotSort,"rvi",$BI$35:$BI$38)/SQRT($BH10)</f>
        <v>0.45144441343113251</v>
      </c>
      <c r="BU10" s="17">
        <f>DAVERAGE(PlotSort,"ndvi",$BI$35:$BI$38)</f>
        <v>0.8952595111571271</v>
      </c>
      <c r="BV10" s="4">
        <f>DSTDEV(PlotSort,"ndvi",$BI$35:$BI$38)/SQRT($BH10)</f>
        <v>3.3814432413361755E-3</v>
      </c>
      <c r="BW10" s="17">
        <f>DAVERAGE(PlotSort,"SAVI",$BI$35:$BI$38)</f>
        <v>0.74905967574127208</v>
      </c>
      <c r="BX10" s="4">
        <f>DSTDEV(PlotSort,"SAVI",$BI$35:$BI$38)/SQRT($BH10)</f>
        <v>1.0430199104967335E-2</v>
      </c>
      <c r="BY10" s="17">
        <f>DAVERAGE(PlotSort,"CCCI",$BI$35:$BI$38)</f>
        <v>0.44480666536207741</v>
      </c>
      <c r="BZ10" s="4">
        <f>DSTDEV(PlotSort,"CCCI",$BI$35:$BI$38)/SQRT($BH10)</f>
        <v>1.6617222432882651E-2</v>
      </c>
    </row>
    <row r="11" spans="1:78" ht="13.5" customHeight="1" x14ac:dyDescent="0.2">
      <c r="B11" s="10">
        <v>209</v>
      </c>
      <c r="C11" s="10">
        <v>9.141</v>
      </c>
      <c r="D11" s="10">
        <v>209.38086999999999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29.7</v>
      </c>
      <c r="Q11" s="24">
        <v>2.15</v>
      </c>
      <c r="R11" s="24">
        <v>2.02</v>
      </c>
      <c r="S11" s="24">
        <v>47.85</v>
      </c>
      <c r="T11" s="24">
        <v>93.74</v>
      </c>
      <c r="U11" s="10">
        <v>5</v>
      </c>
      <c r="V11" s="10">
        <v>3</v>
      </c>
      <c r="W11" s="10">
        <v>1</v>
      </c>
      <c r="X11" s="10">
        <v>3</v>
      </c>
      <c r="Y11" s="10">
        <v>9</v>
      </c>
      <c r="Z11" s="10">
        <v>1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0.64170000000000005</v>
      </c>
      <c r="AK11" s="10">
        <v>2.1999999999999999E-2</v>
      </c>
      <c r="AL11" s="11">
        <v>3.5799999999999998E-2</v>
      </c>
      <c r="AM11" s="11">
        <v>1.1999999999999999E-3</v>
      </c>
      <c r="AN11" s="11">
        <v>1.5088999999999999</v>
      </c>
      <c r="AO11" s="11">
        <v>1.3100000000000001E-2</v>
      </c>
      <c r="AP11" s="11">
        <v>0.25140000000000001</v>
      </c>
      <c r="AQ11" s="11">
        <v>2.2000000000000001E-3</v>
      </c>
      <c r="AR11" s="11">
        <v>1.2212000000000001</v>
      </c>
      <c r="AS11" s="11">
        <v>1.8800000000000001E-2</v>
      </c>
      <c r="AT11" s="11">
        <v>3.6299999999999999E-2</v>
      </c>
      <c r="AU11" s="11">
        <v>5.9999999999999995E-4</v>
      </c>
      <c r="AV11" s="11">
        <v>28.144500000000001</v>
      </c>
      <c r="AW11" s="11">
        <v>0.3453</v>
      </c>
      <c r="AX11" s="11">
        <v>0.64580000000000004</v>
      </c>
      <c r="AY11" s="11">
        <v>7.9000000000000008E-3</v>
      </c>
      <c r="AZ11" s="11">
        <v>0.43958983504235405</v>
      </c>
      <c r="BA11" s="11">
        <v>17.79063360881543</v>
      </c>
      <c r="BB11" s="11">
        <v>0.89356399354933291</v>
      </c>
      <c r="BC11" s="11">
        <v>0.77341172489637089</v>
      </c>
      <c r="BD11" s="11">
        <v>0.33405183652646825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3.1456249999999998E-2</v>
      </c>
      <c r="BJ11" s="4">
        <f>DSTDEV(PlotSort,"PhxRed",$BI$31:$BI$32)/SQRT($BH11)</f>
        <v>1.1040066707980829E-3</v>
      </c>
      <c r="BK11" s="4">
        <f>DAVERAGE(PlotSort,"PhxRedEdge",$BI$31:$BI$32)</f>
        <v>0.2227875</v>
      </c>
      <c r="BL11" s="4">
        <f>DSTDEV(PlotSort,"PhxRedEdge",$BI$31:$BI$32)/SQRT($BH11)</f>
        <v>8.9345438001426046E-3</v>
      </c>
      <c r="BM11" s="4">
        <f>DAVERAGE(PlotSort,"TMRed",$BI$31:$BI$32)</f>
        <v>3.2243750000000002E-2</v>
      </c>
      <c r="BN11" s="4">
        <f>DSTDEV(PlotSort,"TMRed",$BI$31:$BI$32)/SQRT($BH11)</f>
        <v>1.1673320275311563E-3</v>
      </c>
      <c r="BO11" s="4">
        <f>DAVERAGE(PlotSort,"TMNIR",$BI$31:$BI$32)</f>
        <v>0.60462499999999997</v>
      </c>
      <c r="BP11" s="4">
        <f>DSTDEV(PlotSort,"TMNIR",$BI$31:$BI$32)/SQRT($BH11)</f>
        <v>2.5623827615457256E-2</v>
      </c>
      <c r="BQ11" s="4">
        <f>DAVERAGE(PlotSort,"NDRE",$BI$31:$BI$32)</f>
        <v>0.46072202845054333</v>
      </c>
      <c r="BR11" s="4">
        <f>DSTDEV(PlotSort,"NDRE",$BI$31:$BI$32)/SQRT($BH11)</f>
        <v>5.0553641339986764E-3</v>
      </c>
      <c r="BS11" s="4">
        <f>DAVERAGE(PlotSort,"rvi",$BI$31:$BI$32)</f>
        <v>18.771748488720043</v>
      </c>
      <c r="BT11" s="4">
        <f>DSTDEV(PlotSort,"rvi",$BI$31:$BI$32)/SQRT($BH11)</f>
        <v>0.45779014238958571</v>
      </c>
      <c r="BU11" s="17">
        <f>DAVERAGE(PlotSort,"ndvi",$BI$31:$BI$32)</f>
        <v>0.8980266750449023</v>
      </c>
      <c r="BV11" s="4">
        <f>DSTDEV(PlotSort,"ndvi",$BI$31:$BI$32)/SQRT($BH11)</f>
        <v>2.3671013814423256E-3</v>
      </c>
      <c r="BW11" s="17">
        <f>DAVERAGE(PlotSort,"SAVI",$BI$31:$BI$32)</f>
        <v>0.7499680806986293</v>
      </c>
      <c r="BX11" s="4">
        <f>DSTDEV(PlotSort,"SAVI",$BI$31:$BI$32)/SQRT($BH11)</f>
        <v>1.5083692598799785E-2</v>
      </c>
      <c r="BY11" s="17">
        <f>DAVERAGE(PlotSort,"CCCI",$BI$31:$BI$32)</f>
        <v>0.43720445332633384</v>
      </c>
      <c r="BZ11" s="4">
        <f>DSTDEV(PlotSort,"CCCI",$BI$31:$BI$32)/SQRT($BH11)</f>
        <v>2.196312167089624E-2</v>
      </c>
    </row>
    <row r="12" spans="1:78" ht="13.5" customHeight="1" x14ac:dyDescent="0.2">
      <c r="B12" s="10">
        <v>209</v>
      </c>
      <c r="C12" s="10">
        <v>9.1329999999999991</v>
      </c>
      <c r="D12" s="10">
        <v>209.38054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29.7</v>
      </c>
      <c r="Q12" s="24">
        <v>2.15</v>
      </c>
      <c r="R12" s="24">
        <v>2.02</v>
      </c>
      <c r="S12" s="24">
        <v>47.95</v>
      </c>
      <c r="T12" s="24">
        <v>93.67</v>
      </c>
      <c r="U12" s="10">
        <v>5</v>
      </c>
      <c r="V12" s="10">
        <v>3</v>
      </c>
      <c r="W12" s="10">
        <v>1</v>
      </c>
      <c r="X12" s="10">
        <v>3</v>
      </c>
      <c r="Y12" s="10">
        <v>9</v>
      </c>
      <c r="Z12" s="10">
        <v>1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0.59940000000000004</v>
      </c>
      <c r="AK12" s="10">
        <v>1.2999999999999999E-3</v>
      </c>
      <c r="AL12" s="11">
        <v>3.3599999999999998E-2</v>
      </c>
      <c r="AM12" s="11">
        <v>1E-4</v>
      </c>
      <c r="AN12" s="11">
        <v>1.4563999999999999</v>
      </c>
      <c r="AO12" s="11">
        <v>2.24E-2</v>
      </c>
      <c r="AP12" s="11">
        <v>0.24379999999999999</v>
      </c>
      <c r="AQ12" s="11">
        <v>3.8E-3</v>
      </c>
      <c r="AR12" s="11">
        <v>1.1460999999999999</v>
      </c>
      <c r="AS12" s="11">
        <v>3.3099999999999997E-2</v>
      </c>
      <c r="AT12" s="11">
        <v>3.4299999999999997E-2</v>
      </c>
      <c r="AU12" s="11">
        <v>1E-3</v>
      </c>
      <c r="AV12" s="11">
        <v>29.956199999999999</v>
      </c>
      <c r="AW12" s="11">
        <v>0.56369999999999998</v>
      </c>
      <c r="AX12" s="11">
        <v>0.69040000000000001</v>
      </c>
      <c r="AY12" s="11">
        <v>1.2999999999999999E-2</v>
      </c>
      <c r="AZ12" s="11">
        <v>0.47805609077285377</v>
      </c>
      <c r="BA12" s="11">
        <v>20.128279883381925</v>
      </c>
      <c r="BB12" s="11">
        <v>0.90534014074789571</v>
      </c>
      <c r="BC12" s="11">
        <v>0.80358455131869033</v>
      </c>
      <c r="BD12" s="11">
        <v>0.51171767384087752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3.3750000000000002E-2</v>
      </c>
      <c r="BJ12" s="4">
        <f>DSTDEV(PlotSort,"PhxRed",$BJ$31:$BJ$32)/SQRT($BH12)</f>
        <v>2.0311121748112951E-3</v>
      </c>
      <c r="BK12" s="4">
        <f>DAVERAGE(PlotSort,"PhxRedEdge",$BJ$31:$BJ$32)</f>
        <v>0.22375624999999999</v>
      </c>
      <c r="BL12" s="4">
        <f>DSTDEV(PlotSort,"PhxRedEdge",$BJ$31:$BJ$32)/SQRT($BH12)</f>
        <v>8.6374763325773197E-3</v>
      </c>
      <c r="BM12" s="4">
        <f>DAVERAGE(PlotSort,"TMRed",$BJ$31:$BJ$32)</f>
        <v>3.4206250000000001E-2</v>
      </c>
      <c r="BN12" s="4">
        <f>DSTDEV(PlotSort,"TMRed",$BJ$31:$BJ$32)/SQRT($BH12)</f>
        <v>2.0467956409552287E-3</v>
      </c>
      <c r="BO12" s="4">
        <f>DAVERAGE(PlotSort,"TMNIR",$BJ$31:$BJ$32)</f>
        <v>0.6075687500000001</v>
      </c>
      <c r="BP12" s="4">
        <f>DSTDEV(PlotSort,"TMNIR",$BJ$31:$BJ$32)/SQRT($BH12)</f>
        <v>2.6920275380509995E-2</v>
      </c>
      <c r="BQ12" s="4">
        <f>DAVERAGE(PlotSort,"NDRE",$BJ$31:$BJ$32)</f>
        <v>0.46058595100579952</v>
      </c>
      <c r="BR12" s="4">
        <f>DSTDEV(PlotSort,"NDRE",$BJ$31:$BJ$32)/SQRT($BH12)</f>
        <v>6.139122505277237E-3</v>
      </c>
      <c r="BS12" s="4">
        <f>DAVERAGE(PlotSort,"rvi",$BJ$31:$BJ$32)</f>
        <v>18.277582741947331</v>
      </c>
      <c r="BT12" s="4">
        <f>DSTDEV(PlotSort,"rvi",$BJ$31:$BJ$32)/SQRT($BH12)</f>
        <v>0.79036069876352766</v>
      </c>
      <c r="BU12" s="17">
        <f>DAVERAGE(PlotSort,"ndvi",$BJ$31:$BJ$32)</f>
        <v>0.89249234726935156</v>
      </c>
      <c r="BV12" s="4">
        <f>DSTDEV(PlotSort,"ndvi",$BJ$31:$BJ$32)/SQRT($BH12)</f>
        <v>6.3747203558924027E-3</v>
      </c>
      <c r="BW12" s="17">
        <f>DAVERAGE(PlotSort,"SAVI",$BJ$31:$BJ$32)</f>
        <v>0.74815127078391497</v>
      </c>
      <c r="BX12" s="4">
        <f>DSTDEV(PlotSort,"SAVI",$BJ$31:$BJ$32)/SQRT($BH12)</f>
        <v>1.4900792313463952E-2</v>
      </c>
      <c r="BY12" s="17">
        <f>DAVERAGE(PlotSort,"CCCI",$BJ$31:$BJ$32)</f>
        <v>0.45240887739782076</v>
      </c>
      <c r="BZ12" s="4">
        <f>DSTDEV(PlotSort,"CCCI",$BJ$31:$BJ$32)/SQRT($BH12)</f>
        <v>2.5519823780961865E-2</v>
      </c>
    </row>
    <row r="13" spans="1:78" ht="13.5" customHeight="1" x14ac:dyDescent="0.2">
      <c r="B13" s="10">
        <v>209</v>
      </c>
      <c r="C13" s="10">
        <v>9.1240000000000006</v>
      </c>
      <c r="D13" s="10">
        <v>209.38016999999999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29.7</v>
      </c>
      <c r="Q13" s="24">
        <v>2.15</v>
      </c>
      <c r="R13" s="24">
        <v>2.02</v>
      </c>
      <c r="S13" s="24">
        <v>48.06</v>
      </c>
      <c r="T13" s="24">
        <v>93.59</v>
      </c>
      <c r="U13" s="10">
        <v>5</v>
      </c>
      <c r="V13" s="10">
        <v>3</v>
      </c>
      <c r="W13" s="10">
        <v>1</v>
      </c>
      <c r="X13" s="10">
        <v>3</v>
      </c>
      <c r="Y13" s="10">
        <v>9</v>
      </c>
      <c r="Z13" s="10">
        <v>1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0.55940000000000001</v>
      </c>
      <c r="AK13" s="10">
        <v>3.4299999999999997E-2</v>
      </c>
      <c r="AL13" s="11">
        <v>3.15E-2</v>
      </c>
      <c r="AM13" s="11">
        <v>1.9E-3</v>
      </c>
      <c r="AN13" s="11">
        <v>1.3746</v>
      </c>
      <c r="AO13" s="11">
        <v>0.1067</v>
      </c>
      <c r="AP13" s="11">
        <v>0.23139999999999999</v>
      </c>
      <c r="AQ13" s="11">
        <v>1.7999999999999999E-2</v>
      </c>
      <c r="AR13" s="11">
        <v>1.0530999999999999</v>
      </c>
      <c r="AS13" s="11">
        <v>6.1699999999999998E-2</v>
      </c>
      <c r="AT13" s="11">
        <v>3.1699999999999999E-2</v>
      </c>
      <c r="AU13" s="11">
        <v>1.9E-3</v>
      </c>
      <c r="AV13" s="11">
        <v>26.750900000000001</v>
      </c>
      <c r="AW13" s="11">
        <v>1.3977999999999999</v>
      </c>
      <c r="AX13" s="11">
        <v>0.61960000000000004</v>
      </c>
      <c r="AY13" s="11">
        <v>3.2399999999999998E-2</v>
      </c>
      <c r="AZ13" s="11">
        <v>0.4561692126909519</v>
      </c>
      <c r="BA13" s="11">
        <v>19.545741324921138</v>
      </c>
      <c r="BB13" s="11">
        <v>0.90265622600951956</v>
      </c>
      <c r="BC13" s="11">
        <v>0.76596021888300192</v>
      </c>
      <c r="BD13" s="11">
        <v>0.39987249513705947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3.55375E-2</v>
      </c>
      <c r="BJ13" s="4">
        <f>DSTDEV(PlotSort,"PhxRed",$BL$35:$BL$36)/SQRT($BH13)</f>
        <v>3.5407796508275277E-3</v>
      </c>
      <c r="BK13" s="4">
        <f>DAVERAGE(PlotSort,"PhxRedEdge",$BL$35:$BL$36)</f>
        <v>0.22042499999999995</v>
      </c>
      <c r="BL13" s="4">
        <f>DSTDEV(PlotSort,"PhxRedEdge",$BL$35:$BL$36)/SQRT($BH13)</f>
        <v>1.3407603786125124E-2</v>
      </c>
      <c r="BM13" s="4">
        <f>DAVERAGE(PlotSort,"TMRed",$BL$35:$BL$36)</f>
        <v>3.61625E-2</v>
      </c>
      <c r="BN13" s="4">
        <f>DSTDEV(PlotSort,"TMRed",$BL$35:$BL$36)/SQRT($BH13)</f>
        <v>3.6083701059382162E-3</v>
      </c>
      <c r="BO13" s="4">
        <f>DAVERAGE(PlotSort,"TMNIR",$BL$35:$BL$36)</f>
        <v>0.57202500000000001</v>
      </c>
      <c r="BP13" s="4">
        <f>DSTDEV(PlotSort,"TMNIR",$BL$35:$BL$36)/SQRT($BH13)</f>
        <v>4.0795551884628606E-2</v>
      </c>
      <c r="BQ13" s="4">
        <f>DAVERAGE(PlotSort,"NDRE",$BL$35:$BL$36)</f>
        <v>0.44214461827445428</v>
      </c>
      <c r="BR13" s="4">
        <f>DSTDEV(PlotSort,"NDRE",$BL$35:$BL$36)/SQRT($BH13)</f>
        <v>6.9384354133803774E-3</v>
      </c>
      <c r="BS13" s="4">
        <f>DAVERAGE(PlotSort,"rvi",$BL$35:$BL$36)</f>
        <v>16.440832006510369</v>
      </c>
      <c r="BT13" s="4">
        <f>DSTDEV(PlotSort,"rvi",$BL$35:$BL$36)/SQRT($BH13)</f>
        <v>1.2280909917296048</v>
      </c>
      <c r="BU13" s="17">
        <f>DAVERAGE(PlotSort,"ndvi",$BL$35:$BL$36)</f>
        <v>0.87996975685305312</v>
      </c>
      <c r="BV13" s="4">
        <f>DSTDEV(PlotSort,"ndvi",$BL$35:$BL$36)/SQRT($BH13)</f>
        <v>1.1245093278744185E-2</v>
      </c>
      <c r="BW13" s="17">
        <f>DAVERAGE(PlotSort,"SAVI",$BL$35:$BL$36)</f>
        <v>0.71921218279020227</v>
      </c>
      <c r="BX13" s="4">
        <f>DSTDEV(PlotSort,"SAVI",$BL$35:$BL$36)/SQRT($BH13)</f>
        <v>2.4420218324835204E-2</v>
      </c>
      <c r="BY13" s="17">
        <f>DAVERAGE(PlotSort,"CCCI",$BL$35:$BL$36)</f>
        <v>0.38658104371433605</v>
      </c>
      <c r="BZ13" s="4">
        <f>DSTDEV(PlotSort,"CCCI",$BL$35:$BL$36)/SQRT($BH13)</f>
        <v>2.9608612367906188E-2</v>
      </c>
    </row>
    <row r="14" spans="1:78" ht="13.5" customHeight="1" x14ac:dyDescent="0.2">
      <c r="B14" s="10">
        <v>209</v>
      </c>
      <c r="C14" s="10">
        <v>9.1159999999999997</v>
      </c>
      <c r="D14" s="10">
        <v>209.37983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29.7</v>
      </c>
      <c r="Q14" s="24">
        <v>2.15</v>
      </c>
      <c r="R14" s="24">
        <v>2.02</v>
      </c>
      <c r="S14" s="24">
        <v>48.16</v>
      </c>
      <c r="T14" s="24">
        <v>93.52</v>
      </c>
      <c r="U14" s="10">
        <v>5</v>
      </c>
      <c r="V14" s="10">
        <v>3</v>
      </c>
      <c r="W14" s="10">
        <v>1</v>
      </c>
      <c r="X14" s="10">
        <v>3</v>
      </c>
      <c r="Y14" s="10">
        <v>9</v>
      </c>
      <c r="Z14" s="10">
        <v>1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0.56030000000000002</v>
      </c>
      <c r="AK14" s="10">
        <v>2.01E-2</v>
      </c>
      <c r="AL14" s="11">
        <v>3.1699999999999999E-2</v>
      </c>
      <c r="AM14" s="11">
        <v>1.1000000000000001E-3</v>
      </c>
      <c r="AN14" s="11">
        <v>1.3808</v>
      </c>
      <c r="AO14" s="11">
        <v>5.16E-2</v>
      </c>
      <c r="AP14" s="11">
        <v>0.23350000000000001</v>
      </c>
      <c r="AQ14" s="11">
        <v>8.6999999999999994E-3</v>
      </c>
      <c r="AR14" s="11">
        <v>1.0911</v>
      </c>
      <c r="AS14" s="11">
        <v>4.5100000000000001E-2</v>
      </c>
      <c r="AT14" s="11">
        <v>3.3000000000000002E-2</v>
      </c>
      <c r="AU14" s="11">
        <v>1.4E-3</v>
      </c>
      <c r="AV14" s="11">
        <v>26.338999999999999</v>
      </c>
      <c r="AW14" s="11">
        <v>1.4352</v>
      </c>
      <c r="AX14" s="11">
        <v>0.61280000000000001</v>
      </c>
      <c r="AY14" s="11">
        <v>3.3399999999999999E-2</v>
      </c>
      <c r="AZ14" s="11">
        <v>0.44818622237977068</v>
      </c>
      <c r="BA14" s="11">
        <v>18.56969696969697</v>
      </c>
      <c r="BB14" s="11">
        <v>0.89780117683493332</v>
      </c>
      <c r="BC14" s="11">
        <v>0.75903299005061964</v>
      </c>
      <c r="BD14" s="11">
        <v>0.36963296463126211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3.1268749999999998E-2</v>
      </c>
      <c r="BJ14" s="4">
        <f>DSTDEV(PlotSort,"PhxRed",$BM$35:$BM$36)/SQRT($BH14)</f>
        <v>1.0269582411990602E-3</v>
      </c>
      <c r="BK14" s="4">
        <f>DAVERAGE(PlotSort,"PhxRedEdge",$BM$35:$BM$36)</f>
        <v>0.21774374999999999</v>
      </c>
      <c r="BL14" s="4">
        <f>DSTDEV(PlotSort,"PhxRedEdge",$BM$35:$BM$36)/SQRT($BH14)</f>
        <v>5.975358906584574E-3</v>
      </c>
      <c r="BM14" s="4">
        <f>DAVERAGE(PlotSort,"TMRed",$BM$35:$BM$36)</f>
        <v>3.169375E-2</v>
      </c>
      <c r="BN14" s="4">
        <f>DSTDEV(PlotSort,"TMRed",$BM$35:$BM$36)/SQRT($BH14)</f>
        <v>1.0268669481323599E-3</v>
      </c>
      <c r="BO14" s="4">
        <f>DAVERAGE(PlotSort,"TMNIR",$BM$35:$BM$36)</f>
        <v>0.60151250000000001</v>
      </c>
      <c r="BP14" s="4">
        <f>DSTDEV(PlotSort,"TMNIR",$BM$35:$BM$36)/SQRT($BH14)</f>
        <v>1.7256636102767422E-2</v>
      </c>
      <c r="BQ14" s="4">
        <f>DAVERAGE(PlotSort,"NDRE",$BM$35:$BM$36)</f>
        <v>0.46806961167653954</v>
      </c>
      <c r="BR14" s="4">
        <f>DSTDEV(PlotSort,"NDRE",$BM$35:$BM$36)/SQRT($BH14)</f>
        <v>4.169524128111419E-3</v>
      </c>
      <c r="BS14" s="4">
        <f>DAVERAGE(PlotSort,"rvi",$BM$35:$BM$36)</f>
        <v>19.094091130942054</v>
      </c>
      <c r="BT14" s="4">
        <f>DSTDEV(PlotSort,"rvi",$BM$35:$BM$36)/SQRT($BH14)</f>
        <v>0.45915255581259107</v>
      </c>
      <c r="BU14" s="17">
        <f>DAVERAGE(PlotSort,"ndvi",$BM$35:$BM$36)</f>
        <v>0.89967670820113133</v>
      </c>
      <c r="BV14" s="4">
        <f>DSTDEV(PlotSort,"ndvi",$BM$35:$BM$36)/SQRT($BH14)</f>
        <v>2.3204490299357111E-3</v>
      </c>
      <c r="BW14" s="17">
        <f>DAVERAGE(PlotSort,"SAVI",$BM$35:$BM$36)</f>
        <v>0.75184947572644034</v>
      </c>
      <c r="BX14" s="4">
        <f>DSTDEV(PlotSort,"SAVI",$BM$35:$BM$36)/SQRT($BH14)</f>
        <v>1.0326204622828735E-2</v>
      </c>
      <c r="BY14" s="17">
        <f>DAVERAGE(PlotSort,"CCCI",$BM$35:$BM$36)</f>
        <v>0.47309748390832895</v>
      </c>
      <c r="BZ14" s="4">
        <f>DSTDEV(PlotSort,"CCCI",$BM$35:$BM$36)/SQRT($BH14)</f>
        <v>1.896056720438101E-2</v>
      </c>
    </row>
    <row r="15" spans="1:78" ht="13.5" customHeight="1" x14ac:dyDescent="0.2">
      <c r="B15" s="10">
        <v>209</v>
      </c>
      <c r="C15" s="10">
        <v>9.1080000000000005</v>
      </c>
      <c r="D15" s="10">
        <v>209.37950000000001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29.7</v>
      </c>
      <c r="Q15" s="24">
        <v>2.15</v>
      </c>
      <c r="R15" s="24">
        <v>2.02</v>
      </c>
      <c r="S15" s="24">
        <v>48.26</v>
      </c>
      <c r="T15" s="24">
        <v>93.44</v>
      </c>
      <c r="U15" s="10">
        <v>5</v>
      </c>
      <c r="V15" s="10">
        <v>3</v>
      </c>
      <c r="W15" s="10">
        <v>1</v>
      </c>
      <c r="X15" s="10">
        <v>3</v>
      </c>
      <c r="Y15" s="10">
        <v>9</v>
      </c>
      <c r="Z15" s="10">
        <v>1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0.47260000000000002</v>
      </c>
      <c r="AK15" s="10">
        <v>1.49E-2</v>
      </c>
      <c r="AL15" s="11">
        <v>2.6800000000000001E-2</v>
      </c>
      <c r="AM15" s="11">
        <v>8.0000000000000004E-4</v>
      </c>
      <c r="AN15" s="11">
        <v>1.1880999999999999</v>
      </c>
      <c r="AO15" s="11">
        <v>5.7000000000000002E-2</v>
      </c>
      <c r="AP15" s="11">
        <v>0.2019</v>
      </c>
      <c r="AQ15" s="11">
        <v>9.7000000000000003E-3</v>
      </c>
      <c r="AR15" s="11">
        <v>0.85560000000000003</v>
      </c>
      <c r="AS15" s="11">
        <v>8.9999999999999998E-4</v>
      </c>
      <c r="AT15" s="11">
        <v>2.5999999999999999E-2</v>
      </c>
      <c r="AU15" s="11">
        <v>0</v>
      </c>
      <c r="AV15" s="11">
        <v>25.0474</v>
      </c>
      <c r="AW15" s="11">
        <v>0.66349999999999998</v>
      </c>
      <c r="AX15" s="11">
        <v>0.58540000000000003</v>
      </c>
      <c r="AY15" s="11">
        <v>1.55E-2</v>
      </c>
      <c r="AZ15" s="11">
        <v>0.4871078369109616</v>
      </c>
      <c r="BA15" s="11">
        <v>22.515384615384619</v>
      </c>
      <c r="BB15" s="11">
        <v>0.91494929669610725</v>
      </c>
      <c r="BC15" s="11">
        <v>0.75499370163757418</v>
      </c>
      <c r="BD15" s="11">
        <v>0.53324735212788676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3.2337499999999998E-2</v>
      </c>
      <c r="BJ15" s="4">
        <f>DSTDEV(PlotSort,"PhxRed",$BN$35:$BN$36)/SQRT($BH15)</f>
        <v>2.2021853999412205E-3</v>
      </c>
      <c r="BK15" s="4">
        <f>DAVERAGE(PlotSort,"PhxRedEdge",$BN$35:$BN$36)</f>
        <v>0.237175</v>
      </c>
      <c r="BL15" s="4">
        <f>DSTDEV(PlotSort,"PhxRedEdge",$BN$35:$BN$36)/SQRT($BH15)</f>
        <v>1.7079161801948694E-2</v>
      </c>
      <c r="BM15" s="4">
        <f>DAVERAGE(PlotSort,"TMRed",$BN$35:$BN$36)</f>
        <v>3.3350000000000005E-2</v>
      </c>
      <c r="BN15" s="4">
        <f>DSTDEV(PlotSort,"TMRed",$BN$35:$BN$36)/SQRT($BH15)</f>
        <v>2.2136750309964415E-3</v>
      </c>
      <c r="BO15" s="4">
        <f>DAVERAGE(PlotSort,"TMNIR",$BN$35:$BN$36)</f>
        <v>0.64933750000000001</v>
      </c>
      <c r="BP15" s="4">
        <f>DSTDEV(PlotSort,"TMNIR",$BN$35:$BN$36)/SQRT($BH15)</f>
        <v>5.0413656516789765E-2</v>
      </c>
      <c r="BQ15" s="4">
        <f>DAVERAGE(PlotSort,"NDRE",$BN$35:$BN$36)</f>
        <v>0.46433211728515206</v>
      </c>
      <c r="BR15" s="4">
        <f>DSTDEV(PlotSort,"NDRE",$BN$35:$BN$36)/SQRT($BH15)</f>
        <v>9.0454011179211518E-3</v>
      </c>
      <c r="BS15" s="4">
        <f>DAVERAGE(PlotSort,"rvi",$BN$35:$BN$36)</f>
        <v>19.469648192940273</v>
      </c>
      <c r="BT15" s="4">
        <f>DSTDEV(PlotSort,"rvi",$BN$35:$BN$36)/SQRT($BH15)</f>
        <v>0.59827434627943654</v>
      </c>
      <c r="BU15" s="17">
        <f>DAVERAGE(PlotSort,"ndvi",$BN$35:$BN$36)</f>
        <v>0.90171487137319173</v>
      </c>
      <c r="BV15" s="4">
        <f>DSTDEV(PlotSort,"ndvi",$BN$35:$BN$36)/SQRT($BH15)</f>
        <v>2.845165029212407E-3</v>
      </c>
      <c r="BW15" s="17">
        <f>DAVERAGE(PlotSort,"SAVI",$BN$35:$BN$36)</f>
        <v>0.77332756872200559</v>
      </c>
      <c r="BX15" s="4">
        <f>DSTDEV(PlotSort,"SAVI",$BN$35:$BN$36)/SQRT($BH15)</f>
        <v>2.5693603111839859E-2</v>
      </c>
      <c r="BY15" s="17">
        <f>DAVERAGE(PlotSort,"CCCI",$BN$35:$BN$36)</f>
        <v>0.44645064991731531</v>
      </c>
      <c r="BZ15" s="4">
        <f>DSTDEV(PlotSort,"CCCI",$BN$35:$BN$36)/SQRT($BH15)</f>
        <v>4.1960744948208312E-2</v>
      </c>
    </row>
    <row r="16" spans="1:78" ht="13.5" customHeight="1" x14ac:dyDescent="0.2">
      <c r="B16" s="10">
        <v>209</v>
      </c>
      <c r="C16" s="10">
        <v>9.1</v>
      </c>
      <c r="D16" s="10">
        <v>209.37916999999999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29.7</v>
      </c>
      <c r="Q16" s="24">
        <v>2.15</v>
      </c>
      <c r="R16" s="24">
        <v>2.02</v>
      </c>
      <c r="S16" s="24">
        <v>48.36</v>
      </c>
      <c r="T16" s="24">
        <v>93.37</v>
      </c>
      <c r="U16" s="10">
        <v>5</v>
      </c>
      <c r="V16" s="10">
        <v>3</v>
      </c>
      <c r="W16" s="10">
        <v>1</v>
      </c>
      <c r="X16" s="10">
        <v>3</v>
      </c>
      <c r="Y16" s="10">
        <v>9</v>
      </c>
      <c r="Z16" s="10">
        <v>1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0.51359999999999995</v>
      </c>
      <c r="AK16" s="10">
        <v>7.6E-3</v>
      </c>
      <c r="AL16" s="11">
        <v>2.93E-2</v>
      </c>
      <c r="AM16" s="11">
        <v>4.0000000000000002E-4</v>
      </c>
      <c r="AN16" s="11">
        <v>1.2478</v>
      </c>
      <c r="AO16" s="11">
        <v>3.5999999999999999E-3</v>
      </c>
      <c r="AP16" s="11">
        <v>0.21310000000000001</v>
      </c>
      <c r="AQ16" s="11">
        <v>5.9999999999999995E-4</v>
      </c>
      <c r="AR16" s="11">
        <v>0.99639999999999995</v>
      </c>
      <c r="AS16" s="11">
        <v>1.3899999999999999E-2</v>
      </c>
      <c r="AT16" s="11">
        <v>3.04E-2</v>
      </c>
      <c r="AU16" s="11">
        <v>4.0000000000000002E-4</v>
      </c>
      <c r="AV16" s="11">
        <v>24.2486</v>
      </c>
      <c r="AW16" s="11">
        <v>0.1394</v>
      </c>
      <c r="AX16" s="11">
        <v>0.56930000000000003</v>
      </c>
      <c r="AY16" s="11">
        <v>3.3E-3</v>
      </c>
      <c r="AZ16" s="11">
        <v>0.4552658486707567</v>
      </c>
      <c r="BA16" s="11">
        <v>18.726973684210527</v>
      </c>
      <c r="BB16" s="11">
        <v>0.89861597465399368</v>
      </c>
      <c r="BC16" s="11">
        <v>0.73506410839319825</v>
      </c>
      <c r="BD16" s="11">
        <v>0.40619930403039284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3.2281249999999997E-2</v>
      </c>
      <c r="BJ16" s="4">
        <f>DSTDEV(PlotSort,"PhxRed",$BK$31:$BK$32)/SQRT($BH16)</f>
        <v>1.0675992830489662E-3</v>
      </c>
      <c r="BK16" s="4">
        <f>DAVERAGE(PlotSort,"PhxRedEdge",$BK$31:$BK$32)</f>
        <v>0.22399374999999999</v>
      </c>
      <c r="BL16" s="4">
        <f>DSTDEV(PlotSort,"PhxRedEdge",$BK$31:$BK$32)/SQRT($BH16)</f>
        <v>7.1554843112935007E-3</v>
      </c>
      <c r="BM16" s="4">
        <f>DAVERAGE(PlotSort,"TMRed",$BK$31:$BK$32)</f>
        <v>3.3281250000000005E-2</v>
      </c>
      <c r="BN16" s="4">
        <f>DSTDEV(PlotSort,"TMRed",$BK$31:$BK$32)/SQRT($BH16)</f>
        <v>1.1027699499442305E-3</v>
      </c>
      <c r="BO16" s="4">
        <f>DAVERAGE(PlotSort,"TMNIR",$BK$31:$BK$32)</f>
        <v>0.58518750000000008</v>
      </c>
      <c r="BP16" s="4">
        <f>DSTDEV(PlotSort,"TMNIR",$BK$31:$BK$32)/SQRT($BH16)</f>
        <v>1.8105516827291213E-2</v>
      </c>
      <c r="BQ16" s="4">
        <f>DAVERAGE(PlotSort,"NDRE",$BK$31:$BK$32)</f>
        <v>0.44647295414125154</v>
      </c>
      <c r="BR16" s="4">
        <f>DSTDEV(PlotSort,"NDRE",$BK$31:$BK$32)/SQRT($BH16)</f>
        <v>2.7312587200129749E-3</v>
      </c>
      <c r="BS16" s="4">
        <f>DAVERAGE(PlotSort,"rvi",$BK$31:$BK$32)</f>
        <v>17.641494161090375</v>
      </c>
      <c r="BT16" s="4">
        <f>DSTDEV(PlotSort,"rvi",$BK$31:$BK$32)/SQRT($BH16)</f>
        <v>0.31929897822758774</v>
      </c>
      <c r="BU16" s="17">
        <f>DAVERAGE(PlotSort,"ndvi",$BK$31:$BK$32)</f>
        <v>0.89222504747112619</v>
      </c>
      <c r="BV16" s="4">
        <f>DSTDEV(PlotSort,"ndvi",$BK$31:$BK$32)/SQRT($BH16)</f>
        <v>1.9013591699888926E-3</v>
      </c>
      <c r="BW16" s="17">
        <f>DAVERAGE(PlotSort,"SAVI",$BK$31:$BK$32)</f>
        <v>0.73734017788990724</v>
      </c>
      <c r="BX16" s="4">
        <f>DSTDEV(PlotSort,"SAVI",$BK$31:$BK$32)/SQRT($BH16)</f>
        <v>1.1222375321955708E-2</v>
      </c>
      <c r="BY16" s="17">
        <f>DAVERAGE(PlotSort,"CCCI",$BK$31:$BK$32)</f>
        <v>0.37565766072276724</v>
      </c>
      <c r="BZ16" s="4">
        <f>DSTDEV(PlotSort,"CCCI",$BK$31:$BK$32)/SQRT($BH16)</f>
        <v>1.3670539031313135E-2</v>
      </c>
    </row>
    <row r="17" spans="2:78" ht="13.5" customHeight="1" x14ac:dyDescent="0.2">
      <c r="B17" s="10">
        <v>209</v>
      </c>
      <c r="C17" s="10">
        <v>9.0920000000000005</v>
      </c>
      <c r="D17" s="10">
        <v>209.37882999999999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29.7</v>
      </c>
      <c r="Q17" s="24">
        <v>2.15</v>
      </c>
      <c r="R17" s="24">
        <v>2.02</v>
      </c>
      <c r="S17" s="24">
        <v>48.46</v>
      </c>
      <c r="T17" s="24">
        <v>93.3</v>
      </c>
      <c r="U17" s="10">
        <v>5</v>
      </c>
      <c r="V17" s="10">
        <v>3</v>
      </c>
      <c r="W17" s="10">
        <v>1</v>
      </c>
      <c r="X17" s="10">
        <v>3</v>
      </c>
      <c r="Y17" s="10">
        <v>9</v>
      </c>
      <c r="Z17" s="10">
        <v>1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0.47170000000000001</v>
      </c>
      <c r="AK17" s="10">
        <v>2.1000000000000001E-2</v>
      </c>
      <c r="AL17" s="11">
        <v>2.7E-2</v>
      </c>
      <c r="AM17" s="11">
        <v>1.1999999999999999E-3</v>
      </c>
      <c r="AN17" s="11">
        <v>1.141</v>
      </c>
      <c r="AO17" s="11">
        <v>4.1300000000000003E-2</v>
      </c>
      <c r="AP17" s="11">
        <v>0.19589999999999999</v>
      </c>
      <c r="AQ17" s="11">
        <v>7.1000000000000004E-3</v>
      </c>
      <c r="AR17" s="11">
        <v>0.86580000000000001</v>
      </c>
      <c r="AS17" s="11">
        <v>1.3899999999999999E-2</v>
      </c>
      <c r="AT17" s="11">
        <v>2.6499999999999999E-2</v>
      </c>
      <c r="AU17" s="11">
        <v>4.0000000000000002E-4</v>
      </c>
      <c r="AV17" s="11">
        <v>23.926200000000001</v>
      </c>
      <c r="AW17" s="11">
        <v>0.45340000000000003</v>
      </c>
      <c r="AX17" s="11">
        <v>0.56420000000000003</v>
      </c>
      <c r="AY17" s="11">
        <v>1.0699999999999999E-2</v>
      </c>
      <c r="AZ17" s="11">
        <v>0.48454150769635584</v>
      </c>
      <c r="BA17" s="11">
        <v>21.29056603773585</v>
      </c>
      <c r="BB17" s="11">
        <v>0.91027594379549692</v>
      </c>
      <c r="BC17" s="11">
        <v>0.73947923351975808</v>
      </c>
      <c r="BD17" s="11">
        <v>0.53278523904817043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3.2925000000000003E-2</v>
      </c>
      <c r="BJ17" s="4">
        <f>DSTDEV(PlotSort,"PhxRed",$BL$31:$BL$32)/SQRT($BH17)</f>
        <v>2.0895075177339395E-3</v>
      </c>
      <c r="BK17" s="4">
        <f>DAVERAGE(PlotSort,"PhxRedEdge",$BL$31:$BL$32)</f>
        <v>0.22255</v>
      </c>
      <c r="BL17" s="4">
        <f>DSTDEV(PlotSort,"PhxRedEdge",$BL$31:$BL$32)/SQRT($BH17)</f>
        <v>1.0158391440905705E-2</v>
      </c>
      <c r="BM17" s="4">
        <f>DAVERAGE(PlotSort,"TMRed",$BL$31:$BL$32)</f>
        <v>3.3168749999999997E-2</v>
      </c>
      <c r="BN17" s="4">
        <f>DSTDEV(PlotSort,"TMRed",$BL$31:$BL$32)/SQRT($BH17)</f>
        <v>2.1127927558486849E-3</v>
      </c>
      <c r="BO17" s="4">
        <f>DAVERAGE(PlotSort,"TMNIR",$BL$31:$BL$32)</f>
        <v>0.62700624999999999</v>
      </c>
      <c r="BP17" s="4">
        <f>DSTDEV(PlotSort,"TMNIR",$BL$31:$BL$32)/SQRT($BH17)</f>
        <v>3.1551026751319863E-2</v>
      </c>
      <c r="BQ17" s="4">
        <f>DAVERAGE(PlotSort,"NDRE",$BL$31:$BL$32)</f>
        <v>0.4748350253150912</v>
      </c>
      <c r="BR17" s="4">
        <f>DSTDEV(PlotSort,"NDRE",$BL$31:$BL$32)/SQRT($BH17)</f>
        <v>5.3826392528673814E-3</v>
      </c>
      <c r="BS17" s="4">
        <f>DAVERAGE(PlotSort,"rvi",$BL$31:$BL$32)</f>
        <v>19.407837069576999</v>
      </c>
      <c r="BT17" s="4">
        <f>DSTDEV(PlotSort,"rvi",$BL$31:$BL$32)/SQRT($BH17)</f>
        <v>0.79776631600526715</v>
      </c>
      <c r="BU17" s="17">
        <f>DAVERAGE(PlotSort,"ndvi",$BL$31:$BL$32)</f>
        <v>0.89829397484312756</v>
      </c>
      <c r="BV17" s="4">
        <f>DSTDEV(PlotSort,"ndvi",$BL$31:$BL$32)/SQRT($BH17)</f>
        <v>6.512932674449177E-3</v>
      </c>
      <c r="BW17" s="17">
        <f>DAVERAGE(PlotSort,"SAVI",$BL$31:$BL$32)</f>
        <v>0.76077917359263691</v>
      </c>
      <c r="BX17" s="4">
        <f>DSTDEV(PlotSort,"SAVI",$BL$31:$BL$32)/SQRT($BH17)</f>
        <v>1.7475892788095849E-2</v>
      </c>
      <c r="BY17" s="17">
        <f>DAVERAGE(PlotSort,"CCCI",$BL$31:$BL$32)</f>
        <v>0.51395567000138731</v>
      </c>
      <c r="BZ17" s="4">
        <f>DSTDEV(PlotSort,"CCCI",$BL$31:$BL$32)/SQRT($BH17)</f>
        <v>1.7802181138814554E-2</v>
      </c>
    </row>
    <row r="18" spans="2:78" ht="13.5" customHeight="1" x14ac:dyDescent="0.2">
      <c r="B18" s="10">
        <v>209</v>
      </c>
      <c r="C18" s="10">
        <v>9.1669999999999998</v>
      </c>
      <c r="D18" s="10">
        <v>209.38195999999999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29.7</v>
      </c>
      <c r="Q18" s="24">
        <v>2.15</v>
      </c>
      <c r="R18" s="24">
        <v>2.02</v>
      </c>
      <c r="S18" s="24">
        <v>47.52</v>
      </c>
      <c r="T18" s="24">
        <v>93.97</v>
      </c>
      <c r="U18" s="10">
        <v>5</v>
      </c>
      <c r="V18" s="10">
        <v>3</v>
      </c>
      <c r="W18" s="10">
        <v>1</v>
      </c>
      <c r="X18" s="10">
        <v>3</v>
      </c>
      <c r="Y18" s="10">
        <v>9</v>
      </c>
      <c r="Z18" s="10">
        <v>1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0.62790000000000001</v>
      </c>
      <c r="AK18" s="10">
        <v>1.6E-2</v>
      </c>
      <c r="AL18" s="11">
        <v>3.4500000000000003E-2</v>
      </c>
      <c r="AM18" s="11">
        <v>8.9999999999999998E-4</v>
      </c>
      <c r="AN18" s="11">
        <v>1.5563</v>
      </c>
      <c r="AO18" s="11">
        <v>6.6000000000000003E-2</v>
      </c>
      <c r="AP18" s="11">
        <v>0.25530000000000003</v>
      </c>
      <c r="AQ18" s="11">
        <v>1.0800000000000001E-2</v>
      </c>
      <c r="AR18" s="11">
        <v>1.1983999999999999</v>
      </c>
      <c r="AS18" s="11">
        <v>5.5E-2</v>
      </c>
      <c r="AT18" s="11">
        <v>3.5099999999999999E-2</v>
      </c>
      <c r="AU18" s="11">
        <v>1.6000000000000001E-3</v>
      </c>
      <c r="AV18" s="11">
        <v>30.108000000000001</v>
      </c>
      <c r="AW18" s="11">
        <v>1.1898</v>
      </c>
      <c r="AX18" s="11">
        <v>0.68120000000000003</v>
      </c>
      <c r="AY18" s="11">
        <v>2.69E-2</v>
      </c>
      <c r="AZ18" s="11">
        <v>0.45477843032568066</v>
      </c>
      <c r="BA18" s="11">
        <v>19.407407407407408</v>
      </c>
      <c r="BB18" s="11">
        <v>0.9019963702359346</v>
      </c>
      <c r="BC18" s="11">
        <v>0.79680177587766177</v>
      </c>
      <c r="BD18" s="11">
        <v>0.39410622390737804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3.3693749999999995E-2</v>
      </c>
      <c r="BJ18" s="4">
        <f>DSTDEV(PlotSort,"PhxRed",$BJ$35:$BJ$36)/SQRT($BH18)</f>
        <v>1.0660076903256062E-3</v>
      </c>
      <c r="BK18" s="4">
        <f>DAVERAGE(PlotSort,"PhxRedEdge",$BJ$35:$BJ$36)</f>
        <v>0.23944374999999998</v>
      </c>
      <c r="BL18" s="4">
        <f>DSTDEV(PlotSort,"PhxRedEdge",$BJ$35:$BJ$36)/SQRT($BH18)</f>
        <v>7.9465661805902168E-3</v>
      </c>
      <c r="BM18" s="4">
        <f>DAVERAGE(PlotSort,"TMRed",$BJ$35:$BJ$36)</f>
        <v>3.4193749999999995E-2</v>
      </c>
      <c r="BN18" s="4">
        <f>DSTDEV(PlotSort,"TMRed",$BJ$35:$BJ$36)/SQRT($BH18)</f>
        <v>1.1131213152662202E-3</v>
      </c>
      <c r="BO18" s="4">
        <f>DAVERAGE(PlotSort,"TMNIR",$BJ$35:$BJ$36)</f>
        <v>0.65634375</v>
      </c>
      <c r="BP18" s="4">
        <f>DSTDEV(PlotSort,"TMNIR",$BJ$35:$BJ$36)/SQRT($BH18)</f>
        <v>2.6179955705256042E-2</v>
      </c>
      <c r="BQ18" s="4">
        <f>DAVERAGE(PlotSort,"NDRE",$BJ$35:$BJ$36)</f>
        <v>0.46406203606868374</v>
      </c>
      <c r="BR18" s="4">
        <f>DSTDEV(PlotSort,"NDRE",$BJ$35:$BJ$36)/SQRT($BH18)</f>
        <v>5.264083191585371E-3</v>
      </c>
      <c r="BS18" s="4">
        <f>DAVERAGE(PlotSort,"rvi",$BJ$35:$BJ$36)</f>
        <v>19.261963590706912</v>
      </c>
      <c r="BT18" s="4">
        <f>DSTDEV(PlotSort,"rvi",$BJ$35:$BJ$36)/SQRT($BH18)</f>
        <v>0.53643082418143362</v>
      </c>
      <c r="BU18" s="17">
        <f>DAVERAGE(PlotSort,"ndvi",$BJ$35:$BJ$36)</f>
        <v>0.90020586032185523</v>
      </c>
      <c r="BV18" s="4">
        <f>DSTDEV(PlotSort,"ndvi",$BJ$35:$BJ$36)/SQRT($BH18)</f>
        <v>2.7558387277987224E-3</v>
      </c>
      <c r="BW18" s="17">
        <f>DAVERAGE(PlotSort,"SAVI",$BJ$35:$BJ$36)</f>
        <v>0.77947023375839031</v>
      </c>
      <c r="BX18" s="4">
        <f>DSTDEV(PlotSort,"SAVI",$BJ$35:$BJ$36)/SQRT($BH18)</f>
        <v>1.312674118209522E-2</v>
      </c>
      <c r="BY18" s="17">
        <f>DAVERAGE(PlotSort,"CCCI",$BJ$35:$BJ$36)</f>
        <v>0.44925832689795525</v>
      </c>
      <c r="BZ18" s="4">
        <f>DSTDEV(PlotSort,"CCCI",$BJ$35:$BJ$36)/SQRT($BH18)</f>
        <v>2.2187534377685888E-2</v>
      </c>
    </row>
    <row r="19" spans="2:78" ht="13.5" customHeight="1" x14ac:dyDescent="0.2">
      <c r="B19" s="10">
        <v>209</v>
      </c>
      <c r="C19" s="10">
        <v>9.1750000000000007</v>
      </c>
      <c r="D19" s="10">
        <v>209.38229000000001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29.7</v>
      </c>
      <c r="Q19" s="24">
        <v>2.15</v>
      </c>
      <c r="R19" s="24">
        <v>2.02</v>
      </c>
      <c r="S19" s="24">
        <v>47.42</v>
      </c>
      <c r="T19" s="24">
        <v>94.04</v>
      </c>
      <c r="U19" s="10">
        <v>5</v>
      </c>
      <c r="V19" s="10">
        <v>3</v>
      </c>
      <c r="W19" s="10">
        <v>1</v>
      </c>
      <c r="X19" s="10">
        <v>3</v>
      </c>
      <c r="Y19" s="10">
        <v>9</v>
      </c>
      <c r="Z19" s="10">
        <v>1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0.64170000000000005</v>
      </c>
      <c r="AK19" s="10">
        <v>1.34E-2</v>
      </c>
      <c r="AL19" s="11">
        <v>3.5099999999999999E-2</v>
      </c>
      <c r="AM19" s="11">
        <v>6.9999999999999999E-4</v>
      </c>
      <c r="AN19" s="11">
        <v>1.5347999999999999</v>
      </c>
      <c r="AO19" s="11">
        <v>6.1400000000000003E-2</v>
      </c>
      <c r="AP19" s="11">
        <v>0.25059999999999999</v>
      </c>
      <c r="AQ19" s="11">
        <v>0.01</v>
      </c>
      <c r="AR19" s="11">
        <v>1.2230000000000001</v>
      </c>
      <c r="AS19" s="11">
        <v>4.4699999999999997E-2</v>
      </c>
      <c r="AT19" s="11">
        <v>3.5700000000000003E-2</v>
      </c>
      <c r="AU19" s="11">
        <v>1.2999999999999999E-3</v>
      </c>
      <c r="AV19" s="11">
        <v>31.5349</v>
      </c>
      <c r="AW19" s="11">
        <v>1.169</v>
      </c>
      <c r="AX19" s="11">
        <v>0.71040000000000003</v>
      </c>
      <c r="AY19" s="11">
        <v>2.63E-2</v>
      </c>
      <c r="AZ19" s="11">
        <v>0.47845993756503641</v>
      </c>
      <c r="BA19" s="11">
        <v>19.899159663865547</v>
      </c>
      <c r="BB19" s="11">
        <v>0.90430237233614807</v>
      </c>
      <c r="BC19" s="11">
        <v>0.81217398282641851</v>
      </c>
      <c r="BD19" s="11">
        <v>0.51690681477658307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3.1512499999999999E-2</v>
      </c>
      <c r="BJ19" s="4">
        <f>DSTDEV(PlotSort,"PhxRed",$BK$35:$BK$36)/SQRT($BH19)</f>
        <v>2.0553968594896731E-3</v>
      </c>
      <c r="BK19" s="4">
        <f>DAVERAGE(PlotSort,"PhxRedEdge",$BK$35:$BK$36)</f>
        <v>0.20709999999999995</v>
      </c>
      <c r="BL19" s="4">
        <f>DSTDEV(PlotSort,"PhxRedEdge",$BK$35:$BK$36)/SQRT($BH19)</f>
        <v>7.5129776609101319E-3</v>
      </c>
      <c r="BM19" s="4">
        <f>DAVERAGE(PlotSort,"TMRed",$BK$35:$BK$36)</f>
        <v>3.225625E-2</v>
      </c>
      <c r="BN19" s="4">
        <f>DSTDEV(PlotSort,"TMRed",$BK$35:$BK$36)/SQRT($BH19)</f>
        <v>2.0775580366943621E-3</v>
      </c>
      <c r="BO19" s="4">
        <f>DAVERAGE(PlotSort,"TMNIR",$BK$35:$BK$36)</f>
        <v>0.55585000000000007</v>
      </c>
      <c r="BP19" s="4">
        <f>DSTDEV(PlotSort,"TMNIR",$BK$35:$BK$36)/SQRT($BH19)</f>
        <v>1.8961735592151401E-2</v>
      </c>
      <c r="BQ19" s="4">
        <f>DAVERAGE(PlotSort,"NDRE",$BK$35:$BK$36)</f>
        <v>0.45724594338765912</v>
      </c>
      <c r="BR19" s="4">
        <f>DSTDEV(PlotSort,"NDRE",$BK$35:$BK$36)/SQRT($BH19)</f>
        <v>5.8298318788233558E-3</v>
      </c>
      <c r="BS19" s="4">
        <f>DAVERAGE(PlotSort,"rvi",$BK$35:$BK$36)</f>
        <v>17.787367639960465</v>
      </c>
      <c r="BT19" s="4">
        <f>DSTDEV(PlotSort,"rvi",$BK$35:$BK$36)/SQRT($BH19)</f>
        <v>0.69436496532053693</v>
      </c>
      <c r="BU19" s="17">
        <f>DAVERAGE(PlotSort,"ndvi",$BK$35:$BK$36)</f>
        <v>0.89031316199239863</v>
      </c>
      <c r="BV19" s="4">
        <f>DSTDEV(PlotSort,"ndvi",$BK$35:$BK$36)/SQRT($BH19)</f>
        <v>6.0336024282242207E-3</v>
      </c>
      <c r="BW19" s="17">
        <f>DAVERAGE(PlotSort,"SAVI",$BK$35:$BK$36)</f>
        <v>0.71864911772415407</v>
      </c>
      <c r="BX19" s="4">
        <f>DSTDEV(PlotSort,"SAVI",$BK$35:$BK$36)/SQRT($BH19)</f>
        <v>1.241141200708302E-2</v>
      </c>
      <c r="BY19" s="17">
        <f>DAVERAGE(PlotSort,"CCCI",$BK$35:$BK$36)</f>
        <v>0.4403550038261993</v>
      </c>
      <c r="BZ19" s="4">
        <f>DSTDEV(PlotSort,"CCCI",$BK$35:$BK$36)/SQRT($BH19)</f>
        <v>2.5424731055315702E-2</v>
      </c>
    </row>
    <row r="20" spans="2:78" ht="13.5" customHeight="1" x14ac:dyDescent="0.2">
      <c r="B20" s="10">
        <v>209</v>
      </c>
      <c r="C20" s="10">
        <v>9.1829999999999998</v>
      </c>
      <c r="D20" s="10">
        <v>209.38263000000001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29.7</v>
      </c>
      <c r="Q20" s="24">
        <v>2.15</v>
      </c>
      <c r="R20" s="24">
        <v>2.02</v>
      </c>
      <c r="S20" s="24">
        <v>47.32</v>
      </c>
      <c r="T20" s="24">
        <v>94.12</v>
      </c>
      <c r="U20" s="10">
        <v>5</v>
      </c>
      <c r="V20" s="10">
        <v>3</v>
      </c>
      <c r="W20" s="10">
        <v>1</v>
      </c>
      <c r="X20" s="10">
        <v>3</v>
      </c>
      <c r="Y20" s="10">
        <v>9</v>
      </c>
      <c r="Z20" s="10">
        <v>1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0.66790000000000005</v>
      </c>
      <c r="AK20" s="10">
        <v>5.7999999999999996E-3</v>
      </c>
      <c r="AL20" s="11">
        <v>3.6400000000000002E-2</v>
      </c>
      <c r="AM20" s="11">
        <v>2.9999999999999997E-4</v>
      </c>
      <c r="AN20" s="11">
        <v>1.5632999999999999</v>
      </c>
      <c r="AO20" s="11">
        <v>6.4999999999999997E-3</v>
      </c>
      <c r="AP20" s="11">
        <v>0.25409999999999999</v>
      </c>
      <c r="AQ20" s="11">
        <v>1.1000000000000001E-3</v>
      </c>
      <c r="AR20" s="11">
        <v>1.2569999999999999</v>
      </c>
      <c r="AS20" s="11">
        <v>2.6800000000000001E-2</v>
      </c>
      <c r="AT20" s="11">
        <v>3.6499999999999998E-2</v>
      </c>
      <c r="AU20" s="11">
        <v>8.0000000000000004E-4</v>
      </c>
      <c r="AV20" s="11">
        <v>32.683</v>
      </c>
      <c r="AW20" s="11">
        <v>8.3000000000000001E-3</v>
      </c>
      <c r="AX20" s="11">
        <v>0.73309999999999997</v>
      </c>
      <c r="AY20" s="11">
        <v>2.0000000000000001E-4</v>
      </c>
      <c r="AZ20" s="11">
        <v>0.48521069692058344</v>
      </c>
      <c r="BA20" s="11">
        <v>20.084931506849315</v>
      </c>
      <c r="BB20" s="11">
        <v>0.90514553014553023</v>
      </c>
      <c r="BC20" s="11">
        <v>0.82301512287334588</v>
      </c>
      <c r="BD20" s="11">
        <v>0.55127990838908902</v>
      </c>
      <c r="BE20" s="27"/>
    </row>
    <row r="21" spans="2:78" ht="13.5" customHeight="1" x14ac:dyDescent="0.2">
      <c r="B21" s="10">
        <v>209</v>
      </c>
      <c r="C21" s="10">
        <v>9.1910000000000007</v>
      </c>
      <c r="D21" s="10">
        <v>209.38296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29.7</v>
      </c>
      <c r="Q21" s="24">
        <v>2.15</v>
      </c>
      <c r="R21" s="24">
        <v>2.02</v>
      </c>
      <c r="S21" s="24">
        <v>47.22</v>
      </c>
      <c r="T21" s="24">
        <v>94.19</v>
      </c>
      <c r="U21" s="10">
        <v>5</v>
      </c>
      <c r="V21" s="10">
        <v>3</v>
      </c>
      <c r="W21" s="10">
        <v>1</v>
      </c>
      <c r="X21" s="10">
        <v>3</v>
      </c>
      <c r="Y21" s="10">
        <v>9</v>
      </c>
      <c r="Z21" s="10">
        <v>1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0.77110000000000001</v>
      </c>
      <c r="AK21" s="10">
        <v>2.4799999999999999E-2</v>
      </c>
      <c r="AL21" s="11">
        <v>4.1799999999999997E-2</v>
      </c>
      <c r="AM21" s="11">
        <v>1.2999999999999999E-3</v>
      </c>
      <c r="AN21" s="11">
        <v>1.9252</v>
      </c>
      <c r="AO21" s="11">
        <v>4.0099999999999997E-2</v>
      </c>
      <c r="AP21" s="11">
        <v>0.3115</v>
      </c>
      <c r="AQ21" s="11">
        <v>6.4999999999999997E-3</v>
      </c>
      <c r="AR21" s="11">
        <v>1.4367000000000001</v>
      </c>
      <c r="AS21" s="11">
        <v>8.3099999999999993E-2</v>
      </c>
      <c r="AT21" s="11">
        <v>4.1599999999999998E-2</v>
      </c>
      <c r="AU21" s="11">
        <v>2.3999999999999998E-3</v>
      </c>
      <c r="AV21" s="11">
        <v>41.751800000000003</v>
      </c>
      <c r="AW21" s="11">
        <v>0.83199999999999996</v>
      </c>
      <c r="AX21" s="11">
        <v>0.9325</v>
      </c>
      <c r="AY21" s="11">
        <v>1.8599999999999998E-2</v>
      </c>
      <c r="AZ21" s="11">
        <v>0.49919614147909969</v>
      </c>
      <c r="BA21" s="11">
        <v>22.415865384615387</v>
      </c>
      <c r="BB21" s="11">
        <v>0.91458782465865929</v>
      </c>
      <c r="BC21" s="11">
        <v>0.90655315107523227</v>
      </c>
      <c r="BD21" s="11">
        <v>0.59963486474954419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0.2261</v>
      </c>
      <c r="BJ21" s="4"/>
      <c r="BK21" s="4">
        <f>DAVERAGE(PlotSort2,"PhxRedEdge",$BO$31:$BO$32)</f>
        <v>0.24329999999999999</v>
      </c>
      <c r="BL21" s="4"/>
      <c r="BM21" s="4">
        <f>DAVERAGE(PlotSort2,"TMRed",$BO$31:$BO$32)</f>
        <v>0.2208</v>
      </c>
      <c r="BN21" s="4"/>
      <c r="BO21" s="4">
        <f>DAVERAGE(PlotSort2,"TMNIR",$BO$31:$BO$32)</f>
        <v>0.2757</v>
      </c>
      <c r="BP21" s="4"/>
      <c r="BQ21" s="4">
        <f>DAVERAGE(PlotSort2,"NDRE",$BO$31:$BO$32)</f>
        <v>6.2427745664739909E-2</v>
      </c>
      <c r="BR21" s="4"/>
      <c r="BS21" s="4">
        <f>DAVERAGE(PlotSort2,"rvi",$BO$31:$BO$32)</f>
        <v>1.2486413043478262</v>
      </c>
      <c r="BT21" s="4"/>
      <c r="BU21" s="17">
        <f>DAVERAGE(PlotSort2,"ndvi",$BO$31:$BO$32)</f>
        <v>0.11057401812688823</v>
      </c>
      <c r="BV21" s="4"/>
      <c r="BW21" s="17">
        <f>DAVERAGE(PlotSort2,"SAVI",$BO$31:$BO$32)</f>
        <v>8.2639237330657311E-2</v>
      </c>
      <c r="BX21" s="4"/>
      <c r="BY21" s="17">
        <f>DAVERAGE(PlotSort2,"CCCI",$BO$31:$BO$32)</f>
        <v>0.57735206569828079</v>
      </c>
      <c r="BZ21" s="4"/>
    </row>
    <row r="22" spans="2:78" ht="13.5" customHeight="1" x14ac:dyDescent="0.2">
      <c r="B22" s="10">
        <v>209</v>
      </c>
      <c r="C22" s="10">
        <v>9.1999999999999993</v>
      </c>
      <c r="D22" s="10">
        <v>209.38333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29.7</v>
      </c>
      <c r="Q22" s="24">
        <v>2.15</v>
      </c>
      <c r="R22" s="24">
        <v>2.02</v>
      </c>
      <c r="S22" s="24">
        <v>47.11</v>
      </c>
      <c r="T22" s="24">
        <v>94.27</v>
      </c>
      <c r="U22" s="10">
        <v>5</v>
      </c>
      <c r="V22" s="10">
        <v>3</v>
      </c>
      <c r="W22" s="10">
        <v>1</v>
      </c>
      <c r="X22" s="10">
        <v>3</v>
      </c>
      <c r="Y22" s="10">
        <v>9</v>
      </c>
      <c r="Z22" s="10">
        <v>1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0.69230000000000003</v>
      </c>
      <c r="AK22" s="10">
        <v>1.9400000000000001E-2</v>
      </c>
      <c r="AL22" s="11">
        <v>3.73E-2</v>
      </c>
      <c r="AM22" s="11">
        <v>1E-3</v>
      </c>
      <c r="AN22" s="11">
        <v>1.8145</v>
      </c>
      <c r="AO22" s="11">
        <v>3.8199999999999998E-2</v>
      </c>
      <c r="AP22" s="11">
        <v>0.29199999999999998</v>
      </c>
      <c r="AQ22" s="11">
        <v>6.1999999999999998E-3</v>
      </c>
      <c r="AR22" s="11">
        <v>1.3194999999999999</v>
      </c>
      <c r="AS22" s="11">
        <v>7.4200000000000002E-2</v>
      </c>
      <c r="AT22" s="11">
        <v>3.7999999999999999E-2</v>
      </c>
      <c r="AU22" s="11">
        <v>2.0999999999999999E-3</v>
      </c>
      <c r="AV22" s="11">
        <v>36.978200000000001</v>
      </c>
      <c r="AW22" s="11">
        <v>1.7284999999999999</v>
      </c>
      <c r="AX22" s="11">
        <v>0.82189999999999996</v>
      </c>
      <c r="AY22" s="11">
        <v>3.8399999999999997E-2</v>
      </c>
      <c r="AZ22" s="11">
        <v>0.47571595295807534</v>
      </c>
      <c r="BA22" s="11">
        <v>21.628947368421052</v>
      </c>
      <c r="BB22" s="11">
        <v>0.91161762995697171</v>
      </c>
      <c r="BC22" s="11">
        <v>0.86465916611515548</v>
      </c>
      <c r="BD22" s="11">
        <v>0.48108817763416328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0.2697</v>
      </c>
      <c r="BJ22" s="4">
        <f>DSTDEV(PlotSort2,"PhxRed",$BP$31:$BP$32)/SQRT($BH22)</f>
        <v>4.3300000000000047E-2</v>
      </c>
      <c r="BK22" s="4">
        <f>DAVERAGE(PlotSort2,"PhxRedEdge",$BP$31:$BP$32)</f>
        <v>0.29264999999999997</v>
      </c>
      <c r="BL22" s="4">
        <f>DSTDEV(PlotSort2,"PhxRedEdge",$BP$31:$BP$32)/SQRT($BH22)</f>
        <v>4.865000000000004E-2</v>
      </c>
      <c r="BM22" s="4">
        <f>DAVERAGE(PlotSort2,"TMRed",$BP$31:$BP$32)</f>
        <v>0.26469999999999999</v>
      </c>
      <c r="BN22" s="4">
        <f>DSTDEV(PlotSort2,"TMRed",$BP$31:$BP$32)/SQRT($BH22)</f>
        <v>4.2600000000000145E-2</v>
      </c>
      <c r="BO22" s="4">
        <f>DAVERAGE(PlotSort2,"TMNIR",$BP$31:$BP$32)</f>
        <v>0.3256</v>
      </c>
      <c r="BP22" s="4">
        <f>DSTDEV(PlotSort2,"TMNIR",$BP$31:$BP$32)/SQRT($BH22)</f>
        <v>5.2999999999999929E-2</v>
      </c>
      <c r="BQ22" s="4">
        <f>DAVERAGE(PlotSort2,"NDRE",$BP$31:$BP$32)</f>
        <v>5.3587366981164918E-2</v>
      </c>
      <c r="BR22" s="4">
        <f>DSTDEV(PlotSort2,"NDRE",$BP$31:$BP$32)/SQRT($BH22)</f>
        <v>1.7746152100856019E-3</v>
      </c>
      <c r="BS22" s="4">
        <f>DAVERAGE(PlotSort2,"rvi",$BP$31:$BP$32)</f>
        <v>1.2296979414174054</v>
      </c>
      <c r="BT22" s="4">
        <f>DSTDEV(PlotSort2,"rvi",$BP$31:$BP$32)/SQRT($BH22)</f>
        <v>2.3228851364507364E-3</v>
      </c>
      <c r="BU22" s="17">
        <f>DAVERAGE(PlotSort2,"ndvi",$BP$31:$BP$32)</f>
        <v>0.10301654160430937</v>
      </c>
      <c r="BV22" s="4">
        <f>DSTDEV(PlotSort2,"ndvi",$BP$31:$BP$32)/SQRT($BH22)</f>
        <v>9.3447166293072342E-4</v>
      </c>
      <c r="BW22" s="17">
        <f>DAVERAGE(PlotSort2,"SAVI",$BP$31:$BP$32)</f>
        <v>8.3169142013002836E-2</v>
      </c>
      <c r="BX22" s="4">
        <f>DSTDEV(PlotSort2,"SAVI",$BP$31:$BP$32)/SQRT($BH22)</f>
        <v>7.0155278579811936E-3</v>
      </c>
      <c r="BY22" s="17">
        <f>DAVERAGE(PlotSort2,"CCCI",$BP$31:$BP$32)</f>
        <v>0.48688062963951623</v>
      </c>
      <c r="BZ22" s="4">
        <f>DSTDEV(PlotSort2,"CCCI",$BP$31:$BP$32)/SQRT($BH22)</f>
        <v>4.2960881901554504E-2</v>
      </c>
    </row>
    <row r="23" spans="2:78" ht="13.5" customHeight="1" x14ac:dyDescent="0.2">
      <c r="B23" s="10">
        <v>209</v>
      </c>
      <c r="C23" s="10">
        <v>9.2080000000000002</v>
      </c>
      <c r="D23" s="10">
        <v>209.38367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29.7</v>
      </c>
      <c r="Q23" s="24">
        <v>2.15</v>
      </c>
      <c r="R23" s="24">
        <v>2.02</v>
      </c>
      <c r="S23" s="24">
        <v>47.01</v>
      </c>
      <c r="T23" s="24">
        <v>94.34</v>
      </c>
      <c r="U23" s="10">
        <v>5</v>
      </c>
      <c r="V23" s="10">
        <v>3</v>
      </c>
      <c r="W23" s="10">
        <v>1</v>
      </c>
      <c r="X23" s="10">
        <v>3</v>
      </c>
      <c r="Y23" s="10">
        <v>9</v>
      </c>
      <c r="Z23" s="10">
        <v>1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0.74519999999999997</v>
      </c>
      <c r="AK23" s="10">
        <v>2.8E-3</v>
      </c>
      <c r="AL23" s="11">
        <v>0.04</v>
      </c>
      <c r="AM23" s="11">
        <v>2.0000000000000001E-4</v>
      </c>
      <c r="AN23" s="11">
        <v>1.5651999999999999</v>
      </c>
      <c r="AO23" s="11">
        <v>8.6400000000000005E-2</v>
      </c>
      <c r="AP23" s="11">
        <v>0.25069999999999998</v>
      </c>
      <c r="AQ23" s="11">
        <v>1.38E-2</v>
      </c>
      <c r="AR23" s="11">
        <v>1.4303999999999999</v>
      </c>
      <c r="AS23" s="11">
        <v>1.61E-2</v>
      </c>
      <c r="AT23" s="11">
        <v>4.1000000000000002E-2</v>
      </c>
      <c r="AU23" s="11">
        <v>5.0000000000000001E-4</v>
      </c>
      <c r="AV23" s="11">
        <v>28.766400000000001</v>
      </c>
      <c r="AW23" s="11">
        <v>1.4830000000000001</v>
      </c>
      <c r="AX23" s="11">
        <v>0.63670000000000004</v>
      </c>
      <c r="AY23" s="11">
        <v>3.2800000000000003E-2</v>
      </c>
      <c r="AZ23" s="11">
        <v>0.43497858913680426</v>
      </c>
      <c r="BA23" s="11">
        <v>15.529268292682927</v>
      </c>
      <c r="BB23" s="11">
        <v>0.87900250848458006</v>
      </c>
      <c r="BC23" s="11">
        <v>0.75872463275876689</v>
      </c>
      <c r="BD23" s="11">
        <v>0.34882452960611721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0.22055000000000002</v>
      </c>
      <c r="BJ23" s="4">
        <f>DSTDEV(PlotSort2,"PhxRed",$BQ$31:$BQ$32)/SQRT($BH23)</f>
        <v>7.4649999999999939E-2</v>
      </c>
      <c r="BK23" s="4">
        <f>DAVERAGE(PlotSort2,"PhxRedEdge",$BQ$31:$BQ$32)</f>
        <v>0.25414999999999999</v>
      </c>
      <c r="BL23" s="4">
        <f>DSTDEV(PlotSort2,"PhxRedEdge",$BQ$31:$BQ$32)/SQRT($BH23)</f>
        <v>7.6150000000000051E-2</v>
      </c>
      <c r="BM23" s="4">
        <f>DAVERAGE(PlotSort2,"TMRed",$BQ$31:$BQ$32)</f>
        <v>0.21815000000000001</v>
      </c>
      <c r="BN23" s="4">
        <f>DSTDEV(PlotSort2,"TMRed",$BQ$31:$BQ$32)/SQRT($BH23)</f>
        <v>7.3049999999999962E-2</v>
      </c>
      <c r="BO23" s="4">
        <f>DAVERAGE(PlotSort2,"TMNIR",$BQ$31:$BQ$32)</f>
        <v>0.28809999999999997</v>
      </c>
      <c r="BP23" s="4">
        <f>DSTDEV(PlotSort2,"TMNIR",$BQ$31:$BQ$32)/SQRT($BH23)</f>
        <v>8.3100000000000035E-2</v>
      </c>
      <c r="BQ23" s="4">
        <f>DAVERAGE(PlotSort2,"NDRE",$BQ$31:$BQ$32)</f>
        <v>6.4399859309312926E-2</v>
      </c>
      <c r="BR23" s="4">
        <f>DSTDEV(PlotSort2,"NDRE",$BQ$31:$BQ$32)/SQRT($BH23)</f>
        <v>6.0962242416008998E-3</v>
      </c>
      <c r="BS23" s="4">
        <f>DAVERAGE(PlotSort2,"rvi",$BQ$31:$BQ$32)</f>
        <v>1.3437720102089501</v>
      </c>
      <c r="BT23" s="4">
        <f>DSTDEV(PlotSort2,"rvi",$BQ$31:$BQ$32)/SQRT($BH23)</f>
        <v>6.9046735483675445E-2</v>
      </c>
      <c r="BU23" s="17">
        <f>DAVERAGE(PlotSort2,"ndvi",$BQ$31:$BQ$32)</f>
        <v>0.14593346000521584</v>
      </c>
      <c r="BV23" s="4">
        <f>DSTDEV(PlotSort2,"ndvi",$BQ$31:$BQ$32)/SQRT($BH23)</f>
        <v>2.5160513145312591E-2</v>
      </c>
      <c r="BW23" s="17">
        <f>DAVERAGE(PlotSort2,"SAVI",$BQ$31:$BQ$32)</f>
        <v>0.10446406734222512</v>
      </c>
      <c r="BX23" s="4">
        <f>DSTDEV(PlotSort2,"SAVI",$BQ$31:$BQ$32)/SQRT($BH23)</f>
        <v>1.2293804874419639E-3</v>
      </c>
      <c r="BY23" s="17">
        <f>DAVERAGE(PlotSort2,"CCCI",$BQ$31:$BQ$32)</f>
        <v>0.29886385112124758</v>
      </c>
      <c r="BZ23" s="4">
        <f>DSTDEV(PlotSort2,"CCCI",$BQ$31:$BQ$32)/SQRT($BH23)</f>
        <v>0.1055626334147366</v>
      </c>
    </row>
    <row r="24" spans="2:78" ht="13.5" customHeight="1" x14ac:dyDescent="0.2">
      <c r="B24" s="10">
        <v>209</v>
      </c>
      <c r="C24" s="10">
        <v>9.2170000000000005</v>
      </c>
      <c r="D24" s="10">
        <v>209.38404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29.7</v>
      </c>
      <c r="Q24" s="24">
        <v>2.15</v>
      </c>
      <c r="R24" s="24">
        <v>2.02</v>
      </c>
      <c r="S24" s="24">
        <v>46.89</v>
      </c>
      <c r="T24" s="24">
        <v>94.42</v>
      </c>
      <c r="U24" s="10">
        <v>5</v>
      </c>
      <c r="V24" s="10">
        <v>3</v>
      </c>
      <c r="W24" s="10">
        <v>1</v>
      </c>
      <c r="X24" s="10">
        <v>3</v>
      </c>
      <c r="Y24" s="10">
        <v>9</v>
      </c>
      <c r="Z24" s="10">
        <v>1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0.61599999999999999</v>
      </c>
      <c r="AK24" s="10">
        <v>2.8E-3</v>
      </c>
      <c r="AL24" s="11">
        <v>3.2899999999999999E-2</v>
      </c>
      <c r="AM24" s="11">
        <v>2.0000000000000001E-4</v>
      </c>
      <c r="AN24" s="11">
        <v>1.3738999999999999</v>
      </c>
      <c r="AO24" s="11">
        <v>4.5699999999999998E-2</v>
      </c>
      <c r="AP24" s="11">
        <v>0.219</v>
      </c>
      <c r="AQ24" s="11">
        <v>7.3000000000000001E-3</v>
      </c>
      <c r="AR24" s="11">
        <v>1.1983999999999999</v>
      </c>
      <c r="AS24" s="11">
        <v>9.4000000000000004E-3</v>
      </c>
      <c r="AT24" s="11">
        <v>3.4200000000000001E-2</v>
      </c>
      <c r="AU24" s="11">
        <v>2.9999999999999997E-4</v>
      </c>
      <c r="AV24" s="11">
        <v>26.665600000000001</v>
      </c>
      <c r="AW24" s="11">
        <v>1.5538000000000001</v>
      </c>
      <c r="AX24" s="11">
        <v>0.58740000000000003</v>
      </c>
      <c r="AY24" s="11">
        <v>3.4200000000000001E-2</v>
      </c>
      <c r="AZ24" s="11">
        <v>0.45684523809523819</v>
      </c>
      <c r="BA24" s="11">
        <v>17.17543859649123</v>
      </c>
      <c r="BB24" s="11">
        <v>0.88996138996138996</v>
      </c>
      <c r="BC24" s="11">
        <v>0.73983594864479318</v>
      </c>
      <c r="BD24" s="11">
        <v>0.43932776611421237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0.65949999999999998</v>
      </c>
      <c r="BJ24" s="4"/>
      <c r="BK24" s="4">
        <f>DAVERAGE(PlotSort2,"PhxRedEdge",$BR$31:$BR$32)</f>
        <v>0.64749999999999996</v>
      </c>
      <c r="BL24" s="4"/>
      <c r="BM24" s="4">
        <f>DAVERAGE(PlotSort2,"TMRed",$BR$31:$BR$32)</f>
        <v>0.66049999999999998</v>
      </c>
      <c r="BN24" s="4"/>
      <c r="BO24" s="4">
        <f>DAVERAGE(PlotSort2,"TMNIR",$BR$31:$BR$32)</f>
        <v>0.6331</v>
      </c>
      <c r="BP24" s="4"/>
      <c r="BQ24" s="4">
        <f>DAVERAGE(PlotSort2,"NDRE",$BR$31:$BR$32)</f>
        <v>-1.1244729033265632E-2</v>
      </c>
      <c r="BR24" s="4"/>
      <c r="BS24" s="4">
        <f>DAVERAGE(PlotSort2,"rvi",$BR$31:$BR$32)</f>
        <v>23.962906888720667</v>
      </c>
      <c r="BT24" s="4"/>
      <c r="BU24" s="17">
        <f>DAVERAGE(PlotSort2,"ndvi",$BR$31:$BR$32)</f>
        <v>-2.1181199752628308E-2</v>
      </c>
      <c r="BV24" s="4"/>
      <c r="BW24" s="17">
        <f>DAVERAGE(PlotSort2,"SAVI",$BR$31:$BR$32)</f>
        <v>-2.2914808206958057E-2</v>
      </c>
      <c r="BX24" s="4"/>
      <c r="BY24" s="17">
        <f>DAVERAGE(PlotSort2,"CCCI",$BR$31:$BR$32)</f>
        <v>0.49186350712410737</v>
      </c>
      <c r="BZ24" s="4"/>
    </row>
    <row r="25" spans="2:78" ht="13.5" customHeight="1" x14ac:dyDescent="0.2">
      <c r="B25" s="10">
        <v>209</v>
      </c>
      <c r="C25" s="10">
        <v>9.2249999999999996</v>
      </c>
      <c r="D25" s="10">
        <v>209.38437999999999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29.7</v>
      </c>
      <c r="Q25" s="24">
        <v>2.15</v>
      </c>
      <c r="R25" s="24">
        <v>2.02</v>
      </c>
      <c r="S25" s="24">
        <v>46.79</v>
      </c>
      <c r="T25" s="24">
        <v>94.5</v>
      </c>
      <c r="U25" s="10">
        <v>5</v>
      </c>
      <c r="V25" s="10">
        <v>3</v>
      </c>
      <c r="W25" s="10">
        <v>1</v>
      </c>
      <c r="X25" s="10">
        <v>3</v>
      </c>
      <c r="Y25" s="10">
        <v>9</v>
      </c>
      <c r="Z25" s="10">
        <v>1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0.66900000000000004</v>
      </c>
      <c r="AK25" s="10">
        <v>2.12E-2</v>
      </c>
      <c r="AL25" s="11">
        <v>3.56E-2</v>
      </c>
      <c r="AM25" s="11">
        <v>1.1000000000000001E-3</v>
      </c>
      <c r="AN25" s="11">
        <v>1.44</v>
      </c>
      <c r="AO25" s="11">
        <v>1.9199999999999998E-2</v>
      </c>
      <c r="AP25" s="11">
        <v>0.22850000000000001</v>
      </c>
      <c r="AQ25" s="11">
        <v>3.0000000000000001E-3</v>
      </c>
      <c r="AR25" s="11">
        <v>1.286</v>
      </c>
      <c r="AS25" s="11">
        <v>6.6600000000000006E-2</v>
      </c>
      <c r="AT25" s="11">
        <v>3.6499999999999998E-2</v>
      </c>
      <c r="AU25" s="11">
        <v>1.9E-3</v>
      </c>
      <c r="AV25" s="11">
        <v>25.833600000000001</v>
      </c>
      <c r="AW25" s="11">
        <v>0.98799999999999999</v>
      </c>
      <c r="AX25" s="11">
        <v>0.56669999999999998</v>
      </c>
      <c r="AY25" s="11">
        <v>2.1700000000000001E-2</v>
      </c>
      <c r="AZ25" s="11">
        <v>0.42530181086519109</v>
      </c>
      <c r="BA25" s="11">
        <v>15.526027397260274</v>
      </c>
      <c r="BB25" s="11">
        <v>0.87897877984084882</v>
      </c>
      <c r="BC25" s="11">
        <v>0.72090282813633078</v>
      </c>
      <c r="BD25" s="11">
        <v>0.29488300720819238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1.0004666666666668</v>
      </c>
      <c r="BJ25" s="4">
        <f>DSTDEV(PlotSort2,"PhxRed",$BS$31:$BS$32)/SQRT($BH25)</f>
        <v>4.5359061326756172E-3</v>
      </c>
      <c r="BK25" s="4">
        <f>DAVERAGE(PlotSort2,"PhxRedEdge",$BS$31:$BS$32)</f>
        <v>1.0002333333333333</v>
      </c>
      <c r="BL25" s="4">
        <f>DSTDEV(PlotSort2,"PhxRedEdge",$BS$31:$BS$32)/SQRT($BH25)</f>
        <v>4.5641112071367097E-3</v>
      </c>
      <c r="BM25" s="4">
        <f>DAVERAGE(PlotSort2,"TMRed",$BS$31:$BS$32)</f>
        <v>1.0004666666666668</v>
      </c>
      <c r="BN25" s="4">
        <f>DSTDEV(PlotSort2,"TMRed",$BS$31:$BS$32)/SQRT($BH25)</f>
        <v>4.5359061326756172E-3</v>
      </c>
      <c r="BO25" s="4">
        <f>DAVERAGE(PlotSort2,"TMNIR",$BS$31:$BS$32)</f>
        <v>1.0002333333333333</v>
      </c>
      <c r="BP25" s="4">
        <f>DSTDEV(PlotSort2,"TMNIR",$BS$31:$BS$32)/SQRT($BH25)</f>
        <v>4.5641112071367097E-3</v>
      </c>
      <c r="BQ25" s="4">
        <f>DAVERAGE(PlotSort2,"NDRE",$BS$31:$BS$32)</f>
        <v>0.75689340575532726</v>
      </c>
      <c r="BR25" s="4">
        <f>DSTDEV(PlotSort2,"NDRE",$BS$31:$BS$32)/SQRT($BH25)</f>
        <v>1.2546892432194557E-3</v>
      </c>
      <c r="BS25" s="4">
        <f>DAVERAGE(PlotSort2,"rvi",$BS$31:$BS$32)</f>
        <v>1.2966985683205596</v>
      </c>
      <c r="BT25" s="4">
        <f>DSTDEV(PlotSort2,"rvi",$BS$31:$BS$32)/SQRT($BH25)</f>
        <v>2.3701936941612615E-3</v>
      </c>
      <c r="BU25" s="17">
        <f>DAVERAGE(PlotSort2,"ndvi",$BS$31:$BS$32)</f>
        <v>0.1291829554965353</v>
      </c>
      <c r="BV25" s="4">
        <f>DSTDEV(PlotSort2,"ndvi",$BS$31:$BS$32)/SQRT($BH25)</f>
        <v>8.9853045866924465E-4</v>
      </c>
      <c r="BW25" s="17">
        <f>DAVERAGE(PlotSort2,"SAVI",$BS$31:$BS$32)</f>
        <v>0.19265933321148662</v>
      </c>
      <c r="BX25" s="4">
        <f>DSTDEV(PlotSort2,"SAVI",$BS$31:$BS$32)/SQRT($BH25)</f>
        <v>1.287486836340068E-3</v>
      </c>
      <c r="BY25" s="17">
        <f>DAVERAGE(PlotSort2,"CCCI",$BS$31:$BS$32)</f>
        <v>12.594517879007208</v>
      </c>
      <c r="BZ25" s="4">
        <f>DSTDEV(PlotSort2,"CCCI",$BS$31:$BS$32)/SQRT($BH25)</f>
        <v>3.1018510276818321E-2</v>
      </c>
    </row>
    <row r="26" spans="2:78" ht="13.5" customHeight="1" x14ac:dyDescent="0.2">
      <c r="B26" s="10">
        <v>209</v>
      </c>
      <c r="C26" s="10">
        <v>9.4580000000000002</v>
      </c>
      <c r="D26" s="10">
        <v>209.39408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29.7</v>
      </c>
      <c r="Q26" s="24">
        <v>2.15</v>
      </c>
      <c r="R26" s="24">
        <v>2.02</v>
      </c>
      <c r="S26" s="24">
        <v>43.88</v>
      </c>
      <c r="T26" s="24">
        <v>96.69</v>
      </c>
      <c r="U26" s="10">
        <v>5</v>
      </c>
      <c r="V26" s="10">
        <v>3</v>
      </c>
      <c r="W26" s="10">
        <v>1</v>
      </c>
      <c r="X26" s="10">
        <v>3</v>
      </c>
      <c r="Y26" s="10">
        <v>9</v>
      </c>
      <c r="Z26" s="10">
        <v>1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0.74260000000000004</v>
      </c>
      <c r="AK26" s="10">
        <v>3.6900000000000002E-2</v>
      </c>
      <c r="AL26" s="11">
        <v>3.1199999999999999E-2</v>
      </c>
      <c r="AM26" s="11">
        <v>1.6000000000000001E-3</v>
      </c>
      <c r="AN26" s="11">
        <v>1.8306</v>
      </c>
      <c r="AO26" s="11">
        <v>8.7499999999999994E-2</v>
      </c>
      <c r="AP26" s="11">
        <v>0.22639999999999999</v>
      </c>
      <c r="AQ26" s="11">
        <v>1.0800000000000001E-2</v>
      </c>
      <c r="AR26" s="11">
        <v>1.4303999999999999</v>
      </c>
      <c r="AS26" s="11">
        <v>2.06E-2</v>
      </c>
      <c r="AT26" s="11">
        <v>3.1899999999999998E-2</v>
      </c>
      <c r="AU26" s="11">
        <v>5.0000000000000001E-4</v>
      </c>
      <c r="AV26" s="11">
        <v>34.3949</v>
      </c>
      <c r="AW26" s="11">
        <v>0.45140000000000002</v>
      </c>
      <c r="AX26" s="11">
        <v>0.59289999999999998</v>
      </c>
      <c r="AY26" s="11">
        <v>7.7999999999999996E-3</v>
      </c>
      <c r="AZ26" s="11">
        <v>0.44733308922250703</v>
      </c>
      <c r="BA26" s="11">
        <v>18.586206896551726</v>
      </c>
      <c r="BB26" s="11">
        <v>0.89788732394366189</v>
      </c>
      <c r="BC26" s="11">
        <v>0.74813300142247507</v>
      </c>
      <c r="BD26" s="11">
        <v>0.36471364974888243</v>
      </c>
      <c r="BE26" s="27"/>
    </row>
    <row r="27" spans="2:78" ht="13.5" customHeight="1" x14ac:dyDescent="0.2">
      <c r="B27" s="10">
        <v>209</v>
      </c>
      <c r="C27" s="10">
        <v>9.4510000000000005</v>
      </c>
      <c r="D27" s="10">
        <v>209.39379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29.7</v>
      </c>
      <c r="Q27" s="24">
        <v>2.15</v>
      </c>
      <c r="R27" s="24">
        <v>2.02</v>
      </c>
      <c r="S27" s="24">
        <v>43.97</v>
      </c>
      <c r="T27" s="24">
        <v>96.62</v>
      </c>
      <c r="U27" s="10">
        <v>5</v>
      </c>
      <c r="V27" s="10">
        <v>3</v>
      </c>
      <c r="W27" s="10">
        <v>1</v>
      </c>
      <c r="X27" s="10">
        <v>3</v>
      </c>
      <c r="Y27" s="10">
        <v>9</v>
      </c>
      <c r="Z27" s="10">
        <v>1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0.70889999999999997</v>
      </c>
      <c r="AK27" s="10">
        <v>1.7100000000000001E-2</v>
      </c>
      <c r="AL27" s="11">
        <v>0.03</v>
      </c>
      <c r="AM27" s="11">
        <v>6.9999999999999999E-4</v>
      </c>
      <c r="AN27" s="11">
        <v>1.6961999999999999</v>
      </c>
      <c r="AO27" s="11">
        <v>5.8200000000000002E-2</v>
      </c>
      <c r="AP27" s="11">
        <v>0.2114</v>
      </c>
      <c r="AQ27" s="11">
        <v>7.1999999999999998E-3</v>
      </c>
      <c r="AR27" s="11">
        <v>1.4009</v>
      </c>
      <c r="AS27" s="11">
        <v>4.7399999999999998E-2</v>
      </c>
      <c r="AT27" s="11">
        <v>3.15E-2</v>
      </c>
      <c r="AU27" s="11">
        <v>1.1000000000000001E-3</v>
      </c>
      <c r="AV27" s="11">
        <v>32.895200000000003</v>
      </c>
      <c r="AW27" s="11">
        <v>1.0192000000000001</v>
      </c>
      <c r="AX27" s="11">
        <v>0.57120000000000004</v>
      </c>
      <c r="AY27" s="11">
        <v>1.77E-2</v>
      </c>
      <c r="AZ27" s="11">
        <v>0.45974955277280855</v>
      </c>
      <c r="BA27" s="11">
        <v>18.133333333333333</v>
      </c>
      <c r="BB27" s="11">
        <v>0.89547038327526141</v>
      </c>
      <c r="BC27" s="11">
        <v>0.73415253468758501</v>
      </c>
      <c r="BD27" s="11">
        <v>0.43967869376150331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6.4750000000000002E-2</v>
      </c>
      <c r="BJ27" s="4">
        <f>DSTDEV(PlotSort2,"PhxRed",$BT$31:$BT$32)/SQRT($BH27)</f>
        <v>3.9499999999999987E-3</v>
      </c>
      <c r="BK27" s="4">
        <f>DAVERAGE(PlotSort2,"PhxRedEdge",$BT$31:$BT$32)</f>
        <v>0.18514999999999998</v>
      </c>
      <c r="BL27" s="4">
        <f>DSTDEV(PlotSort2,"PhxRedEdge",$BT$31:$BT$32)/SQRT($BH27)</f>
        <v>1.6549999999999995E-2</v>
      </c>
      <c r="BM27" s="4">
        <f>DAVERAGE(PlotSort2,"TMRed",$BT$31:$BT$32)</f>
        <v>6.5450000000000008E-2</v>
      </c>
      <c r="BN27" s="4">
        <f>DSTDEV(PlotSort2,"TMRed",$BT$31:$BT$32)/SQRT($BH27)</f>
        <v>4.0500000000000006E-3</v>
      </c>
      <c r="BO27" s="4">
        <f>DAVERAGE(PlotSort2,"TMNIR",$BT$31:$BT$32)</f>
        <v>0.42354999999999998</v>
      </c>
      <c r="BP27" s="4">
        <f>DSTDEV(PlotSort2,"TMNIR",$BT$31:$BT$32)/SQRT($BH27)</f>
        <v>4.1950000000000008E-2</v>
      </c>
      <c r="BQ27" s="4">
        <f>DAVERAGE(PlotSort2,"NDRE",$BT$31:$BT$32)</f>
        <v>0.39125782253150587</v>
      </c>
      <c r="BR27" s="4">
        <f>DSTDEV(PlotSort2,"NDRE",$BT$31:$BT$32)/SQRT($BH27)</f>
        <v>4.1258705140577168E-3</v>
      </c>
      <c r="BS27" s="4">
        <f>DAVERAGE(PlotSort2,"rvi",$BT$31:$BT$32)</f>
        <v>6.4564127199868766</v>
      </c>
      <c r="BT27" s="4">
        <f>DSTDEV(PlotSort2,"rvi",$BT$31:$BT$32)/SQRT($BH27)</f>
        <v>0.24142900663182854</v>
      </c>
      <c r="BU27" s="17">
        <f>DAVERAGE(PlotSort2,"ndvi",$BT$31:$BT$32)</f>
        <v>0.7314930064766566</v>
      </c>
      <c r="BV27" s="4">
        <f>DSTDEV(PlotSort2,"ndvi",$BT$31:$BT$32)/SQRT($BH27)</f>
        <v>8.6939094111938564E-3</v>
      </c>
      <c r="BW27" s="17">
        <f>DAVERAGE(PlotSort2,"SAVI",$BT$31:$BT$32)</f>
        <v>0.54162248144220571</v>
      </c>
      <c r="BX27" s="4">
        <f>DSTDEV(PlotSort2,"SAVI",$BT$31:$BT$32)/SQRT($BH27)</f>
        <v>3.2290562036055126E-2</v>
      </c>
      <c r="BY27" s="17">
        <f>DAVERAGE(PlotSort2,"CCCI",$BT$31:$BT$32)</f>
        <v>0.54327149528038543</v>
      </c>
      <c r="BZ27" s="4">
        <f>DSTDEV(PlotSort2,"CCCI",$BT$31:$BT$32)/SQRT($BH27)</f>
        <v>3.2494573077807005E-3</v>
      </c>
    </row>
    <row r="28" spans="2:78" ht="13.5" customHeight="1" x14ac:dyDescent="0.2">
      <c r="B28" s="10">
        <v>209</v>
      </c>
      <c r="C28" s="10">
        <v>9.4420000000000002</v>
      </c>
      <c r="D28" s="10">
        <v>209.39341999999999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29.7</v>
      </c>
      <c r="Q28" s="24">
        <v>2.15</v>
      </c>
      <c r="R28" s="24">
        <v>2.02</v>
      </c>
      <c r="S28" s="24">
        <v>44.08</v>
      </c>
      <c r="T28" s="24">
        <v>96.53</v>
      </c>
      <c r="U28" s="10">
        <v>5</v>
      </c>
      <c r="V28" s="10">
        <v>3</v>
      </c>
      <c r="W28" s="10">
        <v>1</v>
      </c>
      <c r="X28" s="10">
        <v>3</v>
      </c>
      <c r="Y28" s="10">
        <v>9</v>
      </c>
      <c r="Z28" s="10">
        <v>1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0.63780000000000003</v>
      </c>
      <c r="AK28" s="10">
        <v>1.2999999999999999E-3</v>
      </c>
      <c r="AL28" s="11">
        <v>2.7199999999999998E-2</v>
      </c>
      <c r="AM28" s="11">
        <v>1E-4</v>
      </c>
      <c r="AN28" s="11">
        <v>1.5198</v>
      </c>
      <c r="AO28" s="11">
        <v>8.0000000000000002E-3</v>
      </c>
      <c r="AP28" s="11">
        <v>0.19120000000000001</v>
      </c>
      <c r="AQ28" s="11">
        <v>1E-3</v>
      </c>
      <c r="AR28" s="11">
        <v>1.2172000000000001</v>
      </c>
      <c r="AS28" s="11">
        <v>5.4100000000000002E-2</v>
      </c>
      <c r="AT28" s="11">
        <v>2.76E-2</v>
      </c>
      <c r="AU28" s="11">
        <v>1.1999999999999999E-3</v>
      </c>
      <c r="AV28" s="11">
        <v>27.6328</v>
      </c>
      <c r="AW28" s="11">
        <v>0.1331</v>
      </c>
      <c r="AX28" s="11">
        <v>0.48430000000000001</v>
      </c>
      <c r="AY28" s="11">
        <v>2.3E-3</v>
      </c>
      <c r="AZ28" s="11">
        <v>0.43390081421169507</v>
      </c>
      <c r="BA28" s="11">
        <v>17.547101449275363</v>
      </c>
      <c r="BB28" s="11">
        <v>0.89216643875756974</v>
      </c>
      <c r="BC28" s="11">
        <v>0.67699377408834871</v>
      </c>
      <c r="BD28" s="11">
        <v>0.306518619832088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3.56E-2</v>
      </c>
      <c r="BJ28" s="4">
        <f>DSTDEV(PlotSort2,"PhxRed",$BU$31:$BU$32)/SQRT($BH28)</f>
        <v>6.4000000000000038E-3</v>
      </c>
      <c r="BK28" s="4">
        <f>DAVERAGE(PlotSort2,"PhxRedEdge",$BU$31:$BU$32)</f>
        <v>0.1807</v>
      </c>
      <c r="BL28" s="4">
        <f>DSTDEV(PlotSort2,"PhxRedEdge",$BU$31:$BU$32)/SQRT($BH28)</f>
        <v>2.2000000000000117E-2</v>
      </c>
      <c r="BM28" s="4">
        <f>DAVERAGE(PlotSort2,"TMRed",$BU$31:$BU$32)</f>
        <v>3.6250000000000004E-2</v>
      </c>
      <c r="BN28" s="4">
        <f>DSTDEV(PlotSort2,"TMRed",$BU$31:$BU$32)/SQRT($BH28)</f>
        <v>6.6499999999999806E-3</v>
      </c>
      <c r="BO28" s="4">
        <f>DAVERAGE(PlotSort2,"TMNIR",$BU$31:$BU$32)</f>
        <v>0.43959999999999999</v>
      </c>
      <c r="BP28" s="4">
        <f>DSTDEV(PlotSort2,"TMNIR",$BU$31:$BU$32)/SQRT($BH28)</f>
        <v>4.4699999999999775E-2</v>
      </c>
      <c r="BQ28" s="4">
        <f>DAVERAGE(PlotSort2,"NDRE",$BU$31:$BU$32)</f>
        <v>0.41827997871284206</v>
      </c>
      <c r="BR28" s="4">
        <f>DSTDEV(PlotSort2,"NDRE",$BU$31:$BU$32)/SQRT($BH28)</f>
        <v>8.3818709981405004E-3</v>
      </c>
      <c r="BS28" s="4">
        <f>DAVERAGE(PlotSort2,"rvi",$BU$31:$BU$32)</f>
        <v>12.315130252630251</v>
      </c>
      <c r="BT28" s="4">
        <f>DSTDEV(PlotSort2,"rvi",$BU$31:$BU$32)/SQRT($BH28)</f>
        <v>1.0260859635859623</v>
      </c>
      <c r="BU28" s="17">
        <f>DAVERAGE(PlotSort2,"ndvi",$BU$31:$BU$32)</f>
        <v>0.84889761408137043</v>
      </c>
      <c r="BV28" s="4">
        <f>DSTDEV(PlotSort2,"ndvi",$BU$31:$BU$32)/SQRT($BH28)</f>
        <v>1.1644199817333943E-2</v>
      </c>
      <c r="BW28" s="17">
        <f>DAVERAGE(PlotSort2,"SAVI",$BU$31:$BU$32)</f>
        <v>0.61863325654685775</v>
      </c>
      <c r="BX28" s="4">
        <f>DSTDEV(PlotSort2,"SAVI",$BU$31:$BU$32)/SQRT($BH28)</f>
        <v>2.593450046248796E-2</v>
      </c>
      <c r="BY28" s="17">
        <f>DAVERAGE(PlotSort2,"CCCI",$BU$31:$BU$32)</f>
        <v>0.33936631074467211</v>
      </c>
      <c r="BZ28" s="4">
        <f>DSTDEV(PlotSort2,"CCCI",$BU$31:$BU$32)/SQRT($BH28)</f>
        <v>1.4734164725663855E-2</v>
      </c>
    </row>
    <row r="29" spans="2:78" ht="13.5" customHeight="1" x14ac:dyDescent="0.2">
      <c r="B29" s="10">
        <v>209</v>
      </c>
      <c r="C29" s="10">
        <v>9.4339999999999993</v>
      </c>
      <c r="D29" s="10">
        <v>209.39308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29.7</v>
      </c>
      <c r="Q29" s="24">
        <v>2.15</v>
      </c>
      <c r="R29" s="24">
        <v>2.02</v>
      </c>
      <c r="S29" s="24">
        <v>44.18</v>
      </c>
      <c r="T29" s="24">
        <v>96.46</v>
      </c>
      <c r="U29" s="10">
        <v>5</v>
      </c>
      <c r="V29" s="10">
        <v>3</v>
      </c>
      <c r="W29" s="10">
        <v>1</v>
      </c>
      <c r="X29" s="10">
        <v>3</v>
      </c>
      <c r="Y29" s="10">
        <v>9</v>
      </c>
      <c r="Z29" s="10">
        <v>1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0.58150000000000002</v>
      </c>
      <c r="AK29" s="10">
        <v>8.3999999999999995E-3</v>
      </c>
      <c r="AL29" s="11">
        <v>2.5000000000000001E-2</v>
      </c>
      <c r="AM29" s="11">
        <v>4.0000000000000002E-4</v>
      </c>
      <c r="AN29" s="11">
        <v>1.3361000000000001</v>
      </c>
      <c r="AO29" s="11">
        <v>4.3099999999999999E-2</v>
      </c>
      <c r="AP29" s="11">
        <v>0.1696</v>
      </c>
      <c r="AQ29" s="11">
        <v>5.4999999999999997E-3</v>
      </c>
      <c r="AR29" s="11">
        <v>1.1153</v>
      </c>
      <c r="AS29" s="11">
        <v>5.8599999999999999E-2</v>
      </c>
      <c r="AT29" s="11">
        <v>2.5499999999999998E-2</v>
      </c>
      <c r="AU29" s="11">
        <v>1.2999999999999999E-3</v>
      </c>
      <c r="AV29" s="11">
        <v>25.261600000000001</v>
      </c>
      <c r="AW29" s="11">
        <v>0.56579999999999997</v>
      </c>
      <c r="AX29" s="11">
        <v>0.44650000000000001</v>
      </c>
      <c r="AY29" s="11">
        <v>0.01</v>
      </c>
      <c r="AZ29" s="11">
        <v>0.44944002596981014</v>
      </c>
      <c r="BA29" s="11">
        <v>17.509803921568629</v>
      </c>
      <c r="BB29" s="11">
        <v>0.89194915254237284</v>
      </c>
      <c r="BC29" s="11">
        <v>0.64969135802469136</v>
      </c>
      <c r="BD29" s="11">
        <v>0.39282641668653839</v>
      </c>
      <c r="BE29" s="27"/>
      <c r="BF29" s="5"/>
    </row>
    <row r="30" spans="2:78" ht="13.5" customHeight="1" x14ac:dyDescent="0.2">
      <c r="B30" s="10">
        <v>209</v>
      </c>
      <c r="C30" s="10">
        <v>9.4260000000000002</v>
      </c>
      <c r="D30" s="10">
        <v>209.39275000000001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29.7</v>
      </c>
      <c r="Q30" s="24">
        <v>2.15</v>
      </c>
      <c r="R30" s="24">
        <v>2.02</v>
      </c>
      <c r="S30" s="24">
        <v>44.28</v>
      </c>
      <c r="T30" s="24">
        <v>96.38</v>
      </c>
      <c r="U30" s="10">
        <v>5</v>
      </c>
      <c r="V30" s="10">
        <v>3</v>
      </c>
      <c r="W30" s="10">
        <v>1</v>
      </c>
      <c r="X30" s="10">
        <v>3</v>
      </c>
      <c r="Y30" s="10">
        <v>9</v>
      </c>
      <c r="Z30" s="10">
        <v>1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0.51839999999999997</v>
      </c>
      <c r="AK30" s="10">
        <v>5.4000000000000003E-3</v>
      </c>
      <c r="AL30" s="11">
        <v>2.2499999999999999E-2</v>
      </c>
      <c r="AM30" s="11">
        <v>2.0000000000000001E-4</v>
      </c>
      <c r="AN30" s="11">
        <v>1.2762</v>
      </c>
      <c r="AO30" s="11">
        <v>5.8999999999999999E-3</v>
      </c>
      <c r="AP30" s="11">
        <v>0.16339999999999999</v>
      </c>
      <c r="AQ30" s="11">
        <v>8.0000000000000004E-4</v>
      </c>
      <c r="AR30" s="11">
        <v>1.0128999999999999</v>
      </c>
      <c r="AS30" s="11">
        <v>1.7000000000000001E-2</v>
      </c>
      <c r="AT30" s="11">
        <v>2.3400000000000001E-2</v>
      </c>
      <c r="AU30" s="11">
        <v>4.0000000000000002E-4</v>
      </c>
      <c r="AV30" s="11">
        <v>27.470600000000001</v>
      </c>
      <c r="AW30" s="11">
        <v>0.24129999999999999</v>
      </c>
      <c r="AX30" s="11">
        <v>0.48970000000000002</v>
      </c>
      <c r="AY30" s="11">
        <v>4.3E-3</v>
      </c>
      <c r="AZ30" s="11">
        <v>0.49961721022814276</v>
      </c>
      <c r="BA30" s="11">
        <v>20.927350427350429</v>
      </c>
      <c r="BB30" s="11">
        <v>0.90878970960826355</v>
      </c>
      <c r="BC30" s="11">
        <v>0.69040568551969206</v>
      </c>
      <c r="BD30" s="11">
        <v>0.61899089200960056</v>
      </c>
      <c r="BE30" s="27"/>
      <c r="BF30" s="5"/>
      <c r="BH30" s="19" t="s">
        <v>116</v>
      </c>
    </row>
    <row r="31" spans="2:78" ht="13.5" customHeight="1" x14ac:dyDescent="0.2">
      <c r="B31" s="10">
        <v>209</v>
      </c>
      <c r="C31" s="10">
        <v>9.4109999999999996</v>
      </c>
      <c r="D31" s="10">
        <v>209.39213000000001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29.7</v>
      </c>
      <c r="Q31" s="24">
        <v>2.15</v>
      </c>
      <c r="R31" s="24">
        <v>2.02</v>
      </c>
      <c r="S31" s="24">
        <v>44.47</v>
      </c>
      <c r="T31" s="24">
        <v>96.24</v>
      </c>
      <c r="U31" s="10">
        <v>5</v>
      </c>
      <c r="V31" s="10">
        <v>3</v>
      </c>
      <c r="W31" s="10">
        <v>1</v>
      </c>
      <c r="X31" s="10">
        <v>3</v>
      </c>
      <c r="Y31" s="10">
        <v>9</v>
      </c>
      <c r="Z31" s="10">
        <v>1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0.5655</v>
      </c>
      <c r="AK31" s="10">
        <v>1.9199999999999998E-2</v>
      </c>
      <c r="AL31" s="11">
        <v>2.4899999999999999E-2</v>
      </c>
      <c r="AM31" s="11">
        <v>8.0000000000000004E-4</v>
      </c>
      <c r="AN31" s="11">
        <v>1.3075000000000001</v>
      </c>
      <c r="AO31" s="11">
        <v>9.5699999999999993E-2</v>
      </c>
      <c r="AP31" s="11">
        <v>0.17019999999999999</v>
      </c>
      <c r="AQ31" s="11">
        <v>1.2500000000000001E-2</v>
      </c>
      <c r="AR31" s="11">
        <v>1.1144000000000001</v>
      </c>
      <c r="AS31" s="11">
        <v>5.5E-2</v>
      </c>
      <c r="AT31" s="11">
        <v>2.6100000000000002E-2</v>
      </c>
      <c r="AU31" s="11">
        <v>1.2999999999999999E-3</v>
      </c>
      <c r="AV31" s="11">
        <v>24.581399999999999</v>
      </c>
      <c r="AW31" s="11">
        <v>2.1362000000000001</v>
      </c>
      <c r="AX31" s="11">
        <v>0.44529999999999997</v>
      </c>
      <c r="AY31" s="11">
        <v>3.8699999999999998E-2</v>
      </c>
      <c r="AZ31" s="11">
        <v>0.44695369618196595</v>
      </c>
      <c r="BA31" s="11">
        <v>17.061302681992334</v>
      </c>
      <c r="BB31" s="11">
        <v>0.88926601612218914</v>
      </c>
      <c r="BC31" s="11">
        <v>0.64731315626930197</v>
      </c>
      <c r="BD31" s="11">
        <v>0.38661567928839863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209</v>
      </c>
      <c r="C32" s="10">
        <v>9.4019999999999992</v>
      </c>
      <c r="D32" s="10">
        <v>209.39175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29.7</v>
      </c>
      <c r="Q32" s="24">
        <v>2.15</v>
      </c>
      <c r="R32" s="24">
        <v>2.02</v>
      </c>
      <c r="S32" s="24">
        <v>44.58</v>
      </c>
      <c r="T32" s="24">
        <v>96.15</v>
      </c>
      <c r="U32" s="10">
        <v>5</v>
      </c>
      <c r="V32" s="10">
        <v>3</v>
      </c>
      <c r="W32" s="10">
        <v>1</v>
      </c>
      <c r="X32" s="10">
        <v>3</v>
      </c>
      <c r="Y32" s="10">
        <v>9</v>
      </c>
      <c r="Z32" s="10">
        <v>1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0.5655</v>
      </c>
      <c r="AK32" s="10">
        <v>1.1000000000000001E-3</v>
      </c>
      <c r="AL32" s="11">
        <v>2.52E-2</v>
      </c>
      <c r="AM32" s="11">
        <v>0</v>
      </c>
      <c r="AN32" s="11">
        <v>1.3509</v>
      </c>
      <c r="AO32" s="11">
        <v>3.5999999999999999E-3</v>
      </c>
      <c r="AP32" s="11">
        <v>0.17760000000000001</v>
      </c>
      <c r="AQ32" s="11">
        <v>5.0000000000000001E-4</v>
      </c>
      <c r="AR32" s="11">
        <v>1.0840000000000001</v>
      </c>
      <c r="AS32" s="11">
        <v>1.5599999999999999E-2</v>
      </c>
      <c r="AT32" s="11">
        <v>2.5700000000000001E-2</v>
      </c>
      <c r="AU32" s="11">
        <v>4.0000000000000002E-4</v>
      </c>
      <c r="AV32" s="11">
        <v>27.946899999999999</v>
      </c>
      <c r="AW32" s="11">
        <v>0.17680000000000001</v>
      </c>
      <c r="AX32" s="11">
        <v>0.51129999999999998</v>
      </c>
      <c r="AY32" s="11">
        <v>3.2000000000000002E-3</v>
      </c>
      <c r="AZ32" s="11">
        <v>0.48439541297721006</v>
      </c>
      <c r="BA32" s="11">
        <v>19.894941634241246</v>
      </c>
      <c r="BB32" s="11">
        <v>0.90428305400372444</v>
      </c>
      <c r="BC32" s="11">
        <v>0.70241080038572812</v>
      </c>
      <c r="BD32" s="11">
        <v>0.54934402611330935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209</v>
      </c>
      <c r="C33" s="10">
        <v>9.3940000000000001</v>
      </c>
      <c r="D33" s="10">
        <v>209.39142000000001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29.7</v>
      </c>
      <c r="Q33" s="24">
        <v>2.15</v>
      </c>
      <c r="R33" s="24">
        <v>2.02</v>
      </c>
      <c r="S33" s="24">
        <v>44.68</v>
      </c>
      <c r="T33" s="24">
        <v>96.07</v>
      </c>
      <c r="U33" s="10">
        <v>5</v>
      </c>
      <c r="V33" s="10">
        <v>3</v>
      </c>
      <c r="W33" s="10">
        <v>1</v>
      </c>
      <c r="X33" s="10">
        <v>3</v>
      </c>
      <c r="Y33" s="10">
        <v>9</v>
      </c>
      <c r="Z33" s="10">
        <v>1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0.54300000000000004</v>
      </c>
      <c r="AK33" s="10">
        <v>5.7999999999999996E-3</v>
      </c>
      <c r="AL33" s="11">
        <v>2.4400000000000002E-2</v>
      </c>
      <c r="AM33" s="11">
        <v>2.9999999999999997E-4</v>
      </c>
      <c r="AN33" s="11">
        <v>1.3068</v>
      </c>
      <c r="AO33" s="11">
        <v>5.3699999999999998E-2</v>
      </c>
      <c r="AP33" s="11">
        <v>0.1734</v>
      </c>
      <c r="AQ33" s="11">
        <v>7.1000000000000004E-3</v>
      </c>
      <c r="AR33" s="11">
        <v>1.0415000000000001</v>
      </c>
      <c r="AS33" s="11">
        <v>1.8E-3</v>
      </c>
      <c r="AT33" s="11">
        <v>2.4899999999999999E-2</v>
      </c>
      <c r="AU33" s="11">
        <v>0</v>
      </c>
      <c r="AV33" s="11">
        <v>25.5029</v>
      </c>
      <c r="AW33" s="11">
        <v>1.2813000000000001</v>
      </c>
      <c r="AX33" s="11">
        <v>0.47070000000000001</v>
      </c>
      <c r="AY33" s="11">
        <v>2.3599999999999999E-2</v>
      </c>
      <c r="AZ33" s="11">
        <v>0.46157428970656733</v>
      </c>
      <c r="BA33" s="11">
        <v>18.903614457831328</v>
      </c>
      <c r="BB33" s="11">
        <v>0.89951573849878941</v>
      </c>
      <c r="BC33" s="11">
        <v>0.67165528324628365</v>
      </c>
      <c r="BD33" s="11">
        <v>0.43824695877503</v>
      </c>
      <c r="BE33" s="27"/>
      <c r="BF33" s="5"/>
    </row>
    <row r="34" spans="2:66" ht="13.5" customHeight="1" x14ac:dyDescent="0.2">
      <c r="B34" s="10">
        <v>209</v>
      </c>
      <c r="C34" s="10">
        <v>9.4760000000000009</v>
      </c>
      <c r="D34" s="10">
        <v>209.39483000000001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29.7</v>
      </c>
      <c r="Q34" s="24">
        <v>2.15</v>
      </c>
      <c r="R34" s="24">
        <v>2.02</v>
      </c>
      <c r="S34" s="24">
        <v>43.65</v>
      </c>
      <c r="T34" s="24">
        <v>96.87</v>
      </c>
      <c r="U34" s="10">
        <v>5</v>
      </c>
      <c r="V34" s="10">
        <v>3</v>
      </c>
      <c r="W34" s="10">
        <v>1</v>
      </c>
      <c r="X34" s="10">
        <v>3</v>
      </c>
      <c r="Y34" s="10">
        <v>9</v>
      </c>
      <c r="Z34" s="10">
        <v>1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1.3802000000000001</v>
      </c>
      <c r="AK34" s="10">
        <v>8.1900000000000001E-2</v>
      </c>
      <c r="AL34" s="11">
        <v>5.6899999999999999E-2</v>
      </c>
      <c r="AM34" s="11">
        <v>3.3999999999999998E-3</v>
      </c>
      <c r="AN34" s="11">
        <v>1.8006</v>
      </c>
      <c r="AO34" s="11">
        <v>6.1199999999999997E-2</v>
      </c>
      <c r="AP34" s="11">
        <v>0.21859999999999999</v>
      </c>
      <c r="AQ34" s="11">
        <v>7.4000000000000003E-3</v>
      </c>
      <c r="AR34" s="11">
        <v>2.6337000000000002</v>
      </c>
      <c r="AS34" s="11">
        <v>0.14749999999999999</v>
      </c>
      <c r="AT34" s="11">
        <v>5.7799999999999997E-2</v>
      </c>
      <c r="AU34" s="11">
        <v>3.2000000000000002E-3</v>
      </c>
      <c r="AV34" s="11">
        <v>31.7117</v>
      </c>
      <c r="AW34" s="11">
        <v>2.0030000000000001</v>
      </c>
      <c r="AX34" s="11">
        <v>0.53669999999999995</v>
      </c>
      <c r="AY34" s="11">
        <v>3.39E-2</v>
      </c>
      <c r="AZ34" s="11">
        <v>0.42115715609691506</v>
      </c>
      <c r="BA34" s="11">
        <v>9.2854671280276815</v>
      </c>
      <c r="BB34" s="11">
        <v>0.80555088309503786</v>
      </c>
      <c r="BC34" s="11">
        <v>0.65632708999543166</v>
      </c>
      <c r="BD34" s="11">
        <v>0.48618560559756363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209</v>
      </c>
      <c r="C35" s="10">
        <v>9.484</v>
      </c>
      <c r="D35" s="10">
        <v>209.39517000000001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29.7</v>
      </c>
      <c r="Q35" s="24">
        <v>2.15</v>
      </c>
      <c r="R35" s="24">
        <v>2.02</v>
      </c>
      <c r="S35" s="24">
        <v>43.55</v>
      </c>
      <c r="T35" s="24">
        <v>96.94</v>
      </c>
      <c r="U35" s="10">
        <v>5</v>
      </c>
      <c r="V35" s="10">
        <v>3</v>
      </c>
      <c r="W35" s="10">
        <v>1</v>
      </c>
      <c r="X35" s="10">
        <v>3</v>
      </c>
      <c r="Y35" s="10">
        <v>9</v>
      </c>
      <c r="Z35" s="10">
        <v>1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0.90610000000000002</v>
      </c>
      <c r="AK35" s="10">
        <v>1.77E-2</v>
      </c>
      <c r="AL35" s="11">
        <v>3.7100000000000001E-2</v>
      </c>
      <c r="AM35" s="11">
        <v>6.9999999999999999E-4</v>
      </c>
      <c r="AN35" s="11">
        <v>1.8673</v>
      </c>
      <c r="AO35" s="11">
        <v>8.8800000000000004E-2</v>
      </c>
      <c r="AP35" s="11">
        <v>0.2248</v>
      </c>
      <c r="AQ35" s="11">
        <v>1.0699999999999999E-2</v>
      </c>
      <c r="AR35" s="11">
        <v>1.6842999999999999</v>
      </c>
      <c r="AS35" s="11">
        <v>3.6700000000000003E-2</v>
      </c>
      <c r="AT35" s="11">
        <v>3.6600000000000001E-2</v>
      </c>
      <c r="AU35" s="11">
        <v>8.0000000000000004E-4</v>
      </c>
      <c r="AV35" s="11">
        <v>37.708300000000001</v>
      </c>
      <c r="AW35" s="11">
        <v>1.6015999999999999</v>
      </c>
      <c r="AX35" s="11">
        <v>0.6331</v>
      </c>
      <c r="AY35" s="11">
        <v>2.69E-2</v>
      </c>
      <c r="AZ35" s="11">
        <v>0.47592959552395386</v>
      </c>
      <c r="BA35" s="11">
        <v>17.297814207650273</v>
      </c>
      <c r="BB35" s="11">
        <v>0.8906973271614157</v>
      </c>
      <c r="BC35" s="11">
        <v>0.76493972813541944</v>
      </c>
      <c r="BD35" s="11">
        <v>0.5426220119263726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209</v>
      </c>
      <c r="C36" s="10">
        <v>9.4930000000000003</v>
      </c>
      <c r="D36" s="10">
        <v>209.39554000000001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29.7</v>
      </c>
      <c r="Q36" s="24">
        <v>2.15</v>
      </c>
      <c r="R36" s="24">
        <v>2.02</v>
      </c>
      <c r="S36" s="24">
        <v>43.44</v>
      </c>
      <c r="T36" s="24">
        <v>97.03</v>
      </c>
      <c r="U36" s="10">
        <v>5</v>
      </c>
      <c r="V36" s="10">
        <v>3</v>
      </c>
      <c r="W36" s="10">
        <v>1</v>
      </c>
      <c r="X36" s="10">
        <v>3</v>
      </c>
      <c r="Y36" s="10">
        <v>9</v>
      </c>
      <c r="Z36" s="10">
        <v>1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0.8569</v>
      </c>
      <c r="AK36" s="10">
        <v>3.2000000000000001E-2</v>
      </c>
      <c r="AL36" s="11">
        <v>3.4700000000000002E-2</v>
      </c>
      <c r="AM36" s="11">
        <v>1.2999999999999999E-3</v>
      </c>
      <c r="AN36" s="11">
        <v>2.1956000000000002</v>
      </c>
      <c r="AO36" s="11">
        <v>0.12709999999999999</v>
      </c>
      <c r="AP36" s="11">
        <v>0.26190000000000002</v>
      </c>
      <c r="AQ36" s="11">
        <v>1.52E-2</v>
      </c>
      <c r="AR36" s="11">
        <v>1.6879</v>
      </c>
      <c r="AS36" s="11">
        <v>9.8299999999999998E-2</v>
      </c>
      <c r="AT36" s="11">
        <v>3.6400000000000002E-2</v>
      </c>
      <c r="AU36" s="11">
        <v>2.0999999999999999E-3</v>
      </c>
      <c r="AV36" s="11">
        <v>40.574599999999997</v>
      </c>
      <c r="AW36" s="11">
        <v>1.8221000000000001</v>
      </c>
      <c r="AX36" s="11">
        <v>0.67510000000000003</v>
      </c>
      <c r="AY36" s="11">
        <v>3.0300000000000001E-2</v>
      </c>
      <c r="AZ36" s="11">
        <v>0.44098185699039488</v>
      </c>
      <c r="BA36" s="11">
        <v>18.546703296703296</v>
      </c>
      <c r="BB36" s="11">
        <v>0.89768095572733664</v>
      </c>
      <c r="BC36" s="11">
        <v>0.79079653322327692</v>
      </c>
      <c r="BD36" s="11">
        <v>0.33042944342996278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209</v>
      </c>
      <c r="C37" s="10">
        <v>9.5009999999999994</v>
      </c>
      <c r="D37" s="10">
        <v>209.39587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29.7</v>
      </c>
      <c r="Q37" s="24">
        <v>2.15</v>
      </c>
      <c r="R37" s="24">
        <v>2.02</v>
      </c>
      <c r="S37" s="24">
        <v>43.34</v>
      </c>
      <c r="T37" s="24">
        <v>97.11</v>
      </c>
      <c r="U37" s="10">
        <v>5</v>
      </c>
      <c r="V37" s="10">
        <v>3</v>
      </c>
      <c r="W37" s="10">
        <v>1</v>
      </c>
      <c r="X37" s="10">
        <v>3</v>
      </c>
      <c r="Y37" s="10">
        <v>9</v>
      </c>
      <c r="Z37" s="10">
        <v>1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0.77629999999999999</v>
      </c>
      <c r="AK37" s="10">
        <v>7.6E-3</v>
      </c>
      <c r="AL37" s="11">
        <v>3.1199999999999999E-2</v>
      </c>
      <c r="AM37" s="11">
        <v>2.9999999999999997E-4</v>
      </c>
      <c r="AN37" s="11">
        <v>1.9003000000000001</v>
      </c>
      <c r="AO37" s="11">
        <v>1.15E-2</v>
      </c>
      <c r="AP37" s="11">
        <v>0.22489999999999999</v>
      </c>
      <c r="AQ37" s="11">
        <v>1.4E-3</v>
      </c>
      <c r="AR37" s="11">
        <v>1.4383999999999999</v>
      </c>
      <c r="AS37" s="11">
        <v>5.4000000000000003E-3</v>
      </c>
      <c r="AT37" s="11">
        <v>3.0800000000000001E-2</v>
      </c>
      <c r="AU37" s="11">
        <v>1E-4</v>
      </c>
      <c r="AV37" s="11">
        <v>38.968800000000002</v>
      </c>
      <c r="AW37" s="11">
        <v>0.2787</v>
      </c>
      <c r="AX37" s="11">
        <v>0.64329999999999998</v>
      </c>
      <c r="AY37" s="11">
        <v>4.5999999999999999E-3</v>
      </c>
      <c r="AZ37" s="11">
        <v>0.48191660907624972</v>
      </c>
      <c r="BA37" s="11">
        <v>20.886363636363637</v>
      </c>
      <c r="BB37" s="11">
        <v>0.90861889927310469</v>
      </c>
      <c r="BC37" s="11">
        <v>0.78251426624648657</v>
      </c>
      <c r="BD37" s="11">
        <v>0.52330034667930381</v>
      </c>
      <c r="BE37" s="27"/>
      <c r="BF37" s="5"/>
      <c r="BI37" s="22">
        <v>2</v>
      </c>
    </row>
    <row r="38" spans="2:66" ht="13.5" customHeight="1" x14ac:dyDescent="0.2">
      <c r="B38" s="10">
        <v>209</v>
      </c>
      <c r="C38" s="10">
        <v>9.51</v>
      </c>
      <c r="D38" s="10">
        <v>209.39625000000001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29.7</v>
      </c>
      <c r="Q38" s="24">
        <v>2.15</v>
      </c>
      <c r="R38" s="24">
        <v>2.02</v>
      </c>
      <c r="S38" s="24">
        <v>43.23</v>
      </c>
      <c r="T38" s="24">
        <v>97.2</v>
      </c>
      <c r="U38" s="10">
        <v>5</v>
      </c>
      <c r="V38" s="10">
        <v>3</v>
      </c>
      <c r="W38" s="10">
        <v>1</v>
      </c>
      <c r="X38" s="10">
        <v>3</v>
      </c>
      <c r="Y38" s="10">
        <v>9</v>
      </c>
      <c r="Z38" s="10">
        <v>1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0.88970000000000005</v>
      </c>
      <c r="AK38" s="10">
        <v>9.1000000000000004E-3</v>
      </c>
      <c r="AL38" s="11">
        <v>3.5499999999999997E-2</v>
      </c>
      <c r="AM38" s="11">
        <v>4.0000000000000002E-4</v>
      </c>
      <c r="AN38" s="11">
        <v>2.1705000000000001</v>
      </c>
      <c r="AO38" s="11">
        <v>2.5600000000000001E-2</v>
      </c>
      <c r="AP38" s="11">
        <v>0.25459999999999999</v>
      </c>
      <c r="AQ38" s="11">
        <v>3.0000000000000001E-3</v>
      </c>
      <c r="AR38" s="11">
        <v>1.7947</v>
      </c>
      <c r="AS38" s="11">
        <v>4.0000000000000001E-3</v>
      </c>
      <c r="AT38" s="11">
        <v>3.8100000000000002E-2</v>
      </c>
      <c r="AU38" s="11">
        <v>1E-4</v>
      </c>
      <c r="AV38" s="11">
        <v>39.249600000000001</v>
      </c>
      <c r="AW38" s="11">
        <v>0.49299999999999999</v>
      </c>
      <c r="AX38" s="11">
        <v>0.64229999999999998</v>
      </c>
      <c r="AY38" s="11">
        <v>8.0999999999999996E-3</v>
      </c>
      <c r="AZ38" s="11">
        <v>0.43226669639870663</v>
      </c>
      <c r="BA38" s="11">
        <v>16.858267716535433</v>
      </c>
      <c r="BB38" s="11">
        <v>0.88800705467372132</v>
      </c>
      <c r="BC38" s="11">
        <v>0.76779057946458806</v>
      </c>
      <c r="BD38" s="11">
        <v>0.30884617799486702</v>
      </c>
      <c r="BE38" s="27"/>
      <c r="BF38" s="5"/>
      <c r="BI38" s="22">
        <v>3</v>
      </c>
      <c r="BJ38" s="3"/>
    </row>
    <row r="39" spans="2:66" ht="13.5" customHeight="1" x14ac:dyDescent="0.2">
      <c r="B39" s="10">
        <v>209</v>
      </c>
      <c r="C39" s="10">
        <v>9.5190000000000001</v>
      </c>
      <c r="D39" s="10">
        <v>209.39662999999999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29.7</v>
      </c>
      <c r="Q39" s="24">
        <v>2.15</v>
      </c>
      <c r="R39" s="24">
        <v>2.02</v>
      </c>
      <c r="S39" s="24">
        <v>43.12</v>
      </c>
      <c r="T39" s="24">
        <v>97.29</v>
      </c>
      <c r="U39" s="10">
        <v>5</v>
      </c>
      <c r="V39" s="10">
        <v>3</v>
      </c>
      <c r="W39" s="10">
        <v>1</v>
      </c>
      <c r="X39" s="10">
        <v>3</v>
      </c>
      <c r="Y39" s="10">
        <v>9</v>
      </c>
      <c r="Z39" s="10">
        <v>1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0.73919999999999997</v>
      </c>
      <c r="AK39" s="10">
        <v>1.5299999999999999E-2</v>
      </c>
      <c r="AL39" s="11">
        <v>2.92E-2</v>
      </c>
      <c r="AM39" s="11">
        <v>5.9999999999999995E-4</v>
      </c>
      <c r="AN39" s="11">
        <v>1.8541000000000001</v>
      </c>
      <c r="AO39" s="11">
        <v>2.4199999999999999E-2</v>
      </c>
      <c r="AP39" s="11">
        <v>0.2155</v>
      </c>
      <c r="AQ39" s="11">
        <v>2.8E-3</v>
      </c>
      <c r="AR39" s="11">
        <v>1.4255</v>
      </c>
      <c r="AS39" s="11">
        <v>2.1899999999999999E-2</v>
      </c>
      <c r="AT39" s="11">
        <v>0.03</v>
      </c>
      <c r="AU39" s="11">
        <v>5.0000000000000001E-4</v>
      </c>
      <c r="AV39" s="11">
        <v>38.592300000000002</v>
      </c>
      <c r="AW39" s="11">
        <v>0.3765</v>
      </c>
      <c r="AX39" s="11">
        <v>0.626</v>
      </c>
      <c r="AY39" s="11">
        <v>6.1000000000000004E-3</v>
      </c>
      <c r="AZ39" s="11">
        <v>0.48781937017231131</v>
      </c>
      <c r="BA39" s="11">
        <v>20.866666666666667</v>
      </c>
      <c r="BB39" s="11">
        <v>0.90853658536585358</v>
      </c>
      <c r="BC39" s="11">
        <v>0.7733564013840829</v>
      </c>
      <c r="BD39" s="11">
        <v>0.55561885520467735</v>
      </c>
      <c r="BE39" s="27"/>
      <c r="BF39" s="5"/>
    </row>
    <row r="40" spans="2:66" ht="13.5" customHeight="1" x14ac:dyDescent="0.2">
      <c r="B40" s="10">
        <v>209</v>
      </c>
      <c r="C40" s="10">
        <v>9.5269999999999992</v>
      </c>
      <c r="D40" s="10">
        <v>209.39696000000001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29.7</v>
      </c>
      <c r="Q40" s="24">
        <v>2.15</v>
      </c>
      <c r="R40" s="24">
        <v>2.02</v>
      </c>
      <c r="S40" s="24">
        <v>43.02</v>
      </c>
      <c r="T40" s="24">
        <v>97.37</v>
      </c>
      <c r="U40" s="10">
        <v>5</v>
      </c>
      <c r="V40" s="10">
        <v>3</v>
      </c>
      <c r="W40" s="10">
        <v>1</v>
      </c>
      <c r="X40" s="10">
        <v>3</v>
      </c>
      <c r="Y40" s="10">
        <v>9</v>
      </c>
      <c r="Z40" s="10">
        <v>1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0.82789999999999997</v>
      </c>
      <c r="AK40" s="10">
        <v>1.6799999999999999E-2</v>
      </c>
      <c r="AL40" s="11">
        <v>3.2500000000000001E-2</v>
      </c>
      <c r="AM40" s="11">
        <v>6.9999999999999999E-4</v>
      </c>
      <c r="AN40" s="11">
        <v>1.8589</v>
      </c>
      <c r="AO40" s="11">
        <v>1.2800000000000001E-2</v>
      </c>
      <c r="AP40" s="11">
        <v>0.21440000000000001</v>
      </c>
      <c r="AQ40" s="11">
        <v>1.5E-3</v>
      </c>
      <c r="AR40" s="11">
        <v>1.5627</v>
      </c>
      <c r="AS40" s="11">
        <v>1.7000000000000001E-2</v>
      </c>
      <c r="AT40" s="11">
        <v>3.2599999999999997E-2</v>
      </c>
      <c r="AU40" s="11">
        <v>4.0000000000000002E-4</v>
      </c>
      <c r="AV40" s="11">
        <v>33.504600000000003</v>
      </c>
      <c r="AW40" s="11">
        <v>0.64270000000000005</v>
      </c>
      <c r="AX40" s="11">
        <v>0.5393</v>
      </c>
      <c r="AY40" s="11">
        <v>1.03E-2</v>
      </c>
      <c r="AZ40" s="11">
        <v>0.43107337136791818</v>
      </c>
      <c r="BA40" s="11">
        <v>16.542944785276074</v>
      </c>
      <c r="BB40" s="11">
        <v>0.88599405490470373</v>
      </c>
      <c r="BC40" s="11">
        <v>0.70906801007556686</v>
      </c>
      <c r="BD40" s="11">
        <v>0.30774692051013858</v>
      </c>
      <c r="BE40" s="27"/>
      <c r="BF40" s="5"/>
    </row>
    <row r="41" spans="2:66" ht="13.5" customHeight="1" x14ac:dyDescent="0.2">
      <c r="B41" s="10">
        <v>209</v>
      </c>
      <c r="C41" s="10">
        <v>9.5380000000000003</v>
      </c>
      <c r="D41" s="10">
        <v>209.39742000000001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29.7</v>
      </c>
      <c r="Q41" s="24">
        <v>2.15</v>
      </c>
      <c r="R41" s="24">
        <v>2.02</v>
      </c>
      <c r="S41" s="24">
        <v>42.88</v>
      </c>
      <c r="T41" s="24">
        <v>97.48</v>
      </c>
      <c r="U41" s="10">
        <v>5</v>
      </c>
      <c r="V41" s="10">
        <v>3</v>
      </c>
      <c r="W41" s="10">
        <v>1</v>
      </c>
      <c r="X41" s="10">
        <v>3</v>
      </c>
      <c r="Y41" s="10">
        <v>9</v>
      </c>
      <c r="Z41" s="10">
        <v>1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0.94540000000000002</v>
      </c>
      <c r="AK41" s="10">
        <v>7.0800000000000002E-2</v>
      </c>
      <c r="AL41" s="11">
        <v>3.6700000000000003E-2</v>
      </c>
      <c r="AM41" s="11">
        <v>2.8E-3</v>
      </c>
      <c r="AN41" s="11">
        <v>1.8908</v>
      </c>
      <c r="AO41" s="11">
        <v>4.6199999999999998E-2</v>
      </c>
      <c r="AP41" s="11">
        <v>0.2157</v>
      </c>
      <c r="AQ41" s="11">
        <v>5.3E-3</v>
      </c>
      <c r="AR41" s="11">
        <v>1.8009999999999999</v>
      </c>
      <c r="AS41" s="11">
        <v>0.156</v>
      </c>
      <c r="AT41" s="11">
        <v>3.7199999999999997E-2</v>
      </c>
      <c r="AU41" s="11">
        <v>3.2000000000000002E-3</v>
      </c>
      <c r="AV41" s="11">
        <v>36.784799999999997</v>
      </c>
      <c r="AW41" s="11">
        <v>0.40770000000000001</v>
      </c>
      <c r="AX41" s="11">
        <v>0.58589999999999998</v>
      </c>
      <c r="AY41" s="11">
        <v>6.4999999999999997E-3</v>
      </c>
      <c r="AZ41" s="11">
        <v>0.46182634730538918</v>
      </c>
      <c r="BA41" s="11">
        <v>15.75</v>
      </c>
      <c r="BB41" s="11">
        <v>0.88059701492537312</v>
      </c>
      <c r="BC41" s="11">
        <v>0.73283768141750505</v>
      </c>
      <c r="BD41" s="11">
        <v>0.49399576366095316</v>
      </c>
      <c r="BE41" s="27"/>
      <c r="BF41" s="5"/>
    </row>
    <row r="42" spans="2:66" ht="13.5" customHeight="1" x14ac:dyDescent="0.2">
      <c r="B42" s="10">
        <v>209</v>
      </c>
      <c r="C42" s="10">
        <v>9.3249999999999993</v>
      </c>
      <c r="D42" s="10">
        <v>209.38854000000001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29.7</v>
      </c>
      <c r="Q42" s="24">
        <v>2.15</v>
      </c>
      <c r="R42" s="24">
        <v>2.02</v>
      </c>
      <c r="S42" s="24">
        <v>45.54</v>
      </c>
      <c r="T42" s="24">
        <v>95.42</v>
      </c>
      <c r="U42" s="10">
        <v>5</v>
      </c>
      <c r="V42" s="10">
        <v>3</v>
      </c>
      <c r="W42" s="10">
        <v>1</v>
      </c>
      <c r="X42" s="10">
        <v>3</v>
      </c>
      <c r="Y42" s="10">
        <v>9</v>
      </c>
      <c r="Z42" s="10">
        <v>1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6.0838999999999999</v>
      </c>
      <c r="AK42" s="10">
        <v>8.7900000000000006E-2</v>
      </c>
      <c r="AL42" s="11">
        <v>0.29520000000000002</v>
      </c>
      <c r="AM42" s="11">
        <v>4.3E-3</v>
      </c>
      <c r="AN42" s="11">
        <v>2.2947000000000002</v>
      </c>
      <c r="AO42" s="11">
        <v>2.9499999999999998E-2</v>
      </c>
      <c r="AP42" s="11">
        <v>0.33029999999999998</v>
      </c>
      <c r="AQ42" s="11">
        <v>4.3E-3</v>
      </c>
      <c r="AR42" s="11">
        <v>11.263999999999999</v>
      </c>
      <c r="AS42" s="11">
        <v>0.15690000000000001</v>
      </c>
      <c r="AT42" s="11">
        <v>0.29120000000000001</v>
      </c>
      <c r="AU42" s="11">
        <v>4.1000000000000003E-3</v>
      </c>
      <c r="AV42" s="11">
        <v>18.576499999999999</v>
      </c>
      <c r="AW42" s="11">
        <v>0.22459999999999999</v>
      </c>
      <c r="AX42" s="11">
        <v>0.37119999999999997</v>
      </c>
      <c r="AY42" s="11">
        <v>4.4999999999999997E-3</v>
      </c>
      <c r="AZ42" s="11">
        <v>5.830363506771203E-2</v>
      </c>
      <c r="BA42" s="11">
        <v>1.2747252747252746</v>
      </c>
      <c r="BB42" s="11">
        <v>0.12077294685990332</v>
      </c>
      <c r="BC42" s="11">
        <v>0.10323468685478315</v>
      </c>
      <c r="BD42" s="11">
        <v>0.40442648453598423</v>
      </c>
      <c r="BE42" s="27"/>
      <c r="BF42" s="5"/>
    </row>
    <row r="43" spans="2:66" ht="13.5" customHeight="1" x14ac:dyDescent="0.2">
      <c r="B43" s="10">
        <v>209</v>
      </c>
      <c r="C43" s="10">
        <v>9.3330000000000002</v>
      </c>
      <c r="D43" s="10">
        <v>209.38887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29.7</v>
      </c>
      <c r="Q43" s="24">
        <v>2.15</v>
      </c>
      <c r="R43" s="24">
        <v>2.02</v>
      </c>
      <c r="S43" s="24">
        <v>45.44</v>
      </c>
      <c r="T43" s="24">
        <v>95.5</v>
      </c>
      <c r="U43" s="10">
        <v>5</v>
      </c>
      <c r="V43" s="10">
        <v>3</v>
      </c>
      <c r="W43" s="10">
        <v>1</v>
      </c>
      <c r="X43" s="10">
        <v>3</v>
      </c>
      <c r="Y43" s="10">
        <v>9</v>
      </c>
      <c r="Z43" s="10">
        <v>1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0.87439999999999996</v>
      </c>
      <c r="AK43" s="10">
        <v>7.1099999999999997E-2</v>
      </c>
      <c r="AL43" s="11">
        <v>4.2000000000000003E-2</v>
      </c>
      <c r="AM43" s="11">
        <v>3.3999999999999998E-3</v>
      </c>
      <c r="AN43" s="11">
        <v>1.4221999999999999</v>
      </c>
      <c r="AO43" s="11">
        <v>1.1900000000000001E-2</v>
      </c>
      <c r="AP43" s="11">
        <v>0.20269999999999999</v>
      </c>
      <c r="AQ43" s="11">
        <v>1.6999999999999999E-3</v>
      </c>
      <c r="AR43" s="11">
        <v>1.6745000000000001</v>
      </c>
      <c r="AS43" s="11">
        <v>0.1457</v>
      </c>
      <c r="AT43" s="11">
        <v>4.2900000000000001E-2</v>
      </c>
      <c r="AU43" s="11">
        <v>3.7000000000000002E-3</v>
      </c>
      <c r="AV43" s="11">
        <v>24.469100000000001</v>
      </c>
      <c r="AW43" s="11">
        <v>0.1477</v>
      </c>
      <c r="AX43" s="11">
        <v>0.48430000000000001</v>
      </c>
      <c r="AY43" s="11">
        <v>2.8999999999999998E-3</v>
      </c>
      <c r="AZ43" s="11">
        <v>0.40989810771470159</v>
      </c>
      <c r="BA43" s="11">
        <v>11.289044289044289</v>
      </c>
      <c r="BB43" s="11">
        <v>0.83725341426403643</v>
      </c>
      <c r="BC43" s="11">
        <v>0.64456775700934577</v>
      </c>
      <c r="BD43" s="11">
        <v>0.32463214601900825</v>
      </c>
      <c r="BE43" s="27"/>
      <c r="BF43" s="5"/>
    </row>
    <row r="44" spans="2:66" ht="13.5" customHeight="1" x14ac:dyDescent="0.2">
      <c r="B44" s="10">
        <v>209</v>
      </c>
      <c r="C44" s="10">
        <v>9.3390000000000004</v>
      </c>
      <c r="D44" s="10">
        <v>209.38911999999999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29.7</v>
      </c>
      <c r="Q44" s="24">
        <v>2.15</v>
      </c>
      <c r="R44" s="24">
        <v>2.02</v>
      </c>
      <c r="S44" s="24">
        <v>45.37</v>
      </c>
      <c r="T44" s="24">
        <v>95.55</v>
      </c>
      <c r="U44" s="10">
        <v>5</v>
      </c>
      <c r="V44" s="10">
        <v>3</v>
      </c>
      <c r="W44" s="10">
        <v>1</v>
      </c>
      <c r="X44" s="10">
        <v>3</v>
      </c>
      <c r="Y44" s="10">
        <v>9</v>
      </c>
      <c r="Z44" s="10">
        <v>1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6.5568999999999997</v>
      </c>
      <c r="AK44" s="10">
        <v>4.5100000000000001E-2</v>
      </c>
      <c r="AL44" s="11">
        <v>0.313</v>
      </c>
      <c r="AM44" s="11">
        <v>2.2000000000000001E-3</v>
      </c>
      <c r="AN44" s="11">
        <v>2.4119999999999999</v>
      </c>
      <c r="AO44" s="11">
        <v>1.0800000000000001E-2</v>
      </c>
      <c r="AP44" s="11">
        <v>0.34129999999999999</v>
      </c>
      <c r="AQ44" s="11">
        <v>1.5E-3</v>
      </c>
      <c r="AR44" s="11">
        <v>12.081099999999999</v>
      </c>
      <c r="AS44" s="11">
        <v>8.9800000000000005E-2</v>
      </c>
      <c r="AT44" s="11">
        <v>0.30730000000000002</v>
      </c>
      <c r="AU44" s="11">
        <v>2.3E-3</v>
      </c>
      <c r="AV44" s="11">
        <v>19.265000000000001</v>
      </c>
      <c r="AW44" s="11">
        <v>8.5300000000000001E-2</v>
      </c>
      <c r="AX44" s="11">
        <v>0.37859999999999999</v>
      </c>
      <c r="AY44" s="11">
        <v>1.6999999999999999E-3</v>
      </c>
      <c r="AZ44" s="11">
        <v>5.1812751771079316E-2</v>
      </c>
      <c r="BA44" s="11">
        <v>1.2320208265538561</v>
      </c>
      <c r="BB44" s="11">
        <v>0.10395101326724009</v>
      </c>
      <c r="BC44" s="11">
        <v>9.018466987098403E-2</v>
      </c>
      <c r="BD44" s="11">
        <v>0.44391974773796172</v>
      </c>
      <c r="BE44" s="27"/>
      <c r="BF44" s="5"/>
    </row>
    <row r="45" spans="2:66" ht="13.5" customHeight="1" x14ac:dyDescent="0.2">
      <c r="B45" s="10">
        <v>209</v>
      </c>
      <c r="C45" s="10">
        <v>9.3469999999999995</v>
      </c>
      <c r="D45" s="10">
        <v>209.38946000000001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29.7</v>
      </c>
      <c r="Q45" s="24">
        <v>2.15</v>
      </c>
      <c r="R45" s="24">
        <v>2.02</v>
      </c>
      <c r="S45" s="24">
        <v>45.27</v>
      </c>
      <c r="T45" s="24">
        <v>95.63</v>
      </c>
      <c r="U45" s="10">
        <v>5</v>
      </c>
      <c r="V45" s="10">
        <v>3</v>
      </c>
      <c r="W45" s="10">
        <v>1</v>
      </c>
      <c r="X45" s="10">
        <v>3</v>
      </c>
      <c r="Y45" s="10">
        <v>9</v>
      </c>
      <c r="Z45" s="10">
        <v>1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1.4528000000000001</v>
      </c>
      <c r="AK45" s="10">
        <v>0.1004</v>
      </c>
      <c r="AL45" s="11">
        <v>6.8699999999999997E-2</v>
      </c>
      <c r="AM45" s="11">
        <v>4.7999999999999996E-3</v>
      </c>
      <c r="AN45" s="11">
        <v>1.4392</v>
      </c>
      <c r="AO45" s="11">
        <v>7.0000000000000001E-3</v>
      </c>
      <c r="AP45" s="11">
        <v>0.20169999999999999</v>
      </c>
      <c r="AQ45" s="11">
        <v>1E-3</v>
      </c>
      <c r="AR45" s="11">
        <v>2.758</v>
      </c>
      <c r="AS45" s="11">
        <v>0.1779</v>
      </c>
      <c r="AT45" s="11">
        <v>6.9500000000000006E-2</v>
      </c>
      <c r="AU45" s="11">
        <v>4.4999999999999997E-3</v>
      </c>
      <c r="AV45" s="11">
        <v>23.909600000000001</v>
      </c>
      <c r="AW45" s="11">
        <v>0.86109999999999998</v>
      </c>
      <c r="AX45" s="11">
        <v>0.46550000000000002</v>
      </c>
      <c r="AY45" s="11">
        <v>1.6799999999999999E-2</v>
      </c>
      <c r="AZ45" s="11">
        <v>0.39538369304556359</v>
      </c>
      <c r="BA45" s="11">
        <v>6.6978417266187051</v>
      </c>
      <c r="BB45" s="11">
        <v>0.74018691588785046</v>
      </c>
      <c r="BC45" s="11">
        <v>0.57391304347826078</v>
      </c>
      <c r="BD45" s="11">
        <v>0.54002203797260473</v>
      </c>
      <c r="BE45" s="27"/>
      <c r="BF45" s="5"/>
    </row>
    <row r="46" spans="2:66" ht="13.5" customHeight="1" x14ac:dyDescent="0.2">
      <c r="B46" s="10">
        <v>209</v>
      </c>
      <c r="C46" s="10">
        <v>9.3539999999999992</v>
      </c>
      <c r="D46" s="10">
        <v>209.38974999999999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29.7</v>
      </c>
      <c r="Q46" s="24">
        <v>2.15</v>
      </c>
      <c r="R46" s="24">
        <v>2.02</v>
      </c>
      <c r="S46" s="24">
        <v>45.18</v>
      </c>
      <c r="T46" s="24">
        <v>95.69</v>
      </c>
      <c r="U46" s="10">
        <v>5</v>
      </c>
      <c r="V46" s="10">
        <v>3</v>
      </c>
      <c r="W46" s="10">
        <v>1</v>
      </c>
      <c r="X46" s="10">
        <v>3</v>
      </c>
      <c r="Y46" s="10">
        <v>9</v>
      </c>
      <c r="Z46" s="10">
        <v>1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3.11</v>
      </c>
      <c r="AK46" s="10">
        <v>5.3800000000000001E-2</v>
      </c>
      <c r="AL46" s="11">
        <v>0.1459</v>
      </c>
      <c r="AM46" s="11">
        <v>2.5000000000000001E-3</v>
      </c>
      <c r="AN46" s="11">
        <v>1.2805</v>
      </c>
      <c r="AO46" s="11">
        <v>1.8499999999999999E-2</v>
      </c>
      <c r="AP46" s="11">
        <v>0.17799999999999999</v>
      </c>
      <c r="AQ46" s="11">
        <v>2.5999999999999999E-3</v>
      </c>
      <c r="AR46" s="11">
        <v>5.8037999999999998</v>
      </c>
      <c r="AS46" s="11">
        <v>8.9399999999999993E-2</v>
      </c>
      <c r="AT46" s="11">
        <v>0.14510000000000001</v>
      </c>
      <c r="AU46" s="11">
        <v>2.2000000000000001E-3</v>
      </c>
      <c r="AV46" s="11">
        <v>10.618399999999999</v>
      </c>
      <c r="AW46" s="11">
        <v>0.14979999999999999</v>
      </c>
      <c r="AX46" s="11">
        <v>0.20499999999999999</v>
      </c>
      <c r="AY46" s="11">
        <v>2.8999999999999998E-3</v>
      </c>
      <c r="AZ46" s="11">
        <v>7.0496083550913829E-2</v>
      </c>
      <c r="BA46" s="11">
        <v>1.4128187456926256</v>
      </c>
      <c r="BB46" s="11">
        <v>0.17109397315052838</v>
      </c>
      <c r="BC46" s="11">
        <v>0.10569344782966708</v>
      </c>
      <c r="BD46" s="11">
        <v>0.1933012177065109</v>
      </c>
      <c r="BE46" s="27"/>
      <c r="BF46" s="5"/>
    </row>
    <row r="47" spans="2:66" ht="13.5" customHeight="1" x14ac:dyDescent="0.2">
      <c r="B47" s="10">
        <v>209</v>
      </c>
      <c r="C47" s="10">
        <v>9.3620000000000001</v>
      </c>
      <c r="D47" s="10">
        <v>209.39008000000001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29.7</v>
      </c>
      <c r="Q47" s="24">
        <v>2.15</v>
      </c>
      <c r="R47" s="24">
        <v>2.02</v>
      </c>
      <c r="S47" s="24">
        <v>45.08</v>
      </c>
      <c r="T47" s="24">
        <v>95.77</v>
      </c>
      <c r="U47" s="10">
        <v>5</v>
      </c>
      <c r="V47" s="10">
        <v>3</v>
      </c>
      <c r="W47" s="10">
        <v>1</v>
      </c>
      <c r="X47" s="10">
        <v>3</v>
      </c>
      <c r="Y47" s="10">
        <v>9</v>
      </c>
      <c r="Z47" s="10">
        <v>1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0.62809999999999999</v>
      </c>
      <c r="AK47" s="10">
        <v>1.9E-3</v>
      </c>
      <c r="AL47" s="11">
        <v>2.92E-2</v>
      </c>
      <c r="AM47" s="11">
        <v>1E-4</v>
      </c>
      <c r="AN47" s="11">
        <v>1.1524000000000001</v>
      </c>
      <c r="AO47" s="11">
        <v>2.81E-2</v>
      </c>
      <c r="AP47" s="11">
        <v>0.15870000000000001</v>
      </c>
      <c r="AQ47" s="11">
        <v>3.8999999999999998E-3</v>
      </c>
      <c r="AR47" s="11">
        <v>1.1957</v>
      </c>
      <c r="AS47" s="11">
        <v>5.7999999999999996E-3</v>
      </c>
      <c r="AT47" s="11">
        <v>2.9600000000000001E-2</v>
      </c>
      <c r="AU47" s="11">
        <v>1E-4</v>
      </c>
      <c r="AV47" s="11">
        <v>20.639800000000001</v>
      </c>
      <c r="AW47" s="11">
        <v>0.1206</v>
      </c>
      <c r="AX47" s="11">
        <v>0.39489999999999997</v>
      </c>
      <c r="AY47" s="11">
        <v>2.3E-3</v>
      </c>
      <c r="AZ47" s="11">
        <v>0.42666184971098259</v>
      </c>
      <c r="BA47" s="11">
        <v>13.341216216216214</v>
      </c>
      <c r="BB47" s="11">
        <v>0.86054181389870432</v>
      </c>
      <c r="BC47" s="11">
        <v>0.59269875608436984</v>
      </c>
      <c r="BD47" s="11">
        <v>0.35410047547033596</v>
      </c>
      <c r="BE47" s="27"/>
      <c r="BF47" s="5"/>
    </row>
    <row r="48" spans="2:66" ht="13.5" customHeight="1" x14ac:dyDescent="0.2">
      <c r="B48" s="10">
        <v>209</v>
      </c>
      <c r="C48" s="10">
        <v>9.3689999999999998</v>
      </c>
      <c r="D48" s="10">
        <v>209.39036999999999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29.7</v>
      </c>
      <c r="Q48" s="24">
        <v>2.15</v>
      </c>
      <c r="R48" s="24">
        <v>2.02</v>
      </c>
      <c r="S48" s="24">
        <v>44.99</v>
      </c>
      <c r="T48" s="24">
        <v>95.84</v>
      </c>
      <c r="U48" s="10">
        <v>5</v>
      </c>
      <c r="V48" s="10">
        <v>3</v>
      </c>
      <c r="W48" s="10">
        <v>1</v>
      </c>
      <c r="X48" s="10">
        <v>3</v>
      </c>
      <c r="Y48" s="10">
        <v>9</v>
      </c>
      <c r="Z48" s="10">
        <v>1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4.9070999999999998</v>
      </c>
      <c r="AK48" s="10">
        <v>0.1043</v>
      </c>
      <c r="AL48" s="11">
        <v>0.22639999999999999</v>
      </c>
      <c r="AM48" s="11">
        <v>4.7999999999999996E-3</v>
      </c>
      <c r="AN48" s="11">
        <v>1.7866</v>
      </c>
      <c r="AO48" s="11">
        <v>3.3700000000000001E-2</v>
      </c>
      <c r="AP48" s="11">
        <v>0.24399999999999999</v>
      </c>
      <c r="AQ48" s="11">
        <v>4.5999999999999999E-3</v>
      </c>
      <c r="AR48" s="11">
        <v>9.0396999999999998</v>
      </c>
      <c r="AS48" s="11">
        <v>0.20250000000000001</v>
      </c>
      <c r="AT48" s="11">
        <v>0.22209999999999999</v>
      </c>
      <c r="AU48" s="11">
        <v>5.0000000000000001E-3</v>
      </c>
      <c r="AV48" s="11">
        <v>14.360300000000001</v>
      </c>
      <c r="AW48" s="11">
        <v>0.27250000000000002</v>
      </c>
      <c r="AX48" s="11">
        <v>0.27260000000000001</v>
      </c>
      <c r="AY48" s="11">
        <v>5.1999999999999998E-3</v>
      </c>
      <c r="AZ48" s="11">
        <v>5.5361982191250519E-2</v>
      </c>
      <c r="BA48" s="11">
        <v>1.2273750562809547</v>
      </c>
      <c r="BB48" s="11">
        <v>0.10208206994137864</v>
      </c>
      <c r="BC48" s="11">
        <v>7.6153614155021643E-2</v>
      </c>
      <c r="BD48" s="11">
        <v>0.52984151154107073</v>
      </c>
      <c r="BE48" s="27"/>
      <c r="BF48" s="5"/>
    </row>
    <row r="49" spans="2:57" ht="13.5" customHeight="1" x14ac:dyDescent="0.2">
      <c r="B49" s="10">
        <v>209</v>
      </c>
      <c r="C49" s="10">
        <v>9.3780000000000001</v>
      </c>
      <c r="D49" s="10">
        <v>209.39075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29.7</v>
      </c>
      <c r="Q49" s="24">
        <v>2.15</v>
      </c>
      <c r="R49" s="24">
        <v>2.02</v>
      </c>
      <c r="S49" s="24">
        <v>44.88</v>
      </c>
      <c r="T49" s="24">
        <v>95.92</v>
      </c>
      <c r="U49" s="10">
        <v>5</v>
      </c>
      <c r="V49" s="10">
        <v>3</v>
      </c>
      <c r="W49" s="10">
        <v>1</v>
      </c>
      <c r="X49" s="10">
        <v>3</v>
      </c>
      <c r="Y49" s="10">
        <v>9</v>
      </c>
      <c r="Z49" s="10">
        <v>1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1.3323</v>
      </c>
      <c r="AK49" s="10">
        <v>3.56E-2</v>
      </c>
      <c r="AL49" s="11">
        <v>6.08E-2</v>
      </c>
      <c r="AM49" s="11">
        <v>1.6000000000000001E-3</v>
      </c>
      <c r="AN49" s="11">
        <v>1.2479</v>
      </c>
      <c r="AO49" s="11">
        <v>3.2800000000000003E-2</v>
      </c>
      <c r="AP49" s="11">
        <v>0.1686</v>
      </c>
      <c r="AQ49" s="11">
        <v>4.4000000000000003E-3</v>
      </c>
      <c r="AR49" s="11">
        <v>2.5238</v>
      </c>
      <c r="AS49" s="11">
        <v>1.9699999999999999E-2</v>
      </c>
      <c r="AT49" s="11">
        <v>6.1400000000000003E-2</v>
      </c>
      <c r="AU49" s="11">
        <v>5.0000000000000001E-4</v>
      </c>
      <c r="AV49" s="11">
        <v>20.309100000000001</v>
      </c>
      <c r="AW49" s="11">
        <v>0.67179999999999995</v>
      </c>
      <c r="AX49" s="11">
        <v>0.38159999999999999</v>
      </c>
      <c r="AY49" s="11">
        <v>1.26E-2</v>
      </c>
      <c r="AZ49" s="11">
        <v>0.38713195201744816</v>
      </c>
      <c r="BA49" s="11">
        <v>6.2149837133550481</v>
      </c>
      <c r="BB49" s="11">
        <v>0.72279909706546275</v>
      </c>
      <c r="BC49" s="11">
        <v>0.50933191940615052</v>
      </c>
      <c r="BD49" s="11">
        <v>0.54652095258816613</v>
      </c>
      <c r="BE49" s="27"/>
    </row>
    <row r="50" spans="2:57" ht="13.5" customHeight="1" x14ac:dyDescent="0.2">
      <c r="B50" s="10">
        <v>209</v>
      </c>
      <c r="C50" s="10">
        <v>9.2789999999999999</v>
      </c>
      <c r="D50" s="10">
        <v>209.38663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29.7</v>
      </c>
      <c r="Q50" s="24">
        <v>2.15</v>
      </c>
      <c r="R50" s="24">
        <v>2.02</v>
      </c>
      <c r="S50" s="24">
        <v>46.12</v>
      </c>
      <c r="T50" s="24">
        <v>94.99</v>
      </c>
      <c r="U50" s="10">
        <v>5</v>
      </c>
      <c r="V50" s="10">
        <v>3</v>
      </c>
      <c r="W50" s="10">
        <v>1</v>
      </c>
      <c r="X50" s="10">
        <v>3</v>
      </c>
      <c r="Y50" s="10">
        <v>9</v>
      </c>
      <c r="Z50" s="10">
        <v>1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4.4077000000000002</v>
      </c>
      <c r="AK50" s="10">
        <v>7.1000000000000004E-3</v>
      </c>
      <c r="AL50" s="11">
        <v>0.2261</v>
      </c>
      <c r="AM50" s="11">
        <v>4.0000000000000002E-4</v>
      </c>
      <c r="AN50" s="11">
        <v>1.5941000000000001</v>
      </c>
      <c r="AO50" s="11">
        <v>8.0000000000000004E-4</v>
      </c>
      <c r="AP50" s="11">
        <v>0.24329999999999999</v>
      </c>
      <c r="AQ50" s="11">
        <v>1E-4</v>
      </c>
      <c r="AR50" s="11">
        <v>8.0709999999999997</v>
      </c>
      <c r="AS50" s="11">
        <v>3.4000000000000002E-2</v>
      </c>
      <c r="AT50" s="11">
        <v>0.2208</v>
      </c>
      <c r="AU50" s="11">
        <v>8.9999999999999998E-4</v>
      </c>
      <c r="AV50" s="11">
        <v>13.033300000000001</v>
      </c>
      <c r="AW50" s="11">
        <v>4.7800000000000002E-2</v>
      </c>
      <c r="AX50" s="11">
        <v>0.2757</v>
      </c>
      <c r="AY50" s="11">
        <v>1E-3</v>
      </c>
      <c r="AZ50" s="11">
        <v>6.2427745664739909E-2</v>
      </c>
      <c r="BA50" s="11">
        <v>1.2486413043478262</v>
      </c>
      <c r="BB50" s="11">
        <v>0.11057401812688823</v>
      </c>
      <c r="BC50" s="11">
        <v>8.2639237330657311E-2</v>
      </c>
      <c r="BD50" s="11">
        <v>0.57735206569828079</v>
      </c>
      <c r="BE50" s="27"/>
    </row>
    <row r="51" spans="2:57" ht="13.5" customHeight="1" x14ac:dyDescent="0.2">
      <c r="B51" s="10">
        <v>209</v>
      </c>
      <c r="C51" s="10">
        <v>9.0410000000000004</v>
      </c>
      <c r="D51" s="10">
        <v>209.37671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29.7</v>
      </c>
      <c r="Q51" s="24">
        <v>2.15</v>
      </c>
      <c r="R51" s="24">
        <v>2.02</v>
      </c>
      <c r="S51" s="24">
        <v>49.1</v>
      </c>
      <c r="T51" s="24">
        <v>92.85</v>
      </c>
      <c r="U51" s="10">
        <v>5</v>
      </c>
      <c r="V51" s="10">
        <v>3</v>
      </c>
      <c r="W51" s="10">
        <v>1</v>
      </c>
      <c r="X51" s="10">
        <v>3</v>
      </c>
      <c r="Y51" s="10">
        <v>9</v>
      </c>
      <c r="Z51" s="10">
        <v>1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11.163</v>
      </c>
      <c r="AK51" s="26">
        <v>0.10250000000000001</v>
      </c>
      <c r="AL51" s="26">
        <v>0.65949999999999998</v>
      </c>
      <c r="AM51" s="26">
        <v>5.9999999999999993E-3</v>
      </c>
      <c r="AN51" s="26">
        <v>3.6539999999999999</v>
      </c>
      <c r="AO51" s="26">
        <v>3.5000000000000003E-2</v>
      </c>
      <c r="AP51" s="26">
        <v>0.64749999999999996</v>
      </c>
      <c r="AQ51" s="26">
        <v>5.9999999999999993E-3</v>
      </c>
      <c r="AR51" s="26">
        <v>20.914999999999999</v>
      </c>
      <c r="AS51" s="26">
        <v>0.19199999999999998</v>
      </c>
      <c r="AT51" s="26">
        <v>0.66049999999999998</v>
      </c>
      <c r="AU51" s="26">
        <v>5.9999999999999993E-3</v>
      </c>
      <c r="AV51" s="26">
        <v>26.072800000000001</v>
      </c>
      <c r="AW51" s="26">
        <v>0.24129999999999999</v>
      </c>
      <c r="AX51" s="26">
        <v>0.6331</v>
      </c>
      <c r="AY51" s="26">
        <v>5.8999999999999999E-3</v>
      </c>
      <c r="AZ51" s="11">
        <v>-1.1244729033265632E-2</v>
      </c>
      <c r="BA51" s="11">
        <v>23.962906888720667</v>
      </c>
      <c r="BB51" s="11">
        <v>-2.1181199752628308E-2</v>
      </c>
      <c r="BC51" s="11">
        <v>-2.2914808206958057E-2</v>
      </c>
      <c r="BD51" s="11">
        <v>0.49186350712410737</v>
      </c>
      <c r="BE51" s="27"/>
    </row>
    <row r="52" spans="2:57" ht="13.5" customHeight="1" x14ac:dyDescent="0.2">
      <c r="B52" s="10">
        <v>209</v>
      </c>
      <c r="C52" s="10">
        <v>9.0259999999999998</v>
      </c>
      <c r="D52" s="10">
        <v>209.37608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29.7</v>
      </c>
      <c r="Q52" s="24">
        <v>2.15</v>
      </c>
      <c r="R52" s="24">
        <v>2.02</v>
      </c>
      <c r="S52" s="24">
        <v>49.29</v>
      </c>
      <c r="T52" s="24">
        <v>92.72</v>
      </c>
      <c r="U52" s="10">
        <v>5</v>
      </c>
      <c r="V52" s="10">
        <v>3</v>
      </c>
      <c r="W52" s="10">
        <v>1</v>
      </c>
      <c r="X52" s="10">
        <v>3</v>
      </c>
      <c r="Y52" s="10">
        <v>9</v>
      </c>
      <c r="Z52" s="10">
        <v>1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16.6525</v>
      </c>
      <c r="AK52" s="10">
        <v>0.10440000000000001</v>
      </c>
      <c r="AL52" s="11">
        <v>0.99280000000000002</v>
      </c>
      <c r="AM52" s="11">
        <v>6.1999999999999998E-3</v>
      </c>
      <c r="AN52" s="11">
        <v>5.5462999999999996</v>
      </c>
      <c r="AO52" s="11">
        <v>3.78E-2</v>
      </c>
      <c r="AP52" s="11">
        <v>0.99250000000000005</v>
      </c>
      <c r="AQ52" s="11">
        <v>6.7000000000000002E-3</v>
      </c>
      <c r="AR52" s="11">
        <v>31.142499999999998</v>
      </c>
      <c r="AS52" s="11">
        <v>0.21609999999999999</v>
      </c>
      <c r="AT52" s="11">
        <v>0.99280000000000002</v>
      </c>
      <c r="AU52" s="11">
        <v>6.7999999999999996E-3</v>
      </c>
      <c r="AV52" s="11">
        <v>40.514200000000002</v>
      </c>
      <c r="AW52" s="11">
        <v>0.27029999999999998</v>
      </c>
      <c r="AX52" s="11">
        <v>0.99250000000000005</v>
      </c>
      <c r="AY52" s="11">
        <v>6.6E-3</v>
      </c>
      <c r="AZ52" s="25">
        <v>0.75917326125421991</v>
      </c>
      <c r="BA52" s="25">
        <v>1.300929597816489</v>
      </c>
      <c r="BB52" s="25">
        <v>0.13078609536861177</v>
      </c>
      <c r="BC52" s="25">
        <v>0.19481974646844999</v>
      </c>
      <c r="BD52" s="25">
        <v>12.564272729101033</v>
      </c>
      <c r="BE52" s="27"/>
    </row>
    <row r="53" spans="2:57" ht="13.5" customHeight="1" x14ac:dyDescent="0.2">
      <c r="B53" s="10">
        <v>209</v>
      </c>
      <c r="C53" s="10">
        <v>9.2680000000000007</v>
      </c>
      <c r="D53" s="10">
        <v>209.38616999999999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29.7</v>
      </c>
      <c r="Q53" s="24">
        <v>2.15</v>
      </c>
      <c r="R53" s="24">
        <v>2.02</v>
      </c>
      <c r="S53" s="24">
        <v>46.25</v>
      </c>
      <c r="T53" s="24">
        <v>94.89</v>
      </c>
      <c r="U53" s="10">
        <v>5</v>
      </c>
      <c r="V53" s="10">
        <v>3</v>
      </c>
      <c r="W53" s="10">
        <v>1</v>
      </c>
      <c r="X53" s="10">
        <v>3</v>
      </c>
      <c r="Y53" s="10">
        <v>9</v>
      </c>
      <c r="Z53" s="10">
        <v>1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19.2272</v>
      </c>
      <c r="AK53" s="10">
        <v>0.24840000000000001</v>
      </c>
      <c r="AL53" s="11">
        <v>1.0001</v>
      </c>
      <c r="AM53" s="11">
        <v>1.29E-2</v>
      </c>
      <c r="AN53" s="11">
        <v>6.4561000000000002</v>
      </c>
      <c r="AO53" s="11">
        <v>8.3400000000000002E-2</v>
      </c>
      <c r="AP53" s="11">
        <v>0.99990000000000001</v>
      </c>
      <c r="AQ53" s="11">
        <v>1.29E-2</v>
      </c>
      <c r="AR53" s="11">
        <v>36.052799999999998</v>
      </c>
      <c r="AS53" s="11">
        <v>0.47149999999999997</v>
      </c>
      <c r="AT53" s="11">
        <v>1.0001</v>
      </c>
      <c r="AU53" s="11">
        <v>1.3100000000000001E-2</v>
      </c>
      <c r="AV53" s="11">
        <v>46.6066</v>
      </c>
      <c r="AW53" s="11">
        <v>0.62409999999999999</v>
      </c>
      <c r="AX53" s="11">
        <v>0.99990000000000001</v>
      </c>
      <c r="AY53" s="11">
        <v>1.34E-2</v>
      </c>
      <c r="AZ53" s="25">
        <v>0.75666145899096726</v>
      </c>
      <c r="BA53" s="25">
        <v>1.2927317711800472</v>
      </c>
      <c r="BB53" s="25">
        <v>0.12767815880589506</v>
      </c>
      <c r="BC53" s="25">
        <v>0.19036573135448309</v>
      </c>
      <c r="BD53" s="25">
        <v>12.656548524904899</v>
      </c>
      <c r="BE53" s="27"/>
    </row>
    <row r="54" spans="2:57" ht="13.5" customHeight="1" x14ac:dyDescent="0.2">
      <c r="B54" s="10">
        <v>209</v>
      </c>
      <c r="C54" s="10">
        <v>9.57</v>
      </c>
      <c r="D54" s="10">
        <v>209.39875000000001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29.7</v>
      </c>
      <c r="Q54" s="24">
        <v>2.15</v>
      </c>
      <c r="R54" s="24">
        <v>2.02</v>
      </c>
      <c r="S54" s="24">
        <v>42.48</v>
      </c>
      <c r="T54" s="24">
        <v>97.8</v>
      </c>
      <c r="U54" s="10">
        <v>5</v>
      </c>
      <c r="V54" s="10">
        <v>3</v>
      </c>
      <c r="W54" s="10">
        <v>1</v>
      </c>
      <c r="X54" s="10">
        <v>3</v>
      </c>
      <c r="Y54" s="10">
        <v>9</v>
      </c>
      <c r="Z54" s="10">
        <v>1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26.7484</v>
      </c>
      <c r="AK54" s="10">
        <v>0.1585</v>
      </c>
      <c r="AL54" s="11">
        <v>1.0085</v>
      </c>
      <c r="AM54" s="11">
        <v>6.0000000000000001E-3</v>
      </c>
      <c r="AN54" s="11">
        <v>9.1113999999999997</v>
      </c>
      <c r="AO54" s="11">
        <v>0.05</v>
      </c>
      <c r="AP54" s="11">
        <v>1.0083</v>
      </c>
      <c r="AQ54" s="11">
        <v>5.5999999999999999E-3</v>
      </c>
      <c r="AR54" s="11">
        <v>50.307600000000001</v>
      </c>
      <c r="AS54" s="11">
        <v>0.29480000000000001</v>
      </c>
      <c r="AT54" s="11">
        <v>1.0085</v>
      </c>
      <c r="AU54" s="11">
        <v>6.0000000000000001E-3</v>
      </c>
      <c r="AV54" s="11">
        <v>65.220500000000001</v>
      </c>
      <c r="AW54" s="11">
        <v>0.39400000000000002</v>
      </c>
      <c r="AX54" s="11">
        <v>1.0083</v>
      </c>
      <c r="AY54" s="11">
        <v>6.1000000000000004E-3</v>
      </c>
      <c r="AZ54" s="25">
        <v>0.75484549702079451</v>
      </c>
      <c r="BA54" s="25">
        <v>1.2964343359651425</v>
      </c>
      <c r="BB54" s="25">
        <v>0.1290846123150991</v>
      </c>
      <c r="BC54" s="25">
        <v>0.1927925218115267</v>
      </c>
      <c r="BD54" s="25">
        <v>12.562732383015691</v>
      </c>
      <c r="BE54" s="27"/>
    </row>
  </sheetData>
  <autoFilter ref="B9:BB54" xr:uid="{7E161C5E-D592-4FD6-9A69-BF1E9039E215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D332-D901-478E-9FBE-8BB24AFD18D9}">
  <sheetPr codeName="Sheet31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210</v>
      </c>
      <c r="C10" s="10">
        <v>9.1769999999999996</v>
      </c>
      <c r="D10" s="10">
        <v>210.38237000000001</v>
      </c>
      <c r="E10" s="10">
        <v>1</v>
      </c>
      <c r="F10" s="10">
        <v>3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29.7</v>
      </c>
      <c r="Q10" s="24">
        <v>2.04</v>
      </c>
      <c r="R10" s="24">
        <v>2.13</v>
      </c>
      <c r="S10" s="24">
        <v>47.5</v>
      </c>
      <c r="T10" s="24">
        <v>94.35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0.76570000000000005</v>
      </c>
      <c r="AK10" s="10">
        <v>4.6899999999999997E-2</v>
      </c>
      <c r="AL10" s="11">
        <v>2.7199999999999998E-2</v>
      </c>
      <c r="AM10" s="11">
        <v>1.6999999999999999E-3</v>
      </c>
      <c r="AN10" s="11">
        <v>1.8153999999999999</v>
      </c>
      <c r="AO10" s="11">
        <v>4.3200000000000002E-2</v>
      </c>
      <c r="AP10" s="11">
        <v>0.18870000000000001</v>
      </c>
      <c r="AQ10" s="11">
        <v>4.4999999999999997E-3</v>
      </c>
      <c r="AR10" s="11">
        <v>1.4983</v>
      </c>
      <c r="AS10" s="11">
        <v>0.1542</v>
      </c>
      <c r="AT10" s="11">
        <v>2.8199999999999999E-2</v>
      </c>
      <c r="AU10" s="11">
        <v>2.8999999999999998E-3</v>
      </c>
      <c r="AV10" s="11">
        <v>35.160299999999999</v>
      </c>
      <c r="AW10" s="11">
        <v>0.30159999999999998</v>
      </c>
      <c r="AX10" s="11">
        <v>0.52680000000000005</v>
      </c>
      <c r="AY10" s="11">
        <v>4.4999999999999997E-3</v>
      </c>
      <c r="AZ10" s="11">
        <v>0.47253668763102735</v>
      </c>
      <c r="BA10" s="11">
        <v>18.680851063829788</v>
      </c>
      <c r="BB10" s="11">
        <v>0.89837837837837842</v>
      </c>
      <c r="BC10" s="11">
        <v>0.70890995260663503</v>
      </c>
      <c r="BD10" s="11">
        <v>0.50158416498646841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2.8121875000000001E-2</v>
      </c>
      <c r="BJ10" s="4">
        <f>DSTDEV(PlotSort,"PhxRed",$BI$35:$BI$38)/SQRT($BH10)</f>
        <v>2.5343345403675493E-4</v>
      </c>
      <c r="BK10" s="4">
        <f>DAVERAGE(PlotSort,"PhxRedEdge",$BI$35:$BI$38)</f>
        <v>0.20546875000000003</v>
      </c>
      <c r="BL10" s="4">
        <f>DSTDEV(PlotSort,"PhxRedEdge",$BI$35:$BI$38)/SQRT($BH10)</f>
        <v>2.3769874430538086E-3</v>
      </c>
      <c r="BM10" s="4">
        <f>DAVERAGE(PlotSort,"TMRed",$BI$35:$BI$38)</f>
        <v>2.8878125000000001E-2</v>
      </c>
      <c r="BN10" s="4">
        <f>DSTDEV(PlotSort,"TMRed",$BI$35:$BI$38)/SQRT($BH10)</f>
        <v>3.2340596600991521E-4</v>
      </c>
      <c r="BO10" s="4">
        <f>DAVERAGE(PlotSort,"TMNIR",$BI$35:$BI$38)</f>
        <v>0.55279062500000009</v>
      </c>
      <c r="BP10" s="4">
        <f>DSTDEV(PlotSort,"TMNIR",$BI$35:$BI$38)/SQRT($BH10)</f>
        <v>6.9711059186713456E-3</v>
      </c>
      <c r="BQ10" s="4">
        <f>DAVERAGE(PlotSort,"NDRE",$BI$35:$BI$38)</f>
        <v>0.45767821240622875</v>
      </c>
      <c r="BR10" s="4">
        <f>DSTDEV(PlotSort,"NDRE",$BI$35:$BI$38)/SQRT($BH10)</f>
        <v>3.2592718984746122E-3</v>
      </c>
      <c r="BS10" s="4">
        <f>DAVERAGE(PlotSort,"rvi",$BI$35:$BI$38)</f>
        <v>19.198921742984069</v>
      </c>
      <c r="BT10" s="4">
        <f>DSTDEV(PlotSort,"rvi",$BI$35:$BI$38)/SQRT($BH10)</f>
        <v>0.28488980940165837</v>
      </c>
      <c r="BU10" s="17">
        <f>DAVERAGE(PlotSort,"ndvi",$BI$35:$BI$38)</f>
        <v>0.90032721563657092</v>
      </c>
      <c r="BV10" s="4">
        <f>DSTDEV(PlotSort,"ndvi",$BI$35:$BI$38)/SQRT($BH10)</f>
        <v>1.5241880149137021E-3</v>
      </c>
      <c r="BW10" s="17">
        <f>DAVERAGE(PlotSort,"SAVI",$BI$35:$BI$38)</f>
        <v>0.72552772026193368</v>
      </c>
      <c r="BX10" s="4">
        <f>DSTDEV(PlotSort,"SAVI",$BI$35:$BI$38)/SQRT($BH10)</f>
        <v>5.078971430478166E-3</v>
      </c>
      <c r="BY10" s="17">
        <f>DAVERAGE(PlotSort,"CCCI",$BI$35:$BI$38)</f>
        <v>0.41417702030344261</v>
      </c>
      <c r="BZ10" s="4">
        <f>DSTDEV(PlotSort,"CCCI",$BI$35:$BI$38)/SQRT($BH10)</f>
        <v>1.4473166449155717E-2</v>
      </c>
    </row>
    <row r="11" spans="1:78" ht="13.5" customHeight="1" x14ac:dyDescent="0.2">
      <c r="B11" s="10">
        <v>210</v>
      </c>
      <c r="C11" s="10">
        <v>9.1690000000000005</v>
      </c>
      <c r="D11" s="10">
        <v>210.38203999999999</v>
      </c>
      <c r="E11" s="10">
        <v>1</v>
      </c>
      <c r="F11" s="10">
        <v>3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29.7</v>
      </c>
      <c r="Q11" s="24">
        <v>2.04</v>
      </c>
      <c r="R11" s="24">
        <v>2.13</v>
      </c>
      <c r="S11" s="24">
        <v>47.6</v>
      </c>
      <c r="T11" s="24">
        <v>94.27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0.79339999999999999</v>
      </c>
      <c r="AK11" s="10">
        <v>2.5700000000000001E-2</v>
      </c>
      <c r="AL11" s="11">
        <v>2.8199999999999999E-2</v>
      </c>
      <c r="AM11" s="11">
        <v>8.9999999999999998E-4</v>
      </c>
      <c r="AN11" s="11">
        <v>2.0379999999999998</v>
      </c>
      <c r="AO11" s="11">
        <v>6.4999999999999997E-3</v>
      </c>
      <c r="AP11" s="11">
        <v>0.21229999999999999</v>
      </c>
      <c r="AQ11" s="11">
        <v>6.9999999999999999E-4</v>
      </c>
      <c r="AR11" s="11">
        <v>1.5927</v>
      </c>
      <c r="AS11" s="11">
        <v>9.4799999999999995E-2</v>
      </c>
      <c r="AT11" s="11">
        <v>0.03</v>
      </c>
      <c r="AU11" s="11">
        <v>1.8E-3</v>
      </c>
      <c r="AV11" s="11">
        <v>37.392200000000003</v>
      </c>
      <c r="AW11" s="11">
        <v>0.82779999999999998</v>
      </c>
      <c r="AX11" s="11">
        <v>0.56130000000000002</v>
      </c>
      <c r="AY11" s="11">
        <v>1.24E-2</v>
      </c>
      <c r="AZ11" s="11">
        <v>0.45113753877973112</v>
      </c>
      <c r="BA11" s="11">
        <v>18.71</v>
      </c>
      <c r="BB11" s="11">
        <v>0.89852866565195322</v>
      </c>
      <c r="BC11" s="11">
        <v>0.73027581783194362</v>
      </c>
      <c r="BD11" s="11">
        <v>0.38380535766260626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2.8149999999999998E-2</v>
      </c>
      <c r="BJ11" s="4">
        <f>DSTDEV(PlotSort,"PhxRed",$BI$31:$BI$32)/SQRT($BH11)</f>
        <v>4.1018288603987367E-4</v>
      </c>
      <c r="BK11" s="4">
        <f>DAVERAGE(PlotSort,"PhxRedEdge",$BI$31:$BI$32)</f>
        <v>0.20675624999999997</v>
      </c>
      <c r="BL11" s="4">
        <f>DSTDEV(PlotSort,"PhxRedEdge",$BI$31:$BI$32)/SQRT($BH11)</f>
        <v>3.2278600851286384E-3</v>
      </c>
      <c r="BM11" s="4">
        <f>DAVERAGE(PlotSort,"TMRed",$BI$31:$BI$32)</f>
        <v>2.8987499999999999E-2</v>
      </c>
      <c r="BN11" s="4">
        <f>DSTDEV(PlotSort,"TMRed",$BI$31:$BI$32)/SQRT($BH11)</f>
        <v>5.4885297059716575E-4</v>
      </c>
      <c r="BO11" s="4">
        <f>DAVERAGE(PlotSort,"TMNIR",$BI$31:$BI$32)</f>
        <v>0.55510624999999991</v>
      </c>
      <c r="BP11" s="4">
        <f>DSTDEV(PlotSort,"TMNIR",$BI$31:$BI$32)/SQRT($BH11)</f>
        <v>5.9977528343955599E-3</v>
      </c>
      <c r="BQ11" s="4">
        <f>DAVERAGE(PlotSort,"NDRE",$BI$31:$BI$32)</f>
        <v>0.45744849882507094</v>
      </c>
      <c r="BR11" s="4">
        <f>DSTDEV(PlotSort,"NDRE",$BI$31:$BI$32)/SQRT($BH11)</f>
        <v>4.6362726642953708E-3</v>
      </c>
      <c r="BS11" s="4">
        <f>DAVERAGE(PlotSort,"rvi",$BI$31:$BI$32)</f>
        <v>19.229066762704925</v>
      </c>
      <c r="BT11" s="4">
        <f>DSTDEV(PlotSort,"rvi",$BI$31:$BI$32)/SQRT($BH11)</f>
        <v>0.33272165914139967</v>
      </c>
      <c r="BU11" s="17">
        <f>DAVERAGE(PlotSort,"ndvi",$BI$31:$BI$32)</f>
        <v>0.90074013567466094</v>
      </c>
      <c r="BV11" s="4">
        <f>DSTDEV(PlotSort,"ndvi",$BI$31:$BI$32)/SQRT($BH11)</f>
        <v>1.5919732922230806E-3</v>
      </c>
      <c r="BW11" s="17">
        <f>DAVERAGE(PlotSort,"SAVI",$BI$31:$BI$32)</f>
        <v>0.72764642873887042</v>
      </c>
      <c r="BX11" s="4">
        <f>DSTDEV(PlotSort,"SAVI",$BI$31:$BI$32)/SQRT($BH11)</f>
        <v>3.8355365373241804E-3</v>
      </c>
      <c r="BY11" s="17">
        <f>DAVERAGE(PlotSort,"CCCI",$BI$31:$BI$32)</f>
        <v>0.41185289434591582</v>
      </c>
      <c r="BZ11" s="4">
        <f>DSTDEV(PlotSort,"CCCI",$BI$31:$BI$32)/SQRT($BH11)</f>
        <v>2.1759608157504894E-2</v>
      </c>
    </row>
    <row r="12" spans="1:78" ht="13.5" customHeight="1" x14ac:dyDescent="0.2">
      <c r="B12" s="10">
        <v>210</v>
      </c>
      <c r="C12" s="10">
        <v>9.1590000000000007</v>
      </c>
      <c r="D12" s="10">
        <v>210.38163</v>
      </c>
      <c r="E12" s="10">
        <v>1</v>
      </c>
      <c r="F12" s="10">
        <v>3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29.7</v>
      </c>
      <c r="Q12" s="24">
        <v>2.04</v>
      </c>
      <c r="R12" s="24">
        <v>2.13</v>
      </c>
      <c r="S12" s="24">
        <v>47.72</v>
      </c>
      <c r="T12" s="24">
        <v>94.18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0.85099999999999998</v>
      </c>
      <c r="AK12" s="10">
        <v>4.0000000000000002E-4</v>
      </c>
      <c r="AL12" s="11">
        <v>3.0300000000000001E-2</v>
      </c>
      <c r="AM12" s="11">
        <v>0</v>
      </c>
      <c r="AN12" s="11">
        <v>2.1025</v>
      </c>
      <c r="AO12" s="11">
        <v>1.43E-2</v>
      </c>
      <c r="AP12" s="11">
        <v>0.2195</v>
      </c>
      <c r="AQ12" s="11">
        <v>1.5E-3</v>
      </c>
      <c r="AR12" s="11">
        <v>1.6374</v>
      </c>
      <c r="AS12" s="11">
        <v>2.86E-2</v>
      </c>
      <c r="AT12" s="11">
        <v>3.09E-2</v>
      </c>
      <c r="AU12" s="11">
        <v>5.0000000000000001E-4</v>
      </c>
      <c r="AV12" s="11">
        <v>40.408200000000001</v>
      </c>
      <c r="AW12" s="11">
        <v>1.3146</v>
      </c>
      <c r="AX12" s="11">
        <v>0.60799999999999998</v>
      </c>
      <c r="AY12" s="11">
        <v>1.9800000000000002E-2</v>
      </c>
      <c r="AZ12" s="11">
        <v>0.4694864048338368</v>
      </c>
      <c r="BA12" s="11">
        <v>19.676375404530745</v>
      </c>
      <c r="BB12" s="11">
        <v>0.90327124745656584</v>
      </c>
      <c r="BC12" s="11">
        <v>0.76007551145842467</v>
      </c>
      <c r="BD12" s="11">
        <v>0.47088111103679747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2.8093750000000004E-2</v>
      </c>
      <c r="BJ12" s="4">
        <f>DSTDEV(PlotSort,"PhxRed",$BJ$31:$BJ$32)/SQRT($BH12)</f>
        <v>3.1164466277049124E-4</v>
      </c>
      <c r="BK12" s="4">
        <f>DAVERAGE(PlotSort,"PhxRedEdge",$BJ$31:$BJ$32)</f>
        <v>0.20418124999999995</v>
      </c>
      <c r="BL12" s="4">
        <f>DSTDEV(PlotSort,"PhxRedEdge",$BJ$31:$BJ$32)/SQRT($BH12)</f>
        <v>3.5656020850855846E-3</v>
      </c>
      <c r="BM12" s="4">
        <f>DAVERAGE(PlotSort,"TMRed",$BJ$31:$BJ$32)</f>
        <v>2.8768749999999996E-2</v>
      </c>
      <c r="BN12" s="4">
        <f>DSTDEV(PlotSort,"TMRed",$BJ$31:$BJ$32)/SQRT($BH12)</f>
        <v>3.5982851818609378E-4</v>
      </c>
      <c r="BO12" s="4">
        <f>DAVERAGE(PlotSort,"TMNIR",$BJ$31:$BJ$32)</f>
        <v>0.55047499999999994</v>
      </c>
      <c r="BP12" s="4">
        <f>DSTDEV(PlotSort,"TMNIR",$BJ$31:$BJ$32)/SQRT($BH12)</f>
        <v>1.2813149170546117E-2</v>
      </c>
      <c r="BQ12" s="4">
        <f>DAVERAGE(PlotSort,"NDRE",$BJ$31:$BJ$32)</f>
        <v>0.45790792598738661</v>
      </c>
      <c r="BR12" s="4">
        <f>DSTDEV(PlotSort,"NDRE",$BJ$31:$BJ$32)/SQRT($BH12)</f>
        <v>4.7334695181119645E-3</v>
      </c>
      <c r="BS12" s="4">
        <f>DAVERAGE(PlotSort,"rvi",$BJ$31:$BJ$32)</f>
        <v>19.16877672326321</v>
      </c>
      <c r="BT12" s="4">
        <f>DSTDEV(PlotSort,"rvi",$BJ$31:$BJ$32)/SQRT($BH12)</f>
        <v>0.47396790578417808</v>
      </c>
      <c r="BU12" s="17">
        <f>DAVERAGE(PlotSort,"ndvi",$BJ$31:$BJ$32)</f>
        <v>0.89991429559848168</v>
      </c>
      <c r="BV12" s="4">
        <f>DSTDEV(PlotSort,"ndvi",$BJ$31:$BJ$32)/SQRT($BH12)</f>
        <v>2.6542865222757652E-3</v>
      </c>
      <c r="BW12" s="17">
        <f>DAVERAGE(PlotSort,"SAVI",$BJ$31:$BJ$32)</f>
        <v>0.72340901178499706</v>
      </c>
      <c r="BX12" s="4">
        <f>DSTDEV(PlotSort,"SAVI",$BJ$31:$BJ$32)/SQRT($BH12)</f>
        <v>9.5558044835667467E-3</v>
      </c>
      <c r="BY12" s="17">
        <f>DAVERAGE(PlotSort,"CCCI",$BJ$31:$BJ$32)</f>
        <v>0.41650114626096929</v>
      </c>
      <c r="BZ12" s="4">
        <f>DSTDEV(PlotSort,"CCCI",$BJ$31:$BJ$32)/SQRT($BH12)</f>
        <v>1.978936850529063E-2</v>
      </c>
    </row>
    <row r="13" spans="1:78" ht="13.5" customHeight="1" x14ac:dyDescent="0.2">
      <c r="B13" s="10">
        <v>210</v>
      </c>
      <c r="C13" s="10">
        <v>9.1509999999999998</v>
      </c>
      <c r="D13" s="10">
        <v>210.38129000000001</v>
      </c>
      <c r="E13" s="10">
        <v>1</v>
      </c>
      <c r="F13" s="10">
        <v>3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29.7</v>
      </c>
      <c r="Q13" s="24">
        <v>2.04</v>
      </c>
      <c r="R13" s="24">
        <v>2.13</v>
      </c>
      <c r="S13" s="24">
        <v>47.82</v>
      </c>
      <c r="T13" s="24">
        <v>94.11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0.76639999999999997</v>
      </c>
      <c r="AK13" s="10">
        <v>2.0299999999999999E-2</v>
      </c>
      <c r="AL13" s="11">
        <v>2.7400000000000001E-2</v>
      </c>
      <c r="AM13" s="11">
        <v>6.9999999999999999E-4</v>
      </c>
      <c r="AN13" s="11">
        <v>2.0011000000000001</v>
      </c>
      <c r="AO13" s="11">
        <v>4.8599999999999997E-2</v>
      </c>
      <c r="AP13" s="11">
        <v>0.2094</v>
      </c>
      <c r="AQ13" s="11">
        <v>5.1000000000000004E-3</v>
      </c>
      <c r="AR13" s="11">
        <v>1.5113000000000001</v>
      </c>
      <c r="AS13" s="11">
        <v>4.4999999999999997E-3</v>
      </c>
      <c r="AT13" s="11">
        <v>2.86E-2</v>
      </c>
      <c r="AU13" s="11">
        <v>1E-4</v>
      </c>
      <c r="AV13" s="11">
        <v>37.797800000000002</v>
      </c>
      <c r="AW13" s="11">
        <v>0.1227</v>
      </c>
      <c r="AX13" s="11">
        <v>0.56979999999999997</v>
      </c>
      <c r="AY13" s="11">
        <v>1.9E-3</v>
      </c>
      <c r="AZ13" s="11">
        <v>0.46252566735112927</v>
      </c>
      <c r="BA13" s="11">
        <v>19.923076923076923</v>
      </c>
      <c r="BB13" s="11">
        <v>0.90441176470588247</v>
      </c>
      <c r="BC13" s="11">
        <v>0.73907501820830313</v>
      </c>
      <c r="BD13" s="11">
        <v>0.42967064664453536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2.7562499999999997E-2</v>
      </c>
      <c r="BJ13" s="4">
        <f>DSTDEV(PlotSort,"PhxRed",$BL$35:$BL$36)/SQRT($BH13)</f>
        <v>4.3091990472211199E-4</v>
      </c>
      <c r="BK13" s="4">
        <f>DAVERAGE(PlotSort,"PhxRedEdge",$BL$35:$BL$36)</f>
        <v>0.19612499999999999</v>
      </c>
      <c r="BL13" s="4">
        <f>DSTDEV(PlotSort,"PhxRedEdge",$BL$35:$BL$36)/SQRT($BH13)</f>
        <v>3.9742811569245702E-3</v>
      </c>
      <c r="BM13" s="4">
        <f>DAVERAGE(PlotSort,"TMRed",$BL$35:$BL$36)</f>
        <v>2.84125E-2</v>
      </c>
      <c r="BN13" s="4">
        <f>DSTDEV(PlotSort,"TMRed",$BL$35:$BL$36)/SQRT($BH13)</f>
        <v>4.7525838836814406E-4</v>
      </c>
      <c r="BO13" s="4">
        <f>DAVERAGE(PlotSort,"TMNIR",$BL$35:$BL$36)</f>
        <v>0.51429999999999998</v>
      </c>
      <c r="BP13" s="4">
        <f>DSTDEV(PlotSort,"TMNIR",$BL$35:$BL$36)/SQRT($BH13)</f>
        <v>1.4258881943747002E-2</v>
      </c>
      <c r="BQ13" s="4">
        <f>DAVERAGE(PlotSort,"NDRE",$BL$35:$BL$36)</f>
        <v>0.44714453897419559</v>
      </c>
      <c r="BR13" s="4">
        <f>DSTDEV(PlotSort,"NDRE",$BL$35:$BL$36)/SQRT($BH13)</f>
        <v>6.2945977116870234E-3</v>
      </c>
      <c r="BS13" s="4">
        <f>DAVERAGE(PlotSort,"rvi",$BL$35:$BL$36)</f>
        <v>18.173266221113302</v>
      </c>
      <c r="BT13" s="4">
        <f>DSTDEV(PlotSort,"rvi",$BL$35:$BL$36)/SQRT($BH13)</f>
        <v>0.72279371481810306</v>
      </c>
      <c r="BU13" s="17">
        <f>DAVERAGE(PlotSort,"ndvi",$BL$35:$BL$36)</f>
        <v>0.89454347152743285</v>
      </c>
      <c r="BV13" s="4">
        <f>DSTDEV(PlotSort,"ndvi",$BL$35:$BL$36)/SQRT($BH13)</f>
        <v>4.389090300262485E-3</v>
      </c>
      <c r="BW13" s="17">
        <f>DAVERAGE(PlotSort,"SAVI",$BL$35:$BL$36)</f>
        <v>0.69783429969408217</v>
      </c>
      <c r="BX13" s="4">
        <f>DSTDEV(PlotSort,"SAVI",$BL$35:$BL$36)/SQRT($BH13)</f>
        <v>1.2229876652808889E-2</v>
      </c>
      <c r="BY13" s="17">
        <f>DAVERAGE(PlotSort,"CCCI",$BL$35:$BL$36)</f>
        <v>0.37248617541281709</v>
      </c>
      <c r="BZ13" s="4">
        <f>DSTDEV(PlotSort,"CCCI",$BL$35:$BL$36)/SQRT($BH13)</f>
        <v>2.5560766872047794E-2</v>
      </c>
    </row>
    <row r="14" spans="1:78" ht="13.5" customHeight="1" x14ac:dyDescent="0.2">
      <c r="B14" s="10">
        <v>210</v>
      </c>
      <c r="C14" s="10">
        <v>9.1430000000000007</v>
      </c>
      <c r="D14" s="10">
        <v>210.38095999999999</v>
      </c>
      <c r="E14" s="10">
        <v>1</v>
      </c>
      <c r="F14" s="10">
        <v>3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29.7</v>
      </c>
      <c r="Q14" s="24">
        <v>2.04</v>
      </c>
      <c r="R14" s="24">
        <v>2.13</v>
      </c>
      <c r="S14" s="24">
        <v>47.92</v>
      </c>
      <c r="T14" s="24">
        <v>94.04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0.85340000000000005</v>
      </c>
      <c r="AK14" s="10">
        <v>2.0500000000000001E-2</v>
      </c>
      <c r="AL14" s="11">
        <v>3.0499999999999999E-2</v>
      </c>
      <c r="AM14" s="11">
        <v>6.9999999999999999E-4</v>
      </c>
      <c r="AN14" s="11">
        <v>2.1528999999999998</v>
      </c>
      <c r="AO14" s="11">
        <v>3.61E-2</v>
      </c>
      <c r="AP14" s="11">
        <v>0.22570000000000001</v>
      </c>
      <c r="AQ14" s="11">
        <v>3.8E-3</v>
      </c>
      <c r="AR14" s="11">
        <v>1.6882999999999999</v>
      </c>
      <c r="AS14" s="11">
        <v>4.2000000000000003E-2</v>
      </c>
      <c r="AT14" s="11">
        <v>3.2000000000000001E-2</v>
      </c>
      <c r="AU14" s="11">
        <v>8.0000000000000004E-4</v>
      </c>
      <c r="AV14" s="11">
        <v>38.933399999999999</v>
      </c>
      <c r="AW14" s="11">
        <v>0.156</v>
      </c>
      <c r="AX14" s="11">
        <v>0.58809999999999996</v>
      </c>
      <c r="AY14" s="11">
        <v>2.3999999999999998E-3</v>
      </c>
      <c r="AZ14" s="11">
        <v>0.44531826001474556</v>
      </c>
      <c r="BA14" s="11">
        <v>18.378124999999997</v>
      </c>
      <c r="BB14" s="11">
        <v>0.89679084018706656</v>
      </c>
      <c r="BC14" s="11">
        <v>0.74471029372377462</v>
      </c>
      <c r="BD14" s="11">
        <v>0.35667964740496455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2.7687499999999997E-2</v>
      </c>
      <c r="BJ14" s="4">
        <f>DSTDEV(PlotSort,"PhxRed",$BM$35:$BM$36)/SQRT($BH14)</f>
        <v>3.0412100113825309E-4</v>
      </c>
      <c r="BK14" s="4">
        <f>DAVERAGE(PlotSort,"PhxRedEdge",$BM$35:$BM$36)</f>
        <v>0.20318749999999999</v>
      </c>
      <c r="BL14" s="4">
        <f>DSTDEV(PlotSort,"PhxRedEdge",$BM$35:$BM$36)/SQRT($BH14)</f>
        <v>2.9127861089799693E-3</v>
      </c>
      <c r="BM14" s="4">
        <f>DAVERAGE(PlotSort,"TMRed",$BM$35:$BM$36)</f>
        <v>2.8337499999999998E-2</v>
      </c>
      <c r="BN14" s="4">
        <f>DSTDEV(PlotSort,"TMRed",$BM$35:$BM$36)/SQRT($BH14)</f>
        <v>4.5367710617427758E-4</v>
      </c>
      <c r="BO14" s="4">
        <f>DAVERAGE(PlotSort,"TMNIR",$BM$35:$BM$36)</f>
        <v>0.55406875</v>
      </c>
      <c r="BP14" s="4">
        <f>DSTDEV(PlotSort,"TMNIR",$BM$35:$BM$36)/SQRT($BH14)</f>
        <v>6.4969782639701023E-3</v>
      </c>
      <c r="BQ14" s="4">
        <f>DAVERAGE(PlotSort,"NDRE",$BM$35:$BM$36)</f>
        <v>0.46346271490100299</v>
      </c>
      <c r="BR14" s="4">
        <f>DSTDEV(PlotSort,"NDRE",$BM$35:$BM$36)/SQRT($BH14)</f>
        <v>3.5381841517574601E-3</v>
      </c>
      <c r="BS14" s="4">
        <f>DAVERAGE(PlotSort,"rvi",$BM$35:$BM$36)</f>
        <v>19.60637027396827</v>
      </c>
      <c r="BT14" s="4">
        <f>DSTDEV(PlotSort,"rvi",$BM$35:$BM$36)/SQRT($BH14)</f>
        <v>0.30654696655347674</v>
      </c>
      <c r="BU14" s="17">
        <f>DAVERAGE(PlotSort,"ndvi",$BM$35:$BM$36)</f>
        <v>0.90262070883070411</v>
      </c>
      <c r="BV14" s="4">
        <f>DSTDEV(PlotSort,"ndvi",$BM$35:$BM$36)/SQRT($BH14)</f>
        <v>1.4439240305399478E-3</v>
      </c>
      <c r="BW14" s="17">
        <f>DAVERAGE(PlotSort,"SAVI",$BM$35:$BM$36)</f>
        <v>0.72816612807035808</v>
      </c>
      <c r="BX14" s="4">
        <f>DSTDEV(PlotSort,"SAVI",$BM$35:$BM$36)/SQRT($BH14)</f>
        <v>4.3759328939585989E-3</v>
      </c>
      <c r="BY14" s="17">
        <f>DAVERAGE(PlotSort,"CCCI",$BM$35:$BM$36)</f>
        <v>0.4395922557996263</v>
      </c>
      <c r="BZ14" s="4">
        <f>DSTDEV(PlotSort,"CCCI",$BM$35:$BM$36)/SQRT($BH14)</f>
        <v>1.6139155750848764E-2</v>
      </c>
    </row>
    <row r="15" spans="1:78" ht="13.5" customHeight="1" x14ac:dyDescent="0.2">
      <c r="B15" s="10">
        <v>210</v>
      </c>
      <c r="C15" s="10">
        <v>9.1340000000000003</v>
      </c>
      <c r="D15" s="10">
        <v>210.38058000000001</v>
      </c>
      <c r="E15" s="10">
        <v>1</v>
      </c>
      <c r="F15" s="10">
        <v>3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29.7</v>
      </c>
      <c r="Q15" s="24">
        <v>2.04</v>
      </c>
      <c r="R15" s="24">
        <v>2.13</v>
      </c>
      <c r="S15" s="24">
        <v>48.04</v>
      </c>
      <c r="T15" s="24">
        <v>93.96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0.77590000000000003</v>
      </c>
      <c r="AK15" s="10">
        <v>6.4999999999999997E-3</v>
      </c>
      <c r="AL15" s="11">
        <v>2.7799999999999998E-2</v>
      </c>
      <c r="AM15" s="11">
        <v>2.0000000000000001E-4</v>
      </c>
      <c r="AN15" s="11">
        <v>2.0638000000000001</v>
      </c>
      <c r="AO15" s="11">
        <v>4.4600000000000001E-2</v>
      </c>
      <c r="AP15" s="11">
        <v>0.21690000000000001</v>
      </c>
      <c r="AQ15" s="11">
        <v>4.7000000000000002E-3</v>
      </c>
      <c r="AR15" s="11">
        <v>1.4671000000000001</v>
      </c>
      <c r="AS15" s="11">
        <v>4.0000000000000002E-4</v>
      </c>
      <c r="AT15" s="11">
        <v>2.7900000000000001E-2</v>
      </c>
      <c r="AU15" s="11">
        <v>0</v>
      </c>
      <c r="AV15" s="11">
        <v>39.651000000000003</v>
      </c>
      <c r="AW15" s="11">
        <v>0.86939999999999995</v>
      </c>
      <c r="AX15" s="11">
        <v>0.60019999999999996</v>
      </c>
      <c r="AY15" s="11">
        <v>1.32E-2</v>
      </c>
      <c r="AZ15" s="11">
        <v>0.46909802961693797</v>
      </c>
      <c r="BA15" s="11">
        <v>21.512544802867382</v>
      </c>
      <c r="BB15" s="11">
        <v>0.91116064320967982</v>
      </c>
      <c r="BC15" s="11">
        <v>0.76096977218331707</v>
      </c>
      <c r="BD15" s="11">
        <v>0.44649749483417828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2.955E-2</v>
      </c>
      <c r="BJ15" s="4">
        <f>DSTDEV(PlotSort,"PhxRed",$BN$35:$BN$36)/SQRT($BH15)</f>
        <v>4.0708019567928586E-4</v>
      </c>
      <c r="BK15" s="4">
        <f>DAVERAGE(PlotSort,"PhxRedEdge",$BN$35:$BN$36)</f>
        <v>0.21937500000000001</v>
      </c>
      <c r="BL15" s="4">
        <f>DSTDEV(PlotSort,"PhxRedEdge",$BN$35:$BN$36)/SQRT($BH15)</f>
        <v>2.5189815118699965E-3</v>
      </c>
      <c r="BM15" s="4">
        <f>DAVERAGE(PlotSort,"TMRed",$BN$35:$BN$36)</f>
        <v>3.0425000000000001E-2</v>
      </c>
      <c r="BN15" s="4">
        <f>DSTDEV(PlotSort,"TMRed",$BN$35:$BN$36)/SQRT($BH15)</f>
        <v>5.3710533683546909E-4</v>
      </c>
      <c r="BO15" s="4">
        <f>DAVERAGE(PlotSort,"TMNIR",$BN$35:$BN$36)</f>
        <v>0.58872500000000005</v>
      </c>
      <c r="BP15" s="4">
        <f>DSTDEV(PlotSort,"TMNIR",$BN$35:$BN$36)/SQRT($BH15)</f>
        <v>8.9469617748149533E-3</v>
      </c>
      <c r="BQ15" s="4">
        <f>DAVERAGE(PlotSort,"NDRE",$BN$35:$BN$36)</f>
        <v>0.45664288084871352</v>
      </c>
      <c r="BR15" s="4">
        <f>DSTDEV(PlotSort,"NDRE",$BN$35:$BN$36)/SQRT($BH15)</f>
        <v>8.3269489298991185E-3</v>
      </c>
      <c r="BS15" s="4">
        <f>DAVERAGE(PlotSort,"rvi",$BN$35:$BN$36)</f>
        <v>19.409680202886438</v>
      </c>
      <c r="BT15" s="4">
        <f>DSTDEV(PlotSort,"rvi",$BN$35:$BN$36)/SQRT($BH15)</f>
        <v>0.55543415258289186</v>
      </c>
      <c r="BU15" s="17">
        <f>DAVERAGE(PlotSort,"ndvi",$BN$35:$BN$36)</f>
        <v>0.90152397335744405</v>
      </c>
      <c r="BV15" s="4">
        <f>DSTDEV(PlotSort,"ndvi",$BN$35:$BN$36)/SQRT($BH15)</f>
        <v>2.5430591292592139E-3</v>
      </c>
      <c r="BW15" s="17">
        <f>DAVERAGE(PlotSort,"SAVI",$BN$35:$BN$36)</f>
        <v>0.74794432521293641</v>
      </c>
      <c r="BX15" s="4">
        <f>DSTDEV(PlotSort,"SAVI",$BN$35:$BN$36)/SQRT($BH15)</f>
        <v>6.4795606661301134E-3</v>
      </c>
      <c r="BY15" s="17">
        <f>DAVERAGE(PlotSort,"CCCI",$BN$35:$BN$36)</f>
        <v>0.40503739420170076</v>
      </c>
      <c r="BZ15" s="4">
        <f>DSTDEV(PlotSort,"CCCI",$BN$35:$BN$36)/SQRT($BH15)</f>
        <v>3.8680796380327058E-2</v>
      </c>
    </row>
    <row r="16" spans="1:78" ht="13.5" customHeight="1" x14ac:dyDescent="0.2">
      <c r="B16" s="10">
        <v>210</v>
      </c>
      <c r="C16" s="10">
        <v>9.1259999999999994</v>
      </c>
      <c r="D16" s="10">
        <v>210.38024999999999</v>
      </c>
      <c r="E16" s="10">
        <v>1</v>
      </c>
      <c r="F16" s="10">
        <v>3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29.7</v>
      </c>
      <c r="Q16" s="24">
        <v>2.04</v>
      </c>
      <c r="R16" s="24">
        <v>2.13</v>
      </c>
      <c r="S16" s="24">
        <v>48.14</v>
      </c>
      <c r="T16" s="24">
        <v>93.89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0.80089999999999995</v>
      </c>
      <c r="AK16" s="10">
        <v>2.1600000000000001E-2</v>
      </c>
      <c r="AL16" s="11">
        <v>2.8799999999999999E-2</v>
      </c>
      <c r="AM16" s="11">
        <v>8.0000000000000004E-4</v>
      </c>
      <c r="AN16" s="11">
        <v>2.0455999999999999</v>
      </c>
      <c r="AO16" s="11">
        <v>1.3100000000000001E-2</v>
      </c>
      <c r="AP16" s="11">
        <v>0.21540000000000001</v>
      </c>
      <c r="AQ16" s="11">
        <v>1.4E-3</v>
      </c>
      <c r="AR16" s="11">
        <v>1.5846</v>
      </c>
      <c r="AS16" s="11">
        <v>2.9499999999999998E-2</v>
      </c>
      <c r="AT16" s="11">
        <v>3.0200000000000001E-2</v>
      </c>
      <c r="AU16" s="11">
        <v>5.9999999999999995E-4</v>
      </c>
      <c r="AV16" s="11">
        <v>37.259</v>
      </c>
      <c r="AW16" s="11">
        <v>4.58E-2</v>
      </c>
      <c r="AX16" s="11">
        <v>0.56510000000000005</v>
      </c>
      <c r="AY16" s="11">
        <v>6.9999999999999999E-4</v>
      </c>
      <c r="AZ16" s="11">
        <v>0.44804612427930812</v>
      </c>
      <c r="BA16" s="11">
        <v>18.711920529801326</v>
      </c>
      <c r="BB16" s="11">
        <v>0.89853855199059296</v>
      </c>
      <c r="BC16" s="11">
        <v>0.73253903040262958</v>
      </c>
      <c r="BD16" s="11">
        <v>0.36682579944957727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2.8643750000000003E-2</v>
      </c>
      <c r="BJ16" s="4">
        <f>DSTDEV(PlotSort,"PhxRed",$BK$31:$BK$32)/SQRT($BH16)</f>
        <v>3.0289832590051281E-4</v>
      </c>
      <c r="BK16" s="4">
        <f>DAVERAGE(PlotSort,"PhxRedEdge",$BK$31:$BK$32)</f>
        <v>0.21086249999999995</v>
      </c>
      <c r="BL16" s="4">
        <f>DSTDEV(PlotSort,"PhxRedEdge",$BK$31:$BK$32)/SQRT($BH16)</f>
        <v>2.6143334873985247E-3</v>
      </c>
      <c r="BM16" s="4">
        <f>DAVERAGE(PlotSort,"TMRed",$BK$31:$BK$32)</f>
        <v>2.9812499999999999E-2</v>
      </c>
      <c r="BN16" s="4">
        <f>DSTDEV(PlotSort,"TMRed",$BK$31:$BK$32)/SQRT($BH16)</f>
        <v>3.4651539167353972E-4</v>
      </c>
      <c r="BO16" s="4">
        <f>DAVERAGE(PlotSort,"TMNIR",$BK$31:$BK$32)</f>
        <v>0.55079374999999997</v>
      </c>
      <c r="BP16" s="4">
        <f>DSTDEV(PlotSort,"TMNIR",$BK$31:$BK$32)/SQRT($BH16)</f>
        <v>6.069180812034408E-3</v>
      </c>
      <c r="BQ16" s="4">
        <f>DAVERAGE(PlotSort,"NDRE",$BK$31:$BK$32)</f>
        <v>0.44635615243415483</v>
      </c>
      <c r="BR16" s="4">
        <f>DSTDEV(PlotSort,"NDRE",$BK$31:$BK$32)/SQRT($BH16)</f>
        <v>2.3541285597695233E-3</v>
      </c>
      <c r="BS16" s="4">
        <f>DAVERAGE(PlotSort,"rvi",$BK$31:$BK$32)</f>
        <v>18.486368684029383</v>
      </c>
      <c r="BT16" s="4">
        <f>DSTDEV(PlotSort,"rvi",$BK$31:$BK$32)/SQRT($BH16)</f>
        <v>0.15349918162821416</v>
      </c>
      <c r="BU16" s="17">
        <f>DAVERAGE(PlotSort,"ndvi",$BK$31:$BK$32)</f>
        <v>0.89726919542140793</v>
      </c>
      <c r="BV16" s="4">
        <f>DSTDEV(PlotSort,"ndvi",$BK$31:$BK$32)/SQRT($BH16)</f>
        <v>8.0446224382389102E-4</v>
      </c>
      <c r="BW16" s="17">
        <f>DAVERAGE(PlotSort,"SAVI",$BK$31:$BK$32)</f>
        <v>0.72284038616681567</v>
      </c>
      <c r="BX16" s="4">
        <f>DSTDEV(PlotSort,"SAVI",$BK$31:$BK$32)/SQRT($BH16)</f>
        <v>3.9094490797080324E-3</v>
      </c>
      <c r="BY16" s="17">
        <f>DAVERAGE(PlotSort,"CCCI",$BK$31:$BK$32)</f>
        <v>0.3610044774296175</v>
      </c>
      <c r="BZ16" s="4">
        <f>DSTDEV(PlotSort,"CCCI",$BK$31:$BK$32)/SQRT($BH16)</f>
        <v>1.1834792231041906E-2</v>
      </c>
    </row>
    <row r="17" spans="2:78" ht="13.5" customHeight="1" x14ac:dyDescent="0.2">
      <c r="B17" s="10">
        <v>210</v>
      </c>
      <c r="C17" s="10">
        <v>9.1150000000000002</v>
      </c>
      <c r="D17" s="10">
        <v>210.37979000000001</v>
      </c>
      <c r="E17" s="10">
        <v>1</v>
      </c>
      <c r="F17" s="10">
        <v>3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29.7</v>
      </c>
      <c r="Q17" s="24">
        <v>2.04</v>
      </c>
      <c r="R17" s="24">
        <v>2.13</v>
      </c>
      <c r="S17" s="24">
        <v>48.28</v>
      </c>
      <c r="T17" s="24">
        <v>93.79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0.78779999999999994</v>
      </c>
      <c r="AK17" s="10">
        <v>9.2999999999999992E-3</v>
      </c>
      <c r="AL17" s="11">
        <v>2.8400000000000002E-2</v>
      </c>
      <c r="AM17" s="11">
        <v>2.9999999999999997E-4</v>
      </c>
      <c r="AN17" s="11">
        <v>1.9719</v>
      </c>
      <c r="AO17" s="11">
        <v>8.2000000000000003E-2</v>
      </c>
      <c r="AP17" s="11">
        <v>0.20830000000000001</v>
      </c>
      <c r="AQ17" s="11">
        <v>8.6999999999999994E-3</v>
      </c>
      <c r="AR17" s="11">
        <v>1.5170999999999999</v>
      </c>
      <c r="AS17" s="11">
        <v>2.8199999999999999E-2</v>
      </c>
      <c r="AT17" s="11">
        <v>2.9000000000000001E-2</v>
      </c>
      <c r="AU17" s="11">
        <v>5.0000000000000001E-4</v>
      </c>
      <c r="AV17" s="11">
        <v>38.438400000000001</v>
      </c>
      <c r="AW17" s="11">
        <v>0.83819999999999995</v>
      </c>
      <c r="AX17" s="11">
        <v>0.58450000000000002</v>
      </c>
      <c r="AY17" s="11">
        <v>1.2699999999999999E-2</v>
      </c>
      <c r="AZ17" s="11">
        <v>0.47452068617558019</v>
      </c>
      <c r="BA17" s="11">
        <v>20.155172413793103</v>
      </c>
      <c r="BB17" s="11">
        <v>0.90546047269763641</v>
      </c>
      <c r="BC17" s="11">
        <v>0.74831612034126616</v>
      </c>
      <c r="BD17" s="11">
        <v>0.49210424668059699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2.7599999999999996E-2</v>
      </c>
      <c r="BJ17" s="4">
        <f>DSTDEV(PlotSort,"PhxRed",$BL$31:$BL$32)/SQRT($BH17)</f>
        <v>3.7069754068062903E-4</v>
      </c>
      <c r="BK17" s="4">
        <f>DAVERAGE(PlotSort,"PhxRedEdge",$BL$31:$BL$32)</f>
        <v>0.200075</v>
      </c>
      <c r="BL17" s="4">
        <f>DSTDEV(PlotSort,"PhxRedEdge",$BL$31:$BL$32)/SQRT($BH17)</f>
        <v>3.5552601873843218E-3</v>
      </c>
      <c r="BM17" s="4">
        <f>DAVERAGE(PlotSort,"TMRed",$BL$31:$BL$32)</f>
        <v>2.794375E-2</v>
      </c>
      <c r="BN17" s="4">
        <f>DSTDEV(PlotSort,"TMRed",$BL$31:$BL$32)/SQRT($BH17)</f>
        <v>4.4252765921088679E-4</v>
      </c>
      <c r="BO17" s="4">
        <f>DAVERAGE(PlotSort,"TMNIR",$BL$31:$BL$32)</f>
        <v>0.55478749999999999</v>
      </c>
      <c r="BP17" s="4">
        <f>DSTDEV(PlotSort,"TMNIR",$BL$31:$BL$32)/SQRT($BH17)</f>
        <v>1.2786639756010958E-2</v>
      </c>
      <c r="BQ17" s="4">
        <f>DAVERAGE(PlotSort,"NDRE",$BL$31:$BL$32)</f>
        <v>0.46900027237830266</v>
      </c>
      <c r="BR17" s="4">
        <f>DSTDEV(PlotSort,"NDRE",$BL$31:$BL$32)/SQRT($BH17)</f>
        <v>4.6123746736089124E-3</v>
      </c>
      <c r="BS17" s="4">
        <f>DAVERAGE(PlotSort,"rvi",$BL$31:$BL$32)</f>
        <v>19.911474801938756</v>
      </c>
      <c r="BT17" s="4">
        <f>DSTDEV(PlotSort,"rvi",$BL$31:$BL$32)/SQRT($BH17)</f>
        <v>0.49417695292255343</v>
      </c>
      <c r="BU17" s="17">
        <f>DAVERAGE(PlotSort,"ndvi",$BL$31:$BL$32)</f>
        <v>0.90338523585173469</v>
      </c>
      <c r="BV17" s="4">
        <f>DSTDEV(PlotSort,"ndvi",$BL$31:$BL$32)/SQRT($BH17)</f>
        <v>2.7763870611430732E-3</v>
      </c>
      <c r="BW17" s="17">
        <f>DAVERAGE(PlotSort,"SAVI",$BL$31:$BL$32)</f>
        <v>0.72821505435705203</v>
      </c>
      <c r="BX17" s="4">
        <f>DSTDEV(PlotSort,"SAVI",$BL$31:$BL$32)/SQRT($BH17)</f>
        <v>9.5066592042981971E-3</v>
      </c>
      <c r="BY17" s="17">
        <f>DAVERAGE(PlotSort,"CCCI",$BL$31:$BL$32)</f>
        <v>0.46734956317726767</v>
      </c>
      <c r="BZ17" s="4">
        <f>DSTDEV(PlotSort,"CCCI",$BL$31:$BL$32)/SQRT($BH17)</f>
        <v>1.8675696648160229E-2</v>
      </c>
    </row>
    <row r="18" spans="2:78" ht="13.5" customHeight="1" x14ac:dyDescent="0.2">
      <c r="B18" s="10">
        <v>210</v>
      </c>
      <c r="C18" s="10">
        <v>9.1980000000000004</v>
      </c>
      <c r="D18" s="10">
        <v>210.38325</v>
      </c>
      <c r="E18" s="10">
        <v>1</v>
      </c>
      <c r="F18" s="10">
        <v>3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29.7</v>
      </c>
      <c r="Q18" s="24">
        <v>2.04</v>
      </c>
      <c r="R18" s="24">
        <v>2.13</v>
      </c>
      <c r="S18" s="24">
        <v>47.24</v>
      </c>
      <c r="T18" s="24">
        <v>94.54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0.84719999999999995</v>
      </c>
      <c r="AK18" s="10">
        <v>6.8999999999999999E-3</v>
      </c>
      <c r="AL18" s="11">
        <v>2.9899999999999999E-2</v>
      </c>
      <c r="AM18" s="11">
        <v>2.0000000000000001E-4</v>
      </c>
      <c r="AN18" s="11">
        <v>2.1236000000000002</v>
      </c>
      <c r="AO18" s="11">
        <v>5.9400000000000001E-2</v>
      </c>
      <c r="AP18" s="11">
        <v>0.21959999999999999</v>
      </c>
      <c r="AQ18" s="11">
        <v>6.1000000000000004E-3</v>
      </c>
      <c r="AR18" s="11">
        <v>1.645</v>
      </c>
      <c r="AS18" s="11">
        <v>4.5100000000000001E-2</v>
      </c>
      <c r="AT18" s="11">
        <v>3.0800000000000001E-2</v>
      </c>
      <c r="AU18" s="11">
        <v>8.0000000000000004E-4</v>
      </c>
      <c r="AV18" s="11">
        <v>38.609000000000002</v>
      </c>
      <c r="AW18" s="11">
        <v>0.73009999999999997</v>
      </c>
      <c r="AX18" s="11">
        <v>0.57569999999999999</v>
      </c>
      <c r="AY18" s="11">
        <v>1.09E-2</v>
      </c>
      <c r="AZ18" s="11">
        <v>0.44775556393813654</v>
      </c>
      <c r="BA18" s="11">
        <v>18.691558441558442</v>
      </c>
      <c r="BB18" s="11">
        <v>0.89843363561417955</v>
      </c>
      <c r="BC18" s="11">
        <v>0.73868052417532748</v>
      </c>
      <c r="BD18" s="11">
        <v>0.36552220099437388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2.8050000000000002E-2</v>
      </c>
      <c r="BJ18" s="4">
        <f>DSTDEV(PlotSort,"PhxRed",$BJ$35:$BJ$36)/SQRT($BH18)</f>
        <v>3.9306488014067089E-4</v>
      </c>
      <c r="BK18" s="4">
        <f>DAVERAGE(PlotSort,"PhxRedEdge",$BJ$35:$BJ$36)</f>
        <v>0.20692500000000003</v>
      </c>
      <c r="BL18" s="4">
        <f>DSTDEV(PlotSort,"PhxRedEdge",$BJ$35:$BJ$36)/SQRT($BH18)</f>
        <v>3.1905002220132608E-3</v>
      </c>
      <c r="BM18" s="4">
        <f>DAVERAGE(PlotSort,"TMRed",$BJ$35:$BJ$36)</f>
        <v>2.8787500000000001E-2</v>
      </c>
      <c r="BN18" s="4">
        <f>DSTDEV(PlotSort,"TMRed",$BJ$35:$BJ$36)/SQRT($BH18)</f>
        <v>4.9614136090432939E-4</v>
      </c>
      <c r="BO18" s="4">
        <f>DAVERAGE(PlotSort,"TMNIR",$BJ$35:$BJ$36)</f>
        <v>0.56366874999999994</v>
      </c>
      <c r="BP18" s="4">
        <f>DSTDEV(PlotSort,"TMNIR",$BJ$35:$BJ$36)/SQRT($BH18)</f>
        <v>8.0718684265684865E-3</v>
      </c>
      <c r="BQ18" s="4">
        <f>DAVERAGE(PlotSort,"NDRE",$BJ$35:$BJ$36)</f>
        <v>0.46289904816460203</v>
      </c>
      <c r="BR18" s="4">
        <f>DSTDEV(PlotSort,"NDRE",$BJ$35:$BJ$36)/SQRT($BH18)</f>
        <v>4.2967363837936572E-3</v>
      </c>
      <c r="BS18" s="4">
        <f>DAVERAGE(PlotSort,"rvi",$BJ$35:$BJ$36)</f>
        <v>19.643269082015482</v>
      </c>
      <c r="BT18" s="4">
        <f>DSTDEV(PlotSort,"rvi",$BJ$35:$BJ$36)/SQRT($BH18)</f>
        <v>0.35921880354234431</v>
      </c>
      <c r="BU18" s="17">
        <f>DAVERAGE(PlotSort,"ndvi",$BJ$35:$BJ$36)</f>
        <v>0.90268438867124912</v>
      </c>
      <c r="BV18" s="4">
        <f>DSTDEV(PlotSort,"ndvi",$BJ$35:$BJ$36)/SQRT($BH18)</f>
        <v>1.6572395019146336E-3</v>
      </c>
      <c r="BW18" s="17">
        <f>DAVERAGE(PlotSort,"SAVI",$BJ$35:$BJ$36)</f>
        <v>0.73382307749358511</v>
      </c>
      <c r="BX18" s="4">
        <f>DSTDEV(PlotSort,"SAVI",$BJ$35:$BJ$36)/SQRT($BH18)</f>
        <v>5.3970083571891377E-3</v>
      </c>
      <c r="BY18" s="17">
        <f>DAVERAGE(PlotSort,"CCCI",$BJ$35:$BJ$36)</f>
        <v>0.4362108720747423</v>
      </c>
      <c r="BZ18" s="4">
        <f>DSTDEV(PlotSort,"CCCI",$BJ$35:$BJ$36)/SQRT($BH18)</f>
        <v>1.9513872531127349E-2</v>
      </c>
    </row>
    <row r="19" spans="2:78" ht="13.5" customHeight="1" x14ac:dyDescent="0.2">
      <c r="B19" s="10">
        <v>210</v>
      </c>
      <c r="C19" s="10">
        <v>9.2070000000000007</v>
      </c>
      <c r="D19" s="10">
        <v>210.38363000000001</v>
      </c>
      <c r="E19" s="10">
        <v>1</v>
      </c>
      <c r="F19" s="10">
        <v>3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29.7</v>
      </c>
      <c r="Q19" s="24">
        <v>2.04</v>
      </c>
      <c r="R19" s="24">
        <v>2.13</v>
      </c>
      <c r="S19" s="24">
        <v>47.12</v>
      </c>
      <c r="T19" s="24">
        <v>94.62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0.75729999999999997</v>
      </c>
      <c r="AK19" s="10">
        <v>1.12E-2</v>
      </c>
      <c r="AL19" s="11">
        <v>2.6700000000000002E-2</v>
      </c>
      <c r="AM19" s="11">
        <v>4.0000000000000002E-4</v>
      </c>
      <c r="AN19" s="11">
        <v>1.9177</v>
      </c>
      <c r="AO19" s="11">
        <v>6.4399999999999999E-2</v>
      </c>
      <c r="AP19" s="11">
        <v>0.1978</v>
      </c>
      <c r="AQ19" s="11">
        <v>6.6E-3</v>
      </c>
      <c r="AR19" s="11">
        <v>1.4683999999999999</v>
      </c>
      <c r="AS19" s="11">
        <v>3.49E-2</v>
      </c>
      <c r="AT19" s="11">
        <v>2.7400000000000001E-2</v>
      </c>
      <c r="AU19" s="11">
        <v>6.9999999999999999E-4</v>
      </c>
      <c r="AV19" s="11">
        <v>37.722900000000003</v>
      </c>
      <c r="AW19" s="11">
        <v>0.67179999999999995</v>
      </c>
      <c r="AX19" s="11">
        <v>0.56130000000000002</v>
      </c>
      <c r="AY19" s="11">
        <v>0.01</v>
      </c>
      <c r="AZ19" s="11">
        <v>0.47885654064023192</v>
      </c>
      <c r="BA19" s="11">
        <v>20.485401459854014</v>
      </c>
      <c r="BB19" s="11">
        <v>0.90691353830473931</v>
      </c>
      <c r="BC19" s="11">
        <v>0.73560209424083778</v>
      </c>
      <c r="BD19" s="11">
        <v>0.5115577859483259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2.819374999999999E-2</v>
      </c>
      <c r="BJ19" s="4">
        <f>DSTDEV(PlotSort,"PhxRed",$BK$35:$BK$36)/SQRT($BH19)</f>
        <v>3.3209797123740447E-4</v>
      </c>
      <c r="BK19" s="4">
        <f>DAVERAGE(PlotSort,"PhxRedEdge",$BK$35:$BK$36)</f>
        <v>0.20401249999999999</v>
      </c>
      <c r="BL19" s="4">
        <f>DSTDEV(PlotSort,"PhxRedEdge",$BK$35:$BK$36)/SQRT($BH19)</f>
        <v>3.5904836605486269E-3</v>
      </c>
      <c r="BM19" s="4">
        <f>DAVERAGE(PlotSort,"TMRed",$BK$35:$BK$36)</f>
        <v>2.8968750000000001E-2</v>
      </c>
      <c r="BN19" s="4">
        <f>DSTDEV(PlotSort,"TMRed",$BK$35:$BK$36)/SQRT($BH19)</f>
        <v>4.3018588520932829E-4</v>
      </c>
      <c r="BO19" s="4">
        <f>DAVERAGE(PlotSort,"TMNIR",$BK$35:$BK$36)</f>
        <v>0.54191250000000002</v>
      </c>
      <c r="BP19" s="4">
        <f>DSTDEV(PlotSort,"TMNIR",$BK$35:$BK$36)/SQRT($BH19)</f>
        <v>1.0951342668823767E-2</v>
      </c>
      <c r="BQ19" s="4">
        <f>DAVERAGE(PlotSort,"NDRE",$BK$35:$BK$36)</f>
        <v>0.45245737664785551</v>
      </c>
      <c r="BR19" s="4">
        <f>DSTDEV(PlotSort,"NDRE",$BK$35:$BK$36)/SQRT($BH19)</f>
        <v>4.6702855001843919E-3</v>
      </c>
      <c r="BS19" s="4">
        <f>DAVERAGE(PlotSort,"rvi",$BK$35:$BK$36)</f>
        <v>18.75457440395266</v>
      </c>
      <c r="BT19" s="4">
        <f>DSTDEV(PlotSort,"rvi",$BK$35:$BK$36)/SQRT($BH19)</f>
        <v>0.42438938640295354</v>
      </c>
      <c r="BU19" s="17">
        <f>DAVERAGE(PlotSort,"ndvi",$BK$35:$BK$36)</f>
        <v>0.89797004260189328</v>
      </c>
      <c r="BV19" s="4">
        <f>DSTDEV(PlotSort,"ndvi",$BK$35:$BK$36)/SQRT($BH19)</f>
        <v>2.4728670750984137E-3</v>
      </c>
      <c r="BW19" s="17">
        <f>DAVERAGE(PlotSort,"SAVI",$BK$35:$BK$36)</f>
        <v>0.71723236303028226</v>
      </c>
      <c r="BX19" s="4">
        <f>DSTDEV(PlotSort,"SAVI",$BK$35:$BK$36)/SQRT($BH19)</f>
        <v>8.2656218066764053E-3</v>
      </c>
      <c r="BY19" s="17">
        <f>DAVERAGE(PlotSort,"CCCI",$BK$35:$BK$36)</f>
        <v>0.39214316853214287</v>
      </c>
      <c r="BZ19" s="4">
        <f>DSTDEV(PlotSort,"CCCI",$BK$35:$BK$36)/SQRT($BH19)</f>
        <v>2.0501135501645663E-2</v>
      </c>
    </row>
    <row r="20" spans="2:78" ht="13.5" customHeight="1" x14ac:dyDescent="0.2">
      <c r="B20" s="10">
        <v>210</v>
      </c>
      <c r="C20" s="10">
        <v>9.2149999999999999</v>
      </c>
      <c r="D20" s="10">
        <v>210.38396</v>
      </c>
      <c r="E20" s="10">
        <v>1</v>
      </c>
      <c r="F20" s="10">
        <v>3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29.7</v>
      </c>
      <c r="Q20" s="24">
        <v>2.04</v>
      </c>
      <c r="R20" s="24">
        <v>2.13</v>
      </c>
      <c r="S20" s="24">
        <v>47.02</v>
      </c>
      <c r="T20" s="24">
        <v>94.69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0.70609999999999995</v>
      </c>
      <c r="AK20" s="10">
        <v>3.2199999999999999E-2</v>
      </c>
      <c r="AL20" s="11">
        <v>2.4799999999999999E-2</v>
      </c>
      <c r="AM20" s="11">
        <v>1.1000000000000001E-3</v>
      </c>
      <c r="AN20" s="11">
        <v>1.7212000000000001</v>
      </c>
      <c r="AO20" s="11">
        <v>8.1000000000000003E-2</v>
      </c>
      <c r="AP20" s="11">
        <v>0.1772</v>
      </c>
      <c r="AQ20" s="11">
        <v>8.3000000000000001E-3</v>
      </c>
      <c r="AR20" s="11">
        <v>1.3017000000000001</v>
      </c>
      <c r="AS20" s="11">
        <v>7.2900000000000006E-2</v>
      </c>
      <c r="AT20" s="11">
        <v>2.4299999999999999E-2</v>
      </c>
      <c r="AU20" s="11">
        <v>1.4E-3</v>
      </c>
      <c r="AV20" s="11">
        <v>34.671500000000002</v>
      </c>
      <c r="AW20" s="11">
        <v>1.9260999999999999</v>
      </c>
      <c r="AX20" s="11">
        <v>0.51490000000000002</v>
      </c>
      <c r="AY20" s="11">
        <v>2.86E-2</v>
      </c>
      <c r="AZ20" s="11">
        <v>0.48793526946972976</v>
      </c>
      <c r="BA20" s="11">
        <v>21.189300411522638</v>
      </c>
      <c r="BB20" s="11">
        <v>0.90986646884273004</v>
      </c>
      <c r="BC20" s="11">
        <v>0.70814087759815236</v>
      </c>
      <c r="BD20" s="11">
        <v>0.5523887551671568</v>
      </c>
      <c r="BE20" s="27"/>
    </row>
    <row r="21" spans="2:78" ht="13.5" customHeight="1" x14ac:dyDescent="0.2">
      <c r="B21" s="10">
        <v>210</v>
      </c>
      <c r="C21" s="10">
        <v>9.2230000000000008</v>
      </c>
      <c r="D21" s="10">
        <v>210.38428999999999</v>
      </c>
      <c r="E21" s="10">
        <v>1</v>
      </c>
      <c r="F21" s="10">
        <v>3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29.7</v>
      </c>
      <c r="Q21" s="24">
        <v>2.04</v>
      </c>
      <c r="R21" s="24">
        <v>2.13</v>
      </c>
      <c r="S21" s="24">
        <v>46.92</v>
      </c>
      <c r="T21" s="24">
        <v>94.77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0.78359999999999996</v>
      </c>
      <c r="AK21" s="10">
        <v>1.77E-2</v>
      </c>
      <c r="AL21" s="11">
        <v>2.75E-2</v>
      </c>
      <c r="AM21" s="11">
        <v>5.9999999999999995E-4</v>
      </c>
      <c r="AN21" s="11">
        <v>2.0158999999999998</v>
      </c>
      <c r="AO21" s="11">
        <v>1.49E-2</v>
      </c>
      <c r="AP21" s="11">
        <v>0.20710000000000001</v>
      </c>
      <c r="AQ21" s="11">
        <v>1.5E-3</v>
      </c>
      <c r="AR21" s="11">
        <v>1.4769000000000001</v>
      </c>
      <c r="AS21" s="11">
        <v>1.2999999999999999E-3</v>
      </c>
      <c r="AT21" s="11">
        <v>2.75E-2</v>
      </c>
      <c r="AU21" s="11">
        <v>0</v>
      </c>
      <c r="AV21" s="11">
        <v>41.514699999999998</v>
      </c>
      <c r="AW21" s="11">
        <v>0.51580000000000004</v>
      </c>
      <c r="AX21" s="11">
        <v>0.61539999999999995</v>
      </c>
      <c r="AY21" s="11">
        <v>7.6E-3</v>
      </c>
      <c r="AZ21" s="11">
        <v>0.49641337386018231</v>
      </c>
      <c r="BA21" s="11">
        <v>22.378181818181815</v>
      </c>
      <c r="BB21" s="11">
        <v>0.91445014776792666</v>
      </c>
      <c r="BC21" s="11">
        <v>0.77158981538192306</v>
      </c>
      <c r="BD21" s="11">
        <v>0.58499250852161155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0.26669999999999999</v>
      </c>
      <c r="BJ21" s="4"/>
      <c r="BK21" s="4">
        <f>DAVERAGE(PlotSort2,"PhxRedEdge",$BO$31:$BO$32)</f>
        <v>0.28449999999999998</v>
      </c>
      <c r="BL21" s="4"/>
      <c r="BM21" s="4">
        <f>DAVERAGE(PlotSort2,"TMRed",$BO$31:$BO$32)</f>
        <v>0.26190000000000002</v>
      </c>
      <c r="BN21" s="4"/>
      <c r="BO21" s="4">
        <f>DAVERAGE(PlotSort2,"TMNIR",$BO$31:$BO$32)</f>
        <v>0.32319999999999999</v>
      </c>
      <c r="BP21" s="4"/>
      <c r="BQ21" s="4">
        <f>DAVERAGE(PlotSort2,"NDRE",$BO$31:$BO$32)</f>
        <v>6.3682738193187455E-2</v>
      </c>
      <c r="BR21" s="4"/>
      <c r="BS21" s="4">
        <f>DAVERAGE(PlotSort2,"rvi",$BO$31:$BO$32)</f>
        <v>1.2340588010691103</v>
      </c>
      <c r="BT21" s="4"/>
      <c r="BU21" s="17">
        <f>DAVERAGE(PlotSort2,"ndvi",$BO$31:$BO$32)</f>
        <v>0.10476841565544347</v>
      </c>
      <c r="BV21" s="4"/>
      <c r="BW21" s="17">
        <f>DAVERAGE(PlotSort2,"SAVI",$BO$31:$BO$32)</f>
        <v>8.4738733757257351E-2</v>
      </c>
      <c r="BX21" s="4"/>
      <c r="BY21" s="17">
        <f>DAVERAGE(PlotSort2,"CCCI",$BO$31:$BO$32)</f>
        <v>0.66001086288810606</v>
      </c>
      <c r="BZ21" s="4"/>
    </row>
    <row r="22" spans="2:78" ht="13.5" customHeight="1" x14ac:dyDescent="0.2">
      <c r="B22" s="10">
        <v>210</v>
      </c>
      <c r="C22" s="10">
        <v>9.2309999999999999</v>
      </c>
      <c r="D22" s="10">
        <v>210.38462999999999</v>
      </c>
      <c r="E22" s="10">
        <v>1</v>
      </c>
      <c r="F22" s="10">
        <v>3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29.7</v>
      </c>
      <c r="Q22" s="24">
        <v>2.04</v>
      </c>
      <c r="R22" s="24">
        <v>2.13</v>
      </c>
      <c r="S22" s="24">
        <v>46.82</v>
      </c>
      <c r="T22" s="24">
        <v>94.84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0.751</v>
      </c>
      <c r="AK22" s="10">
        <v>6.6699999999999995E-2</v>
      </c>
      <c r="AL22" s="11">
        <v>2.63E-2</v>
      </c>
      <c r="AM22" s="11">
        <v>2.3E-3</v>
      </c>
      <c r="AN22" s="11">
        <v>1.9912000000000001</v>
      </c>
      <c r="AO22" s="11">
        <v>0.1356</v>
      </c>
      <c r="AP22" s="11">
        <v>0.20419999999999999</v>
      </c>
      <c r="AQ22" s="11">
        <v>1.3899999999999999E-2</v>
      </c>
      <c r="AR22" s="11">
        <v>1.4160999999999999</v>
      </c>
      <c r="AS22" s="11">
        <v>0.1202</v>
      </c>
      <c r="AT22" s="11">
        <v>2.63E-2</v>
      </c>
      <c r="AU22" s="11">
        <v>2.2000000000000001E-3</v>
      </c>
      <c r="AV22" s="11">
        <v>38.22</v>
      </c>
      <c r="AW22" s="11">
        <v>2.0842000000000001</v>
      </c>
      <c r="AX22" s="11">
        <v>0.5655</v>
      </c>
      <c r="AY22" s="11">
        <v>3.0800000000000001E-2</v>
      </c>
      <c r="AZ22" s="11">
        <v>0.46940366376510329</v>
      </c>
      <c r="BA22" s="11">
        <v>21.50190114068441</v>
      </c>
      <c r="BB22" s="11">
        <v>0.91111862115579589</v>
      </c>
      <c r="BC22" s="11">
        <v>0.74079501740245468</v>
      </c>
      <c r="BD22" s="11">
        <v>0.44827259445839857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0.28360000000000002</v>
      </c>
      <c r="BJ22" s="4">
        <f>DSTDEV(PlotSort2,"PhxRed",$BP$31:$BP$32)/SQRT($BH22)</f>
        <v>6.5000000000000058E-3</v>
      </c>
      <c r="BK22" s="4">
        <f>DAVERAGE(PlotSort2,"PhxRedEdge",$BP$31:$BP$32)</f>
        <v>0.30905000000000005</v>
      </c>
      <c r="BL22" s="4">
        <f>DSTDEV(PlotSort2,"PhxRedEdge",$BP$31:$BP$32)/SQRT($BH22)</f>
        <v>6.750000000000006E-3</v>
      </c>
      <c r="BM22" s="4">
        <f>DAVERAGE(PlotSort2,"TMRed",$BP$31:$BP$32)</f>
        <v>0.27810000000000001</v>
      </c>
      <c r="BN22" s="4">
        <f>DSTDEV(PlotSort2,"TMRed",$BP$31:$BP$32)/SQRT($BH22)</f>
        <v>6.2000000000000102E-3</v>
      </c>
      <c r="BO22" s="4">
        <f>DAVERAGE(PlotSort2,"TMNIR",$BP$31:$BP$32)</f>
        <v>0.34145000000000003</v>
      </c>
      <c r="BP22" s="4">
        <f>DSTDEV(PlotSort2,"TMNIR",$BP$31:$BP$32)/SQRT($BH22)</f>
        <v>7.3499999999999946E-3</v>
      </c>
      <c r="BQ22" s="4">
        <f>DAVERAGE(PlotSort2,"NDRE",$BP$31:$BP$32)</f>
        <v>4.9811250199313636E-2</v>
      </c>
      <c r="BR22" s="4">
        <f>DSTDEV(PlotSort2,"NDRE",$BP$31:$BP$32)/SQRT($BH22)</f>
        <v>1.5732302507353091E-4</v>
      </c>
      <c r="BS22" s="4">
        <f>DAVERAGE(PlotSort2,"rvi",$BP$31:$BP$32)</f>
        <v>1.227816797598277</v>
      </c>
      <c r="BT22" s="4">
        <f>DSTDEV(PlotSort2,"rvi",$BP$31:$BP$32)/SQRT($BH22)</f>
        <v>9.4377614206875293E-4</v>
      </c>
      <c r="BU22" s="17">
        <f>DAVERAGE(PlotSort2,"ndvi",$BP$31:$BP$32)</f>
        <v>0.10225995194686112</v>
      </c>
      <c r="BV22" s="4">
        <f>DSTDEV(PlotSort2,"ndvi",$BP$31:$BP$32)/SQRT($BH22)</f>
        <v>3.8031207954157537E-4</v>
      </c>
      <c r="BW22" s="17">
        <f>DAVERAGE(PlotSort2,"SAVI",$BP$31:$BP$32)</f>
        <v>8.4871636693204966E-2</v>
      </c>
      <c r="BX22" s="4">
        <f>DSTDEV(PlotSort2,"SAVI",$BP$31:$BP$32)/SQRT($BH22)</f>
        <v>5.1358967693005536E-4</v>
      </c>
      <c r="BY22" s="17">
        <f>DAVERAGE(PlotSort2,"CCCI",$BP$31:$BP$32)</f>
        <v>0.42245698516175978</v>
      </c>
      <c r="BZ22" s="4">
        <f>DSTDEV(PlotSort2,"CCCI",$BP$31:$BP$32)/SQRT($BH22)</f>
        <v>7.1761807144177226E-4</v>
      </c>
    </row>
    <row r="23" spans="2:78" ht="13.5" customHeight="1" x14ac:dyDescent="0.2">
      <c r="B23" s="10">
        <v>210</v>
      </c>
      <c r="C23" s="10">
        <v>9.2390000000000008</v>
      </c>
      <c r="D23" s="10">
        <v>210.38496000000001</v>
      </c>
      <c r="E23" s="10">
        <v>1</v>
      </c>
      <c r="F23" s="10">
        <v>3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29.7</v>
      </c>
      <c r="Q23" s="24">
        <v>2.04</v>
      </c>
      <c r="R23" s="24">
        <v>2.13</v>
      </c>
      <c r="S23" s="24">
        <v>46.72</v>
      </c>
      <c r="T23" s="24">
        <v>94.91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0.76100000000000001</v>
      </c>
      <c r="AK23" s="10">
        <v>3.61E-2</v>
      </c>
      <c r="AL23" s="11">
        <v>2.6599999999999999E-2</v>
      </c>
      <c r="AM23" s="11">
        <v>1.2999999999999999E-3</v>
      </c>
      <c r="AN23" s="11">
        <v>1.8711</v>
      </c>
      <c r="AO23" s="11">
        <v>2.3400000000000001E-2</v>
      </c>
      <c r="AP23" s="11">
        <v>0.1915</v>
      </c>
      <c r="AQ23" s="11">
        <v>2.3999999999999998E-3</v>
      </c>
      <c r="AR23" s="11">
        <v>1.4738</v>
      </c>
      <c r="AS23" s="11">
        <v>0.11890000000000001</v>
      </c>
      <c r="AT23" s="11">
        <v>2.7300000000000001E-2</v>
      </c>
      <c r="AU23" s="11">
        <v>2.2000000000000001E-3</v>
      </c>
      <c r="AV23" s="11">
        <v>34.509300000000003</v>
      </c>
      <c r="AW23" s="11">
        <v>0.76129999999999998</v>
      </c>
      <c r="AX23" s="11">
        <v>0.50960000000000005</v>
      </c>
      <c r="AY23" s="11">
        <v>1.12E-2</v>
      </c>
      <c r="AZ23" s="11">
        <v>0.45371558978747684</v>
      </c>
      <c r="BA23" s="11">
        <v>18.666666666666668</v>
      </c>
      <c r="BB23" s="11">
        <v>0.89830508474576276</v>
      </c>
      <c r="BC23" s="11">
        <v>0.69770469669206281</v>
      </c>
      <c r="BD23" s="11">
        <v>0.39856650932510923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0.15745000000000001</v>
      </c>
      <c r="BJ23" s="4">
        <f>DSTDEV(PlotSort2,"PhxRed",$BQ$31:$BQ$32)/SQRT($BH23)</f>
        <v>9.5000000000000629E-4</v>
      </c>
      <c r="BK23" s="4">
        <f>DAVERAGE(PlotSort2,"PhxRedEdge",$BQ$31:$BQ$32)</f>
        <v>0.19290000000000002</v>
      </c>
      <c r="BL23" s="4">
        <f>DSTDEV(PlotSort2,"PhxRedEdge",$BQ$31:$BQ$32)/SQRT($BH23)</f>
        <v>6.9999999999999915E-3</v>
      </c>
      <c r="BM23" s="4">
        <f>DAVERAGE(PlotSort2,"TMRed",$BQ$31:$BQ$32)</f>
        <v>0.1565</v>
      </c>
      <c r="BN23" s="4">
        <f>DSTDEV(PlotSort2,"TMRed",$BQ$31:$BQ$32)/SQRT($BH23)</f>
        <v>2.0000000000000018E-3</v>
      </c>
      <c r="BO23" s="4">
        <f>DAVERAGE(PlotSort2,"TMNIR",$BQ$31:$BQ$32)</f>
        <v>0.21889999999999998</v>
      </c>
      <c r="BP23" s="4">
        <f>DSTDEV(PlotSort2,"TMNIR",$BQ$31:$BQ$32)/SQRT($BH23)</f>
        <v>9.2999999999999871E-3</v>
      </c>
      <c r="BQ23" s="4">
        <f>DAVERAGE(PlotSort2,"NDRE",$BQ$31:$BQ$32)</f>
        <v>6.3015098319065418E-2</v>
      </c>
      <c r="BR23" s="4">
        <f>DSTDEV(PlotSort2,"NDRE",$BQ$31:$BQ$32)/SQRT($BH23)</f>
        <v>3.0909516692550522E-3</v>
      </c>
      <c r="BS23" s="4">
        <f>DAVERAGE(PlotSort2,"rvi",$BQ$31:$BQ$32)</f>
        <v>1.3981909691382601</v>
      </c>
      <c r="BT23" s="4">
        <f>DSTDEV(PlotSort2,"rvi",$BQ$31:$BQ$32)/SQRT($BH23)</f>
        <v>4.155666493114029E-2</v>
      </c>
      <c r="BU23" s="17">
        <f>DAVERAGE(PlotSort2,"ndvi",$BQ$31:$BQ$32)</f>
        <v>0.16578756706352749</v>
      </c>
      <c r="BV23" s="4">
        <f>DSTDEV(PlotSort2,"ndvi",$BQ$31:$BQ$32)/SQRT($BH23)</f>
        <v>1.4455515429361019E-2</v>
      </c>
      <c r="BW23" s="17">
        <f>DAVERAGE(PlotSort2,"SAVI",$BQ$31:$BQ$32)</f>
        <v>0.10677887646901262</v>
      </c>
      <c r="BX23" s="4">
        <f>DSTDEV(PlotSort2,"SAVI",$BQ$31:$BQ$32)/SQRT($BH23)</f>
        <v>1.1130224692597841E-2</v>
      </c>
      <c r="BY23" s="17">
        <f>DAVERAGE(PlotSort2,"CCCI",$BQ$31:$BQ$32)</f>
        <v>0.11665468596383141</v>
      </c>
      <c r="BZ23" s="4">
        <f>DSTDEV(PlotSort2,"CCCI",$BQ$31:$BQ$32)/SQRT($BH23)</f>
        <v>5.724684602624986E-2</v>
      </c>
    </row>
    <row r="24" spans="2:78" ht="13.5" customHeight="1" x14ac:dyDescent="0.2">
      <c r="B24" s="10">
        <v>210</v>
      </c>
      <c r="C24" s="10">
        <v>9.2490000000000006</v>
      </c>
      <c r="D24" s="10">
        <v>210.38536999999999</v>
      </c>
      <c r="E24" s="10">
        <v>1</v>
      </c>
      <c r="F24" s="10">
        <v>3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29.7</v>
      </c>
      <c r="Q24" s="24">
        <v>2.04</v>
      </c>
      <c r="R24" s="24">
        <v>2.13</v>
      </c>
      <c r="S24" s="24">
        <v>46.6</v>
      </c>
      <c r="T24" s="24">
        <v>95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0.84540000000000004</v>
      </c>
      <c r="AK24" s="10">
        <v>4.5400000000000003E-2</v>
      </c>
      <c r="AL24" s="11">
        <v>2.9499999999999998E-2</v>
      </c>
      <c r="AM24" s="11">
        <v>1.6000000000000001E-3</v>
      </c>
      <c r="AN24" s="11">
        <v>2.0691000000000002</v>
      </c>
      <c r="AO24" s="11">
        <v>0.1353</v>
      </c>
      <c r="AP24" s="11">
        <v>0.2112</v>
      </c>
      <c r="AQ24" s="11">
        <v>1.38E-2</v>
      </c>
      <c r="AR24" s="11">
        <v>1.6315999999999999</v>
      </c>
      <c r="AS24" s="11">
        <v>7.8200000000000006E-2</v>
      </c>
      <c r="AT24" s="11">
        <v>3.0099999999999998E-2</v>
      </c>
      <c r="AU24" s="11">
        <v>1.4E-3</v>
      </c>
      <c r="AV24" s="11">
        <v>37.182099999999998</v>
      </c>
      <c r="AW24" s="11">
        <v>2.2069000000000001</v>
      </c>
      <c r="AX24" s="11">
        <v>0.54779999999999995</v>
      </c>
      <c r="AY24" s="11">
        <v>3.2500000000000001E-2</v>
      </c>
      <c r="AZ24" s="11">
        <v>0.44347826086956521</v>
      </c>
      <c r="BA24" s="11">
        <v>18.199335548172758</v>
      </c>
      <c r="BB24" s="11">
        <v>0.89582972832670005</v>
      </c>
      <c r="BC24" s="11">
        <v>0.72042861118842183</v>
      </c>
      <c r="BD24" s="11">
        <v>0.3492182040653744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0.68940000000000001</v>
      </c>
      <c r="BJ24" s="4"/>
      <c r="BK24" s="4">
        <f>DAVERAGE(PlotSort2,"PhxRedEdge",$BR$31:$BR$32)</f>
        <v>0.66590000000000005</v>
      </c>
      <c r="BL24" s="4"/>
      <c r="BM24" s="4">
        <f>DAVERAGE(PlotSort2,"TMRed",$BR$31:$BR$32)</f>
        <v>0.69499999999999995</v>
      </c>
      <c r="BN24" s="4"/>
      <c r="BO24" s="4">
        <f>DAVERAGE(PlotSort2,"TMNIR",$BR$31:$BR$32)</f>
        <v>0.65429999999999999</v>
      </c>
      <c r="BP24" s="4"/>
      <c r="BQ24" s="4">
        <f>DAVERAGE(PlotSort2,"NDRE",$BR$31:$BR$32)</f>
        <v>-8.7865474928041625E-3</v>
      </c>
      <c r="BR24" s="4"/>
      <c r="BS24" s="4">
        <f>DAVERAGE(PlotSort2,"rvi",$BR$31:$BR$32)</f>
        <v>0.94143884892086338</v>
      </c>
      <c r="BT24" s="4"/>
      <c r="BU24" s="17">
        <f>DAVERAGE(PlotSort2,"ndvi",$BR$31:$BR$32)</f>
        <v>-3.0163788631142045E-2</v>
      </c>
      <c r="BV24" s="4"/>
      <c r="BW24" s="17">
        <f>DAVERAGE(PlotSort2,"SAVI",$BR$31:$BR$32)</f>
        <v>-1.4672218316840591E-2</v>
      </c>
      <c r="BX24" s="4"/>
      <c r="BY24" s="17">
        <f>DAVERAGE(PlotSort2,"CCCI",$BR$31:$BR$32)</f>
        <v>0.72316934882336381</v>
      </c>
      <c r="BZ24" s="4"/>
    </row>
    <row r="25" spans="2:78" ht="13.5" customHeight="1" x14ac:dyDescent="0.2">
      <c r="B25" s="10">
        <v>210</v>
      </c>
      <c r="C25" s="10">
        <v>9.2569999999999997</v>
      </c>
      <c r="D25" s="10">
        <v>210.38570999999999</v>
      </c>
      <c r="E25" s="10">
        <v>1</v>
      </c>
      <c r="F25" s="10">
        <v>3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29.7</v>
      </c>
      <c r="Q25" s="24">
        <v>2.04</v>
      </c>
      <c r="R25" s="24">
        <v>2.13</v>
      </c>
      <c r="S25" s="24">
        <v>46.5</v>
      </c>
      <c r="T25" s="24">
        <v>95.08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0.83009999999999995</v>
      </c>
      <c r="AK25" s="10">
        <v>8.1000000000000003E-2</v>
      </c>
      <c r="AL25" s="11">
        <v>2.8899999999999999E-2</v>
      </c>
      <c r="AM25" s="11">
        <v>2.8E-3</v>
      </c>
      <c r="AN25" s="11">
        <v>2.0224000000000002</v>
      </c>
      <c r="AO25" s="11">
        <v>0.1651</v>
      </c>
      <c r="AP25" s="11">
        <v>0.20599999999999999</v>
      </c>
      <c r="AQ25" s="11">
        <v>1.6799999999999999E-2</v>
      </c>
      <c r="AR25" s="11">
        <v>1.6307</v>
      </c>
      <c r="AS25" s="11">
        <v>0.15870000000000001</v>
      </c>
      <c r="AT25" s="11">
        <v>3.0099999999999998E-2</v>
      </c>
      <c r="AU25" s="11">
        <v>2.8999999999999998E-3</v>
      </c>
      <c r="AV25" s="11">
        <v>35.680300000000003</v>
      </c>
      <c r="AW25" s="11">
        <v>1.9822</v>
      </c>
      <c r="AX25" s="11">
        <v>0.52470000000000006</v>
      </c>
      <c r="AY25" s="11">
        <v>2.92E-2</v>
      </c>
      <c r="AZ25" s="11">
        <v>0.43615710962091159</v>
      </c>
      <c r="BA25" s="11">
        <v>17.431893687707642</v>
      </c>
      <c r="BB25" s="11">
        <v>0.8914924297043979</v>
      </c>
      <c r="BC25" s="11">
        <v>0.70335608646188841</v>
      </c>
      <c r="BD25" s="11">
        <v>0.32080692601580157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1.0019666666666667</v>
      </c>
      <c r="BJ25" s="4">
        <f>DSTDEV(PlotSort2,"PhxRed",$BS$31:$BS$32)/SQRT($BH25)</f>
        <v>5.2695139982523852E-3</v>
      </c>
      <c r="BK25" s="4">
        <f>DAVERAGE(PlotSort2,"PhxRedEdge",$BS$31:$BS$32)</f>
        <v>1.0017666666666667</v>
      </c>
      <c r="BL25" s="4">
        <f>DSTDEV(PlotSort2,"PhxRedEdge",$BS$31:$BS$32)/SQRT($BH25)</f>
        <v>5.3267667908821342E-3</v>
      </c>
      <c r="BM25" s="4">
        <f>DAVERAGE(PlotSort2,"TMRed",$BS$31:$BS$32)</f>
        <v>1.0019666666666667</v>
      </c>
      <c r="BN25" s="4">
        <f>DSTDEV(PlotSort2,"TMRed",$BS$31:$BS$32)/SQRT($BH25)</f>
        <v>5.2695139982523852E-3</v>
      </c>
      <c r="BO25" s="4">
        <f>DAVERAGE(PlotSort2,"TMNIR",$BS$31:$BS$32)</f>
        <v>1.0017666666666667</v>
      </c>
      <c r="BP25" s="4">
        <f>DSTDEV(PlotSort2,"TMNIR",$BS$31:$BS$32)/SQRT($BH25)</f>
        <v>5.3267667908821342E-3</v>
      </c>
      <c r="BQ25" s="4">
        <f>DAVERAGE(PlotSort2,"NDRE",$BS$31:$BS$32)</f>
        <v>0.74704583012730807</v>
      </c>
      <c r="BR25" s="4">
        <f>DSTDEV(PlotSort2,"NDRE",$BS$31:$BS$32)/SQRT($BH25)</f>
        <v>1.0311303727567034E-3</v>
      </c>
      <c r="BS25" s="4">
        <f>DAVERAGE(PlotSort2,"rvi",$BS$31:$BS$32)</f>
        <v>1.2553446981450789</v>
      </c>
      <c r="BT25" s="4">
        <f>DSTDEV(PlotSort2,"rvi",$BS$31:$BS$32)/SQRT($BH25)</f>
        <v>1.2055401834275318E-3</v>
      </c>
      <c r="BU25" s="17">
        <f>DAVERAGE(PlotSort2,"ndvi",$BS$31:$BS$32)</f>
        <v>0.11321708603203597</v>
      </c>
      <c r="BV25" s="4">
        <f>DSTDEV(PlotSort2,"ndvi",$BS$31:$BS$32)/SQRT($BH25)</f>
        <v>4.7423691791448618E-4</v>
      </c>
      <c r="BW25" s="17">
        <f>DAVERAGE(PlotSort2,"SAVI",$BS$31:$BS$32)</f>
        <v>0.1691488592049446</v>
      </c>
      <c r="BX25" s="4">
        <f>DSTDEV(PlotSort2,"SAVI",$BS$31:$BS$32)/SQRT($BH25)</f>
        <v>7.0872937596929255E-4</v>
      </c>
      <c r="BY25" s="17">
        <f>DAVERAGE(PlotSort2,"CCCI",$BS$31:$BS$32)</f>
        <v>13.146707884103357</v>
      </c>
      <c r="BZ25" s="4">
        <f>DSTDEV(PlotSort2,"CCCI",$BS$31:$BS$32)/SQRT($BH25)</f>
        <v>3.0877749682944343E-2</v>
      </c>
    </row>
    <row r="26" spans="2:78" ht="13.5" customHeight="1" x14ac:dyDescent="0.2">
      <c r="B26" s="10">
        <v>210</v>
      </c>
      <c r="C26" s="10">
        <v>9.4819999999999993</v>
      </c>
      <c r="D26" s="10">
        <v>210.39508000000001</v>
      </c>
      <c r="E26" s="10">
        <v>1</v>
      </c>
      <c r="F26" s="10">
        <v>3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29.7</v>
      </c>
      <c r="Q26" s="24">
        <v>2.04</v>
      </c>
      <c r="R26" s="24">
        <v>2.13</v>
      </c>
      <c r="S26" s="24">
        <v>43.69</v>
      </c>
      <c r="T26" s="24">
        <v>97.23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0.86439999999999995</v>
      </c>
      <c r="AK26" s="10">
        <v>2.3300000000000001E-2</v>
      </c>
      <c r="AL26" s="11">
        <v>2.8500000000000001E-2</v>
      </c>
      <c r="AM26" s="11">
        <v>8.0000000000000004E-4</v>
      </c>
      <c r="AN26" s="11">
        <v>2.2067000000000001</v>
      </c>
      <c r="AO26" s="11">
        <v>6.6900000000000001E-2</v>
      </c>
      <c r="AP26" s="11">
        <v>0.2112</v>
      </c>
      <c r="AQ26" s="11">
        <v>6.4000000000000003E-3</v>
      </c>
      <c r="AR26" s="11">
        <v>1.6432</v>
      </c>
      <c r="AS26" s="11">
        <v>2.8199999999999999E-2</v>
      </c>
      <c r="AT26" s="11">
        <v>2.87E-2</v>
      </c>
      <c r="AU26" s="11">
        <v>5.0000000000000001E-4</v>
      </c>
      <c r="AV26" s="11">
        <v>39.505400000000002</v>
      </c>
      <c r="AW26" s="11">
        <v>6.6600000000000006E-2</v>
      </c>
      <c r="AX26" s="11">
        <v>0.54920000000000002</v>
      </c>
      <c r="AY26" s="11">
        <v>8.9999999999999998E-4</v>
      </c>
      <c r="AZ26" s="11">
        <v>0.44450289321409792</v>
      </c>
      <c r="BA26" s="11">
        <v>19.135888501742162</v>
      </c>
      <c r="BB26" s="11">
        <v>0.90067485724173746</v>
      </c>
      <c r="BC26" s="11">
        <v>0.72432507653771228</v>
      </c>
      <c r="BD26" s="11">
        <v>0.34154264138667828</v>
      </c>
      <c r="BE26" s="27"/>
    </row>
    <row r="27" spans="2:78" ht="13.5" customHeight="1" x14ac:dyDescent="0.2">
      <c r="B27" s="10">
        <v>210</v>
      </c>
      <c r="C27" s="10">
        <v>9.4719999999999995</v>
      </c>
      <c r="D27" s="10">
        <v>210.39466999999999</v>
      </c>
      <c r="E27" s="10">
        <v>1</v>
      </c>
      <c r="F27" s="10">
        <v>3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29.7</v>
      </c>
      <c r="Q27" s="24">
        <v>2.04</v>
      </c>
      <c r="R27" s="24">
        <v>2.13</v>
      </c>
      <c r="S27" s="24">
        <v>43.81</v>
      </c>
      <c r="T27" s="24">
        <v>97.13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0.87960000000000005</v>
      </c>
      <c r="AK27" s="10">
        <v>5.1799999999999999E-2</v>
      </c>
      <c r="AL27" s="11">
        <v>2.9100000000000001E-2</v>
      </c>
      <c r="AM27" s="11">
        <v>1.6999999999999999E-3</v>
      </c>
      <c r="AN27" s="11">
        <v>2.2153999999999998</v>
      </c>
      <c r="AO27" s="11">
        <v>0.13339999999999999</v>
      </c>
      <c r="AP27" s="11">
        <v>0.21260000000000001</v>
      </c>
      <c r="AQ27" s="11">
        <v>1.2800000000000001E-2</v>
      </c>
      <c r="AR27" s="11">
        <v>1.7996000000000001</v>
      </c>
      <c r="AS27" s="11">
        <v>0.1193</v>
      </c>
      <c r="AT27" s="11">
        <v>3.15E-2</v>
      </c>
      <c r="AU27" s="11">
        <v>2.0999999999999999E-3</v>
      </c>
      <c r="AV27" s="11">
        <v>41.235999999999997</v>
      </c>
      <c r="AW27" s="11">
        <v>1.7388999999999999</v>
      </c>
      <c r="AX27" s="11">
        <v>0.57469999999999999</v>
      </c>
      <c r="AY27" s="11">
        <v>2.4199999999999999E-2</v>
      </c>
      <c r="AZ27" s="11">
        <v>0.45992633049663406</v>
      </c>
      <c r="BA27" s="11">
        <v>18.244444444444444</v>
      </c>
      <c r="BB27" s="11">
        <v>0.8960739030023096</v>
      </c>
      <c r="BC27" s="11">
        <v>0.73657566443681077</v>
      </c>
      <c r="BD27" s="11">
        <v>0.43893986199851631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4.6299999999999994E-2</v>
      </c>
      <c r="BJ27" s="4">
        <f>DSTDEV(PlotSort2,"PhxRed",$BT$31:$BT$32)/SQRT($BH27)</f>
        <v>4.5000000000000005E-3</v>
      </c>
      <c r="BK27" s="4">
        <f>DAVERAGE(PlotSort2,"PhxRedEdge",$BT$31:$BT$32)</f>
        <v>0.17985000000000001</v>
      </c>
      <c r="BL27" s="4">
        <f>DSTDEV(PlotSort2,"PhxRedEdge",$BT$31:$BT$32)/SQRT($BH27)</f>
        <v>2.6499999999999996E-3</v>
      </c>
      <c r="BM27" s="4">
        <f>DAVERAGE(PlotSort2,"TMRed",$BT$31:$BT$32)</f>
        <v>4.5350000000000001E-2</v>
      </c>
      <c r="BN27" s="4">
        <f>DSTDEV(PlotSort2,"TMRed",$BT$31:$BT$32)/SQRT($BH27)</f>
        <v>3.8499999999999988E-3</v>
      </c>
      <c r="BO27" s="4">
        <f>DAVERAGE(PlotSort2,"TMNIR",$BT$31:$BT$32)</f>
        <v>0.44830000000000003</v>
      </c>
      <c r="BP27" s="4">
        <f>DSTDEV(PlotSort2,"TMNIR",$BT$31:$BT$32)/SQRT($BH27)</f>
        <v>1.899999999999985E-3</v>
      </c>
      <c r="BQ27" s="4">
        <f>DAVERAGE(PlotSort2,"NDRE",$BT$31:$BT$32)</f>
        <v>0.42739714833837239</v>
      </c>
      <c r="BR27" s="4">
        <f>DSTDEV(PlotSort2,"NDRE",$BT$31:$BT$32)/SQRT($BH27)</f>
        <v>4.2898304942125265E-3</v>
      </c>
      <c r="BS27" s="4">
        <f>DAVERAGE(PlotSort2,"rvi",$BT$31:$BT$32)</f>
        <v>9.9535165050445684</v>
      </c>
      <c r="BT27" s="4">
        <f>DSTDEV(PlotSort2,"rvi",$BT$31:$BT$32)/SQRT($BH27)</f>
        <v>0.80311000097952767</v>
      </c>
      <c r="BU27" s="17">
        <f>DAVERAGE(PlotSort2,"ndvi",$BT$31:$BT$32)</f>
        <v>0.81642336452441433</v>
      </c>
      <c r="BV27" s="4">
        <f>DSTDEV(PlotSort2,"ndvi",$BT$31:$BT$32)/SQRT($BH27)</f>
        <v>1.3459808256893413E-2</v>
      </c>
      <c r="BW27" s="17">
        <f>DAVERAGE(PlotSort2,"SAVI",$BT$31:$BT$32)</f>
        <v>0.60832503145981121</v>
      </c>
      <c r="BX27" s="4">
        <f>DSTDEV(PlotSort2,"SAVI",$BT$31:$BT$32)/SQRT($BH27)</f>
        <v>6.4639147898092322E-3</v>
      </c>
      <c r="BY27" s="17">
        <f>DAVERAGE(PlotSort2,"CCCI",$BT$31:$BT$32)</f>
        <v>0.48965843475975429</v>
      </c>
      <c r="BZ27" s="4">
        <f>DSTDEV(PlotSort2,"CCCI",$BT$31:$BT$32)/SQRT($BH27)</f>
        <v>1.633719229941227E-2</v>
      </c>
    </row>
    <row r="28" spans="2:78" ht="13.5" customHeight="1" x14ac:dyDescent="0.2">
      <c r="B28" s="10">
        <v>210</v>
      </c>
      <c r="C28" s="10">
        <v>9.4629999999999992</v>
      </c>
      <c r="D28" s="10">
        <v>210.39429000000001</v>
      </c>
      <c r="E28" s="10">
        <v>1</v>
      </c>
      <c r="F28" s="10">
        <v>3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29.7</v>
      </c>
      <c r="Q28" s="24">
        <v>2.04</v>
      </c>
      <c r="R28" s="24">
        <v>2.13</v>
      </c>
      <c r="S28" s="24">
        <v>43.92</v>
      </c>
      <c r="T28" s="24">
        <v>97.04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0.8044</v>
      </c>
      <c r="AK28" s="10">
        <v>3.9699999999999999E-2</v>
      </c>
      <c r="AL28" s="11">
        <v>2.6700000000000002E-2</v>
      </c>
      <c r="AM28" s="11">
        <v>1.2999999999999999E-3</v>
      </c>
      <c r="AN28" s="11">
        <v>2.0838999999999999</v>
      </c>
      <c r="AO28" s="11">
        <v>0.12570000000000001</v>
      </c>
      <c r="AP28" s="11">
        <v>0.20050000000000001</v>
      </c>
      <c r="AQ28" s="11">
        <v>1.21E-2</v>
      </c>
      <c r="AR28" s="11">
        <v>1.6146</v>
      </c>
      <c r="AS28" s="11">
        <v>0.1104</v>
      </c>
      <c r="AT28" s="11">
        <v>2.8299999999999999E-2</v>
      </c>
      <c r="AU28" s="11">
        <v>1.9E-3</v>
      </c>
      <c r="AV28" s="11">
        <v>37.560600000000001</v>
      </c>
      <c r="AW28" s="11">
        <v>1.9322999999999999</v>
      </c>
      <c r="AX28" s="11">
        <v>0.52459999999999996</v>
      </c>
      <c r="AY28" s="11">
        <v>2.7E-2</v>
      </c>
      <c r="AZ28" s="11">
        <v>0.4469728313336091</v>
      </c>
      <c r="BA28" s="11">
        <v>18.537102473498233</v>
      </c>
      <c r="BB28" s="11">
        <v>0.89763067462470614</v>
      </c>
      <c r="BC28" s="11">
        <v>0.70704720296324441</v>
      </c>
      <c r="BD28" s="11">
        <v>0.36344564359772119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3.0600000000000002E-2</v>
      </c>
      <c r="BJ28" s="4">
        <f>DSTDEV(PlotSort2,"PhxRed",$BU$31:$BU$32)/SQRT($BH28)</f>
        <v>2.9999999999999992E-4</v>
      </c>
      <c r="BK28" s="4">
        <f>DAVERAGE(PlotSort2,"PhxRedEdge",$BU$31:$BU$32)</f>
        <v>0.19084999999999999</v>
      </c>
      <c r="BL28" s="4">
        <f>DSTDEV(PlotSort2,"PhxRedEdge",$BU$31:$BU$32)/SQRT($BH28)</f>
        <v>8.0500000000000016E-3</v>
      </c>
      <c r="BM28" s="4">
        <f>DAVERAGE(PlotSort2,"TMRed",$BU$31:$BU$32)</f>
        <v>3.1300000000000001E-2</v>
      </c>
      <c r="BN28" s="4">
        <f>DSTDEV(PlotSort2,"TMRed",$BU$31:$BU$32)/SQRT($BH28)</f>
        <v>3.000000000000016E-4</v>
      </c>
      <c r="BO28" s="4">
        <f>DAVERAGE(PlotSort2,"TMNIR",$BU$31:$BU$32)</f>
        <v>0.48070000000000002</v>
      </c>
      <c r="BP28" s="4">
        <f>DSTDEV(PlotSort2,"TMNIR",$BU$31:$BU$32)/SQRT($BH28)</f>
        <v>2.6200000000000001E-2</v>
      </c>
      <c r="BQ28" s="4">
        <f>DAVERAGE(PlotSort2,"NDRE",$BU$31:$BU$32)</f>
        <v>0.4313570368972568</v>
      </c>
      <c r="BR28" s="4">
        <f>DSTDEV(PlotSort2,"NDRE",$BU$31:$BU$32)/SQRT($BH28)</f>
        <v>5.02720793130662E-3</v>
      </c>
      <c r="BS28" s="4">
        <f>DAVERAGE(PlotSort2,"rvi",$BU$31:$BU$32)</f>
        <v>15.351214781543487</v>
      </c>
      <c r="BT28" s="4">
        <f>DSTDEV(PlotSort2,"rvi",$BU$31:$BU$32)/SQRT($BH28)</f>
        <v>0.68992445896284149</v>
      </c>
      <c r="BU28" s="17">
        <f>DAVERAGE(PlotSort2,"ndvi",$BU$31:$BU$32)</f>
        <v>0.87746677797253114</v>
      </c>
      <c r="BV28" s="4">
        <f>DSTDEV(PlotSort2,"ndvi",$BU$31:$BU$32)/SQRT($BH28)</f>
        <v>5.170176530718662E-3</v>
      </c>
      <c r="BW28" s="17">
        <f>DAVERAGE(PlotSort2,"SAVI",$BU$31:$BU$32)</f>
        <v>0.6655578346300608</v>
      </c>
      <c r="BX28" s="4">
        <f>DSTDEV(PlotSort2,"SAVI",$BU$31:$BU$32)/SQRT($BH28)</f>
        <v>2.0961183184094286E-2</v>
      </c>
      <c r="BY28" s="17">
        <f>DAVERAGE(PlotSort2,"CCCI",$BU$31:$BU$32)</f>
        <v>0.3328184921503704</v>
      </c>
      <c r="BZ28" s="4">
        <f>DSTDEV(PlotSort2,"CCCI",$BU$31:$BU$32)/SQRT($BH28)</f>
        <v>1.3699270326059358E-2</v>
      </c>
    </row>
    <row r="29" spans="2:78" ht="13.5" customHeight="1" x14ac:dyDescent="0.2">
      <c r="B29" s="10">
        <v>210</v>
      </c>
      <c r="C29" s="10">
        <v>9.4550000000000001</v>
      </c>
      <c r="D29" s="10">
        <v>210.39395999999999</v>
      </c>
      <c r="E29" s="10">
        <v>1</v>
      </c>
      <c r="F29" s="10">
        <v>3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29.7</v>
      </c>
      <c r="Q29" s="24">
        <v>2.04</v>
      </c>
      <c r="R29" s="24">
        <v>2.13</v>
      </c>
      <c r="S29" s="24">
        <v>44.02</v>
      </c>
      <c r="T29" s="24">
        <v>96.96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0.85729999999999995</v>
      </c>
      <c r="AK29" s="10">
        <v>3.78E-2</v>
      </c>
      <c r="AL29" s="11">
        <v>2.8500000000000001E-2</v>
      </c>
      <c r="AM29" s="11">
        <v>1.2999999999999999E-3</v>
      </c>
      <c r="AN29" s="11">
        <v>2.1509999999999998</v>
      </c>
      <c r="AO29" s="11">
        <v>4.7800000000000002E-2</v>
      </c>
      <c r="AP29" s="11">
        <v>0.2074</v>
      </c>
      <c r="AQ29" s="11">
        <v>4.5999999999999999E-3</v>
      </c>
      <c r="AR29" s="11">
        <v>1.6597</v>
      </c>
      <c r="AS29" s="11">
        <v>6.7900000000000002E-2</v>
      </c>
      <c r="AT29" s="11">
        <v>2.9100000000000001E-2</v>
      </c>
      <c r="AU29" s="11">
        <v>1.1999999999999999E-3</v>
      </c>
      <c r="AV29" s="11">
        <v>37.891399999999997</v>
      </c>
      <c r="AW29" s="11">
        <v>0.45340000000000003</v>
      </c>
      <c r="AX29" s="11">
        <v>0.53029999999999999</v>
      </c>
      <c r="AY29" s="11">
        <v>6.3E-3</v>
      </c>
      <c r="AZ29" s="11">
        <v>0.43771180696760192</v>
      </c>
      <c r="BA29" s="11">
        <v>18.223367697594501</v>
      </c>
      <c r="BB29" s="11">
        <v>0.89595995709688947</v>
      </c>
      <c r="BC29" s="11">
        <v>0.70964696998300913</v>
      </c>
      <c r="BD29" s="11">
        <v>0.3171656525745975</v>
      </c>
      <c r="BE29" s="27"/>
      <c r="BF29" s="5"/>
    </row>
    <row r="30" spans="2:78" ht="13.5" customHeight="1" x14ac:dyDescent="0.2">
      <c r="B30" s="10">
        <v>210</v>
      </c>
      <c r="C30" s="10">
        <v>9.4459999999999997</v>
      </c>
      <c r="D30" s="10">
        <v>210.39357999999999</v>
      </c>
      <c r="E30" s="10">
        <v>1</v>
      </c>
      <c r="F30" s="10">
        <v>3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29.7</v>
      </c>
      <c r="Q30" s="24">
        <v>2.04</v>
      </c>
      <c r="R30" s="24">
        <v>2.13</v>
      </c>
      <c r="S30" s="24">
        <v>44.14</v>
      </c>
      <c r="T30" s="24">
        <v>96.87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0.88539999999999996</v>
      </c>
      <c r="AK30" s="10">
        <v>5.9400000000000001E-2</v>
      </c>
      <c r="AL30" s="11">
        <v>2.9499999999999998E-2</v>
      </c>
      <c r="AM30" s="11">
        <v>2E-3</v>
      </c>
      <c r="AN30" s="11">
        <v>2.2856999999999998</v>
      </c>
      <c r="AO30" s="11">
        <v>0.13619999999999999</v>
      </c>
      <c r="AP30" s="11">
        <v>0.22090000000000001</v>
      </c>
      <c r="AQ30" s="11">
        <v>1.32E-2</v>
      </c>
      <c r="AR30" s="11">
        <v>1.6973</v>
      </c>
      <c r="AS30" s="11">
        <v>0.1153</v>
      </c>
      <c r="AT30" s="11">
        <v>2.9899999999999999E-2</v>
      </c>
      <c r="AU30" s="11">
        <v>2E-3</v>
      </c>
      <c r="AV30" s="11">
        <v>44.753300000000003</v>
      </c>
      <c r="AW30" s="11">
        <v>1.0254000000000001</v>
      </c>
      <c r="AX30" s="11">
        <v>0.62770000000000004</v>
      </c>
      <c r="AY30" s="11">
        <v>1.44E-2</v>
      </c>
      <c r="AZ30" s="11">
        <v>0.47937779872731562</v>
      </c>
      <c r="BA30" s="11">
        <v>20.993311036789301</v>
      </c>
      <c r="BB30" s="11">
        <v>0.90906326034063245</v>
      </c>
      <c r="BC30" s="11">
        <v>0.77461990324809959</v>
      </c>
      <c r="BD30" s="11">
        <v>0.50823053860629619</v>
      </c>
      <c r="BE30" s="27"/>
      <c r="BF30" s="5"/>
      <c r="BH30" s="19" t="s">
        <v>116</v>
      </c>
    </row>
    <row r="31" spans="2:78" ht="13.5" customHeight="1" x14ac:dyDescent="0.2">
      <c r="B31" s="10">
        <v>210</v>
      </c>
      <c r="C31" s="10">
        <v>9.4369999999999994</v>
      </c>
      <c r="D31" s="10">
        <v>210.39321000000001</v>
      </c>
      <c r="E31" s="10">
        <v>1</v>
      </c>
      <c r="F31" s="10">
        <v>3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29.7</v>
      </c>
      <c r="Q31" s="24">
        <v>2.04</v>
      </c>
      <c r="R31" s="24">
        <v>2.13</v>
      </c>
      <c r="S31" s="24">
        <v>44.25</v>
      </c>
      <c r="T31" s="24">
        <v>96.79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0.83509999999999995</v>
      </c>
      <c r="AK31" s="10">
        <v>3.8999999999999998E-3</v>
      </c>
      <c r="AL31" s="11">
        <v>2.7900000000000001E-2</v>
      </c>
      <c r="AM31" s="11">
        <v>1E-4</v>
      </c>
      <c r="AN31" s="11">
        <v>2.1516999999999999</v>
      </c>
      <c r="AO31" s="11">
        <v>6.4500000000000002E-2</v>
      </c>
      <c r="AP31" s="11">
        <v>0.20849999999999999</v>
      </c>
      <c r="AQ31" s="11">
        <v>6.3E-3</v>
      </c>
      <c r="AR31" s="11">
        <v>1.6745000000000001</v>
      </c>
      <c r="AS31" s="11">
        <v>4.0000000000000001E-3</v>
      </c>
      <c r="AT31" s="11">
        <v>2.9499999999999998E-2</v>
      </c>
      <c r="AU31" s="11">
        <v>1E-4</v>
      </c>
      <c r="AV31" s="11">
        <v>39.004199999999997</v>
      </c>
      <c r="AW31" s="11">
        <v>0.43890000000000001</v>
      </c>
      <c r="AX31" s="11">
        <v>0.54830000000000001</v>
      </c>
      <c r="AY31" s="11">
        <v>6.1999999999999998E-3</v>
      </c>
      <c r="AZ31" s="11">
        <v>0.44899577167019022</v>
      </c>
      <c r="BA31" s="11">
        <v>18.586440677966102</v>
      </c>
      <c r="BB31" s="11">
        <v>0.89788854274835594</v>
      </c>
      <c r="BC31" s="11">
        <v>0.72202634997216564</v>
      </c>
      <c r="BD31" s="11">
        <v>0.37383307720420722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210</v>
      </c>
      <c r="C32" s="10">
        <v>9.4290000000000003</v>
      </c>
      <c r="D32" s="10">
        <v>210.39286999999999</v>
      </c>
      <c r="E32" s="10">
        <v>1</v>
      </c>
      <c r="F32" s="10">
        <v>3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29.7</v>
      </c>
      <c r="Q32" s="24">
        <v>2.04</v>
      </c>
      <c r="R32" s="24">
        <v>2.13</v>
      </c>
      <c r="S32" s="24">
        <v>44.35</v>
      </c>
      <c r="T32" s="24">
        <v>96.71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0.82379999999999998</v>
      </c>
      <c r="AK32" s="10">
        <v>3.2399999999999998E-2</v>
      </c>
      <c r="AL32" s="11">
        <v>2.75E-2</v>
      </c>
      <c r="AM32" s="11">
        <v>1.1000000000000001E-3</v>
      </c>
      <c r="AN32" s="11">
        <v>2.0878000000000001</v>
      </c>
      <c r="AO32" s="11">
        <v>8.5300000000000001E-2</v>
      </c>
      <c r="AP32" s="11">
        <v>0.20280000000000001</v>
      </c>
      <c r="AQ32" s="11">
        <v>8.3000000000000001E-3</v>
      </c>
      <c r="AR32" s="11">
        <v>1.5801000000000001</v>
      </c>
      <c r="AS32" s="11">
        <v>9.2999999999999999E-2</v>
      </c>
      <c r="AT32" s="11">
        <v>2.7900000000000001E-2</v>
      </c>
      <c r="AU32" s="11">
        <v>1.6000000000000001E-3</v>
      </c>
      <c r="AV32" s="11">
        <v>40.56</v>
      </c>
      <c r="AW32" s="11">
        <v>1.3499000000000001</v>
      </c>
      <c r="AX32" s="11">
        <v>0.57130000000000003</v>
      </c>
      <c r="AY32" s="11">
        <v>1.9E-2</v>
      </c>
      <c r="AZ32" s="11">
        <v>0.47603668776643848</v>
      </c>
      <c r="BA32" s="11">
        <v>20.476702508960575</v>
      </c>
      <c r="BB32" s="11">
        <v>0.90687583444592779</v>
      </c>
      <c r="BC32" s="11">
        <v>0.74153930131004353</v>
      </c>
      <c r="BD32" s="11">
        <v>0.49631743722832455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210</v>
      </c>
      <c r="C33" s="10">
        <v>9.4209999999999994</v>
      </c>
      <c r="D33" s="10">
        <v>210.39254</v>
      </c>
      <c r="E33" s="10">
        <v>1</v>
      </c>
      <c r="F33" s="10">
        <v>3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29.7</v>
      </c>
      <c r="Q33" s="24">
        <v>2.04</v>
      </c>
      <c r="R33" s="24">
        <v>2.13</v>
      </c>
      <c r="S33" s="24">
        <v>44.45</v>
      </c>
      <c r="T33" s="24">
        <v>96.63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0.87590000000000001</v>
      </c>
      <c r="AK33" s="10">
        <v>4.0399999999999998E-2</v>
      </c>
      <c r="AL33" s="11">
        <v>2.93E-2</v>
      </c>
      <c r="AM33" s="11">
        <v>1.4E-3</v>
      </c>
      <c r="AN33" s="11">
        <v>2.1777000000000002</v>
      </c>
      <c r="AO33" s="11">
        <v>3.39E-2</v>
      </c>
      <c r="AP33" s="11">
        <v>0.21199999999999999</v>
      </c>
      <c r="AQ33" s="11">
        <v>3.3E-3</v>
      </c>
      <c r="AR33" s="11">
        <v>1.7049000000000001</v>
      </c>
      <c r="AS33" s="11">
        <v>9.8799999999999999E-2</v>
      </c>
      <c r="AT33" s="11">
        <v>3.0200000000000001E-2</v>
      </c>
      <c r="AU33" s="11">
        <v>1.6999999999999999E-3</v>
      </c>
      <c r="AV33" s="11">
        <v>39.840299999999999</v>
      </c>
      <c r="AW33" s="11">
        <v>0.40139999999999998</v>
      </c>
      <c r="AX33" s="11">
        <v>0.56230000000000002</v>
      </c>
      <c r="AY33" s="11">
        <v>5.7000000000000002E-3</v>
      </c>
      <c r="AZ33" s="11">
        <v>0.45240862714710067</v>
      </c>
      <c r="BA33" s="11">
        <v>18.619205298013245</v>
      </c>
      <c r="BB33" s="11">
        <v>0.8980590717299578</v>
      </c>
      <c r="BC33" s="11">
        <v>0.73057208237986271</v>
      </c>
      <c r="BD33" s="11">
        <v>0.39208347898190971</v>
      </c>
      <c r="BE33" s="27"/>
      <c r="BF33" s="5"/>
    </row>
    <row r="34" spans="2:66" ht="13.5" customHeight="1" x14ac:dyDescent="0.2">
      <c r="B34" s="10">
        <v>210</v>
      </c>
      <c r="C34" s="10">
        <v>9.5030000000000001</v>
      </c>
      <c r="D34" s="10">
        <v>210.39596</v>
      </c>
      <c r="E34" s="10">
        <v>1</v>
      </c>
      <c r="F34" s="10">
        <v>3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29.7</v>
      </c>
      <c r="Q34" s="24">
        <v>2.04</v>
      </c>
      <c r="R34" s="24">
        <v>2.13</v>
      </c>
      <c r="S34" s="24">
        <v>43.42</v>
      </c>
      <c r="T34" s="24">
        <v>97.43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0.89700000000000002</v>
      </c>
      <c r="AK34" s="10">
        <v>5.9999999999999995E-4</v>
      </c>
      <c r="AL34" s="11">
        <v>2.9499999999999998E-2</v>
      </c>
      <c r="AM34" s="11">
        <v>0</v>
      </c>
      <c r="AN34" s="11">
        <v>1.8267</v>
      </c>
      <c r="AO34" s="11">
        <v>0.13869999999999999</v>
      </c>
      <c r="AP34" s="11">
        <v>0.17380000000000001</v>
      </c>
      <c r="AQ34" s="11">
        <v>1.32E-2</v>
      </c>
      <c r="AR34" s="11">
        <v>1.742</v>
      </c>
      <c r="AS34" s="11">
        <v>3.1300000000000001E-2</v>
      </c>
      <c r="AT34" s="11">
        <v>3.0200000000000001E-2</v>
      </c>
      <c r="AU34" s="11">
        <v>5.0000000000000001E-4</v>
      </c>
      <c r="AV34" s="11">
        <v>30.688300000000002</v>
      </c>
      <c r="AW34" s="11">
        <v>2.8517000000000001</v>
      </c>
      <c r="AX34" s="11">
        <v>0.4244</v>
      </c>
      <c r="AY34" s="11">
        <v>3.9399999999999998E-2</v>
      </c>
      <c r="AZ34" s="11">
        <v>0.41892343697759943</v>
      </c>
      <c r="BA34" s="11">
        <v>14.052980132450331</v>
      </c>
      <c r="BB34" s="11">
        <v>0.86713594368675762</v>
      </c>
      <c r="BC34" s="11">
        <v>0.61942174732872401</v>
      </c>
      <c r="BD34" s="11">
        <v>0.29177474789266084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210</v>
      </c>
      <c r="C35" s="10">
        <v>9.5239999999999991</v>
      </c>
      <c r="D35" s="10">
        <v>210.39682999999999</v>
      </c>
      <c r="E35" s="10">
        <v>1</v>
      </c>
      <c r="F35" s="10">
        <v>3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29.7</v>
      </c>
      <c r="Q35" s="24">
        <v>2.04</v>
      </c>
      <c r="R35" s="24">
        <v>2.13</v>
      </c>
      <c r="S35" s="24">
        <v>43.16</v>
      </c>
      <c r="T35" s="24">
        <v>97.64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0.83830000000000005</v>
      </c>
      <c r="AK35" s="10">
        <v>2.4400000000000002E-2</v>
      </c>
      <c r="AL35" s="11">
        <v>2.7400000000000001E-2</v>
      </c>
      <c r="AM35" s="11">
        <v>8.0000000000000004E-4</v>
      </c>
      <c r="AN35" s="11">
        <v>1.9569000000000001</v>
      </c>
      <c r="AO35" s="11">
        <v>0.13</v>
      </c>
      <c r="AP35" s="11">
        <v>0.18509999999999999</v>
      </c>
      <c r="AQ35" s="11">
        <v>1.23E-2</v>
      </c>
      <c r="AR35" s="11">
        <v>1.5717000000000001</v>
      </c>
      <c r="AS35" s="11">
        <v>3.9800000000000002E-2</v>
      </c>
      <c r="AT35" s="11">
        <v>2.7099999999999999E-2</v>
      </c>
      <c r="AU35" s="11">
        <v>6.9999999999999999E-4</v>
      </c>
      <c r="AV35" s="11">
        <v>36.761899999999997</v>
      </c>
      <c r="AW35" s="11">
        <v>1.6120000000000001</v>
      </c>
      <c r="AX35" s="11">
        <v>0.50580000000000003</v>
      </c>
      <c r="AY35" s="11">
        <v>2.2200000000000001E-2</v>
      </c>
      <c r="AZ35" s="11">
        <v>0.46417716022579247</v>
      </c>
      <c r="BA35" s="11">
        <v>18.664206642066421</v>
      </c>
      <c r="BB35" s="11">
        <v>0.89829236254456746</v>
      </c>
      <c r="BC35" s="11">
        <v>0.69517862329363922</v>
      </c>
      <c r="BD35" s="11">
        <v>0.45598177140720703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210</v>
      </c>
      <c r="C36" s="10">
        <v>9.532</v>
      </c>
      <c r="D36" s="10">
        <v>210.39716999999999</v>
      </c>
      <c r="E36" s="10">
        <v>1</v>
      </c>
      <c r="F36" s="10">
        <v>3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29.7</v>
      </c>
      <c r="Q36" s="24">
        <v>2.04</v>
      </c>
      <c r="R36" s="24">
        <v>2.13</v>
      </c>
      <c r="S36" s="24">
        <v>43.06</v>
      </c>
      <c r="T36" s="24">
        <v>97.72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0.87090000000000001</v>
      </c>
      <c r="AK36" s="10">
        <v>1.2500000000000001E-2</v>
      </c>
      <c r="AL36" s="11">
        <v>2.8400000000000002E-2</v>
      </c>
      <c r="AM36" s="11">
        <v>4.0000000000000002E-4</v>
      </c>
      <c r="AN36" s="11">
        <v>2.3355999999999999</v>
      </c>
      <c r="AO36" s="11">
        <v>0.1125</v>
      </c>
      <c r="AP36" s="11">
        <v>0.2205</v>
      </c>
      <c r="AQ36" s="11">
        <v>1.06E-2</v>
      </c>
      <c r="AR36" s="11">
        <v>1.7254</v>
      </c>
      <c r="AS36" s="11">
        <v>1.5599999999999999E-2</v>
      </c>
      <c r="AT36" s="11">
        <v>2.9700000000000001E-2</v>
      </c>
      <c r="AU36" s="11">
        <v>2.9999999999999997E-4</v>
      </c>
      <c r="AV36" s="11">
        <v>41.109099999999998</v>
      </c>
      <c r="AW36" s="11">
        <v>0.28079999999999999</v>
      </c>
      <c r="AX36" s="11">
        <v>0.5645</v>
      </c>
      <c r="AY36" s="11">
        <v>3.8999999999999998E-3</v>
      </c>
      <c r="AZ36" s="11">
        <v>0.4382165605095541</v>
      </c>
      <c r="BA36" s="11">
        <v>19.006734006734007</v>
      </c>
      <c r="BB36" s="11">
        <v>0.90003365870077434</v>
      </c>
      <c r="BC36" s="11">
        <v>0.73313836592944637</v>
      </c>
      <c r="BD36" s="11">
        <v>0.30887142094228043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210</v>
      </c>
      <c r="C37" s="10">
        <v>9.5399999999999991</v>
      </c>
      <c r="D37" s="10">
        <v>210.39750000000001</v>
      </c>
      <c r="E37" s="10">
        <v>1</v>
      </c>
      <c r="F37" s="10">
        <v>3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29.7</v>
      </c>
      <c r="Q37" s="24">
        <v>2.04</v>
      </c>
      <c r="R37" s="24">
        <v>2.13</v>
      </c>
      <c r="S37" s="24">
        <v>42.96</v>
      </c>
      <c r="T37" s="24">
        <v>97.8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0.79420000000000002</v>
      </c>
      <c r="AK37" s="10">
        <v>2.7E-2</v>
      </c>
      <c r="AL37" s="11">
        <v>2.5899999999999999E-2</v>
      </c>
      <c r="AM37" s="11">
        <v>8.9999999999999998E-4</v>
      </c>
      <c r="AN37" s="11">
        <v>2.0350000000000001</v>
      </c>
      <c r="AO37" s="11">
        <v>8.3799999999999999E-2</v>
      </c>
      <c r="AP37" s="11">
        <v>0.19170000000000001</v>
      </c>
      <c r="AQ37" s="11">
        <v>7.9000000000000008E-3</v>
      </c>
      <c r="AR37" s="11">
        <v>1.5118</v>
      </c>
      <c r="AS37" s="11">
        <v>8.2699999999999996E-2</v>
      </c>
      <c r="AT37" s="11">
        <v>2.5999999999999999E-2</v>
      </c>
      <c r="AU37" s="11">
        <v>1.4E-3</v>
      </c>
      <c r="AV37" s="11">
        <v>39.884</v>
      </c>
      <c r="AW37" s="11">
        <v>1.5808</v>
      </c>
      <c r="AX37" s="11">
        <v>0.54659999999999997</v>
      </c>
      <c r="AY37" s="11">
        <v>2.1700000000000001E-2</v>
      </c>
      <c r="AZ37" s="11">
        <v>0.48069890288500611</v>
      </c>
      <c r="BA37" s="11">
        <v>21.023076923076925</v>
      </c>
      <c r="BB37" s="11">
        <v>0.90918616835487243</v>
      </c>
      <c r="BC37" s="11">
        <v>0.72804400522095836</v>
      </c>
      <c r="BD37" s="11">
        <v>0.51505492329543745</v>
      </c>
      <c r="BE37" s="27"/>
      <c r="BF37" s="5"/>
      <c r="BI37" s="22">
        <v>2</v>
      </c>
    </row>
    <row r="38" spans="2:66" ht="13.5" customHeight="1" x14ac:dyDescent="0.2">
      <c r="B38" s="10">
        <v>210</v>
      </c>
      <c r="C38" s="10">
        <v>9.548</v>
      </c>
      <c r="D38" s="10">
        <v>210.39783</v>
      </c>
      <c r="E38" s="10">
        <v>1</v>
      </c>
      <c r="F38" s="10">
        <v>3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29.7</v>
      </c>
      <c r="Q38" s="24">
        <v>2.04</v>
      </c>
      <c r="R38" s="24">
        <v>2.13</v>
      </c>
      <c r="S38" s="24">
        <v>42.86</v>
      </c>
      <c r="T38" s="24">
        <v>97.88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0.9536</v>
      </c>
      <c r="AK38" s="10">
        <v>6.2399999999999997E-2</v>
      </c>
      <c r="AL38" s="11">
        <v>3.1E-2</v>
      </c>
      <c r="AM38" s="11">
        <v>2E-3</v>
      </c>
      <c r="AN38" s="11">
        <v>2.4438</v>
      </c>
      <c r="AO38" s="11">
        <v>0.15629999999999999</v>
      </c>
      <c r="AP38" s="11">
        <v>0.22969999999999999</v>
      </c>
      <c r="AQ38" s="11">
        <v>1.47E-2</v>
      </c>
      <c r="AR38" s="11">
        <v>1.889</v>
      </c>
      <c r="AS38" s="11">
        <v>0.1193</v>
      </c>
      <c r="AT38" s="11">
        <v>3.2399999999999998E-2</v>
      </c>
      <c r="AU38" s="11">
        <v>2E-3</v>
      </c>
      <c r="AV38" s="11">
        <v>41.535499999999999</v>
      </c>
      <c r="AW38" s="11">
        <v>2.08</v>
      </c>
      <c r="AX38" s="11">
        <v>0.56810000000000005</v>
      </c>
      <c r="AY38" s="11">
        <v>2.8500000000000001E-2</v>
      </c>
      <c r="AZ38" s="11">
        <v>0.42416645775883682</v>
      </c>
      <c r="BA38" s="11">
        <v>17.533950617283953</v>
      </c>
      <c r="BB38" s="11">
        <v>0.892089925062448</v>
      </c>
      <c r="BC38" s="11">
        <v>0.73016810540663335</v>
      </c>
      <c r="BD38" s="11">
        <v>0.25303824712537215</v>
      </c>
      <c r="BE38" s="27"/>
      <c r="BF38" s="5"/>
      <c r="BI38" s="22">
        <v>3</v>
      </c>
      <c r="BJ38" s="3"/>
    </row>
    <row r="39" spans="2:66" ht="13.5" customHeight="1" x14ac:dyDescent="0.2">
      <c r="B39" s="10">
        <v>210</v>
      </c>
      <c r="C39" s="10">
        <v>9.5559999999999992</v>
      </c>
      <c r="D39" s="10">
        <v>210.39816999999999</v>
      </c>
      <c r="E39" s="10">
        <v>1</v>
      </c>
      <c r="F39" s="10">
        <v>3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29.7</v>
      </c>
      <c r="Q39" s="24">
        <v>2.04</v>
      </c>
      <c r="R39" s="24">
        <v>2.13</v>
      </c>
      <c r="S39" s="24">
        <v>42.76</v>
      </c>
      <c r="T39" s="24">
        <v>97.96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0.82250000000000001</v>
      </c>
      <c r="AK39" s="10">
        <v>1.47E-2</v>
      </c>
      <c r="AL39" s="11">
        <v>2.6700000000000002E-2</v>
      </c>
      <c r="AM39" s="11">
        <v>5.0000000000000001E-4</v>
      </c>
      <c r="AN39" s="11">
        <v>2.1143999999999998</v>
      </c>
      <c r="AO39" s="11">
        <v>2.4199999999999999E-2</v>
      </c>
      <c r="AP39" s="11">
        <v>0.1983</v>
      </c>
      <c r="AQ39" s="11">
        <v>2.3E-3</v>
      </c>
      <c r="AR39" s="11">
        <v>1.5435000000000001</v>
      </c>
      <c r="AS39" s="11">
        <v>4.4699999999999997E-2</v>
      </c>
      <c r="AT39" s="11">
        <v>2.6499999999999999E-2</v>
      </c>
      <c r="AU39" s="11">
        <v>8.0000000000000004E-4</v>
      </c>
      <c r="AV39" s="11">
        <v>40.539200000000001</v>
      </c>
      <c r="AW39" s="11">
        <v>5.62E-2</v>
      </c>
      <c r="AX39" s="11">
        <v>0.5534</v>
      </c>
      <c r="AY39" s="11">
        <v>8.0000000000000004E-4</v>
      </c>
      <c r="AZ39" s="11">
        <v>0.47239590262072628</v>
      </c>
      <c r="BA39" s="11">
        <v>20.88301886792453</v>
      </c>
      <c r="BB39" s="11">
        <v>0.90860493188480784</v>
      </c>
      <c r="BC39" s="11">
        <v>0.73187332160385232</v>
      </c>
      <c r="BD39" s="11">
        <v>0.47159828733913323</v>
      </c>
      <c r="BE39" s="27"/>
      <c r="BF39" s="5"/>
    </row>
    <row r="40" spans="2:66" ht="13.5" customHeight="1" x14ac:dyDescent="0.2">
      <c r="B40" s="10">
        <v>210</v>
      </c>
      <c r="C40" s="10">
        <v>9.5649999999999995</v>
      </c>
      <c r="D40" s="10">
        <v>210.39854</v>
      </c>
      <c r="E40" s="10">
        <v>1</v>
      </c>
      <c r="F40" s="10">
        <v>3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29.7</v>
      </c>
      <c r="Q40" s="24">
        <v>2.04</v>
      </c>
      <c r="R40" s="24">
        <v>2.13</v>
      </c>
      <c r="S40" s="24">
        <v>42.65</v>
      </c>
      <c r="T40" s="24">
        <v>98.05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0.82789999999999997</v>
      </c>
      <c r="AK40" s="10">
        <v>1.0999999999999999E-2</v>
      </c>
      <c r="AL40" s="11">
        <v>2.6800000000000001E-2</v>
      </c>
      <c r="AM40" s="11">
        <v>4.0000000000000002E-4</v>
      </c>
      <c r="AN40" s="11">
        <v>2.1040999999999999</v>
      </c>
      <c r="AO40" s="11">
        <v>4.99E-2</v>
      </c>
      <c r="AP40" s="11">
        <v>0.19689999999999999</v>
      </c>
      <c r="AQ40" s="11">
        <v>4.7000000000000002E-3</v>
      </c>
      <c r="AR40" s="11">
        <v>1.6231</v>
      </c>
      <c r="AS40" s="11">
        <v>5.0999999999999997E-2</v>
      </c>
      <c r="AT40" s="11">
        <v>2.7799999999999998E-2</v>
      </c>
      <c r="AU40" s="11">
        <v>8.9999999999999998E-4</v>
      </c>
      <c r="AV40" s="11">
        <v>37.3339</v>
      </c>
      <c r="AW40" s="11">
        <v>0.73629999999999995</v>
      </c>
      <c r="AX40" s="11">
        <v>0.50849999999999995</v>
      </c>
      <c r="AY40" s="11">
        <v>0.01</v>
      </c>
      <c r="AZ40" s="11">
        <v>0.44173518571023535</v>
      </c>
      <c r="BA40" s="11">
        <v>18.291366906474821</v>
      </c>
      <c r="BB40" s="11">
        <v>0.89632668282677597</v>
      </c>
      <c r="BC40" s="11">
        <v>0.69579272411463855</v>
      </c>
      <c r="BD40" s="11">
        <v>0.33827316445177941</v>
      </c>
      <c r="BE40" s="27"/>
      <c r="BF40" s="5"/>
    </row>
    <row r="41" spans="2:66" ht="13.5" customHeight="1" x14ac:dyDescent="0.2">
      <c r="B41" s="10">
        <v>210</v>
      </c>
      <c r="C41" s="10">
        <v>9.5730000000000004</v>
      </c>
      <c r="D41" s="10">
        <v>210.39887999999999</v>
      </c>
      <c r="E41" s="10">
        <v>1</v>
      </c>
      <c r="F41" s="10">
        <v>3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29.7</v>
      </c>
      <c r="Q41" s="24">
        <v>2.04</v>
      </c>
      <c r="R41" s="24">
        <v>2.13</v>
      </c>
      <c r="S41" s="24">
        <v>42.55</v>
      </c>
      <c r="T41" s="24">
        <v>98.13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0.87739999999999996</v>
      </c>
      <c r="AK41" s="10">
        <v>2.8899999999999999E-2</v>
      </c>
      <c r="AL41" s="11">
        <v>2.8400000000000002E-2</v>
      </c>
      <c r="AM41" s="11">
        <v>8.9999999999999998E-4</v>
      </c>
      <c r="AN41" s="11">
        <v>2.0590999999999999</v>
      </c>
      <c r="AO41" s="11">
        <v>4.2000000000000003E-2</v>
      </c>
      <c r="AP41" s="11">
        <v>0.1923</v>
      </c>
      <c r="AQ41" s="11">
        <v>3.8999999999999998E-3</v>
      </c>
      <c r="AR41" s="11">
        <v>1.6807000000000001</v>
      </c>
      <c r="AS41" s="11">
        <v>8.4500000000000006E-2</v>
      </c>
      <c r="AT41" s="11">
        <v>2.87E-2</v>
      </c>
      <c r="AU41" s="11">
        <v>1.4E-3</v>
      </c>
      <c r="AV41" s="11">
        <v>37.577300000000001</v>
      </c>
      <c r="AW41" s="11">
        <v>4.3700000000000003E-2</v>
      </c>
      <c r="AX41" s="11">
        <v>0.51090000000000002</v>
      </c>
      <c r="AY41" s="11">
        <v>5.9999999999999995E-4</v>
      </c>
      <c r="AZ41" s="11">
        <v>0.45307167235494877</v>
      </c>
      <c r="BA41" s="11">
        <v>17.801393728222997</v>
      </c>
      <c r="BB41" s="11">
        <v>0.89362490733876954</v>
      </c>
      <c r="BC41" s="11">
        <v>0.69574836475567525</v>
      </c>
      <c r="BD41" s="11">
        <v>0.40813980248216525</v>
      </c>
      <c r="BE41" s="27"/>
      <c r="BF41" s="5"/>
    </row>
    <row r="42" spans="2:66" ht="13.5" customHeight="1" x14ac:dyDescent="0.2">
      <c r="B42" s="10">
        <v>210</v>
      </c>
      <c r="C42" s="10">
        <v>9.3490000000000002</v>
      </c>
      <c r="D42" s="10">
        <v>210.38954000000001</v>
      </c>
      <c r="E42" s="10">
        <v>1</v>
      </c>
      <c r="F42" s="10">
        <v>3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29.7</v>
      </c>
      <c r="Q42" s="24">
        <v>2.04</v>
      </c>
      <c r="R42" s="24">
        <v>2.13</v>
      </c>
      <c r="S42" s="24">
        <v>45.35</v>
      </c>
      <c r="T42" s="24">
        <v>95.94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4.5942999999999996</v>
      </c>
      <c r="AK42" s="10">
        <v>6.8999999999999999E-3</v>
      </c>
      <c r="AL42" s="11">
        <v>0.1565</v>
      </c>
      <c r="AM42" s="11">
        <v>2.0000000000000001E-4</v>
      </c>
      <c r="AN42" s="11">
        <v>1.8712</v>
      </c>
      <c r="AO42" s="11">
        <v>2E-3</v>
      </c>
      <c r="AP42" s="11">
        <v>0.18590000000000001</v>
      </c>
      <c r="AQ42" s="11">
        <v>2.0000000000000001E-4</v>
      </c>
      <c r="AR42" s="11">
        <v>8.5716999999999999</v>
      </c>
      <c r="AS42" s="11">
        <v>3.7999999999999999E-2</v>
      </c>
      <c r="AT42" s="11">
        <v>0.1545</v>
      </c>
      <c r="AU42" s="11">
        <v>6.9999999999999999E-4</v>
      </c>
      <c r="AV42" s="11">
        <v>14.5808</v>
      </c>
      <c r="AW42" s="11">
        <v>6.1999999999999998E-3</v>
      </c>
      <c r="AX42" s="11">
        <v>0.20960000000000001</v>
      </c>
      <c r="AY42" s="11">
        <v>1E-4</v>
      </c>
      <c r="AZ42" s="11">
        <v>5.9924146649810363E-2</v>
      </c>
      <c r="BA42" s="11">
        <v>1.3566343042071198</v>
      </c>
      <c r="BB42" s="11">
        <v>0.15133205163416646</v>
      </c>
      <c r="BC42" s="11">
        <v>9.5648651776414795E-2</v>
      </c>
      <c r="BD42" s="11">
        <v>0.17390153199008129</v>
      </c>
      <c r="BE42" s="27"/>
      <c r="BF42" s="5"/>
    </row>
    <row r="43" spans="2:66" ht="13.5" customHeight="1" x14ac:dyDescent="0.2">
      <c r="B43" s="10">
        <v>210</v>
      </c>
      <c r="C43" s="10">
        <v>9.3569999999999993</v>
      </c>
      <c r="D43" s="10">
        <v>210.38987</v>
      </c>
      <c r="E43" s="10">
        <v>1</v>
      </c>
      <c r="F43" s="10">
        <v>3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29.7</v>
      </c>
      <c r="Q43" s="24">
        <v>2.04</v>
      </c>
      <c r="R43" s="24">
        <v>2.13</v>
      </c>
      <c r="S43" s="24">
        <v>45.25</v>
      </c>
      <c r="T43" s="24">
        <v>96.02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0.90869999999999995</v>
      </c>
      <c r="AK43" s="10">
        <v>6.7000000000000002E-3</v>
      </c>
      <c r="AL43" s="11">
        <v>3.09E-2</v>
      </c>
      <c r="AM43" s="11">
        <v>2.0000000000000001E-4</v>
      </c>
      <c r="AN43" s="11">
        <v>1.8448</v>
      </c>
      <c r="AO43" s="11">
        <v>2.3199999999999998E-2</v>
      </c>
      <c r="AP43" s="11">
        <v>0.18279999999999999</v>
      </c>
      <c r="AQ43" s="11">
        <v>2.3E-3</v>
      </c>
      <c r="AR43" s="11">
        <v>1.7259</v>
      </c>
      <c r="AS43" s="11">
        <v>1.52E-2</v>
      </c>
      <c r="AT43" s="11">
        <v>3.1E-2</v>
      </c>
      <c r="AU43" s="11">
        <v>2.9999999999999997E-4</v>
      </c>
      <c r="AV43" s="11">
        <v>31.680499999999999</v>
      </c>
      <c r="AW43" s="11">
        <v>1.0108999999999999</v>
      </c>
      <c r="AX43" s="11">
        <v>0.45450000000000002</v>
      </c>
      <c r="AY43" s="11">
        <v>1.4500000000000001E-2</v>
      </c>
      <c r="AZ43" s="11">
        <v>0.42632982896595017</v>
      </c>
      <c r="BA43" s="11">
        <v>14.661290322580646</v>
      </c>
      <c r="BB43" s="11">
        <v>0.87229660144181242</v>
      </c>
      <c r="BC43" s="11">
        <v>0.64459665144596645</v>
      </c>
      <c r="BD43" s="11">
        <v>0.31911922182431107</v>
      </c>
      <c r="BE43" s="27"/>
      <c r="BF43" s="5"/>
    </row>
    <row r="44" spans="2:66" ht="13.5" customHeight="1" x14ac:dyDescent="0.2">
      <c r="B44" s="10">
        <v>210</v>
      </c>
      <c r="C44" s="10">
        <v>9.3640000000000008</v>
      </c>
      <c r="D44" s="10">
        <v>210.39017000000001</v>
      </c>
      <c r="E44" s="10">
        <v>1</v>
      </c>
      <c r="F44" s="10">
        <v>3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29.7</v>
      </c>
      <c r="Q44" s="24">
        <v>2.04</v>
      </c>
      <c r="R44" s="24">
        <v>2.13</v>
      </c>
      <c r="S44" s="24">
        <v>45.16</v>
      </c>
      <c r="T44" s="24">
        <v>96.08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8.5447000000000006</v>
      </c>
      <c r="AK44" s="10">
        <v>3.09E-2</v>
      </c>
      <c r="AL44" s="11">
        <v>0.29010000000000002</v>
      </c>
      <c r="AM44" s="11">
        <v>1E-3</v>
      </c>
      <c r="AN44" s="11">
        <v>3.1924999999999999</v>
      </c>
      <c r="AO44" s="11">
        <v>1E-4</v>
      </c>
      <c r="AP44" s="11">
        <v>0.31580000000000003</v>
      </c>
      <c r="AQ44" s="11">
        <v>0</v>
      </c>
      <c r="AR44" s="11">
        <v>15.833600000000001</v>
      </c>
      <c r="AS44" s="11">
        <v>6.6600000000000006E-2</v>
      </c>
      <c r="AT44" s="11">
        <v>0.2843</v>
      </c>
      <c r="AU44" s="11">
        <v>1.1999999999999999E-3</v>
      </c>
      <c r="AV44" s="11">
        <v>24.354700000000001</v>
      </c>
      <c r="AW44" s="11">
        <v>8.3000000000000001E-3</v>
      </c>
      <c r="AX44" s="11">
        <v>0.3488</v>
      </c>
      <c r="AY44" s="11">
        <v>1E-4</v>
      </c>
      <c r="AZ44" s="11">
        <v>4.9653927174240102E-2</v>
      </c>
      <c r="BA44" s="11">
        <v>1.2268730214562082</v>
      </c>
      <c r="BB44" s="11">
        <v>0.10187963986731954</v>
      </c>
      <c r="BC44" s="11">
        <v>8.5385226370135028E-2</v>
      </c>
      <c r="BD44" s="11">
        <v>0.42317460323320155</v>
      </c>
      <c r="BE44" s="27"/>
      <c r="BF44" s="5"/>
    </row>
    <row r="45" spans="2:66" ht="13.5" customHeight="1" x14ac:dyDescent="0.2">
      <c r="B45" s="10">
        <v>210</v>
      </c>
      <c r="C45" s="10">
        <v>9.3719999999999999</v>
      </c>
      <c r="D45" s="10">
        <v>210.3905</v>
      </c>
      <c r="E45" s="10">
        <v>1</v>
      </c>
      <c r="F45" s="10">
        <v>3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29.7</v>
      </c>
      <c r="Q45" s="24">
        <v>2.04</v>
      </c>
      <c r="R45" s="24">
        <v>2.13</v>
      </c>
      <c r="S45" s="24">
        <v>45.06</v>
      </c>
      <c r="T45" s="24">
        <v>96.16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1.4997</v>
      </c>
      <c r="AK45" s="10">
        <v>1.9E-3</v>
      </c>
      <c r="AL45" s="11">
        <v>5.0799999999999998E-2</v>
      </c>
      <c r="AM45" s="11">
        <v>1E-4</v>
      </c>
      <c r="AN45" s="11">
        <v>1.8494999999999999</v>
      </c>
      <c r="AO45" s="11">
        <v>2.6700000000000002E-2</v>
      </c>
      <c r="AP45" s="11">
        <v>0.1825</v>
      </c>
      <c r="AQ45" s="11">
        <v>2.5999999999999999E-3</v>
      </c>
      <c r="AR45" s="11">
        <v>2.7464</v>
      </c>
      <c r="AS45" s="11">
        <v>9.0700000000000003E-2</v>
      </c>
      <c r="AT45" s="11">
        <v>4.9200000000000001E-2</v>
      </c>
      <c r="AU45" s="11">
        <v>1.6000000000000001E-3</v>
      </c>
      <c r="AV45" s="11">
        <v>31.5016</v>
      </c>
      <c r="AW45" s="11">
        <v>0.53659999999999997</v>
      </c>
      <c r="AX45" s="11">
        <v>0.45019999999999999</v>
      </c>
      <c r="AY45" s="11">
        <v>7.7000000000000002E-3</v>
      </c>
      <c r="AZ45" s="11">
        <v>0.42310731784415989</v>
      </c>
      <c r="BA45" s="11">
        <v>9.1504065040650406</v>
      </c>
      <c r="BB45" s="11">
        <v>0.80296355626752092</v>
      </c>
      <c r="BC45" s="11">
        <v>0.60186111667000197</v>
      </c>
      <c r="BD45" s="11">
        <v>0.50599562705916656</v>
      </c>
      <c r="BE45" s="27"/>
      <c r="BF45" s="5"/>
    </row>
    <row r="46" spans="2:66" ht="13.5" customHeight="1" x14ac:dyDescent="0.2">
      <c r="B46" s="10">
        <v>210</v>
      </c>
      <c r="C46" s="10">
        <v>9.3800000000000008</v>
      </c>
      <c r="D46" s="10">
        <v>210.39082999999999</v>
      </c>
      <c r="E46" s="10">
        <v>1</v>
      </c>
      <c r="F46" s="10">
        <v>3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29.7</v>
      </c>
      <c r="Q46" s="24">
        <v>2.04</v>
      </c>
      <c r="R46" s="24">
        <v>2.13</v>
      </c>
      <c r="S46" s="24">
        <v>44.96</v>
      </c>
      <c r="T46" s="24">
        <v>96.24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4.6835000000000004</v>
      </c>
      <c r="AK46" s="10">
        <v>1.0200000000000001E-2</v>
      </c>
      <c r="AL46" s="11">
        <v>0.15840000000000001</v>
      </c>
      <c r="AM46" s="11">
        <v>2.9999999999999997E-4</v>
      </c>
      <c r="AN46" s="11">
        <v>2.0297999999999998</v>
      </c>
      <c r="AO46" s="11">
        <v>2.0999999999999999E-3</v>
      </c>
      <c r="AP46" s="11">
        <v>0.19989999999999999</v>
      </c>
      <c r="AQ46" s="11">
        <v>2.0000000000000001E-4</v>
      </c>
      <c r="AR46" s="11">
        <v>8.8627000000000002</v>
      </c>
      <c r="AS46" s="11">
        <v>2.06E-2</v>
      </c>
      <c r="AT46" s="11">
        <v>0.1585</v>
      </c>
      <c r="AU46" s="11">
        <v>4.0000000000000002E-4</v>
      </c>
      <c r="AV46" s="11">
        <v>16.003499999999999</v>
      </c>
      <c r="AW46" s="11">
        <v>6.1999999999999998E-3</v>
      </c>
      <c r="AX46" s="11">
        <v>0.22819999999999999</v>
      </c>
      <c r="AY46" s="11">
        <v>1E-4</v>
      </c>
      <c r="AZ46" s="11">
        <v>6.6106049988320467E-2</v>
      </c>
      <c r="BA46" s="11">
        <v>1.4397476340694004</v>
      </c>
      <c r="BB46" s="11">
        <v>0.18024308249288851</v>
      </c>
      <c r="BC46" s="11">
        <v>0.11790910116161044</v>
      </c>
      <c r="BD46" s="11">
        <v>5.9407839937581544E-2</v>
      </c>
      <c r="BE46" s="27"/>
      <c r="BF46" s="5"/>
    </row>
    <row r="47" spans="2:66" ht="13.5" customHeight="1" x14ac:dyDescent="0.2">
      <c r="B47" s="10">
        <v>210</v>
      </c>
      <c r="C47" s="10">
        <v>9.3870000000000005</v>
      </c>
      <c r="D47" s="10">
        <v>210.39113</v>
      </c>
      <c r="E47" s="10">
        <v>1</v>
      </c>
      <c r="F47" s="10">
        <v>3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29.7</v>
      </c>
      <c r="Q47" s="24">
        <v>2.04</v>
      </c>
      <c r="R47" s="24">
        <v>2.13</v>
      </c>
      <c r="S47" s="24">
        <v>44.87</v>
      </c>
      <c r="T47" s="24">
        <v>96.3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0.89770000000000005</v>
      </c>
      <c r="AK47" s="10">
        <v>1.6999999999999999E-3</v>
      </c>
      <c r="AL47" s="11">
        <v>3.0300000000000001E-2</v>
      </c>
      <c r="AM47" s="11">
        <v>1E-4</v>
      </c>
      <c r="AN47" s="11">
        <v>2.0240999999999998</v>
      </c>
      <c r="AO47" s="11">
        <v>4.1099999999999998E-2</v>
      </c>
      <c r="AP47" s="11">
        <v>0.19889999999999999</v>
      </c>
      <c r="AQ47" s="11">
        <v>4.0000000000000001E-3</v>
      </c>
      <c r="AR47" s="11">
        <v>1.7701</v>
      </c>
      <c r="AS47" s="11">
        <v>1.5599999999999999E-2</v>
      </c>
      <c r="AT47" s="11">
        <v>3.1600000000000003E-2</v>
      </c>
      <c r="AU47" s="11">
        <v>2.9999999999999997E-4</v>
      </c>
      <c r="AV47" s="11">
        <v>35.603400000000001</v>
      </c>
      <c r="AW47" s="11">
        <v>0.45760000000000001</v>
      </c>
      <c r="AX47" s="11">
        <v>0.50690000000000002</v>
      </c>
      <c r="AY47" s="11">
        <v>6.4999999999999997E-3</v>
      </c>
      <c r="AZ47" s="11">
        <v>0.43638424482856342</v>
      </c>
      <c r="BA47" s="11">
        <v>16.041139240506329</v>
      </c>
      <c r="BB47" s="11">
        <v>0.88263695450324975</v>
      </c>
      <c r="BC47" s="11">
        <v>0.68651901781415503</v>
      </c>
      <c r="BD47" s="11">
        <v>0.34651776247642979</v>
      </c>
      <c r="BE47" s="27"/>
      <c r="BF47" s="5"/>
    </row>
    <row r="48" spans="2:66" ht="13.5" customHeight="1" x14ac:dyDescent="0.2">
      <c r="B48" s="10">
        <v>210</v>
      </c>
      <c r="C48" s="10">
        <v>9.3940000000000001</v>
      </c>
      <c r="D48" s="10">
        <v>210.39142000000001</v>
      </c>
      <c r="E48" s="10">
        <v>1</v>
      </c>
      <c r="F48" s="10">
        <v>3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29.7</v>
      </c>
      <c r="Q48" s="24">
        <v>2.04</v>
      </c>
      <c r="R48" s="24">
        <v>2.13</v>
      </c>
      <c r="S48" s="24">
        <v>44.78</v>
      </c>
      <c r="T48" s="24">
        <v>96.37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8.2192000000000007</v>
      </c>
      <c r="AK48" s="10">
        <v>0.111</v>
      </c>
      <c r="AL48" s="11">
        <v>0.27710000000000001</v>
      </c>
      <c r="AM48" s="11">
        <v>3.7000000000000002E-3</v>
      </c>
      <c r="AN48" s="11">
        <v>3.0823999999999998</v>
      </c>
      <c r="AO48" s="11">
        <v>3.9600000000000003E-2</v>
      </c>
      <c r="AP48" s="11">
        <v>0.30230000000000001</v>
      </c>
      <c r="AQ48" s="11">
        <v>3.8999999999999998E-3</v>
      </c>
      <c r="AR48" s="11">
        <v>15.253399999999999</v>
      </c>
      <c r="AS48" s="11">
        <v>0.23019999999999999</v>
      </c>
      <c r="AT48" s="11">
        <v>0.27189999999999998</v>
      </c>
      <c r="AU48" s="11">
        <v>4.1000000000000003E-3</v>
      </c>
      <c r="AV48" s="11">
        <v>23.510200000000001</v>
      </c>
      <c r="AW48" s="11">
        <v>0.29120000000000001</v>
      </c>
      <c r="AX48" s="11">
        <v>0.33410000000000001</v>
      </c>
      <c r="AY48" s="11">
        <v>4.1000000000000003E-3</v>
      </c>
      <c r="AZ48" s="11">
        <v>4.9968573224387164E-2</v>
      </c>
      <c r="BA48" s="11">
        <v>1.2287605737403458</v>
      </c>
      <c r="BB48" s="11">
        <v>0.10264026402640269</v>
      </c>
      <c r="BC48" s="11">
        <v>8.4358047016274917E-2</v>
      </c>
      <c r="BD48" s="11">
        <v>0.42173936709031801</v>
      </c>
      <c r="BE48" s="27"/>
      <c r="BF48" s="5"/>
    </row>
    <row r="49" spans="2:57" ht="13.5" customHeight="1" x14ac:dyDescent="0.2">
      <c r="B49" s="10">
        <v>210</v>
      </c>
      <c r="C49" s="10">
        <v>9.4019999999999992</v>
      </c>
      <c r="D49" s="10">
        <v>210.39175</v>
      </c>
      <c r="E49" s="10">
        <v>1</v>
      </c>
      <c r="F49" s="10">
        <v>3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29.7</v>
      </c>
      <c r="Q49" s="24">
        <v>2.04</v>
      </c>
      <c r="R49" s="24">
        <v>2.13</v>
      </c>
      <c r="S49" s="24">
        <v>44.68</v>
      </c>
      <c r="T49" s="24">
        <v>96.45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1.2431000000000001</v>
      </c>
      <c r="AK49" s="10">
        <v>2.5700000000000001E-2</v>
      </c>
      <c r="AL49" s="11">
        <v>4.1799999999999997E-2</v>
      </c>
      <c r="AM49" s="11">
        <v>8.9999999999999998E-4</v>
      </c>
      <c r="AN49" s="11">
        <v>1.8108</v>
      </c>
      <c r="AO49" s="11">
        <v>6.7000000000000004E-2</v>
      </c>
      <c r="AP49" s="11">
        <v>0.1772</v>
      </c>
      <c r="AQ49" s="11">
        <v>6.6E-3</v>
      </c>
      <c r="AR49" s="11">
        <v>2.3315999999999999</v>
      </c>
      <c r="AS49" s="11">
        <v>5.8599999999999999E-2</v>
      </c>
      <c r="AT49" s="11">
        <v>4.1500000000000002E-2</v>
      </c>
      <c r="AU49" s="11">
        <v>1E-3</v>
      </c>
      <c r="AV49" s="11">
        <v>31.4725</v>
      </c>
      <c r="AW49" s="11">
        <v>0.83620000000000005</v>
      </c>
      <c r="AX49" s="11">
        <v>0.44640000000000002</v>
      </c>
      <c r="AY49" s="11">
        <v>1.1900000000000001E-2</v>
      </c>
      <c r="AZ49" s="11">
        <v>0.43168697883258494</v>
      </c>
      <c r="BA49" s="11">
        <v>10.756626506024096</v>
      </c>
      <c r="BB49" s="11">
        <v>0.82988317278130774</v>
      </c>
      <c r="BC49" s="11">
        <v>0.61478894624962044</v>
      </c>
      <c r="BD49" s="11">
        <v>0.47332124246034202</v>
      </c>
      <c r="BE49" s="27"/>
    </row>
    <row r="50" spans="2:57" ht="13.5" customHeight="1" x14ac:dyDescent="0.2">
      <c r="B50" s="10">
        <v>210</v>
      </c>
      <c r="C50" s="10">
        <v>9.3040000000000003</v>
      </c>
      <c r="D50" s="10">
        <v>210.38767000000001</v>
      </c>
      <c r="E50" s="10">
        <v>1</v>
      </c>
      <c r="F50" s="10">
        <v>3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29.7</v>
      </c>
      <c r="Q50" s="24">
        <v>2.04</v>
      </c>
      <c r="R50" s="24">
        <v>2.13</v>
      </c>
      <c r="S50" s="24">
        <v>45.91</v>
      </c>
      <c r="T50" s="24">
        <v>95.52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7.7409999999999997</v>
      </c>
      <c r="AK50" s="10">
        <v>1.17E-2</v>
      </c>
      <c r="AL50" s="11">
        <v>0.26669999999999999</v>
      </c>
      <c r="AM50" s="11">
        <v>4.0000000000000002E-4</v>
      </c>
      <c r="AN50" s="11">
        <v>2.8268</v>
      </c>
      <c r="AO50" s="11">
        <v>1.11E-2</v>
      </c>
      <c r="AP50" s="11">
        <v>0.28449999999999998</v>
      </c>
      <c r="AQ50" s="11">
        <v>1.1000000000000001E-3</v>
      </c>
      <c r="AR50" s="11">
        <v>14.367900000000001</v>
      </c>
      <c r="AS50" s="11">
        <v>4.4999999999999997E-3</v>
      </c>
      <c r="AT50" s="11">
        <v>0.26190000000000002</v>
      </c>
      <c r="AU50" s="11">
        <v>1E-4</v>
      </c>
      <c r="AV50" s="11">
        <v>22.2227</v>
      </c>
      <c r="AW50" s="11">
        <v>3.5400000000000001E-2</v>
      </c>
      <c r="AX50" s="11">
        <v>0.32319999999999999</v>
      </c>
      <c r="AY50" s="11">
        <v>5.0000000000000001E-4</v>
      </c>
      <c r="AZ50" s="11">
        <v>6.3682738193187455E-2</v>
      </c>
      <c r="BA50" s="11">
        <v>1.2340588010691103</v>
      </c>
      <c r="BB50" s="11">
        <v>0.10476841565544347</v>
      </c>
      <c r="BC50" s="11">
        <v>8.4738733757257351E-2</v>
      </c>
      <c r="BD50" s="11">
        <v>0.66001086288810606</v>
      </c>
      <c r="BE50" s="27"/>
    </row>
    <row r="51" spans="2:57" ht="13.5" customHeight="1" x14ac:dyDescent="0.2">
      <c r="B51" s="10">
        <v>210</v>
      </c>
      <c r="C51" s="10">
        <v>9.0719999999999992</v>
      </c>
      <c r="D51" s="10">
        <v>210.37799999999999</v>
      </c>
      <c r="E51" s="10">
        <v>1</v>
      </c>
      <c r="F51" s="10">
        <v>3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29.7</v>
      </c>
      <c r="Q51" s="24">
        <v>2.04</v>
      </c>
      <c r="R51" s="24">
        <v>2.13</v>
      </c>
      <c r="S51" s="24">
        <v>48.81</v>
      </c>
      <c r="T51" s="24">
        <v>93.4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18.934799999999999</v>
      </c>
      <c r="AK51" s="26">
        <v>6.7000000000000002E-3</v>
      </c>
      <c r="AL51" s="26">
        <v>0.68940000000000001</v>
      </c>
      <c r="AM51" s="26">
        <v>2.0000000000000001E-4</v>
      </c>
      <c r="AN51" s="26">
        <v>6.2348999999999997</v>
      </c>
      <c r="AO51" s="26">
        <v>4.3E-3</v>
      </c>
      <c r="AP51" s="26">
        <v>0.66590000000000005</v>
      </c>
      <c r="AQ51" s="26">
        <v>5.0000000000000001E-4</v>
      </c>
      <c r="AR51" s="26">
        <v>35.988900000000001</v>
      </c>
      <c r="AS51" s="26">
        <v>1.5599999999999999E-2</v>
      </c>
      <c r="AT51" s="26">
        <v>0.69499999999999995</v>
      </c>
      <c r="AU51" s="26">
        <v>2.9999999999999997E-4</v>
      </c>
      <c r="AV51" s="26">
        <v>42.585900000000002</v>
      </c>
      <c r="AW51" s="26">
        <v>1.8700000000000001E-2</v>
      </c>
      <c r="AX51" s="26">
        <v>0.65429999999999999</v>
      </c>
      <c r="AY51" s="26">
        <v>2.9999999999999997E-4</v>
      </c>
      <c r="AZ51" s="11">
        <v>-8.7865474928041625E-3</v>
      </c>
      <c r="BA51" s="11">
        <v>0.94143884892086338</v>
      </c>
      <c r="BB51" s="11">
        <v>-3.0163788631142045E-2</v>
      </c>
      <c r="BC51" s="11">
        <v>-1.4672218316840591E-2</v>
      </c>
      <c r="BD51" s="11">
        <v>0.72316934882336381</v>
      </c>
      <c r="BE51" s="27"/>
    </row>
    <row r="52" spans="2:57" ht="13.5" customHeight="1" x14ac:dyDescent="0.2">
      <c r="B52" s="10">
        <v>210</v>
      </c>
      <c r="C52" s="10">
        <v>9.0589999999999993</v>
      </c>
      <c r="D52" s="10">
        <v>210.37746000000001</v>
      </c>
      <c r="E52" s="10">
        <v>1</v>
      </c>
      <c r="F52" s="10">
        <v>3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29.7</v>
      </c>
      <c r="Q52" s="24">
        <v>2.04</v>
      </c>
      <c r="R52" s="24">
        <v>2.13</v>
      </c>
      <c r="S52" s="24">
        <v>48.98</v>
      </c>
      <c r="T52" s="24">
        <v>93.29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27.202000000000002</v>
      </c>
      <c r="AK52" s="10">
        <v>1.2E-2</v>
      </c>
      <c r="AL52" s="11">
        <v>0.99360000000000004</v>
      </c>
      <c r="AM52" s="11">
        <v>4.0000000000000002E-4</v>
      </c>
      <c r="AN52" s="11">
        <v>9.2692999999999994</v>
      </c>
      <c r="AO52" s="11">
        <v>5.0000000000000001E-4</v>
      </c>
      <c r="AP52" s="11">
        <v>0.99329999999999996</v>
      </c>
      <c r="AQ52" s="11">
        <v>0</v>
      </c>
      <c r="AR52" s="11">
        <v>51.279800000000002</v>
      </c>
      <c r="AS52" s="11">
        <v>2.2000000000000001E-3</v>
      </c>
      <c r="AT52" s="11">
        <v>0.99360000000000004</v>
      </c>
      <c r="AU52" s="11">
        <v>0</v>
      </c>
      <c r="AV52" s="11">
        <v>64.450900000000004</v>
      </c>
      <c r="AW52" s="11">
        <v>6.3E-3</v>
      </c>
      <c r="AX52" s="11">
        <v>0.99329999999999996</v>
      </c>
      <c r="AY52" s="11">
        <v>1E-4</v>
      </c>
      <c r="AZ52" s="25">
        <v>0.74852754061980298</v>
      </c>
      <c r="BA52" s="25">
        <v>1.2568477256151545</v>
      </c>
      <c r="BB52" s="25">
        <v>0.11380817708697866</v>
      </c>
      <c r="BC52" s="25">
        <v>0.16997789740576286</v>
      </c>
      <c r="BD52" s="25">
        <v>13.145768152754334</v>
      </c>
      <c r="BE52" s="27"/>
    </row>
    <row r="53" spans="2:57" ht="13.5" customHeight="1" x14ac:dyDescent="0.2">
      <c r="B53" s="10">
        <v>210</v>
      </c>
      <c r="C53" s="10">
        <v>9.2929999999999993</v>
      </c>
      <c r="D53" s="10">
        <v>210.38721000000001</v>
      </c>
      <c r="E53" s="10">
        <v>1</v>
      </c>
      <c r="F53" s="10">
        <v>3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29.7</v>
      </c>
      <c r="Q53" s="24">
        <v>2.04</v>
      </c>
      <c r="R53" s="24">
        <v>2.13</v>
      </c>
      <c r="S53" s="24">
        <v>46.05</v>
      </c>
      <c r="T53" s="24">
        <v>95.41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28.9678</v>
      </c>
      <c r="AK53" s="10">
        <v>1.7299999999999999E-2</v>
      </c>
      <c r="AL53" s="11">
        <v>1.0005999999999999</v>
      </c>
      <c r="AM53" s="11">
        <v>5.9999999999999995E-4</v>
      </c>
      <c r="AN53" s="11">
        <v>9.9077000000000002</v>
      </c>
      <c r="AO53" s="11">
        <v>8.9999999999999998E-4</v>
      </c>
      <c r="AP53" s="11">
        <v>1.0004</v>
      </c>
      <c r="AQ53" s="11">
        <v>1E-4</v>
      </c>
      <c r="AR53" s="11">
        <v>54.737400000000001</v>
      </c>
      <c r="AS53" s="11">
        <v>2.23E-2</v>
      </c>
      <c r="AT53" s="11">
        <v>1.0005999999999999</v>
      </c>
      <c r="AU53" s="11">
        <v>4.0000000000000002E-4</v>
      </c>
      <c r="AV53" s="11">
        <v>68.583799999999997</v>
      </c>
      <c r="AW53" s="11">
        <v>0</v>
      </c>
      <c r="AX53" s="11">
        <v>1.0004</v>
      </c>
      <c r="AY53" s="11">
        <v>0</v>
      </c>
      <c r="AZ53" s="25">
        <v>0.74754718663804354</v>
      </c>
      <c r="BA53" s="25">
        <v>1.2529604986718403</v>
      </c>
      <c r="BB53" s="25">
        <v>0.11227915394919928</v>
      </c>
      <c r="BC53" s="25">
        <v>0.16773864249417703</v>
      </c>
      <c r="BD53" s="25">
        <v>13.200653388672523</v>
      </c>
      <c r="BE53" s="27"/>
    </row>
    <row r="54" spans="2:57" ht="13.5" customHeight="1" x14ac:dyDescent="0.2">
      <c r="B54" s="10">
        <v>210</v>
      </c>
      <c r="C54" s="10">
        <v>9.702</v>
      </c>
      <c r="D54" s="10">
        <v>210.40424999999999</v>
      </c>
      <c r="E54" s="10">
        <v>1</v>
      </c>
      <c r="F54" s="10">
        <v>3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29.7</v>
      </c>
      <c r="Q54" s="24">
        <v>2.04</v>
      </c>
      <c r="R54" s="24">
        <v>2.13</v>
      </c>
      <c r="S54" s="24">
        <v>40.950000000000003</v>
      </c>
      <c r="T54" s="24">
        <v>99.47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32.213200000000001</v>
      </c>
      <c r="AK54" s="10">
        <v>2.24E-2</v>
      </c>
      <c r="AL54" s="11">
        <v>1.0117</v>
      </c>
      <c r="AM54" s="11">
        <v>6.9999999999999999E-4</v>
      </c>
      <c r="AN54" s="11">
        <v>11.2088</v>
      </c>
      <c r="AO54" s="11">
        <v>7.3000000000000001E-3</v>
      </c>
      <c r="AP54" s="11">
        <v>1.0116000000000001</v>
      </c>
      <c r="AQ54" s="11">
        <v>6.9999999999999999E-4</v>
      </c>
      <c r="AR54" s="11">
        <v>61.075800000000001</v>
      </c>
      <c r="AS54" s="11">
        <v>4.8599999999999997E-2</v>
      </c>
      <c r="AT54" s="11">
        <v>1.0117</v>
      </c>
      <c r="AU54" s="11">
        <v>8.0000000000000004E-4</v>
      </c>
      <c r="AV54" s="11">
        <v>76.724999999999994</v>
      </c>
      <c r="AW54" s="11">
        <v>6.9900000000000004E-2</v>
      </c>
      <c r="AX54" s="11">
        <v>1.0116000000000001</v>
      </c>
      <c r="AY54" s="11">
        <v>8.9999999999999998E-4</v>
      </c>
      <c r="AZ54" s="25">
        <v>0.74506276312407749</v>
      </c>
      <c r="BA54" s="25">
        <v>1.2562258701482418</v>
      </c>
      <c r="BB54" s="25">
        <v>0.11356392705992996</v>
      </c>
      <c r="BC54" s="25">
        <v>0.16973003771489387</v>
      </c>
      <c r="BD54" s="25">
        <v>13.093702110883214</v>
      </c>
      <c r="BE54" s="27"/>
    </row>
  </sheetData>
  <autoFilter ref="B9:BB54" xr:uid="{288C4598-1605-4E78-BBE1-7CB53FC412A6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A026-4DB4-4413-8CDE-7CE8C87EC63C}">
  <sheetPr codeName="Sheet30"/>
  <dimension ref="A1:BZ54"/>
  <sheetViews>
    <sheetView topLeftCell="AP9" workbookViewId="0">
      <selection activeCell="BF46" sqref="BF46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213</v>
      </c>
      <c r="C10" s="10">
        <v>9.234</v>
      </c>
      <c r="D10" s="10">
        <v>213.38475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26</v>
      </c>
      <c r="Q10" s="24">
        <v>2.74</v>
      </c>
      <c r="R10" s="24">
        <v>0.63</v>
      </c>
      <c r="S10" s="24">
        <v>47.11</v>
      </c>
      <c r="T10" s="24">
        <v>95.77</v>
      </c>
      <c r="U10" s="10">
        <v>5</v>
      </c>
      <c r="V10" s="10">
        <v>4.5</v>
      </c>
      <c r="W10" s="10">
        <v>0</v>
      </c>
      <c r="X10" s="10">
        <v>4</v>
      </c>
      <c r="Y10" s="10">
        <v>10</v>
      </c>
      <c r="Z10" s="10">
        <v>1</v>
      </c>
      <c r="AA10" s="10">
        <v>315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0.33310000000000001</v>
      </c>
      <c r="AK10" s="10">
        <v>1.7299999999999999E-2</v>
      </c>
      <c r="AL10" s="11">
        <v>2.9399999999999999E-2</v>
      </c>
      <c r="AM10" s="11">
        <v>1.5E-3</v>
      </c>
      <c r="AN10" s="11">
        <v>0.69430000000000003</v>
      </c>
      <c r="AO10" s="11">
        <v>1.5599999999999999E-2</v>
      </c>
      <c r="AP10" s="11">
        <v>0.1946</v>
      </c>
      <c r="AQ10" s="11">
        <v>4.4000000000000003E-3</v>
      </c>
      <c r="AR10" s="11">
        <v>0.63649999999999995</v>
      </c>
      <c r="AS10" s="11">
        <v>3.8399999999999997E-2</v>
      </c>
      <c r="AT10" s="11">
        <v>3.0200000000000001E-2</v>
      </c>
      <c r="AU10" s="11">
        <v>1.8E-3</v>
      </c>
      <c r="AV10" s="11">
        <v>14.822100000000001</v>
      </c>
      <c r="AW10" s="11">
        <v>8.1100000000000005E-2</v>
      </c>
      <c r="AX10" s="11">
        <v>0.53139999999999998</v>
      </c>
      <c r="AY10" s="11">
        <v>2.8999999999999998E-3</v>
      </c>
      <c r="AZ10" s="11">
        <v>0.46391184573002753</v>
      </c>
      <c r="BA10" s="11">
        <v>17.596026490066222</v>
      </c>
      <c r="BB10" s="11">
        <v>0.89245014245014243</v>
      </c>
      <c r="BC10" s="11">
        <v>0.7081763376036172</v>
      </c>
      <c r="BD10" s="11">
        <v>0.47121507322403489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3.0668750000000009E-2</v>
      </c>
      <c r="BJ10" s="4">
        <f>DSTDEV(PlotSort,"PhxRed",$BI$35:$BI$38)/SQRT($BH10)</f>
        <v>6.2266398118707806E-4</v>
      </c>
      <c r="BK10" s="4">
        <f>DAVERAGE(PlotSort,"PhxRedEdge",$BI$35:$BI$38)</f>
        <v>0.22921249999999999</v>
      </c>
      <c r="BL10" s="4">
        <f>DSTDEV(PlotSort,"PhxRedEdge",$BI$35:$BI$38)/SQRT($BH10)</f>
        <v>4.3428908119867516E-3</v>
      </c>
      <c r="BM10" s="4">
        <f>DAVERAGE(PlotSort,"TMRed",$BI$35:$BI$38)</f>
        <v>3.1587500000000004E-2</v>
      </c>
      <c r="BN10" s="4">
        <f>DSTDEV(PlotSort,"TMRed",$BI$35:$BI$38)/SQRT($BH10)</f>
        <v>6.7293216717058727E-4</v>
      </c>
      <c r="BO10" s="4">
        <f>DAVERAGE(PlotSort,"TMNIR",$BI$35:$BI$38)</f>
        <v>0.61952499999999999</v>
      </c>
      <c r="BP10" s="4">
        <f>DSTDEV(PlotSort,"TMNIR",$BI$35:$BI$38)/SQRT($BH10)</f>
        <v>1.1806186869057111E-2</v>
      </c>
      <c r="BQ10" s="4">
        <f>DAVERAGE(PlotSort,"NDRE",$BI$35:$BI$38)</f>
        <v>0.45954588207579389</v>
      </c>
      <c r="BR10" s="4">
        <f>DSTDEV(PlotSort,"NDRE",$BI$35:$BI$38)/SQRT($BH10)</f>
        <v>3.7783414505819552E-3</v>
      </c>
      <c r="BS10" s="4">
        <f>DAVERAGE(PlotSort,"rvi",$BI$35:$BI$38)</f>
        <v>19.827016251447009</v>
      </c>
      <c r="BT10" s="4">
        <f>DSTDEV(PlotSort,"rvi",$BI$35:$BI$38)/SQRT($BH10)</f>
        <v>0.47121789395433322</v>
      </c>
      <c r="BU10" s="17">
        <f>DAVERAGE(PlotSort,"ndvi",$BI$35:$BI$38)</f>
        <v>0.90218873878325212</v>
      </c>
      <c r="BV10" s="4">
        <f>DSTDEV(PlotSort,"ndvi",$BI$35:$BI$38)/SQRT($BH10)</f>
        <v>2.6124882852924546E-3</v>
      </c>
      <c r="BW10" s="17">
        <f>DAVERAGE(PlotSort,"SAVI",$BI$35:$BI$38)</f>
        <v>0.76383136565286769</v>
      </c>
      <c r="BX10" s="4">
        <f>DSTDEV(PlotSort,"SAVI",$BI$35:$BI$38)/SQRT($BH10)</f>
        <v>7.4431931488991012E-3</v>
      </c>
      <c r="BY10" s="17">
        <f>DAVERAGE(PlotSort,"CCCI",$BI$35:$BI$38)</f>
        <v>0.41895728701055024</v>
      </c>
      <c r="BZ10" s="4">
        <f>DSTDEV(PlotSort,"CCCI",$BI$35:$BI$38)/SQRT($BH10)</f>
        <v>1.5390431065684532E-2</v>
      </c>
    </row>
    <row r="11" spans="1:78" ht="13.5" customHeight="1" x14ac:dyDescent="0.2">
      <c r="B11" s="10">
        <v>213</v>
      </c>
      <c r="C11" s="10">
        <v>9.2260000000000009</v>
      </c>
      <c r="D11" s="10">
        <v>213.38442000000001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26</v>
      </c>
      <c r="Q11" s="24">
        <v>2.74</v>
      </c>
      <c r="R11" s="24">
        <v>0.63</v>
      </c>
      <c r="S11" s="24">
        <v>47.21</v>
      </c>
      <c r="T11" s="24">
        <v>95.69</v>
      </c>
      <c r="U11" s="10">
        <v>5</v>
      </c>
      <c r="V11" s="10">
        <v>4.5</v>
      </c>
      <c r="W11" s="10">
        <v>0</v>
      </c>
      <c r="X11" s="10">
        <v>4</v>
      </c>
      <c r="Y11" s="10">
        <v>10</v>
      </c>
      <c r="Z11" s="10">
        <v>1</v>
      </c>
      <c r="AA11" s="10">
        <v>315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0.3417</v>
      </c>
      <c r="AK11" s="10">
        <v>1.7299999999999999E-2</v>
      </c>
      <c r="AL11" s="11">
        <v>3.0599999999999999E-2</v>
      </c>
      <c r="AM11" s="11">
        <v>1.5E-3</v>
      </c>
      <c r="AN11" s="11">
        <v>0.74019999999999997</v>
      </c>
      <c r="AO11" s="11">
        <v>2.4799999999999999E-2</v>
      </c>
      <c r="AP11" s="11">
        <v>0.2109</v>
      </c>
      <c r="AQ11" s="11">
        <v>7.1000000000000004E-3</v>
      </c>
      <c r="AR11" s="11">
        <v>0.65659999999999996</v>
      </c>
      <c r="AS11" s="11">
        <v>3.6200000000000003E-2</v>
      </c>
      <c r="AT11" s="11">
        <v>3.1600000000000003E-2</v>
      </c>
      <c r="AU11" s="11">
        <v>1.6999999999999999E-3</v>
      </c>
      <c r="AV11" s="11">
        <v>14.8512</v>
      </c>
      <c r="AW11" s="11">
        <v>0.4597</v>
      </c>
      <c r="AX11" s="11">
        <v>0.5403</v>
      </c>
      <c r="AY11" s="11">
        <v>1.67E-2</v>
      </c>
      <c r="AZ11" s="11">
        <v>0.4384984025559106</v>
      </c>
      <c r="BA11" s="11">
        <v>17.098101265822784</v>
      </c>
      <c r="BB11" s="11">
        <v>0.88949116978492759</v>
      </c>
      <c r="BC11" s="11">
        <v>0.71186677861740844</v>
      </c>
      <c r="BD11" s="11">
        <v>0.33924108746327281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3.0168749999999998E-2</v>
      </c>
      <c r="BJ11" s="4">
        <f>DSTDEV(PlotSort,"PhxRed",$BI$31:$BI$32)/SQRT($BH11)</f>
        <v>7.5920565670091434E-4</v>
      </c>
      <c r="BK11" s="4">
        <f>DAVERAGE(PlotSort,"PhxRedEdge",$BI$31:$BI$32)</f>
        <v>0.228325</v>
      </c>
      <c r="BL11" s="4">
        <f>DSTDEV(PlotSort,"PhxRedEdge",$BI$31:$BI$32)/SQRT($BH11)</f>
        <v>6.2171101271678462E-3</v>
      </c>
      <c r="BM11" s="4">
        <f>DAVERAGE(PlotSort,"TMRed",$BI$31:$BI$32)</f>
        <v>3.1025E-2</v>
      </c>
      <c r="BN11" s="4">
        <f>DSTDEV(PlotSort,"TMRed",$BI$31:$BI$32)/SQRT($BH11)</f>
        <v>8.4402310394917517E-4</v>
      </c>
      <c r="BO11" s="4">
        <f>DAVERAGE(PlotSort,"TMNIR",$BI$31:$BI$32)</f>
        <v>0.6151375</v>
      </c>
      <c r="BP11" s="4">
        <f>DSTDEV(PlotSort,"TMNIR",$BI$31:$BI$32)/SQRT($BH11)</f>
        <v>1.4128567027480173E-2</v>
      </c>
      <c r="BQ11" s="4">
        <f>DAVERAGE(PlotSort,"NDRE",$BI$31:$BI$32)</f>
        <v>0.45892997395686286</v>
      </c>
      <c r="BR11" s="4">
        <f>DSTDEV(PlotSort,"NDRE",$BI$31:$BI$32)/SQRT($BH11)</f>
        <v>5.1358206876696132E-3</v>
      </c>
      <c r="BS11" s="4">
        <f>DAVERAGE(PlotSort,"rvi",$BI$31:$BI$32)</f>
        <v>19.965283514827806</v>
      </c>
      <c r="BT11" s="4">
        <f>DSTDEV(PlotSort,"rvi",$BI$31:$BI$32)/SQRT($BH11)</f>
        <v>0.54112830117727495</v>
      </c>
      <c r="BU11" s="17">
        <f>DAVERAGE(PlotSort,"ndvi",$BI$31:$BI$32)</f>
        <v>0.90364187790595851</v>
      </c>
      <c r="BV11" s="4">
        <f>DSTDEV(PlotSort,"ndvi",$BI$31:$BI$32)/SQRT($BH11)</f>
        <v>2.4982760891265202E-3</v>
      </c>
      <c r="BW11" s="17">
        <f>DAVERAGE(PlotSort,"SAVI",$BI$31:$BI$32)</f>
        <v>0.76282603676032767</v>
      </c>
      <c r="BX11" s="4">
        <f>DSTDEV(PlotSort,"SAVI",$BI$31:$BI$32)/SQRT($BH11)</f>
        <v>8.7374074668025558E-3</v>
      </c>
      <c r="BY11" s="17">
        <f>DAVERAGE(PlotSort,"CCCI",$BI$31:$BI$32)</f>
        <v>0.41168526608206701</v>
      </c>
      <c r="BZ11" s="4">
        <f>DSTDEV(PlotSort,"CCCI",$BI$31:$BI$32)/SQRT($BH11)</f>
        <v>2.2789830629514417E-2</v>
      </c>
    </row>
    <row r="12" spans="1:78" ht="13.5" customHeight="1" x14ac:dyDescent="0.2">
      <c r="B12" s="10">
        <v>213</v>
      </c>
      <c r="C12" s="10">
        <v>9.218</v>
      </c>
      <c r="D12" s="10">
        <v>213.38408000000001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26</v>
      </c>
      <c r="Q12" s="24">
        <v>2.74</v>
      </c>
      <c r="R12" s="24">
        <v>0.63</v>
      </c>
      <c r="S12" s="24">
        <v>47.31</v>
      </c>
      <c r="T12" s="24">
        <v>95.62</v>
      </c>
      <c r="U12" s="10">
        <v>5</v>
      </c>
      <c r="V12" s="10">
        <v>4.5</v>
      </c>
      <c r="W12" s="10">
        <v>0</v>
      </c>
      <c r="X12" s="10">
        <v>4</v>
      </c>
      <c r="Y12" s="10">
        <v>10</v>
      </c>
      <c r="Z12" s="10">
        <v>1</v>
      </c>
      <c r="AA12" s="10">
        <v>315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0.3175</v>
      </c>
      <c r="AK12" s="10">
        <v>2.5999999999999999E-3</v>
      </c>
      <c r="AL12" s="11">
        <v>2.8899999999999999E-2</v>
      </c>
      <c r="AM12" s="11">
        <v>2.0000000000000001E-4</v>
      </c>
      <c r="AN12" s="11">
        <v>0.79390000000000005</v>
      </c>
      <c r="AO12" s="11">
        <v>6.1999999999999998E-3</v>
      </c>
      <c r="AP12" s="11">
        <v>0.23</v>
      </c>
      <c r="AQ12" s="11">
        <v>1.8E-3</v>
      </c>
      <c r="AR12" s="11">
        <v>0.59499999999999997</v>
      </c>
      <c r="AS12" s="11">
        <v>8.5000000000000006E-3</v>
      </c>
      <c r="AT12" s="11">
        <v>2.9100000000000001E-2</v>
      </c>
      <c r="AU12" s="11">
        <v>4.0000000000000002E-4</v>
      </c>
      <c r="AV12" s="11">
        <v>17.276499999999999</v>
      </c>
      <c r="AW12" s="11">
        <v>0.18099999999999999</v>
      </c>
      <c r="AX12" s="11">
        <v>0.63800000000000001</v>
      </c>
      <c r="AY12" s="11">
        <v>6.7000000000000002E-3</v>
      </c>
      <c r="AZ12" s="11">
        <v>0.47004608294930877</v>
      </c>
      <c r="BA12" s="11">
        <v>21.924398625429554</v>
      </c>
      <c r="BB12" s="11">
        <v>0.91275670813970911</v>
      </c>
      <c r="BC12" s="11">
        <v>0.7825807557193043</v>
      </c>
      <c r="BD12" s="11">
        <v>0.44716481552807047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3.1168749999999999E-2</v>
      </c>
      <c r="BJ12" s="4">
        <f>DSTDEV(PlotSort,"PhxRed",$BJ$31:$BJ$32)/SQRT($BH12)</f>
        <v>9.9639846238005277E-4</v>
      </c>
      <c r="BK12" s="4">
        <f>DAVERAGE(PlotSort,"PhxRedEdge",$BJ$31:$BJ$32)</f>
        <v>0.2301</v>
      </c>
      <c r="BL12" s="4">
        <f>DSTDEV(PlotSort,"PhxRedEdge",$BJ$31:$BJ$32)/SQRT($BH12)</f>
        <v>6.2609969919600805E-3</v>
      </c>
      <c r="BM12" s="4">
        <f>DAVERAGE(PlotSort,"TMRed",$BJ$31:$BJ$32)</f>
        <v>3.2149999999999998E-2</v>
      </c>
      <c r="BN12" s="4">
        <f>DSTDEV(PlotSort,"TMRed",$BJ$31:$BJ$32)/SQRT($BH12)</f>
        <v>1.05696105257794E-3</v>
      </c>
      <c r="BO12" s="4">
        <f>DAVERAGE(PlotSort,"TMNIR",$BJ$31:$BJ$32)</f>
        <v>0.62391249999999998</v>
      </c>
      <c r="BP12" s="4">
        <f>DSTDEV(PlotSort,"TMNIR",$BJ$31:$BJ$32)/SQRT($BH12)</f>
        <v>1.9337680994628046E-2</v>
      </c>
      <c r="BQ12" s="4">
        <f>DAVERAGE(PlotSort,"NDRE",$BJ$31:$BJ$32)</f>
        <v>0.4601617901947247</v>
      </c>
      <c r="BR12" s="4">
        <f>DSTDEV(PlotSort,"NDRE",$BJ$31:$BJ$32)/SQRT($BH12)</f>
        <v>5.7078605309120803E-3</v>
      </c>
      <c r="BS12" s="4">
        <f>DAVERAGE(PlotSort,"rvi",$BJ$31:$BJ$32)</f>
        <v>19.688748988066216</v>
      </c>
      <c r="BT12" s="4">
        <f>DSTDEV(PlotSort,"rvi",$BJ$31:$BJ$32)/SQRT($BH12)</f>
        <v>0.78893757990772617</v>
      </c>
      <c r="BU12" s="17">
        <f>DAVERAGE(PlotSort,"ndvi",$BJ$31:$BJ$32)</f>
        <v>0.90073559966054562</v>
      </c>
      <c r="BV12" s="4">
        <f>DSTDEV(PlotSort,"ndvi",$BJ$31:$BJ$32)/SQRT($BH12)</f>
        <v>4.6569798127584772E-3</v>
      </c>
      <c r="BW12" s="17">
        <f>DAVERAGE(PlotSort,"SAVI",$BJ$31:$BJ$32)</f>
        <v>0.7648366945454077</v>
      </c>
      <c r="BX12" s="4">
        <f>DSTDEV(PlotSort,"SAVI",$BJ$31:$BJ$32)/SQRT($BH12)</f>
        <v>1.234966664228726E-2</v>
      </c>
      <c r="BY12" s="17">
        <f>DAVERAGE(PlotSort,"CCCI",$BJ$31:$BJ$32)</f>
        <v>0.42622930793903357</v>
      </c>
      <c r="BZ12" s="4">
        <f>DSTDEV(PlotSort,"CCCI",$BJ$31:$BJ$32)/SQRT($BH12)</f>
        <v>2.1274777807586062E-2</v>
      </c>
    </row>
    <row r="13" spans="1:78" ht="13.5" customHeight="1" x14ac:dyDescent="0.2">
      <c r="B13" s="10">
        <v>213</v>
      </c>
      <c r="C13" s="10">
        <v>9.2110000000000003</v>
      </c>
      <c r="D13" s="10">
        <v>213.38379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26</v>
      </c>
      <c r="Q13" s="24">
        <v>2.74</v>
      </c>
      <c r="R13" s="24">
        <v>0.63</v>
      </c>
      <c r="S13" s="24">
        <v>47.39</v>
      </c>
      <c r="T13" s="24">
        <v>95.55</v>
      </c>
      <c r="U13" s="10">
        <v>5</v>
      </c>
      <c r="V13" s="10">
        <v>4.5</v>
      </c>
      <c r="W13" s="10">
        <v>0</v>
      </c>
      <c r="X13" s="10">
        <v>4</v>
      </c>
      <c r="Y13" s="10">
        <v>10</v>
      </c>
      <c r="Z13" s="10">
        <v>1</v>
      </c>
      <c r="AA13" s="10">
        <v>315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0.311</v>
      </c>
      <c r="AK13" s="10">
        <v>1.47E-2</v>
      </c>
      <c r="AL13" s="11">
        <v>2.87E-2</v>
      </c>
      <c r="AM13" s="11">
        <v>1.4E-3</v>
      </c>
      <c r="AN13" s="11">
        <v>0.76639999999999997</v>
      </c>
      <c r="AO13" s="11">
        <v>4.6300000000000001E-2</v>
      </c>
      <c r="AP13" s="11">
        <v>0.22539999999999999</v>
      </c>
      <c r="AQ13" s="11">
        <v>1.3599999999999999E-2</v>
      </c>
      <c r="AR13" s="11">
        <v>0.60209999999999997</v>
      </c>
      <c r="AS13" s="11">
        <v>3.7999999999999999E-2</v>
      </c>
      <c r="AT13" s="11">
        <v>2.9899999999999999E-2</v>
      </c>
      <c r="AU13" s="11">
        <v>1.9E-3</v>
      </c>
      <c r="AV13" s="11">
        <v>16.477799999999998</v>
      </c>
      <c r="AW13" s="11">
        <v>0.64270000000000005</v>
      </c>
      <c r="AX13" s="11">
        <v>0.61660000000000004</v>
      </c>
      <c r="AY13" s="11">
        <v>2.4E-2</v>
      </c>
      <c r="AZ13" s="11">
        <v>0.46460807600950121</v>
      </c>
      <c r="BA13" s="11">
        <v>20.62207357859532</v>
      </c>
      <c r="BB13" s="11">
        <v>0.90750193348801222</v>
      </c>
      <c r="BC13" s="11">
        <v>0.76759703445268201</v>
      </c>
      <c r="BD13" s="11">
        <v>0.43235774336431093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3.2149999999999998E-2</v>
      </c>
      <c r="BJ13" s="4">
        <f>DSTDEV(PlotSort,"PhxRed",$BL$35:$BL$36)/SQRT($BH13)</f>
        <v>1.6870303579282233E-3</v>
      </c>
      <c r="BK13" s="4">
        <f>DAVERAGE(PlotSort,"PhxRedEdge",$BL$35:$BL$36)</f>
        <v>0.21629999999999999</v>
      </c>
      <c r="BL13" s="4">
        <f>DSTDEV(PlotSort,"PhxRedEdge",$BL$35:$BL$36)/SQRT($BH13)</f>
        <v>8.471738731975785E-3</v>
      </c>
      <c r="BM13" s="4">
        <f>DAVERAGE(PlotSort,"TMRed",$BL$35:$BL$36)</f>
        <v>3.3250000000000002E-2</v>
      </c>
      <c r="BN13" s="4">
        <f>DSTDEV(PlotSort,"TMRed",$BL$35:$BL$36)/SQRT($BH13)</f>
        <v>1.7835558383665557E-3</v>
      </c>
      <c r="BO13" s="4">
        <f>DAVERAGE(PlotSort,"TMNIR",$BL$35:$BL$36)</f>
        <v>0.5635</v>
      </c>
      <c r="BP13" s="4">
        <f>DSTDEV(PlotSort,"TMNIR",$BL$35:$BL$36)/SQRT($BH13)</f>
        <v>2.1890025451920231E-2</v>
      </c>
      <c r="BQ13" s="4">
        <f>DAVERAGE(PlotSort,"NDRE",$BL$35:$BL$36)</f>
        <v>0.44500443464267991</v>
      </c>
      <c r="BR13" s="4">
        <f>DSTDEV(PlotSort,"NDRE",$BL$35:$BL$36)/SQRT($BH13)</f>
        <v>7.5694125820466628E-3</v>
      </c>
      <c r="BS13" s="4">
        <f>DAVERAGE(PlotSort,"rvi",$BL$35:$BL$36)</f>
        <v>17.314722536610997</v>
      </c>
      <c r="BT13" s="4">
        <f>DSTDEV(PlotSort,"rvi",$BL$35:$BL$36)/SQRT($BH13)</f>
        <v>1.1936800353914101</v>
      </c>
      <c r="BU13" s="17">
        <f>DAVERAGE(PlotSort,"ndvi",$BL$35:$BL$36)</f>
        <v>0.88751588962358907</v>
      </c>
      <c r="BV13" s="4">
        <f>DSTDEV(PlotSort,"ndvi",$BL$35:$BL$36)/SQRT($BH13)</f>
        <v>7.4579261798560495E-3</v>
      </c>
      <c r="BW13" s="17">
        <f>DAVERAGE(PlotSort,"SAVI",$BL$35:$BL$36)</f>
        <v>0.72310465844074989</v>
      </c>
      <c r="BX13" s="4">
        <f>DSTDEV(PlotSort,"SAVI",$BL$35:$BL$36)/SQRT($BH13)</f>
        <v>1.5990208803700154E-2</v>
      </c>
      <c r="BY13" s="17">
        <f>DAVERAGE(PlotSort,"CCCI",$BL$35:$BL$36)</f>
        <v>0.38004661189995104</v>
      </c>
      <c r="BZ13" s="4">
        <f>DSTDEV(PlotSort,"CCCI",$BL$35:$BL$36)/SQRT($BH13)</f>
        <v>2.6353725207813802E-2</v>
      </c>
    </row>
    <row r="14" spans="1:78" ht="13.5" customHeight="1" x14ac:dyDescent="0.2">
      <c r="B14" s="10">
        <v>213</v>
      </c>
      <c r="C14" s="10">
        <v>9.2029999999999994</v>
      </c>
      <c r="D14" s="10">
        <v>213.38346000000001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26</v>
      </c>
      <c r="Q14" s="24">
        <v>2.74</v>
      </c>
      <c r="R14" s="24">
        <v>0.63</v>
      </c>
      <c r="S14" s="24">
        <v>47.49</v>
      </c>
      <c r="T14" s="24">
        <v>95.48</v>
      </c>
      <c r="U14" s="10">
        <v>5</v>
      </c>
      <c r="V14" s="10">
        <v>4.5</v>
      </c>
      <c r="W14" s="10">
        <v>0</v>
      </c>
      <c r="X14" s="10">
        <v>4</v>
      </c>
      <c r="Y14" s="10">
        <v>10</v>
      </c>
      <c r="Z14" s="10">
        <v>1</v>
      </c>
      <c r="AA14" s="10">
        <v>315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0.31059999999999999</v>
      </c>
      <c r="AK14" s="10">
        <v>5.5999999999999999E-3</v>
      </c>
      <c r="AL14" s="11">
        <v>2.9100000000000001E-2</v>
      </c>
      <c r="AM14" s="11">
        <v>5.0000000000000001E-4</v>
      </c>
      <c r="AN14" s="11">
        <v>0.78769999999999996</v>
      </c>
      <c r="AO14" s="11">
        <v>1.52E-2</v>
      </c>
      <c r="AP14" s="11">
        <v>0.23569999999999999</v>
      </c>
      <c r="AQ14" s="11">
        <v>4.4999999999999997E-3</v>
      </c>
      <c r="AR14" s="11">
        <v>0.62490000000000001</v>
      </c>
      <c r="AS14" s="11">
        <v>0</v>
      </c>
      <c r="AT14" s="11">
        <v>3.15E-2</v>
      </c>
      <c r="AU14" s="11">
        <v>0</v>
      </c>
      <c r="AV14" s="11">
        <v>16.614999999999998</v>
      </c>
      <c r="AW14" s="11">
        <v>0.40139999999999998</v>
      </c>
      <c r="AX14" s="11">
        <v>0.63129999999999997</v>
      </c>
      <c r="AY14" s="11">
        <v>1.5299999999999999E-2</v>
      </c>
      <c r="AZ14" s="11">
        <v>0.45628604382929638</v>
      </c>
      <c r="BA14" s="11">
        <v>20.041269841269841</v>
      </c>
      <c r="BB14" s="11">
        <v>0.90494870247435133</v>
      </c>
      <c r="BC14" s="11">
        <v>0.77373581011351922</v>
      </c>
      <c r="BD14" s="11">
        <v>0.39414505669256944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3.0006249999999995E-2</v>
      </c>
      <c r="BJ14" s="4">
        <f>DSTDEV(PlotSort,"PhxRed",$BM$35:$BM$36)/SQRT($BH14)</f>
        <v>8.109392060033435E-4</v>
      </c>
      <c r="BK14" s="4">
        <f>DAVERAGE(PlotSort,"PhxRedEdge",$BM$35:$BM$36)</f>
        <v>0.22798125</v>
      </c>
      <c r="BL14" s="4">
        <f>DSTDEV(PlotSort,"PhxRedEdge",$BM$35:$BM$36)/SQRT($BH14)</f>
        <v>6.2207262354031312E-3</v>
      </c>
      <c r="BM14" s="4">
        <f>DAVERAGE(PlotSort,"TMRed",$BM$35:$BM$36)</f>
        <v>3.0743749999999997E-2</v>
      </c>
      <c r="BN14" s="4">
        <f>DSTDEV(PlotSort,"TMRed",$BM$35:$BM$36)/SQRT($BH14)</f>
        <v>8.9232695568011028E-4</v>
      </c>
      <c r="BO14" s="4">
        <f>DAVERAGE(PlotSort,"TMNIR",$BM$35:$BM$36)</f>
        <v>0.62526250000000005</v>
      </c>
      <c r="BP14" s="4">
        <f>DSTDEV(PlotSort,"TMNIR",$BM$35:$BM$36)/SQRT($BH14)</f>
        <v>1.4366729142362223E-2</v>
      </c>
      <c r="BQ14" s="4">
        <f>DAVERAGE(PlotSort,"NDRE",$BM$35:$BM$36)</f>
        <v>0.46599116912471439</v>
      </c>
      <c r="BR14" s="4">
        <f>DSTDEV(PlotSort,"NDRE",$BM$35:$BM$36)/SQRT($BH14)</f>
        <v>4.5271511697867603E-3</v>
      </c>
      <c r="BS14" s="4">
        <f>DAVERAGE(PlotSort,"rvi",$BM$35:$BM$36)</f>
        <v>20.457084205432988</v>
      </c>
      <c r="BT14" s="4">
        <f>DSTDEV(PlotSort,"rvi",$BM$35:$BM$36)/SQRT($BH14)</f>
        <v>0.44837370524432069</v>
      </c>
      <c r="BU14" s="17">
        <f>DAVERAGE(PlotSort,"ndvi",$BM$35:$BM$36)</f>
        <v>0.90617085638410599</v>
      </c>
      <c r="BV14" s="4">
        <f>DSTDEV(PlotSort,"ndvi",$BM$35:$BM$36)/SQRT($BH14)</f>
        <v>1.9871539464239216E-3</v>
      </c>
      <c r="BW14" s="17">
        <f>DAVERAGE(PlotSort,"SAVI",$BM$35:$BM$36)</f>
        <v>0.76994747612067038</v>
      </c>
      <c r="BX14" s="4">
        <f>DSTDEV(PlotSort,"SAVI",$BM$35:$BM$36)/SQRT($BH14)</f>
        <v>7.853404669256157E-3</v>
      </c>
      <c r="BY14" s="17">
        <f>DAVERAGE(PlotSort,"CCCI",$BM$35:$BM$36)</f>
        <v>0.44321148165473273</v>
      </c>
      <c r="BZ14" s="4">
        <f>DSTDEV(PlotSort,"CCCI",$BM$35:$BM$36)/SQRT($BH14)</f>
        <v>2.0160782163414315E-2</v>
      </c>
    </row>
    <row r="15" spans="1:78" ht="13.5" customHeight="1" x14ac:dyDescent="0.2">
      <c r="B15" s="10">
        <v>213</v>
      </c>
      <c r="C15" s="10">
        <v>9.1950000000000003</v>
      </c>
      <c r="D15" s="10">
        <v>213.38312999999999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26</v>
      </c>
      <c r="Q15" s="24">
        <v>2.74</v>
      </c>
      <c r="R15" s="24">
        <v>0.63</v>
      </c>
      <c r="S15" s="24">
        <v>47.59</v>
      </c>
      <c r="T15" s="24">
        <v>95.4</v>
      </c>
      <c r="U15" s="10">
        <v>5</v>
      </c>
      <c r="V15" s="10">
        <v>4.5</v>
      </c>
      <c r="W15" s="10">
        <v>0</v>
      </c>
      <c r="X15" s="10">
        <v>4</v>
      </c>
      <c r="Y15" s="10">
        <v>10</v>
      </c>
      <c r="Z15" s="10">
        <v>1</v>
      </c>
      <c r="AA15" s="10">
        <v>315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0.2767</v>
      </c>
      <c r="AK15" s="10">
        <v>1.1900000000000001E-2</v>
      </c>
      <c r="AL15" s="11">
        <v>2.64E-2</v>
      </c>
      <c r="AM15" s="11">
        <v>1.1000000000000001E-3</v>
      </c>
      <c r="AN15" s="11">
        <v>0.7278</v>
      </c>
      <c r="AO15" s="11">
        <v>2.35E-2</v>
      </c>
      <c r="AP15" s="11">
        <v>0.22170000000000001</v>
      </c>
      <c r="AQ15" s="11">
        <v>7.1999999999999998E-3</v>
      </c>
      <c r="AR15" s="11">
        <v>0.5141</v>
      </c>
      <c r="AS15" s="11">
        <v>9.7999999999999997E-3</v>
      </c>
      <c r="AT15" s="11">
        <v>2.64E-2</v>
      </c>
      <c r="AU15" s="11">
        <v>5.0000000000000001E-4</v>
      </c>
      <c r="AV15" s="11">
        <v>16.4237</v>
      </c>
      <c r="AW15" s="11">
        <v>0.40139999999999998</v>
      </c>
      <c r="AX15" s="11">
        <v>0.63380000000000003</v>
      </c>
      <c r="AY15" s="11">
        <v>1.55E-2</v>
      </c>
      <c r="AZ15" s="11">
        <v>0.48170660432495616</v>
      </c>
      <c r="BA15" s="11">
        <v>24.007575757575758</v>
      </c>
      <c r="BB15" s="11">
        <v>0.92002423508027875</v>
      </c>
      <c r="BC15" s="11">
        <v>0.78529563868298569</v>
      </c>
      <c r="BD15" s="11">
        <v>0.48969067855035314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3.0512500000000005E-2</v>
      </c>
      <c r="BJ15" s="4">
        <f>DSTDEV(PlotSort,"PhxRed",$BN$35:$BN$36)/SQRT($BH15)</f>
        <v>8.7248362653486432E-4</v>
      </c>
      <c r="BK15" s="4">
        <f>DAVERAGE(PlotSort,"PhxRedEdge",$BN$35:$BN$36)</f>
        <v>0.24458750000000001</v>
      </c>
      <c r="BL15" s="4">
        <f>DSTDEV(PlotSort,"PhxRedEdge",$BN$35:$BN$36)/SQRT($BH15)</f>
        <v>6.2020283980323701E-3</v>
      </c>
      <c r="BM15" s="4">
        <f>DAVERAGE(PlotSort,"TMRed",$BN$35:$BN$36)</f>
        <v>3.1612500000000002E-2</v>
      </c>
      <c r="BN15" s="4">
        <f>DSTDEV(PlotSort,"TMRed",$BN$35:$BN$36)/SQRT($BH15)</f>
        <v>9.1093309696313972E-4</v>
      </c>
      <c r="BO15" s="4">
        <f>DAVERAGE(PlotSort,"TMNIR",$BN$35:$BN$36)</f>
        <v>0.66407499999999997</v>
      </c>
      <c r="BP15" s="4">
        <f>DSTDEV(PlotSort,"TMNIR",$BN$35:$BN$36)/SQRT($BH15)</f>
        <v>1.9079642760207616E-2</v>
      </c>
      <c r="BQ15" s="4">
        <f>DAVERAGE(PlotSort,"NDRE",$BN$35:$BN$36)</f>
        <v>0.46119675541106664</v>
      </c>
      <c r="BR15" s="4">
        <f>DSTDEV(PlotSort,"NDRE",$BN$35:$BN$36)/SQRT($BH15)</f>
        <v>8.0801312289746647E-3</v>
      </c>
      <c r="BS15" s="4">
        <f>DAVERAGE(PlotSort,"rvi",$BN$35:$BN$36)</f>
        <v>21.079174058311072</v>
      </c>
      <c r="BT15" s="4">
        <f>DSTDEV(PlotSort,"rvi",$BN$35:$BN$36)/SQRT($BH15)</f>
        <v>0.63863447327715572</v>
      </c>
      <c r="BU15" s="17">
        <f>DAVERAGE(PlotSort,"ndvi",$BN$35:$BN$36)</f>
        <v>0.9088973527412072</v>
      </c>
      <c r="BV15" s="4">
        <f>DSTDEV(PlotSort,"ndvi",$BN$35:$BN$36)/SQRT($BH15)</f>
        <v>2.5771300663425204E-3</v>
      </c>
      <c r="BW15" s="17">
        <f>DAVERAGE(PlotSort,"SAVI",$BN$35:$BN$36)</f>
        <v>0.79232585192938043</v>
      </c>
      <c r="BX15" s="4">
        <f>DSTDEV(PlotSort,"SAVI",$BN$35:$BN$36)/SQRT($BH15)</f>
        <v>9.8867803089239641E-3</v>
      </c>
      <c r="BY15" s="17">
        <f>DAVERAGE(PlotSort,"CCCI",$BN$35:$BN$36)</f>
        <v>0.40935957283278473</v>
      </c>
      <c r="BZ15" s="4">
        <f>DSTDEV(PlotSort,"CCCI",$BN$35:$BN$36)/SQRT($BH15)</f>
        <v>3.6903873315609639E-2</v>
      </c>
    </row>
    <row r="16" spans="1:78" ht="13.5" customHeight="1" x14ac:dyDescent="0.2">
      <c r="B16" s="10">
        <v>213</v>
      </c>
      <c r="C16" s="10">
        <v>9.1880000000000006</v>
      </c>
      <c r="D16" s="10">
        <v>213.38283000000001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26</v>
      </c>
      <c r="Q16" s="24">
        <v>2.74</v>
      </c>
      <c r="R16" s="24">
        <v>0.63</v>
      </c>
      <c r="S16" s="24">
        <v>47.68</v>
      </c>
      <c r="T16" s="24">
        <v>95.34</v>
      </c>
      <c r="U16" s="10">
        <v>5</v>
      </c>
      <c r="V16" s="10">
        <v>4.5</v>
      </c>
      <c r="W16" s="10">
        <v>0</v>
      </c>
      <c r="X16" s="10">
        <v>4</v>
      </c>
      <c r="Y16" s="10">
        <v>10</v>
      </c>
      <c r="Z16" s="10">
        <v>1</v>
      </c>
      <c r="AA16" s="10">
        <v>315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0.28770000000000001</v>
      </c>
      <c r="AK16" s="10">
        <v>7.3000000000000001E-3</v>
      </c>
      <c r="AL16" s="11">
        <v>2.7799999999999998E-2</v>
      </c>
      <c r="AM16" s="11">
        <v>6.9999999999999999E-4</v>
      </c>
      <c r="AN16" s="11">
        <v>0.71240000000000003</v>
      </c>
      <c r="AO16" s="11">
        <v>2.9999999999999997E-4</v>
      </c>
      <c r="AP16" s="11">
        <v>0.22040000000000001</v>
      </c>
      <c r="AQ16" s="11">
        <v>1E-4</v>
      </c>
      <c r="AR16" s="11">
        <v>0.55649999999999999</v>
      </c>
      <c r="AS16" s="11">
        <v>1.21E-2</v>
      </c>
      <c r="AT16" s="11">
        <v>2.9000000000000001E-2</v>
      </c>
      <c r="AU16" s="11">
        <v>5.9999999999999995E-4</v>
      </c>
      <c r="AV16" s="11">
        <v>15.1653</v>
      </c>
      <c r="AW16" s="11">
        <v>0.14979999999999999</v>
      </c>
      <c r="AX16" s="11">
        <v>0.59330000000000005</v>
      </c>
      <c r="AY16" s="11">
        <v>5.8999999999999999E-3</v>
      </c>
      <c r="AZ16" s="11">
        <v>0.45827700626766615</v>
      </c>
      <c r="BA16" s="11">
        <v>20.458620689655174</v>
      </c>
      <c r="BB16" s="11">
        <v>0.90679736461513727</v>
      </c>
      <c r="BC16" s="11">
        <v>0.75421010425020041</v>
      </c>
      <c r="BD16" s="11">
        <v>0.39986820498694325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3.15625E-2</v>
      </c>
      <c r="BJ16" s="4">
        <f>DSTDEV(PlotSort,"PhxRed",$BK$31:$BK$32)/SQRT($BH16)</f>
        <v>6.8846901406913988E-4</v>
      </c>
      <c r="BK16" s="4">
        <f>DAVERAGE(PlotSort,"PhxRedEdge",$BK$31:$BK$32)</f>
        <v>0.23574374999999997</v>
      </c>
      <c r="BL16" s="4">
        <f>DSTDEV(PlotSort,"PhxRedEdge",$BK$31:$BK$32)/SQRT($BH16)</f>
        <v>6.3901941073153104E-3</v>
      </c>
      <c r="BM16" s="4">
        <f>DAVERAGE(PlotSort,"TMRed",$BK$31:$BK$32)</f>
        <v>3.2831249999999999E-2</v>
      </c>
      <c r="BN16" s="4">
        <f>DSTDEV(PlotSort,"TMRed",$BK$31:$BK$32)/SQRT($BH16)</f>
        <v>7.086794497514373E-4</v>
      </c>
      <c r="BO16" s="4">
        <f>DAVERAGE(PlotSort,"TMNIR",$BK$31:$BK$32)</f>
        <v>0.61621249999999994</v>
      </c>
      <c r="BP16" s="4">
        <f>DSTDEV(PlotSort,"TMNIR",$BK$31:$BK$32)/SQRT($BH16)</f>
        <v>1.6202165171667844E-2</v>
      </c>
      <c r="BQ16" s="4">
        <f>DAVERAGE(PlotSort,"NDRE",$BK$31:$BK$32)</f>
        <v>0.44664250175788839</v>
      </c>
      <c r="BR16" s="4">
        <f>DSTDEV(PlotSort,"NDRE",$BK$31:$BK$32)/SQRT($BH16)</f>
        <v>2.503425827088966E-3</v>
      </c>
      <c r="BS16" s="4">
        <f>DAVERAGE(PlotSort,"rvi",$BK$31:$BK$32)</f>
        <v>18.797794293341397</v>
      </c>
      <c r="BT16" s="4">
        <f>DSTDEV(PlotSort,"rvi",$BK$31:$BK$32)/SQRT($BH16)</f>
        <v>0.39014955331034673</v>
      </c>
      <c r="BU16" s="17">
        <f>DAVERAGE(PlotSort,"ndvi",$BK$31:$BK$32)</f>
        <v>0.8983567003072046</v>
      </c>
      <c r="BV16" s="4">
        <f>DSTDEV(PlotSort,"ndvi",$BK$31:$BK$32)/SQRT($BH16)</f>
        <v>2.1113699157354333E-3</v>
      </c>
      <c r="BW16" s="17">
        <f>DAVERAGE(PlotSort,"SAVI",$BK$31:$BK$32)</f>
        <v>0.75947895715093816</v>
      </c>
      <c r="BX16" s="4">
        <f>DSTDEV(PlotSort,"SAVI",$BK$31:$BK$32)/SQRT($BH16)</f>
        <v>9.7476879624455396E-3</v>
      </c>
      <c r="BY16" s="17">
        <f>DAVERAGE(PlotSort,"CCCI",$BK$31:$BK$32)</f>
        <v>0.35957995376985424</v>
      </c>
      <c r="BZ16" s="4">
        <f>DSTDEV(PlotSort,"CCCI",$BK$31:$BK$32)/SQRT($BH16)</f>
        <v>1.155264589425657E-2</v>
      </c>
    </row>
    <row r="17" spans="2:78" ht="13.5" customHeight="1" x14ac:dyDescent="0.2">
      <c r="B17" s="10">
        <v>213</v>
      </c>
      <c r="C17" s="10">
        <v>9.18</v>
      </c>
      <c r="D17" s="10">
        <v>213.38249999999999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26</v>
      </c>
      <c r="Q17" s="24">
        <v>2.74</v>
      </c>
      <c r="R17" s="24">
        <v>0.63</v>
      </c>
      <c r="S17" s="24">
        <v>47.78</v>
      </c>
      <c r="T17" s="24">
        <v>95.26</v>
      </c>
      <c r="U17" s="10">
        <v>5</v>
      </c>
      <c r="V17" s="10">
        <v>4.5</v>
      </c>
      <c r="W17" s="10">
        <v>0</v>
      </c>
      <c r="X17" s="10">
        <v>4</v>
      </c>
      <c r="Y17" s="10">
        <v>10</v>
      </c>
      <c r="Z17" s="10">
        <v>1</v>
      </c>
      <c r="AA17" s="10">
        <v>315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0.27889999999999998</v>
      </c>
      <c r="AK17" s="10">
        <v>1.5E-3</v>
      </c>
      <c r="AL17" s="11">
        <v>2.7400000000000001E-2</v>
      </c>
      <c r="AM17" s="11">
        <v>1E-4</v>
      </c>
      <c r="AN17" s="11">
        <v>0.69520000000000004</v>
      </c>
      <c r="AO17" s="11">
        <v>2.5399999999999999E-2</v>
      </c>
      <c r="AP17" s="11">
        <v>0.21909999999999999</v>
      </c>
      <c r="AQ17" s="11">
        <v>8.0000000000000002E-3</v>
      </c>
      <c r="AR17" s="11">
        <v>0.52790000000000004</v>
      </c>
      <c r="AS17" s="11">
        <v>2.01E-2</v>
      </c>
      <c r="AT17" s="11">
        <v>2.8000000000000001E-2</v>
      </c>
      <c r="AU17" s="11">
        <v>1.1000000000000001E-3</v>
      </c>
      <c r="AV17" s="11">
        <v>15.6853</v>
      </c>
      <c r="AW17" s="11">
        <v>0.58240000000000003</v>
      </c>
      <c r="AX17" s="11">
        <v>0.62360000000000004</v>
      </c>
      <c r="AY17" s="11">
        <v>2.3199999999999998E-2</v>
      </c>
      <c r="AZ17" s="11">
        <v>0.48000474664768017</v>
      </c>
      <c r="BA17" s="11">
        <v>22.271428571428572</v>
      </c>
      <c r="BB17" s="11">
        <v>0.91405770411295262</v>
      </c>
      <c r="BC17" s="11">
        <v>0.77579020493226802</v>
      </c>
      <c r="BD17" s="11">
        <v>0.49738994432074546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2.9774999999999999E-2</v>
      </c>
      <c r="BJ17" s="4">
        <f>DSTDEV(PlotSort,"PhxRed",$BL$31:$BL$32)/SQRT($BH17)</f>
        <v>1.0109607641578711E-3</v>
      </c>
      <c r="BK17" s="4">
        <f>DAVERAGE(PlotSort,"PhxRedEdge",$BL$31:$BL$32)</f>
        <v>0.22268125</v>
      </c>
      <c r="BL17" s="4">
        <f>DSTDEV(PlotSort,"PhxRedEdge",$BL$31:$BL$32)/SQRT($BH17)</f>
        <v>5.606723781541232E-3</v>
      </c>
      <c r="BM17" s="4">
        <f>DAVERAGE(PlotSort,"TMRed",$BL$31:$BL$32)</f>
        <v>3.0343749999999996E-2</v>
      </c>
      <c r="BN17" s="4">
        <f>DSTDEV(PlotSort,"TMRed",$BL$31:$BL$32)/SQRT($BH17)</f>
        <v>1.0785394734701803E-3</v>
      </c>
      <c r="BO17" s="4">
        <f>DAVERAGE(PlotSort,"TMNIR",$BL$31:$BL$32)</f>
        <v>0.62283750000000004</v>
      </c>
      <c r="BP17" s="4">
        <f>DSTDEV(PlotSort,"TMNIR",$BL$31:$BL$32)/SQRT($BH17)</f>
        <v>1.7667932049808665E-2</v>
      </c>
      <c r="BQ17" s="4">
        <f>DAVERAGE(PlotSort,"NDRE",$BL$31:$BL$32)</f>
        <v>0.47244926239369917</v>
      </c>
      <c r="BR17" s="4">
        <f>DSTDEV(PlotSort,"NDRE",$BL$31:$BL$32)/SQRT($BH17)</f>
        <v>5.5263129054398015E-3</v>
      </c>
      <c r="BS17" s="4">
        <f>DAVERAGE(PlotSort,"rvi",$BL$31:$BL$32)</f>
        <v>20.856238209552632</v>
      </c>
      <c r="BT17" s="4">
        <f>DSTDEV(PlotSort,"rvi",$BL$31:$BL$32)/SQRT($BH17)</f>
        <v>0.79014872164729855</v>
      </c>
      <c r="BU17" s="17">
        <f>DAVERAGE(PlotSort,"ndvi",$BL$31:$BL$32)</f>
        <v>0.90602077725929953</v>
      </c>
      <c r="BV17" s="4">
        <f>DSTDEV(PlotSort,"ndvi",$BL$31:$BL$32)/SQRT($BH17)</f>
        <v>4.6684659218283846E-3</v>
      </c>
      <c r="BW17" s="17">
        <f>DAVERAGE(PlotSort,"SAVI",$BL$31:$BL$32)</f>
        <v>0.76818377415479733</v>
      </c>
      <c r="BX17" s="4">
        <f>DSTDEV(PlotSort,"SAVI",$BL$31:$BL$32)/SQRT($BH17)</f>
        <v>1.1465081697279276E-2</v>
      </c>
      <c r="BY17" s="17">
        <f>DAVERAGE(PlotSort,"CCCI",$BL$31:$BL$32)</f>
        <v>0.4783346202512464</v>
      </c>
      <c r="BZ17" s="4">
        <f>DSTDEV(PlotSort,"CCCI",$BL$31:$BL$32)/SQRT($BH17)</f>
        <v>1.9377586755674879E-2</v>
      </c>
    </row>
    <row r="18" spans="2:78" ht="13.5" customHeight="1" x14ac:dyDescent="0.2">
      <c r="B18" s="10">
        <v>213</v>
      </c>
      <c r="C18" s="10">
        <v>9.2479999999999993</v>
      </c>
      <c r="D18" s="10">
        <v>213.38533000000001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26</v>
      </c>
      <c r="Q18" s="24">
        <v>2.74</v>
      </c>
      <c r="R18" s="24">
        <v>0.63</v>
      </c>
      <c r="S18" s="24">
        <v>46.93</v>
      </c>
      <c r="T18" s="24">
        <v>95.9</v>
      </c>
      <c r="U18" s="10">
        <v>5</v>
      </c>
      <c r="V18" s="10">
        <v>4.5</v>
      </c>
      <c r="W18" s="10">
        <v>0</v>
      </c>
      <c r="X18" s="10">
        <v>4</v>
      </c>
      <c r="Y18" s="10">
        <v>10</v>
      </c>
      <c r="Z18" s="10">
        <v>1</v>
      </c>
      <c r="AA18" s="10">
        <v>315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0.33929999999999999</v>
      </c>
      <c r="AK18" s="10">
        <v>2.3999999999999998E-3</v>
      </c>
      <c r="AL18" s="11">
        <v>2.92E-2</v>
      </c>
      <c r="AM18" s="11">
        <v>2.0000000000000001E-4</v>
      </c>
      <c r="AN18" s="11">
        <v>0.87719999999999998</v>
      </c>
      <c r="AO18" s="11">
        <v>1.0800000000000001E-2</v>
      </c>
      <c r="AP18" s="11">
        <v>0.2389</v>
      </c>
      <c r="AQ18" s="11">
        <v>3.0000000000000001E-3</v>
      </c>
      <c r="AR18" s="11">
        <v>0.65439999999999998</v>
      </c>
      <c r="AS18" s="11">
        <v>4.4999999999999997E-3</v>
      </c>
      <c r="AT18" s="11">
        <v>3.0200000000000001E-2</v>
      </c>
      <c r="AU18" s="11">
        <v>2.0000000000000001E-4</v>
      </c>
      <c r="AV18" s="11">
        <v>18.044</v>
      </c>
      <c r="AW18" s="11">
        <v>0.14979999999999999</v>
      </c>
      <c r="AX18" s="11">
        <v>0.63090000000000002</v>
      </c>
      <c r="AY18" s="11">
        <v>5.1999999999999998E-3</v>
      </c>
      <c r="AZ18" s="11">
        <v>0.45067831685444931</v>
      </c>
      <c r="BA18" s="11">
        <v>20.890728476821192</v>
      </c>
      <c r="BB18" s="11">
        <v>0.9086371199515958</v>
      </c>
      <c r="BC18" s="11">
        <v>0.77603134958229258</v>
      </c>
      <c r="BD18" s="11">
        <v>0.35348185091440326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2.825625E-2</v>
      </c>
      <c r="BJ18" s="4">
        <f>DSTDEV(PlotSort,"PhxRed",$BJ$35:$BJ$36)/SQRT($BH18)</f>
        <v>4.447816646026077E-4</v>
      </c>
      <c r="BK18" s="4">
        <f>DAVERAGE(PlotSort,"PhxRedEdge",$BJ$35:$BJ$36)</f>
        <v>0.2144375</v>
      </c>
      <c r="BL18" s="4">
        <f>DSTDEV(PlotSort,"PhxRedEdge",$BJ$35:$BJ$36)/SQRT($BH18)</f>
        <v>3.6076871053349405E-3</v>
      </c>
      <c r="BM18" s="4">
        <f>DAVERAGE(PlotSort,"TMRed",$BJ$35:$BJ$36)</f>
        <v>2.9093749999999998E-2</v>
      </c>
      <c r="BN18" s="4">
        <f>DSTDEV(PlotSort,"TMRed",$BJ$35:$BJ$36)/SQRT($BH18)</f>
        <v>5.2816259728105197E-4</v>
      </c>
      <c r="BO18" s="4">
        <f>DAVERAGE(PlotSort,"TMNIR",$BJ$35:$BJ$36)</f>
        <v>0.59108125</v>
      </c>
      <c r="BP18" s="4">
        <f>DSTDEV(PlotSort,"TMNIR",$BJ$35:$BJ$36)/SQRT($BH18)</f>
        <v>1.2375928311140949E-2</v>
      </c>
      <c r="BQ18" s="4">
        <f>DAVERAGE(PlotSort,"NDRE",$BJ$35:$BJ$36)</f>
        <v>0.46688540822212732</v>
      </c>
      <c r="BR18" s="4">
        <f>DSTDEV(PlotSort,"NDRE",$BJ$35:$BJ$36)/SQRT($BH18)</f>
        <v>4.7713326274688673E-3</v>
      </c>
      <c r="BS18" s="4">
        <f>DAVERAGE(PlotSort,"rvi",$BJ$35:$BJ$36)</f>
        <v>20.471895122661692</v>
      </c>
      <c r="BT18" s="4">
        <f>DSTDEV(PlotSort,"rvi",$BJ$35:$BJ$36)/SQRT($BH18)</f>
        <v>0.6737870946300013</v>
      </c>
      <c r="BU18" s="17">
        <f>DAVERAGE(PlotSort,"ndvi",$BJ$35:$BJ$36)</f>
        <v>0.90537603120147125</v>
      </c>
      <c r="BV18" s="4">
        <f>DSTDEV(PlotSort,"ndvi",$BJ$35:$BJ$36)/SQRT($BH18)</f>
        <v>3.1676858872126067E-3</v>
      </c>
      <c r="BW18" s="17">
        <f>DAVERAGE(PlotSort,"SAVI",$BJ$35:$BJ$36)</f>
        <v>0.75110043047594077</v>
      </c>
      <c r="BX18" s="4">
        <f>DSTDEV(PlotSort,"SAVI",$BJ$35:$BJ$36)/SQRT($BH18)</f>
        <v>9.0030352550487854E-3</v>
      </c>
      <c r="BY18" s="17">
        <f>DAVERAGE(PlotSort,"CCCI",$BJ$35:$BJ$36)</f>
        <v>0.45020812353426759</v>
      </c>
      <c r="BZ18" s="4">
        <f>DSTDEV(PlotSort,"CCCI",$BJ$35:$BJ$36)/SQRT($BH18)</f>
        <v>1.9351594499458627E-2</v>
      </c>
    </row>
    <row r="19" spans="2:78" ht="13.5" customHeight="1" x14ac:dyDescent="0.2">
      <c r="B19" s="10">
        <v>213</v>
      </c>
      <c r="C19" s="10">
        <v>9.2560000000000002</v>
      </c>
      <c r="D19" s="10">
        <v>213.38567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26</v>
      </c>
      <c r="Q19" s="24">
        <v>2.74</v>
      </c>
      <c r="R19" s="24">
        <v>0.63</v>
      </c>
      <c r="S19" s="24">
        <v>46.83</v>
      </c>
      <c r="T19" s="24">
        <v>95.97</v>
      </c>
      <c r="U19" s="10">
        <v>5</v>
      </c>
      <c r="V19" s="10">
        <v>4.5</v>
      </c>
      <c r="W19" s="10">
        <v>0</v>
      </c>
      <c r="X19" s="10">
        <v>4</v>
      </c>
      <c r="Y19" s="10">
        <v>10</v>
      </c>
      <c r="Z19" s="10">
        <v>1</v>
      </c>
      <c r="AA19" s="10">
        <v>315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0.31280000000000002</v>
      </c>
      <c r="AK19" s="10">
        <v>1.2999999999999999E-3</v>
      </c>
      <c r="AL19" s="11">
        <v>2.6499999999999999E-2</v>
      </c>
      <c r="AM19" s="11">
        <v>1E-4</v>
      </c>
      <c r="AN19" s="11">
        <v>0.75039999999999996</v>
      </c>
      <c r="AO19" s="11">
        <v>8.5000000000000006E-3</v>
      </c>
      <c r="AP19" s="11">
        <v>0.20119999999999999</v>
      </c>
      <c r="AQ19" s="11">
        <v>2.3E-3</v>
      </c>
      <c r="AR19" s="11">
        <v>0.58830000000000005</v>
      </c>
      <c r="AS19" s="11">
        <v>2.7000000000000001E-3</v>
      </c>
      <c r="AT19" s="11">
        <v>2.6800000000000001E-2</v>
      </c>
      <c r="AU19" s="11">
        <v>1E-4</v>
      </c>
      <c r="AV19" s="11">
        <v>16.827200000000001</v>
      </c>
      <c r="AW19" s="11">
        <v>0.13519999999999999</v>
      </c>
      <c r="AX19" s="11">
        <v>0.58020000000000005</v>
      </c>
      <c r="AY19" s="11">
        <v>4.7000000000000002E-3</v>
      </c>
      <c r="AZ19" s="11">
        <v>0.48502687484003071</v>
      </c>
      <c r="BA19" s="11">
        <v>21.649253731343286</v>
      </c>
      <c r="BB19" s="11">
        <v>0.91169686985172971</v>
      </c>
      <c r="BC19" s="11">
        <v>0.74986449864498628</v>
      </c>
      <c r="BD19" s="11">
        <v>0.53132771430904535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3.3081249999999993E-2</v>
      </c>
      <c r="BJ19" s="4">
        <f>DSTDEV(PlotSort,"PhxRed",$BK$35:$BK$36)/SQRT($BH19)</f>
        <v>7.928965227779305E-4</v>
      </c>
      <c r="BK19" s="4">
        <f>DAVERAGE(PlotSort,"PhxRedEdge",$BK$35:$BK$36)</f>
        <v>0.24398749999999997</v>
      </c>
      <c r="BL19" s="4">
        <f>DSTDEV(PlotSort,"PhxRedEdge",$BK$35:$BK$36)/SQRT($BH19)</f>
        <v>5.9862681405028944E-3</v>
      </c>
      <c r="BM19" s="4">
        <f>DAVERAGE(PlotSort,"TMRed",$BK$35:$BK$36)</f>
        <v>3.408125E-2</v>
      </c>
      <c r="BN19" s="4">
        <f>DSTDEV(PlotSort,"TMRed",$BK$35:$BK$36)/SQRT($BH19)</f>
        <v>8.7384298503793002E-4</v>
      </c>
      <c r="BO19" s="4">
        <f>DAVERAGE(PlotSort,"TMNIR",$BK$35:$BK$36)</f>
        <v>0.64796874999999987</v>
      </c>
      <c r="BP19" s="4">
        <f>DSTDEV(PlotSort,"TMNIR",$BK$35:$BK$36)/SQRT($BH19)</f>
        <v>1.7750844390127193E-2</v>
      </c>
      <c r="BQ19" s="4">
        <f>DAVERAGE(PlotSort,"NDRE",$BK$35:$BK$36)</f>
        <v>0.4522063559294604</v>
      </c>
      <c r="BR19" s="4">
        <f>DSTDEV(PlotSort,"NDRE",$BK$35:$BK$36)/SQRT($BH19)</f>
        <v>5.3906218659870112E-3</v>
      </c>
      <c r="BS19" s="4">
        <f>DAVERAGE(PlotSort,"rvi",$BK$35:$BK$36)</f>
        <v>19.18213738023233</v>
      </c>
      <c r="BT19" s="4">
        <f>DSTDEV(PlotSort,"rvi",$BK$35:$BK$36)/SQRT($BH19)</f>
        <v>0.63902517278029558</v>
      </c>
      <c r="BU19" s="17">
        <f>DAVERAGE(PlotSort,"ndvi",$BK$35:$BK$36)</f>
        <v>0.89900144636503299</v>
      </c>
      <c r="BV19" s="4">
        <f>DSTDEV(PlotSort,"ndvi",$BK$35:$BK$36)/SQRT($BH19)</f>
        <v>4.1014202288949843E-3</v>
      </c>
      <c r="BW19" s="17">
        <f>DAVERAGE(PlotSort,"SAVI",$BK$35:$BK$36)</f>
        <v>0.77656230082979449</v>
      </c>
      <c r="BX19" s="4">
        <f>DSTDEV(PlotSort,"SAVI",$BK$35:$BK$36)/SQRT($BH19)</f>
        <v>1.1239503623677063E-2</v>
      </c>
      <c r="BY19" s="17">
        <f>DAVERAGE(PlotSort,"CCCI",$BK$35:$BK$36)</f>
        <v>0.38770645048683283</v>
      </c>
      <c r="BZ19" s="4">
        <f>DSTDEV(PlotSort,"CCCI",$BK$35:$BK$36)/SQRT($BH19)</f>
        <v>2.1779440041920294E-2</v>
      </c>
    </row>
    <row r="20" spans="2:78" ht="13.5" customHeight="1" x14ac:dyDescent="0.2">
      <c r="B20" s="10">
        <v>213</v>
      </c>
      <c r="C20" s="10">
        <v>9.2629999999999999</v>
      </c>
      <c r="D20" s="10">
        <v>213.38596000000001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26</v>
      </c>
      <c r="Q20" s="24">
        <v>2.74</v>
      </c>
      <c r="R20" s="24">
        <v>0.63</v>
      </c>
      <c r="S20" s="24">
        <v>46.74</v>
      </c>
      <c r="T20" s="24">
        <v>96.04</v>
      </c>
      <c r="U20" s="10">
        <v>5</v>
      </c>
      <c r="V20" s="10">
        <v>4.5</v>
      </c>
      <c r="W20" s="10">
        <v>0</v>
      </c>
      <c r="X20" s="10">
        <v>4</v>
      </c>
      <c r="Y20" s="10">
        <v>10</v>
      </c>
      <c r="Z20" s="10">
        <v>1</v>
      </c>
      <c r="AA20" s="10">
        <v>315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0.3216</v>
      </c>
      <c r="AK20" s="10">
        <v>6.3E-3</v>
      </c>
      <c r="AL20" s="11">
        <v>2.69E-2</v>
      </c>
      <c r="AM20" s="11">
        <v>5.0000000000000001E-4</v>
      </c>
      <c r="AN20" s="11">
        <v>0.74780000000000002</v>
      </c>
      <c r="AO20" s="11">
        <v>0.02</v>
      </c>
      <c r="AP20" s="11">
        <v>0.1978</v>
      </c>
      <c r="AQ20" s="11">
        <v>5.3E-3</v>
      </c>
      <c r="AR20" s="11">
        <v>0.60519999999999996</v>
      </c>
      <c r="AS20" s="11">
        <v>8.8999999999999999E-3</v>
      </c>
      <c r="AT20" s="11">
        <v>2.7199999999999998E-2</v>
      </c>
      <c r="AU20" s="11">
        <v>4.0000000000000002E-4</v>
      </c>
      <c r="AV20" s="11">
        <v>16.837599999999998</v>
      </c>
      <c r="AW20" s="11">
        <v>0.64059999999999995</v>
      </c>
      <c r="AX20" s="11">
        <v>0.57350000000000001</v>
      </c>
      <c r="AY20" s="11">
        <v>2.18E-2</v>
      </c>
      <c r="AZ20" s="11">
        <v>0.48709970180215229</v>
      </c>
      <c r="BA20" s="11">
        <v>21.084558823529413</v>
      </c>
      <c r="BB20" s="11">
        <v>0.9094389878475112</v>
      </c>
      <c r="BC20" s="11">
        <v>0.74448078495502856</v>
      </c>
      <c r="BD20" s="11">
        <v>0.54909082558698985</v>
      </c>
      <c r="BE20" s="27"/>
    </row>
    <row r="21" spans="2:78" ht="13.5" customHeight="1" x14ac:dyDescent="0.2">
      <c r="B21" s="10">
        <v>213</v>
      </c>
      <c r="C21" s="10">
        <v>9.2720000000000002</v>
      </c>
      <c r="D21" s="10">
        <v>213.38632999999999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26</v>
      </c>
      <c r="Q21" s="24">
        <v>2.74</v>
      </c>
      <c r="R21" s="24">
        <v>0.63</v>
      </c>
      <c r="S21" s="24">
        <v>46.63</v>
      </c>
      <c r="T21" s="24">
        <v>96.12</v>
      </c>
      <c r="U21" s="10">
        <v>5</v>
      </c>
      <c r="V21" s="10">
        <v>4.5</v>
      </c>
      <c r="W21" s="10">
        <v>0</v>
      </c>
      <c r="X21" s="10">
        <v>4</v>
      </c>
      <c r="Y21" s="10">
        <v>10</v>
      </c>
      <c r="Z21" s="10">
        <v>1</v>
      </c>
      <c r="AA21" s="10">
        <v>315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0.32640000000000002</v>
      </c>
      <c r="AK21" s="10">
        <v>1.4E-2</v>
      </c>
      <c r="AL21" s="11">
        <v>2.69E-2</v>
      </c>
      <c r="AM21" s="11">
        <v>1.1999999999999999E-3</v>
      </c>
      <c r="AN21" s="11">
        <v>0.85209999999999997</v>
      </c>
      <c r="AO21" s="11">
        <v>1.1000000000000001E-3</v>
      </c>
      <c r="AP21" s="11">
        <v>0.2215</v>
      </c>
      <c r="AQ21" s="11">
        <v>2.9999999999999997E-4</v>
      </c>
      <c r="AR21" s="11">
        <v>0.62450000000000006</v>
      </c>
      <c r="AS21" s="11">
        <v>3.5299999999999998E-2</v>
      </c>
      <c r="AT21" s="11">
        <v>2.76E-2</v>
      </c>
      <c r="AU21" s="11">
        <v>1.6000000000000001E-3</v>
      </c>
      <c r="AV21" s="11">
        <v>20.063700000000001</v>
      </c>
      <c r="AW21" s="11">
        <v>2.7E-2</v>
      </c>
      <c r="AX21" s="11">
        <v>0.67300000000000004</v>
      </c>
      <c r="AY21" s="11">
        <v>8.9999999999999998E-4</v>
      </c>
      <c r="AZ21" s="11">
        <v>0.50475125768585805</v>
      </c>
      <c r="BA21" s="11">
        <v>24.384057971014496</v>
      </c>
      <c r="BB21" s="11">
        <v>0.92121039109334868</v>
      </c>
      <c r="BC21" s="11">
        <v>0.80634682658670664</v>
      </c>
      <c r="BD21" s="11">
        <v>0.61020904772511764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0.2676</v>
      </c>
      <c r="BJ21" s="4"/>
      <c r="BK21" s="4">
        <f>DAVERAGE(PlotSort2,"PhxRedEdge",$BO$31:$BO$32)</f>
        <v>0.28849999999999998</v>
      </c>
      <c r="BL21" s="4"/>
      <c r="BM21" s="4">
        <f>DAVERAGE(PlotSort2,"TMRed",$BO$31:$BO$32)</f>
        <v>0.26419999999999999</v>
      </c>
      <c r="BN21" s="4"/>
      <c r="BO21" s="4">
        <f>DAVERAGE(PlotSort2,"TMNIR",$BO$31:$BO$32)</f>
        <v>0.3246</v>
      </c>
      <c r="BP21" s="4"/>
      <c r="BQ21" s="4">
        <f>DAVERAGE(PlotSort2,"NDRE",$BO$31:$BO$32)</f>
        <v>5.8881096069156778E-2</v>
      </c>
      <c r="BR21" s="4"/>
      <c r="BS21" s="4">
        <f>DAVERAGE(PlotSort2,"rvi",$BO$31:$BO$32)</f>
        <v>1.2286146858440576</v>
      </c>
      <c r="BT21" s="4"/>
      <c r="BU21" s="17">
        <f>DAVERAGE(PlotSort2,"ndvi",$BO$31:$BO$32)</f>
        <v>0.10258152173913045</v>
      </c>
      <c r="BV21" s="4"/>
      <c r="BW21" s="17">
        <f>DAVERAGE(PlotSort2,"SAVI",$BO$31:$BO$32)</f>
        <v>8.3210874357090389E-2</v>
      </c>
      <c r="BX21" s="4"/>
      <c r="BY21" s="17">
        <f>DAVERAGE(PlotSort2,"CCCI",$BO$31:$BO$32)</f>
        <v>0.59168441930701321</v>
      </c>
      <c r="BZ21" s="4"/>
    </row>
    <row r="22" spans="2:78" ht="13.5" customHeight="1" x14ac:dyDescent="0.2">
      <c r="B22" s="10">
        <v>213</v>
      </c>
      <c r="C22" s="10">
        <v>9.2789999999999999</v>
      </c>
      <c r="D22" s="10">
        <v>213.38663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26</v>
      </c>
      <c r="Q22" s="24">
        <v>2.74</v>
      </c>
      <c r="R22" s="24">
        <v>0.63</v>
      </c>
      <c r="S22" s="24">
        <v>46.54</v>
      </c>
      <c r="T22" s="24">
        <v>96.19</v>
      </c>
      <c r="U22" s="10">
        <v>5</v>
      </c>
      <c r="V22" s="10">
        <v>4.5</v>
      </c>
      <c r="W22" s="10">
        <v>0</v>
      </c>
      <c r="X22" s="10">
        <v>4</v>
      </c>
      <c r="Y22" s="10">
        <v>10</v>
      </c>
      <c r="Z22" s="10">
        <v>1</v>
      </c>
      <c r="AA22" s="10">
        <v>315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0.30280000000000001</v>
      </c>
      <c r="AK22" s="10">
        <v>5.5999999999999999E-3</v>
      </c>
      <c r="AL22" s="11">
        <v>2.46E-2</v>
      </c>
      <c r="AM22" s="11">
        <v>5.0000000000000001E-4</v>
      </c>
      <c r="AN22" s="11">
        <v>0.81789999999999996</v>
      </c>
      <c r="AO22" s="11">
        <v>7.3000000000000001E-3</v>
      </c>
      <c r="AP22" s="11">
        <v>0.20979999999999999</v>
      </c>
      <c r="AQ22" s="11">
        <v>1.9E-3</v>
      </c>
      <c r="AR22" s="11">
        <v>0.5766</v>
      </c>
      <c r="AS22" s="11">
        <v>1.2500000000000001E-2</v>
      </c>
      <c r="AT22" s="11">
        <v>2.52E-2</v>
      </c>
      <c r="AU22" s="11">
        <v>5.0000000000000001E-4</v>
      </c>
      <c r="AV22" s="11">
        <v>18.241599999999998</v>
      </c>
      <c r="AW22" s="11">
        <v>0.38479999999999998</v>
      </c>
      <c r="AX22" s="11">
        <v>0.60470000000000002</v>
      </c>
      <c r="AY22" s="11">
        <v>1.2800000000000001E-2</v>
      </c>
      <c r="AZ22" s="11">
        <v>0.48483732351135672</v>
      </c>
      <c r="BA22" s="11">
        <v>23.996031746031747</v>
      </c>
      <c r="BB22" s="11">
        <v>0.9199872995713605</v>
      </c>
      <c r="BC22" s="11">
        <v>0.76931586866094337</v>
      </c>
      <c r="BD22" s="11">
        <v>0.5066394669720824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0.31474999999999997</v>
      </c>
      <c r="BJ22" s="4">
        <f>DSTDEV(PlotSort2,"PhxRed",$BP$31:$BP$32)/SQRT($BH22)</f>
        <v>3.6500000000000139E-3</v>
      </c>
      <c r="BK22" s="4">
        <f>DAVERAGE(PlotSort2,"PhxRedEdge",$BP$31:$BP$32)</f>
        <v>0.3478</v>
      </c>
      <c r="BL22" s="4">
        <f>DSTDEV(PlotSort2,"PhxRedEdge",$BP$31:$BP$32)/SQRT($BH22)</f>
        <v>3.8000000000000251E-3</v>
      </c>
      <c r="BM22" s="4">
        <f>DAVERAGE(PlotSort2,"TMRed",$BP$31:$BP$32)</f>
        <v>0.30935000000000001</v>
      </c>
      <c r="BN22" s="4">
        <f>DSTDEV(PlotSort2,"TMRed",$BP$31:$BP$32)/SQRT($BH22)</f>
        <v>4.049999999999998E-3</v>
      </c>
      <c r="BO22" s="4">
        <f>DAVERAGE(PlotSort2,"TMNIR",$BP$31:$BP$32)</f>
        <v>0.38690000000000002</v>
      </c>
      <c r="BP22" s="4">
        <f>DSTDEV(PlotSort2,"TMNIR",$BP$31:$BP$32)/SQRT($BH22)</f>
        <v>4.6000000000000207E-3</v>
      </c>
      <c r="BQ22" s="4">
        <f>DAVERAGE(PlotSort2,"NDRE",$BP$31:$BP$32)</f>
        <v>5.3213507543529617E-2</v>
      </c>
      <c r="BR22" s="4">
        <f>DSTDEV(PlotSort2,"NDRE",$BP$31:$BP$32)/SQRT($BH22)</f>
        <v>4.8047711533189327E-4</v>
      </c>
      <c r="BS22" s="4">
        <f>DAVERAGE(PlotSort2,"rvi",$BP$31:$BP$32)</f>
        <v>1.2507066187212468</v>
      </c>
      <c r="BT22" s="4">
        <f>DSTDEV(PlotSort2,"rvi",$BP$31:$BP$32)/SQRT($BH22)</f>
        <v>1.5043213377113895E-3</v>
      </c>
      <c r="BU22" s="17">
        <f>DAVERAGE(PlotSort2,"ndvi",$BP$31:$BP$32)</f>
        <v>0.1113897845143003</v>
      </c>
      <c r="BV22" s="4">
        <f>DSTDEV(PlotSort2,"ndvi",$BP$31:$BP$32)/SQRT($BH22)</f>
        <v>5.9392694585089212E-4</v>
      </c>
      <c r="BW22" s="17">
        <f>DAVERAGE(PlotSort2,"SAVI",$BP$31:$BP$32)</f>
        <v>9.7241476863825449E-2</v>
      </c>
      <c r="BX22" s="4">
        <f>DSTDEV(PlotSort2,"SAVI",$BP$31:$BP$32)/SQRT($BH22)</f>
        <v>1.349113886901787E-5</v>
      </c>
      <c r="BY22" s="17">
        <f>DAVERAGE(PlotSort2,"CCCI",$BP$31:$BP$32)</f>
        <v>0.39880183161113836</v>
      </c>
      <c r="BZ22" s="4">
        <f>DSTDEV(PlotSort2,"CCCI",$BP$31:$BP$32)/SQRT($BH22)</f>
        <v>1.4480926740218973E-2</v>
      </c>
    </row>
    <row r="23" spans="2:78" ht="13.5" customHeight="1" x14ac:dyDescent="0.2">
      <c r="B23" s="10">
        <v>213</v>
      </c>
      <c r="C23" s="10">
        <v>9.2870000000000008</v>
      </c>
      <c r="D23" s="10">
        <v>213.38695999999999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26</v>
      </c>
      <c r="Q23" s="24">
        <v>2.74</v>
      </c>
      <c r="R23" s="24">
        <v>0.63</v>
      </c>
      <c r="S23" s="24">
        <v>46.44</v>
      </c>
      <c r="T23" s="24">
        <v>96.27</v>
      </c>
      <c r="U23" s="10">
        <v>5</v>
      </c>
      <c r="V23" s="10">
        <v>4.5</v>
      </c>
      <c r="W23" s="10">
        <v>0</v>
      </c>
      <c r="X23" s="10">
        <v>4</v>
      </c>
      <c r="Y23" s="10">
        <v>10</v>
      </c>
      <c r="Z23" s="10">
        <v>1</v>
      </c>
      <c r="AA23" s="10">
        <v>315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0.39510000000000001</v>
      </c>
      <c r="AK23" s="10">
        <v>1.06E-2</v>
      </c>
      <c r="AL23" s="11">
        <v>3.1699999999999999E-2</v>
      </c>
      <c r="AM23" s="11">
        <v>8.0000000000000004E-4</v>
      </c>
      <c r="AN23" s="11">
        <v>0.77339999999999998</v>
      </c>
      <c r="AO23" s="11">
        <v>2.9399999999999999E-2</v>
      </c>
      <c r="AP23" s="11">
        <v>0.19550000000000001</v>
      </c>
      <c r="AQ23" s="11">
        <v>7.4000000000000003E-3</v>
      </c>
      <c r="AR23" s="11">
        <v>0.76349999999999996</v>
      </c>
      <c r="AS23" s="11">
        <v>1.9699999999999999E-2</v>
      </c>
      <c r="AT23" s="11">
        <v>3.2899999999999999E-2</v>
      </c>
      <c r="AU23" s="11">
        <v>8.0000000000000004E-4</v>
      </c>
      <c r="AV23" s="11">
        <v>15.6374</v>
      </c>
      <c r="AW23" s="11">
        <v>0.57199999999999995</v>
      </c>
      <c r="AX23" s="11">
        <v>0.51149999999999995</v>
      </c>
      <c r="AY23" s="11">
        <v>1.8700000000000001E-2</v>
      </c>
      <c r="AZ23" s="11">
        <v>0.4469589816124469</v>
      </c>
      <c r="BA23" s="11">
        <v>15.547112462006078</v>
      </c>
      <c r="BB23" s="11">
        <v>0.87913299044819981</v>
      </c>
      <c r="BC23" s="11">
        <v>0.68738031405591715</v>
      </c>
      <c r="BD23" s="11">
        <v>0.41531519604599548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0.18140000000000001</v>
      </c>
      <c r="BJ23" s="4">
        <f>DSTDEV(PlotSort2,"PhxRed",$BQ$31:$BQ$32)/SQRT($BH23)</f>
        <v>9.999999999999995E-3</v>
      </c>
      <c r="BK23" s="4">
        <f>DAVERAGE(PlotSort2,"PhxRedEdge",$BQ$31:$BQ$32)</f>
        <v>0.22950000000000001</v>
      </c>
      <c r="BL23" s="4">
        <f>DSTDEV(PlotSort2,"PhxRedEdge",$BQ$31:$BQ$32)/SQRT($BH23)</f>
        <v>1.0000000000000009E-3</v>
      </c>
      <c r="BM23" s="4">
        <f>DAVERAGE(PlotSort2,"TMRed",$BQ$31:$BQ$32)</f>
        <v>0.18179999999999999</v>
      </c>
      <c r="BN23" s="4">
        <f>DSTDEV(PlotSort2,"TMRed",$BQ$31:$BQ$32)/SQRT($BH23)</f>
        <v>9.099999999999997E-3</v>
      </c>
      <c r="BO23" s="4">
        <f>DAVERAGE(PlotSort2,"TMNIR",$BQ$31:$BQ$32)</f>
        <v>0.26134999999999997</v>
      </c>
      <c r="BP23" s="4">
        <f>DSTDEV(PlotSort2,"TMNIR",$BQ$31:$BQ$32)/SQRT($BH23)</f>
        <v>1.3499999999999899E-3</v>
      </c>
      <c r="BQ23" s="4">
        <f>DAVERAGE(PlotSort2,"NDRE",$BQ$31:$BQ$32)</f>
        <v>6.4885513609448775E-2</v>
      </c>
      <c r="BR23" s="4">
        <f>DSTDEV(PlotSort2,"NDRE",$BQ$31:$BQ$32)/SQRT($BH23)</f>
        <v>4.0240204343034569E-4</v>
      </c>
      <c r="BS23" s="4">
        <f>DAVERAGE(PlotSort2,"rvi",$BQ$31:$BQ$32)</f>
        <v>1.440807008401674</v>
      </c>
      <c r="BT23" s="4">
        <f>DSTDEV(PlotSort2,"rvi",$BQ$31:$BQ$32)/SQRT($BH23)</f>
        <v>6.4693860156519456E-2</v>
      </c>
      <c r="BU23" s="17">
        <f>DAVERAGE(PlotSort2,"ndvi",$BQ$31:$BQ$32)</f>
        <v>0.18002282742094777</v>
      </c>
      <c r="BV23" s="4">
        <f>DSTDEV(PlotSort2,"ndvi",$BQ$31:$BQ$32)/SQRT($BH23)</f>
        <v>2.1733585798372881E-2</v>
      </c>
      <c r="BW23" s="17">
        <f>DAVERAGE(PlotSort2,"SAVI",$BQ$31:$BQ$32)</f>
        <v>0.1266696391565082</v>
      </c>
      <c r="BX23" s="4">
        <f>DSTDEV(PlotSort2,"SAVI",$BQ$31:$BQ$32)/SQRT($BH23)</f>
        <v>1.3729202914897379E-2</v>
      </c>
      <c r="BY23" s="17">
        <f>DAVERAGE(PlotSort2,"CCCI",$BQ$31:$BQ$32)</f>
        <v>5.0747333435766671E-2</v>
      </c>
      <c r="BZ23" s="4">
        <f>DSTDEV(PlotSort2,"CCCI",$BQ$31:$BQ$32)/SQRT($BH23)</f>
        <v>0.15682567165312114</v>
      </c>
    </row>
    <row r="24" spans="2:78" ht="13.5" customHeight="1" x14ac:dyDescent="0.2">
      <c r="B24" s="10">
        <v>213</v>
      </c>
      <c r="C24" s="10">
        <v>9.2949999999999999</v>
      </c>
      <c r="D24" s="10">
        <v>213.38729000000001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26</v>
      </c>
      <c r="Q24" s="24">
        <v>2.74</v>
      </c>
      <c r="R24" s="24">
        <v>0.63</v>
      </c>
      <c r="S24" s="24">
        <v>46.34</v>
      </c>
      <c r="T24" s="24">
        <v>96.34</v>
      </c>
      <c r="U24" s="10">
        <v>5</v>
      </c>
      <c r="V24" s="10">
        <v>4.5</v>
      </c>
      <c r="W24" s="10">
        <v>0</v>
      </c>
      <c r="X24" s="10">
        <v>4</v>
      </c>
      <c r="Y24" s="10">
        <v>10</v>
      </c>
      <c r="Z24" s="10">
        <v>1</v>
      </c>
      <c r="AA24" s="10">
        <v>315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0.35749999999999998</v>
      </c>
      <c r="AK24" s="10">
        <v>4.1000000000000003E-3</v>
      </c>
      <c r="AL24" s="11">
        <v>2.8299999999999999E-2</v>
      </c>
      <c r="AM24" s="11">
        <v>2.9999999999999997E-4</v>
      </c>
      <c r="AN24" s="11">
        <v>0.84919999999999995</v>
      </c>
      <c r="AO24" s="11">
        <v>5.0000000000000001E-4</v>
      </c>
      <c r="AP24" s="11">
        <v>0.21149999999999999</v>
      </c>
      <c r="AQ24" s="11">
        <v>1E-4</v>
      </c>
      <c r="AR24" s="11">
        <v>0.68840000000000001</v>
      </c>
      <c r="AS24" s="11">
        <v>2.7000000000000001E-3</v>
      </c>
      <c r="AT24" s="11">
        <v>2.92E-2</v>
      </c>
      <c r="AU24" s="11">
        <v>1E-4</v>
      </c>
      <c r="AV24" s="11">
        <v>17.700800000000001</v>
      </c>
      <c r="AW24" s="11">
        <v>0.30159999999999998</v>
      </c>
      <c r="AX24" s="11">
        <v>0.57150000000000001</v>
      </c>
      <c r="AY24" s="11">
        <v>9.7000000000000003E-3</v>
      </c>
      <c r="AZ24" s="11">
        <v>0.45977011494252867</v>
      </c>
      <c r="BA24" s="11">
        <v>19.57191780821918</v>
      </c>
      <c r="BB24" s="11">
        <v>0.90278008989512237</v>
      </c>
      <c r="BC24" s="11">
        <v>0.73902970836740256</v>
      </c>
      <c r="BD24" s="11">
        <v>0.41919930401962374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0.71550000000000002</v>
      </c>
      <c r="BJ24" s="4"/>
      <c r="BK24" s="4">
        <f>DAVERAGE(PlotSort2,"PhxRedEdge",$BR$31:$BR$32)</f>
        <v>0.70000000000000007</v>
      </c>
      <c r="BL24" s="4"/>
      <c r="BM24" s="4">
        <f>DAVERAGE(PlotSort2,"TMRed",$BR$31:$BR$32)</f>
        <v>0.71599999999999997</v>
      </c>
      <c r="BN24" s="4"/>
      <c r="BO24" s="4">
        <f>DAVERAGE(PlotSort2,"TMNIR",$BR$31:$BR$32)</f>
        <v>0.67910000000000004</v>
      </c>
      <c r="BP24" s="4"/>
      <c r="BQ24" s="4">
        <f>DAVERAGE(PlotSort2,"NDRE",$BR$31:$BR$32)</f>
        <v>-1.5154811108694094E-2</v>
      </c>
      <c r="BR24" s="4"/>
      <c r="BS24" s="4">
        <f>DAVERAGE(PlotSort2,"rvi",$BR$31:$BR$32)</f>
        <v>23.71159217877095</v>
      </c>
      <c r="BT24" s="4"/>
      <c r="BU24" s="17">
        <f>DAVERAGE(PlotSort2,"ndvi",$BR$31:$BR$32)</f>
        <v>-2.6449716866174419E-2</v>
      </c>
      <c r="BV24" s="4"/>
      <c r="BW24" s="17">
        <f>DAVERAGE(PlotSort2,"SAVI",$BR$31:$BR$32)</f>
        <v>-2.9206902010447944E-2</v>
      </c>
      <c r="BX24" s="4"/>
      <c r="BY24" s="17">
        <f>DAVERAGE(PlotSort2,"CCCI",$BR$31:$BR$32)</f>
        <v>0.45550671389508307</v>
      </c>
      <c r="BZ24" s="4"/>
    </row>
    <row r="25" spans="2:78" ht="13.5" customHeight="1" x14ac:dyDescent="0.2">
      <c r="B25" s="10">
        <v>213</v>
      </c>
      <c r="C25" s="10">
        <v>9.3030000000000008</v>
      </c>
      <c r="D25" s="10">
        <v>213.38762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26</v>
      </c>
      <c r="Q25" s="24">
        <v>2.74</v>
      </c>
      <c r="R25" s="24">
        <v>0.63</v>
      </c>
      <c r="S25" s="24">
        <v>46.24</v>
      </c>
      <c r="T25" s="24">
        <v>96.42</v>
      </c>
      <c r="U25" s="10">
        <v>5</v>
      </c>
      <c r="V25" s="10">
        <v>4.5</v>
      </c>
      <c r="W25" s="10">
        <v>0</v>
      </c>
      <c r="X25" s="10">
        <v>4</v>
      </c>
      <c r="Y25" s="10">
        <v>10</v>
      </c>
      <c r="Z25" s="10">
        <v>1</v>
      </c>
      <c r="AA25" s="10">
        <v>315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0.38040000000000002</v>
      </c>
      <c r="AK25" s="10">
        <v>1.66E-2</v>
      </c>
      <c r="AL25" s="11">
        <v>2.9700000000000001E-2</v>
      </c>
      <c r="AM25" s="11">
        <v>1.2999999999999999E-3</v>
      </c>
      <c r="AN25" s="11">
        <v>0.80249999999999999</v>
      </c>
      <c r="AO25" s="11">
        <v>3.2800000000000003E-2</v>
      </c>
      <c r="AP25" s="11">
        <v>0.19700000000000001</v>
      </c>
      <c r="AQ25" s="11">
        <v>8.0000000000000002E-3</v>
      </c>
      <c r="AR25" s="11">
        <v>0.73309999999999997</v>
      </c>
      <c r="AS25" s="11">
        <v>3.4000000000000002E-2</v>
      </c>
      <c r="AT25" s="11">
        <v>3.0700000000000002E-2</v>
      </c>
      <c r="AU25" s="11">
        <v>1.4E-3</v>
      </c>
      <c r="AV25" s="11">
        <v>15.803800000000001</v>
      </c>
      <c r="AW25" s="11">
        <v>0.70099999999999996</v>
      </c>
      <c r="AX25" s="11">
        <v>0.50370000000000004</v>
      </c>
      <c r="AY25" s="11">
        <v>2.23E-2</v>
      </c>
      <c r="AZ25" s="11">
        <v>0.43770515199086624</v>
      </c>
      <c r="BA25" s="11">
        <v>16.407166123778502</v>
      </c>
      <c r="BB25" s="11">
        <v>0.88510479041916179</v>
      </c>
      <c r="BC25" s="11">
        <v>0.68590487238979114</v>
      </c>
      <c r="BD25" s="11">
        <v>0.34699396684472539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1.0012000000000001</v>
      </c>
      <c r="BJ25" s="4">
        <f>DSTDEV(PlotSort2,"PhxRed",$BS$31:$BS$32)/SQRT($BH25)</f>
        <v>4.7056703383613245E-3</v>
      </c>
      <c r="BK25" s="4">
        <f>DAVERAGE(PlotSort2,"PhxRedEdge",$BS$31:$BS$32)</f>
        <v>1.0009666666666668</v>
      </c>
      <c r="BL25" s="4">
        <f>DSTDEV(PlotSort2,"PhxRedEdge",$BS$31:$BS$32)/SQRT($BH25)</f>
        <v>4.7631688798296847E-3</v>
      </c>
      <c r="BM25" s="4">
        <f>DAVERAGE(PlotSort2,"TMRed",$BS$31:$BS$32)</f>
        <v>1.0012000000000001</v>
      </c>
      <c r="BN25" s="4">
        <f>DSTDEV(PlotSort2,"TMRed",$BS$31:$BS$32)/SQRT($BH25)</f>
        <v>4.7056703383613245E-3</v>
      </c>
      <c r="BO25" s="4">
        <f>DAVERAGE(PlotSort2,"TMNIR",$BS$31:$BS$32)</f>
        <v>1.0009666666666668</v>
      </c>
      <c r="BP25" s="4">
        <f>DSTDEV(PlotSort2,"TMNIR",$BS$31:$BS$32)/SQRT($BH25)</f>
        <v>4.7631688798296847E-3</v>
      </c>
      <c r="BQ25" s="4">
        <f>DAVERAGE(PlotSort2,"NDRE",$BS$31:$BS$32)</f>
        <v>0.77496334815894252</v>
      </c>
      <c r="BR25" s="4">
        <f>DSTDEV(PlotSort2,"NDRE",$BS$31:$BS$32)/SQRT($BH25)</f>
        <v>4.9769456487396653E-3</v>
      </c>
      <c r="BS25" s="4">
        <f>DAVERAGE(PlotSort2,"rvi",$BS$31:$BS$32)</f>
        <v>1.3313179954048835</v>
      </c>
      <c r="BT25" s="4">
        <f>DSTDEV(PlotSort2,"rvi",$BS$31:$BS$32)/SQRT($BH25)</f>
        <v>1.5511673102689317E-2</v>
      </c>
      <c r="BU25" s="17">
        <f>DAVERAGE(PlotSort2,"ndvi",$BS$31:$BS$32)</f>
        <v>0.14204056684138264</v>
      </c>
      <c r="BV25" s="4">
        <f>DSTDEV(PlotSort2,"ndvi",$BS$31:$BS$32)/SQRT($BH25)</f>
        <v>5.6817787659832917E-3</v>
      </c>
      <c r="BW25" s="17">
        <f>DAVERAGE(PlotSort2,"SAVI",$BS$31:$BS$32)</f>
        <v>0.21085505240077551</v>
      </c>
      <c r="BX25" s="4">
        <f>DSTDEV(PlotSort2,"SAVI",$BS$31:$BS$32)/SQRT($BH25)</f>
        <v>7.9602615990871095E-3</v>
      </c>
      <c r="BY25" s="17">
        <f>DAVERAGE(PlotSort2,"CCCI",$BS$31:$BS$32)</f>
        <v>12.36148340701609</v>
      </c>
      <c r="BZ25" s="4">
        <f>DSTDEV(PlotSort2,"CCCI",$BS$31:$BS$32)/SQRT($BH25)</f>
        <v>0.15198477839961258</v>
      </c>
    </row>
    <row r="26" spans="2:78" ht="13.5" customHeight="1" x14ac:dyDescent="0.2">
      <c r="B26" s="10">
        <v>213</v>
      </c>
      <c r="C26" s="10">
        <v>9.532</v>
      </c>
      <c r="D26" s="10">
        <v>213.39716999999999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26</v>
      </c>
      <c r="Q26" s="24">
        <v>2.74</v>
      </c>
      <c r="R26" s="24">
        <v>0.63</v>
      </c>
      <c r="S26" s="24">
        <v>43.39</v>
      </c>
      <c r="T26" s="24">
        <v>98.68</v>
      </c>
      <c r="U26" s="10">
        <v>5</v>
      </c>
      <c r="V26" s="10">
        <v>4.5</v>
      </c>
      <c r="W26" s="10">
        <v>0</v>
      </c>
      <c r="X26" s="10">
        <v>4</v>
      </c>
      <c r="Y26" s="10">
        <v>10</v>
      </c>
      <c r="Z26" s="10">
        <v>1</v>
      </c>
      <c r="AA26" s="10">
        <v>315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0.53310000000000002</v>
      </c>
      <c r="AK26" s="10">
        <v>2.29E-2</v>
      </c>
      <c r="AL26" s="11">
        <v>3.5799999999999998E-2</v>
      </c>
      <c r="AM26" s="11">
        <v>1.5E-3</v>
      </c>
      <c r="AN26" s="11">
        <v>1.3388</v>
      </c>
      <c r="AO26" s="11">
        <v>2.93E-2</v>
      </c>
      <c r="AP26" s="11">
        <v>0.28189999999999998</v>
      </c>
      <c r="AQ26" s="11">
        <v>6.1999999999999998E-3</v>
      </c>
      <c r="AR26" s="11">
        <v>1.0450999999999999</v>
      </c>
      <c r="AS26" s="11">
        <v>2.23E-2</v>
      </c>
      <c r="AT26" s="11">
        <v>3.7600000000000001E-2</v>
      </c>
      <c r="AU26" s="11">
        <v>8.0000000000000004E-4</v>
      </c>
      <c r="AV26" s="11">
        <v>27.169</v>
      </c>
      <c r="AW26" s="11">
        <v>0.1144</v>
      </c>
      <c r="AX26" s="11">
        <v>0.74170000000000003</v>
      </c>
      <c r="AY26" s="11">
        <v>3.0999999999999999E-3</v>
      </c>
      <c r="AZ26" s="11">
        <v>0.44919890582258698</v>
      </c>
      <c r="BA26" s="11">
        <v>19.726063829787233</v>
      </c>
      <c r="BB26" s="11">
        <v>0.90350314384704233</v>
      </c>
      <c r="BC26" s="11">
        <v>0.82556867036660675</v>
      </c>
      <c r="BD26" s="11">
        <v>0.35946468316610636</v>
      </c>
      <c r="BE26" s="27"/>
    </row>
    <row r="27" spans="2:78" ht="13.5" customHeight="1" x14ac:dyDescent="0.2">
      <c r="B27" s="10">
        <v>213</v>
      </c>
      <c r="C27" s="10">
        <v>9.5239999999999991</v>
      </c>
      <c r="D27" s="10">
        <v>213.39682999999999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26</v>
      </c>
      <c r="Q27" s="24">
        <v>2.74</v>
      </c>
      <c r="R27" s="24">
        <v>0.63</v>
      </c>
      <c r="S27" s="24">
        <v>43.49</v>
      </c>
      <c r="T27" s="24">
        <v>98.6</v>
      </c>
      <c r="U27" s="10">
        <v>5</v>
      </c>
      <c r="V27" s="10">
        <v>4.5</v>
      </c>
      <c r="W27" s="10">
        <v>0</v>
      </c>
      <c r="X27" s="10">
        <v>4</v>
      </c>
      <c r="Y27" s="10">
        <v>10</v>
      </c>
      <c r="Z27" s="10">
        <v>1</v>
      </c>
      <c r="AA27" s="10">
        <v>315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0.52659999999999996</v>
      </c>
      <c r="AK27" s="10">
        <v>4.3E-3</v>
      </c>
      <c r="AL27" s="11">
        <v>3.5400000000000001E-2</v>
      </c>
      <c r="AM27" s="11">
        <v>2.9999999999999997E-4</v>
      </c>
      <c r="AN27" s="11">
        <v>1.2574000000000001</v>
      </c>
      <c r="AO27" s="11">
        <v>4.7500000000000001E-2</v>
      </c>
      <c r="AP27" s="11">
        <v>0.26569999999999999</v>
      </c>
      <c r="AQ27" s="11">
        <v>0.01</v>
      </c>
      <c r="AR27" s="11">
        <v>1.0178</v>
      </c>
      <c r="AS27" s="11">
        <v>2.8199999999999999E-2</v>
      </c>
      <c r="AT27" s="11">
        <v>3.6799999999999999E-2</v>
      </c>
      <c r="AU27" s="11">
        <v>1E-3</v>
      </c>
      <c r="AV27" s="11">
        <v>25.567399999999999</v>
      </c>
      <c r="AW27" s="11">
        <v>0.88400000000000001</v>
      </c>
      <c r="AX27" s="11">
        <v>0.7006</v>
      </c>
      <c r="AY27" s="11">
        <v>2.4199999999999999E-2</v>
      </c>
      <c r="AZ27" s="11">
        <v>0.45006726689433929</v>
      </c>
      <c r="BA27" s="11">
        <v>19.038043478260871</v>
      </c>
      <c r="BB27" s="11">
        <v>0.90018985625169501</v>
      </c>
      <c r="BC27" s="11">
        <v>0.80467108453208325</v>
      </c>
      <c r="BD27" s="11">
        <v>0.37333744362331617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7.6350000000000001E-2</v>
      </c>
      <c r="BJ27" s="4">
        <f>DSTDEV(PlotSort2,"PhxRed",$BT$31:$BT$32)/SQRT($BH27)</f>
        <v>2.4500000000000008E-3</v>
      </c>
      <c r="BK27" s="4">
        <f>DAVERAGE(PlotSort2,"PhxRedEdge",$BT$31:$BT$32)</f>
        <v>0.23425000000000001</v>
      </c>
      <c r="BL27" s="4">
        <f>DSTDEV(PlotSort2,"PhxRedEdge",$BT$31:$BT$32)/SQRT($BH27)</f>
        <v>3.5000000000000309E-4</v>
      </c>
      <c r="BM27" s="4">
        <f>DAVERAGE(PlotSort2,"TMRed",$BT$31:$BT$32)</f>
        <v>7.644999999999999E-2</v>
      </c>
      <c r="BN27" s="4">
        <f>DSTDEV(PlotSort2,"TMRed",$BT$31:$BT$32)/SQRT($BH27)</f>
        <v>3.4500000000000012E-3</v>
      </c>
      <c r="BO27" s="4">
        <f>DAVERAGE(PlotSort2,"TMNIR",$BT$31:$BT$32)</f>
        <v>0.54760000000000009</v>
      </c>
      <c r="BP27" s="4">
        <f>DSTDEV(PlotSort2,"TMNIR",$BT$31:$BT$32)/SQRT($BH27)</f>
        <v>8.5000000000000075E-3</v>
      </c>
      <c r="BQ27" s="4">
        <f>DAVERAGE(PlotSort2,"NDRE",$BT$31:$BT$32)</f>
        <v>0.40071355052288804</v>
      </c>
      <c r="BR27" s="4">
        <f>DSTDEV(PlotSort2,"NDRE",$BT$31:$BT$32)/SQRT($BH27)</f>
        <v>5.8881947660963376E-3</v>
      </c>
      <c r="BS27" s="4">
        <f>DAVERAGE(PlotSort2,"rvi",$BT$31:$BT$32)</f>
        <v>7.1824960995765261</v>
      </c>
      <c r="BT27" s="4">
        <f>DSTDEV(PlotSort2,"rvi",$BT$31:$BT$32)/SQRT($BH27)</f>
        <v>0.43531211960155675</v>
      </c>
      <c r="BU27" s="17">
        <f>DAVERAGE(PlotSort2,"ndvi",$BT$31:$BT$32)</f>
        <v>0.75488205449793788</v>
      </c>
      <c r="BV27" s="4">
        <f>DSTDEV(PlotSort2,"ndvi",$BT$31:$BT$32)/SQRT($BH27)</f>
        <v>1.3040374368697092E-2</v>
      </c>
      <c r="BW27" s="17">
        <f>DAVERAGE(PlotSort2,"SAVI",$BT$31:$BT$32)</f>
        <v>0.62867197366855809</v>
      </c>
      <c r="BX27" s="4">
        <f>DSTDEV(PlotSort2,"SAVI",$BT$31:$BT$32)/SQRT($BH27)</f>
        <v>1.3122375813330199E-2</v>
      </c>
      <c r="BY27" s="17">
        <f>DAVERAGE(PlotSort2,"CCCI",$BT$31:$BT$32)</f>
        <v>0.52445251851791008</v>
      </c>
      <c r="BZ27" s="4">
        <f>DSTDEV(PlotSort2,"CCCI",$BT$31:$BT$32)/SQRT($BH27)</f>
        <v>6.3952487866087435E-3</v>
      </c>
    </row>
    <row r="28" spans="2:78" ht="13.5" customHeight="1" x14ac:dyDescent="0.2">
      <c r="B28" s="10">
        <v>213</v>
      </c>
      <c r="C28" s="10">
        <v>9.516</v>
      </c>
      <c r="D28" s="10">
        <v>213.3965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26</v>
      </c>
      <c r="Q28" s="24">
        <v>2.74</v>
      </c>
      <c r="R28" s="24">
        <v>0.63</v>
      </c>
      <c r="S28" s="24">
        <v>43.59</v>
      </c>
      <c r="T28" s="24">
        <v>98.51</v>
      </c>
      <c r="U28" s="10">
        <v>5</v>
      </c>
      <c r="V28" s="10">
        <v>4.5</v>
      </c>
      <c r="W28" s="10">
        <v>0</v>
      </c>
      <c r="X28" s="10">
        <v>4</v>
      </c>
      <c r="Y28" s="10">
        <v>10</v>
      </c>
      <c r="Z28" s="10">
        <v>1</v>
      </c>
      <c r="AA28" s="10">
        <v>315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0.51690000000000003</v>
      </c>
      <c r="AK28" s="10">
        <v>3.7000000000000002E-3</v>
      </c>
      <c r="AL28" s="11">
        <v>3.49E-2</v>
      </c>
      <c r="AM28" s="11">
        <v>2.0000000000000001E-4</v>
      </c>
      <c r="AN28" s="11">
        <v>1.1718999999999999</v>
      </c>
      <c r="AO28" s="11">
        <v>3.0099999999999998E-2</v>
      </c>
      <c r="AP28" s="11">
        <v>0.2485</v>
      </c>
      <c r="AQ28" s="11">
        <v>6.4000000000000003E-3</v>
      </c>
      <c r="AR28" s="11">
        <v>0.99229999999999996</v>
      </c>
      <c r="AS28" s="11">
        <v>1.52E-2</v>
      </c>
      <c r="AT28" s="11">
        <v>3.5999999999999997E-2</v>
      </c>
      <c r="AU28" s="11">
        <v>5.9999999999999995E-4</v>
      </c>
      <c r="AV28" s="11">
        <v>23.046399999999998</v>
      </c>
      <c r="AW28" s="11">
        <v>1.0421</v>
      </c>
      <c r="AX28" s="11">
        <v>0.63390000000000002</v>
      </c>
      <c r="AY28" s="11">
        <v>2.87E-2</v>
      </c>
      <c r="AZ28" s="11">
        <v>0.43676337262012693</v>
      </c>
      <c r="BA28" s="11">
        <v>17.608333333333334</v>
      </c>
      <c r="BB28" s="11">
        <v>0.89252127183161656</v>
      </c>
      <c r="BC28" s="11">
        <v>0.7666039832464312</v>
      </c>
      <c r="BD28" s="11">
        <v>0.32133430972247667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4.2900000000000001E-2</v>
      </c>
      <c r="BJ28" s="4">
        <f>DSTDEV(PlotSort2,"PhxRed",$BU$31:$BU$32)/SQRT($BH28)</f>
        <v>5.0000000000000062E-3</v>
      </c>
      <c r="BK28" s="4">
        <f>DAVERAGE(PlotSort2,"PhxRedEdge",$BU$31:$BU$32)</f>
        <v>0.22215000000000001</v>
      </c>
      <c r="BL28" s="4">
        <f>DSTDEV(PlotSort2,"PhxRedEdge",$BU$31:$BU$32)/SQRT($BH28)</f>
        <v>1.1749999999999997E-2</v>
      </c>
      <c r="BM28" s="4">
        <f>DAVERAGE(PlotSort2,"TMRed",$BU$31:$BU$32)</f>
        <v>4.3749999999999997E-2</v>
      </c>
      <c r="BN28" s="4">
        <f>DSTDEV(PlotSort2,"TMRed",$BU$31:$BU$32)/SQRT($BH28)</f>
        <v>4.3499999999999997E-3</v>
      </c>
      <c r="BO28" s="4">
        <f>DAVERAGE(PlotSort2,"TMNIR",$BU$31:$BU$32)</f>
        <v>0.55245</v>
      </c>
      <c r="BP28" s="4">
        <f>DSTDEV(PlotSort2,"TMNIR",$BU$31:$BU$32)/SQRT($BH28)</f>
        <v>5.135E-2</v>
      </c>
      <c r="BQ28" s="4">
        <f>DAVERAGE(PlotSort2,"NDRE",$BU$31:$BU$32)</f>
        <v>0.42506981477493627</v>
      </c>
      <c r="BR28" s="4">
        <f>DSTDEV(PlotSort2,"NDRE",$BU$31:$BU$32)/SQRT($BH28)</f>
        <v>1.649637837296869E-2</v>
      </c>
      <c r="BS28" s="4">
        <f>DAVERAGE(PlotSort2,"rvi",$BU$31:$BU$32)</f>
        <v>12.87137625716306</v>
      </c>
      <c r="BT28" s="4">
        <f>DSTDEV(PlotSort2,"rvi",$BU$31:$BU$32)/SQRT($BH28)</f>
        <v>2.453496839283634</v>
      </c>
      <c r="BU28" s="17">
        <f>DAVERAGE(PlotSort2,"ndvi",$BU$31:$BU$32)</f>
        <v>0.85116184373108972</v>
      </c>
      <c r="BV28" s="4">
        <f>DSTDEV(PlotSort2,"ndvi",$BU$31:$BU$32)/SQRT($BH28)</f>
        <v>2.6325718457965108E-2</v>
      </c>
      <c r="BW28" s="17">
        <f>DAVERAGE(PlotSort2,"SAVI",$BU$31:$BU$32)</f>
        <v>0.69409456423461835</v>
      </c>
      <c r="BX28" s="4">
        <f>DSTDEV(PlotSort2,"SAVI",$BU$31:$BU$32)/SQRT($BH28)</f>
        <v>4.6458269915136796E-2</v>
      </c>
      <c r="BY28" s="17">
        <f>DAVERAGE(PlotSort2,"CCCI",$BU$31:$BU$32)</f>
        <v>0.3714797400717571</v>
      </c>
      <c r="BZ28" s="4">
        <f>DSTDEV(PlotSort2,"CCCI",$BU$31:$BU$32)/SQRT($BH28)</f>
        <v>1.8401952565155894E-2</v>
      </c>
    </row>
    <row r="29" spans="2:78" ht="13.5" customHeight="1" x14ac:dyDescent="0.2">
      <c r="B29" s="10">
        <v>213</v>
      </c>
      <c r="C29" s="10">
        <v>9.5079999999999991</v>
      </c>
      <c r="D29" s="10">
        <v>213.39617000000001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26</v>
      </c>
      <c r="Q29" s="24">
        <v>2.74</v>
      </c>
      <c r="R29" s="24">
        <v>0.63</v>
      </c>
      <c r="S29" s="24">
        <v>43.69</v>
      </c>
      <c r="T29" s="24">
        <v>98.43</v>
      </c>
      <c r="U29" s="10">
        <v>5</v>
      </c>
      <c r="V29" s="10">
        <v>4.5</v>
      </c>
      <c r="W29" s="10">
        <v>0</v>
      </c>
      <c r="X29" s="10">
        <v>4</v>
      </c>
      <c r="Y29" s="10">
        <v>10</v>
      </c>
      <c r="Z29" s="10">
        <v>1</v>
      </c>
      <c r="AA29" s="10">
        <v>315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0.49919999999999998</v>
      </c>
      <c r="AK29" s="10">
        <v>3.2000000000000002E-3</v>
      </c>
      <c r="AL29" s="11">
        <v>3.3799999999999997E-2</v>
      </c>
      <c r="AM29" s="11">
        <v>2.0000000000000001E-4</v>
      </c>
      <c r="AN29" s="11">
        <v>1.2050000000000001</v>
      </c>
      <c r="AO29" s="11">
        <v>8.9999999999999993E-3</v>
      </c>
      <c r="AP29" s="11">
        <v>0.25640000000000002</v>
      </c>
      <c r="AQ29" s="11">
        <v>1.9E-3</v>
      </c>
      <c r="AR29" s="11">
        <v>0.98209999999999997</v>
      </c>
      <c r="AS29" s="11">
        <v>4.0000000000000002E-4</v>
      </c>
      <c r="AT29" s="11">
        <v>3.5700000000000003E-2</v>
      </c>
      <c r="AU29" s="11">
        <v>0</v>
      </c>
      <c r="AV29" s="11">
        <v>23.890899999999998</v>
      </c>
      <c r="AW29" s="11">
        <v>0.12690000000000001</v>
      </c>
      <c r="AX29" s="11">
        <v>0.65969999999999995</v>
      </c>
      <c r="AY29" s="11">
        <v>3.5000000000000001E-3</v>
      </c>
      <c r="AZ29" s="11">
        <v>0.44023578211985587</v>
      </c>
      <c r="BA29" s="11">
        <v>18.478991596638654</v>
      </c>
      <c r="BB29" s="11">
        <v>0.89732528041415027</v>
      </c>
      <c r="BC29" s="11">
        <v>0.78300150577212668</v>
      </c>
      <c r="BD29" s="11">
        <v>0.32730589380055453</v>
      </c>
      <c r="BE29" s="27"/>
      <c r="BF29" s="5"/>
    </row>
    <row r="30" spans="2:78" ht="13.5" customHeight="1" x14ac:dyDescent="0.2">
      <c r="B30" s="10">
        <v>213</v>
      </c>
      <c r="C30" s="10">
        <v>9.5</v>
      </c>
      <c r="D30" s="10">
        <v>213.39582999999999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26</v>
      </c>
      <c r="Q30" s="24">
        <v>2.74</v>
      </c>
      <c r="R30" s="24">
        <v>0.63</v>
      </c>
      <c r="S30" s="24">
        <v>43.79</v>
      </c>
      <c r="T30" s="24">
        <v>98.35</v>
      </c>
      <c r="U30" s="10">
        <v>5</v>
      </c>
      <c r="V30" s="10">
        <v>4.5</v>
      </c>
      <c r="W30" s="10">
        <v>0</v>
      </c>
      <c r="X30" s="10">
        <v>4</v>
      </c>
      <c r="Y30" s="10">
        <v>10</v>
      </c>
      <c r="Z30" s="10">
        <v>1</v>
      </c>
      <c r="AA30" s="10">
        <v>315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0.51</v>
      </c>
      <c r="AK30" s="10">
        <v>1.4500000000000001E-2</v>
      </c>
      <c r="AL30" s="11">
        <v>3.4700000000000002E-2</v>
      </c>
      <c r="AM30" s="11">
        <v>1E-3</v>
      </c>
      <c r="AN30" s="11">
        <v>1.3062</v>
      </c>
      <c r="AO30" s="11">
        <v>3.7400000000000003E-2</v>
      </c>
      <c r="AP30" s="11">
        <v>0.27889999999999998</v>
      </c>
      <c r="AQ30" s="11">
        <v>8.0000000000000002E-3</v>
      </c>
      <c r="AR30" s="11">
        <v>0.96689999999999998</v>
      </c>
      <c r="AS30" s="11">
        <v>3.7100000000000001E-2</v>
      </c>
      <c r="AT30" s="11">
        <v>3.5299999999999998E-2</v>
      </c>
      <c r="AU30" s="11">
        <v>1.4E-3</v>
      </c>
      <c r="AV30" s="11">
        <v>28.514700000000001</v>
      </c>
      <c r="AW30" s="11">
        <v>0.60319999999999996</v>
      </c>
      <c r="AX30" s="11">
        <v>0.7903</v>
      </c>
      <c r="AY30" s="11">
        <v>1.67E-2</v>
      </c>
      <c r="AZ30" s="11">
        <v>0.47830153385708951</v>
      </c>
      <c r="BA30" s="11">
        <v>22.388101983002834</v>
      </c>
      <c r="BB30" s="11">
        <v>0.91448643410852715</v>
      </c>
      <c r="BC30" s="11">
        <v>0.85433011466505726</v>
      </c>
      <c r="BD30" s="11">
        <v>0.48696436814908822</v>
      </c>
      <c r="BE30" s="27"/>
      <c r="BF30" s="5"/>
      <c r="BH30" s="19" t="s">
        <v>116</v>
      </c>
    </row>
    <row r="31" spans="2:78" ht="13.5" customHeight="1" x14ac:dyDescent="0.2">
      <c r="B31" s="10">
        <v>213</v>
      </c>
      <c r="C31" s="10">
        <v>9.4920000000000009</v>
      </c>
      <c r="D31" s="10">
        <v>213.3955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26</v>
      </c>
      <c r="Q31" s="24">
        <v>2.74</v>
      </c>
      <c r="R31" s="24">
        <v>0.63</v>
      </c>
      <c r="S31" s="24">
        <v>43.89</v>
      </c>
      <c r="T31" s="24">
        <v>98.27</v>
      </c>
      <c r="U31" s="10">
        <v>5</v>
      </c>
      <c r="V31" s="10">
        <v>4.5</v>
      </c>
      <c r="W31" s="10">
        <v>0</v>
      </c>
      <c r="X31" s="10">
        <v>4</v>
      </c>
      <c r="Y31" s="10">
        <v>10</v>
      </c>
      <c r="Z31" s="10">
        <v>1</v>
      </c>
      <c r="AA31" s="10">
        <v>315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0.51880000000000004</v>
      </c>
      <c r="AK31" s="10">
        <v>6.0000000000000001E-3</v>
      </c>
      <c r="AL31" s="11">
        <v>3.5400000000000001E-2</v>
      </c>
      <c r="AM31" s="11">
        <v>4.0000000000000002E-4</v>
      </c>
      <c r="AN31" s="11">
        <v>1.2381</v>
      </c>
      <c r="AO31" s="11">
        <v>1.5599999999999999E-2</v>
      </c>
      <c r="AP31" s="11">
        <v>0.26529999999999998</v>
      </c>
      <c r="AQ31" s="11">
        <v>3.3E-3</v>
      </c>
      <c r="AR31" s="11">
        <v>0.97940000000000005</v>
      </c>
      <c r="AS31" s="11">
        <v>2.2000000000000001E-3</v>
      </c>
      <c r="AT31" s="11">
        <v>3.5900000000000001E-2</v>
      </c>
      <c r="AU31" s="11">
        <v>1E-4</v>
      </c>
      <c r="AV31" s="11">
        <v>24.092600000000001</v>
      </c>
      <c r="AW31" s="11">
        <v>0.38690000000000002</v>
      </c>
      <c r="AX31" s="11">
        <v>0.67030000000000001</v>
      </c>
      <c r="AY31" s="11">
        <v>1.0800000000000001E-2</v>
      </c>
      <c r="AZ31" s="11">
        <v>0.43287729799059432</v>
      </c>
      <c r="BA31" s="11">
        <v>18.671309192200557</v>
      </c>
      <c r="BB31" s="11">
        <v>0.89832908524497301</v>
      </c>
      <c r="BC31" s="11">
        <v>0.78892389321837175</v>
      </c>
      <c r="BD31" s="11">
        <v>0.28420915165401606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213</v>
      </c>
      <c r="C32" s="10">
        <v>9.4830000000000005</v>
      </c>
      <c r="D32" s="10">
        <v>213.39512999999999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26</v>
      </c>
      <c r="Q32" s="24">
        <v>2.74</v>
      </c>
      <c r="R32" s="24">
        <v>0.63</v>
      </c>
      <c r="S32" s="24">
        <v>44</v>
      </c>
      <c r="T32" s="24">
        <v>98.18</v>
      </c>
      <c r="U32" s="10">
        <v>5</v>
      </c>
      <c r="V32" s="10">
        <v>4.5</v>
      </c>
      <c r="W32" s="10">
        <v>0</v>
      </c>
      <c r="X32" s="10">
        <v>4</v>
      </c>
      <c r="Y32" s="10">
        <v>10</v>
      </c>
      <c r="Z32" s="10">
        <v>1</v>
      </c>
      <c r="AA32" s="10">
        <v>315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0.47799999999999998</v>
      </c>
      <c r="AK32" s="10">
        <v>2.0500000000000001E-2</v>
      </c>
      <c r="AL32" s="11">
        <v>3.2800000000000003E-2</v>
      </c>
      <c r="AM32" s="11">
        <v>1.4E-3</v>
      </c>
      <c r="AN32" s="11">
        <v>1.1785000000000001</v>
      </c>
      <c r="AO32" s="11">
        <v>6.6600000000000006E-2</v>
      </c>
      <c r="AP32" s="11">
        <v>0.2535</v>
      </c>
      <c r="AQ32" s="11">
        <v>1.43E-2</v>
      </c>
      <c r="AR32" s="11">
        <v>0.91590000000000005</v>
      </c>
      <c r="AS32" s="11">
        <v>4.7800000000000002E-2</v>
      </c>
      <c r="AT32" s="11">
        <v>3.3700000000000001E-2</v>
      </c>
      <c r="AU32" s="11">
        <v>1.8E-3</v>
      </c>
      <c r="AV32" s="11">
        <v>25.546600000000002</v>
      </c>
      <c r="AW32" s="11">
        <v>1.2210000000000001</v>
      </c>
      <c r="AX32" s="11">
        <v>0.71389999999999998</v>
      </c>
      <c r="AY32" s="11">
        <v>3.4099999999999998E-2</v>
      </c>
      <c r="AZ32" s="11">
        <v>0.47591482323754392</v>
      </c>
      <c r="BA32" s="11">
        <v>21.183976261127594</v>
      </c>
      <c r="BB32" s="11">
        <v>0.90984483681112904</v>
      </c>
      <c r="BC32" s="11">
        <v>0.81781019557550505</v>
      </c>
      <c r="BD32" s="11">
        <v>0.48719555798986497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213</v>
      </c>
      <c r="C33" s="10">
        <v>9.4760000000000009</v>
      </c>
      <c r="D33" s="10">
        <v>213.39483000000001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26</v>
      </c>
      <c r="Q33" s="24">
        <v>2.74</v>
      </c>
      <c r="R33" s="24">
        <v>0.63</v>
      </c>
      <c r="S33" s="24">
        <v>44.09</v>
      </c>
      <c r="T33" s="24">
        <v>98.11</v>
      </c>
      <c r="U33" s="10">
        <v>5</v>
      </c>
      <c r="V33" s="10">
        <v>4.5</v>
      </c>
      <c r="W33" s="10">
        <v>0</v>
      </c>
      <c r="X33" s="10">
        <v>4</v>
      </c>
      <c r="Y33" s="10">
        <v>10</v>
      </c>
      <c r="Z33" s="10">
        <v>1</v>
      </c>
      <c r="AA33" s="10">
        <v>315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0.46439999999999998</v>
      </c>
      <c r="AK33" s="10">
        <v>8.9999999999999998E-4</v>
      </c>
      <c r="AL33" s="11">
        <v>3.1899999999999998E-2</v>
      </c>
      <c r="AM33" s="11">
        <v>1E-4</v>
      </c>
      <c r="AN33" s="11">
        <v>1.1713</v>
      </c>
      <c r="AO33" s="11">
        <v>3.44E-2</v>
      </c>
      <c r="AP33" s="11">
        <v>0.25280000000000002</v>
      </c>
      <c r="AQ33" s="11">
        <v>7.4000000000000003E-3</v>
      </c>
      <c r="AR33" s="11">
        <v>0.88819999999999999</v>
      </c>
      <c r="AS33" s="11">
        <v>4.0000000000000002E-4</v>
      </c>
      <c r="AT33" s="11">
        <v>3.2800000000000003E-2</v>
      </c>
      <c r="AU33" s="11">
        <v>0</v>
      </c>
      <c r="AV33" s="11">
        <v>23.9741</v>
      </c>
      <c r="AW33" s="11">
        <v>0.73839999999999995</v>
      </c>
      <c r="AX33" s="11">
        <v>0.67220000000000002</v>
      </c>
      <c r="AY33" s="11">
        <v>2.07E-2</v>
      </c>
      <c r="AZ33" s="11">
        <v>0.45340540540540536</v>
      </c>
      <c r="BA33" s="11">
        <v>20.493902439024389</v>
      </c>
      <c r="BB33" s="11">
        <v>0.9069503546099289</v>
      </c>
      <c r="BC33" s="11">
        <v>0.79593360995850615</v>
      </c>
      <c r="BD33" s="11">
        <v>0.37292964433270642</v>
      </c>
      <c r="BE33" s="27"/>
      <c r="BF33" s="5"/>
    </row>
    <row r="34" spans="2:66" ht="13.5" customHeight="1" x14ac:dyDescent="0.2">
      <c r="B34" s="10">
        <v>213</v>
      </c>
      <c r="C34" s="10">
        <v>9.5500000000000007</v>
      </c>
      <c r="D34" s="10">
        <v>213.39792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26</v>
      </c>
      <c r="Q34" s="24">
        <v>2.74</v>
      </c>
      <c r="R34" s="24">
        <v>0.63</v>
      </c>
      <c r="S34" s="24">
        <v>43.17</v>
      </c>
      <c r="T34" s="24">
        <v>98.86</v>
      </c>
      <c r="U34" s="10">
        <v>5</v>
      </c>
      <c r="V34" s="10">
        <v>4.5</v>
      </c>
      <c r="W34" s="10">
        <v>0</v>
      </c>
      <c r="X34" s="10">
        <v>4</v>
      </c>
      <c r="Y34" s="10">
        <v>10</v>
      </c>
      <c r="Z34" s="10">
        <v>1</v>
      </c>
      <c r="AA34" s="10">
        <v>315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0.61670000000000003</v>
      </c>
      <c r="AK34" s="10">
        <v>4.8599999999999997E-2</v>
      </c>
      <c r="AL34" s="11">
        <v>4.1000000000000002E-2</v>
      </c>
      <c r="AM34" s="11">
        <v>3.2000000000000002E-3</v>
      </c>
      <c r="AN34" s="11">
        <v>1.0022</v>
      </c>
      <c r="AO34" s="11">
        <v>4.8999999999999998E-3</v>
      </c>
      <c r="AP34" s="11">
        <v>0.2094</v>
      </c>
      <c r="AQ34" s="11">
        <v>1E-3</v>
      </c>
      <c r="AR34" s="11">
        <v>1.1877</v>
      </c>
      <c r="AS34" s="11">
        <v>9.6100000000000005E-2</v>
      </c>
      <c r="AT34" s="11">
        <v>4.24E-2</v>
      </c>
      <c r="AU34" s="11">
        <v>3.3999999999999998E-3</v>
      </c>
      <c r="AV34" s="11">
        <v>18.599399999999999</v>
      </c>
      <c r="AW34" s="11">
        <v>0.67179999999999995</v>
      </c>
      <c r="AX34" s="11">
        <v>0.50349999999999995</v>
      </c>
      <c r="AY34" s="11">
        <v>1.8200000000000001E-2</v>
      </c>
      <c r="AZ34" s="11">
        <v>0.41254032823677927</v>
      </c>
      <c r="BA34" s="11">
        <v>11.874999999999998</v>
      </c>
      <c r="BB34" s="11">
        <v>0.84466019417475724</v>
      </c>
      <c r="BC34" s="11">
        <v>0.66129649106033073</v>
      </c>
      <c r="BD34" s="11">
        <v>0.31865033858100772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213</v>
      </c>
      <c r="C35" s="10">
        <v>9.5579999999999998</v>
      </c>
      <c r="D35" s="10">
        <v>213.39824999999999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26</v>
      </c>
      <c r="Q35" s="24">
        <v>2.74</v>
      </c>
      <c r="R35" s="24">
        <v>0.63</v>
      </c>
      <c r="S35" s="24">
        <v>43.07</v>
      </c>
      <c r="T35" s="24">
        <v>98.94</v>
      </c>
      <c r="U35" s="10">
        <v>5</v>
      </c>
      <c r="V35" s="10">
        <v>4.5</v>
      </c>
      <c r="W35" s="10">
        <v>0</v>
      </c>
      <c r="X35" s="10">
        <v>4</v>
      </c>
      <c r="Y35" s="10">
        <v>10</v>
      </c>
      <c r="Z35" s="10">
        <v>1</v>
      </c>
      <c r="AA35" s="10">
        <v>315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0.45100000000000001</v>
      </c>
      <c r="AK35" s="10">
        <v>1.17E-2</v>
      </c>
      <c r="AL35" s="11">
        <v>2.9899999999999999E-2</v>
      </c>
      <c r="AM35" s="11">
        <v>8.0000000000000004E-4</v>
      </c>
      <c r="AN35" s="11">
        <v>1.0086999999999999</v>
      </c>
      <c r="AO35" s="11">
        <v>3.6200000000000003E-2</v>
      </c>
      <c r="AP35" s="11">
        <v>0.21</v>
      </c>
      <c r="AQ35" s="11">
        <v>7.4999999999999997E-3</v>
      </c>
      <c r="AR35" s="11">
        <v>0.85060000000000002</v>
      </c>
      <c r="AS35" s="11">
        <v>9.4000000000000004E-3</v>
      </c>
      <c r="AT35" s="11">
        <v>3.0300000000000001E-2</v>
      </c>
      <c r="AU35" s="11">
        <v>2.9999999999999997E-4</v>
      </c>
      <c r="AV35" s="11">
        <v>21.946100000000001</v>
      </c>
      <c r="AW35" s="11">
        <v>0.99419999999999997</v>
      </c>
      <c r="AX35" s="11">
        <v>0.59189999999999998</v>
      </c>
      <c r="AY35" s="11">
        <v>2.6800000000000001E-2</v>
      </c>
      <c r="AZ35" s="11">
        <v>0.47624392068836519</v>
      </c>
      <c r="BA35" s="11">
        <v>19.534653465346533</v>
      </c>
      <c r="BB35" s="11">
        <v>0.90260366441658635</v>
      </c>
      <c r="BC35" s="11">
        <v>0.75066833006594202</v>
      </c>
      <c r="BD35" s="11">
        <v>0.50970195811949259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213</v>
      </c>
      <c r="C36" s="10">
        <v>9.5660000000000007</v>
      </c>
      <c r="D36" s="10">
        <v>213.39858000000001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26</v>
      </c>
      <c r="Q36" s="24">
        <v>2.74</v>
      </c>
      <c r="R36" s="24">
        <v>0.63</v>
      </c>
      <c r="S36" s="24">
        <v>42.97</v>
      </c>
      <c r="T36" s="24">
        <v>99.03</v>
      </c>
      <c r="U36" s="10">
        <v>5</v>
      </c>
      <c r="V36" s="10">
        <v>4.5</v>
      </c>
      <c r="W36" s="10">
        <v>0</v>
      </c>
      <c r="X36" s="10">
        <v>4</v>
      </c>
      <c r="Y36" s="10">
        <v>10</v>
      </c>
      <c r="Z36" s="10">
        <v>1</v>
      </c>
      <c r="AA36" s="10">
        <v>315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0.46850000000000003</v>
      </c>
      <c r="AK36" s="10">
        <v>5.7999999999999996E-3</v>
      </c>
      <c r="AL36" s="11">
        <v>3.1E-2</v>
      </c>
      <c r="AM36" s="11">
        <v>4.0000000000000002E-4</v>
      </c>
      <c r="AN36" s="11">
        <v>1.1946000000000001</v>
      </c>
      <c r="AO36" s="11">
        <v>2.0500000000000001E-2</v>
      </c>
      <c r="AP36" s="11">
        <v>0.24790000000000001</v>
      </c>
      <c r="AQ36" s="11">
        <v>4.1999999999999997E-3</v>
      </c>
      <c r="AR36" s="11">
        <v>0.90739999999999998</v>
      </c>
      <c r="AS36" s="11">
        <v>8.9999999999999998E-4</v>
      </c>
      <c r="AT36" s="11">
        <v>3.2199999999999999E-2</v>
      </c>
      <c r="AU36" s="11">
        <v>0</v>
      </c>
      <c r="AV36" s="11">
        <v>24.069800000000001</v>
      </c>
      <c r="AW36" s="11">
        <v>0.14349999999999999</v>
      </c>
      <c r="AX36" s="11">
        <v>0.64680000000000004</v>
      </c>
      <c r="AY36" s="11">
        <v>3.8999999999999998E-3</v>
      </c>
      <c r="AZ36" s="11">
        <v>0.44584777020230248</v>
      </c>
      <c r="BA36" s="11">
        <v>20.086956521739133</v>
      </c>
      <c r="BB36" s="11">
        <v>0.90515463917525774</v>
      </c>
      <c r="BC36" s="11">
        <v>0.78193384223918583</v>
      </c>
      <c r="BD36" s="11">
        <v>0.33667161465144063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213</v>
      </c>
      <c r="C37" s="10">
        <v>9.5739999999999998</v>
      </c>
      <c r="D37" s="10">
        <v>213.39892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26</v>
      </c>
      <c r="Q37" s="24">
        <v>2.74</v>
      </c>
      <c r="R37" s="24">
        <v>0.63</v>
      </c>
      <c r="S37" s="24">
        <v>42.87</v>
      </c>
      <c r="T37" s="24">
        <v>99.11</v>
      </c>
      <c r="U37" s="10">
        <v>5</v>
      </c>
      <c r="V37" s="10">
        <v>4.5</v>
      </c>
      <c r="W37" s="10">
        <v>0</v>
      </c>
      <c r="X37" s="10">
        <v>4</v>
      </c>
      <c r="Y37" s="10">
        <v>10</v>
      </c>
      <c r="Z37" s="10">
        <v>1</v>
      </c>
      <c r="AA37" s="10">
        <v>315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0.42359999999999998</v>
      </c>
      <c r="AK37" s="10">
        <v>1.1900000000000001E-2</v>
      </c>
      <c r="AL37" s="11">
        <v>2.7900000000000001E-2</v>
      </c>
      <c r="AM37" s="11">
        <v>8.0000000000000004E-4</v>
      </c>
      <c r="AN37" s="11">
        <v>1.0431999999999999</v>
      </c>
      <c r="AO37" s="11">
        <v>2.5600000000000001E-2</v>
      </c>
      <c r="AP37" s="11">
        <v>0.2157</v>
      </c>
      <c r="AQ37" s="11">
        <v>5.3E-3</v>
      </c>
      <c r="AR37" s="11">
        <v>0.78810000000000002</v>
      </c>
      <c r="AS37" s="11">
        <v>2.64E-2</v>
      </c>
      <c r="AT37" s="11">
        <v>2.7900000000000001E-2</v>
      </c>
      <c r="AU37" s="11">
        <v>8.9999999999999998E-4</v>
      </c>
      <c r="AV37" s="11">
        <v>23.1358</v>
      </c>
      <c r="AW37" s="11">
        <v>0.42430000000000001</v>
      </c>
      <c r="AX37" s="11">
        <v>0.61939999999999995</v>
      </c>
      <c r="AY37" s="11">
        <v>1.14E-2</v>
      </c>
      <c r="AZ37" s="11">
        <v>0.48341515986109446</v>
      </c>
      <c r="BA37" s="11">
        <v>22.200716845878134</v>
      </c>
      <c r="BB37" s="11">
        <v>0.91379576703228782</v>
      </c>
      <c r="BC37" s="11">
        <v>0.77333740085417935</v>
      </c>
      <c r="BD37" s="11">
        <v>0.51658374724493172</v>
      </c>
      <c r="BE37" s="27"/>
      <c r="BF37" s="5"/>
      <c r="BI37" s="22">
        <v>2</v>
      </c>
    </row>
    <row r="38" spans="2:66" ht="13.5" customHeight="1" x14ac:dyDescent="0.2">
      <c r="B38" s="10">
        <v>213</v>
      </c>
      <c r="C38" s="10">
        <v>9.5830000000000002</v>
      </c>
      <c r="D38" s="10">
        <v>213.39929000000001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26</v>
      </c>
      <c r="Q38" s="24">
        <v>2.74</v>
      </c>
      <c r="R38" s="24">
        <v>0.63</v>
      </c>
      <c r="S38" s="24">
        <v>42.76</v>
      </c>
      <c r="T38" s="24">
        <v>99.2</v>
      </c>
      <c r="U38" s="10">
        <v>5</v>
      </c>
      <c r="V38" s="10">
        <v>4.5</v>
      </c>
      <c r="W38" s="10">
        <v>0</v>
      </c>
      <c r="X38" s="10">
        <v>4</v>
      </c>
      <c r="Y38" s="10">
        <v>10</v>
      </c>
      <c r="Z38" s="10">
        <v>1</v>
      </c>
      <c r="AA38" s="10">
        <v>315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0.49419999999999997</v>
      </c>
      <c r="AK38" s="10">
        <v>5.1999999999999998E-3</v>
      </c>
      <c r="AL38" s="11">
        <v>3.2399999999999998E-2</v>
      </c>
      <c r="AM38" s="11">
        <v>2.9999999999999997E-4</v>
      </c>
      <c r="AN38" s="11">
        <v>1.2184999999999999</v>
      </c>
      <c r="AO38" s="11">
        <v>3.9899999999999998E-2</v>
      </c>
      <c r="AP38" s="11">
        <v>0.251</v>
      </c>
      <c r="AQ38" s="11">
        <v>8.2000000000000007E-3</v>
      </c>
      <c r="AR38" s="11">
        <v>0.97130000000000005</v>
      </c>
      <c r="AS38" s="11">
        <v>3.0800000000000001E-2</v>
      </c>
      <c r="AT38" s="11">
        <v>3.4200000000000001E-2</v>
      </c>
      <c r="AU38" s="11">
        <v>1.1000000000000001E-3</v>
      </c>
      <c r="AV38" s="11">
        <v>23.632999999999999</v>
      </c>
      <c r="AW38" s="11">
        <v>0.7883</v>
      </c>
      <c r="AX38" s="11">
        <v>0.63009999999999999</v>
      </c>
      <c r="AY38" s="11">
        <v>2.1000000000000001E-2</v>
      </c>
      <c r="AZ38" s="11">
        <v>0.43025763250482352</v>
      </c>
      <c r="BA38" s="11">
        <v>18.423976608187132</v>
      </c>
      <c r="BB38" s="11">
        <v>0.89703447237693812</v>
      </c>
      <c r="BC38" s="11">
        <v>0.76771450657047158</v>
      </c>
      <c r="BD38" s="11">
        <v>0.27331018466888191</v>
      </c>
      <c r="BE38" s="27"/>
      <c r="BF38" s="5"/>
      <c r="BI38" s="22">
        <v>3</v>
      </c>
      <c r="BJ38" s="3"/>
    </row>
    <row r="39" spans="2:66" ht="13.5" customHeight="1" x14ac:dyDescent="0.2">
      <c r="B39" s="10">
        <v>213</v>
      </c>
      <c r="C39" s="10">
        <v>9.5909999999999993</v>
      </c>
      <c r="D39" s="10">
        <v>213.39963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26</v>
      </c>
      <c r="Q39" s="24">
        <v>2.74</v>
      </c>
      <c r="R39" s="24">
        <v>0.63</v>
      </c>
      <c r="S39" s="24">
        <v>42.66</v>
      </c>
      <c r="T39" s="24">
        <v>99.29</v>
      </c>
      <c r="U39" s="10">
        <v>5</v>
      </c>
      <c r="V39" s="10">
        <v>4.5</v>
      </c>
      <c r="W39" s="10">
        <v>0</v>
      </c>
      <c r="X39" s="10">
        <v>4</v>
      </c>
      <c r="Y39" s="10">
        <v>10</v>
      </c>
      <c r="Z39" s="10">
        <v>1</v>
      </c>
      <c r="AA39" s="10">
        <v>315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0.44450000000000001</v>
      </c>
      <c r="AK39" s="10">
        <v>6.4999999999999997E-3</v>
      </c>
      <c r="AL39" s="11">
        <v>2.9100000000000001E-2</v>
      </c>
      <c r="AM39" s="11">
        <v>4.0000000000000002E-4</v>
      </c>
      <c r="AN39" s="11">
        <v>1.1091</v>
      </c>
      <c r="AO39" s="11">
        <v>1.01E-2</v>
      </c>
      <c r="AP39" s="11">
        <v>0.22770000000000001</v>
      </c>
      <c r="AQ39" s="11">
        <v>2.0999999999999999E-3</v>
      </c>
      <c r="AR39" s="11">
        <v>0.84709999999999996</v>
      </c>
      <c r="AS39" s="11">
        <v>3.0999999999999999E-3</v>
      </c>
      <c r="AT39" s="11">
        <v>2.9700000000000001E-2</v>
      </c>
      <c r="AU39" s="11">
        <v>1E-4</v>
      </c>
      <c r="AV39" s="11">
        <v>24.7104</v>
      </c>
      <c r="AW39" s="11">
        <v>0.22670000000000001</v>
      </c>
      <c r="AX39" s="11">
        <v>0.65639999999999998</v>
      </c>
      <c r="AY39" s="11">
        <v>6.0000000000000001E-3</v>
      </c>
      <c r="AZ39" s="11">
        <v>0.48489989820156087</v>
      </c>
      <c r="BA39" s="11">
        <v>22.1010101010101</v>
      </c>
      <c r="BB39" s="11">
        <v>0.91342369916921751</v>
      </c>
      <c r="BC39" s="11">
        <v>0.79255543377455528</v>
      </c>
      <c r="BD39" s="11">
        <v>0.52568209337768013</v>
      </c>
      <c r="BE39" s="27"/>
      <c r="BF39" s="5"/>
    </row>
    <row r="40" spans="2:66" ht="13.5" customHeight="1" x14ac:dyDescent="0.2">
      <c r="B40" s="10">
        <v>213</v>
      </c>
      <c r="C40" s="10">
        <v>9.5990000000000002</v>
      </c>
      <c r="D40" s="10">
        <v>213.39995999999999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26</v>
      </c>
      <c r="Q40" s="24">
        <v>2.74</v>
      </c>
      <c r="R40" s="24">
        <v>0.63</v>
      </c>
      <c r="S40" s="24">
        <v>42.56</v>
      </c>
      <c r="T40" s="24">
        <v>99.37</v>
      </c>
      <c r="U40" s="10">
        <v>5</v>
      </c>
      <c r="V40" s="10">
        <v>4.5</v>
      </c>
      <c r="W40" s="10">
        <v>0</v>
      </c>
      <c r="X40" s="10">
        <v>4</v>
      </c>
      <c r="Y40" s="10">
        <v>10</v>
      </c>
      <c r="Z40" s="10">
        <v>1</v>
      </c>
      <c r="AA40" s="10">
        <v>315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0.49230000000000002</v>
      </c>
      <c r="AK40" s="10">
        <v>1.6199999999999999E-2</v>
      </c>
      <c r="AL40" s="11">
        <v>3.2099999999999997E-2</v>
      </c>
      <c r="AM40" s="11">
        <v>1.1000000000000001E-3</v>
      </c>
      <c r="AN40" s="11">
        <v>1.0712999999999999</v>
      </c>
      <c r="AO40" s="11">
        <v>9.1999999999999998E-3</v>
      </c>
      <c r="AP40" s="11">
        <v>0.21920000000000001</v>
      </c>
      <c r="AQ40" s="11">
        <v>1.9E-3</v>
      </c>
      <c r="AR40" s="11">
        <v>0.9405</v>
      </c>
      <c r="AS40" s="11">
        <v>2.41E-2</v>
      </c>
      <c r="AT40" s="11">
        <v>3.2899999999999999E-2</v>
      </c>
      <c r="AU40" s="11">
        <v>8.0000000000000004E-4</v>
      </c>
      <c r="AV40" s="11">
        <v>21.1432</v>
      </c>
      <c r="AW40" s="11">
        <v>0.80289999999999995</v>
      </c>
      <c r="AX40" s="11">
        <v>0.55959999999999999</v>
      </c>
      <c r="AY40" s="11">
        <v>2.12E-2</v>
      </c>
      <c r="AZ40" s="11">
        <v>0.43708269131997946</v>
      </c>
      <c r="BA40" s="11">
        <v>17.009118541033434</v>
      </c>
      <c r="BB40" s="11">
        <v>0.88894514767932475</v>
      </c>
      <c r="BC40" s="11">
        <v>0.723157894736842</v>
      </c>
      <c r="BD40" s="11">
        <v>0.3329186500087315</v>
      </c>
      <c r="BE40" s="27"/>
      <c r="BF40" s="5"/>
    </row>
    <row r="41" spans="2:66" ht="13.5" customHeight="1" x14ac:dyDescent="0.2">
      <c r="B41" s="10">
        <v>213</v>
      </c>
      <c r="C41" s="10">
        <v>9.6080000000000005</v>
      </c>
      <c r="D41" s="10">
        <v>213.40033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26</v>
      </c>
      <c r="Q41" s="24">
        <v>2.74</v>
      </c>
      <c r="R41" s="24">
        <v>0.63</v>
      </c>
      <c r="S41" s="24">
        <v>42.45</v>
      </c>
      <c r="T41" s="24">
        <v>99.46</v>
      </c>
      <c r="U41" s="10">
        <v>5</v>
      </c>
      <c r="V41" s="10">
        <v>4.5</v>
      </c>
      <c r="W41" s="10">
        <v>0</v>
      </c>
      <c r="X41" s="10">
        <v>4</v>
      </c>
      <c r="Y41" s="10">
        <v>10</v>
      </c>
      <c r="Z41" s="10">
        <v>1</v>
      </c>
      <c r="AA41" s="10">
        <v>315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0.48149999999999998</v>
      </c>
      <c r="AK41" s="10">
        <v>1.6199999999999999E-2</v>
      </c>
      <c r="AL41" s="11">
        <v>3.1199999999999999E-2</v>
      </c>
      <c r="AM41" s="11">
        <v>1.1000000000000001E-3</v>
      </c>
      <c r="AN41" s="11">
        <v>1.0788</v>
      </c>
      <c r="AO41" s="11">
        <v>1.24E-2</v>
      </c>
      <c r="AP41" s="11">
        <v>0.21990000000000001</v>
      </c>
      <c r="AQ41" s="11">
        <v>2.5000000000000001E-3</v>
      </c>
      <c r="AR41" s="11">
        <v>0.91590000000000005</v>
      </c>
      <c r="AS41" s="11">
        <v>2.01E-2</v>
      </c>
      <c r="AT41" s="11">
        <v>3.1899999999999998E-2</v>
      </c>
      <c r="AU41" s="11">
        <v>6.9999999999999999E-4</v>
      </c>
      <c r="AV41" s="11">
        <v>21.8962</v>
      </c>
      <c r="AW41" s="11">
        <v>0.3619</v>
      </c>
      <c r="AX41" s="11">
        <v>0.57720000000000005</v>
      </c>
      <c r="AY41" s="11">
        <v>9.4999999999999998E-3</v>
      </c>
      <c r="AZ41" s="11">
        <v>0.44824990590891989</v>
      </c>
      <c r="BA41" s="11">
        <v>18.09404388714734</v>
      </c>
      <c r="BB41" s="11">
        <v>0.89525529469709397</v>
      </c>
      <c r="BC41" s="11">
        <v>0.73748985664051925</v>
      </c>
      <c r="BD41" s="11">
        <v>0.37704356869903022</v>
      </c>
      <c r="BE41" s="27"/>
      <c r="BF41" s="5"/>
    </row>
    <row r="42" spans="2:66" ht="13.5" customHeight="1" x14ac:dyDescent="0.2">
      <c r="B42" s="10">
        <v>213</v>
      </c>
      <c r="C42" s="10">
        <v>9.4060000000000006</v>
      </c>
      <c r="D42" s="10">
        <v>213.39192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26</v>
      </c>
      <c r="Q42" s="24">
        <v>2.74</v>
      </c>
      <c r="R42" s="24">
        <v>0.63</v>
      </c>
      <c r="S42" s="24">
        <v>44.96</v>
      </c>
      <c r="T42" s="24">
        <v>97.42</v>
      </c>
      <c r="U42" s="10">
        <v>5</v>
      </c>
      <c r="V42" s="10">
        <v>4.5</v>
      </c>
      <c r="W42" s="10">
        <v>0</v>
      </c>
      <c r="X42" s="10">
        <v>4</v>
      </c>
      <c r="Y42" s="10">
        <v>10</v>
      </c>
      <c r="Z42" s="10">
        <v>1</v>
      </c>
      <c r="AA42" s="10">
        <v>315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2.6943999999999999</v>
      </c>
      <c r="AK42" s="10">
        <v>6.4999999999999997E-3</v>
      </c>
      <c r="AL42" s="11">
        <v>0.19139999999999999</v>
      </c>
      <c r="AM42" s="11">
        <v>5.0000000000000001E-4</v>
      </c>
      <c r="AN42" s="11">
        <v>1.0346</v>
      </c>
      <c r="AO42" s="11">
        <v>2.8999999999999998E-3</v>
      </c>
      <c r="AP42" s="11">
        <v>0.23050000000000001</v>
      </c>
      <c r="AQ42" s="11">
        <v>5.9999999999999995E-4</v>
      </c>
      <c r="AR42" s="11">
        <v>5.0082000000000004</v>
      </c>
      <c r="AS42" s="11">
        <v>1.2500000000000001E-2</v>
      </c>
      <c r="AT42" s="11">
        <v>0.19089999999999999</v>
      </c>
      <c r="AU42" s="11">
        <v>5.0000000000000001E-4</v>
      </c>
      <c r="AV42" s="11">
        <v>9.0521999999999991</v>
      </c>
      <c r="AW42" s="11">
        <v>3.5400000000000001E-2</v>
      </c>
      <c r="AX42" s="11">
        <v>0.26269999999999999</v>
      </c>
      <c r="AY42" s="11">
        <v>1E-3</v>
      </c>
      <c r="AZ42" s="11">
        <v>6.5287915652879114E-2</v>
      </c>
      <c r="BA42" s="11">
        <v>1.3761131482451545</v>
      </c>
      <c r="BB42" s="11">
        <v>0.15828924162257496</v>
      </c>
      <c r="BC42" s="11">
        <v>0.11294043624161074</v>
      </c>
      <c r="BD42" s="11">
        <v>0.20757300508888782</v>
      </c>
      <c r="BE42" s="27"/>
      <c r="BF42" s="5"/>
    </row>
    <row r="43" spans="2:66" ht="13.5" customHeight="1" x14ac:dyDescent="0.2">
      <c r="B43" s="10">
        <v>213</v>
      </c>
      <c r="C43" s="10">
        <v>9.4130000000000003</v>
      </c>
      <c r="D43" s="10">
        <v>213.39221000000001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26</v>
      </c>
      <c r="Q43" s="24">
        <v>2.74</v>
      </c>
      <c r="R43" s="24">
        <v>0.63</v>
      </c>
      <c r="S43" s="24">
        <v>44.87</v>
      </c>
      <c r="T43" s="24">
        <v>97.48</v>
      </c>
      <c r="U43" s="10">
        <v>5</v>
      </c>
      <c r="V43" s="10">
        <v>4.5</v>
      </c>
      <c r="W43" s="10">
        <v>0</v>
      </c>
      <c r="X43" s="10">
        <v>4</v>
      </c>
      <c r="Y43" s="10">
        <v>10</v>
      </c>
      <c r="Z43" s="10">
        <v>1</v>
      </c>
      <c r="AA43" s="10">
        <v>315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0.67720000000000002</v>
      </c>
      <c r="AK43" s="10">
        <v>9.1800000000000007E-2</v>
      </c>
      <c r="AL43" s="11">
        <v>4.7899999999999998E-2</v>
      </c>
      <c r="AM43" s="11">
        <v>6.4999999999999997E-3</v>
      </c>
      <c r="AN43" s="11">
        <v>0.9476</v>
      </c>
      <c r="AO43" s="11">
        <v>2.64E-2</v>
      </c>
      <c r="AP43" s="11">
        <v>0.2104</v>
      </c>
      <c r="AQ43" s="11">
        <v>5.8999999999999999E-3</v>
      </c>
      <c r="AR43" s="11">
        <v>1.2667999999999999</v>
      </c>
      <c r="AS43" s="11">
        <v>0.17249999999999999</v>
      </c>
      <c r="AT43" s="11">
        <v>4.8099999999999997E-2</v>
      </c>
      <c r="AU43" s="11">
        <v>6.6E-3</v>
      </c>
      <c r="AV43" s="11">
        <v>17.3264</v>
      </c>
      <c r="AW43" s="11">
        <v>1.2293000000000001</v>
      </c>
      <c r="AX43" s="11">
        <v>0.50109999999999999</v>
      </c>
      <c r="AY43" s="11">
        <v>3.56E-2</v>
      </c>
      <c r="AZ43" s="11">
        <v>0.40857343640196758</v>
      </c>
      <c r="BA43" s="11">
        <v>10.417879417879419</v>
      </c>
      <c r="BB43" s="11">
        <v>0.82483612527312455</v>
      </c>
      <c r="BC43" s="11">
        <v>0.64763629431948155</v>
      </c>
      <c r="BD43" s="11">
        <v>0.35307778750660124</v>
      </c>
      <c r="BE43" s="27"/>
      <c r="BF43" s="5"/>
    </row>
    <row r="44" spans="2:66" ht="13.5" customHeight="1" x14ac:dyDescent="0.2">
      <c r="B44" s="10">
        <v>213</v>
      </c>
      <c r="C44" s="10">
        <v>9.42</v>
      </c>
      <c r="D44" s="10">
        <v>213.39250000000001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26</v>
      </c>
      <c r="Q44" s="24">
        <v>2.74</v>
      </c>
      <c r="R44" s="24">
        <v>0.63</v>
      </c>
      <c r="S44" s="24">
        <v>44.78</v>
      </c>
      <c r="T44" s="24">
        <v>97.55</v>
      </c>
      <c r="U44" s="10">
        <v>5</v>
      </c>
      <c r="V44" s="10">
        <v>4.5</v>
      </c>
      <c r="W44" s="10">
        <v>0</v>
      </c>
      <c r="X44" s="10">
        <v>4</v>
      </c>
      <c r="Y44" s="10">
        <v>10</v>
      </c>
      <c r="Z44" s="10">
        <v>1</v>
      </c>
      <c r="AA44" s="10">
        <v>315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4.5111999999999997</v>
      </c>
      <c r="AK44" s="10">
        <v>0.13150000000000001</v>
      </c>
      <c r="AL44" s="11">
        <v>0.31840000000000002</v>
      </c>
      <c r="AM44" s="11">
        <v>9.2999999999999992E-3</v>
      </c>
      <c r="AN44" s="11">
        <v>1.5885</v>
      </c>
      <c r="AO44" s="11">
        <v>4.3200000000000002E-2</v>
      </c>
      <c r="AP44" s="11">
        <v>0.35160000000000002</v>
      </c>
      <c r="AQ44" s="11">
        <v>9.5999999999999992E-3</v>
      </c>
      <c r="AR44" s="11">
        <v>8.2758000000000003</v>
      </c>
      <c r="AS44" s="11">
        <v>0.253</v>
      </c>
      <c r="AT44" s="11">
        <v>0.31340000000000001</v>
      </c>
      <c r="AU44" s="11">
        <v>9.5999999999999992E-3</v>
      </c>
      <c r="AV44" s="11">
        <v>13.5845</v>
      </c>
      <c r="AW44" s="11">
        <v>0.3286</v>
      </c>
      <c r="AX44" s="11">
        <v>0.39150000000000001</v>
      </c>
      <c r="AY44" s="11">
        <v>9.4999999999999998E-3</v>
      </c>
      <c r="AZ44" s="11">
        <v>5.3693984658861507E-2</v>
      </c>
      <c r="BA44" s="11">
        <v>1.2492022973835355</v>
      </c>
      <c r="BB44" s="11">
        <v>0.11079585756844941</v>
      </c>
      <c r="BC44" s="11">
        <v>9.7227985724956431E-2</v>
      </c>
      <c r="BD44" s="11">
        <v>0.4132827583513573</v>
      </c>
      <c r="BE44" s="27"/>
      <c r="BF44" s="5"/>
    </row>
    <row r="45" spans="2:66" ht="13.5" customHeight="1" x14ac:dyDescent="0.2">
      <c r="B45" s="10">
        <v>213</v>
      </c>
      <c r="C45" s="10">
        <v>9.4290000000000003</v>
      </c>
      <c r="D45" s="10">
        <v>213.39286999999999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26</v>
      </c>
      <c r="Q45" s="24">
        <v>2.74</v>
      </c>
      <c r="R45" s="24">
        <v>0.63</v>
      </c>
      <c r="S45" s="24">
        <v>44.67</v>
      </c>
      <c r="T45" s="24">
        <v>97.64</v>
      </c>
      <c r="U45" s="10">
        <v>5</v>
      </c>
      <c r="V45" s="10">
        <v>4.5</v>
      </c>
      <c r="W45" s="10">
        <v>0</v>
      </c>
      <c r="X45" s="10">
        <v>4</v>
      </c>
      <c r="Y45" s="10">
        <v>10</v>
      </c>
      <c r="Z45" s="10">
        <v>1</v>
      </c>
      <c r="AA45" s="10">
        <v>315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1.1208</v>
      </c>
      <c r="AK45" s="10">
        <v>4.6899999999999997E-2</v>
      </c>
      <c r="AL45" s="11">
        <v>7.8799999999999995E-2</v>
      </c>
      <c r="AM45" s="11">
        <v>3.3E-3</v>
      </c>
      <c r="AN45" s="11">
        <v>1.0613999999999999</v>
      </c>
      <c r="AO45" s="11">
        <v>2.0000000000000001E-4</v>
      </c>
      <c r="AP45" s="11">
        <v>0.2339</v>
      </c>
      <c r="AQ45" s="11">
        <v>0</v>
      </c>
      <c r="AR45" s="11">
        <v>2.1192000000000002</v>
      </c>
      <c r="AS45" s="11">
        <v>0.1077</v>
      </c>
      <c r="AT45" s="11">
        <v>7.9899999999999999E-2</v>
      </c>
      <c r="AU45" s="11">
        <v>4.1000000000000003E-3</v>
      </c>
      <c r="AV45" s="11">
        <v>18.788599999999999</v>
      </c>
      <c r="AW45" s="11">
        <v>0.66559999999999997</v>
      </c>
      <c r="AX45" s="11">
        <v>0.53910000000000002</v>
      </c>
      <c r="AY45" s="11">
        <v>1.9099999999999999E-2</v>
      </c>
      <c r="AZ45" s="11">
        <v>0.39482535575679173</v>
      </c>
      <c r="BA45" s="11">
        <v>6.7471839799749693</v>
      </c>
      <c r="BB45" s="11">
        <v>0.74184168012924079</v>
      </c>
      <c r="BC45" s="11">
        <v>0.61554959785522789</v>
      </c>
      <c r="BD45" s="11">
        <v>0.53084776730451877</v>
      </c>
      <c r="BE45" s="27"/>
      <c r="BF45" s="5"/>
    </row>
    <row r="46" spans="2:66" ht="13.5" customHeight="1" x14ac:dyDescent="0.2">
      <c r="B46" s="10">
        <v>213</v>
      </c>
      <c r="C46" s="10">
        <v>9.4350000000000005</v>
      </c>
      <c r="D46" s="10">
        <v>213.39312000000001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26</v>
      </c>
      <c r="Q46" s="24">
        <v>2.74</v>
      </c>
      <c r="R46" s="24">
        <v>0.63</v>
      </c>
      <c r="S46" s="24">
        <v>44.6</v>
      </c>
      <c r="T46" s="24">
        <v>97.7</v>
      </c>
      <c r="U46" s="10">
        <v>5</v>
      </c>
      <c r="V46" s="10">
        <v>4.5</v>
      </c>
      <c r="W46" s="10">
        <v>0</v>
      </c>
      <c r="X46" s="10">
        <v>4</v>
      </c>
      <c r="Y46" s="10">
        <v>10</v>
      </c>
      <c r="Z46" s="10">
        <v>1</v>
      </c>
      <c r="AA46" s="10">
        <v>315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2.4456000000000002</v>
      </c>
      <c r="AK46" s="10">
        <v>3.5000000000000001E-3</v>
      </c>
      <c r="AL46" s="11">
        <v>0.1714</v>
      </c>
      <c r="AM46" s="11">
        <v>2.0000000000000001E-4</v>
      </c>
      <c r="AN46" s="11">
        <v>1.0396000000000001</v>
      </c>
      <c r="AO46" s="11">
        <v>6.0000000000000001E-3</v>
      </c>
      <c r="AP46" s="11">
        <v>0.22850000000000001</v>
      </c>
      <c r="AQ46" s="11">
        <v>1.2999999999999999E-3</v>
      </c>
      <c r="AR46" s="11">
        <v>4.5929000000000002</v>
      </c>
      <c r="AS46" s="11">
        <v>2.2000000000000001E-3</v>
      </c>
      <c r="AT46" s="11">
        <v>0.17269999999999999</v>
      </c>
      <c r="AU46" s="11">
        <v>1E-4</v>
      </c>
      <c r="AV46" s="11">
        <v>9.0896000000000008</v>
      </c>
      <c r="AW46" s="11">
        <v>6.8599999999999994E-2</v>
      </c>
      <c r="AX46" s="11">
        <v>0.26</v>
      </c>
      <c r="AY46" s="11">
        <v>2E-3</v>
      </c>
      <c r="AZ46" s="11">
        <v>6.4483111566018422E-2</v>
      </c>
      <c r="BA46" s="11">
        <v>1.5055008685581934</v>
      </c>
      <c r="BB46" s="11">
        <v>0.20175641321932059</v>
      </c>
      <c r="BC46" s="11">
        <v>0.14039884207140563</v>
      </c>
      <c r="BD46" s="11">
        <v>-0.10607833821735448</v>
      </c>
      <c r="BE46" s="27"/>
      <c r="BF46" s="5"/>
    </row>
    <row r="47" spans="2:66" ht="13.5" customHeight="1" x14ac:dyDescent="0.2">
      <c r="B47" s="10">
        <v>213</v>
      </c>
      <c r="C47" s="10">
        <v>9.4440000000000008</v>
      </c>
      <c r="D47" s="10">
        <v>213.39349999999999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26</v>
      </c>
      <c r="Q47" s="24">
        <v>2.74</v>
      </c>
      <c r="R47" s="24">
        <v>0.63</v>
      </c>
      <c r="S47" s="24">
        <v>44.49</v>
      </c>
      <c r="T47" s="24">
        <v>97.79</v>
      </c>
      <c r="U47" s="10">
        <v>5</v>
      </c>
      <c r="V47" s="10">
        <v>4.5</v>
      </c>
      <c r="W47" s="10">
        <v>0</v>
      </c>
      <c r="X47" s="10">
        <v>4</v>
      </c>
      <c r="Y47" s="10">
        <v>10</v>
      </c>
      <c r="Z47" s="10">
        <v>1</v>
      </c>
      <c r="AA47" s="10">
        <v>315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0.54300000000000004</v>
      </c>
      <c r="AK47" s="10">
        <v>2.5999999999999999E-3</v>
      </c>
      <c r="AL47" s="11">
        <v>3.7900000000000003E-2</v>
      </c>
      <c r="AM47" s="11">
        <v>2.0000000000000001E-4</v>
      </c>
      <c r="AN47" s="11">
        <v>1.0686</v>
      </c>
      <c r="AO47" s="11">
        <v>4.5999999999999999E-3</v>
      </c>
      <c r="AP47" s="11">
        <v>0.2339</v>
      </c>
      <c r="AQ47" s="11">
        <v>1E-3</v>
      </c>
      <c r="AR47" s="11">
        <v>1.0530999999999999</v>
      </c>
      <c r="AS47" s="11">
        <v>6.3E-3</v>
      </c>
      <c r="AT47" s="11">
        <v>3.9399999999999998E-2</v>
      </c>
      <c r="AU47" s="11">
        <v>2.0000000000000001E-4</v>
      </c>
      <c r="AV47" s="11">
        <v>21.2014</v>
      </c>
      <c r="AW47" s="11">
        <v>0.1082</v>
      </c>
      <c r="AX47" s="11">
        <v>0.6038</v>
      </c>
      <c r="AY47" s="11">
        <v>3.0999999999999999E-3</v>
      </c>
      <c r="AZ47" s="11">
        <v>0.44156619314790496</v>
      </c>
      <c r="BA47" s="11">
        <v>15.324873096446701</v>
      </c>
      <c r="BB47" s="11">
        <v>0.87748756218905477</v>
      </c>
      <c r="BC47" s="11">
        <v>0.74055283414975515</v>
      </c>
      <c r="BD47" s="11">
        <v>0.38988169263691302</v>
      </c>
      <c r="BE47" s="27"/>
      <c r="BF47" s="5"/>
    </row>
    <row r="48" spans="2:66" ht="13.5" customHeight="1" x14ac:dyDescent="0.2">
      <c r="B48" s="10">
        <v>213</v>
      </c>
      <c r="C48" s="10">
        <v>9.4510000000000005</v>
      </c>
      <c r="D48" s="10">
        <v>213.39379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26</v>
      </c>
      <c r="Q48" s="24">
        <v>2.74</v>
      </c>
      <c r="R48" s="24">
        <v>0.63</v>
      </c>
      <c r="S48" s="24">
        <v>44.4</v>
      </c>
      <c r="T48" s="24">
        <v>97.86</v>
      </c>
      <c r="U48" s="10">
        <v>5</v>
      </c>
      <c r="V48" s="10">
        <v>4.5</v>
      </c>
      <c r="W48" s="10">
        <v>0</v>
      </c>
      <c r="X48" s="10">
        <v>4</v>
      </c>
      <c r="Y48" s="10">
        <v>10</v>
      </c>
      <c r="Z48" s="10">
        <v>1</v>
      </c>
      <c r="AA48" s="10">
        <v>315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4.4721000000000002</v>
      </c>
      <c r="AK48" s="10">
        <v>3.7600000000000001E-2</v>
      </c>
      <c r="AL48" s="11">
        <v>0.31109999999999999</v>
      </c>
      <c r="AM48" s="11">
        <v>2.5999999999999999E-3</v>
      </c>
      <c r="AN48" s="11">
        <v>1.5762</v>
      </c>
      <c r="AO48" s="11">
        <v>8.0000000000000002E-3</v>
      </c>
      <c r="AP48" s="11">
        <v>0.34399999999999997</v>
      </c>
      <c r="AQ48" s="11">
        <v>1.6999999999999999E-3</v>
      </c>
      <c r="AR48" s="11">
        <v>8.1769999999999996</v>
      </c>
      <c r="AS48" s="11">
        <v>7.0199999999999999E-2</v>
      </c>
      <c r="AT48" s="11">
        <v>0.30530000000000002</v>
      </c>
      <c r="AU48" s="11">
        <v>2.5999999999999999E-3</v>
      </c>
      <c r="AV48" s="11">
        <v>13.468</v>
      </c>
      <c r="AW48" s="11">
        <v>6.2399999999999997E-2</v>
      </c>
      <c r="AX48" s="11">
        <v>0.38229999999999997</v>
      </c>
      <c r="AY48" s="11">
        <v>1.8E-3</v>
      </c>
      <c r="AZ48" s="11">
        <v>5.2733030428197721E-2</v>
      </c>
      <c r="BA48" s="11">
        <v>1.2522109400589583</v>
      </c>
      <c r="BB48" s="11">
        <v>0.11198371146015119</v>
      </c>
      <c r="BC48" s="11">
        <v>9.7254968002694467E-2</v>
      </c>
      <c r="BD48" s="11">
        <v>0.38432090487091936</v>
      </c>
      <c r="BE48" s="27"/>
      <c r="BF48" s="5"/>
    </row>
    <row r="49" spans="2:57" ht="13.5" customHeight="1" x14ac:dyDescent="0.2">
      <c r="B49" s="10">
        <v>213</v>
      </c>
      <c r="C49" s="10">
        <v>9.4589999999999996</v>
      </c>
      <c r="D49" s="10">
        <v>213.39412999999999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26</v>
      </c>
      <c r="Q49" s="24">
        <v>2.74</v>
      </c>
      <c r="R49" s="24">
        <v>0.63</v>
      </c>
      <c r="S49" s="24">
        <v>44.3</v>
      </c>
      <c r="T49" s="24">
        <v>97.94</v>
      </c>
      <c r="U49" s="10">
        <v>5</v>
      </c>
      <c r="V49" s="10">
        <v>4.5</v>
      </c>
      <c r="W49" s="10">
        <v>0</v>
      </c>
      <c r="X49" s="10">
        <v>4</v>
      </c>
      <c r="Y49" s="10">
        <v>10</v>
      </c>
      <c r="Z49" s="10">
        <v>1</v>
      </c>
      <c r="AA49" s="10">
        <v>315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1.0668</v>
      </c>
      <c r="AK49" s="10">
        <v>1.9699999999999999E-2</v>
      </c>
      <c r="AL49" s="11">
        <v>7.3899999999999993E-2</v>
      </c>
      <c r="AM49" s="11">
        <v>1.4E-3</v>
      </c>
      <c r="AN49" s="11">
        <v>1.0788</v>
      </c>
      <c r="AO49" s="11">
        <v>1.8100000000000002E-2</v>
      </c>
      <c r="AP49" s="11">
        <v>0.2346</v>
      </c>
      <c r="AQ49" s="11">
        <v>3.8999999999999998E-3</v>
      </c>
      <c r="AR49" s="11">
        <v>1.9619</v>
      </c>
      <c r="AS49" s="11">
        <v>3.3500000000000002E-2</v>
      </c>
      <c r="AT49" s="11">
        <v>7.2999999999999995E-2</v>
      </c>
      <c r="AU49" s="11">
        <v>1.1999999999999999E-3</v>
      </c>
      <c r="AV49" s="11">
        <v>19.668500000000002</v>
      </c>
      <c r="AW49" s="11">
        <v>0.48049999999999998</v>
      </c>
      <c r="AX49" s="11">
        <v>0.55610000000000004</v>
      </c>
      <c r="AY49" s="11">
        <v>1.3599999999999999E-2</v>
      </c>
      <c r="AZ49" s="11">
        <v>0.40660174528898441</v>
      </c>
      <c r="BA49" s="11">
        <v>7.6178082191780829</v>
      </c>
      <c r="BB49" s="11">
        <v>0.76792242886663498</v>
      </c>
      <c r="BC49" s="11">
        <v>0.64179434948188829</v>
      </c>
      <c r="BD49" s="11">
        <v>0.51805726973130128</v>
      </c>
      <c r="BE49" s="27"/>
    </row>
    <row r="50" spans="2:57" ht="13.5" customHeight="1" x14ac:dyDescent="0.2">
      <c r="B50" s="10">
        <v>213</v>
      </c>
      <c r="C50" s="10">
        <v>9.3529999999999998</v>
      </c>
      <c r="D50" s="10">
        <v>213.38971000000001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26</v>
      </c>
      <c r="Q50" s="24">
        <v>2.74</v>
      </c>
      <c r="R50" s="24">
        <v>0.63</v>
      </c>
      <c r="S50" s="24">
        <v>45.62</v>
      </c>
      <c r="T50" s="24">
        <v>96.9</v>
      </c>
      <c r="U50" s="10">
        <v>5</v>
      </c>
      <c r="V50" s="10">
        <v>4.5</v>
      </c>
      <c r="W50" s="10">
        <v>0</v>
      </c>
      <c r="X50" s="10">
        <v>4</v>
      </c>
      <c r="Y50" s="10">
        <v>10</v>
      </c>
      <c r="Z50" s="10">
        <v>1</v>
      </c>
      <c r="AA50" s="10">
        <v>315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3.6730999999999998</v>
      </c>
      <c r="AK50" s="10">
        <v>9.7000000000000003E-3</v>
      </c>
      <c r="AL50" s="11">
        <v>0.2676</v>
      </c>
      <c r="AM50" s="11">
        <v>6.9999999999999999E-4</v>
      </c>
      <c r="AN50" s="11">
        <v>1.2634000000000001</v>
      </c>
      <c r="AO50" s="11">
        <v>5.5999999999999999E-3</v>
      </c>
      <c r="AP50" s="11">
        <v>0.28849999999999998</v>
      </c>
      <c r="AQ50" s="11">
        <v>1.2999999999999999E-3</v>
      </c>
      <c r="AR50" s="11">
        <v>6.7609000000000004</v>
      </c>
      <c r="AS50" s="11">
        <v>2.2800000000000001E-2</v>
      </c>
      <c r="AT50" s="11">
        <v>0.26419999999999999</v>
      </c>
      <c r="AU50" s="11">
        <v>8.9999999999999998E-4</v>
      </c>
      <c r="AV50" s="11">
        <v>10.886699999999999</v>
      </c>
      <c r="AW50" s="11">
        <v>3.5400000000000001E-2</v>
      </c>
      <c r="AX50" s="11">
        <v>0.3246</v>
      </c>
      <c r="AY50" s="11">
        <v>1.1000000000000001E-3</v>
      </c>
      <c r="AZ50" s="11">
        <v>5.8881096069156778E-2</v>
      </c>
      <c r="BA50" s="11">
        <v>1.2286146858440576</v>
      </c>
      <c r="BB50" s="11">
        <v>0.10258152173913045</v>
      </c>
      <c r="BC50" s="11">
        <v>8.3210874357090389E-2</v>
      </c>
      <c r="BD50" s="11">
        <v>0.59168441930701321</v>
      </c>
      <c r="BE50" s="27"/>
    </row>
    <row r="51" spans="2:57" ht="13.5" customHeight="1" x14ac:dyDescent="0.2">
      <c r="B51" s="10">
        <v>213</v>
      </c>
      <c r="C51" s="10">
        <v>9.1389999999999993</v>
      </c>
      <c r="D51" s="10">
        <v>213.38078999999999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26</v>
      </c>
      <c r="Q51" s="24">
        <v>2.74</v>
      </c>
      <c r="R51" s="24">
        <v>0.63</v>
      </c>
      <c r="S51" s="24">
        <v>48.29</v>
      </c>
      <c r="T51" s="24">
        <v>94.89</v>
      </c>
      <c r="U51" s="10">
        <v>5</v>
      </c>
      <c r="V51" s="10">
        <v>4.5</v>
      </c>
      <c r="W51" s="10">
        <v>0</v>
      </c>
      <c r="X51" s="10">
        <v>4</v>
      </c>
      <c r="Y51" s="10">
        <v>10</v>
      </c>
      <c r="Z51" s="10">
        <v>1</v>
      </c>
      <c r="AA51" s="10">
        <v>315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6.6449999999999996</v>
      </c>
      <c r="AK51" s="26">
        <v>2.2499999999999999E-2</v>
      </c>
      <c r="AL51" s="26">
        <v>0.71550000000000002</v>
      </c>
      <c r="AM51" s="26">
        <v>2.5000000000000001E-3</v>
      </c>
      <c r="AN51" s="26">
        <v>2.0105</v>
      </c>
      <c r="AO51" s="26">
        <v>2.3E-2</v>
      </c>
      <c r="AP51" s="26">
        <v>0.70000000000000007</v>
      </c>
      <c r="AQ51" s="26">
        <v>8.0000000000000002E-3</v>
      </c>
      <c r="AR51" s="26">
        <v>12.319500000000001</v>
      </c>
      <c r="AS51" s="26">
        <v>0.04</v>
      </c>
      <c r="AT51" s="26">
        <v>0.71599999999999997</v>
      </c>
      <c r="AU51" s="26">
        <v>2.5000000000000001E-3</v>
      </c>
      <c r="AV51" s="26">
        <v>15.6645</v>
      </c>
      <c r="AW51" s="26">
        <v>0.14979999999999999</v>
      </c>
      <c r="AX51" s="26">
        <v>0.67910000000000004</v>
      </c>
      <c r="AY51" s="26">
        <v>6.4999999999999997E-3</v>
      </c>
      <c r="AZ51" s="11">
        <v>-1.5154811108694094E-2</v>
      </c>
      <c r="BA51" s="11">
        <v>23.71159217877095</v>
      </c>
      <c r="BB51" s="11">
        <v>-2.6449716866174419E-2</v>
      </c>
      <c r="BC51" s="11">
        <v>-2.9206902010447944E-2</v>
      </c>
      <c r="BD51" s="11">
        <v>0.45550671389508307</v>
      </c>
      <c r="BE51" s="27"/>
    </row>
    <row r="52" spans="2:57" ht="13.5" customHeight="1" x14ac:dyDescent="0.2">
      <c r="B52" s="10">
        <v>213</v>
      </c>
      <c r="C52" s="10">
        <v>9.0649999999999995</v>
      </c>
      <c r="D52" s="10">
        <v>213.37771000000001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26</v>
      </c>
      <c r="Q52" s="24">
        <v>2.74</v>
      </c>
      <c r="R52" s="24">
        <v>0.63</v>
      </c>
      <c r="S52" s="24">
        <v>49.22</v>
      </c>
      <c r="T52" s="24">
        <v>94.21</v>
      </c>
      <c r="U52" s="10">
        <v>5</v>
      </c>
      <c r="V52" s="10">
        <v>4.5</v>
      </c>
      <c r="W52" s="10">
        <v>0</v>
      </c>
      <c r="X52" s="10">
        <v>4</v>
      </c>
      <c r="Y52" s="10">
        <v>10</v>
      </c>
      <c r="Z52" s="10">
        <v>1</v>
      </c>
      <c r="AA52" s="10">
        <v>315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7.6291000000000002</v>
      </c>
      <c r="AK52" s="10">
        <v>2.6100000000000002E-2</v>
      </c>
      <c r="AL52" s="11">
        <v>0.99299999999999999</v>
      </c>
      <c r="AM52" s="11">
        <v>3.3999999999999998E-3</v>
      </c>
      <c r="AN52" s="11">
        <v>2.3090000000000002</v>
      </c>
      <c r="AO52" s="11">
        <v>9.7999999999999997E-3</v>
      </c>
      <c r="AP52" s="11">
        <v>0.99270000000000003</v>
      </c>
      <c r="AQ52" s="11">
        <v>4.1999999999999997E-3</v>
      </c>
      <c r="AR52" s="11">
        <v>14.0693</v>
      </c>
      <c r="AS52" s="11">
        <v>5.6300000000000003E-2</v>
      </c>
      <c r="AT52" s="11">
        <v>0.99299999999999999</v>
      </c>
      <c r="AU52" s="11">
        <v>3.8999999999999998E-3</v>
      </c>
      <c r="AV52" s="11">
        <v>19.1526</v>
      </c>
      <c r="AW52" s="11">
        <v>6.9099999999999995E-2</v>
      </c>
      <c r="AX52" s="11">
        <v>0.99270000000000003</v>
      </c>
      <c r="AY52" s="11">
        <v>3.5999999999999999E-3</v>
      </c>
      <c r="AZ52" s="25">
        <v>0.78482498974913328</v>
      </c>
      <c r="BA52" s="25">
        <v>1.3613044003610697</v>
      </c>
      <c r="BB52" s="25">
        <v>0.15301051414879943</v>
      </c>
      <c r="BC52" s="25">
        <v>0.22611270420705831</v>
      </c>
      <c r="BD52" s="25">
        <v>12.075603251576936</v>
      </c>
      <c r="BE52" s="27"/>
    </row>
    <row r="53" spans="2:57" ht="13.5" customHeight="1" x14ac:dyDescent="0.2">
      <c r="B53" s="10">
        <v>213</v>
      </c>
      <c r="C53" s="10">
        <v>9.3420000000000005</v>
      </c>
      <c r="D53" s="10">
        <v>213.38925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26</v>
      </c>
      <c r="Q53" s="24">
        <v>2.74</v>
      </c>
      <c r="R53" s="24">
        <v>0.63</v>
      </c>
      <c r="S53" s="24">
        <v>45.76</v>
      </c>
      <c r="T53" s="24">
        <v>96.79</v>
      </c>
      <c r="U53" s="10">
        <v>5</v>
      </c>
      <c r="V53" s="10">
        <v>4.5</v>
      </c>
      <c r="W53" s="10">
        <v>0</v>
      </c>
      <c r="X53" s="10">
        <v>4</v>
      </c>
      <c r="Y53" s="10">
        <v>10</v>
      </c>
      <c r="Z53" s="10">
        <v>1</v>
      </c>
      <c r="AA53" s="10">
        <v>315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13.6706</v>
      </c>
      <c r="AK53" s="10">
        <v>0</v>
      </c>
      <c r="AL53" s="11">
        <v>1.0013000000000001</v>
      </c>
      <c r="AM53" s="11">
        <v>0</v>
      </c>
      <c r="AN53" s="11">
        <v>4.3615000000000004</v>
      </c>
      <c r="AO53" s="11">
        <v>3.7000000000000002E-3</v>
      </c>
      <c r="AP53" s="11">
        <v>1.0009999999999999</v>
      </c>
      <c r="AQ53" s="11">
        <v>8.9999999999999998E-4</v>
      </c>
      <c r="AR53" s="11">
        <v>25.490200000000002</v>
      </c>
      <c r="AS53" s="11">
        <v>2.2000000000000001E-3</v>
      </c>
      <c r="AT53" s="11">
        <v>1.0013000000000001</v>
      </c>
      <c r="AU53" s="11">
        <v>1E-4</v>
      </c>
      <c r="AV53" s="11">
        <v>33.377800000000001</v>
      </c>
      <c r="AW53" s="11">
        <v>4.1999999999999997E-3</v>
      </c>
      <c r="AX53" s="11">
        <v>1.0009999999999999</v>
      </c>
      <c r="AY53" s="11">
        <v>1E-4</v>
      </c>
      <c r="AZ53" s="25">
        <v>0.76886163760324122</v>
      </c>
      <c r="BA53" s="25">
        <v>1.3094365677789894</v>
      </c>
      <c r="BB53" s="25">
        <v>0.13398790514371134</v>
      </c>
      <c r="BC53" s="25">
        <v>0.19928917935588192</v>
      </c>
      <c r="BD53" s="25">
        <v>12.593880296327082</v>
      </c>
      <c r="BE53" s="27"/>
    </row>
    <row r="54" spans="2:57" ht="13.5" customHeight="1" x14ac:dyDescent="0.2">
      <c r="B54" s="10">
        <v>213</v>
      </c>
      <c r="C54" s="10">
        <v>9.6359999999999992</v>
      </c>
      <c r="D54" s="10">
        <v>213.4015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26</v>
      </c>
      <c r="Q54" s="24">
        <v>2.74</v>
      </c>
      <c r="R54" s="24">
        <v>0.63</v>
      </c>
      <c r="S54" s="24">
        <v>42.1</v>
      </c>
      <c r="T54" s="24">
        <v>99.76</v>
      </c>
      <c r="U54" s="10">
        <v>5</v>
      </c>
      <c r="V54" s="10">
        <v>4.5</v>
      </c>
      <c r="W54" s="10">
        <v>0</v>
      </c>
      <c r="X54" s="10">
        <v>4</v>
      </c>
      <c r="Y54" s="10">
        <v>10</v>
      </c>
      <c r="Z54" s="10">
        <v>1</v>
      </c>
      <c r="AA54" s="10">
        <v>315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15.7378</v>
      </c>
      <c r="AK54" s="10">
        <v>2.35E-2</v>
      </c>
      <c r="AL54" s="11">
        <v>1.0093000000000001</v>
      </c>
      <c r="AM54" s="11">
        <v>1.5E-3</v>
      </c>
      <c r="AN54" s="11">
        <v>5.0083000000000002</v>
      </c>
      <c r="AO54" s="11">
        <v>6.8999999999999999E-3</v>
      </c>
      <c r="AP54" s="11">
        <v>1.0092000000000001</v>
      </c>
      <c r="AQ54" s="11">
        <v>1.4E-3</v>
      </c>
      <c r="AR54" s="11">
        <v>29.300799999999999</v>
      </c>
      <c r="AS54" s="11">
        <v>3.5400000000000001E-2</v>
      </c>
      <c r="AT54" s="11">
        <v>1.0093000000000001</v>
      </c>
      <c r="AU54" s="11">
        <v>1.1999999999999999E-3</v>
      </c>
      <c r="AV54" s="11">
        <v>38.7712</v>
      </c>
      <c r="AW54" s="11">
        <v>4.3299999999999998E-2</v>
      </c>
      <c r="AX54" s="11">
        <v>1.0092000000000001</v>
      </c>
      <c r="AY54" s="11">
        <v>1.1000000000000001E-3</v>
      </c>
      <c r="AZ54" s="25">
        <v>0.77120341712445328</v>
      </c>
      <c r="BA54" s="25">
        <v>1.3232130180745918</v>
      </c>
      <c r="BB54" s="25">
        <v>0.13912328123163711</v>
      </c>
      <c r="BC54" s="25">
        <v>0.20716327363938636</v>
      </c>
      <c r="BD54" s="25">
        <v>12.414966673144251</v>
      </c>
      <c r="BE54" s="27"/>
    </row>
  </sheetData>
  <autoFilter ref="B9:BB54" xr:uid="{44F60CB6-D68A-4694-A563-C0BC0E3E17ED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3744-C9C3-42F5-9373-201FBFBC3B5F}">
  <sheetPr codeName="Sheet29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215</v>
      </c>
      <c r="C10" s="10">
        <v>9.0060000000000002</v>
      </c>
      <c r="D10" s="10">
        <v>215.37524999999999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31.2</v>
      </c>
      <c r="Q10" s="24">
        <v>1.77</v>
      </c>
      <c r="R10" s="24">
        <v>2.77</v>
      </c>
      <c r="S10" s="24">
        <v>50.18</v>
      </c>
      <c r="T10" s="24">
        <v>94.29</v>
      </c>
      <c r="U10" s="10">
        <v>1</v>
      </c>
      <c r="V10" s="10">
        <v>0</v>
      </c>
      <c r="W10" s="10">
        <v>0</v>
      </c>
      <c r="X10" s="10">
        <v>1</v>
      </c>
      <c r="Y10" s="10">
        <v>0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0.66249999999999998</v>
      </c>
      <c r="AK10" s="10">
        <v>3.9699999999999999E-2</v>
      </c>
      <c r="AL10" s="11">
        <v>2.46E-2</v>
      </c>
      <c r="AM10" s="11">
        <v>1.5E-3</v>
      </c>
      <c r="AN10" s="11">
        <v>1.6776</v>
      </c>
      <c r="AO10" s="11">
        <v>3.49E-2</v>
      </c>
      <c r="AP10" s="11">
        <v>0.17369999999999999</v>
      </c>
      <c r="AQ10" s="11">
        <v>3.5999999999999999E-3</v>
      </c>
      <c r="AR10" s="11">
        <v>1.2345999999999999</v>
      </c>
      <c r="AS10" s="11">
        <v>0.1091</v>
      </c>
      <c r="AT10" s="11">
        <v>2.4199999999999999E-2</v>
      </c>
      <c r="AU10" s="11">
        <v>2.0999999999999999E-3</v>
      </c>
      <c r="AV10" s="11">
        <v>33.858199999999997</v>
      </c>
      <c r="AW10" s="11">
        <v>7.0699999999999999E-2</v>
      </c>
      <c r="AX10" s="11">
        <v>0.52149999999999996</v>
      </c>
      <c r="AY10" s="11">
        <v>1.1000000000000001E-3</v>
      </c>
      <c r="AZ10" s="11">
        <v>0.5002876869965478</v>
      </c>
      <c r="BA10" s="11">
        <v>21.549586776859503</v>
      </c>
      <c r="BB10" s="11">
        <v>0.91130657870624887</v>
      </c>
      <c r="BC10" s="11">
        <v>0.71334990915176433</v>
      </c>
      <c r="BD10" s="11">
        <v>0.61519050912117534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2.6046875000000008E-2</v>
      </c>
      <c r="BJ10" s="4">
        <f>DSTDEV(PlotSort,"PhxRed",$BI$35:$BI$38)/SQRT($BH10)</f>
        <v>3.3393379846016215E-4</v>
      </c>
      <c r="BK10" s="4">
        <f>DAVERAGE(PlotSort,"PhxRedEdge",$BI$35:$BI$38)</f>
        <v>0.19514375000000006</v>
      </c>
      <c r="BL10" s="4">
        <f>DSTDEV(PlotSort,"PhxRedEdge",$BI$35:$BI$38)/SQRT($BH10)</f>
        <v>2.5922299276846311E-3</v>
      </c>
      <c r="BM10" s="4">
        <f>DAVERAGE(PlotSort,"TMRed",$BI$35:$BI$38)</f>
        <v>2.6234375000000001E-2</v>
      </c>
      <c r="BN10" s="4">
        <f>DSTDEV(PlotSort,"TMRed",$BI$35:$BI$38)/SQRT($BH10)</f>
        <v>3.7136977743583541E-4</v>
      </c>
      <c r="BO10" s="4">
        <f>DAVERAGE(PlotSort,"TMNIR",$BI$35:$BI$38)</f>
        <v>0.55165000000000008</v>
      </c>
      <c r="BP10" s="4">
        <f>DSTDEV(PlotSort,"TMNIR",$BI$35:$BI$38)/SQRT($BH10)</f>
        <v>6.5935758079727772E-3</v>
      </c>
      <c r="BQ10" s="4">
        <f>DAVERAGE(PlotSort,"NDRE",$BI$35:$BI$38)</f>
        <v>0.47733144736157279</v>
      </c>
      <c r="BR10" s="4">
        <f>DSTDEV(PlotSort,"NDRE",$BI$35:$BI$38)/SQRT($BH10)</f>
        <v>3.5344277166583118E-3</v>
      </c>
      <c r="BS10" s="4">
        <f>DAVERAGE(PlotSort,"rvi",$BI$35:$BI$38)</f>
        <v>21.105856770375578</v>
      </c>
      <c r="BT10" s="4">
        <f>DSTDEV(PlotSort,"rvi",$BI$35:$BI$38)/SQRT($BH10)</f>
        <v>0.29088609197660037</v>
      </c>
      <c r="BU10" s="17">
        <f>DAVERAGE(PlotSort,"ndvi",$BI$35:$BI$38)</f>
        <v>0.90905208830661177</v>
      </c>
      <c r="BV10" s="4">
        <f>DSTDEV(PlotSort,"ndvi",$BI$35:$BI$38)/SQRT($BH10)</f>
        <v>1.1655636017812896E-3</v>
      </c>
      <c r="BW10" s="17">
        <f>DAVERAGE(PlotSort,"SAVI",$BI$35:$BI$38)</f>
        <v>0.73029339925012904</v>
      </c>
      <c r="BX10" s="4">
        <f>DSTDEV(PlotSort,"SAVI",$BI$35:$BI$38)/SQRT($BH10)</f>
        <v>4.619890456900381E-3</v>
      </c>
      <c r="BY10" s="17">
        <f>DAVERAGE(PlotSort,"CCCI",$BI$35:$BI$38)</f>
        <v>0.49672391411197875</v>
      </c>
      <c r="BZ10" s="4">
        <f>DSTDEV(PlotSort,"CCCI",$BI$35:$BI$38)/SQRT($BH10)</f>
        <v>1.6433056101698266E-2</v>
      </c>
    </row>
    <row r="11" spans="1:78" ht="13.5" customHeight="1" x14ac:dyDescent="0.2">
      <c r="B11" s="10">
        <v>215</v>
      </c>
      <c r="C11" s="10">
        <v>8.9979999999999993</v>
      </c>
      <c r="D11" s="10">
        <v>215.37492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31.2</v>
      </c>
      <c r="Q11" s="24">
        <v>1.77</v>
      </c>
      <c r="R11" s="24">
        <v>2.77</v>
      </c>
      <c r="S11" s="24">
        <v>50.28</v>
      </c>
      <c r="T11" s="24">
        <v>94.22</v>
      </c>
      <c r="U11" s="10">
        <v>1</v>
      </c>
      <c r="V11" s="10">
        <v>0</v>
      </c>
      <c r="W11" s="10">
        <v>0</v>
      </c>
      <c r="X11" s="10">
        <v>1</v>
      </c>
      <c r="Y11" s="10">
        <v>0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0.65790000000000004</v>
      </c>
      <c r="AK11" s="10">
        <v>1.5E-3</v>
      </c>
      <c r="AL11" s="11">
        <v>2.4400000000000002E-2</v>
      </c>
      <c r="AM11" s="11">
        <v>1E-4</v>
      </c>
      <c r="AN11" s="11">
        <v>1.7794000000000001</v>
      </c>
      <c r="AO11" s="11">
        <v>3.9399999999999998E-2</v>
      </c>
      <c r="AP11" s="11">
        <v>0.1847</v>
      </c>
      <c r="AQ11" s="11">
        <v>4.1000000000000003E-3</v>
      </c>
      <c r="AR11" s="11">
        <v>1.2989999999999999</v>
      </c>
      <c r="AS11" s="11">
        <v>8.8999999999999999E-3</v>
      </c>
      <c r="AT11" s="11">
        <v>2.5499999999999998E-2</v>
      </c>
      <c r="AU11" s="11">
        <v>2.0000000000000001E-4</v>
      </c>
      <c r="AV11" s="11">
        <v>34.0413</v>
      </c>
      <c r="AW11" s="11">
        <v>0.89439999999999997</v>
      </c>
      <c r="AX11" s="11">
        <v>0.52559999999999996</v>
      </c>
      <c r="AY11" s="11">
        <v>1.38E-2</v>
      </c>
      <c r="AZ11" s="11">
        <v>0.47993805434323528</v>
      </c>
      <c r="BA11" s="11">
        <v>20.611764705882351</v>
      </c>
      <c r="BB11" s="11">
        <v>0.90745781164942851</v>
      </c>
      <c r="BC11" s="11">
        <v>0.7136809057178195</v>
      </c>
      <c r="BD11" s="11">
        <v>0.5158799032915431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2.5993749999999993E-2</v>
      </c>
      <c r="BJ11" s="4">
        <f>DSTDEV(PlotSort,"PhxRed",$BI$31:$BI$32)/SQRT($BH11)</f>
        <v>4.7927625558404893E-4</v>
      </c>
      <c r="BK11" s="4">
        <f>DAVERAGE(PlotSort,"PhxRedEdge",$BI$31:$BI$32)</f>
        <v>0.19575625000000002</v>
      </c>
      <c r="BL11" s="4">
        <f>DSTDEV(PlotSort,"PhxRedEdge",$BI$31:$BI$32)/SQRT($BH11)</f>
        <v>3.6033429935501092E-3</v>
      </c>
      <c r="BM11" s="4">
        <f>DAVERAGE(PlotSort,"TMRed",$BI$31:$BI$32)</f>
        <v>2.63E-2</v>
      </c>
      <c r="BN11" s="4">
        <f>DSTDEV(PlotSort,"TMRed",$BI$31:$BI$32)/SQRT($BH11)</f>
        <v>5.8906705900092565E-4</v>
      </c>
      <c r="BO11" s="4">
        <f>DAVERAGE(PlotSort,"TMNIR",$BI$31:$BI$32)</f>
        <v>0.55228124999999995</v>
      </c>
      <c r="BP11" s="4">
        <f>DSTDEV(PlotSort,"TMNIR",$BI$31:$BI$32)/SQRT($BH11)</f>
        <v>5.2169373099389803E-3</v>
      </c>
      <c r="BQ11" s="4">
        <f>DAVERAGE(PlotSort,"NDRE",$BI$31:$BI$32)</f>
        <v>0.47705009762784284</v>
      </c>
      <c r="BR11" s="4">
        <f>DSTDEV(PlotSort,"NDRE",$BI$31:$BI$32)/SQRT($BH11)</f>
        <v>5.7244774511506589E-3</v>
      </c>
      <c r="BS11" s="4">
        <f>DAVERAGE(PlotSort,"rvi",$BI$31:$BI$32)</f>
        <v>21.139574052276707</v>
      </c>
      <c r="BT11" s="4">
        <f>DSTDEV(PlotSort,"rvi",$BI$31:$BI$32)/SQRT($BH11)</f>
        <v>0.45968805820259756</v>
      </c>
      <c r="BU11" s="17">
        <f>DAVERAGE(PlotSort,"ndvi",$BI$31:$BI$32)</f>
        <v>0.90909887795140021</v>
      </c>
      <c r="BV11" s="4">
        <f>DSTDEV(PlotSort,"ndvi",$BI$31:$BI$32)/SQRT($BH11)</f>
        <v>1.8190753154827112E-3</v>
      </c>
      <c r="BW11" s="17">
        <f>DAVERAGE(PlotSort,"SAVI",$BI$31:$BI$32)</f>
        <v>0.73125315606460295</v>
      </c>
      <c r="BX11" s="4">
        <f>DSTDEV(PlotSort,"SAVI",$BI$31:$BI$32)/SQRT($BH11)</f>
        <v>3.4460025966086133E-3</v>
      </c>
      <c r="BY11" s="17">
        <f>DAVERAGE(PlotSort,"CCCI",$BI$31:$BI$32)</f>
        <v>0.49493661799462191</v>
      </c>
      <c r="BZ11" s="4">
        <f>DSTDEV(PlotSort,"CCCI",$BI$31:$BI$32)/SQRT($BH11)</f>
        <v>2.6591818901159039E-2</v>
      </c>
    </row>
    <row r="12" spans="1:78" ht="13.5" customHeight="1" x14ac:dyDescent="0.2">
      <c r="B12" s="10">
        <v>215</v>
      </c>
      <c r="C12" s="10">
        <v>8.99</v>
      </c>
      <c r="D12" s="10">
        <v>215.37458000000001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31.2</v>
      </c>
      <c r="Q12" s="24">
        <v>1.77</v>
      </c>
      <c r="R12" s="24">
        <v>2.77</v>
      </c>
      <c r="S12" s="24">
        <v>50.38</v>
      </c>
      <c r="T12" s="24">
        <v>94.15</v>
      </c>
      <c r="U12" s="10">
        <v>1</v>
      </c>
      <c r="V12" s="10">
        <v>0</v>
      </c>
      <c r="W12" s="10">
        <v>0</v>
      </c>
      <c r="X12" s="10">
        <v>1</v>
      </c>
      <c r="Y12" s="10">
        <v>0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0.72489999999999999</v>
      </c>
      <c r="AK12" s="10">
        <v>3.09E-2</v>
      </c>
      <c r="AL12" s="11">
        <v>2.7E-2</v>
      </c>
      <c r="AM12" s="11">
        <v>1.1999999999999999E-3</v>
      </c>
      <c r="AN12" s="11">
        <v>1.9878</v>
      </c>
      <c r="AO12" s="11">
        <v>5.6500000000000002E-2</v>
      </c>
      <c r="AP12" s="11">
        <v>0.2069</v>
      </c>
      <c r="AQ12" s="11">
        <v>5.8999999999999999E-3</v>
      </c>
      <c r="AR12" s="11">
        <v>1.4057999999999999</v>
      </c>
      <c r="AS12" s="11">
        <v>2.3699999999999999E-2</v>
      </c>
      <c r="AT12" s="11">
        <v>2.7699999999999999E-2</v>
      </c>
      <c r="AU12" s="11">
        <v>5.0000000000000001E-4</v>
      </c>
      <c r="AV12" s="11">
        <v>38.621400000000001</v>
      </c>
      <c r="AW12" s="11">
        <v>1.66E-2</v>
      </c>
      <c r="AX12" s="11">
        <v>0.59770000000000001</v>
      </c>
      <c r="AY12" s="11">
        <v>2.9999999999999997E-4</v>
      </c>
      <c r="AZ12" s="11">
        <v>0.48570718369376092</v>
      </c>
      <c r="BA12" s="11">
        <v>21.577617328519857</v>
      </c>
      <c r="BB12" s="11">
        <v>0.91141669331627773</v>
      </c>
      <c r="BC12" s="11">
        <v>0.7597298738226409</v>
      </c>
      <c r="BD12" s="11">
        <v>0.5358217411029782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2.6099999999999998E-2</v>
      </c>
      <c r="BJ12" s="4">
        <f>DSTDEV(PlotSort,"PhxRed",$BJ$31:$BJ$32)/SQRT($BH12)</f>
        <v>4.8045117684665251E-4</v>
      </c>
      <c r="BK12" s="4">
        <f>DAVERAGE(PlotSort,"PhxRedEdge",$BJ$31:$BJ$32)</f>
        <v>0.19453125000000002</v>
      </c>
      <c r="BL12" s="4">
        <f>DSTDEV(PlotSort,"PhxRedEdge",$BJ$31:$BJ$32)/SQRT($BH12)</f>
        <v>3.8393328277840149E-3</v>
      </c>
      <c r="BM12" s="4">
        <f>DAVERAGE(PlotSort,"TMRed",$BJ$31:$BJ$32)</f>
        <v>2.6168750000000001E-2</v>
      </c>
      <c r="BN12" s="4">
        <f>DSTDEV(PlotSort,"TMRed",$BJ$31:$BJ$32)/SQRT($BH12)</f>
        <v>4.7167421224824236E-4</v>
      </c>
      <c r="BO12" s="4">
        <f>DAVERAGE(PlotSort,"TMNIR",$BJ$31:$BJ$32)</f>
        <v>0.55101875</v>
      </c>
      <c r="BP12" s="4">
        <f>DSTDEV(PlotSort,"TMNIR",$BJ$31:$BJ$32)/SQRT($BH12)</f>
        <v>1.2346177609385828E-2</v>
      </c>
      <c r="BQ12" s="4">
        <f>DAVERAGE(PlotSort,"NDRE",$BJ$31:$BJ$32)</f>
        <v>0.47761279709530258</v>
      </c>
      <c r="BR12" s="4">
        <f>DSTDEV(PlotSort,"NDRE",$BJ$31:$BJ$32)/SQRT($BH12)</f>
        <v>4.3421359486562157E-3</v>
      </c>
      <c r="BS12" s="4">
        <f>DAVERAGE(PlotSort,"rvi",$BJ$31:$BJ$32)</f>
        <v>21.072139488474441</v>
      </c>
      <c r="BT12" s="4">
        <f>DSTDEV(PlotSort,"rvi",$BJ$31:$BJ$32)/SQRT($BH12)</f>
        <v>0.37185500528452126</v>
      </c>
      <c r="BU12" s="17">
        <f>DAVERAGE(PlotSort,"ndvi",$BJ$31:$BJ$32)</f>
        <v>0.90900529866182311</v>
      </c>
      <c r="BV12" s="4">
        <f>DSTDEV(PlotSort,"ndvi",$BJ$31:$BJ$32)/SQRT($BH12)</f>
        <v>1.518540615519615E-3</v>
      </c>
      <c r="BW12" s="17">
        <f>DAVERAGE(PlotSort,"SAVI",$BJ$31:$BJ$32)</f>
        <v>0.72933364243565546</v>
      </c>
      <c r="BX12" s="4">
        <f>DSTDEV(PlotSort,"SAVI",$BJ$31:$BJ$32)/SQRT($BH12)</f>
        <v>8.7304973931222433E-3</v>
      </c>
      <c r="BY12" s="17">
        <f>DAVERAGE(PlotSort,"CCCI",$BJ$31:$BJ$32)</f>
        <v>0.49851121022933548</v>
      </c>
      <c r="BZ12" s="4">
        <f>DSTDEV(PlotSort,"CCCI",$BJ$31:$BJ$32)/SQRT($BH12)</f>
        <v>2.0214762418051677E-2</v>
      </c>
    </row>
    <row r="13" spans="1:78" ht="13.5" customHeight="1" x14ac:dyDescent="0.2">
      <c r="B13" s="10">
        <v>215</v>
      </c>
      <c r="C13" s="10">
        <v>8.9819999999999993</v>
      </c>
      <c r="D13" s="10">
        <v>215.37424999999999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31.2</v>
      </c>
      <c r="Q13" s="24">
        <v>1.77</v>
      </c>
      <c r="R13" s="24">
        <v>2.77</v>
      </c>
      <c r="S13" s="24">
        <v>50.48</v>
      </c>
      <c r="T13" s="24">
        <v>94.08</v>
      </c>
      <c r="U13" s="10">
        <v>1</v>
      </c>
      <c r="V13" s="10">
        <v>0</v>
      </c>
      <c r="W13" s="10">
        <v>0</v>
      </c>
      <c r="X13" s="10">
        <v>1</v>
      </c>
      <c r="Y13" s="10">
        <v>0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0.65769999999999995</v>
      </c>
      <c r="AK13" s="10">
        <v>4.3200000000000002E-2</v>
      </c>
      <c r="AL13" s="11">
        <v>2.46E-2</v>
      </c>
      <c r="AM13" s="11">
        <v>1.6000000000000001E-3</v>
      </c>
      <c r="AN13" s="11">
        <v>1.8745000000000001</v>
      </c>
      <c r="AO13" s="11">
        <v>0.1027</v>
      </c>
      <c r="AP13" s="11">
        <v>0.1956</v>
      </c>
      <c r="AQ13" s="11">
        <v>1.0699999999999999E-2</v>
      </c>
      <c r="AR13" s="11">
        <v>1.2512000000000001</v>
      </c>
      <c r="AS13" s="11">
        <v>4.9599999999999998E-2</v>
      </c>
      <c r="AT13" s="11">
        <v>2.47E-2</v>
      </c>
      <c r="AU13" s="11">
        <v>1E-3</v>
      </c>
      <c r="AV13" s="11">
        <v>35.634599999999999</v>
      </c>
      <c r="AW13" s="11">
        <v>0.4909</v>
      </c>
      <c r="AX13" s="11">
        <v>0.55279999999999996</v>
      </c>
      <c r="AY13" s="11">
        <v>7.6E-3</v>
      </c>
      <c r="AZ13" s="11">
        <v>0.47728487439871725</v>
      </c>
      <c r="BA13" s="11">
        <v>22.38056680161943</v>
      </c>
      <c r="BB13" s="11">
        <v>0.91445887445887464</v>
      </c>
      <c r="BC13" s="11">
        <v>0.73517401392111381</v>
      </c>
      <c r="BD13" s="11">
        <v>0.48154561393075201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2.5524999999999999E-2</v>
      </c>
      <c r="BJ13" s="4">
        <f>DSTDEV(PlotSort,"PhxRed",$BL$35:$BL$36)/SQRT($BH13)</f>
        <v>7.9164160361329438E-4</v>
      </c>
      <c r="BK13" s="4">
        <f>DAVERAGE(PlotSort,"PhxRedEdge",$BL$35:$BL$36)</f>
        <v>0.18852500000000003</v>
      </c>
      <c r="BL13" s="4">
        <f>DSTDEV(PlotSort,"PhxRedEdge",$BL$35:$BL$36)/SQRT($BH13)</f>
        <v>6.4003278375854636E-3</v>
      </c>
      <c r="BM13" s="4">
        <f>DAVERAGE(PlotSort,"TMRed",$BL$35:$BL$36)</f>
        <v>2.5712499999999999E-2</v>
      </c>
      <c r="BN13" s="4">
        <f>DSTDEV(PlotSort,"TMRed",$BL$35:$BL$36)/SQRT($BH13)</f>
        <v>8.5866122955613716E-4</v>
      </c>
      <c r="BO13" s="4">
        <f>DAVERAGE(PlotSort,"TMNIR",$BL$35:$BL$36)</f>
        <v>0.52262500000000001</v>
      </c>
      <c r="BP13" s="4">
        <f>DSTDEV(PlotSort,"TMNIR",$BL$35:$BL$36)/SQRT($BH13)</f>
        <v>1.7232566242023097E-2</v>
      </c>
      <c r="BQ13" s="4">
        <f>DAVERAGE(PlotSort,"NDRE",$BL$35:$BL$36)</f>
        <v>0.46961842347475652</v>
      </c>
      <c r="BR13" s="4">
        <f>DSTDEV(PlotSort,"NDRE",$BL$35:$BL$36)/SQRT($BH13)</f>
        <v>7.0212289152336215E-3</v>
      </c>
      <c r="BS13" s="4">
        <f>DAVERAGE(PlotSort,"rvi",$BL$35:$BL$36)</f>
        <v>20.390581172720832</v>
      </c>
      <c r="BT13" s="4">
        <f>DSTDEV(PlotSort,"rvi",$BL$35:$BL$36)/SQRT($BH13)</f>
        <v>0.6606507695351802</v>
      </c>
      <c r="BU13" s="17">
        <f>DAVERAGE(PlotSort,"ndvi",$BL$35:$BL$36)</f>
        <v>0.90592656643512126</v>
      </c>
      <c r="BV13" s="4">
        <f>DSTDEV(PlotSort,"ndvi",$BL$35:$BL$36)/SQRT($BH13)</f>
        <v>2.6648407394506742E-3</v>
      </c>
      <c r="BW13" s="17">
        <f>DAVERAGE(PlotSort,"SAVI",$BL$35:$BL$36)</f>
        <v>0.70948148070015582</v>
      </c>
      <c r="BX13" s="4">
        <f>DSTDEV(PlotSort,"SAVI",$BL$35:$BL$36)/SQRT($BH13)</f>
        <v>1.2956125457184763E-2</v>
      </c>
      <c r="BY13" s="17">
        <f>DAVERAGE(PlotSort,"CCCI",$BL$35:$BL$36)</f>
        <v>0.46368726832097706</v>
      </c>
      <c r="BZ13" s="4">
        <f>DSTDEV(PlotSort,"CCCI",$BL$35:$BL$36)/SQRT($BH13)</f>
        <v>3.2364065036801691E-2</v>
      </c>
    </row>
    <row r="14" spans="1:78" ht="13.5" customHeight="1" x14ac:dyDescent="0.2">
      <c r="B14" s="10">
        <v>215</v>
      </c>
      <c r="C14" s="10">
        <v>8.9740000000000002</v>
      </c>
      <c r="D14" s="10">
        <v>215.37392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31.2</v>
      </c>
      <c r="Q14" s="24">
        <v>1.77</v>
      </c>
      <c r="R14" s="24">
        <v>2.77</v>
      </c>
      <c r="S14" s="24">
        <v>50.58</v>
      </c>
      <c r="T14" s="24">
        <v>94.01</v>
      </c>
      <c r="U14" s="10">
        <v>1</v>
      </c>
      <c r="V14" s="10">
        <v>0</v>
      </c>
      <c r="W14" s="10">
        <v>0</v>
      </c>
      <c r="X14" s="10">
        <v>1</v>
      </c>
      <c r="Y14" s="10">
        <v>0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0.71189999999999998</v>
      </c>
      <c r="AK14" s="10">
        <v>5.9999999999999995E-4</v>
      </c>
      <c r="AL14" s="11">
        <v>2.6599999999999999E-2</v>
      </c>
      <c r="AM14" s="11">
        <v>0</v>
      </c>
      <c r="AN14" s="11">
        <v>1.9117</v>
      </c>
      <c r="AO14" s="11">
        <v>3.6799999999999999E-2</v>
      </c>
      <c r="AP14" s="11">
        <v>0.2</v>
      </c>
      <c r="AQ14" s="11">
        <v>3.8E-3</v>
      </c>
      <c r="AR14" s="11">
        <v>1.4054</v>
      </c>
      <c r="AS14" s="11">
        <v>2.86E-2</v>
      </c>
      <c r="AT14" s="11">
        <v>2.7799999999999998E-2</v>
      </c>
      <c r="AU14" s="11">
        <v>5.9999999999999995E-4</v>
      </c>
      <c r="AV14" s="11">
        <v>35.848799999999997</v>
      </c>
      <c r="AW14" s="11">
        <v>1.0170999999999999</v>
      </c>
      <c r="AX14" s="11">
        <v>0.55740000000000001</v>
      </c>
      <c r="AY14" s="11">
        <v>1.5800000000000002E-2</v>
      </c>
      <c r="AZ14" s="11">
        <v>0.47187747557433318</v>
      </c>
      <c r="BA14" s="11">
        <v>20.050359712230218</v>
      </c>
      <c r="BB14" s="11">
        <v>0.90498974709501012</v>
      </c>
      <c r="BC14" s="11">
        <v>0.7320309620346479</v>
      </c>
      <c r="BD14" s="11">
        <v>0.47903840168137485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2.5506249999999998E-2</v>
      </c>
      <c r="BJ14" s="4">
        <f>DSTDEV(PlotSort,"PhxRed",$BM$35:$BM$36)/SQRT($BH14)</f>
        <v>4.2753837547055351E-4</v>
      </c>
      <c r="BK14" s="4">
        <f>DAVERAGE(PlotSort,"PhxRedEdge",$BM$35:$BM$36)</f>
        <v>0.19170625000000002</v>
      </c>
      <c r="BL14" s="4">
        <f>DSTDEV(PlotSort,"PhxRedEdge",$BM$35:$BM$36)/SQRT($BH14)</f>
        <v>3.0113876750041107E-3</v>
      </c>
      <c r="BM14" s="4">
        <f>DAVERAGE(PlotSort,"TMRed",$BM$35:$BM$36)</f>
        <v>2.5687499999999995E-2</v>
      </c>
      <c r="BN14" s="4">
        <f>DSTDEV(PlotSort,"TMRed",$BM$35:$BM$36)/SQRT($BH14)</f>
        <v>5.0850065552235694E-4</v>
      </c>
      <c r="BO14" s="4">
        <f>DAVERAGE(PlotSort,"TMNIR",$BM$35:$BM$36)</f>
        <v>0.55147500000000005</v>
      </c>
      <c r="BP14" s="4">
        <f>DSTDEV(PlotSort,"TMNIR",$BM$35:$BM$36)/SQRT($BH14)</f>
        <v>5.124406469696436E-3</v>
      </c>
      <c r="BQ14" s="4">
        <f>DAVERAGE(PlotSort,"NDRE",$BM$35:$BM$36)</f>
        <v>0.48438845084385918</v>
      </c>
      <c r="BR14" s="4">
        <f>DSTDEV(PlotSort,"NDRE",$BM$35:$BM$36)/SQRT($BH14)</f>
        <v>4.1371896853741796E-3</v>
      </c>
      <c r="BS14" s="4">
        <f>DAVERAGE(PlotSort,"rvi",$BM$35:$BM$36)</f>
        <v>21.567289547071272</v>
      </c>
      <c r="BT14" s="4">
        <f>DSTDEV(PlotSort,"rvi",$BM$35:$BM$36)/SQRT($BH14)</f>
        <v>0.37854083174404068</v>
      </c>
      <c r="BU14" s="17">
        <f>DAVERAGE(PlotSort,"ndvi",$BM$35:$BM$36)</f>
        <v>0.9110096086960765</v>
      </c>
      <c r="BV14" s="4">
        <f>DSTDEV(PlotSort,"ndvi",$BM$35:$BM$36)/SQRT($BH14)</f>
        <v>1.459142437245808E-3</v>
      </c>
      <c r="BW14" s="17">
        <f>DAVERAGE(PlotSort,"SAVI",$BM$35:$BM$36)</f>
        <v>0.73195325627319907</v>
      </c>
      <c r="BX14" s="4">
        <f>DSTDEV(PlotSort,"SAVI",$BM$35:$BM$36)/SQRT($BH14)</f>
        <v>3.2898766864941399E-3</v>
      </c>
      <c r="BY14" s="17">
        <f>DAVERAGE(PlotSort,"CCCI",$BM$35:$BM$36)</f>
        <v>0.52956378589113318</v>
      </c>
      <c r="BZ14" s="4">
        <f>DSTDEV(PlotSort,"CCCI",$BM$35:$BM$36)/SQRT($BH14)</f>
        <v>1.9124831325049916E-2</v>
      </c>
    </row>
    <row r="15" spans="1:78" ht="13.5" customHeight="1" x14ac:dyDescent="0.2">
      <c r="B15" s="10">
        <v>215</v>
      </c>
      <c r="C15" s="10">
        <v>8.9659999999999993</v>
      </c>
      <c r="D15" s="10">
        <v>215.37358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31.2</v>
      </c>
      <c r="Q15" s="24">
        <v>1.77</v>
      </c>
      <c r="R15" s="24">
        <v>2.77</v>
      </c>
      <c r="S15" s="24">
        <v>50.68</v>
      </c>
      <c r="T15" s="24">
        <v>93.94</v>
      </c>
      <c r="U15" s="10">
        <v>1</v>
      </c>
      <c r="V15" s="10">
        <v>0</v>
      </c>
      <c r="W15" s="10">
        <v>0</v>
      </c>
      <c r="X15" s="10">
        <v>1</v>
      </c>
      <c r="Y15" s="10">
        <v>0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0.63139999999999996</v>
      </c>
      <c r="AK15" s="10">
        <v>3.7199999999999997E-2</v>
      </c>
      <c r="AL15" s="11">
        <v>2.3699999999999999E-2</v>
      </c>
      <c r="AM15" s="11">
        <v>1.4E-3</v>
      </c>
      <c r="AN15" s="11">
        <v>1.7639</v>
      </c>
      <c r="AO15" s="11">
        <v>8.4400000000000003E-2</v>
      </c>
      <c r="AP15" s="11">
        <v>0.18509999999999999</v>
      </c>
      <c r="AQ15" s="11">
        <v>8.8000000000000005E-3</v>
      </c>
      <c r="AR15" s="11">
        <v>1.1845000000000001</v>
      </c>
      <c r="AS15" s="11">
        <v>8.9999999999999998E-4</v>
      </c>
      <c r="AT15" s="11">
        <v>2.35E-2</v>
      </c>
      <c r="AU15" s="11">
        <v>0</v>
      </c>
      <c r="AV15" s="11">
        <v>35.830100000000002</v>
      </c>
      <c r="AW15" s="11">
        <v>0.48670000000000002</v>
      </c>
      <c r="AX15" s="11">
        <v>0.5585</v>
      </c>
      <c r="AY15" s="11">
        <v>7.6E-3</v>
      </c>
      <c r="AZ15" s="11">
        <v>0.50215169445938679</v>
      </c>
      <c r="BA15" s="11">
        <v>23.76595744680851</v>
      </c>
      <c r="BB15" s="11">
        <v>0.9192439862542956</v>
      </c>
      <c r="BC15" s="11">
        <v>0.74168207024029587</v>
      </c>
      <c r="BD15" s="11">
        <v>0.60196677646156183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2.7649999999999997E-2</v>
      </c>
      <c r="BJ15" s="4">
        <f>DSTDEV(PlotSort,"PhxRed",$BN$35:$BN$36)/SQRT($BH15)</f>
        <v>2.7516228977511766E-4</v>
      </c>
      <c r="BK15" s="4">
        <f>DAVERAGE(PlotSort,"PhxRedEdge",$BN$35:$BN$36)</f>
        <v>0.20863749999999998</v>
      </c>
      <c r="BL15" s="4">
        <f>DSTDEV(PlotSort,"PhxRedEdge",$BN$35:$BN$36)/SQRT($BH15)</f>
        <v>1.8865063609752274E-3</v>
      </c>
      <c r="BM15" s="4">
        <f>DAVERAGE(PlotSort,"TMRed",$BN$35:$BN$36)</f>
        <v>2.785E-2</v>
      </c>
      <c r="BN15" s="4">
        <f>DSTDEV(PlotSort,"TMRed",$BN$35:$BN$36)/SQRT($BH15)</f>
        <v>3.167919551648099E-4</v>
      </c>
      <c r="BO15" s="4">
        <f>DAVERAGE(PlotSort,"TMNIR",$BN$35:$BN$36)</f>
        <v>0.58102500000000001</v>
      </c>
      <c r="BP15" s="4">
        <f>DSTDEV(PlotSort,"TMNIR",$BN$35:$BN$36)/SQRT($BH15)</f>
        <v>1.081673224354617E-2</v>
      </c>
      <c r="BQ15" s="4">
        <f>DAVERAGE(PlotSort,"NDRE",$BN$35:$BN$36)</f>
        <v>0.47093046428381591</v>
      </c>
      <c r="BR15" s="4">
        <f>DSTDEV(PlotSort,"NDRE",$BN$35:$BN$36)/SQRT($BH15)</f>
        <v>8.3699340325861932E-3</v>
      </c>
      <c r="BS15" s="4">
        <f>DAVERAGE(PlotSort,"rvi",$BN$35:$BN$36)</f>
        <v>20.898266814638916</v>
      </c>
      <c r="BT15" s="4">
        <f>DSTDEV(PlotSort,"rvi",$BN$35:$BN$36)/SQRT($BH15)</f>
        <v>0.55519121488451417</v>
      </c>
      <c r="BU15" s="17">
        <f>DAVERAGE(PlotSort,"ndvi",$BN$35:$BN$36)</f>
        <v>0.90826256939917216</v>
      </c>
      <c r="BV15" s="4">
        <f>DSTDEV(PlotSort,"ndvi",$BN$35:$BN$36)/SQRT($BH15)</f>
        <v>2.2934765643500615E-3</v>
      </c>
      <c r="BW15" s="17">
        <f>DAVERAGE(PlotSort,"SAVI",$BN$35:$BN$36)</f>
        <v>0.74778560375396308</v>
      </c>
      <c r="BX15" s="4">
        <f>DSTDEV(PlotSort,"SAVI",$BN$35:$BN$36)/SQRT($BH15)</f>
        <v>7.5803288862978978E-3</v>
      </c>
      <c r="BY15" s="17">
        <f>DAVERAGE(PlotSort,"CCCI",$BN$35:$BN$36)</f>
        <v>0.46408081634467097</v>
      </c>
      <c r="BZ15" s="4">
        <f>DSTDEV(PlotSort,"CCCI",$BN$35:$BN$36)/SQRT($BH15)</f>
        <v>3.9400708808259507E-2</v>
      </c>
    </row>
    <row r="16" spans="1:78" ht="13.5" customHeight="1" x14ac:dyDescent="0.2">
      <c r="B16" s="10">
        <v>215</v>
      </c>
      <c r="C16" s="10">
        <v>8.9580000000000002</v>
      </c>
      <c r="D16" s="10">
        <v>215.37325000000001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31.2</v>
      </c>
      <c r="Q16" s="24">
        <v>1.77</v>
      </c>
      <c r="R16" s="24">
        <v>2.77</v>
      </c>
      <c r="S16" s="24">
        <v>50.78</v>
      </c>
      <c r="T16" s="24">
        <v>93.87</v>
      </c>
      <c r="U16" s="10">
        <v>1</v>
      </c>
      <c r="V16" s="10">
        <v>0</v>
      </c>
      <c r="W16" s="10">
        <v>0</v>
      </c>
      <c r="X16" s="10">
        <v>1</v>
      </c>
      <c r="Y16" s="10">
        <v>0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0.68710000000000004</v>
      </c>
      <c r="AK16" s="10">
        <v>2.5999999999999999E-3</v>
      </c>
      <c r="AL16" s="11">
        <v>2.58E-2</v>
      </c>
      <c r="AM16" s="11">
        <v>1E-4</v>
      </c>
      <c r="AN16" s="11">
        <v>1.8394999999999999</v>
      </c>
      <c r="AO16" s="11">
        <v>2.18E-2</v>
      </c>
      <c r="AP16" s="11">
        <v>0.19350000000000001</v>
      </c>
      <c r="AQ16" s="11">
        <v>2.3E-3</v>
      </c>
      <c r="AR16" s="11">
        <v>1.3454999999999999</v>
      </c>
      <c r="AS16" s="11">
        <v>1.1599999999999999E-2</v>
      </c>
      <c r="AT16" s="11">
        <v>2.6700000000000002E-2</v>
      </c>
      <c r="AU16" s="11">
        <v>2.0000000000000001E-4</v>
      </c>
      <c r="AV16" s="11">
        <v>35.318399999999997</v>
      </c>
      <c r="AW16" s="11">
        <v>0.30780000000000002</v>
      </c>
      <c r="AX16" s="11">
        <v>0.55179999999999996</v>
      </c>
      <c r="AY16" s="11">
        <v>4.7999999999999996E-3</v>
      </c>
      <c r="AZ16" s="11">
        <v>0.48074600831879777</v>
      </c>
      <c r="BA16" s="11">
        <v>20.666666666666664</v>
      </c>
      <c r="BB16" s="11">
        <v>0.90769230769230747</v>
      </c>
      <c r="BC16" s="11">
        <v>0.73031988873435316</v>
      </c>
      <c r="BD16" s="11">
        <v>0.51960089876757143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2.7074999999999998E-2</v>
      </c>
      <c r="BJ16" s="4">
        <f>DSTDEV(PlotSort,"PhxRed",$BK$31:$BK$32)/SQRT($BH16)</f>
        <v>3.3435260828452746E-4</v>
      </c>
      <c r="BK16" s="4">
        <f>DAVERAGE(PlotSort,"PhxRedEdge",$BK$31:$BK$32)</f>
        <v>0.20253125000000005</v>
      </c>
      <c r="BL16" s="4">
        <f>DSTDEV(PlotSort,"PhxRedEdge",$BK$31:$BK$32)/SQRT($BH16)</f>
        <v>2.3420916355187012E-3</v>
      </c>
      <c r="BM16" s="4">
        <f>DAVERAGE(PlotSort,"TMRed",$BK$31:$BK$32)</f>
        <v>2.7568749999999996E-2</v>
      </c>
      <c r="BN16" s="4">
        <f>DSTDEV(PlotSort,"TMRed",$BK$31:$BK$32)/SQRT($BH16)</f>
        <v>3.3512668624466986E-4</v>
      </c>
      <c r="BO16" s="4">
        <f>DAVERAGE(PlotSort,"TMNIR",$BK$31:$BK$32)</f>
        <v>0.55127499999999996</v>
      </c>
      <c r="BP16" s="4">
        <f>DSTDEV(PlotSort,"TMNIR",$BK$31:$BK$32)/SQRT($BH16)</f>
        <v>3.5062741383601716E-3</v>
      </c>
      <c r="BQ16" s="4">
        <f>DAVERAGE(PlotSort,"NDRE",$BK$31:$BK$32)</f>
        <v>0.46283395709633035</v>
      </c>
      <c r="BR16" s="4">
        <f>DSTDEV(PlotSort,"NDRE",$BK$31:$BK$32)/SQRT($BH16)</f>
        <v>3.1288676610054609E-3</v>
      </c>
      <c r="BS16" s="4">
        <f>DAVERAGE(PlotSort,"rvi",$BK$31:$BK$32)</f>
        <v>20.030661173522219</v>
      </c>
      <c r="BT16" s="4">
        <f>DSTDEV(PlotSort,"rvi",$BK$31:$BK$32)/SQRT($BH16)</f>
        <v>0.22045848606325844</v>
      </c>
      <c r="BU16" s="17">
        <f>DAVERAGE(PlotSort,"ndvi",$BK$31:$BK$32)</f>
        <v>0.90474868375385176</v>
      </c>
      <c r="BV16" s="4">
        <f>DSTDEV(PlotSort,"ndvi",$BK$31:$BK$32)/SQRT($BH16)</f>
        <v>9.6900383045438589E-4</v>
      </c>
      <c r="BW16" s="17">
        <f>DAVERAGE(PlotSort,"SAVI",$BK$31:$BK$32)</f>
        <v>0.72804082366479306</v>
      </c>
      <c r="BX16" s="4">
        <f>DSTDEV(PlotSort,"SAVI",$BK$31:$BK$32)/SQRT($BH16)</f>
        <v>2.2596543079222431E-3</v>
      </c>
      <c r="BY16" s="17">
        <f>DAVERAGE(PlotSort,"CCCI",$BK$31:$BK$32)</f>
        <v>0.43031053324537633</v>
      </c>
      <c r="BZ16" s="4">
        <f>DSTDEV(PlotSort,"CCCI",$BK$31:$BK$32)/SQRT($BH16)</f>
        <v>1.5597395920711323E-2</v>
      </c>
    </row>
    <row r="17" spans="2:78" ht="13.5" customHeight="1" x14ac:dyDescent="0.2">
      <c r="B17" s="10">
        <v>215</v>
      </c>
      <c r="C17" s="10">
        <v>8.9450000000000003</v>
      </c>
      <c r="D17" s="10">
        <v>215.37271000000001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31.2</v>
      </c>
      <c r="Q17" s="24">
        <v>1.77</v>
      </c>
      <c r="R17" s="24">
        <v>2.77</v>
      </c>
      <c r="S17" s="24">
        <v>50.94</v>
      </c>
      <c r="T17" s="24">
        <v>93.75</v>
      </c>
      <c r="U17" s="10">
        <v>1</v>
      </c>
      <c r="V17" s="10">
        <v>0</v>
      </c>
      <c r="W17" s="10">
        <v>0</v>
      </c>
      <c r="X17" s="10">
        <v>1</v>
      </c>
      <c r="Y17" s="10">
        <v>0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0.63870000000000005</v>
      </c>
      <c r="AK17" s="10">
        <v>1.21E-2</v>
      </c>
      <c r="AL17" s="11">
        <v>2.41E-2</v>
      </c>
      <c r="AM17" s="11">
        <v>5.0000000000000001E-4</v>
      </c>
      <c r="AN17" s="11">
        <v>1.7197</v>
      </c>
      <c r="AO17" s="11">
        <v>3.1E-2</v>
      </c>
      <c r="AP17" s="11">
        <v>0.1817</v>
      </c>
      <c r="AQ17" s="11">
        <v>3.3E-3</v>
      </c>
      <c r="AR17" s="11">
        <v>1.1886000000000001</v>
      </c>
      <c r="AS17" s="11">
        <v>3.0800000000000001E-2</v>
      </c>
      <c r="AT17" s="11">
        <v>2.3699999999999999E-2</v>
      </c>
      <c r="AU17" s="11">
        <v>5.9999999999999995E-4</v>
      </c>
      <c r="AV17" s="11">
        <v>34.950200000000002</v>
      </c>
      <c r="AW17" s="11">
        <v>0.73009999999999997</v>
      </c>
      <c r="AX17" s="11">
        <v>0.54820000000000002</v>
      </c>
      <c r="AY17" s="11">
        <v>1.15E-2</v>
      </c>
      <c r="AZ17" s="11">
        <v>0.5021235785724073</v>
      </c>
      <c r="BA17" s="11">
        <v>23.130801687763714</v>
      </c>
      <c r="BB17" s="11">
        <v>0.91711837733869539</v>
      </c>
      <c r="BC17" s="11">
        <v>0.73397705009795677</v>
      </c>
      <c r="BD17" s="11">
        <v>0.60803085040798333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2.5018749999999999E-2</v>
      </c>
      <c r="BJ17" s="4">
        <f>DSTDEV(PlotSort,"PhxRed",$BL$31:$BL$32)/SQRT($BH17)</f>
        <v>4.5627283047901642E-4</v>
      </c>
      <c r="BK17" s="4">
        <f>DAVERAGE(PlotSort,"PhxRedEdge",$BL$31:$BL$32)</f>
        <v>0.18775624999999999</v>
      </c>
      <c r="BL17" s="4">
        <f>DSTDEV(PlotSort,"PhxRedEdge",$BL$31:$BL$32)/SQRT($BH17)</f>
        <v>3.8745964171553833E-3</v>
      </c>
      <c r="BM17" s="4">
        <f>DAVERAGE(PlotSort,"TMRed",$BL$31:$BL$32)</f>
        <v>2.4900000000000002E-2</v>
      </c>
      <c r="BN17" s="4">
        <f>DSTDEV(PlotSort,"TMRed",$BL$31:$BL$32)/SQRT($BH17)</f>
        <v>4.6939677601506098E-4</v>
      </c>
      <c r="BO17" s="4">
        <f>DAVERAGE(PlotSort,"TMNIR",$BL$31:$BL$32)</f>
        <v>0.55202499999999999</v>
      </c>
      <c r="BP17" s="4">
        <f>DSTDEV(PlotSort,"TMNIR",$BL$31:$BL$32)/SQRT($BH17)</f>
        <v>1.2937733894826144E-2</v>
      </c>
      <c r="BQ17" s="4">
        <f>DAVERAGE(PlotSort,"NDRE",$BL$31:$BL$32)</f>
        <v>0.49182893762681495</v>
      </c>
      <c r="BR17" s="4">
        <f>DSTDEV(PlotSort,"NDRE",$BL$31:$BL$32)/SQRT($BH17)</f>
        <v>3.7176468815872947E-3</v>
      </c>
      <c r="BS17" s="4">
        <f>DAVERAGE(PlotSort,"rvi",$BL$31:$BL$32)</f>
        <v>22.181052367228926</v>
      </c>
      <c r="BT17" s="4">
        <f>DSTDEV(PlotSort,"rvi",$BL$31:$BL$32)/SQRT($BH17)</f>
        <v>0.38340511587534115</v>
      </c>
      <c r="BU17" s="17">
        <f>DAVERAGE(PlotSort,"ndvi",$BL$31:$BL$32)</f>
        <v>0.91335549285937156</v>
      </c>
      <c r="BV17" s="4">
        <f>DSTDEV(PlotSort,"ndvi",$BL$31:$BL$32)/SQRT($BH17)</f>
        <v>1.4856262375729445E-3</v>
      </c>
      <c r="BW17" s="17">
        <f>DAVERAGE(PlotSort,"SAVI",$BL$31:$BL$32)</f>
        <v>0.73254597483546524</v>
      </c>
      <c r="BX17" s="4">
        <f>DSTDEV(PlotSort,"SAVI",$BL$31:$BL$32)/SQRT($BH17)</f>
        <v>9.0794687373513001E-3</v>
      </c>
      <c r="BY17" s="17">
        <f>DAVERAGE(PlotSort,"CCCI",$BL$31:$BL$32)</f>
        <v>0.563137294978581</v>
      </c>
      <c r="BZ17" s="4">
        <f>DSTDEV(PlotSort,"CCCI",$BL$31:$BL$32)/SQRT($BH17)</f>
        <v>1.6876324495775991E-2</v>
      </c>
    </row>
    <row r="18" spans="2:78" ht="13.5" customHeight="1" x14ac:dyDescent="0.2">
      <c r="B18" s="10">
        <v>215</v>
      </c>
      <c r="C18" s="10">
        <v>9.0250000000000004</v>
      </c>
      <c r="D18" s="10">
        <v>215.37603999999999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31.2</v>
      </c>
      <c r="Q18" s="24">
        <v>1.77</v>
      </c>
      <c r="R18" s="24">
        <v>2.77</v>
      </c>
      <c r="S18" s="24">
        <v>49.94</v>
      </c>
      <c r="T18" s="24">
        <v>94.47</v>
      </c>
      <c r="U18" s="10">
        <v>1</v>
      </c>
      <c r="V18" s="10">
        <v>0</v>
      </c>
      <c r="W18" s="10">
        <v>0</v>
      </c>
      <c r="X18" s="10">
        <v>1</v>
      </c>
      <c r="Y18" s="10">
        <v>0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0.77669999999999995</v>
      </c>
      <c r="AK18" s="10">
        <v>2.8E-3</v>
      </c>
      <c r="AL18" s="11">
        <v>2.86E-2</v>
      </c>
      <c r="AM18" s="11">
        <v>1E-4</v>
      </c>
      <c r="AN18" s="11">
        <v>2.0718999999999999</v>
      </c>
      <c r="AO18" s="11">
        <v>4.9700000000000001E-2</v>
      </c>
      <c r="AP18" s="11">
        <v>0.2132</v>
      </c>
      <c r="AQ18" s="11">
        <v>5.1000000000000004E-3</v>
      </c>
      <c r="AR18" s="11">
        <v>1.4094</v>
      </c>
      <c r="AS18" s="11">
        <v>4.0000000000000001E-3</v>
      </c>
      <c r="AT18" s="11">
        <v>2.75E-2</v>
      </c>
      <c r="AU18" s="11">
        <v>1E-4</v>
      </c>
      <c r="AV18" s="11">
        <v>37.055199999999999</v>
      </c>
      <c r="AW18" s="11">
        <v>0.1726</v>
      </c>
      <c r="AX18" s="11">
        <v>0.56759999999999999</v>
      </c>
      <c r="AY18" s="11">
        <v>2.5999999999999999E-3</v>
      </c>
      <c r="AZ18" s="11">
        <v>0.45389344262295084</v>
      </c>
      <c r="BA18" s="11">
        <v>20.64</v>
      </c>
      <c r="BB18" s="11">
        <v>0.90757855822550837</v>
      </c>
      <c r="BC18" s="11">
        <v>0.73979545247009415</v>
      </c>
      <c r="BD18" s="11">
        <v>0.37385943235593599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2.5768750000000007E-2</v>
      </c>
      <c r="BJ18" s="4">
        <f>DSTDEV(PlotSort,"PhxRed",$BJ$35:$BJ$36)/SQRT($BH18)</f>
        <v>4.0658319669328847E-4</v>
      </c>
      <c r="BK18" s="4">
        <f>DAVERAGE(PlotSort,"PhxRedEdge",$BJ$35:$BJ$36)</f>
        <v>0.19303125000000004</v>
      </c>
      <c r="BL18" s="4">
        <f>DSTDEV(PlotSort,"PhxRedEdge",$BJ$35:$BJ$36)/SQRT($BH18)</f>
        <v>2.813090215848045E-3</v>
      </c>
      <c r="BM18" s="4">
        <f>DAVERAGE(PlotSort,"TMRed",$BJ$35:$BJ$36)</f>
        <v>2.5981250000000001E-2</v>
      </c>
      <c r="BN18" s="4">
        <f>DSTDEV(PlotSort,"TMRed",$BJ$35:$BJ$36)/SQRT($BH18)</f>
        <v>4.3389886974578147E-4</v>
      </c>
      <c r="BO18" s="4">
        <f>DAVERAGE(PlotSort,"TMNIR",$BJ$35:$BJ$36)</f>
        <v>0.55710000000000004</v>
      </c>
      <c r="BP18" s="4">
        <f>DSTDEV(PlotSort,"TMNIR",$BJ$35:$BJ$36)/SQRT($BH18)</f>
        <v>7.1655483623609259E-3</v>
      </c>
      <c r="BQ18" s="4">
        <f>DAVERAGE(PlotSort,"NDRE",$BJ$35:$BJ$36)</f>
        <v>0.4853169087992007</v>
      </c>
      <c r="BR18" s="4">
        <f>DSTDEV(PlotSort,"NDRE",$BJ$35:$BJ$36)/SQRT($BH18)</f>
        <v>4.3514407132845753E-3</v>
      </c>
      <c r="BS18" s="4">
        <f>DAVERAGE(PlotSort,"rvi",$BJ$35:$BJ$36)</f>
        <v>21.519104508088887</v>
      </c>
      <c r="BT18" s="4">
        <f>DSTDEV(PlotSort,"rvi",$BJ$35:$BJ$36)/SQRT($BH18)</f>
        <v>0.40509211534847284</v>
      </c>
      <c r="BU18" s="17">
        <f>DAVERAGE(PlotSort,"ndvi",$BJ$35:$BJ$36)</f>
        <v>0.91075546610007729</v>
      </c>
      <c r="BV18" s="4">
        <f>DSTDEV(PlotSort,"ndvi",$BJ$35:$BJ$36)/SQRT($BH18)</f>
        <v>1.601750328202698E-3</v>
      </c>
      <c r="BW18" s="17">
        <f>DAVERAGE(PlotSort,"SAVI",$BJ$35:$BJ$36)</f>
        <v>0.73509623190175433</v>
      </c>
      <c r="BX18" s="4">
        <f>DSTDEV(PlotSort,"SAVI",$BJ$35:$BJ$36)/SQRT($BH18)</f>
        <v>4.8161701434305737E-3</v>
      </c>
      <c r="BY18" s="17">
        <f>DAVERAGE(PlotSort,"CCCI",$BJ$35:$BJ$36)</f>
        <v>0.5353105185343292</v>
      </c>
      <c r="BZ18" s="4">
        <f>DSTDEV(PlotSort,"CCCI",$BJ$35:$BJ$36)/SQRT($BH18)</f>
        <v>2.0157560170626809E-2</v>
      </c>
    </row>
    <row r="19" spans="2:78" ht="13.5" customHeight="1" x14ac:dyDescent="0.2">
      <c r="B19" s="10">
        <v>215</v>
      </c>
      <c r="C19" s="10">
        <v>9.032</v>
      </c>
      <c r="D19" s="10">
        <v>215.37633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31.2</v>
      </c>
      <c r="Q19" s="24">
        <v>1.77</v>
      </c>
      <c r="R19" s="24">
        <v>2.77</v>
      </c>
      <c r="S19" s="24">
        <v>49.85</v>
      </c>
      <c r="T19" s="24">
        <v>94.53</v>
      </c>
      <c r="U19" s="10">
        <v>1</v>
      </c>
      <c r="V19" s="10">
        <v>0</v>
      </c>
      <c r="W19" s="10">
        <v>0</v>
      </c>
      <c r="X19" s="10">
        <v>1</v>
      </c>
      <c r="Y19" s="10">
        <v>0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0.73270000000000002</v>
      </c>
      <c r="AK19" s="10">
        <v>6.5000000000000002E-2</v>
      </c>
      <c r="AL19" s="11">
        <v>2.7E-2</v>
      </c>
      <c r="AM19" s="11">
        <v>2.3999999999999998E-3</v>
      </c>
      <c r="AN19" s="11">
        <v>1.8957999999999999</v>
      </c>
      <c r="AO19" s="11">
        <v>0.11310000000000001</v>
      </c>
      <c r="AP19" s="11">
        <v>0.19470000000000001</v>
      </c>
      <c r="AQ19" s="11">
        <v>1.1599999999999999E-2</v>
      </c>
      <c r="AR19" s="11">
        <v>1.3499000000000001</v>
      </c>
      <c r="AS19" s="11">
        <v>0.10009999999999999</v>
      </c>
      <c r="AT19" s="11">
        <v>2.6200000000000001E-2</v>
      </c>
      <c r="AU19" s="11">
        <v>1.9E-3</v>
      </c>
      <c r="AV19" s="11">
        <v>37.589799999999997</v>
      </c>
      <c r="AW19" s="11">
        <v>1.2355</v>
      </c>
      <c r="AX19" s="11">
        <v>0.5746</v>
      </c>
      <c r="AY19" s="11">
        <v>1.89E-2</v>
      </c>
      <c r="AZ19" s="11">
        <v>0.49382555569998704</v>
      </c>
      <c r="BA19" s="11">
        <v>21.931297709923662</v>
      </c>
      <c r="BB19" s="11">
        <v>0.9127829560585885</v>
      </c>
      <c r="BC19" s="11">
        <v>0.74727470930232565</v>
      </c>
      <c r="BD19" s="11">
        <v>0.57584923964465295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2.6324999999999994E-2</v>
      </c>
      <c r="BJ19" s="4">
        <f>DSTDEV(PlotSort,"PhxRed",$BK$35:$BK$36)/SQRT($BH19)</f>
        <v>5.3412701360881071E-4</v>
      </c>
      <c r="BK19" s="4">
        <f>DAVERAGE(PlotSort,"PhxRedEdge",$BK$35:$BK$36)</f>
        <v>0.19725624999999999</v>
      </c>
      <c r="BL19" s="4">
        <f>DSTDEV(PlotSort,"PhxRedEdge",$BK$35:$BK$36)/SQRT($BH19)</f>
        <v>4.3893143803066404E-3</v>
      </c>
      <c r="BM19" s="4">
        <f>DAVERAGE(PlotSort,"TMRed",$BK$35:$BK$36)</f>
        <v>2.6487499999999997E-2</v>
      </c>
      <c r="BN19" s="4">
        <f>DSTDEV(PlotSort,"TMRed",$BK$35:$BK$36)/SQRT($BH19)</f>
        <v>6.1093337061690557E-4</v>
      </c>
      <c r="BO19" s="4">
        <f>DAVERAGE(PlotSort,"TMNIR",$BK$35:$BK$36)</f>
        <v>0.54619999999999991</v>
      </c>
      <c r="BP19" s="4">
        <f>DSTDEV(PlotSort,"TMNIR",$BK$35:$BK$36)/SQRT($BH19)</f>
        <v>1.1153127364107342E-2</v>
      </c>
      <c r="BQ19" s="4">
        <f>DAVERAGE(PlotSort,"NDRE",$BK$35:$BK$36)</f>
        <v>0.46934598592394455</v>
      </c>
      <c r="BR19" s="4">
        <f>DSTDEV(PlotSort,"NDRE",$BK$35:$BK$36)/SQRT($BH19)</f>
        <v>4.9190404393768027E-3</v>
      </c>
      <c r="BS19" s="4">
        <f>DAVERAGE(PlotSort,"rvi",$BK$35:$BK$36)</f>
        <v>20.692609032662258</v>
      </c>
      <c r="BT19" s="4">
        <f>DSTDEV(PlotSort,"rvi",$BK$35:$BK$36)/SQRT($BH19)</f>
        <v>0.40357327571938639</v>
      </c>
      <c r="BU19" s="17">
        <f>DAVERAGE(PlotSort,"ndvi",$BK$35:$BK$36)</f>
        <v>0.90734871051314614</v>
      </c>
      <c r="BV19" s="4">
        <f>DSTDEV(PlotSort,"ndvi",$BK$35:$BK$36)/SQRT($BH19)</f>
        <v>1.6318156367358121E-3</v>
      </c>
      <c r="BW19" s="17">
        <f>DAVERAGE(PlotSort,"SAVI",$BK$35:$BK$36)</f>
        <v>0.72549056659850419</v>
      </c>
      <c r="BX19" s="4">
        <f>DSTDEV(PlotSort,"SAVI",$BK$35:$BK$36)/SQRT($BH19)</f>
        <v>7.8707188150213166E-3</v>
      </c>
      <c r="BY19" s="17">
        <f>DAVERAGE(PlotSort,"CCCI",$BK$35:$BK$36)</f>
        <v>0.45813730968962829</v>
      </c>
      <c r="BZ19" s="4">
        <f>DSTDEV(PlotSort,"CCCI",$BK$35:$BK$36)/SQRT($BH19)</f>
        <v>2.2612754622110067E-2</v>
      </c>
    </row>
    <row r="20" spans="2:78" ht="13.5" customHeight="1" x14ac:dyDescent="0.2">
      <c r="B20" s="10">
        <v>215</v>
      </c>
      <c r="C20" s="10">
        <v>9.0399999999999991</v>
      </c>
      <c r="D20" s="10">
        <v>215.37666999999999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31.2</v>
      </c>
      <c r="Q20" s="24">
        <v>1.77</v>
      </c>
      <c r="R20" s="24">
        <v>2.77</v>
      </c>
      <c r="S20" s="24">
        <v>49.75</v>
      </c>
      <c r="T20" s="24">
        <v>94.6</v>
      </c>
      <c r="U20" s="10">
        <v>1</v>
      </c>
      <c r="V20" s="10">
        <v>0</v>
      </c>
      <c r="W20" s="10">
        <v>0</v>
      </c>
      <c r="X20" s="10">
        <v>1</v>
      </c>
      <c r="Y20" s="10">
        <v>0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0.65639999999999998</v>
      </c>
      <c r="AK20" s="10">
        <v>7.7999999999999996E-3</v>
      </c>
      <c r="AL20" s="11">
        <v>2.41E-2</v>
      </c>
      <c r="AM20" s="11">
        <v>2.9999999999999997E-4</v>
      </c>
      <c r="AN20" s="11">
        <v>1.7019</v>
      </c>
      <c r="AO20" s="11">
        <v>8.0799999999999997E-2</v>
      </c>
      <c r="AP20" s="11">
        <v>0.17430000000000001</v>
      </c>
      <c r="AQ20" s="11">
        <v>8.3000000000000001E-3</v>
      </c>
      <c r="AR20" s="11">
        <v>1.2667999999999999</v>
      </c>
      <c r="AS20" s="11">
        <v>3.7499999999999999E-2</v>
      </c>
      <c r="AT20" s="11">
        <v>2.46E-2</v>
      </c>
      <c r="AU20" s="11">
        <v>6.9999999999999999E-4</v>
      </c>
      <c r="AV20" s="11">
        <v>35.1021</v>
      </c>
      <c r="AW20" s="11">
        <v>1.4060999999999999</v>
      </c>
      <c r="AX20" s="11">
        <v>0.5353</v>
      </c>
      <c r="AY20" s="11">
        <v>2.1399999999999999E-2</v>
      </c>
      <c r="AZ20" s="11">
        <v>0.50873731679819612</v>
      </c>
      <c r="BA20" s="11">
        <v>21.760162601626014</v>
      </c>
      <c r="BB20" s="11">
        <v>0.91212716556527962</v>
      </c>
      <c r="BC20" s="11">
        <v>0.72275686385508076</v>
      </c>
      <c r="BD20" s="11">
        <v>0.65854919313381977</v>
      </c>
      <c r="BE20" s="27"/>
    </row>
    <row r="21" spans="2:78" ht="13.5" customHeight="1" x14ac:dyDescent="0.2">
      <c r="B21" s="10">
        <v>215</v>
      </c>
      <c r="C21" s="10">
        <v>9.048</v>
      </c>
      <c r="D21" s="10">
        <v>215.37700000000001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31.2</v>
      </c>
      <c r="Q21" s="24">
        <v>1.77</v>
      </c>
      <c r="R21" s="24">
        <v>2.77</v>
      </c>
      <c r="S21" s="24">
        <v>49.65</v>
      </c>
      <c r="T21" s="24">
        <v>94.67</v>
      </c>
      <c r="U21" s="10">
        <v>1</v>
      </c>
      <c r="V21" s="10">
        <v>0</v>
      </c>
      <c r="W21" s="10">
        <v>0</v>
      </c>
      <c r="X21" s="10">
        <v>1</v>
      </c>
      <c r="Y21" s="10">
        <v>0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0.73809999999999998</v>
      </c>
      <c r="AK21" s="10">
        <v>5.4899999999999997E-2</v>
      </c>
      <c r="AL21" s="11">
        <v>2.7E-2</v>
      </c>
      <c r="AM21" s="11">
        <v>2E-3</v>
      </c>
      <c r="AN21" s="11">
        <v>2.0360999999999998</v>
      </c>
      <c r="AO21" s="11">
        <v>0.13150000000000001</v>
      </c>
      <c r="AP21" s="11">
        <v>0.20799999999999999</v>
      </c>
      <c r="AQ21" s="11">
        <v>1.34E-2</v>
      </c>
      <c r="AR21" s="11">
        <v>1.3911</v>
      </c>
      <c r="AS21" s="11">
        <v>0.16539999999999999</v>
      </c>
      <c r="AT21" s="11">
        <v>2.69E-2</v>
      </c>
      <c r="AU21" s="11">
        <v>3.2000000000000002E-3</v>
      </c>
      <c r="AV21" s="11">
        <v>41.706099999999999</v>
      </c>
      <c r="AW21" s="11">
        <v>1.2334000000000001</v>
      </c>
      <c r="AX21" s="11">
        <v>0.63449999999999995</v>
      </c>
      <c r="AY21" s="11">
        <v>1.8800000000000001E-2</v>
      </c>
      <c r="AZ21" s="11">
        <v>0.50623145400593472</v>
      </c>
      <c r="BA21" s="11">
        <v>23.587360594795538</v>
      </c>
      <c r="BB21" s="11">
        <v>0.91865739340792252</v>
      </c>
      <c r="BC21" s="11">
        <v>0.78474255209230226</v>
      </c>
      <c r="BD21" s="11">
        <v>0.62565637050848266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0.2601</v>
      </c>
      <c r="BJ21" s="4"/>
      <c r="BK21" s="4">
        <f>DAVERAGE(PlotSort2,"PhxRedEdge",$BO$31:$BO$32)</f>
        <v>0.27839999999999998</v>
      </c>
      <c r="BL21" s="4"/>
      <c r="BM21" s="4">
        <f>DAVERAGE(PlotSort2,"TMRed",$BO$31:$BO$32)</f>
        <v>0.25340000000000001</v>
      </c>
      <c r="BN21" s="4"/>
      <c r="BO21" s="4">
        <f>DAVERAGE(PlotSort2,"TMNIR",$BO$31:$BO$32)</f>
        <v>0.31440000000000001</v>
      </c>
      <c r="BP21" s="4"/>
      <c r="BQ21" s="4">
        <f>DAVERAGE(PlotSort2,"NDRE",$BO$31:$BO$32)</f>
        <v>6.0728744939271308E-2</v>
      </c>
      <c r="BR21" s="4"/>
      <c r="BS21" s="4">
        <f>DAVERAGE(PlotSort2,"rvi",$BO$31:$BO$32)</f>
        <v>1.2407261247040253</v>
      </c>
      <c r="BT21" s="4"/>
      <c r="BU21" s="17">
        <f>DAVERAGE(PlotSort2,"ndvi",$BO$31:$BO$32)</f>
        <v>0.10743219443466008</v>
      </c>
      <c r="BV21" s="4"/>
      <c r="BW21" s="17">
        <f>DAVERAGE(PlotSort2,"SAVI",$BO$31:$BO$32)</f>
        <v>8.5690204158082039E-2</v>
      </c>
      <c r="BX21" s="4"/>
      <c r="BY21" s="17">
        <f>DAVERAGE(PlotSort2,"CCCI",$BO$31:$BO$32)</f>
        <v>0.57719556278586726</v>
      </c>
      <c r="BZ21" s="4"/>
    </row>
    <row r="22" spans="2:78" ht="13.5" customHeight="1" x14ac:dyDescent="0.2">
      <c r="B22" s="10">
        <v>215</v>
      </c>
      <c r="C22" s="10">
        <v>9.0559999999999992</v>
      </c>
      <c r="D22" s="10">
        <v>215.37733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31.2</v>
      </c>
      <c r="Q22" s="24">
        <v>1.77</v>
      </c>
      <c r="R22" s="24">
        <v>2.77</v>
      </c>
      <c r="S22" s="24">
        <v>49.55</v>
      </c>
      <c r="T22" s="24">
        <v>94.75</v>
      </c>
      <c r="U22" s="10">
        <v>1</v>
      </c>
      <c r="V22" s="10">
        <v>0</v>
      </c>
      <c r="W22" s="10">
        <v>0</v>
      </c>
      <c r="X22" s="10">
        <v>1</v>
      </c>
      <c r="Y22" s="10">
        <v>0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0.64449999999999996</v>
      </c>
      <c r="AK22" s="10">
        <v>3.4299999999999997E-2</v>
      </c>
      <c r="AL22" s="11">
        <v>2.3599999999999999E-2</v>
      </c>
      <c r="AM22" s="11">
        <v>1.2999999999999999E-3</v>
      </c>
      <c r="AN22" s="11">
        <v>1.8675999999999999</v>
      </c>
      <c r="AO22" s="11">
        <v>9.7000000000000003E-2</v>
      </c>
      <c r="AP22" s="11">
        <v>0.1903</v>
      </c>
      <c r="AQ22" s="11">
        <v>9.9000000000000008E-3</v>
      </c>
      <c r="AR22" s="11">
        <v>1.2184999999999999</v>
      </c>
      <c r="AS22" s="11">
        <v>9.4799999999999995E-2</v>
      </c>
      <c r="AT22" s="11">
        <v>2.35E-2</v>
      </c>
      <c r="AU22" s="11">
        <v>1.8E-3</v>
      </c>
      <c r="AV22" s="11">
        <v>37.683399999999999</v>
      </c>
      <c r="AW22" s="11">
        <v>2.2984</v>
      </c>
      <c r="AX22" s="11">
        <v>0.57199999999999995</v>
      </c>
      <c r="AY22" s="11">
        <v>3.49E-2</v>
      </c>
      <c r="AZ22" s="11">
        <v>0.50072150072150068</v>
      </c>
      <c r="BA22" s="11">
        <v>24.340425531914892</v>
      </c>
      <c r="BB22" s="11">
        <v>0.92107472712006733</v>
      </c>
      <c r="BC22" s="11">
        <v>0.75102692834322227</v>
      </c>
      <c r="BD22" s="11">
        <v>0.58894409957086391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0.29049999999999998</v>
      </c>
      <c r="BJ22" s="4">
        <f>DSTDEV(PlotSort2,"PhxRed",$BP$31:$BP$32)/SQRT($BH22)</f>
        <v>4.7999999999999987E-3</v>
      </c>
      <c r="BK22" s="4">
        <f>DAVERAGE(PlotSort2,"PhxRedEdge",$BP$31:$BP$32)</f>
        <v>0.31499999999999995</v>
      </c>
      <c r="BL22" s="4">
        <f>DSTDEV(PlotSort2,"PhxRedEdge",$BP$31:$BP$32)/SQRT($BH22)</f>
        <v>4.7999999999999987E-3</v>
      </c>
      <c r="BM22" s="4">
        <f>DAVERAGE(PlotSort2,"TMRed",$BP$31:$BP$32)</f>
        <v>0.28434999999999999</v>
      </c>
      <c r="BN22" s="4">
        <f>DSTDEV(PlotSort2,"TMRed",$BP$31:$BP$32)/SQRT($BH22)</f>
        <v>4.8499999999999932E-3</v>
      </c>
      <c r="BO22" s="4">
        <f>DAVERAGE(PlotSort2,"TMNIR",$BP$31:$BP$32)</f>
        <v>0.34950000000000003</v>
      </c>
      <c r="BP22" s="4">
        <f>DSTDEV(PlotSort2,"TMNIR",$BP$31:$BP$32)/SQRT($BH22)</f>
        <v>5.7999999999999987E-3</v>
      </c>
      <c r="BQ22" s="4">
        <f>DAVERAGE(PlotSort2,"NDRE",$BP$31:$BP$32)</f>
        <v>5.1907938669726164E-2</v>
      </c>
      <c r="BR22" s="4">
        <f>DSTDEV(PlotSort2,"NDRE",$BP$31:$BP$32)/SQRT($BH22)</f>
        <v>6.768635817921766E-4</v>
      </c>
      <c r="BS22" s="4">
        <f>DAVERAGE(PlotSort2,"rvi",$BP$31:$BP$32)</f>
        <v>1.2291287173054035</v>
      </c>
      <c r="BT22" s="4">
        <f>DSTDEV(PlotSort2,"rvi",$BP$31:$BP$32)/SQRT($BH22)</f>
        <v>5.6716820443547533E-4</v>
      </c>
      <c r="BU22" s="17">
        <f>DAVERAGE(PlotSort2,"ndvi",$BP$31:$BP$32)</f>
        <v>0.10278840609442391</v>
      </c>
      <c r="BV22" s="4">
        <f>DSTDEV(PlotSort2,"ndvi",$BP$31:$BP$32)/SQRT($BH22)</f>
        <v>2.2828196719352348E-4</v>
      </c>
      <c r="BW22" s="17">
        <f>DAVERAGE(PlotSort2,"SAVI",$BP$31:$BP$32)</f>
        <v>8.6184448197062849E-2</v>
      </c>
      <c r="BX22" s="4">
        <f>DSTDEV(PlotSort2,"SAVI",$BP$31:$BP$32)/SQRT($BH22)</f>
        <v>4.4726870988338879E-4</v>
      </c>
      <c r="BY22" s="17">
        <f>DAVERAGE(PlotSort2,"CCCI",$BP$31:$BP$32)</f>
        <v>0.45713934571330245</v>
      </c>
      <c r="BZ22" s="4">
        <f>DSTDEV(PlotSort2,"CCCI",$BP$31:$BP$32)/SQRT($BH22)</f>
        <v>1.5102807136028351E-2</v>
      </c>
    </row>
    <row r="23" spans="2:78" ht="13.5" customHeight="1" x14ac:dyDescent="0.2">
      <c r="B23" s="10">
        <v>215</v>
      </c>
      <c r="C23" s="10">
        <v>9.0640000000000001</v>
      </c>
      <c r="D23" s="10">
        <v>215.37766999999999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31.2</v>
      </c>
      <c r="Q23" s="24">
        <v>1.77</v>
      </c>
      <c r="R23" s="24">
        <v>2.77</v>
      </c>
      <c r="S23" s="24">
        <v>49.45</v>
      </c>
      <c r="T23" s="24">
        <v>94.82</v>
      </c>
      <c r="U23" s="10">
        <v>1</v>
      </c>
      <c r="V23" s="10">
        <v>0</v>
      </c>
      <c r="W23" s="10">
        <v>0</v>
      </c>
      <c r="X23" s="10">
        <v>1</v>
      </c>
      <c r="Y23" s="10">
        <v>0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0.77159999999999995</v>
      </c>
      <c r="AK23" s="10">
        <v>1.9699999999999999E-2</v>
      </c>
      <c r="AL23" s="11">
        <v>2.81E-2</v>
      </c>
      <c r="AM23" s="11">
        <v>6.9999999999999999E-4</v>
      </c>
      <c r="AN23" s="11">
        <v>1.9286000000000001</v>
      </c>
      <c r="AO23" s="11">
        <v>3.8399999999999997E-2</v>
      </c>
      <c r="AP23" s="11">
        <v>0.19600000000000001</v>
      </c>
      <c r="AQ23" s="11">
        <v>3.8999999999999998E-3</v>
      </c>
      <c r="AR23" s="11">
        <v>1.4921</v>
      </c>
      <c r="AS23" s="11">
        <v>7.1999999999999998E-3</v>
      </c>
      <c r="AT23" s="11">
        <v>2.87E-2</v>
      </c>
      <c r="AU23" s="11">
        <v>1E-4</v>
      </c>
      <c r="AV23" s="11">
        <v>35.709400000000002</v>
      </c>
      <c r="AW23" s="11">
        <v>0.28699999999999998</v>
      </c>
      <c r="AX23" s="11">
        <v>0.54079999999999995</v>
      </c>
      <c r="AY23" s="11">
        <v>4.3E-3</v>
      </c>
      <c r="AZ23" s="11">
        <v>0.46796959826275786</v>
      </c>
      <c r="BA23" s="11">
        <v>18.84320557491289</v>
      </c>
      <c r="BB23" s="11">
        <v>0.89920983318700631</v>
      </c>
      <c r="BC23" s="11">
        <v>0.71823281907433389</v>
      </c>
      <c r="BD23" s="11">
        <v>0.47415937964777355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0.29649999999999999</v>
      </c>
      <c r="BJ23" s="4">
        <f>DSTDEV(PlotSort2,"PhxRed",$BQ$31:$BQ$32)/SQRT($BH23)</f>
        <v>1.1300000000000004E-2</v>
      </c>
      <c r="BK23" s="4">
        <f>DAVERAGE(PlotSort2,"PhxRedEdge",$BQ$31:$BQ$32)</f>
        <v>0.33810000000000001</v>
      </c>
      <c r="BL23" s="4">
        <f>DSTDEV(PlotSort2,"PhxRedEdge",$BQ$31:$BQ$32)/SQRT($BH23)</f>
        <v>7.5000000000000058E-3</v>
      </c>
      <c r="BM23" s="4">
        <f>DAVERAGE(PlotSort2,"TMRed",$BQ$31:$BQ$32)</f>
        <v>0.29530000000000001</v>
      </c>
      <c r="BN23" s="4">
        <f>DSTDEV(PlotSort2,"TMRed",$BQ$31:$BQ$32)/SQRT($BH23)</f>
        <v>9.5000000000000067E-3</v>
      </c>
      <c r="BO23" s="4">
        <f>DAVERAGE(PlotSort2,"TMNIR",$BQ$31:$BQ$32)</f>
        <v>0.37435000000000002</v>
      </c>
      <c r="BP23" s="4">
        <f>DSTDEV(PlotSort2,"TMNIR",$BQ$31:$BQ$32)/SQRT($BH23)</f>
        <v>7.0500000000000007E-3</v>
      </c>
      <c r="BQ23" s="4">
        <f>DAVERAGE(PlotSort2,"NDRE",$BQ$31:$BQ$32)</f>
        <v>5.0914898359846694E-2</v>
      </c>
      <c r="BR23" s="4">
        <f>DSTDEV(PlotSort2,"NDRE",$BQ$31:$BQ$32)/SQRT($BH23)</f>
        <v>1.6714320599842505E-3</v>
      </c>
      <c r="BS23" s="4">
        <f>DAVERAGE(PlotSort2,"rvi",$BQ$31:$BQ$32)</f>
        <v>1.2682383933114028</v>
      </c>
      <c r="BT23" s="4">
        <f>DSTDEV(PlotSort2,"rvi",$BQ$31:$BQ$32)/SQRT($BH23)</f>
        <v>1.6926057353397694E-2</v>
      </c>
      <c r="BU23" s="17">
        <f>DAVERAGE(PlotSort2,"ndvi",$BQ$31:$BQ$32)</f>
        <v>0.11820936411556641</v>
      </c>
      <c r="BV23" s="4">
        <f>DSTDEV(PlotSort2,"ndvi",$BQ$31:$BQ$32)/SQRT($BH23)</f>
        <v>6.5801015099120888E-3</v>
      </c>
      <c r="BW23" s="17">
        <f>DAVERAGE(PlotSort2,"SAVI",$BQ$31:$BQ$32)</f>
        <v>0.10144124696168808</v>
      </c>
      <c r="BX23" s="4">
        <f>DSTDEV(PlotSort2,"SAVI",$BQ$31:$BQ$32)/SQRT($BH23)</f>
        <v>4.5773117062505439E-3</v>
      </c>
      <c r="BY23" s="17">
        <f>DAVERAGE(PlotSort2,"CCCI",$BQ$31:$BQ$32)</f>
        <v>0.29474249689514853</v>
      </c>
      <c r="BZ23" s="4">
        <f>DSTDEV(PlotSort2,"CCCI",$BQ$31:$BQ$32)/SQRT($BH23)</f>
        <v>2.8390686950641949E-2</v>
      </c>
    </row>
    <row r="24" spans="2:78" ht="13.5" customHeight="1" x14ac:dyDescent="0.2">
      <c r="B24" s="10">
        <v>215</v>
      </c>
      <c r="C24" s="10">
        <v>9.0719999999999992</v>
      </c>
      <c r="D24" s="10">
        <v>215.37799999999999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31.2</v>
      </c>
      <c r="Q24" s="24">
        <v>1.77</v>
      </c>
      <c r="R24" s="24">
        <v>2.77</v>
      </c>
      <c r="S24" s="24">
        <v>49.35</v>
      </c>
      <c r="T24" s="24">
        <v>94.89</v>
      </c>
      <c r="U24" s="10">
        <v>1</v>
      </c>
      <c r="V24" s="10">
        <v>0</v>
      </c>
      <c r="W24" s="10">
        <v>0</v>
      </c>
      <c r="X24" s="10">
        <v>1</v>
      </c>
      <c r="Y24" s="10">
        <v>0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0.71599999999999997</v>
      </c>
      <c r="AK24" s="10">
        <v>4.8399999999999999E-2</v>
      </c>
      <c r="AL24" s="11">
        <v>2.5999999999999999E-2</v>
      </c>
      <c r="AM24" s="11">
        <v>1.8E-3</v>
      </c>
      <c r="AN24" s="11">
        <v>1.9117999999999999</v>
      </c>
      <c r="AO24" s="11">
        <v>0.14219999999999999</v>
      </c>
      <c r="AP24" s="11">
        <v>0.1938</v>
      </c>
      <c r="AQ24" s="11">
        <v>1.44E-2</v>
      </c>
      <c r="AR24" s="11">
        <v>1.4054</v>
      </c>
      <c r="AS24" s="11">
        <v>0.16</v>
      </c>
      <c r="AT24" s="11">
        <v>2.7E-2</v>
      </c>
      <c r="AU24" s="11">
        <v>3.0999999999999999E-3</v>
      </c>
      <c r="AV24" s="11">
        <v>36.179499999999997</v>
      </c>
      <c r="AW24" s="11">
        <v>3.4445000000000001</v>
      </c>
      <c r="AX24" s="11">
        <v>0.54659999999999997</v>
      </c>
      <c r="AY24" s="11">
        <v>5.1999999999999998E-2</v>
      </c>
      <c r="AZ24" s="11">
        <v>0.47649918962722854</v>
      </c>
      <c r="BA24" s="11">
        <v>20.244444444444444</v>
      </c>
      <c r="BB24" s="11">
        <v>0.90585774058577395</v>
      </c>
      <c r="BC24" s="11">
        <v>0.7259687034277198</v>
      </c>
      <c r="BD24" s="11">
        <v>0.50174850741533161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0.6905</v>
      </c>
      <c r="BJ24" s="4"/>
      <c r="BK24" s="4">
        <f>DAVERAGE(PlotSort2,"PhxRedEdge",$BR$31:$BR$32)</f>
        <v>0.68</v>
      </c>
      <c r="BL24" s="4"/>
      <c r="BM24" s="4">
        <f>DAVERAGE(PlotSort2,"TMRed",$BR$31:$BR$32)</f>
        <v>0.69199999999999995</v>
      </c>
      <c r="BN24" s="4"/>
      <c r="BO24" s="4">
        <f>DAVERAGE(PlotSort2,"TMNIR",$BR$31:$BR$32)</f>
        <v>0.66169999999999995</v>
      </c>
      <c r="BP24" s="4"/>
      <c r="BQ24" s="4">
        <f>DAVERAGE(PlotSort2,"NDRE",$BR$31:$BR$32)</f>
        <v>-1.3639412685399192E-2</v>
      </c>
      <c r="BR24" s="4"/>
      <c r="BS24" s="4">
        <f>DAVERAGE(PlotSort2,"rvi",$BR$31:$BR$32)</f>
        <v>23.90534682080925</v>
      </c>
      <c r="BT24" s="4"/>
      <c r="BU24" s="17">
        <f>DAVERAGE(PlotSort2,"ndvi",$BR$31:$BR$32)</f>
        <v>-2.2383098175371201E-2</v>
      </c>
      <c r="BV24" s="4"/>
      <c r="BW24" s="17">
        <f>DAVERAGE(PlotSort2,"SAVI",$BR$31:$BR$32)</f>
        <v>-2.4518530506554455E-2</v>
      </c>
      <c r="BX24" s="4"/>
      <c r="BY24" s="17">
        <f>DAVERAGE(PlotSort2,"CCCI",$BR$31:$BR$32)</f>
        <v>0.43714738422987254</v>
      </c>
      <c r="BZ24" s="4"/>
    </row>
    <row r="25" spans="2:78" ht="13.5" customHeight="1" x14ac:dyDescent="0.2">
      <c r="B25" s="10">
        <v>215</v>
      </c>
      <c r="C25" s="10">
        <v>9.0809999999999995</v>
      </c>
      <c r="D25" s="10">
        <v>215.37837999999999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31.2</v>
      </c>
      <c r="Q25" s="24">
        <v>1.77</v>
      </c>
      <c r="R25" s="24">
        <v>2.77</v>
      </c>
      <c r="S25" s="24">
        <v>49.24</v>
      </c>
      <c r="T25" s="24">
        <v>94.97</v>
      </c>
      <c r="U25" s="10">
        <v>1</v>
      </c>
      <c r="V25" s="10">
        <v>0</v>
      </c>
      <c r="W25" s="10">
        <v>0</v>
      </c>
      <c r="X25" s="10">
        <v>1</v>
      </c>
      <c r="Y25" s="10">
        <v>0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0.74690000000000001</v>
      </c>
      <c r="AK25" s="10">
        <v>8.7900000000000006E-2</v>
      </c>
      <c r="AL25" s="11">
        <v>2.7099999999999999E-2</v>
      </c>
      <c r="AM25" s="11">
        <v>3.2000000000000002E-3</v>
      </c>
      <c r="AN25" s="11">
        <v>1.9488000000000001</v>
      </c>
      <c r="AO25" s="11">
        <v>0.1449</v>
      </c>
      <c r="AP25" s="11">
        <v>0.19700000000000001</v>
      </c>
      <c r="AQ25" s="11">
        <v>1.46E-2</v>
      </c>
      <c r="AR25" s="11">
        <v>1.4339999999999999</v>
      </c>
      <c r="AS25" s="11">
        <v>0.18240000000000001</v>
      </c>
      <c r="AT25" s="11">
        <v>2.75E-2</v>
      </c>
      <c r="AU25" s="11">
        <v>3.5000000000000001E-3</v>
      </c>
      <c r="AV25" s="11">
        <v>35.081299999999999</v>
      </c>
      <c r="AW25" s="11">
        <v>2.3046000000000002</v>
      </c>
      <c r="AX25" s="11">
        <v>0.52869999999999995</v>
      </c>
      <c r="AY25" s="11">
        <v>3.4700000000000002E-2</v>
      </c>
      <c r="AZ25" s="11">
        <v>0.45707592669147024</v>
      </c>
      <c r="BA25" s="11">
        <v>19.225454545454543</v>
      </c>
      <c r="BB25" s="11">
        <v>0.90111470693994977</v>
      </c>
      <c r="BC25" s="11">
        <v>0.71179700814239721</v>
      </c>
      <c r="BD25" s="11">
        <v>0.40912737950746486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0.99450000000000005</v>
      </c>
      <c r="BJ25" s="4">
        <f>DSTDEV(PlotSort2,"PhxRed",$BS$31:$BS$32)/SQRT($BH25)</f>
        <v>4.5923850012819893E-3</v>
      </c>
      <c r="BK25" s="4">
        <f>DAVERAGE(PlotSort2,"PhxRedEdge",$BS$31:$BS$32)</f>
        <v>0.99423333333333341</v>
      </c>
      <c r="BL25" s="4">
        <f>DSTDEV(PlotSort2,"PhxRedEdge",$BS$31:$BS$32)/SQRT($BH25)</f>
        <v>4.621808207953988E-3</v>
      </c>
      <c r="BM25" s="4">
        <f>DAVERAGE(PlotSort2,"TMRed",$BS$31:$BS$32)</f>
        <v>0.99450000000000005</v>
      </c>
      <c r="BN25" s="4">
        <f>DSTDEV(PlotSort2,"TMRed",$BS$31:$BS$32)/SQRT($BH25)</f>
        <v>4.5923850012819893E-3</v>
      </c>
      <c r="BO25" s="4">
        <f>DAVERAGE(PlotSort2,"TMNIR",$BS$31:$BS$32)</f>
        <v>0.99423333333333341</v>
      </c>
      <c r="BP25" s="4">
        <f>DSTDEV(PlotSort2,"TMNIR",$BS$31:$BS$32)/SQRT($BH25)</f>
        <v>4.621808207953988E-3</v>
      </c>
      <c r="BQ25" s="4">
        <f>DAVERAGE(PlotSort2,"NDRE",$BS$31:$BS$32)</f>
        <v>0.74046807386144187</v>
      </c>
      <c r="BR25" s="4">
        <f>DSTDEV(PlotSort2,"NDRE",$BS$31:$BS$32)/SQRT($BH25)</f>
        <v>7.3925173135161698E-4</v>
      </c>
      <c r="BS25" s="4">
        <f>DAVERAGE(PlotSort2,"rvi",$BS$31:$BS$32)</f>
        <v>1.2714285800321068</v>
      </c>
      <c r="BT25" s="4">
        <f>DSTDEV(PlotSort2,"rvi",$BS$31:$BS$32)/SQRT($BH25)</f>
        <v>1.4206639833549631E-4</v>
      </c>
      <c r="BU25" s="17">
        <f>DAVERAGE(PlotSort2,"ndvi",$BS$31:$BS$32)</f>
        <v>0.11949685179253944</v>
      </c>
      <c r="BV25" s="4">
        <f>DSTDEV(PlotSort2,"ndvi",$BS$31:$BS$32)/SQRT($BH25)</f>
        <v>5.5068165428764947E-5</v>
      </c>
      <c r="BW25" s="17">
        <f>DAVERAGE(PlotSort2,"SAVI",$BS$31:$BS$32)</f>
        <v>0.17849594303047911</v>
      </c>
      <c r="BX25" s="4">
        <f>DSTDEV(PlotSort2,"SAVI",$BS$31:$BS$32)/SQRT($BH25)</f>
        <v>6.0733581013608931E-5</v>
      </c>
      <c r="BY25" s="17">
        <f>DAVERAGE(PlotSort2,"CCCI",$BS$31:$BS$32)</f>
        <v>12.734506164511251</v>
      </c>
      <c r="BZ25" s="4">
        <f>DSTDEV(PlotSort2,"CCCI",$BS$31:$BS$32)/SQRT($BH25)</f>
        <v>1.1318216718244142E-2</v>
      </c>
    </row>
    <row r="26" spans="2:78" ht="13.5" customHeight="1" x14ac:dyDescent="0.2">
      <c r="B26" s="10">
        <v>215</v>
      </c>
      <c r="C26" s="10">
        <v>9.3049999999999997</v>
      </c>
      <c r="D26" s="10">
        <v>215.38771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31.2</v>
      </c>
      <c r="Q26" s="24">
        <v>1.77</v>
      </c>
      <c r="R26" s="24">
        <v>2.77</v>
      </c>
      <c r="S26" s="24">
        <v>46.44</v>
      </c>
      <c r="T26" s="24">
        <v>97.08</v>
      </c>
      <c r="U26" s="10">
        <v>1</v>
      </c>
      <c r="V26" s="10">
        <v>0</v>
      </c>
      <c r="W26" s="10">
        <v>0</v>
      </c>
      <c r="X26" s="10">
        <v>1</v>
      </c>
      <c r="Y26" s="10">
        <v>0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0.82099999999999995</v>
      </c>
      <c r="AK26" s="10">
        <v>5.3600000000000002E-2</v>
      </c>
      <c r="AL26" s="11">
        <v>2.8199999999999999E-2</v>
      </c>
      <c r="AM26" s="11">
        <v>1.8E-3</v>
      </c>
      <c r="AN26" s="11">
        <v>2.2416999999999998</v>
      </c>
      <c r="AO26" s="11">
        <v>0.1535</v>
      </c>
      <c r="AP26" s="11">
        <v>0.21299999999999999</v>
      </c>
      <c r="AQ26" s="11">
        <v>1.46E-2</v>
      </c>
      <c r="AR26" s="11">
        <v>1.5837000000000001</v>
      </c>
      <c r="AS26" s="11">
        <v>0.1515</v>
      </c>
      <c r="AT26" s="11">
        <v>2.86E-2</v>
      </c>
      <c r="AU26" s="11">
        <v>2.7000000000000001E-3</v>
      </c>
      <c r="AV26" s="11">
        <v>40.322899999999997</v>
      </c>
      <c r="AW26" s="11">
        <v>2.5209999999999999</v>
      </c>
      <c r="AX26" s="11">
        <v>0.57340000000000002</v>
      </c>
      <c r="AY26" s="11">
        <v>3.5799999999999998E-2</v>
      </c>
      <c r="AZ26" s="11">
        <v>0.45829094608341819</v>
      </c>
      <c r="BA26" s="11">
        <v>20.04895104895105</v>
      </c>
      <c r="BB26" s="11">
        <v>0.90498338870431905</v>
      </c>
      <c r="BC26" s="11">
        <v>0.74156079854809454</v>
      </c>
      <c r="BD26" s="11">
        <v>0.40498006182373009</v>
      </c>
      <c r="BE26" s="27"/>
    </row>
    <row r="27" spans="2:78" ht="13.5" customHeight="1" x14ac:dyDescent="0.2">
      <c r="B27" s="10">
        <v>215</v>
      </c>
      <c r="C27" s="10">
        <v>9.2970000000000006</v>
      </c>
      <c r="D27" s="10">
        <v>215.38737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31.2</v>
      </c>
      <c r="Q27" s="24">
        <v>1.77</v>
      </c>
      <c r="R27" s="24">
        <v>2.77</v>
      </c>
      <c r="S27" s="24">
        <v>46.54</v>
      </c>
      <c r="T27" s="24">
        <v>97</v>
      </c>
      <c r="U27" s="10">
        <v>1</v>
      </c>
      <c r="V27" s="10">
        <v>0</v>
      </c>
      <c r="W27" s="10">
        <v>0</v>
      </c>
      <c r="X27" s="10">
        <v>1</v>
      </c>
      <c r="Y27" s="10">
        <v>0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0.82879999999999998</v>
      </c>
      <c r="AK27" s="10">
        <v>1.5100000000000001E-2</v>
      </c>
      <c r="AL27" s="11">
        <v>2.8500000000000001E-2</v>
      </c>
      <c r="AM27" s="11">
        <v>5.0000000000000001E-4</v>
      </c>
      <c r="AN27" s="11">
        <v>2.2166999999999999</v>
      </c>
      <c r="AO27" s="11">
        <v>0.123</v>
      </c>
      <c r="AP27" s="11">
        <v>0.21099999999999999</v>
      </c>
      <c r="AQ27" s="11">
        <v>1.17E-2</v>
      </c>
      <c r="AR27" s="11">
        <v>1.6168</v>
      </c>
      <c r="AS27" s="11">
        <v>0.11219999999999999</v>
      </c>
      <c r="AT27" s="11">
        <v>2.93E-2</v>
      </c>
      <c r="AU27" s="11">
        <v>2E-3</v>
      </c>
      <c r="AV27" s="11">
        <v>40.370699999999999</v>
      </c>
      <c r="AW27" s="11">
        <v>2.3275000000000001</v>
      </c>
      <c r="AX27" s="11">
        <v>0.57520000000000004</v>
      </c>
      <c r="AY27" s="11">
        <v>3.32E-2</v>
      </c>
      <c r="AZ27" s="11">
        <v>0.46324090562197923</v>
      </c>
      <c r="BA27" s="11">
        <v>19.631399317406146</v>
      </c>
      <c r="BB27" s="11">
        <v>0.90306038047973536</v>
      </c>
      <c r="BC27" s="11">
        <v>0.741376188320507</v>
      </c>
      <c r="BD27" s="11">
        <v>0.43737085284798205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3.4750000000000003E-2</v>
      </c>
      <c r="BJ27" s="4">
        <f>DSTDEV(PlotSort2,"PhxRed",$BT$31:$BT$32)/SQRT($BH27)</f>
        <v>2.6500000000000026E-3</v>
      </c>
      <c r="BK27" s="4">
        <f>DAVERAGE(PlotSort2,"PhxRedEdge",$BT$31:$BT$32)</f>
        <v>0.16370000000000001</v>
      </c>
      <c r="BL27" s="4">
        <f>DSTDEV(PlotSort2,"PhxRedEdge",$BT$31:$BT$32)/SQRT($BH27)</f>
        <v>8.9999999999999792E-4</v>
      </c>
      <c r="BM27" s="4">
        <f>DAVERAGE(PlotSort2,"TMRed",$BT$31:$BT$32)</f>
        <v>3.415E-2</v>
      </c>
      <c r="BN27" s="4">
        <f>DSTDEV(PlotSort2,"TMRed",$BT$31:$BT$32)/SQRT($BH27)</f>
        <v>3.3499999999999984E-3</v>
      </c>
      <c r="BO27" s="4">
        <f>DAVERAGE(PlotSort2,"TMNIR",$BT$31:$BT$32)</f>
        <v>0.44684999999999997</v>
      </c>
      <c r="BP27" s="4">
        <f>DSTDEV(PlotSort2,"TMNIR",$BT$31:$BT$32)/SQRT($BH27)</f>
        <v>1.5000000000001124E-4</v>
      </c>
      <c r="BQ27" s="4">
        <f>DAVERAGE(PlotSort2,"NDRE",$BT$31:$BT$32)</f>
        <v>0.46376566581770751</v>
      </c>
      <c r="BR27" s="4">
        <f>DSTDEV(PlotSort2,"NDRE",$BT$31:$BT$32)/SQRT($BH27)</f>
        <v>2.0259666679364741E-3</v>
      </c>
      <c r="BS27" s="4">
        <f>DAVERAGE(PlotSort2,"rvi",$BT$31:$BT$32)</f>
        <v>13.211623376623375</v>
      </c>
      <c r="BT27" s="4">
        <f>DSTDEV(PlotSort2,"rvi",$BT$31:$BT$32)/SQRT($BH27)</f>
        <v>1.2916233766233762</v>
      </c>
      <c r="BU27" s="17">
        <f>DAVERAGE(PlotSort2,"ndvi",$BT$31:$BT$32)</f>
        <v>0.85809800139399939</v>
      </c>
      <c r="BV27" s="4">
        <f>DSTDEV(PlotSort2,"ndvi",$BT$31:$BT$32)/SQRT($BH27)</f>
        <v>1.2896763003906409E-2</v>
      </c>
      <c r="BW27" s="17">
        <f>DAVERAGE(PlotSort2,"SAVI",$BT$31:$BT$32)</f>
        <v>0.63106524531777075</v>
      </c>
      <c r="BX27" s="4">
        <f>DSTDEV(PlotSort2,"SAVI",$BT$31:$BT$32)/SQRT($BH27)</f>
        <v>7.1444733523059458E-3</v>
      </c>
      <c r="BY27" s="17">
        <f>DAVERAGE(PlotSort2,"CCCI",$BT$31:$BT$32)</f>
        <v>0.57250278850098091</v>
      </c>
      <c r="BZ27" s="4">
        <f>DSTDEV(PlotSort2,"CCCI",$BT$31:$BT$32)/SQRT($BH27)</f>
        <v>2.7898369279986453E-2</v>
      </c>
    </row>
    <row r="28" spans="2:78" ht="13.5" customHeight="1" x14ac:dyDescent="0.2">
      <c r="B28" s="10">
        <v>215</v>
      </c>
      <c r="C28" s="10">
        <v>9.2889999999999997</v>
      </c>
      <c r="D28" s="10">
        <v>215.38704000000001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31.2</v>
      </c>
      <c r="Q28" s="24">
        <v>1.77</v>
      </c>
      <c r="R28" s="24">
        <v>2.77</v>
      </c>
      <c r="S28" s="24">
        <v>46.64</v>
      </c>
      <c r="T28" s="24">
        <v>96.92</v>
      </c>
      <c r="U28" s="10">
        <v>1</v>
      </c>
      <c r="V28" s="10">
        <v>0</v>
      </c>
      <c r="W28" s="10">
        <v>0</v>
      </c>
      <c r="X28" s="10">
        <v>1</v>
      </c>
      <c r="Y28" s="10">
        <v>0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0.77610000000000001</v>
      </c>
      <c r="AK28" s="10">
        <v>5.0099999999999999E-2</v>
      </c>
      <c r="AL28" s="11">
        <v>2.6700000000000002E-2</v>
      </c>
      <c r="AM28" s="11">
        <v>1.6999999999999999E-3</v>
      </c>
      <c r="AN28" s="11">
        <v>2.125</v>
      </c>
      <c r="AO28" s="11">
        <v>0.1226</v>
      </c>
      <c r="AP28" s="11">
        <v>0.20269999999999999</v>
      </c>
      <c r="AQ28" s="11">
        <v>1.17E-2</v>
      </c>
      <c r="AR28" s="11">
        <v>1.4550000000000001</v>
      </c>
      <c r="AS28" s="11">
        <v>0.12379999999999999</v>
      </c>
      <c r="AT28" s="11">
        <v>2.64E-2</v>
      </c>
      <c r="AU28" s="11">
        <v>2.2000000000000001E-3</v>
      </c>
      <c r="AV28" s="11">
        <v>38.120199999999997</v>
      </c>
      <c r="AW28" s="11">
        <v>2.0405000000000002</v>
      </c>
      <c r="AX28" s="11">
        <v>0.54420000000000002</v>
      </c>
      <c r="AY28" s="11">
        <v>2.9100000000000001E-2</v>
      </c>
      <c r="AZ28" s="11">
        <v>0.45722318918195209</v>
      </c>
      <c r="BA28" s="11">
        <v>20.613636363636363</v>
      </c>
      <c r="BB28" s="11">
        <v>0.90746582544689802</v>
      </c>
      <c r="BC28" s="11">
        <v>0.72548103866990488</v>
      </c>
      <c r="BD28" s="11">
        <v>0.39228357725756036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2.93E-2</v>
      </c>
      <c r="BJ28" s="4">
        <f>DSTDEV(PlotSort2,"PhxRed",$BU$31:$BU$32)/SQRT($BH28)</f>
        <v>6.9999999999999923E-4</v>
      </c>
      <c r="BK28" s="4">
        <f>DAVERAGE(PlotSort2,"PhxRedEdge",$BU$31:$BU$32)</f>
        <v>0.18745000000000001</v>
      </c>
      <c r="BL28" s="4">
        <f>DSTDEV(PlotSort2,"PhxRedEdge",$BU$31:$BU$32)/SQRT($BH28)</f>
        <v>4.6500000000000014E-3</v>
      </c>
      <c r="BM28" s="4">
        <f>DAVERAGE(PlotSort2,"TMRed",$BU$31:$BU$32)</f>
        <v>2.9350000000000001E-2</v>
      </c>
      <c r="BN28" s="4">
        <f>DSTDEV(PlotSort2,"TMRed",$BU$31:$BU$32)/SQRT($BH28)</f>
        <v>8.5000000000000006E-4</v>
      </c>
      <c r="BO28" s="4">
        <f>DAVERAGE(PlotSort2,"TMNIR",$BU$31:$BU$32)</f>
        <v>0.50900000000000001</v>
      </c>
      <c r="BP28" s="4">
        <f>DSTDEV(PlotSort2,"TMNIR",$BU$31:$BU$32)/SQRT($BH28)</f>
        <v>1.8800000000000011E-2</v>
      </c>
      <c r="BQ28" s="4">
        <f>DAVERAGE(PlotSort2,"NDRE",$BU$31:$BU$32)</f>
        <v>0.46153776929972323</v>
      </c>
      <c r="BR28" s="4">
        <f>DSTDEV(PlotSort2,"NDRE",$BU$31:$BU$32)/SQRT($BH28)</f>
        <v>4.776996639990704E-3</v>
      </c>
      <c r="BS28" s="4">
        <f>DAVERAGE(PlotSort2,"rvi",$BU$31:$BU$32)</f>
        <v>17.375543162542115</v>
      </c>
      <c r="BT28" s="4">
        <f>DSTDEV(PlotSort2,"rvi",$BU$31:$BU$32)/SQRT($BH28)</f>
        <v>1.1437550830719179</v>
      </c>
      <c r="BU28" s="17">
        <f>DAVERAGE(PlotSort2,"ndvi",$BU$31:$BU$32)</f>
        <v>0.8907363671496491</v>
      </c>
      <c r="BV28" s="4">
        <f>DSTDEV(PlotSort2,"ndvi",$BU$31:$BU$32)/SQRT($BH28)</f>
        <v>6.8009328683268913E-3</v>
      </c>
      <c r="BW28" s="17">
        <f>DAVERAGE(PlotSort2,"SAVI",$BU$31:$BU$32)</f>
        <v>0.69261846738909105</v>
      </c>
      <c r="BX28" s="4">
        <f>DSTDEV(PlotSort2,"SAVI",$BU$31:$BU$32)/SQRT($BH28)</f>
        <v>1.6413057745813808E-2</v>
      </c>
      <c r="BY28" s="17">
        <f>DAVERAGE(PlotSort2,"CCCI",$BU$31:$BU$32)</f>
        <v>0.46299184590440695</v>
      </c>
      <c r="BZ28" s="4">
        <f>DSTDEV(PlotSort2,"CCCI",$BU$31:$BU$32)/SQRT($BH28)</f>
        <v>6.8702396142731881E-3</v>
      </c>
    </row>
    <row r="29" spans="2:78" ht="13.5" customHeight="1" x14ac:dyDescent="0.2">
      <c r="B29" s="10">
        <v>215</v>
      </c>
      <c r="C29" s="10">
        <v>9.2799999999999994</v>
      </c>
      <c r="D29" s="10">
        <v>215.38667000000001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31.2</v>
      </c>
      <c r="Q29" s="24">
        <v>1.77</v>
      </c>
      <c r="R29" s="24">
        <v>2.77</v>
      </c>
      <c r="S29" s="24">
        <v>46.75</v>
      </c>
      <c r="T29" s="24">
        <v>96.84</v>
      </c>
      <c r="U29" s="10">
        <v>1</v>
      </c>
      <c r="V29" s="10">
        <v>0</v>
      </c>
      <c r="W29" s="10">
        <v>0</v>
      </c>
      <c r="X29" s="10">
        <v>1</v>
      </c>
      <c r="Y29" s="10">
        <v>0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0.80200000000000005</v>
      </c>
      <c r="AK29" s="10">
        <v>3.8999999999999998E-3</v>
      </c>
      <c r="AL29" s="11">
        <v>2.7699999999999999E-2</v>
      </c>
      <c r="AM29" s="11">
        <v>1E-4</v>
      </c>
      <c r="AN29" s="11">
        <v>2.1934999999999998</v>
      </c>
      <c r="AO29" s="11">
        <v>4.0000000000000002E-4</v>
      </c>
      <c r="AP29" s="11">
        <v>0.20979999999999999</v>
      </c>
      <c r="AQ29" s="11">
        <v>0</v>
      </c>
      <c r="AR29" s="11">
        <v>1.5587</v>
      </c>
      <c r="AS29" s="11">
        <v>4.3400000000000001E-2</v>
      </c>
      <c r="AT29" s="11">
        <v>2.8400000000000002E-2</v>
      </c>
      <c r="AU29" s="11">
        <v>8.0000000000000004E-4</v>
      </c>
      <c r="AV29" s="11">
        <v>38.609000000000002</v>
      </c>
      <c r="AW29" s="11">
        <v>0.48259999999999997</v>
      </c>
      <c r="AX29" s="11">
        <v>0.5524</v>
      </c>
      <c r="AY29" s="11">
        <v>6.8999999999999999E-3</v>
      </c>
      <c r="AZ29" s="11">
        <v>0.44948832327473109</v>
      </c>
      <c r="BA29" s="11">
        <v>19.450704225352112</v>
      </c>
      <c r="BB29" s="11">
        <v>0.90220385674931136</v>
      </c>
      <c r="BC29" s="11">
        <v>0.72723908216136202</v>
      </c>
      <c r="BD29" s="11">
        <v>0.36461571996240838</v>
      </c>
      <c r="BE29" s="27"/>
      <c r="BF29" s="5"/>
    </row>
    <row r="30" spans="2:78" ht="13.5" customHeight="1" x14ac:dyDescent="0.2">
      <c r="B30" s="10">
        <v>215</v>
      </c>
      <c r="C30" s="10">
        <v>9.2729999999999997</v>
      </c>
      <c r="D30" s="10">
        <v>215.38638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31.2</v>
      </c>
      <c r="Q30" s="24">
        <v>1.77</v>
      </c>
      <c r="R30" s="24">
        <v>2.77</v>
      </c>
      <c r="S30" s="24">
        <v>46.84</v>
      </c>
      <c r="T30" s="24">
        <v>96.77</v>
      </c>
      <c r="U30" s="10">
        <v>1</v>
      </c>
      <c r="V30" s="10">
        <v>0</v>
      </c>
      <c r="W30" s="10">
        <v>0</v>
      </c>
      <c r="X30" s="10">
        <v>1</v>
      </c>
      <c r="Y30" s="10">
        <v>0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0.81189999999999996</v>
      </c>
      <c r="AK30" s="10">
        <v>2.76E-2</v>
      </c>
      <c r="AL30" s="11">
        <v>2.81E-2</v>
      </c>
      <c r="AM30" s="11">
        <v>1E-3</v>
      </c>
      <c r="AN30" s="11">
        <v>2.1697000000000002</v>
      </c>
      <c r="AO30" s="11">
        <v>0.14510000000000001</v>
      </c>
      <c r="AP30" s="11">
        <v>0.2079</v>
      </c>
      <c r="AQ30" s="11">
        <v>1.3899999999999999E-2</v>
      </c>
      <c r="AR30" s="11">
        <v>1.514</v>
      </c>
      <c r="AS30" s="11">
        <v>0.1694</v>
      </c>
      <c r="AT30" s="11">
        <v>2.76E-2</v>
      </c>
      <c r="AU30" s="11">
        <v>3.0999999999999999E-3</v>
      </c>
      <c r="AV30" s="11">
        <v>42.885399999999997</v>
      </c>
      <c r="AW30" s="11">
        <v>2.3795000000000002</v>
      </c>
      <c r="AX30" s="11">
        <v>0.61470000000000002</v>
      </c>
      <c r="AY30" s="11">
        <v>3.4099999999999998E-2</v>
      </c>
      <c r="AZ30" s="11">
        <v>0.49452954048140052</v>
      </c>
      <c r="BA30" s="11">
        <v>22.271739130434785</v>
      </c>
      <c r="BB30" s="11">
        <v>0.91405885100420381</v>
      </c>
      <c r="BC30" s="11">
        <v>0.77094458548542422</v>
      </c>
      <c r="BD30" s="11">
        <v>0.57594512044923352</v>
      </c>
      <c r="BE30" s="27"/>
      <c r="BF30" s="5"/>
      <c r="BH30" s="19" t="s">
        <v>116</v>
      </c>
    </row>
    <row r="31" spans="2:78" ht="13.5" customHeight="1" x14ac:dyDescent="0.2">
      <c r="B31" s="10">
        <v>215</v>
      </c>
      <c r="C31" s="10">
        <v>9.2650000000000006</v>
      </c>
      <c r="D31" s="10">
        <v>215.38604000000001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31.2</v>
      </c>
      <c r="Q31" s="24">
        <v>1.77</v>
      </c>
      <c r="R31" s="24">
        <v>2.77</v>
      </c>
      <c r="S31" s="24">
        <v>46.94</v>
      </c>
      <c r="T31" s="24">
        <v>96.69</v>
      </c>
      <c r="U31" s="10">
        <v>1</v>
      </c>
      <c r="V31" s="10">
        <v>0</v>
      </c>
      <c r="W31" s="10">
        <v>0</v>
      </c>
      <c r="X31" s="10">
        <v>1</v>
      </c>
      <c r="Y31" s="10">
        <v>0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0.7893</v>
      </c>
      <c r="AK31" s="10">
        <v>1.9199999999999998E-2</v>
      </c>
      <c r="AL31" s="11">
        <v>2.7300000000000001E-2</v>
      </c>
      <c r="AM31" s="11">
        <v>6.9999999999999999E-4</v>
      </c>
      <c r="AN31" s="11">
        <v>2.1469</v>
      </c>
      <c r="AO31" s="11">
        <v>0.10580000000000001</v>
      </c>
      <c r="AP31" s="11">
        <v>0.20610000000000001</v>
      </c>
      <c r="AQ31" s="11">
        <v>1.0200000000000001E-2</v>
      </c>
      <c r="AR31" s="11">
        <v>1.5210999999999999</v>
      </c>
      <c r="AS31" s="11">
        <v>2.1000000000000001E-2</v>
      </c>
      <c r="AT31" s="11">
        <v>2.7799999999999998E-2</v>
      </c>
      <c r="AU31" s="11">
        <v>4.0000000000000002E-4</v>
      </c>
      <c r="AV31" s="11">
        <v>38.575699999999998</v>
      </c>
      <c r="AW31" s="11">
        <v>1.7263999999999999</v>
      </c>
      <c r="AX31" s="11">
        <v>0.55400000000000005</v>
      </c>
      <c r="AY31" s="11">
        <v>2.4799999999999999E-2</v>
      </c>
      <c r="AZ31" s="11">
        <v>0.45770293382449684</v>
      </c>
      <c r="BA31" s="11">
        <v>19.928057553956837</v>
      </c>
      <c r="BB31" s="11">
        <v>0.9044345135785492</v>
      </c>
      <c r="BC31" s="11">
        <v>0.72961730449251239</v>
      </c>
      <c r="BD31" s="11">
        <v>0.40329953189378365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215</v>
      </c>
      <c r="C32" s="10">
        <v>9.2569999999999997</v>
      </c>
      <c r="D32" s="10">
        <v>215.38570999999999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31.2</v>
      </c>
      <c r="Q32" s="24">
        <v>1.77</v>
      </c>
      <c r="R32" s="24">
        <v>2.77</v>
      </c>
      <c r="S32" s="24">
        <v>47.04</v>
      </c>
      <c r="T32" s="24">
        <v>96.62</v>
      </c>
      <c r="U32" s="10">
        <v>1</v>
      </c>
      <c r="V32" s="10">
        <v>0</v>
      </c>
      <c r="W32" s="10">
        <v>0</v>
      </c>
      <c r="X32" s="10">
        <v>1</v>
      </c>
      <c r="Y32" s="10">
        <v>0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0.74580000000000002</v>
      </c>
      <c r="AK32" s="10">
        <v>2.2000000000000001E-3</v>
      </c>
      <c r="AL32" s="11">
        <v>2.5899999999999999E-2</v>
      </c>
      <c r="AM32" s="11">
        <v>1E-4</v>
      </c>
      <c r="AN32" s="11">
        <v>2.0388000000000002</v>
      </c>
      <c r="AO32" s="11">
        <v>2.7699999999999999E-2</v>
      </c>
      <c r="AP32" s="11">
        <v>0.19620000000000001</v>
      </c>
      <c r="AQ32" s="11">
        <v>2.7000000000000001E-3</v>
      </c>
      <c r="AR32" s="11">
        <v>1.4349000000000001</v>
      </c>
      <c r="AS32" s="11">
        <v>9.1200000000000003E-2</v>
      </c>
      <c r="AT32" s="11">
        <v>2.63E-2</v>
      </c>
      <c r="AU32" s="11">
        <v>1.6999999999999999E-3</v>
      </c>
      <c r="AV32" s="11">
        <v>40.241799999999998</v>
      </c>
      <c r="AW32" s="11">
        <v>1.1086</v>
      </c>
      <c r="AX32" s="11">
        <v>0.57909999999999995</v>
      </c>
      <c r="AY32" s="11">
        <v>1.6E-2</v>
      </c>
      <c r="AZ32" s="11">
        <v>0.4938733393525086</v>
      </c>
      <c r="BA32" s="11">
        <v>22.019011406844104</v>
      </c>
      <c r="BB32" s="11">
        <v>0.91311529567228278</v>
      </c>
      <c r="BC32" s="11">
        <v>0.75013569748507325</v>
      </c>
      <c r="BD32" s="11">
        <v>0.57514029066106176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215</v>
      </c>
      <c r="C33" s="10">
        <v>9.2490000000000006</v>
      </c>
      <c r="D33" s="10">
        <v>215.38538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31.2</v>
      </c>
      <c r="Q33" s="24">
        <v>1.77</v>
      </c>
      <c r="R33" s="24">
        <v>2.77</v>
      </c>
      <c r="S33" s="24">
        <v>47.14</v>
      </c>
      <c r="T33" s="24">
        <v>96.54</v>
      </c>
      <c r="U33" s="10">
        <v>1</v>
      </c>
      <c r="V33" s="10">
        <v>0</v>
      </c>
      <c r="W33" s="10">
        <v>0</v>
      </c>
      <c r="X33" s="10">
        <v>1</v>
      </c>
      <c r="Y33" s="10">
        <v>0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0.78110000000000002</v>
      </c>
      <c r="AK33" s="10">
        <v>2.6599999999999999E-2</v>
      </c>
      <c r="AL33" s="11">
        <v>2.7199999999999998E-2</v>
      </c>
      <c r="AM33" s="11">
        <v>8.9999999999999998E-4</v>
      </c>
      <c r="AN33" s="11">
        <v>2.1166999999999998</v>
      </c>
      <c r="AO33" s="11">
        <v>2.4299999999999999E-2</v>
      </c>
      <c r="AP33" s="11">
        <v>0.2041</v>
      </c>
      <c r="AQ33" s="11">
        <v>2.3E-3</v>
      </c>
      <c r="AR33" s="11">
        <v>1.4723999999999999</v>
      </c>
      <c r="AS33" s="11">
        <v>8.4000000000000005E-2</v>
      </c>
      <c r="AT33" s="11">
        <v>2.7E-2</v>
      </c>
      <c r="AU33" s="11">
        <v>1.5E-3</v>
      </c>
      <c r="AV33" s="11">
        <v>39.1477</v>
      </c>
      <c r="AW33" s="11">
        <v>0.18509999999999999</v>
      </c>
      <c r="AX33" s="11">
        <v>0.5645</v>
      </c>
      <c r="AY33" s="11">
        <v>2.7000000000000001E-3</v>
      </c>
      <c r="AZ33" s="11">
        <v>0.46890450169138698</v>
      </c>
      <c r="BA33" s="11">
        <v>20.907407407407408</v>
      </c>
      <c r="BB33" s="11">
        <v>0.90870667793744708</v>
      </c>
      <c r="BC33" s="11">
        <v>0.73866239120476407</v>
      </c>
      <c r="BD33" s="11">
        <v>0.45233726636850069</v>
      </c>
      <c r="BE33" s="27"/>
      <c r="BF33" s="5"/>
    </row>
    <row r="34" spans="2:66" ht="13.5" customHeight="1" x14ac:dyDescent="0.2">
      <c r="B34" s="10">
        <v>215</v>
      </c>
      <c r="C34" s="10">
        <v>9.3219999999999992</v>
      </c>
      <c r="D34" s="10">
        <v>215.38842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31.2</v>
      </c>
      <c r="Q34" s="24">
        <v>1.77</v>
      </c>
      <c r="R34" s="24">
        <v>2.77</v>
      </c>
      <c r="S34" s="24">
        <v>46.23</v>
      </c>
      <c r="T34" s="24">
        <v>97.24</v>
      </c>
      <c r="U34" s="10">
        <v>1</v>
      </c>
      <c r="V34" s="10">
        <v>0</v>
      </c>
      <c r="W34" s="10">
        <v>0</v>
      </c>
      <c r="X34" s="10">
        <v>1</v>
      </c>
      <c r="Y34" s="10">
        <v>0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0.63549999999999995</v>
      </c>
      <c r="AK34" s="10">
        <v>5.2499999999999998E-2</v>
      </c>
      <c r="AL34" s="11">
        <v>2.1700000000000001E-2</v>
      </c>
      <c r="AM34" s="11">
        <v>1.8E-3</v>
      </c>
      <c r="AN34" s="11">
        <v>1.6144000000000001</v>
      </c>
      <c r="AO34" s="11">
        <v>0.17780000000000001</v>
      </c>
      <c r="AP34" s="11">
        <v>0.1527</v>
      </c>
      <c r="AQ34" s="11">
        <v>1.6799999999999999E-2</v>
      </c>
      <c r="AR34" s="11">
        <v>1.2202999999999999</v>
      </c>
      <c r="AS34" s="11">
        <v>0.12520000000000001</v>
      </c>
      <c r="AT34" s="11">
        <v>2.1999999999999999E-2</v>
      </c>
      <c r="AU34" s="11">
        <v>2.3E-3</v>
      </c>
      <c r="AV34" s="11">
        <v>29.074200000000001</v>
      </c>
      <c r="AW34" s="11">
        <v>3.3071999999999999</v>
      </c>
      <c r="AX34" s="11">
        <v>0.41170000000000001</v>
      </c>
      <c r="AY34" s="11">
        <v>4.6800000000000001E-2</v>
      </c>
      <c r="AZ34" s="11">
        <v>0.45889440113394758</v>
      </c>
      <c r="BA34" s="11">
        <v>18.713636363636365</v>
      </c>
      <c r="BB34" s="11">
        <v>0.89854738298362913</v>
      </c>
      <c r="BC34" s="11">
        <v>0.62605762022062761</v>
      </c>
      <c r="BD34" s="11">
        <v>0.426288599360168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215</v>
      </c>
      <c r="C35" s="10">
        <v>9.33</v>
      </c>
      <c r="D35" s="10">
        <v>215.38874999999999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31.2</v>
      </c>
      <c r="Q35" s="24">
        <v>1.77</v>
      </c>
      <c r="R35" s="24">
        <v>2.77</v>
      </c>
      <c r="S35" s="24">
        <v>46.13</v>
      </c>
      <c r="T35" s="24">
        <v>97.32</v>
      </c>
      <c r="U35" s="10">
        <v>1</v>
      </c>
      <c r="V35" s="10">
        <v>0</v>
      </c>
      <c r="W35" s="10">
        <v>0</v>
      </c>
      <c r="X35" s="10">
        <v>1</v>
      </c>
      <c r="Y35" s="10">
        <v>0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0.70240000000000002</v>
      </c>
      <c r="AK35" s="10">
        <v>9.2999999999999992E-3</v>
      </c>
      <c r="AL35" s="11">
        <v>2.4E-2</v>
      </c>
      <c r="AM35" s="11">
        <v>2.9999999999999997E-4</v>
      </c>
      <c r="AN35" s="11">
        <v>1.8304</v>
      </c>
      <c r="AO35" s="11">
        <v>6.8199999999999997E-2</v>
      </c>
      <c r="AP35" s="11">
        <v>0.17280000000000001</v>
      </c>
      <c r="AQ35" s="11">
        <v>6.4000000000000003E-3</v>
      </c>
      <c r="AR35" s="11">
        <v>1.3285</v>
      </c>
      <c r="AS35" s="11">
        <v>4.8300000000000003E-2</v>
      </c>
      <c r="AT35" s="11">
        <v>2.3900000000000001E-2</v>
      </c>
      <c r="AU35" s="11">
        <v>8.9999999999999998E-4</v>
      </c>
      <c r="AV35" s="11">
        <v>35.906999999999996</v>
      </c>
      <c r="AW35" s="11">
        <v>1.5538000000000001</v>
      </c>
      <c r="AX35" s="11">
        <v>0.50739999999999996</v>
      </c>
      <c r="AY35" s="11">
        <v>2.1999999999999999E-2</v>
      </c>
      <c r="AZ35" s="11">
        <v>0.49191414289914731</v>
      </c>
      <c r="BA35" s="11">
        <v>21.23012552301255</v>
      </c>
      <c r="BB35" s="11">
        <v>0.91003199698851867</v>
      </c>
      <c r="BC35" s="11">
        <v>0.70323863085426164</v>
      </c>
      <c r="BD35" s="11">
        <v>0.57350564572715879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215</v>
      </c>
      <c r="C36" s="10">
        <v>9.3379999999999992</v>
      </c>
      <c r="D36" s="10">
        <v>215.38908000000001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31.2</v>
      </c>
      <c r="Q36" s="24">
        <v>1.77</v>
      </c>
      <c r="R36" s="24">
        <v>2.77</v>
      </c>
      <c r="S36" s="24">
        <v>46.03</v>
      </c>
      <c r="T36" s="24">
        <v>97.4</v>
      </c>
      <c r="U36" s="10">
        <v>1</v>
      </c>
      <c r="V36" s="10">
        <v>0</v>
      </c>
      <c r="W36" s="10">
        <v>0</v>
      </c>
      <c r="X36" s="10">
        <v>1</v>
      </c>
      <c r="Y36" s="10">
        <v>0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0.83220000000000005</v>
      </c>
      <c r="AK36" s="10">
        <v>3.0200000000000001E-2</v>
      </c>
      <c r="AL36" s="11">
        <v>2.8299999999999999E-2</v>
      </c>
      <c r="AM36" s="11">
        <v>1E-3</v>
      </c>
      <c r="AN36" s="11">
        <v>2.2524999999999999</v>
      </c>
      <c r="AO36" s="11">
        <v>0.1507</v>
      </c>
      <c r="AP36" s="11">
        <v>0.2122</v>
      </c>
      <c r="AQ36" s="11">
        <v>1.4200000000000001E-2</v>
      </c>
      <c r="AR36" s="11">
        <v>1.6029</v>
      </c>
      <c r="AS36" s="11">
        <v>4.5600000000000002E-2</v>
      </c>
      <c r="AT36" s="11">
        <v>2.87E-2</v>
      </c>
      <c r="AU36" s="11">
        <v>8.0000000000000004E-4</v>
      </c>
      <c r="AV36" s="11">
        <v>39.542900000000003</v>
      </c>
      <c r="AW36" s="11">
        <v>1.0962000000000001</v>
      </c>
      <c r="AX36" s="11">
        <v>0.55769999999999997</v>
      </c>
      <c r="AY36" s="11">
        <v>1.55E-2</v>
      </c>
      <c r="AZ36" s="11">
        <v>0.44875957916612541</v>
      </c>
      <c r="BA36" s="11">
        <v>19.432055749128921</v>
      </c>
      <c r="BB36" s="11">
        <v>0.90211459754433854</v>
      </c>
      <c r="BC36" s="11">
        <v>0.73039396170839488</v>
      </c>
      <c r="BD36" s="11">
        <v>0.36087793355381698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215</v>
      </c>
      <c r="C37" s="10">
        <v>9.3460000000000001</v>
      </c>
      <c r="D37" s="10">
        <v>215.38942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31.2</v>
      </c>
      <c r="Q37" s="24">
        <v>1.77</v>
      </c>
      <c r="R37" s="24">
        <v>2.77</v>
      </c>
      <c r="S37" s="24">
        <v>45.93</v>
      </c>
      <c r="T37" s="24">
        <v>97.48</v>
      </c>
      <c r="U37" s="10">
        <v>1</v>
      </c>
      <c r="V37" s="10">
        <v>0</v>
      </c>
      <c r="W37" s="10">
        <v>0</v>
      </c>
      <c r="X37" s="10">
        <v>1</v>
      </c>
      <c r="Y37" s="10">
        <v>0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0.66700000000000004</v>
      </c>
      <c r="AK37" s="10">
        <v>2.7900000000000001E-2</v>
      </c>
      <c r="AL37" s="11">
        <v>2.2700000000000001E-2</v>
      </c>
      <c r="AM37" s="11">
        <v>8.9999999999999998E-4</v>
      </c>
      <c r="AN37" s="11">
        <v>1.8801000000000001</v>
      </c>
      <c r="AO37" s="11">
        <v>4.2700000000000002E-2</v>
      </c>
      <c r="AP37" s="11">
        <v>0.1767</v>
      </c>
      <c r="AQ37" s="11">
        <v>4.0000000000000001E-3</v>
      </c>
      <c r="AR37" s="11">
        <v>1.2122999999999999</v>
      </c>
      <c r="AS37" s="11">
        <v>4.9200000000000001E-2</v>
      </c>
      <c r="AT37" s="11">
        <v>2.1700000000000001E-2</v>
      </c>
      <c r="AU37" s="11">
        <v>8.9999999999999998E-4</v>
      </c>
      <c r="AV37" s="11">
        <v>37.7395</v>
      </c>
      <c r="AW37" s="11">
        <v>6.6600000000000006E-2</v>
      </c>
      <c r="AX37" s="11">
        <v>0.53129999999999999</v>
      </c>
      <c r="AY37" s="11">
        <v>8.9999999999999998E-4</v>
      </c>
      <c r="AZ37" s="11">
        <v>0.50084745762711869</v>
      </c>
      <c r="BA37" s="11">
        <v>24.483870967741936</v>
      </c>
      <c r="BB37" s="11">
        <v>0.92151898734177196</v>
      </c>
      <c r="BC37" s="11">
        <v>0.72592592592592586</v>
      </c>
      <c r="BD37" s="11">
        <v>0.5883318587003834</v>
      </c>
      <c r="BE37" s="27"/>
      <c r="BF37" s="5"/>
      <c r="BI37" s="22">
        <v>2</v>
      </c>
    </row>
    <row r="38" spans="2:66" ht="13.5" customHeight="1" x14ac:dyDescent="0.2">
      <c r="B38" s="10">
        <v>215</v>
      </c>
      <c r="C38" s="10">
        <v>9.3539999999999992</v>
      </c>
      <c r="D38" s="10">
        <v>215.38974999999999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31.2</v>
      </c>
      <c r="Q38" s="24">
        <v>1.77</v>
      </c>
      <c r="R38" s="24">
        <v>2.77</v>
      </c>
      <c r="S38" s="24">
        <v>45.83</v>
      </c>
      <c r="T38" s="24">
        <v>97.56</v>
      </c>
      <c r="U38" s="10">
        <v>1</v>
      </c>
      <c r="V38" s="10">
        <v>0</v>
      </c>
      <c r="W38" s="10">
        <v>0</v>
      </c>
      <c r="X38" s="10">
        <v>1</v>
      </c>
      <c r="Y38" s="10">
        <v>0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0.83609999999999995</v>
      </c>
      <c r="AK38" s="10">
        <v>4.0000000000000002E-4</v>
      </c>
      <c r="AL38" s="11">
        <v>2.8400000000000002E-2</v>
      </c>
      <c r="AM38" s="11">
        <v>0</v>
      </c>
      <c r="AN38" s="11">
        <v>2.3107000000000002</v>
      </c>
      <c r="AO38" s="11">
        <v>6.6699999999999995E-2</v>
      </c>
      <c r="AP38" s="11">
        <v>0.21679999999999999</v>
      </c>
      <c r="AQ38" s="11">
        <v>6.3E-3</v>
      </c>
      <c r="AR38" s="11">
        <v>1.6543000000000001</v>
      </c>
      <c r="AS38" s="11">
        <v>3.2599999999999997E-2</v>
      </c>
      <c r="AT38" s="11">
        <v>2.9600000000000001E-2</v>
      </c>
      <c r="AU38" s="11">
        <v>5.9999999999999995E-4</v>
      </c>
      <c r="AV38" s="11">
        <v>39.438899999999997</v>
      </c>
      <c r="AW38" s="11">
        <v>1.2708999999999999</v>
      </c>
      <c r="AX38" s="11">
        <v>0.55410000000000004</v>
      </c>
      <c r="AY38" s="11">
        <v>1.7899999999999999E-2</v>
      </c>
      <c r="AZ38" s="11">
        <v>0.43754053703463486</v>
      </c>
      <c r="BA38" s="11">
        <v>18.719594594594597</v>
      </c>
      <c r="BB38" s="11">
        <v>0.89857803666266933</v>
      </c>
      <c r="BC38" s="11">
        <v>0.72598505121343559</v>
      </c>
      <c r="BD38" s="11">
        <v>0.30911026473704473</v>
      </c>
      <c r="BE38" s="27"/>
      <c r="BF38" s="5"/>
      <c r="BI38" s="22">
        <v>3</v>
      </c>
      <c r="BJ38" s="3"/>
    </row>
    <row r="39" spans="2:66" ht="13.5" customHeight="1" x14ac:dyDescent="0.2">
      <c r="B39" s="10">
        <v>215</v>
      </c>
      <c r="C39" s="10">
        <v>9.3629999999999995</v>
      </c>
      <c r="D39" s="10">
        <v>215.39012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31.2</v>
      </c>
      <c r="Q39" s="24">
        <v>1.77</v>
      </c>
      <c r="R39" s="24">
        <v>2.77</v>
      </c>
      <c r="S39" s="24">
        <v>45.72</v>
      </c>
      <c r="T39" s="24">
        <v>97.64</v>
      </c>
      <c r="U39" s="10">
        <v>1</v>
      </c>
      <c r="V39" s="10">
        <v>0</v>
      </c>
      <c r="W39" s="10">
        <v>0</v>
      </c>
      <c r="X39" s="10">
        <v>1</v>
      </c>
      <c r="Y39" s="10">
        <v>0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0.73680000000000001</v>
      </c>
      <c r="AK39" s="10">
        <v>4.41E-2</v>
      </c>
      <c r="AL39" s="11">
        <v>2.4899999999999999E-2</v>
      </c>
      <c r="AM39" s="11">
        <v>1.5E-3</v>
      </c>
      <c r="AN39" s="11">
        <v>2.0626000000000002</v>
      </c>
      <c r="AO39" s="11">
        <v>0.16239999999999999</v>
      </c>
      <c r="AP39" s="11">
        <v>0.193</v>
      </c>
      <c r="AQ39" s="11">
        <v>1.52E-2</v>
      </c>
      <c r="AR39" s="11">
        <v>1.3798999999999999</v>
      </c>
      <c r="AS39" s="11">
        <v>0.1202</v>
      </c>
      <c r="AT39" s="11">
        <v>2.46E-2</v>
      </c>
      <c r="AU39" s="11">
        <v>2.0999999999999999E-3</v>
      </c>
      <c r="AV39" s="11">
        <v>40.782600000000002</v>
      </c>
      <c r="AW39" s="11">
        <v>2.5106000000000002</v>
      </c>
      <c r="AX39" s="11">
        <v>0.57169999999999999</v>
      </c>
      <c r="AY39" s="11">
        <v>3.5200000000000002E-2</v>
      </c>
      <c r="AZ39" s="11">
        <v>0.49522688636066431</v>
      </c>
      <c r="BA39" s="11">
        <v>23.239837398373982</v>
      </c>
      <c r="BB39" s="11">
        <v>0.91749119570685911</v>
      </c>
      <c r="BC39" s="11">
        <v>0.74856334944814384</v>
      </c>
      <c r="BD39" s="11">
        <v>0.56975027629886987</v>
      </c>
      <c r="BE39" s="27"/>
      <c r="BF39" s="5"/>
    </row>
    <row r="40" spans="2:66" ht="13.5" customHeight="1" x14ac:dyDescent="0.2">
      <c r="B40" s="10">
        <v>215</v>
      </c>
      <c r="C40" s="10">
        <v>9.3710000000000004</v>
      </c>
      <c r="D40" s="10">
        <v>215.39045999999999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31.2</v>
      </c>
      <c r="Q40" s="24">
        <v>1.77</v>
      </c>
      <c r="R40" s="24">
        <v>2.77</v>
      </c>
      <c r="S40" s="24">
        <v>45.62</v>
      </c>
      <c r="T40" s="24">
        <v>97.72</v>
      </c>
      <c r="U40" s="10">
        <v>1</v>
      </c>
      <c r="V40" s="10">
        <v>0</v>
      </c>
      <c r="W40" s="10">
        <v>0</v>
      </c>
      <c r="X40" s="10">
        <v>1</v>
      </c>
      <c r="Y40" s="10">
        <v>0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0.73050000000000004</v>
      </c>
      <c r="AK40" s="10">
        <v>3.56E-2</v>
      </c>
      <c r="AL40" s="11">
        <v>2.47E-2</v>
      </c>
      <c r="AM40" s="11">
        <v>1.1999999999999999E-3</v>
      </c>
      <c r="AN40" s="11">
        <v>1.9914000000000001</v>
      </c>
      <c r="AO40" s="11">
        <v>4.82E-2</v>
      </c>
      <c r="AP40" s="11">
        <v>0.186</v>
      </c>
      <c r="AQ40" s="11">
        <v>4.4999999999999997E-3</v>
      </c>
      <c r="AR40" s="11">
        <v>1.4076</v>
      </c>
      <c r="AS40" s="11">
        <v>4.87E-2</v>
      </c>
      <c r="AT40" s="11">
        <v>2.5000000000000001E-2</v>
      </c>
      <c r="AU40" s="11">
        <v>8.9999999999999998E-4</v>
      </c>
      <c r="AV40" s="11">
        <v>36.429099999999998</v>
      </c>
      <c r="AW40" s="11">
        <v>0.104</v>
      </c>
      <c r="AX40" s="11">
        <v>0.50970000000000004</v>
      </c>
      <c r="AY40" s="11">
        <v>1.5E-3</v>
      </c>
      <c r="AZ40" s="11">
        <v>0.46528676153514453</v>
      </c>
      <c r="BA40" s="11">
        <v>20.388000000000002</v>
      </c>
      <c r="BB40" s="11">
        <v>0.90648962034785852</v>
      </c>
      <c r="BC40" s="11">
        <v>0.70266743983763413</v>
      </c>
      <c r="BD40" s="11">
        <v>0.43888888214040223</v>
      </c>
      <c r="BE40" s="27"/>
      <c r="BF40" s="5"/>
    </row>
    <row r="41" spans="2:66" ht="13.5" customHeight="1" x14ac:dyDescent="0.2">
      <c r="B41" s="10">
        <v>215</v>
      </c>
      <c r="C41" s="10">
        <v>9.3789999999999996</v>
      </c>
      <c r="D41" s="10">
        <v>215.39079000000001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31.2</v>
      </c>
      <c r="Q41" s="24">
        <v>1.77</v>
      </c>
      <c r="R41" s="24">
        <v>2.77</v>
      </c>
      <c r="S41" s="24">
        <v>45.52</v>
      </c>
      <c r="T41" s="24">
        <v>97.8</v>
      </c>
      <c r="U41" s="10">
        <v>1</v>
      </c>
      <c r="V41" s="10">
        <v>0</v>
      </c>
      <c r="W41" s="10">
        <v>0</v>
      </c>
      <c r="X41" s="10">
        <v>1</v>
      </c>
      <c r="Y41" s="10">
        <v>0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0.79879999999999995</v>
      </c>
      <c r="AK41" s="10">
        <v>3.78E-2</v>
      </c>
      <c r="AL41" s="11">
        <v>2.69E-2</v>
      </c>
      <c r="AM41" s="11">
        <v>1.2999999999999999E-3</v>
      </c>
      <c r="AN41" s="11">
        <v>2.0926999999999998</v>
      </c>
      <c r="AO41" s="11">
        <v>7.1800000000000003E-2</v>
      </c>
      <c r="AP41" s="11">
        <v>0.1951</v>
      </c>
      <c r="AQ41" s="11">
        <v>6.7000000000000002E-3</v>
      </c>
      <c r="AR41" s="11">
        <v>1.5158</v>
      </c>
      <c r="AS41" s="11">
        <v>7.1099999999999997E-2</v>
      </c>
      <c r="AT41" s="11">
        <v>2.69E-2</v>
      </c>
      <c r="AU41" s="11">
        <v>1.2999999999999999E-3</v>
      </c>
      <c r="AV41" s="11">
        <v>38.536200000000001</v>
      </c>
      <c r="AW41" s="11">
        <v>0.73839999999999995</v>
      </c>
      <c r="AX41" s="11">
        <v>0.53810000000000002</v>
      </c>
      <c r="AY41" s="11">
        <v>1.03E-2</v>
      </c>
      <c r="AZ41" s="11">
        <v>0.46781232951445717</v>
      </c>
      <c r="BA41" s="11">
        <v>20.003717472118961</v>
      </c>
      <c r="BB41" s="11">
        <v>0.90477876106194677</v>
      </c>
      <c r="BC41" s="11">
        <v>0.72000000000000008</v>
      </c>
      <c r="BD41" s="11">
        <v>0.45747107325194741</v>
      </c>
      <c r="BE41" s="27"/>
      <c r="BF41" s="5"/>
    </row>
    <row r="42" spans="2:66" ht="13.5" customHeight="1" x14ac:dyDescent="0.2">
      <c r="B42" s="10">
        <v>215</v>
      </c>
      <c r="C42" s="10">
        <v>9.1790000000000003</v>
      </c>
      <c r="D42" s="10">
        <v>215.38246000000001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31.2</v>
      </c>
      <c r="Q42" s="24">
        <v>1.77</v>
      </c>
      <c r="R42" s="24">
        <v>2.77</v>
      </c>
      <c r="S42" s="24">
        <v>48.01</v>
      </c>
      <c r="T42" s="24">
        <v>95.88</v>
      </c>
      <c r="U42" s="10">
        <v>1</v>
      </c>
      <c r="V42" s="10">
        <v>0</v>
      </c>
      <c r="W42" s="10">
        <v>0</v>
      </c>
      <c r="X42" s="10">
        <v>1</v>
      </c>
      <c r="Y42" s="10">
        <v>0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8.7024000000000008</v>
      </c>
      <c r="AK42" s="10">
        <v>0.124</v>
      </c>
      <c r="AL42" s="11">
        <v>0.30780000000000002</v>
      </c>
      <c r="AM42" s="11">
        <v>4.4000000000000003E-3</v>
      </c>
      <c r="AN42" s="11">
        <v>3.5177</v>
      </c>
      <c r="AO42" s="11">
        <v>4.5400000000000003E-2</v>
      </c>
      <c r="AP42" s="11">
        <v>0.34560000000000002</v>
      </c>
      <c r="AQ42" s="11">
        <v>4.4999999999999997E-3</v>
      </c>
      <c r="AR42" s="11">
        <v>16.331600000000002</v>
      </c>
      <c r="AS42" s="11">
        <v>0.28160000000000002</v>
      </c>
      <c r="AT42" s="11">
        <v>0.30480000000000002</v>
      </c>
      <c r="AU42" s="11">
        <v>5.3E-3</v>
      </c>
      <c r="AV42" s="11">
        <v>25.9834</v>
      </c>
      <c r="AW42" s="11">
        <v>0.3952</v>
      </c>
      <c r="AX42" s="11">
        <v>0.38140000000000002</v>
      </c>
      <c r="AY42" s="11">
        <v>5.7999999999999996E-3</v>
      </c>
      <c r="AZ42" s="11">
        <v>4.924346629986244E-2</v>
      </c>
      <c r="BA42" s="11">
        <v>1.2513123359580052</v>
      </c>
      <c r="BB42" s="11">
        <v>0.11162926260565433</v>
      </c>
      <c r="BC42" s="11">
        <v>9.686393525543753E-2</v>
      </c>
      <c r="BD42" s="11">
        <v>0.32313318384579048</v>
      </c>
      <c r="BE42" s="27"/>
      <c r="BF42" s="5"/>
    </row>
    <row r="43" spans="2:66" ht="13.5" customHeight="1" x14ac:dyDescent="0.2">
      <c r="B43" s="10">
        <v>215</v>
      </c>
      <c r="C43" s="10">
        <v>9.1869999999999994</v>
      </c>
      <c r="D43" s="10">
        <v>215.38279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31.2</v>
      </c>
      <c r="Q43" s="24">
        <v>1.77</v>
      </c>
      <c r="R43" s="24">
        <v>2.77</v>
      </c>
      <c r="S43" s="24">
        <v>47.91</v>
      </c>
      <c r="T43" s="24">
        <v>95.95</v>
      </c>
      <c r="U43" s="10">
        <v>1</v>
      </c>
      <c r="V43" s="10">
        <v>0</v>
      </c>
      <c r="W43" s="10">
        <v>0</v>
      </c>
      <c r="X43" s="10">
        <v>1</v>
      </c>
      <c r="Y43" s="10">
        <v>0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0.84930000000000005</v>
      </c>
      <c r="AK43" s="10">
        <v>3.9100000000000003E-2</v>
      </c>
      <c r="AL43" s="11">
        <v>0.03</v>
      </c>
      <c r="AM43" s="11">
        <v>1.4E-3</v>
      </c>
      <c r="AN43" s="11">
        <v>1.8649</v>
      </c>
      <c r="AO43" s="11">
        <v>1.55E-2</v>
      </c>
      <c r="AP43" s="11">
        <v>0.18279999999999999</v>
      </c>
      <c r="AQ43" s="11">
        <v>1.5E-3</v>
      </c>
      <c r="AR43" s="11">
        <v>1.6204000000000001</v>
      </c>
      <c r="AS43" s="11">
        <v>4.6899999999999997E-2</v>
      </c>
      <c r="AT43" s="11">
        <v>3.0200000000000001E-2</v>
      </c>
      <c r="AU43" s="11">
        <v>8.9999999999999998E-4</v>
      </c>
      <c r="AV43" s="11">
        <v>33.4651</v>
      </c>
      <c r="AW43" s="11">
        <v>1.0920000000000001</v>
      </c>
      <c r="AX43" s="11">
        <v>0.49020000000000002</v>
      </c>
      <c r="AY43" s="11">
        <v>1.6E-2</v>
      </c>
      <c r="AZ43" s="11">
        <v>0.45676077265973253</v>
      </c>
      <c r="BA43" s="11">
        <v>16.231788079470199</v>
      </c>
      <c r="BB43" s="11">
        <v>0.88393543428132215</v>
      </c>
      <c r="BC43" s="11">
        <v>0.67620540964327724</v>
      </c>
      <c r="BD43" s="11">
        <v>0.45612160629013376</v>
      </c>
      <c r="BE43" s="27"/>
      <c r="BF43" s="5"/>
    </row>
    <row r="44" spans="2:66" ht="13.5" customHeight="1" x14ac:dyDescent="0.2">
      <c r="B44" s="10">
        <v>215</v>
      </c>
      <c r="C44" s="10">
        <v>9.1940000000000008</v>
      </c>
      <c r="D44" s="10">
        <v>215.38308000000001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31.2</v>
      </c>
      <c r="Q44" s="24">
        <v>1.77</v>
      </c>
      <c r="R44" s="24">
        <v>2.77</v>
      </c>
      <c r="S44" s="24">
        <v>47.82</v>
      </c>
      <c r="T44" s="24">
        <v>96.02</v>
      </c>
      <c r="U44" s="10">
        <v>1</v>
      </c>
      <c r="V44" s="10">
        <v>0</v>
      </c>
      <c r="W44" s="10">
        <v>0</v>
      </c>
      <c r="X44" s="10">
        <v>1</v>
      </c>
      <c r="Y44" s="10">
        <v>0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8.3810000000000002</v>
      </c>
      <c r="AK44" s="10">
        <v>5.1799999999999999E-2</v>
      </c>
      <c r="AL44" s="11">
        <v>0.29530000000000001</v>
      </c>
      <c r="AM44" s="11">
        <v>1.8E-3</v>
      </c>
      <c r="AN44" s="11">
        <v>3.2688000000000001</v>
      </c>
      <c r="AO44" s="11">
        <v>1.37E-2</v>
      </c>
      <c r="AP44" s="11">
        <v>0.31979999999999997</v>
      </c>
      <c r="AQ44" s="11">
        <v>1.2999999999999999E-3</v>
      </c>
      <c r="AR44" s="11">
        <v>15.556900000000001</v>
      </c>
      <c r="AS44" s="11">
        <v>6.6600000000000006E-2</v>
      </c>
      <c r="AT44" s="11">
        <v>0.28920000000000001</v>
      </c>
      <c r="AU44" s="11">
        <v>1.1999999999999999E-3</v>
      </c>
      <c r="AV44" s="11">
        <v>24.2986</v>
      </c>
      <c r="AW44" s="11">
        <v>7.0699999999999999E-2</v>
      </c>
      <c r="AX44" s="11">
        <v>0.3553</v>
      </c>
      <c r="AY44" s="11">
        <v>1E-3</v>
      </c>
      <c r="AZ44" s="11">
        <v>5.2584802251518341E-2</v>
      </c>
      <c r="BA44" s="11">
        <v>1.228561549100968</v>
      </c>
      <c r="BB44" s="11">
        <v>0.10256012412723038</v>
      </c>
      <c r="BC44" s="11">
        <v>8.6631716906946238E-2</v>
      </c>
      <c r="BD44" s="11">
        <v>0.4722421528493308</v>
      </c>
      <c r="BE44" s="27"/>
      <c r="BF44" s="5"/>
    </row>
    <row r="45" spans="2:66" ht="13.5" customHeight="1" x14ac:dyDescent="0.2">
      <c r="B45" s="10">
        <v>215</v>
      </c>
      <c r="C45" s="10">
        <v>9.202</v>
      </c>
      <c r="D45" s="10">
        <v>215.38342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31.2</v>
      </c>
      <c r="Q45" s="24">
        <v>1.77</v>
      </c>
      <c r="R45" s="24">
        <v>2.77</v>
      </c>
      <c r="S45" s="24">
        <v>47.72</v>
      </c>
      <c r="T45" s="24">
        <v>96.1</v>
      </c>
      <c r="U45" s="10">
        <v>1</v>
      </c>
      <c r="V45" s="10">
        <v>0</v>
      </c>
      <c r="W45" s="10">
        <v>0</v>
      </c>
      <c r="X45" s="10">
        <v>1</v>
      </c>
      <c r="Y45" s="10">
        <v>0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1.0625</v>
      </c>
      <c r="AK45" s="10">
        <v>2.76E-2</v>
      </c>
      <c r="AL45" s="11">
        <v>3.7400000000000003E-2</v>
      </c>
      <c r="AM45" s="11">
        <v>1E-3</v>
      </c>
      <c r="AN45" s="11">
        <v>1.6854</v>
      </c>
      <c r="AO45" s="11">
        <v>4.2700000000000002E-2</v>
      </c>
      <c r="AP45" s="11">
        <v>0.1646</v>
      </c>
      <c r="AQ45" s="11">
        <v>4.1999999999999997E-3</v>
      </c>
      <c r="AR45" s="11">
        <v>2.0226999999999999</v>
      </c>
      <c r="AS45" s="11">
        <v>0.13539999999999999</v>
      </c>
      <c r="AT45" s="11">
        <v>3.7499999999999999E-2</v>
      </c>
      <c r="AU45" s="11">
        <v>2.5000000000000001E-3</v>
      </c>
      <c r="AV45" s="11">
        <v>30.636299999999999</v>
      </c>
      <c r="AW45" s="11">
        <v>0.1893</v>
      </c>
      <c r="AX45" s="11">
        <v>0.44700000000000001</v>
      </c>
      <c r="AY45" s="11">
        <v>2.8E-3</v>
      </c>
      <c r="AZ45" s="11">
        <v>0.46173969914977103</v>
      </c>
      <c r="BA45" s="11">
        <v>11.92</v>
      </c>
      <c r="BB45" s="11">
        <v>0.84520123839009298</v>
      </c>
      <c r="BC45" s="11">
        <v>0.6239207719654648</v>
      </c>
      <c r="BD45" s="11">
        <v>0.60040115778096736</v>
      </c>
      <c r="BE45" s="27"/>
      <c r="BF45" s="5"/>
    </row>
    <row r="46" spans="2:66" ht="13.5" customHeight="1" x14ac:dyDescent="0.2">
      <c r="B46" s="10">
        <v>215</v>
      </c>
      <c r="C46" s="10">
        <v>9.2080000000000002</v>
      </c>
      <c r="D46" s="10">
        <v>215.38367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31.2</v>
      </c>
      <c r="Q46" s="24">
        <v>1.77</v>
      </c>
      <c r="R46" s="24">
        <v>2.77</v>
      </c>
      <c r="S46" s="24">
        <v>47.65</v>
      </c>
      <c r="T46" s="24">
        <v>96.15</v>
      </c>
      <c r="U46" s="10">
        <v>1</v>
      </c>
      <c r="V46" s="10">
        <v>0</v>
      </c>
      <c r="W46" s="10">
        <v>0</v>
      </c>
      <c r="X46" s="10">
        <v>1</v>
      </c>
      <c r="Y46" s="10">
        <v>0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8.1227</v>
      </c>
      <c r="AK46" s="10">
        <v>2.6800000000000001E-2</v>
      </c>
      <c r="AL46" s="11">
        <v>0.28520000000000001</v>
      </c>
      <c r="AM46" s="11">
        <v>8.9999999999999998E-4</v>
      </c>
      <c r="AN46" s="11">
        <v>3.3917999999999999</v>
      </c>
      <c r="AO46" s="11">
        <v>1E-3</v>
      </c>
      <c r="AP46" s="11">
        <v>0.3306</v>
      </c>
      <c r="AQ46" s="11">
        <v>1E-4</v>
      </c>
      <c r="AR46" s="11">
        <v>15.4291</v>
      </c>
      <c r="AS46" s="11">
        <v>4.4299999999999999E-2</v>
      </c>
      <c r="AT46" s="11">
        <v>0.2858</v>
      </c>
      <c r="AU46" s="11">
        <v>8.0000000000000004E-4</v>
      </c>
      <c r="AV46" s="11">
        <v>25.2117</v>
      </c>
      <c r="AW46" s="11">
        <v>4.3700000000000003E-2</v>
      </c>
      <c r="AX46" s="11">
        <v>0.36730000000000002</v>
      </c>
      <c r="AY46" s="11">
        <v>5.9999999999999995E-4</v>
      </c>
      <c r="AZ46" s="11">
        <v>5.2586330419830941E-2</v>
      </c>
      <c r="BA46" s="11">
        <v>1.2851644506648006</v>
      </c>
      <c r="BB46" s="11">
        <v>0.1247894656254785</v>
      </c>
      <c r="BC46" s="11">
        <v>0.10601855866793862</v>
      </c>
      <c r="BD46" s="11">
        <v>0.26635180994450658</v>
      </c>
      <c r="BE46" s="27"/>
      <c r="BF46" s="5"/>
    </row>
    <row r="47" spans="2:66" ht="13.5" customHeight="1" x14ac:dyDescent="0.2">
      <c r="B47" s="10">
        <v>215</v>
      </c>
      <c r="C47" s="10">
        <v>9.2159999999999993</v>
      </c>
      <c r="D47" s="10">
        <v>215.38399999999999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31.2</v>
      </c>
      <c r="Q47" s="24">
        <v>1.77</v>
      </c>
      <c r="R47" s="24">
        <v>2.77</v>
      </c>
      <c r="S47" s="24">
        <v>47.55</v>
      </c>
      <c r="T47" s="24">
        <v>96.23</v>
      </c>
      <c r="U47" s="10">
        <v>1</v>
      </c>
      <c r="V47" s="10">
        <v>0</v>
      </c>
      <c r="W47" s="10">
        <v>0</v>
      </c>
      <c r="X47" s="10">
        <v>1</v>
      </c>
      <c r="Y47" s="10">
        <v>0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0.81559999999999999</v>
      </c>
      <c r="AK47" s="10">
        <v>1.0999999999999999E-2</v>
      </c>
      <c r="AL47" s="11">
        <v>2.86E-2</v>
      </c>
      <c r="AM47" s="11">
        <v>4.0000000000000002E-4</v>
      </c>
      <c r="AN47" s="11">
        <v>1.9753000000000001</v>
      </c>
      <c r="AO47" s="11">
        <v>1.6199999999999999E-2</v>
      </c>
      <c r="AP47" s="11">
        <v>0.19209999999999999</v>
      </c>
      <c r="AQ47" s="11">
        <v>1.6000000000000001E-3</v>
      </c>
      <c r="AR47" s="11">
        <v>1.5412999999999999</v>
      </c>
      <c r="AS47" s="11">
        <v>3.8399999999999997E-2</v>
      </c>
      <c r="AT47" s="11">
        <v>2.8500000000000001E-2</v>
      </c>
      <c r="AU47" s="11">
        <v>6.9999999999999999E-4</v>
      </c>
      <c r="AV47" s="11">
        <v>36.298099999999998</v>
      </c>
      <c r="AW47" s="11">
        <v>0.46800000000000003</v>
      </c>
      <c r="AX47" s="11">
        <v>0.52780000000000005</v>
      </c>
      <c r="AY47" s="11">
        <v>6.7999999999999996E-3</v>
      </c>
      <c r="AZ47" s="11">
        <v>0.46631476593971394</v>
      </c>
      <c r="BA47" s="11">
        <v>18.519298245614035</v>
      </c>
      <c r="BB47" s="11">
        <v>0.89753730001797594</v>
      </c>
      <c r="BC47" s="11">
        <v>0.70903152513490486</v>
      </c>
      <c r="BD47" s="11">
        <v>0.46986208551868014</v>
      </c>
      <c r="BE47" s="27"/>
      <c r="BF47" s="5"/>
    </row>
    <row r="48" spans="2:66" ht="13.5" customHeight="1" x14ac:dyDescent="0.2">
      <c r="B48" s="10">
        <v>215</v>
      </c>
      <c r="C48" s="10">
        <v>9.2230000000000008</v>
      </c>
      <c r="D48" s="10">
        <v>215.38428999999999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31.2</v>
      </c>
      <c r="Q48" s="24">
        <v>1.77</v>
      </c>
      <c r="R48" s="24">
        <v>2.77</v>
      </c>
      <c r="S48" s="24">
        <v>47.46</v>
      </c>
      <c r="T48" s="24">
        <v>96.29</v>
      </c>
      <c r="U48" s="10">
        <v>1</v>
      </c>
      <c r="V48" s="10">
        <v>0</v>
      </c>
      <c r="W48" s="10">
        <v>0</v>
      </c>
      <c r="X48" s="10">
        <v>1</v>
      </c>
      <c r="Y48" s="10">
        <v>0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8.1654</v>
      </c>
      <c r="AK48" s="10">
        <v>8.2000000000000007E-3</v>
      </c>
      <c r="AL48" s="11">
        <v>0.28570000000000001</v>
      </c>
      <c r="AM48" s="11">
        <v>2.9999999999999997E-4</v>
      </c>
      <c r="AN48" s="11">
        <v>3.1947999999999999</v>
      </c>
      <c r="AO48" s="11">
        <v>1.77E-2</v>
      </c>
      <c r="AP48" s="11">
        <v>0.31019999999999998</v>
      </c>
      <c r="AQ48" s="11">
        <v>1.6999999999999999E-3</v>
      </c>
      <c r="AR48" s="11">
        <v>15.146599999999999</v>
      </c>
      <c r="AS48" s="11">
        <v>4.8999999999999998E-3</v>
      </c>
      <c r="AT48" s="11">
        <v>0.27950000000000003</v>
      </c>
      <c r="AU48" s="11">
        <v>1E-4</v>
      </c>
      <c r="AV48" s="11">
        <v>23.680800000000001</v>
      </c>
      <c r="AW48" s="11">
        <v>0.13100000000000001</v>
      </c>
      <c r="AX48" s="11">
        <v>0.34370000000000001</v>
      </c>
      <c r="AY48" s="11">
        <v>1.9E-3</v>
      </c>
      <c r="AZ48" s="11">
        <v>5.1231075087933987E-2</v>
      </c>
      <c r="BA48" s="11">
        <v>1.229695885509839</v>
      </c>
      <c r="BB48" s="11">
        <v>0.10301668806161743</v>
      </c>
      <c r="BC48" s="11">
        <v>8.573717948717946E-2</v>
      </c>
      <c r="BD48" s="11">
        <v>0.4420365385772741</v>
      </c>
      <c r="BE48" s="27"/>
      <c r="BF48" s="5"/>
    </row>
    <row r="49" spans="2:57" ht="13.5" customHeight="1" x14ac:dyDescent="0.2">
      <c r="B49" s="10">
        <v>215</v>
      </c>
      <c r="C49" s="10">
        <v>9.2319999999999993</v>
      </c>
      <c r="D49" s="10">
        <v>215.38467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31.2</v>
      </c>
      <c r="Q49" s="24">
        <v>1.77</v>
      </c>
      <c r="R49" s="24">
        <v>2.77</v>
      </c>
      <c r="S49" s="24">
        <v>47.35</v>
      </c>
      <c r="T49" s="24">
        <v>96.38</v>
      </c>
      <c r="U49" s="10">
        <v>1</v>
      </c>
      <c r="V49" s="10">
        <v>0</v>
      </c>
      <c r="W49" s="10">
        <v>0</v>
      </c>
      <c r="X49" s="10">
        <v>1</v>
      </c>
      <c r="Y49" s="10">
        <v>0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0.91820000000000002</v>
      </c>
      <c r="AK49" s="10">
        <v>4.3E-3</v>
      </c>
      <c r="AL49" s="11">
        <v>3.2099999999999997E-2</v>
      </c>
      <c r="AM49" s="11">
        <v>2.0000000000000001E-4</v>
      </c>
      <c r="AN49" s="11">
        <v>1.6813</v>
      </c>
      <c r="AO49" s="11">
        <v>3.5700000000000003E-2</v>
      </c>
      <c r="AP49" s="11">
        <v>0.1628</v>
      </c>
      <c r="AQ49" s="11">
        <v>3.5000000000000001E-3</v>
      </c>
      <c r="AR49" s="11">
        <v>1.6713</v>
      </c>
      <c r="AS49" s="11">
        <v>7.3800000000000004E-2</v>
      </c>
      <c r="AT49" s="11">
        <v>3.0800000000000001E-2</v>
      </c>
      <c r="AU49" s="11">
        <v>1.4E-3</v>
      </c>
      <c r="AV49" s="11">
        <v>30.846399999999999</v>
      </c>
      <c r="AW49" s="11">
        <v>1.0566</v>
      </c>
      <c r="AX49" s="11">
        <v>0.44669999999999999</v>
      </c>
      <c r="AY49" s="11">
        <v>1.5299999999999999E-2</v>
      </c>
      <c r="AZ49" s="11">
        <v>0.46579163248564398</v>
      </c>
      <c r="BA49" s="11">
        <v>14.503246753246753</v>
      </c>
      <c r="BB49" s="11">
        <v>0.8709947643979058</v>
      </c>
      <c r="BC49" s="11">
        <v>0.6382097186700767</v>
      </c>
      <c r="BD49" s="11">
        <v>0.54460441922099445</v>
      </c>
      <c r="BE49" s="27"/>
    </row>
    <row r="50" spans="2:57" ht="13.5" customHeight="1" x14ac:dyDescent="0.2">
      <c r="B50" s="10">
        <v>215</v>
      </c>
      <c r="C50" s="10">
        <v>9.1329999999999991</v>
      </c>
      <c r="D50" s="10">
        <v>215.38054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31.2</v>
      </c>
      <c r="Q50" s="24">
        <v>1.77</v>
      </c>
      <c r="R50" s="24">
        <v>2.77</v>
      </c>
      <c r="S50" s="24">
        <v>48.59</v>
      </c>
      <c r="T50" s="24">
        <v>95.45</v>
      </c>
      <c r="U50" s="10">
        <v>1</v>
      </c>
      <c r="V50" s="10">
        <v>0</v>
      </c>
      <c r="W50" s="10">
        <v>0</v>
      </c>
      <c r="X50" s="10">
        <v>1</v>
      </c>
      <c r="Y50" s="10">
        <v>0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7.2723000000000004</v>
      </c>
      <c r="AK50" s="10">
        <v>3.1300000000000001E-2</v>
      </c>
      <c r="AL50" s="11">
        <v>0.2601</v>
      </c>
      <c r="AM50" s="11">
        <v>1.1000000000000001E-3</v>
      </c>
      <c r="AN50" s="11">
        <v>2.7982999999999998</v>
      </c>
      <c r="AO50" s="11">
        <v>1.6799999999999999E-2</v>
      </c>
      <c r="AP50" s="11">
        <v>0.27839999999999998</v>
      </c>
      <c r="AQ50" s="11">
        <v>1.6999999999999999E-3</v>
      </c>
      <c r="AR50" s="11">
        <v>13.4198</v>
      </c>
      <c r="AS50" s="11">
        <v>6.08E-2</v>
      </c>
      <c r="AT50" s="11">
        <v>0.25340000000000001</v>
      </c>
      <c r="AU50" s="11">
        <v>1.1000000000000001E-3</v>
      </c>
      <c r="AV50" s="11">
        <v>21.170200000000001</v>
      </c>
      <c r="AW50" s="11">
        <v>0.12479999999999999</v>
      </c>
      <c r="AX50" s="11">
        <v>0.31440000000000001</v>
      </c>
      <c r="AY50" s="11">
        <v>1.9E-3</v>
      </c>
      <c r="AZ50" s="11">
        <v>6.0728744939271308E-2</v>
      </c>
      <c r="BA50" s="11">
        <v>1.2407261247040253</v>
      </c>
      <c r="BB50" s="11">
        <v>0.10743219443466008</v>
      </c>
      <c r="BC50" s="11">
        <v>8.5690204158082039E-2</v>
      </c>
      <c r="BD50" s="11">
        <v>0.57719556278586726</v>
      </c>
      <c r="BE50" s="27"/>
    </row>
    <row r="51" spans="2:57" ht="13.5" customHeight="1" x14ac:dyDescent="0.2">
      <c r="B51" s="10">
        <v>215</v>
      </c>
      <c r="C51" s="10">
        <v>8.8979999999999997</v>
      </c>
      <c r="D51" s="10">
        <v>215.37074999999999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31.2</v>
      </c>
      <c r="Q51" s="24">
        <v>1.77</v>
      </c>
      <c r="R51" s="24">
        <v>2.77</v>
      </c>
      <c r="S51" s="24">
        <v>51.53</v>
      </c>
      <c r="T51" s="24">
        <v>93.34</v>
      </c>
      <c r="U51" s="10">
        <v>1</v>
      </c>
      <c r="V51" s="10">
        <v>0</v>
      </c>
      <c r="W51" s="10">
        <v>0</v>
      </c>
      <c r="X51" s="10">
        <v>1</v>
      </c>
      <c r="Y51" s="10">
        <v>0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18.047999999999998</v>
      </c>
      <c r="AK51" s="26">
        <v>8.4999999999999989E-3</v>
      </c>
      <c r="AL51" s="26">
        <v>0.6905</v>
      </c>
      <c r="AM51" s="26">
        <v>5.0000000000000001E-4</v>
      </c>
      <c r="AN51" s="26">
        <v>6.3354999999999997</v>
      </c>
      <c r="AO51" s="26">
        <v>3.5000000000000001E-3</v>
      </c>
      <c r="AP51" s="26">
        <v>0.68</v>
      </c>
      <c r="AQ51" s="26">
        <v>5.0000000000000001E-4</v>
      </c>
      <c r="AR51" s="26">
        <v>34.1845</v>
      </c>
      <c r="AS51" s="26">
        <v>1.55E-2</v>
      </c>
      <c r="AT51" s="26">
        <v>0.69199999999999995</v>
      </c>
      <c r="AU51" s="26">
        <v>5.0000000000000001E-4</v>
      </c>
      <c r="AV51" s="26">
        <v>41.5854</v>
      </c>
      <c r="AW51" s="26">
        <v>2.7E-2</v>
      </c>
      <c r="AX51" s="26">
        <v>0.66169999999999995</v>
      </c>
      <c r="AY51" s="26">
        <v>4.0000000000000002E-4</v>
      </c>
      <c r="AZ51" s="11">
        <v>-1.3639412685399192E-2</v>
      </c>
      <c r="BA51" s="11">
        <v>23.90534682080925</v>
      </c>
      <c r="BB51" s="11">
        <v>-2.2383098175371201E-2</v>
      </c>
      <c r="BC51" s="11">
        <v>-2.4518530506554455E-2</v>
      </c>
      <c r="BD51" s="11">
        <v>0.43714738422987254</v>
      </c>
      <c r="BE51" s="27"/>
    </row>
    <row r="52" spans="2:57" ht="13.5" customHeight="1" x14ac:dyDescent="0.2">
      <c r="B52" s="10">
        <v>215</v>
      </c>
      <c r="C52" s="10">
        <v>8.8879999999999999</v>
      </c>
      <c r="D52" s="10">
        <v>215.37033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31.2</v>
      </c>
      <c r="Q52" s="24">
        <v>1.77</v>
      </c>
      <c r="R52" s="24">
        <v>2.77</v>
      </c>
      <c r="S52" s="24">
        <v>51.66</v>
      </c>
      <c r="T52" s="24">
        <v>93.25</v>
      </c>
      <c r="U52" s="10">
        <v>1</v>
      </c>
      <c r="V52" s="10">
        <v>0</v>
      </c>
      <c r="W52" s="10">
        <v>0</v>
      </c>
      <c r="X52" s="10">
        <v>1</v>
      </c>
      <c r="Y52" s="10">
        <v>0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25.705100000000002</v>
      </c>
      <c r="AK52" s="10">
        <v>1.09E-2</v>
      </c>
      <c r="AL52" s="11">
        <v>0.98670000000000002</v>
      </c>
      <c r="AM52" s="11">
        <v>4.0000000000000002E-4</v>
      </c>
      <c r="AN52" s="11">
        <v>9.16</v>
      </c>
      <c r="AO52" s="11">
        <v>1.9E-3</v>
      </c>
      <c r="AP52" s="11">
        <v>0.98640000000000005</v>
      </c>
      <c r="AQ52" s="11">
        <v>2.0000000000000001E-4</v>
      </c>
      <c r="AR52" s="11">
        <v>48.600099999999998</v>
      </c>
      <c r="AS52" s="11">
        <v>6.7999999999999996E-3</v>
      </c>
      <c r="AT52" s="11">
        <v>0.98670000000000002</v>
      </c>
      <c r="AU52" s="11">
        <v>1E-4</v>
      </c>
      <c r="AV52" s="11">
        <v>61.805100000000003</v>
      </c>
      <c r="AW52" s="11">
        <v>4.1999999999999997E-3</v>
      </c>
      <c r="AX52" s="11">
        <v>0.98640000000000005</v>
      </c>
      <c r="AY52" s="11">
        <v>1E-4</v>
      </c>
      <c r="AZ52" s="25">
        <v>0.74184493504553639</v>
      </c>
      <c r="BA52" s="25">
        <v>1.2717072598616053</v>
      </c>
      <c r="BB52" s="25">
        <v>0.11960487368348596</v>
      </c>
      <c r="BC52" s="25">
        <v>0.17859847870072826</v>
      </c>
      <c r="BD52" s="25">
        <v>12.754450577703659</v>
      </c>
      <c r="BE52" s="27"/>
    </row>
    <row r="53" spans="2:57" ht="13.5" customHeight="1" x14ac:dyDescent="0.2">
      <c r="B53" s="10">
        <v>215</v>
      </c>
      <c r="C53" s="10">
        <v>9.1219999999999999</v>
      </c>
      <c r="D53" s="10">
        <v>215.38007999999999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31.2</v>
      </c>
      <c r="Q53" s="24">
        <v>1.77</v>
      </c>
      <c r="R53" s="24">
        <v>2.77</v>
      </c>
      <c r="S53" s="24">
        <v>48.72</v>
      </c>
      <c r="T53" s="24">
        <v>95.35</v>
      </c>
      <c r="U53" s="10">
        <v>1</v>
      </c>
      <c r="V53" s="10">
        <v>0</v>
      </c>
      <c r="W53" s="10">
        <v>0</v>
      </c>
      <c r="X53" s="10">
        <v>1</v>
      </c>
      <c r="Y53" s="10">
        <v>0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27.717099999999999</v>
      </c>
      <c r="AK53" s="10">
        <v>1.8499999999999999E-2</v>
      </c>
      <c r="AL53" s="11">
        <v>0.99419999999999997</v>
      </c>
      <c r="AM53" s="11">
        <v>6.9999999999999999E-4</v>
      </c>
      <c r="AN53" s="11">
        <v>9.9610000000000003</v>
      </c>
      <c r="AO53" s="11">
        <v>1.9E-3</v>
      </c>
      <c r="AP53" s="11">
        <v>0.99390000000000001</v>
      </c>
      <c r="AQ53" s="11">
        <v>2.0000000000000001E-4</v>
      </c>
      <c r="AR53" s="11">
        <v>52.495699999999999</v>
      </c>
      <c r="AS53" s="11">
        <v>3.5999999999999997E-2</v>
      </c>
      <c r="AT53" s="11">
        <v>0.99419999999999997</v>
      </c>
      <c r="AU53" s="11">
        <v>6.9999999999999999E-4</v>
      </c>
      <c r="AV53" s="11">
        <v>66.734700000000004</v>
      </c>
      <c r="AW53" s="11">
        <v>4.19E-2</v>
      </c>
      <c r="AX53" s="11">
        <v>0.99390000000000001</v>
      </c>
      <c r="AY53" s="11">
        <v>5.9999999999999995E-4</v>
      </c>
      <c r="AZ53" s="25">
        <v>0.74024619372402889</v>
      </c>
      <c r="BA53" s="25">
        <v>1.2712412635701591</v>
      </c>
      <c r="BB53" s="25">
        <v>0.11942424079764896</v>
      </c>
      <c r="BC53" s="25">
        <v>0.17838827900015372</v>
      </c>
      <c r="BD53" s="25">
        <v>12.733806032971437</v>
      </c>
      <c r="BE53" s="27"/>
    </row>
    <row r="54" spans="2:57" ht="13.5" customHeight="1" x14ac:dyDescent="0.2">
      <c r="B54" s="10">
        <v>215</v>
      </c>
      <c r="C54" s="10">
        <v>9.4079999999999995</v>
      </c>
      <c r="D54" s="10">
        <v>215.392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31.2</v>
      </c>
      <c r="Q54" s="24">
        <v>1.77</v>
      </c>
      <c r="R54" s="24">
        <v>2.77</v>
      </c>
      <c r="S54" s="24">
        <v>45.16</v>
      </c>
      <c r="T54" s="24">
        <v>98.09</v>
      </c>
      <c r="U54" s="10">
        <v>1</v>
      </c>
      <c r="V54" s="10">
        <v>0</v>
      </c>
      <c r="W54" s="10">
        <v>0</v>
      </c>
      <c r="X54" s="10">
        <v>1</v>
      </c>
      <c r="Y54" s="10">
        <v>0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29.9419</v>
      </c>
      <c r="AK54" s="10">
        <v>2.0500000000000001E-2</v>
      </c>
      <c r="AL54" s="11">
        <v>1.0025999999999999</v>
      </c>
      <c r="AM54" s="11">
        <v>6.9999999999999999E-4</v>
      </c>
      <c r="AN54" s="11">
        <v>10.834199999999999</v>
      </c>
      <c r="AO54" s="11">
        <v>6.4999999999999997E-3</v>
      </c>
      <c r="AP54" s="11">
        <v>1.0024</v>
      </c>
      <c r="AQ54" s="11">
        <v>5.9999999999999995E-4</v>
      </c>
      <c r="AR54" s="11">
        <v>56.858400000000003</v>
      </c>
      <c r="AS54" s="11">
        <v>6.2399999999999997E-2</v>
      </c>
      <c r="AT54" s="11">
        <v>1.0025999999999999</v>
      </c>
      <c r="AU54" s="11">
        <v>1.1000000000000001E-3</v>
      </c>
      <c r="AV54" s="11">
        <v>72.286199999999994</v>
      </c>
      <c r="AW54" s="11">
        <v>6.8500000000000005E-2</v>
      </c>
      <c r="AX54" s="11">
        <v>1.0024</v>
      </c>
      <c r="AY54" s="11">
        <v>1E-3</v>
      </c>
      <c r="AZ54" s="25">
        <v>0.73931309281476032</v>
      </c>
      <c r="BA54" s="25">
        <v>1.271337216664556</v>
      </c>
      <c r="BB54" s="25">
        <v>0.1194614408964834</v>
      </c>
      <c r="BC54" s="25">
        <v>0.17850107139055532</v>
      </c>
      <c r="BD54" s="25">
        <v>12.715261882858659</v>
      </c>
      <c r="BE54" s="27"/>
    </row>
  </sheetData>
  <autoFilter ref="B9:BB54" xr:uid="{B5D39526-8E28-4DEA-B65F-D09874233361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8F7F-2700-466B-B338-EFDC21D5267E}">
  <sheetPr codeName="Sheet28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216</v>
      </c>
      <c r="C10" s="10">
        <v>9.157</v>
      </c>
      <c r="D10" s="10">
        <v>216.38154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34.200000000000003</v>
      </c>
      <c r="Q10" s="24">
        <v>1.37</v>
      </c>
      <c r="R10" s="24">
        <v>4</v>
      </c>
      <c r="S10" s="24">
        <v>48.4</v>
      </c>
      <c r="T10" s="24">
        <v>96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10">
        <v>135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0.69030000000000002</v>
      </c>
      <c r="AK10" s="10">
        <v>2.8500000000000001E-2</v>
      </c>
      <c r="AL10" s="11">
        <v>2.4500000000000001E-2</v>
      </c>
      <c r="AM10" s="11">
        <v>1E-3</v>
      </c>
      <c r="AN10" s="11">
        <v>1.8042</v>
      </c>
      <c r="AO10" s="11">
        <v>2.1899999999999999E-2</v>
      </c>
      <c r="AP10" s="11">
        <v>0.1714</v>
      </c>
      <c r="AQ10" s="11">
        <v>2.0999999999999999E-3</v>
      </c>
      <c r="AR10" s="11">
        <v>1.2838000000000001</v>
      </c>
      <c r="AS10" s="11">
        <v>0.1211</v>
      </c>
      <c r="AT10" s="11">
        <v>2.4E-2</v>
      </c>
      <c r="AU10" s="11">
        <v>2.3E-3</v>
      </c>
      <c r="AV10" s="11">
        <v>35.750999999999998</v>
      </c>
      <c r="AW10" s="11">
        <v>0.42430000000000001</v>
      </c>
      <c r="AX10" s="11">
        <v>0.51770000000000005</v>
      </c>
      <c r="AY10" s="11">
        <v>6.1000000000000004E-3</v>
      </c>
      <c r="AZ10" s="11">
        <v>0.50253954433318826</v>
      </c>
      <c r="BA10" s="11">
        <v>21.570833333333336</v>
      </c>
      <c r="BB10" s="11">
        <v>0.9113900683034889</v>
      </c>
      <c r="BC10" s="11">
        <v>0.710905251031967</v>
      </c>
      <c r="BD10" s="11">
        <v>0.62715221812950106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2.6490625000000004E-2</v>
      </c>
      <c r="BJ10" s="4">
        <f>DSTDEV(PlotSort,"PhxRed",$BI$35:$BI$38)/SQRT($BH10)</f>
        <v>3.1770216369824799E-4</v>
      </c>
      <c r="BK10" s="4">
        <f>DAVERAGE(PlotSort,"PhxRedEdge",$BI$35:$BI$38)</f>
        <v>0.19953750000000003</v>
      </c>
      <c r="BL10" s="4">
        <f>DSTDEV(PlotSort,"PhxRedEdge",$BI$35:$BI$38)/SQRT($BH10)</f>
        <v>2.8796727454639248E-3</v>
      </c>
      <c r="BM10" s="4">
        <f>DAVERAGE(PlotSort,"TMRed",$BI$35:$BI$38)</f>
        <v>2.6462500000000003E-2</v>
      </c>
      <c r="BN10" s="4">
        <f>DSTDEV(PlotSort,"TMRed",$BI$35:$BI$38)/SQRT($BH10)</f>
        <v>3.8833157390343959E-4</v>
      </c>
      <c r="BO10" s="4">
        <f>DAVERAGE(PlotSort,"TMNIR",$BI$35:$BI$38)</f>
        <v>0.55795625000000004</v>
      </c>
      <c r="BP10" s="4">
        <f>DSTDEV(PlotSort,"TMNIR",$BI$35:$BI$38)/SQRT($BH10)</f>
        <v>6.9511384213539152E-3</v>
      </c>
      <c r="BQ10" s="4">
        <f>DAVERAGE(PlotSort,"NDRE",$BI$35:$BI$38)</f>
        <v>0.47317201007950388</v>
      </c>
      <c r="BR10" s="4">
        <f>DSTDEV(PlotSort,"NDRE",$BI$35:$BI$38)/SQRT($BH10)</f>
        <v>4.0279030045190598E-3</v>
      </c>
      <c r="BS10" s="4">
        <f>DAVERAGE(PlotSort,"rvi",$BI$35:$BI$38)</f>
        <v>21.163988809830009</v>
      </c>
      <c r="BT10" s="4">
        <f>DSTDEV(PlotSort,"rvi",$BI$35:$BI$38)/SQRT($BH10)</f>
        <v>0.28891607896748961</v>
      </c>
      <c r="BU10" s="17">
        <f>DAVERAGE(PlotSort,"ndvi",$BI$35:$BI$38)</f>
        <v>0.90929173412555009</v>
      </c>
      <c r="BV10" s="4">
        <f>DSTDEV(PlotSort,"ndvi",$BI$35:$BI$38)/SQRT($BH10)</f>
        <v>1.1702971427819922E-3</v>
      </c>
      <c r="BW10" s="17">
        <f>DAVERAGE(PlotSort,"SAVI",$BI$35:$BI$38)</f>
        <v>0.7342434341349352</v>
      </c>
      <c r="BX10" s="4">
        <f>DSTDEV(PlotSort,"SAVI",$BI$35:$BI$38)/SQRT($BH10)</f>
        <v>4.6585567072975247E-3</v>
      </c>
      <c r="BY10" s="17">
        <f>DAVERAGE(PlotSort,"CCCI",$BI$35:$BI$38)</f>
        <v>0.47336458942379206</v>
      </c>
      <c r="BZ10" s="4">
        <f>DSTDEV(PlotSort,"CCCI",$BI$35:$BI$38)/SQRT($BH10)</f>
        <v>1.9061007632112423E-2</v>
      </c>
    </row>
    <row r="11" spans="1:78" ht="13.5" customHeight="1" x14ac:dyDescent="0.2">
      <c r="B11" s="10">
        <v>216</v>
      </c>
      <c r="C11" s="10">
        <v>9.15</v>
      </c>
      <c r="D11" s="10">
        <v>216.38124999999999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34.200000000000003</v>
      </c>
      <c r="Q11" s="24">
        <v>1.37</v>
      </c>
      <c r="R11" s="24">
        <v>4</v>
      </c>
      <c r="S11" s="24">
        <v>48.48</v>
      </c>
      <c r="T11" s="24">
        <v>95.93</v>
      </c>
      <c r="U11" s="10">
        <v>1</v>
      </c>
      <c r="V11" s="10">
        <v>0</v>
      </c>
      <c r="W11" s="10">
        <v>1</v>
      </c>
      <c r="X11" s="10">
        <v>1</v>
      </c>
      <c r="Y11" s="10">
        <v>1</v>
      </c>
      <c r="Z11" s="10">
        <v>1</v>
      </c>
      <c r="AA11" s="10">
        <v>135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0.70330000000000004</v>
      </c>
      <c r="AK11" s="10">
        <v>4.7999999999999996E-3</v>
      </c>
      <c r="AL11" s="11">
        <v>2.5100000000000001E-2</v>
      </c>
      <c r="AM11" s="11">
        <v>2.0000000000000001E-4</v>
      </c>
      <c r="AN11" s="11">
        <v>2.0127999999999999</v>
      </c>
      <c r="AO11" s="11">
        <v>1.7299999999999999E-2</v>
      </c>
      <c r="AP11" s="11">
        <v>0.19159999999999999</v>
      </c>
      <c r="AQ11" s="11">
        <v>1.6000000000000001E-3</v>
      </c>
      <c r="AR11" s="11">
        <v>1.3230999999999999</v>
      </c>
      <c r="AS11" s="11">
        <v>2.01E-2</v>
      </c>
      <c r="AT11" s="11">
        <v>2.4799999999999999E-2</v>
      </c>
      <c r="AU11" s="11">
        <v>4.0000000000000002E-4</v>
      </c>
      <c r="AV11" s="11">
        <v>36.275199999999998</v>
      </c>
      <c r="AW11" s="11">
        <v>0.28289999999999998</v>
      </c>
      <c r="AX11" s="11">
        <v>0.5262</v>
      </c>
      <c r="AY11" s="11">
        <v>4.1000000000000003E-3</v>
      </c>
      <c r="AZ11" s="11">
        <v>0.46614655893006413</v>
      </c>
      <c r="BA11" s="11">
        <v>21.217741935483872</v>
      </c>
      <c r="BB11" s="11">
        <v>0.90998185117967312</v>
      </c>
      <c r="BC11" s="11">
        <v>0.71560418648905788</v>
      </c>
      <c r="BD11" s="11">
        <v>0.43378331568761191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2.6699999999999998E-2</v>
      </c>
      <c r="BJ11" s="4">
        <f>DSTDEV(PlotSort,"PhxRed",$BI$31:$BI$32)/SQRT($BH11)</f>
        <v>4.3050358109234497E-4</v>
      </c>
      <c r="BK11" s="4">
        <f>DAVERAGE(PlotSort,"PhxRedEdge",$BI$31:$BI$32)</f>
        <v>0.19993749999999999</v>
      </c>
      <c r="BL11" s="4">
        <f>DSTDEV(PlotSort,"PhxRedEdge",$BI$31:$BI$32)/SQRT($BH11)</f>
        <v>4.0475391186085719E-3</v>
      </c>
      <c r="BM11" s="4">
        <f>DAVERAGE(PlotSort,"TMRed",$BI$31:$BI$32)</f>
        <v>2.6631249999999992E-2</v>
      </c>
      <c r="BN11" s="4">
        <f>DSTDEV(PlotSort,"TMRed",$BI$31:$BI$32)/SQRT($BH11)</f>
        <v>5.6610649395674663E-4</v>
      </c>
      <c r="BO11" s="4">
        <f>DAVERAGE(PlotSort,"TMNIR",$BI$31:$BI$32)</f>
        <v>0.55818124999999985</v>
      </c>
      <c r="BP11" s="4">
        <f>DSTDEV(PlotSort,"TMNIR",$BI$31:$BI$32)/SQRT($BH11)</f>
        <v>5.722071439828412E-3</v>
      </c>
      <c r="BQ11" s="4">
        <f>DAVERAGE(PlotSort,"NDRE",$BI$31:$BI$32)</f>
        <v>0.47308829206233555</v>
      </c>
      <c r="BR11" s="4">
        <f>DSTDEV(PlotSort,"NDRE",$BI$31:$BI$32)/SQRT($BH11)</f>
        <v>6.2471612835069039E-3</v>
      </c>
      <c r="BS11" s="4">
        <f>DAVERAGE(PlotSort,"rvi",$BI$31:$BI$32)</f>
        <v>21.073155374603431</v>
      </c>
      <c r="BT11" s="4">
        <f>DSTDEV(PlotSort,"rvi",$BI$31:$BI$32)/SQRT($BH11)</f>
        <v>0.40675359439925152</v>
      </c>
      <c r="BU11" s="17">
        <f>DAVERAGE(PlotSort,"ndvi",$BI$31:$BI$32)</f>
        <v>0.90892916758313769</v>
      </c>
      <c r="BV11" s="4">
        <f>DSTDEV(PlotSort,"ndvi",$BI$31:$BI$32)/SQRT($BH11)</f>
        <v>1.6789043687273522E-3</v>
      </c>
      <c r="BW11" s="17">
        <f>DAVERAGE(PlotSort,"SAVI",$BI$31:$BI$32)</f>
        <v>0.73470364352380269</v>
      </c>
      <c r="BX11" s="4">
        <f>DSTDEV(PlotSort,"SAVI",$BI$31:$BI$32)/SQRT($BH11)</f>
        <v>3.7033924114858751E-3</v>
      </c>
      <c r="BY11" s="17">
        <f>DAVERAGE(PlotSort,"CCCI",$BI$31:$BI$32)</f>
        <v>0.47388790242976558</v>
      </c>
      <c r="BZ11" s="4">
        <f>DSTDEV(PlotSort,"CCCI",$BI$31:$BI$32)/SQRT($BH11)</f>
        <v>2.9905491614041376E-2</v>
      </c>
    </row>
    <row r="12" spans="1:78" ht="13.5" customHeight="1" x14ac:dyDescent="0.2">
      <c r="B12" s="10">
        <v>216</v>
      </c>
      <c r="C12" s="10">
        <v>9.1419999999999995</v>
      </c>
      <c r="D12" s="10">
        <v>216.38092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34.200000000000003</v>
      </c>
      <c r="Q12" s="24">
        <v>1.37</v>
      </c>
      <c r="R12" s="24">
        <v>4</v>
      </c>
      <c r="S12" s="24">
        <v>48.58</v>
      </c>
      <c r="T12" s="24">
        <v>95.86</v>
      </c>
      <c r="U12" s="10">
        <v>1</v>
      </c>
      <c r="V12" s="10">
        <v>0</v>
      </c>
      <c r="W12" s="10">
        <v>1</v>
      </c>
      <c r="X12" s="10">
        <v>1</v>
      </c>
      <c r="Y12" s="10">
        <v>1</v>
      </c>
      <c r="Z12" s="10">
        <v>1</v>
      </c>
      <c r="AA12" s="10">
        <v>135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0.78800000000000003</v>
      </c>
      <c r="AK12" s="10">
        <v>1.9E-2</v>
      </c>
      <c r="AL12" s="11">
        <v>2.81E-2</v>
      </c>
      <c r="AM12" s="11">
        <v>6.9999999999999999E-4</v>
      </c>
      <c r="AN12" s="11">
        <v>2.1926000000000001</v>
      </c>
      <c r="AO12" s="11">
        <v>5.8299999999999998E-2</v>
      </c>
      <c r="AP12" s="11">
        <v>0.2092</v>
      </c>
      <c r="AQ12" s="11">
        <v>5.5999999999999999E-3</v>
      </c>
      <c r="AR12" s="11">
        <v>1.4866999999999999</v>
      </c>
      <c r="AS12" s="11">
        <v>2.3699999999999999E-2</v>
      </c>
      <c r="AT12" s="11">
        <v>2.7900000000000001E-2</v>
      </c>
      <c r="AU12" s="11">
        <v>4.0000000000000002E-4</v>
      </c>
      <c r="AV12" s="11">
        <v>41.751800000000003</v>
      </c>
      <c r="AW12" s="11">
        <v>1.1253</v>
      </c>
      <c r="AX12" s="11">
        <v>0.6069</v>
      </c>
      <c r="AY12" s="11">
        <v>1.6400000000000001E-2</v>
      </c>
      <c r="AZ12" s="11">
        <v>0.48731773067026096</v>
      </c>
      <c r="BA12" s="11">
        <v>21.752688172043008</v>
      </c>
      <c r="BB12" s="11">
        <v>0.91209829867674852</v>
      </c>
      <c r="BC12" s="11">
        <v>0.76533309834332042</v>
      </c>
      <c r="BD12" s="11">
        <v>0.54258540704770497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2.6281249999999999E-2</v>
      </c>
      <c r="BJ12" s="4">
        <f>DSTDEV(PlotSort,"PhxRed",$BJ$31:$BJ$32)/SQRT($BH12)</f>
        <v>4.7541374524372626E-4</v>
      </c>
      <c r="BK12" s="4">
        <f>DAVERAGE(PlotSort,"PhxRedEdge",$BJ$31:$BJ$32)</f>
        <v>0.1991375</v>
      </c>
      <c r="BL12" s="4">
        <f>DSTDEV(PlotSort,"PhxRedEdge",$BJ$31:$BJ$32)/SQRT($BH12)</f>
        <v>4.2275078848733882E-3</v>
      </c>
      <c r="BM12" s="4">
        <f>DAVERAGE(PlotSort,"TMRed",$BJ$31:$BJ$32)</f>
        <v>2.6293750000000001E-2</v>
      </c>
      <c r="BN12" s="4">
        <f>DSTDEV(PlotSort,"TMRed",$BJ$31:$BJ$32)/SQRT($BH12)</f>
        <v>5.468446420145304E-4</v>
      </c>
      <c r="BO12" s="4">
        <f>DAVERAGE(PlotSort,"TMNIR",$BJ$31:$BJ$32)</f>
        <v>0.55773125000000001</v>
      </c>
      <c r="BP12" s="4">
        <f>DSTDEV(PlotSort,"TMNIR",$BJ$31:$BJ$32)/SQRT($BH12)</f>
        <v>1.292156698040786E-2</v>
      </c>
      <c r="BQ12" s="4">
        <f>DAVERAGE(PlotSort,"NDRE",$BJ$31:$BJ$32)</f>
        <v>0.47325572809667243</v>
      </c>
      <c r="BR12" s="4">
        <f>DSTDEV(PlotSort,"NDRE",$BJ$31:$BJ$32)/SQRT($BH12)</f>
        <v>5.2944548546029809E-3</v>
      </c>
      <c r="BS12" s="4">
        <f>DAVERAGE(PlotSort,"rvi",$BJ$31:$BJ$32)</f>
        <v>21.254822245056584</v>
      </c>
      <c r="BT12" s="4">
        <f>DSTDEV(PlotSort,"rvi",$BJ$31:$BJ$32)/SQRT($BH12)</f>
        <v>0.42245838597965563</v>
      </c>
      <c r="BU12" s="17">
        <f>DAVERAGE(PlotSort,"ndvi",$BJ$31:$BJ$32)</f>
        <v>0.9096543006679626</v>
      </c>
      <c r="BV12" s="4">
        <f>DSTDEV(PlotSort,"ndvi",$BJ$31:$BJ$32)/SQRT($BH12)</f>
        <v>1.6806984215636542E-3</v>
      </c>
      <c r="BW12" s="17">
        <f>DAVERAGE(PlotSort,"SAVI",$BJ$31:$BJ$32)</f>
        <v>0.73378322474606728</v>
      </c>
      <c r="BX12" s="4">
        <f>DSTDEV(PlotSort,"SAVI",$BJ$31:$BJ$32)/SQRT($BH12)</f>
        <v>8.715438490524148E-3</v>
      </c>
      <c r="BY12" s="17">
        <f>DAVERAGE(PlotSort,"CCCI",$BJ$31:$BJ$32)</f>
        <v>0.47284127641781892</v>
      </c>
      <c r="BZ12" s="4">
        <f>DSTDEV(PlotSort,"CCCI",$BJ$31:$BJ$32)/SQRT($BH12)</f>
        <v>2.4644594536222877E-2</v>
      </c>
    </row>
    <row r="13" spans="1:78" ht="13.5" customHeight="1" x14ac:dyDescent="0.2">
      <c r="B13" s="10">
        <v>216</v>
      </c>
      <c r="C13" s="10">
        <v>9.1340000000000003</v>
      </c>
      <c r="D13" s="10">
        <v>216.38058000000001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34.200000000000003</v>
      </c>
      <c r="Q13" s="24">
        <v>1.37</v>
      </c>
      <c r="R13" s="24">
        <v>4</v>
      </c>
      <c r="S13" s="24">
        <v>48.68</v>
      </c>
      <c r="T13" s="24">
        <v>95.78</v>
      </c>
      <c r="U13" s="10">
        <v>1</v>
      </c>
      <c r="V13" s="10">
        <v>0</v>
      </c>
      <c r="W13" s="10">
        <v>1</v>
      </c>
      <c r="X13" s="10">
        <v>1</v>
      </c>
      <c r="Y13" s="10">
        <v>1</v>
      </c>
      <c r="Z13" s="10">
        <v>1</v>
      </c>
      <c r="AA13" s="10">
        <v>135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0.69569999999999999</v>
      </c>
      <c r="AK13" s="10">
        <v>8.0100000000000005E-2</v>
      </c>
      <c r="AL13" s="11">
        <v>2.4899999999999999E-2</v>
      </c>
      <c r="AM13" s="11">
        <v>2.8999999999999998E-3</v>
      </c>
      <c r="AN13" s="11">
        <v>2.0213000000000001</v>
      </c>
      <c r="AO13" s="11">
        <v>0.18759999999999999</v>
      </c>
      <c r="AP13" s="11">
        <v>0.1933</v>
      </c>
      <c r="AQ13" s="11">
        <v>1.7899999999999999E-2</v>
      </c>
      <c r="AR13" s="11">
        <v>1.2770999999999999</v>
      </c>
      <c r="AS13" s="11">
        <v>0.14130000000000001</v>
      </c>
      <c r="AT13" s="11">
        <v>2.4E-2</v>
      </c>
      <c r="AU13" s="11">
        <v>2.7000000000000001E-3</v>
      </c>
      <c r="AV13" s="11">
        <v>37.3339</v>
      </c>
      <c r="AW13" s="11">
        <v>1.9281999999999999</v>
      </c>
      <c r="AX13" s="11">
        <v>0.54390000000000005</v>
      </c>
      <c r="AY13" s="11">
        <v>2.81E-2</v>
      </c>
      <c r="AZ13" s="11">
        <v>0.47558328811720019</v>
      </c>
      <c r="BA13" s="11">
        <v>22.662500000000001</v>
      </c>
      <c r="BB13" s="11">
        <v>0.91547807712625451</v>
      </c>
      <c r="BC13" s="11">
        <v>0.73026500608671219</v>
      </c>
      <c r="BD13" s="11">
        <v>0.46947735476479846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2.5725000000000001E-2</v>
      </c>
      <c r="BJ13" s="4">
        <f>DSTDEV(PlotSort,"PhxRed",$BL$35:$BL$36)/SQRT($BH13)</f>
        <v>6.1433762239155936E-4</v>
      </c>
      <c r="BK13" s="4">
        <f>DAVERAGE(PlotSort,"PhxRedEdge",$BL$35:$BL$36)</f>
        <v>0.19078750000000003</v>
      </c>
      <c r="BL13" s="4">
        <f>DSTDEV(PlotSort,"PhxRedEdge",$BL$35:$BL$36)/SQRT($BH13)</f>
        <v>6.2644529318779526E-3</v>
      </c>
      <c r="BM13" s="4">
        <f>DAVERAGE(PlotSort,"TMRed",$BL$35:$BL$36)</f>
        <v>2.5712499999999999E-2</v>
      </c>
      <c r="BN13" s="4">
        <f>DSTDEV(PlotSort,"TMRed",$BL$35:$BL$36)/SQRT($BH13)</f>
        <v>7.4292796709083059E-4</v>
      </c>
      <c r="BO13" s="4">
        <f>DAVERAGE(PlotSort,"TMNIR",$BL$35:$BL$36)</f>
        <v>0.52108749999999993</v>
      </c>
      <c r="BP13" s="4">
        <f>DSTDEV(PlotSort,"TMNIR",$BL$35:$BL$36)/SQRT($BH13)</f>
        <v>1.4648249986895071E-2</v>
      </c>
      <c r="BQ13" s="4">
        <f>DAVERAGE(PlotSort,"NDRE",$BL$35:$BL$36)</f>
        <v>0.4640898320905838</v>
      </c>
      <c r="BR13" s="4">
        <f>DSTDEV(PlotSort,"NDRE",$BL$35:$BL$36)/SQRT($BH13)</f>
        <v>7.7216311679385689E-3</v>
      </c>
      <c r="BS13" s="4">
        <f>DAVERAGE(PlotSort,"rvi",$BL$35:$BL$36)</f>
        <v>20.31967706592625</v>
      </c>
      <c r="BT13" s="4">
        <f>DSTDEV(PlotSort,"rvi",$BL$35:$BL$36)/SQRT($BH13)</f>
        <v>0.57121047283885285</v>
      </c>
      <c r="BU13" s="17">
        <f>DAVERAGE(PlotSort,"ndvi",$BL$35:$BL$36)</f>
        <v>0.905748326766037</v>
      </c>
      <c r="BV13" s="4">
        <f>DSTDEV(PlotSort,"ndvi",$BL$35:$BL$36)/SQRT($BH13)</f>
        <v>2.3591883885672122E-3</v>
      </c>
      <c r="BW13" s="17">
        <f>DAVERAGE(PlotSort,"SAVI",$BL$35:$BL$36)</f>
        <v>0.7087919342112059</v>
      </c>
      <c r="BX13" s="4">
        <f>DSTDEV(PlotSort,"SAVI",$BL$35:$BL$36)/SQRT($BH13)</f>
        <v>1.0556121359174196E-2</v>
      </c>
      <c r="BY13" s="17">
        <f>DAVERAGE(PlotSort,"CCCI",$BL$35:$BL$36)</f>
        <v>0.43404955583192095</v>
      </c>
      <c r="BZ13" s="4">
        <f>DSTDEV(PlotSort,"CCCI",$BL$35:$BL$36)/SQRT($BH13)</f>
        <v>3.6821611802418462E-2</v>
      </c>
    </row>
    <row r="14" spans="1:78" ht="13.5" customHeight="1" x14ac:dyDescent="0.2">
      <c r="B14" s="10">
        <v>216</v>
      </c>
      <c r="C14" s="10">
        <v>9.125</v>
      </c>
      <c r="D14" s="10">
        <v>216.38021000000001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34.200000000000003</v>
      </c>
      <c r="Q14" s="24">
        <v>1.37</v>
      </c>
      <c r="R14" s="24">
        <v>4</v>
      </c>
      <c r="S14" s="24">
        <v>48.8</v>
      </c>
      <c r="T14" s="24">
        <v>95.7</v>
      </c>
      <c r="U14" s="10">
        <v>1</v>
      </c>
      <c r="V14" s="10">
        <v>0</v>
      </c>
      <c r="W14" s="10">
        <v>1</v>
      </c>
      <c r="X14" s="10">
        <v>1</v>
      </c>
      <c r="Y14" s="10">
        <v>1</v>
      </c>
      <c r="Z14" s="10">
        <v>1</v>
      </c>
      <c r="AA14" s="10">
        <v>135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0.75619999999999998</v>
      </c>
      <c r="AK14" s="10">
        <v>2.8E-3</v>
      </c>
      <c r="AL14" s="11">
        <v>2.7099999999999999E-2</v>
      </c>
      <c r="AM14" s="11">
        <v>1E-4</v>
      </c>
      <c r="AN14" s="11">
        <v>2.2058</v>
      </c>
      <c r="AO14" s="11">
        <v>1.2699999999999999E-2</v>
      </c>
      <c r="AP14" s="11">
        <v>0.21160000000000001</v>
      </c>
      <c r="AQ14" s="11">
        <v>1.1999999999999999E-3</v>
      </c>
      <c r="AR14" s="11">
        <v>1.5188999999999999</v>
      </c>
      <c r="AS14" s="11">
        <v>4.3400000000000001E-2</v>
      </c>
      <c r="AT14" s="11">
        <v>2.87E-2</v>
      </c>
      <c r="AU14" s="11">
        <v>8.0000000000000004E-4</v>
      </c>
      <c r="AV14" s="11">
        <v>40.146099999999997</v>
      </c>
      <c r="AW14" s="11">
        <v>0.2392</v>
      </c>
      <c r="AX14" s="11">
        <v>0.58620000000000005</v>
      </c>
      <c r="AY14" s="11">
        <v>3.5000000000000001E-3</v>
      </c>
      <c r="AZ14" s="11">
        <v>0.46954123840561546</v>
      </c>
      <c r="BA14" s="11">
        <v>20.42508710801394</v>
      </c>
      <c r="BB14" s="11">
        <v>0.90665148804683704</v>
      </c>
      <c r="BC14" s="11">
        <v>0.75006727060722955</v>
      </c>
      <c r="BD14" s="11">
        <v>0.46159648544055043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2.6156249999999999E-2</v>
      </c>
      <c r="BJ14" s="4">
        <f>DSTDEV(PlotSort,"PhxRed",$BM$35:$BM$36)/SQRT($BH14)</f>
        <v>4.5377754737315948E-4</v>
      </c>
      <c r="BK14" s="4">
        <f>DAVERAGE(PlotSort,"PhxRedEdge",$BM$35:$BM$36)</f>
        <v>0.19642500000000002</v>
      </c>
      <c r="BL14" s="4">
        <f>DSTDEV(PlotSort,"PhxRedEdge",$BM$35:$BM$36)/SQRT($BH14)</f>
        <v>3.5024217811870303E-3</v>
      </c>
      <c r="BM14" s="4">
        <f>DAVERAGE(PlotSort,"TMRed",$BM$35:$BM$36)</f>
        <v>2.5824999999999997E-2</v>
      </c>
      <c r="BN14" s="4">
        <f>DSTDEV(PlotSort,"TMRed",$BM$35:$BM$36)/SQRT($BH14)</f>
        <v>5.0846992700322657E-4</v>
      </c>
      <c r="BO14" s="4">
        <f>DAVERAGE(PlotSort,"TMNIR",$BM$35:$BM$36)</f>
        <v>0.55712499999999998</v>
      </c>
      <c r="BP14" s="4">
        <f>DSTDEV(PlotSort,"TMNIR",$BM$35:$BM$36)/SQRT($BH14)</f>
        <v>5.9876017736653154E-3</v>
      </c>
      <c r="BQ14" s="4">
        <f>DAVERAGE(PlotSort,"NDRE",$BM$35:$BM$36)</f>
        <v>0.47901060453023725</v>
      </c>
      <c r="BR14" s="4">
        <f>DSTDEV(PlotSort,"NDRE",$BM$35:$BM$36)/SQRT($BH14)</f>
        <v>5.203074441685461E-3</v>
      </c>
      <c r="BS14" s="4">
        <f>DAVERAGE(PlotSort,"rvi",$BM$35:$BM$36)</f>
        <v>21.669731838254762</v>
      </c>
      <c r="BT14" s="4">
        <f>DSTDEV(PlotSort,"rvi",$BM$35:$BM$36)/SQRT($BH14)</f>
        <v>0.38864647323059387</v>
      </c>
      <c r="BU14" s="17">
        <f>DAVERAGE(PlotSort,"ndvi",$BM$35:$BM$36)</f>
        <v>0.91138649322782561</v>
      </c>
      <c r="BV14" s="4">
        <f>DSTDEV(PlotSort,"ndvi",$BM$35:$BM$36)/SQRT($BH14)</f>
        <v>1.5195542505589863E-3</v>
      </c>
      <c r="BW14" s="17">
        <f>DAVERAGE(PlotSort,"SAVI",$BM$35:$BM$36)</f>
        <v>0.73558895250479983</v>
      </c>
      <c r="BX14" s="4">
        <f>DSTDEV(PlotSort,"SAVI",$BM$35:$BM$36)/SQRT($BH14)</f>
        <v>3.881331130856426E-3</v>
      </c>
      <c r="BY14" s="17">
        <f>DAVERAGE(PlotSort,"CCCI",$BM$35:$BM$36)</f>
        <v>0.4992199648904117</v>
      </c>
      <c r="BZ14" s="4">
        <f>DSTDEV(PlotSort,"CCCI",$BM$35:$BM$36)/SQRT($BH14)</f>
        <v>2.4772558027665797E-2</v>
      </c>
    </row>
    <row r="15" spans="1:78" ht="13.5" customHeight="1" x14ac:dyDescent="0.2">
      <c r="B15" s="10">
        <v>216</v>
      </c>
      <c r="C15" s="10">
        <v>9.1170000000000009</v>
      </c>
      <c r="D15" s="10">
        <v>216.37987000000001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34.200000000000003</v>
      </c>
      <c r="Q15" s="24">
        <v>1.37</v>
      </c>
      <c r="R15" s="24">
        <v>4</v>
      </c>
      <c r="S15" s="24">
        <v>48.9</v>
      </c>
      <c r="T15" s="24">
        <v>95.62</v>
      </c>
      <c r="U15" s="10">
        <v>1</v>
      </c>
      <c r="V15" s="10">
        <v>0</v>
      </c>
      <c r="W15" s="10">
        <v>1</v>
      </c>
      <c r="X15" s="10">
        <v>1</v>
      </c>
      <c r="Y15" s="10">
        <v>1</v>
      </c>
      <c r="Z15" s="10">
        <v>1</v>
      </c>
      <c r="AA15" s="10">
        <v>135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0.6633</v>
      </c>
      <c r="AK15" s="10">
        <v>8.8999999999999999E-3</v>
      </c>
      <c r="AL15" s="11">
        <v>2.3800000000000002E-2</v>
      </c>
      <c r="AM15" s="11">
        <v>2.9999999999999997E-4</v>
      </c>
      <c r="AN15" s="11">
        <v>1.9164000000000001</v>
      </c>
      <c r="AO15" s="11">
        <v>0.02</v>
      </c>
      <c r="AP15" s="11">
        <v>0.1842</v>
      </c>
      <c r="AQ15" s="11">
        <v>1.9E-3</v>
      </c>
      <c r="AR15" s="11">
        <v>1.2005999999999999</v>
      </c>
      <c r="AS15" s="11">
        <v>6.4799999999999996E-2</v>
      </c>
      <c r="AT15" s="11">
        <v>2.2700000000000001E-2</v>
      </c>
      <c r="AU15" s="11">
        <v>1.1999999999999999E-3</v>
      </c>
      <c r="AV15" s="11">
        <v>37.843499999999999</v>
      </c>
      <c r="AW15" s="11">
        <v>0.48670000000000002</v>
      </c>
      <c r="AX15" s="11">
        <v>0.55379999999999996</v>
      </c>
      <c r="AY15" s="11">
        <v>7.1000000000000004E-3</v>
      </c>
      <c r="AZ15" s="11">
        <v>0.50081300813008123</v>
      </c>
      <c r="BA15" s="11">
        <v>24.396475770925107</v>
      </c>
      <c r="BB15" s="11">
        <v>0.92124891587163904</v>
      </c>
      <c r="BC15" s="11">
        <v>0.74003715745471421</v>
      </c>
      <c r="BD15" s="11">
        <v>0.58893037227660372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2.7925000000000002E-2</v>
      </c>
      <c r="BJ15" s="4">
        <f>DSTDEV(PlotSort,"PhxRed",$BN$35:$BN$36)/SQRT($BH15)</f>
        <v>3.4421235140119942E-4</v>
      </c>
      <c r="BK15" s="4">
        <f>DAVERAGE(PlotSort,"PhxRedEdge",$BN$35:$BN$36)</f>
        <v>0.21451249999999999</v>
      </c>
      <c r="BL15" s="4">
        <f>DSTDEV(PlotSort,"PhxRedEdge",$BN$35:$BN$36)/SQRT($BH15)</f>
        <v>3.0559331927533058E-3</v>
      </c>
      <c r="BM15" s="4">
        <f>DAVERAGE(PlotSort,"TMRed",$BN$35:$BN$36)</f>
        <v>2.8487499999999999E-2</v>
      </c>
      <c r="BN15" s="4">
        <f>DSTDEV(PlotSort,"TMRed",$BN$35:$BN$36)/SQRT($BH15)</f>
        <v>4.786280616810628E-4</v>
      </c>
      <c r="BO15" s="4">
        <f>DAVERAGE(PlotSort,"TMNIR",$BN$35:$BN$36)</f>
        <v>0.59648749999999995</v>
      </c>
      <c r="BP15" s="4">
        <f>DSTDEV(PlotSort,"TMNIR",$BN$35:$BN$36)/SQRT($BH15)</f>
        <v>9.0125990682092209E-3</v>
      </c>
      <c r="BQ15" s="4">
        <f>DAVERAGE(PlotSort,"NDRE",$BN$35:$BN$36)</f>
        <v>0.47057699916695783</v>
      </c>
      <c r="BR15" s="4">
        <f>DSTDEV(PlotSort,"NDRE",$BN$35:$BN$36)/SQRT($BH15)</f>
        <v>9.4480027406143516E-3</v>
      </c>
      <c r="BS15" s="4">
        <f>DAVERAGE(PlotSort,"rvi",$BN$35:$BN$36)</f>
        <v>20.996814496884248</v>
      </c>
      <c r="BT15" s="4">
        <f>DSTDEV(PlotSort,"rvi",$BN$35:$BN$36)/SQRT($BH15)</f>
        <v>0.57107370390614764</v>
      </c>
      <c r="BU15" s="17">
        <f>DAVERAGE(PlotSort,"ndvi",$BN$35:$BN$36)</f>
        <v>0.90864562328051202</v>
      </c>
      <c r="BV15" s="4">
        <f>DSTDEV(PlotSort,"ndvi",$BN$35:$BN$36)/SQRT($BH15)</f>
        <v>2.3859368026713052E-3</v>
      </c>
      <c r="BW15" s="17">
        <f>DAVERAGE(PlotSort,"SAVI",$BN$35:$BN$36)</f>
        <v>0.75700389731893425</v>
      </c>
      <c r="BX15" s="4">
        <f>DSTDEV(PlotSort,"SAVI",$BN$35:$BN$36)/SQRT($BH15)</f>
        <v>6.4327784958892395E-3</v>
      </c>
      <c r="BY15" s="17">
        <f>DAVERAGE(PlotSort,"CCCI",$BN$35:$BN$36)</f>
        <v>0.46096887208242443</v>
      </c>
      <c r="BZ15" s="4">
        <f>DSTDEV(PlotSort,"CCCI",$BN$35:$BN$36)/SQRT($BH15)</f>
        <v>4.4903700641458662E-2</v>
      </c>
    </row>
    <row r="16" spans="1:78" ht="13.5" customHeight="1" x14ac:dyDescent="0.2">
      <c r="B16" s="10">
        <v>216</v>
      </c>
      <c r="C16" s="10">
        <v>9.109</v>
      </c>
      <c r="D16" s="10">
        <v>216.37953999999999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34.200000000000003</v>
      </c>
      <c r="Q16" s="24">
        <v>1.37</v>
      </c>
      <c r="R16" s="24">
        <v>4</v>
      </c>
      <c r="S16" s="24">
        <v>49</v>
      </c>
      <c r="T16" s="24">
        <v>95.55</v>
      </c>
      <c r="U16" s="10">
        <v>1</v>
      </c>
      <c r="V16" s="10">
        <v>0</v>
      </c>
      <c r="W16" s="10">
        <v>1</v>
      </c>
      <c r="X16" s="10">
        <v>1</v>
      </c>
      <c r="Y16" s="10">
        <v>1</v>
      </c>
      <c r="Z16" s="10">
        <v>1</v>
      </c>
      <c r="AA16" s="10">
        <v>135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0.73329999999999995</v>
      </c>
      <c r="AK16" s="10">
        <v>1.5299999999999999E-2</v>
      </c>
      <c r="AL16" s="11">
        <v>2.64E-2</v>
      </c>
      <c r="AM16" s="11">
        <v>5.9999999999999995E-4</v>
      </c>
      <c r="AN16" s="11">
        <v>2.0891000000000002</v>
      </c>
      <c r="AO16" s="11">
        <v>1.0699999999999999E-2</v>
      </c>
      <c r="AP16" s="11">
        <v>0.20130000000000001</v>
      </c>
      <c r="AQ16" s="11">
        <v>1E-3</v>
      </c>
      <c r="AR16" s="11">
        <v>1.4192</v>
      </c>
      <c r="AS16" s="11">
        <v>9.4799999999999995E-2</v>
      </c>
      <c r="AT16" s="11">
        <v>2.69E-2</v>
      </c>
      <c r="AU16" s="11">
        <v>1.8E-3</v>
      </c>
      <c r="AV16" s="11">
        <v>38.284500000000001</v>
      </c>
      <c r="AW16" s="11">
        <v>0.99419999999999997</v>
      </c>
      <c r="AX16" s="11">
        <v>0.56140000000000001</v>
      </c>
      <c r="AY16" s="11">
        <v>1.46E-2</v>
      </c>
      <c r="AZ16" s="11">
        <v>0.47213845548708527</v>
      </c>
      <c r="BA16" s="11">
        <v>20.869888475836433</v>
      </c>
      <c r="BB16" s="11">
        <v>0.90855005949345558</v>
      </c>
      <c r="BC16" s="11">
        <v>0.73669943949278682</v>
      </c>
      <c r="BD16" s="11">
        <v>0.47035440902857534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2.7318749999999999E-2</v>
      </c>
      <c r="BJ16" s="4">
        <f>DSTDEV(PlotSort,"PhxRed",$BK$31:$BK$32)/SQRT($BH16)</f>
        <v>3.9562384807625875E-4</v>
      </c>
      <c r="BK16" s="4">
        <f>DAVERAGE(PlotSort,"PhxRedEdge",$BK$31:$BK$32)</f>
        <v>0.20683125000000002</v>
      </c>
      <c r="BL16" s="4">
        <f>DSTDEV(PlotSort,"PhxRedEdge",$BK$31:$BK$32)/SQRT($BH16)</f>
        <v>3.5858601798127408E-3</v>
      </c>
      <c r="BM16" s="4">
        <f>DAVERAGE(PlotSort,"TMRed",$BK$31:$BK$32)</f>
        <v>2.7650000000000001E-2</v>
      </c>
      <c r="BN16" s="4">
        <f>DSTDEV(PlotSort,"TMRed",$BK$31:$BK$32)/SQRT($BH16)</f>
        <v>4.8913188405582406E-4</v>
      </c>
      <c r="BO16" s="4">
        <f>DAVERAGE(PlotSort,"TMNIR",$BK$31:$BK$32)</f>
        <v>0.55324375000000003</v>
      </c>
      <c r="BP16" s="4">
        <f>DSTDEV(PlotSort,"TMNIR",$BK$31:$BK$32)/SQRT($BH16)</f>
        <v>7.5792862941814424E-3</v>
      </c>
      <c r="BQ16" s="4">
        <f>DAVERAGE(PlotSort,"NDRE",$BK$31:$BK$32)</f>
        <v>0.45600888395989242</v>
      </c>
      <c r="BR16" s="4">
        <f>DSTDEV(PlotSort,"NDRE",$BK$31:$BK$32)/SQRT($BH16)</f>
        <v>3.2368141496625898E-3</v>
      </c>
      <c r="BS16" s="4">
        <f>DAVERAGE(PlotSort,"rvi",$BK$31:$BK$32)</f>
        <v>20.050632970184484</v>
      </c>
      <c r="BT16" s="4">
        <f>DSTDEV(PlotSort,"rvi",$BK$31:$BK$32)/SQRT($BH16)</f>
        <v>0.24706044324342008</v>
      </c>
      <c r="BU16" s="17">
        <f>DAVERAGE(PlotSort,"ndvi",$BK$31:$BK$32)</f>
        <v>0.90480124214117741</v>
      </c>
      <c r="BV16" s="4">
        <f>DSTDEV(PlotSort,"ndvi",$BK$31:$BK$32)/SQRT($BH16)</f>
        <v>1.0805377506592588E-3</v>
      </c>
      <c r="BW16" s="17">
        <f>DAVERAGE(PlotSort,"SAVI",$BK$31:$BK$32)</f>
        <v>0.72886027864840131</v>
      </c>
      <c r="BX16" s="4">
        <f>DSTDEV(PlotSort,"SAVI",$BK$31:$BK$32)/SQRT($BH16)</f>
        <v>4.8632869994700567E-3</v>
      </c>
      <c r="BY16" s="17">
        <f>DAVERAGE(PlotSort,"CCCI",$BK$31:$BK$32)</f>
        <v>0.39291053203444182</v>
      </c>
      <c r="BZ16" s="4">
        <f>DSTDEV(PlotSort,"CCCI",$BK$31:$BK$32)/SQRT($BH16)</f>
        <v>1.5745668488442312E-2</v>
      </c>
    </row>
    <row r="17" spans="2:78" ht="13.5" customHeight="1" x14ac:dyDescent="0.2">
      <c r="B17" s="10">
        <v>216</v>
      </c>
      <c r="C17" s="10">
        <v>9.1010000000000009</v>
      </c>
      <c r="D17" s="10">
        <v>216.37921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34.200000000000003</v>
      </c>
      <c r="Q17" s="24">
        <v>1.37</v>
      </c>
      <c r="R17" s="24">
        <v>4</v>
      </c>
      <c r="S17" s="24">
        <v>49.1</v>
      </c>
      <c r="T17" s="24">
        <v>95.47</v>
      </c>
      <c r="U17" s="10">
        <v>1</v>
      </c>
      <c r="V17" s="10">
        <v>0</v>
      </c>
      <c r="W17" s="10">
        <v>1</v>
      </c>
      <c r="X17" s="10">
        <v>1</v>
      </c>
      <c r="Y17" s="10">
        <v>1</v>
      </c>
      <c r="Z17" s="10">
        <v>1</v>
      </c>
      <c r="AA17" s="10">
        <v>135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0.66069999999999995</v>
      </c>
      <c r="AK17" s="10">
        <v>1.7500000000000002E-2</v>
      </c>
      <c r="AL17" s="11">
        <v>2.3900000000000001E-2</v>
      </c>
      <c r="AM17" s="11">
        <v>5.9999999999999995E-4</v>
      </c>
      <c r="AN17" s="11">
        <v>1.8402000000000001</v>
      </c>
      <c r="AO17" s="11">
        <v>3.6400000000000002E-2</v>
      </c>
      <c r="AP17" s="11">
        <v>0.17780000000000001</v>
      </c>
      <c r="AQ17" s="11">
        <v>3.5000000000000001E-3</v>
      </c>
      <c r="AR17" s="11">
        <v>1.2224999999999999</v>
      </c>
      <c r="AS17" s="11">
        <v>3.5799999999999998E-2</v>
      </c>
      <c r="AT17" s="11">
        <v>2.3199999999999998E-2</v>
      </c>
      <c r="AU17" s="11">
        <v>6.9999999999999999E-4</v>
      </c>
      <c r="AV17" s="11">
        <v>36.630899999999997</v>
      </c>
      <c r="AW17" s="11">
        <v>0.70099999999999996</v>
      </c>
      <c r="AX17" s="11">
        <v>0.5383</v>
      </c>
      <c r="AY17" s="11">
        <v>1.03E-2</v>
      </c>
      <c r="AZ17" s="11">
        <v>0.50342130987292277</v>
      </c>
      <c r="BA17" s="11">
        <v>23.202586206896552</v>
      </c>
      <c r="BB17" s="11">
        <v>0.91736420302760469</v>
      </c>
      <c r="BC17" s="11">
        <v>0.727885068299576</v>
      </c>
      <c r="BD17" s="11">
        <v>0.61430933208392613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2.5662499999999998E-2</v>
      </c>
      <c r="BJ17" s="4">
        <f>DSTDEV(PlotSort,"PhxRed",$BL$31:$BL$32)/SQRT($BH17)</f>
        <v>4.1138738839849401E-4</v>
      </c>
      <c r="BK17" s="4">
        <f>DAVERAGE(PlotSort,"PhxRedEdge",$BL$31:$BL$32)</f>
        <v>0.19224374999999999</v>
      </c>
      <c r="BL17" s="4">
        <f>DSTDEV(PlotSort,"PhxRedEdge",$BL$31:$BL$32)/SQRT($BH17)</f>
        <v>3.7847277395474579E-3</v>
      </c>
      <c r="BM17" s="4">
        <f>DAVERAGE(PlotSort,"TMRed",$BL$31:$BL$32)</f>
        <v>2.5274999999999999E-2</v>
      </c>
      <c r="BN17" s="4">
        <f>DSTDEV(PlotSort,"TMRed",$BL$31:$BL$32)/SQRT($BH17)</f>
        <v>4.4276592762617435E-4</v>
      </c>
      <c r="BO17" s="4">
        <f>DAVERAGE(PlotSort,"TMNIR",$BL$31:$BL$32)</f>
        <v>0.56266874999999994</v>
      </c>
      <c r="BP17" s="4">
        <f>DSTDEV(PlotSort,"TMNIR",$BL$31:$BL$32)/SQRT($BH17)</f>
        <v>1.1802929434219568E-2</v>
      </c>
      <c r="BQ17" s="4">
        <f>DAVERAGE(PlotSort,"NDRE",$BL$31:$BL$32)</f>
        <v>0.49033513619911562</v>
      </c>
      <c r="BR17" s="4">
        <f>DSTDEV(PlotSort,"NDRE",$BL$31:$BL$32)/SQRT($BH17)</f>
        <v>4.1600310741565739E-3</v>
      </c>
      <c r="BS17" s="4">
        <f>DAVERAGE(PlotSort,"rvi",$BL$31:$BL$32)</f>
        <v>22.277344649475527</v>
      </c>
      <c r="BT17" s="4">
        <f>DSTDEV(PlotSort,"rvi",$BL$31:$BL$32)/SQRT($BH17)</f>
        <v>0.34453733730407399</v>
      </c>
      <c r="BU17" s="17">
        <f>DAVERAGE(PlotSort,"ndvi",$BL$31:$BL$32)</f>
        <v>0.91378222610992255</v>
      </c>
      <c r="BV17" s="4">
        <f>DSTDEV(PlotSort,"ndvi",$BL$31:$BL$32)/SQRT($BH17)</f>
        <v>1.3434396392991829E-3</v>
      </c>
      <c r="BW17" s="17">
        <f>DAVERAGE(PlotSort,"SAVI",$BL$31:$BL$32)</f>
        <v>0.73962658962146866</v>
      </c>
      <c r="BX17" s="4">
        <f>DSTDEV(PlotSort,"SAVI",$BL$31:$BL$32)/SQRT($BH17)</f>
        <v>7.8858658553304772E-3</v>
      </c>
      <c r="BY17" s="17">
        <f>DAVERAGE(PlotSort,"CCCI",$BL$31:$BL$32)</f>
        <v>0.55381864681314263</v>
      </c>
      <c r="BZ17" s="4">
        <f>DSTDEV(PlotSort,"CCCI",$BL$31:$BL$32)/SQRT($BH17)</f>
        <v>1.9767587777222168E-2</v>
      </c>
    </row>
    <row r="18" spans="2:78" ht="13.5" customHeight="1" x14ac:dyDescent="0.2">
      <c r="B18" s="10">
        <v>216</v>
      </c>
      <c r="C18" s="10">
        <v>9.1739999999999995</v>
      </c>
      <c r="D18" s="10">
        <v>216.38225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34.200000000000003</v>
      </c>
      <c r="Q18" s="24">
        <v>1.37</v>
      </c>
      <c r="R18" s="24">
        <v>4</v>
      </c>
      <c r="S18" s="24">
        <v>48.18</v>
      </c>
      <c r="T18" s="24">
        <v>96.15</v>
      </c>
      <c r="U18" s="10">
        <v>1</v>
      </c>
      <c r="V18" s="10">
        <v>0</v>
      </c>
      <c r="W18" s="10">
        <v>1</v>
      </c>
      <c r="X18" s="10">
        <v>1</v>
      </c>
      <c r="Y18" s="10">
        <v>1</v>
      </c>
      <c r="Z18" s="10">
        <v>1</v>
      </c>
      <c r="AA18" s="10">
        <v>135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0.82530000000000003</v>
      </c>
      <c r="AK18" s="10">
        <v>5.0000000000000001E-3</v>
      </c>
      <c r="AL18" s="11">
        <v>2.92E-2</v>
      </c>
      <c r="AM18" s="11">
        <v>2.0000000000000001E-4</v>
      </c>
      <c r="AN18" s="11">
        <v>2.4079999999999999</v>
      </c>
      <c r="AO18" s="11">
        <v>8.9599999999999999E-2</v>
      </c>
      <c r="AP18" s="11">
        <v>0.2276</v>
      </c>
      <c r="AQ18" s="11">
        <v>8.5000000000000006E-3</v>
      </c>
      <c r="AR18" s="11">
        <v>1.5904</v>
      </c>
      <c r="AS18" s="11">
        <v>7.6E-3</v>
      </c>
      <c r="AT18" s="11">
        <v>2.9600000000000001E-2</v>
      </c>
      <c r="AU18" s="11">
        <v>1E-4</v>
      </c>
      <c r="AV18" s="11">
        <v>41.697800000000001</v>
      </c>
      <c r="AW18" s="11">
        <v>1.0004999999999999</v>
      </c>
      <c r="AX18" s="11">
        <v>0.60109999999999997</v>
      </c>
      <c r="AY18" s="11">
        <v>1.44E-2</v>
      </c>
      <c r="AZ18" s="11">
        <v>0.45070592494268125</v>
      </c>
      <c r="BA18" s="11">
        <v>20.307432432432432</v>
      </c>
      <c r="BB18" s="11">
        <v>0.90613603932138909</v>
      </c>
      <c r="BC18" s="11">
        <v>0.75815866277527189</v>
      </c>
      <c r="BD18" s="11">
        <v>0.36046547176156168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2.6012499999999997E-2</v>
      </c>
      <c r="BJ18" s="4">
        <f>DSTDEV(PlotSort,"PhxRed",$BJ$35:$BJ$36)/SQRT($BH18)</f>
        <v>4.0823553250543976E-4</v>
      </c>
      <c r="BK18" s="4">
        <f>DAVERAGE(PlotSort,"PhxRedEdge",$BJ$35:$BJ$36)</f>
        <v>0.19498124999999999</v>
      </c>
      <c r="BL18" s="4">
        <f>DSTDEV(PlotSort,"PhxRedEdge",$BJ$35:$BJ$36)/SQRT($BH18)</f>
        <v>3.7624484354163131E-3</v>
      </c>
      <c r="BM18" s="4">
        <f>DAVERAGE(PlotSort,"TMRed",$BJ$35:$BJ$36)</f>
        <v>2.5756250000000001E-2</v>
      </c>
      <c r="BN18" s="4">
        <f>DSTDEV(PlotSort,"TMRed",$BJ$35:$BJ$36)/SQRT($BH18)</f>
        <v>5.3564359652664571E-4</v>
      </c>
      <c r="BO18" s="4">
        <f>DAVERAGE(PlotSort,"TMNIR",$BJ$35:$BJ$36)</f>
        <v>0.55765624999999996</v>
      </c>
      <c r="BP18" s="4">
        <f>DSTDEV(PlotSort,"TMNIR",$BJ$35:$BJ$36)/SQRT($BH18)</f>
        <v>9.8391436312228568E-3</v>
      </c>
      <c r="BQ18" s="4">
        <f>DAVERAGE(PlotSort,"NDRE",$BJ$35:$BJ$36)</f>
        <v>0.4818137337200683</v>
      </c>
      <c r="BR18" s="4">
        <f>DSTDEV(PlotSort,"NDRE",$BJ$35:$BJ$36)/SQRT($BH18)</f>
        <v>4.7665184803560032E-3</v>
      </c>
      <c r="BS18" s="4">
        <f>DAVERAGE(PlotSort,"rvi",$BJ$35:$BJ$36)</f>
        <v>21.726623706201288</v>
      </c>
      <c r="BT18" s="4">
        <f>DSTDEV(PlotSort,"rvi",$BJ$35:$BJ$36)/SQRT($BH18)</f>
        <v>0.40613334444157156</v>
      </c>
      <c r="BU18" s="17">
        <f>DAVERAGE(PlotSort,"ndvi",$BJ$35:$BJ$36)</f>
        <v>0.91157243337467375</v>
      </c>
      <c r="BV18" s="4">
        <f>DSTDEV(PlotSort,"ndvi",$BJ$35:$BJ$36)/SQRT($BH18)</f>
        <v>1.5888951171323809E-3</v>
      </c>
      <c r="BW18" s="17">
        <f>DAVERAGE(PlotSort,"SAVI",$BJ$35:$BJ$36)</f>
        <v>0.73552987276262072</v>
      </c>
      <c r="BX18" s="4">
        <f>DSTDEV(PlotSort,"SAVI",$BJ$35:$BJ$36)/SQRT($BH18)</f>
        <v>6.4934970812929463E-3</v>
      </c>
      <c r="BY18" s="17">
        <f>DAVERAGE(PlotSort,"CCCI",$BJ$35:$BJ$36)</f>
        <v>0.51393005112095203</v>
      </c>
      <c r="BZ18" s="4">
        <f>DSTDEV(PlotSort,"CCCI",$BJ$35:$BJ$36)/SQRT($BH18)</f>
        <v>2.2392553476274935E-2</v>
      </c>
    </row>
    <row r="19" spans="2:78" ht="13.5" customHeight="1" x14ac:dyDescent="0.2">
      <c r="B19" s="10">
        <v>216</v>
      </c>
      <c r="C19" s="10">
        <v>9.1809999999999992</v>
      </c>
      <c r="D19" s="10">
        <v>216.38254000000001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34.200000000000003</v>
      </c>
      <c r="Q19" s="24">
        <v>1.37</v>
      </c>
      <c r="R19" s="24">
        <v>4</v>
      </c>
      <c r="S19" s="24">
        <v>48.1</v>
      </c>
      <c r="T19" s="24">
        <v>96.22</v>
      </c>
      <c r="U19" s="10">
        <v>1</v>
      </c>
      <c r="V19" s="10">
        <v>0</v>
      </c>
      <c r="W19" s="10">
        <v>1</v>
      </c>
      <c r="X19" s="10">
        <v>1</v>
      </c>
      <c r="Y19" s="10">
        <v>1</v>
      </c>
      <c r="Z19" s="10">
        <v>1</v>
      </c>
      <c r="AA19" s="10">
        <v>135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0.76100000000000001</v>
      </c>
      <c r="AK19" s="10">
        <v>5.0000000000000001E-3</v>
      </c>
      <c r="AL19" s="11">
        <v>2.69E-2</v>
      </c>
      <c r="AM19" s="11">
        <v>2.0000000000000001E-4</v>
      </c>
      <c r="AN19" s="11">
        <v>2.1435</v>
      </c>
      <c r="AO19" s="11">
        <v>1.24E-2</v>
      </c>
      <c r="AP19" s="11">
        <v>0.20219999999999999</v>
      </c>
      <c r="AQ19" s="11">
        <v>1.1999999999999999E-3</v>
      </c>
      <c r="AR19" s="11">
        <v>1.3580000000000001</v>
      </c>
      <c r="AS19" s="11">
        <v>2.2000000000000001E-3</v>
      </c>
      <c r="AT19" s="11">
        <v>2.52E-2</v>
      </c>
      <c r="AU19" s="11">
        <v>0</v>
      </c>
      <c r="AV19" s="11">
        <v>41.104999999999997</v>
      </c>
      <c r="AW19" s="11">
        <v>0.20799999999999999</v>
      </c>
      <c r="AX19" s="11">
        <v>0.59150000000000003</v>
      </c>
      <c r="AY19" s="11">
        <v>3.0000000000000001E-3</v>
      </c>
      <c r="AZ19" s="11">
        <v>0.4904875897694343</v>
      </c>
      <c r="BA19" s="11">
        <v>23.472222222222221</v>
      </c>
      <c r="BB19" s="11">
        <v>0.91827468785471056</v>
      </c>
      <c r="BC19" s="11">
        <v>0.76067878570788938</v>
      </c>
      <c r="BD19" s="11">
        <v>0.54194575235601594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2.6968749999999996E-2</v>
      </c>
      <c r="BJ19" s="4">
        <f>DSTDEV(PlotSort,"PhxRed",$BK$35:$BK$36)/SQRT($BH19)</f>
        <v>4.6910542081000657E-4</v>
      </c>
      <c r="BK19" s="4">
        <f>DAVERAGE(PlotSort,"PhxRedEdge",$BK$35:$BK$36)</f>
        <v>0.20409374999999999</v>
      </c>
      <c r="BL19" s="4">
        <f>DSTDEV(PlotSort,"PhxRedEdge",$BK$35:$BK$36)/SQRT($BH19)</f>
        <v>4.1655478706287838E-3</v>
      </c>
      <c r="BM19" s="4">
        <f>DAVERAGE(PlotSort,"TMRed",$BK$35:$BK$36)</f>
        <v>2.7168749999999998E-2</v>
      </c>
      <c r="BN19" s="4">
        <f>DSTDEV(PlotSort,"TMRed",$BK$35:$BK$36)/SQRT($BH19)</f>
        <v>5.1951249182927899E-4</v>
      </c>
      <c r="BO19" s="4">
        <f>DAVERAGE(PlotSort,"TMNIR",$BK$35:$BK$36)</f>
        <v>0.55825625000000001</v>
      </c>
      <c r="BP19" s="4">
        <f>DSTDEV(PlotSort,"TMNIR",$BK$35:$BK$36)/SQRT($BH19)</f>
        <v>1.0143717138989702E-2</v>
      </c>
      <c r="BQ19" s="4">
        <f>DAVERAGE(PlotSort,"NDRE",$BK$35:$BK$36)</f>
        <v>0.46453028643893968</v>
      </c>
      <c r="BR19" s="4">
        <f>DSTDEV(PlotSort,"NDRE",$BK$35:$BK$36)/SQRT($BH19)</f>
        <v>5.8636388630442376E-3</v>
      </c>
      <c r="BS19" s="4">
        <f>DAVERAGE(PlotSort,"rvi",$BK$35:$BK$36)</f>
        <v>20.60135391345872</v>
      </c>
      <c r="BT19" s="4">
        <f>DSTDEV(PlotSort,"rvi",$BK$35:$BK$36)/SQRT($BH19)</f>
        <v>0.37130531796981003</v>
      </c>
      <c r="BU19" s="17">
        <f>DAVERAGE(PlotSort,"ndvi",$BK$35:$BK$36)</f>
        <v>0.90701103487642654</v>
      </c>
      <c r="BV19" s="4">
        <f>DSTDEV(PlotSort,"ndvi",$BK$35:$BK$36)/SQRT($BH19)</f>
        <v>1.5629655876018933E-3</v>
      </c>
      <c r="BW19" s="17">
        <f>DAVERAGE(PlotSort,"SAVI",$BK$35:$BK$36)</f>
        <v>0.73295699550724913</v>
      </c>
      <c r="BX19" s="4">
        <f>DSTDEV(PlotSort,"SAVI",$BK$35:$BK$36)/SQRT($BH19)</f>
        <v>6.8786671336803565E-3</v>
      </c>
      <c r="BY19" s="17">
        <f>DAVERAGE(PlotSort,"CCCI",$BK$35:$BK$36)</f>
        <v>0.43279912772663254</v>
      </c>
      <c r="BZ19" s="4">
        <f>DSTDEV(PlotSort,"CCCI",$BK$35:$BK$36)/SQRT($BH19)</f>
        <v>2.7944533881440154E-2</v>
      </c>
    </row>
    <row r="20" spans="2:78" ht="13.5" customHeight="1" x14ac:dyDescent="0.2">
      <c r="B20" s="10">
        <v>216</v>
      </c>
      <c r="C20" s="10">
        <v>9.1890000000000001</v>
      </c>
      <c r="D20" s="10">
        <v>216.38287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34.200000000000003</v>
      </c>
      <c r="Q20" s="24">
        <v>1.37</v>
      </c>
      <c r="R20" s="24">
        <v>4</v>
      </c>
      <c r="S20" s="24">
        <v>48</v>
      </c>
      <c r="T20" s="24">
        <v>96.3</v>
      </c>
      <c r="U20" s="10">
        <v>1</v>
      </c>
      <c r="V20" s="10">
        <v>0</v>
      </c>
      <c r="W20" s="10">
        <v>1</v>
      </c>
      <c r="X20" s="10">
        <v>1</v>
      </c>
      <c r="Y20" s="10">
        <v>1</v>
      </c>
      <c r="Z20" s="10">
        <v>1</v>
      </c>
      <c r="AA20" s="10">
        <v>135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0.72040000000000004</v>
      </c>
      <c r="AK20" s="10">
        <v>6.0299999999999999E-2</v>
      </c>
      <c r="AL20" s="11">
        <v>2.5399999999999999E-2</v>
      </c>
      <c r="AM20" s="11">
        <v>2.0999999999999999E-3</v>
      </c>
      <c r="AN20" s="11">
        <v>1.9217</v>
      </c>
      <c r="AO20" s="11">
        <v>0.1918</v>
      </c>
      <c r="AP20" s="11">
        <v>0.18090000000000001</v>
      </c>
      <c r="AQ20" s="11">
        <v>1.7999999999999999E-2</v>
      </c>
      <c r="AR20" s="11">
        <v>1.3544</v>
      </c>
      <c r="AS20" s="11">
        <v>9.9699999999999997E-2</v>
      </c>
      <c r="AT20" s="11">
        <v>2.5100000000000001E-2</v>
      </c>
      <c r="AU20" s="11">
        <v>1.8E-3</v>
      </c>
      <c r="AV20" s="11">
        <v>38.490400000000001</v>
      </c>
      <c r="AW20" s="11">
        <v>2.5354999999999999</v>
      </c>
      <c r="AX20" s="11">
        <v>0.55269999999999997</v>
      </c>
      <c r="AY20" s="11">
        <v>3.6400000000000002E-2</v>
      </c>
      <c r="AZ20" s="11">
        <v>0.50681570338058879</v>
      </c>
      <c r="BA20" s="11">
        <v>22.019920318725099</v>
      </c>
      <c r="BB20" s="11">
        <v>0.91311872620283829</v>
      </c>
      <c r="BC20" s="11">
        <v>0.73427352013360558</v>
      </c>
      <c r="BD20" s="11">
        <v>0.64518811289993205</v>
      </c>
      <c r="BE20" s="27"/>
    </row>
    <row r="21" spans="2:78" ht="13.5" customHeight="1" x14ac:dyDescent="0.2">
      <c r="B21" s="10">
        <v>216</v>
      </c>
      <c r="C21" s="10">
        <v>9.1980000000000004</v>
      </c>
      <c r="D21" s="10">
        <v>216.38325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34.200000000000003</v>
      </c>
      <c r="Q21" s="24">
        <v>1.37</v>
      </c>
      <c r="R21" s="24">
        <v>4</v>
      </c>
      <c r="S21" s="24">
        <v>47.88</v>
      </c>
      <c r="T21" s="24">
        <v>96.38</v>
      </c>
      <c r="U21" s="10">
        <v>1</v>
      </c>
      <c r="V21" s="10">
        <v>0</v>
      </c>
      <c r="W21" s="10">
        <v>1</v>
      </c>
      <c r="X21" s="10">
        <v>1</v>
      </c>
      <c r="Y21" s="10">
        <v>1</v>
      </c>
      <c r="Z21" s="10">
        <v>1</v>
      </c>
      <c r="AA21" s="10">
        <v>135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0.7681</v>
      </c>
      <c r="AK21" s="10">
        <v>2.5499999999999998E-2</v>
      </c>
      <c r="AL21" s="11">
        <v>2.7E-2</v>
      </c>
      <c r="AM21" s="11">
        <v>8.9999999999999998E-4</v>
      </c>
      <c r="AN21" s="11">
        <v>2.1844000000000001</v>
      </c>
      <c r="AO21" s="11">
        <v>1.6299999999999999E-2</v>
      </c>
      <c r="AP21" s="11">
        <v>0.2051</v>
      </c>
      <c r="AQ21" s="11">
        <v>1.5E-3</v>
      </c>
      <c r="AR21" s="11">
        <v>1.4456</v>
      </c>
      <c r="AS21" s="11">
        <v>7.1999999999999995E-2</v>
      </c>
      <c r="AT21" s="11">
        <v>2.6700000000000002E-2</v>
      </c>
      <c r="AU21" s="11">
        <v>1.2999999999999999E-3</v>
      </c>
      <c r="AV21" s="11">
        <v>43.867199999999997</v>
      </c>
      <c r="AW21" s="11">
        <v>0.1414</v>
      </c>
      <c r="AX21" s="11">
        <v>0.62849999999999995</v>
      </c>
      <c r="AY21" s="11">
        <v>2E-3</v>
      </c>
      <c r="AZ21" s="11">
        <v>0.50791746641074853</v>
      </c>
      <c r="BA21" s="11">
        <v>23.539325842696627</v>
      </c>
      <c r="BB21" s="11">
        <v>0.91849816849816834</v>
      </c>
      <c r="BC21" s="11">
        <v>0.78142313019390575</v>
      </c>
      <c r="BD21" s="11">
        <v>0.6352081007743654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0.26169999999999999</v>
      </c>
      <c r="BJ21" s="4"/>
      <c r="BK21" s="4">
        <f>DAVERAGE(PlotSort2,"PhxRedEdge",$BO$31:$BO$32)</f>
        <v>0.28210000000000002</v>
      </c>
      <c r="BL21" s="4"/>
      <c r="BM21" s="4">
        <f>DAVERAGE(PlotSort2,"TMRed",$BO$31:$BO$32)</f>
        <v>0.25469999999999998</v>
      </c>
      <c r="BN21" s="4"/>
      <c r="BO21" s="4">
        <f>DAVERAGE(PlotSort2,"TMNIR",$BO$31:$BO$32)</f>
        <v>0.31909999999999999</v>
      </c>
      <c r="BP21" s="4"/>
      <c r="BQ21" s="4">
        <f>DAVERAGE(PlotSort2,"NDRE",$BO$31:$BO$32)</f>
        <v>6.1543579507651332E-2</v>
      </c>
      <c r="BR21" s="4"/>
      <c r="BS21" s="4">
        <f>DAVERAGE(PlotSort2,"rvi",$BO$31:$BO$32)</f>
        <v>1.2528464860620339</v>
      </c>
      <c r="BT21" s="4"/>
      <c r="BU21" s="17">
        <f>DAVERAGE(PlotSort2,"ndvi",$BO$31:$BO$32)</f>
        <v>0.11223422795399096</v>
      </c>
      <c r="BV21" s="4"/>
      <c r="BW21" s="17">
        <f>DAVERAGE(PlotSort2,"SAVI",$BO$31:$BO$32)</f>
        <v>8.9960886571056095E-2</v>
      </c>
      <c r="BX21" s="4"/>
      <c r="BY21" s="17">
        <f>DAVERAGE(PlotSort2,"CCCI",$BO$31:$BO$32)</f>
        <v>0.54455262087938572</v>
      </c>
      <c r="BZ21" s="4"/>
    </row>
    <row r="22" spans="2:78" ht="13.5" customHeight="1" x14ac:dyDescent="0.2">
      <c r="B22" s="10">
        <v>216</v>
      </c>
      <c r="C22" s="10">
        <v>9.2070000000000007</v>
      </c>
      <c r="D22" s="10">
        <v>216.38363000000001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34.200000000000003</v>
      </c>
      <c r="Q22" s="24">
        <v>1.37</v>
      </c>
      <c r="R22" s="24">
        <v>4</v>
      </c>
      <c r="S22" s="24">
        <v>47.77</v>
      </c>
      <c r="T22" s="24">
        <v>96.47</v>
      </c>
      <c r="U22" s="10">
        <v>1</v>
      </c>
      <c r="V22" s="10">
        <v>0</v>
      </c>
      <c r="W22" s="10">
        <v>1</v>
      </c>
      <c r="X22" s="10">
        <v>1</v>
      </c>
      <c r="Y22" s="10">
        <v>1</v>
      </c>
      <c r="Z22" s="10">
        <v>1</v>
      </c>
      <c r="AA22" s="10">
        <v>135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0.71730000000000005</v>
      </c>
      <c r="AK22" s="10">
        <v>5.6399999999999999E-2</v>
      </c>
      <c r="AL22" s="11">
        <v>2.52E-2</v>
      </c>
      <c r="AM22" s="11">
        <v>2E-3</v>
      </c>
      <c r="AN22" s="11">
        <v>2.0758000000000001</v>
      </c>
      <c r="AO22" s="11">
        <v>5.8799999999999998E-2</v>
      </c>
      <c r="AP22" s="11">
        <v>0.19439999999999999</v>
      </c>
      <c r="AQ22" s="11">
        <v>5.4999999999999997E-3</v>
      </c>
      <c r="AR22" s="11">
        <v>1.3075000000000001</v>
      </c>
      <c r="AS22" s="11">
        <v>0.1109</v>
      </c>
      <c r="AT22" s="11">
        <v>2.41E-2</v>
      </c>
      <c r="AU22" s="11">
        <v>2E-3</v>
      </c>
      <c r="AV22" s="11">
        <v>39.7592</v>
      </c>
      <c r="AW22" s="11">
        <v>1.9406000000000001</v>
      </c>
      <c r="AX22" s="11">
        <v>0.56830000000000003</v>
      </c>
      <c r="AY22" s="11">
        <v>2.7699999999999999E-2</v>
      </c>
      <c r="AZ22" s="11">
        <v>0.49023207027664872</v>
      </c>
      <c r="BA22" s="11">
        <v>23.580912863070541</v>
      </c>
      <c r="BB22" s="11">
        <v>0.91863605671843351</v>
      </c>
      <c r="BC22" s="11">
        <v>0.7472537532039546</v>
      </c>
      <c r="BD22" s="11">
        <v>0.53953304404591407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0.29535</v>
      </c>
      <c r="BJ22" s="4">
        <f>DSTDEV(PlotSort2,"PhxRed",$BP$31:$BP$32)/SQRT($BH22)</f>
        <v>5.6499999999999875E-3</v>
      </c>
      <c r="BK22" s="4">
        <f>DAVERAGE(PlotSort2,"PhxRedEdge",$BP$31:$BP$32)</f>
        <v>0.31919999999999998</v>
      </c>
      <c r="BL22" s="4">
        <f>DSTDEV(PlotSort2,"PhxRedEdge",$BP$31:$BP$32)/SQRT($BH22)</f>
        <v>6.0999999999999943E-3</v>
      </c>
      <c r="BM22" s="4">
        <f>DAVERAGE(PlotSort2,"TMRed",$BP$31:$BP$32)</f>
        <v>0.28939999999999999</v>
      </c>
      <c r="BN22" s="4">
        <f>DSTDEV(PlotSort2,"TMRed",$BP$31:$BP$32)/SQRT($BH22)</f>
        <v>5.7999999999999987E-3</v>
      </c>
      <c r="BO22" s="4">
        <f>DAVERAGE(PlotSort2,"TMNIR",$BP$31:$BP$32)</f>
        <v>0.35489999999999999</v>
      </c>
      <c r="BP22" s="4">
        <f>DSTDEV(PlotSort2,"TMNIR",$BP$31:$BP$32)/SQRT($BH22)</f>
        <v>7.4000000000000168E-3</v>
      </c>
      <c r="BQ22" s="4">
        <f>DAVERAGE(PlotSort2,"NDRE",$BP$31:$BP$32)</f>
        <v>5.2942113547417638E-2</v>
      </c>
      <c r="BR22" s="4">
        <f>DSTDEV(PlotSort2,"NDRE",$BP$31:$BP$32)/SQRT($BH22)</f>
        <v>8.6824131005768304E-4</v>
      </c>
      <c r="BS22" s="4">
        <f>DAVERAGE(PlotSort2,"rvi",$BP$31:$BP$32)</f>
        <v>1.2263104357066137</v>
      </c>
      <c r="BT22" s="4">
        <f>DSTDEV(PlotSort2,"rvi",$BP$31:$BP$32)/SQRT($BH22)</f>
        <v>9.9308732861658178E-4</v>
      </c>
      <c r="BU22" s="17">
        <f>DAVERAGE(PlotSort2,"ndvi",$BP$31:$BP$32)</f>
        <v>0.10165250727048489</v>
      </c>
      <c r="BV22" s="4">
        <f>DSTDEV(PlotSort2,"ndvi",$BP$31:$BP$32)/SQRT($BH22)</f>
        <v>4.0072466867859669E-4</v>
      </c>
      <c r="BW22" s="17">
        <f>DAVERAGE(PlotSort2,"SAVI",$BP$31:$BP$32)</f>
        <v>8.5847580854127525E-2</v>
      </c>
      <c r="BX22" s="4">
        <f>DSTDEV(PlotSort2,"SAVI",$BP$31:$BP$32)/SQRT($BH22)</f>
        <v>1.107062774382196E-3</v>
      </c>
      <c r="BY22" s="17">
        <f>DAVERAGE(PlotSort2,"CCCI",$BP$31:$BP$32)</f>
        <v>0.48804828722907734</v>
      </c>
      <c r="BZ22" s="4">
        <f>DSTDEV(PlotSort2,"CCCI",$BP$31:$BP$32)/SQRT($BH22)</f>
        <v>1.2549060567707354E-2</v>
      </c>
    </row>
    <row r="23" spans="2:78" ht="13.5" customHeight="1" x14ac:dyDescent="0.2">
      <c r="B23" s="10">
        <v>216</v>
      </c>
      <c r="C23" s="10">
        <v>9.2170000000000005</v>
      </c>
      <c r="D23" s="10">
        <v>216.38404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34.200000000000003</v>
      </c>
      <c r="Q23" s="24">
        <v>1.37</v>
      </c>
      <c r="R23" s="24">
        <v>4</v>
      </c>
      <c r="S23" s="24">
        <v>47.65</v>
      </c>
      <c r="T23" s="24">
        <v>96.56</v>
      </c>
      <c r="U23" s="10">
        <v>1</v>
      </c>
      <c r="V23" s="10">
        <v>0</v>
      </c>
      <c r="W23" s="10">
        <v>1</v>
      </c>
      <c r="X23" s="10">
        <v>1</v>
      </c>
      <c r="Y23" s="10">
        <v>1</v>
      </c>
      <c r="Z23" s="10">
        <v>1</v>
      </c>
      <c r="AA23" s="10">
        <v>135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0.68620000000000003</v>
      </c>
      <c r="AK23" s="10">
        <v>2.8E-3</v>
      </c>
      <c r="AL23" s="11">
        <v>2.4E-2</v>
      </c>
      <c r="AM23" s="11">
        <v>1E-4</v>
      </c>
      <c r="AN23" s="11">
        <v>1.8613</v>
      </c>
      <c r="AO23" s="11">
        <v>1.2999999999999999E-3</v>
      </c>
      <c r="AP23" s="11">
        <v>0.17380000000000001</v>
      </c>
      <c r="AQ23" s="11">
        <v>1E-4</v>
      </c>
      <c r="AR23" s="11">
        <v>1.2865</v>
      </c>
      <c r="AS23" s="11">
        <v>5.1400000000000001E-2</v>
      </c>
      <c r="AT23" s="11">
        <v>2.3699999999999999E-2</v>
      </c>
      <c r="AU23" s="11">
        <v>8.9999999999999998E-4</v>
      </c>
      <c r="AV23" s="11">
        <v>33.009599999999999</v>
      </c>
      <c r="AW23" s="11">
        <v>0.25380000000000003</v>
      </c>
      <c r="AX23" s="11">
        <v>0.47060000000000002</v>
      </c>
      <c r="AY23" s="11">
        <v>3.5999999999999999E-3</v>
      </c>
      <c r="AZ23" s="11">
        <v>0.46058348851644937</v>
      </c>
      <c r="BA23" s="11">
        <v>19.856540084388186</v>
      </c>
      <c r="BB23" s="11">
        <v>0.90410681772203116</v>
      </c>
      <c r="BC23" s="11">
        <v>0.67419289952730566</v>
      </c>
      <c r="BD23" s="11">
        <v>0.41992856803931067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0.22914999999999999</v>
      </c>
      <c r="BJ23" s="4">
        <f>DSTDEV(PlotSort2,"PhxRed",$BQ$31:$BQ$32)/SQRT($BH23)</f>
        <v>6.3850000000000046E-2</v>
      </c>
      <c r="BK23" s="4">
        <f>DAVERAGE(PlotSort2,"PhxRedEdge",$BQ$31:$BQ$32)</f>
        <v>0.26845000000000002</v>
      </c>
      <c r="BL23" s="4">
        <f>DSTDEV(PlotSort2,"PhxRedEdge",$BQ$31:$BQ$32)/SQRT($BH23)</f>
        <v>6.6649999999999959E-2</v>
      </c>
      <c r="BM23" s="4">
        <f>DAVERAGE(PlotSort2,"TMRed",$BQ$31:$BQ$32)</f>
        <v>0.22895000000000001</v>
      </c>
      <c r="BN23" s="4">
        <f>DSTDEV(PlotSort2,"TMRed",$BQ$31:$BQ$32)/SQRT($BH23)</f>
        <v>6.3649999999999957E-2</v>
      </c>
      <c r="BO23" s="4">
        <f>DAVERAGE(PlotSort2,"TMNIR",$BQ$31:$BQ$32)</f>
        <v>0.30120000000000002</v>
      </c>
      <c r="BP23" s="4">
        <f>DSTDEV(PlotSort2,"TMNIR",$BQ$31:$BQ$32)/SQRT($BH23)</f>
        <v>7.1100000000000024E-2</v>
      </c>
      <c r="BQ23" s="4">
        <f>DAVERAGE(PlotSort2,"NDRE",$BQ$31:$BQ$32)</f>
        <v>5.9055682516902158E-2</v>
      </c>
      <c r="BR23" s="4">
        <f>DSTDEV(PlotSort2,"NDRE",$BQ$31:$BQ$32)/SQRT($BH23)</f>
        <v>6.4687444337808275E-3</v>
      </c>
      <c r="BS23" s="4">
        <f>DAVERAGE(PlotSort2,"rvi",$BQ$31:$BQ$32)</f>
        <v>1.3322000141419379</v>
      </c>
      <c r="BT23" s="4">
        <f>DSTDEV(PlotSort2,"rvi",$BQ$31:$BQ$32)/SQRT($BH23)</f>
        <v>5.9814504914323496E-2</v>
      </c>
      <c r="BU23" s="17">
        <f>DAVERAGE(PlotSort2,"ndvi",$BQ$31:$BQ$32)</f>
        <v>0.14187616150933507</v>
      </c>
      <c r="BV23" s="4">
        <f>DSTDEV(PlotSort2,"ndvi",$BQ$31:$BQ$32)/SQRT($BH23)</f>
        <v>2.2008512238768155E-2</v>
      </c>
      <c r="BW23" s="17">
        <f>DAVERAGE(PlotSort2,"SAVI",$BQ$31:$BQ$32)</f>
        <v>0.10559083537450778</v>
      </c>
      <c r="BX23" s="4">
        <f>DSTDEV(PlotSort2,"SAVI",$BQ$31:$BQ$32)/SQRT($BH23)</f>
        <v>2.9640004530553099E-3</v>
      </c>
      <c r="BY23" s="17">
        <f>DAVERAGE(PlotSort2,"CCCI",$BQ$31:$BQ$32)</f>
        <v>0.23914204488260174</v>
      </c>
      <c r="BZ23" s="4">
        <f>DSTDEV(PlotSort2,"CCCI",$BQ$31:$BQ$32)/SQRT($BH23)</f>
        <v>7.0493397322247284E-2</v>
      </c>
    </row>
    <row r="24" spans="2:78" ht="13.5" customHeight="1" x14ac:dyDescent="0.2">
      <c r="B24" s="10">
        <v>216</v>
      </c>
      <c r="C24" s="10">
        <v>9.2249999999999996</v>
      </c>
      <c r="D24" s="10">
        <v>216.38437999999999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34.200000000000003</v>
      </c>
      <c r="Q24" s="24">
        <v>1.37</v>
      </c>
      <c r="R24" s="24">
        <v>4</v>
      </c>
      <c r="S24" s="24">
        <v>47.55</v>
      </c>
      <c r="T24" s="24">
        <v>96.64</v>
      </c>
      <c r="U24" s="10">
        <v>1</v>
      </c>
      <c r="V24" s="10">
        <v>0</v>
      </c>
      <c r="W24" s="10">
        <v>1</v>
      </c>
      <c r="X24" s="10">
        <v>1</v>
      </c>
      <c r="Y24" s="10">
        <v>1</v>
      </c>
      <c r="Z24" s="10">
        <v>1</v>
      </c>
      <c r="AA24" s="10">
        <v>135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0.78169999999999995</v>
      </c>
      <c r="AK24" s="10">
        <v>3.1800000000000002E-2</v>
      </c>
      <c r="AL24" s="11">
        <v>2.7300000000000001E-2</v>
      </c>
      <c r="AM24" s="11">
        <v>1.1000000000000001E-3</v>
      </c>
      <c r="AN24" s="11">
        <v>2.1539999999999999</v>
      </c>
      <c r="AO24" s="11">
        <v>0.1195</v>
      </c>
      <c r="AP24" s="11">
        <v>0.2006</v>
      </c>
      <c r="AQ24" s="11">
        <v>1.11E-2</v>
      </c>
      <c r="AR24" s="11">
        <v>1.5130999999999999</v>
      </c>
      <c r="AS24" s="11">
        <v>0.1135</v>
      </c>
      <c r="AT24" s="11">
        <v>2.7799999999999998E-2</v>
      </c>
      <c r="AU24" s="11">
        <v>2.0999999999999999E-3</v>
      </c>
      <c r="AV24" s="11">
        <v>38.575699999999998</v>
      </c>
      <c r="AW24" s="11">
        <v>2.7122999999999999</v>
      </c>
      <c r="AX24" s="11">
        <v>0.54890000000000005</v>
      </c>
      <c r="AY24" s="11">
        <v>3.8600000000000002E-2</v>
      </c>
      <c r="AZ24" s="11">
        <v>0.46470980653769184</v>
      </c>
      <c r="BA24" s="11">
        <v>19.744604316546766</v>
      </c>
      <c r="BB24" s="11">
        <v>0.90358938789665322</v>
      </c>
      <c r="BC24" s="11">
        <v>0.7259682362775145</v>
      </c>
      <c r="BD24" s="11">
        <v>0.44390145010586091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0.69350000000000001</v>
      </c>
      <c r="BJ24" s="4"/>
      <c r="BK24" s="4">
        <f>DAVERAGE(PlotSort2,"PhxRedEdge",$BR$31:$BR$32)</f>
        <v>0.68300000000000005</v>
      </c>
      <c r="BL24" s="4"/>
      <c r="BM24" s="4">
        <f>DAVERAGE(PlotSort2,"TMRed",$BR$31:$BR$32)</f>
        <v>0.69450000000000001</v>
      </c>
      <c r="BN24" s="4"/>
      <c r="BO24" s="4">
        <f>DAVERAGE(PlotSort2,"TMNIR",$BR$31:$BR$32)</f>
        <v>0.66420000000000001</v>
      </c>
      <c r="BP24" s="4"/>
      <c r="BQ24" s="4">
        <f>DAVERAGE(PlotSort2,"NDRE",$BR$31:$BR$32)</f>
        <v>-1.3954869358669863E-2</v>
      </c>
      <c r="BR24" s="4"/>
      <c r="BS24" s="4">
        <f>DAVERAGE(PlotSort2,"rvi",$BR$31:$BR$32)</f>
        <v>23.909287257019439</v>
      </c>
      <c r="BT24" s="4"/>
      <c r="BU24" s="17">
        <f>DAVERAGE(PlotSort2,"ndvi",$BR$31:$BR$32)</f>
        <v>-2.2300728637668354E-2</v>
      </c>
      <c r="BV24" s="4"/>
      <c r="BW24" s="17">
        <f>DAVERAGE(PlotSort2,"SAVI",$BR$31:$BR$32)</f>
        <v>-2.4452574379942964E-2</v>
      </c>
      <c r="BX24" s="4"/>
      <c r="BY24" s="17">
        <f>DAVERAGE(PlotSort2,"CCCI",$BR$31:$BR$32)</f>
        <v>0.4260549249226136</v>
      </c>
      <c r="BZ24" s="4"/>
    </row>
    <row r="25" spans="2:78" ht="13.5" customHeight="1" x14ac:dyDescent="0.2">
      <c r="B25" s="10">
        <v>216</v>
      </c>
      <c r="C25" s="10">
        <v>9.234</v>
      </c>
      <c r="D25" s="10">
        <v>216.38475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34.200000000000003</v>
      </c>
      <c r="Q25" s="24">
        <v>1.37</v>
      </c>
      <c r="R25" s="24">
        <v>4</v>
      </c>
      <c r="S25" s="24">
        <v>47.44</v>
      </c>
      <c r="T25" s="24">
        <v>96.72</v>
      </c>
      <c r="U25" s="10">
        <v>1</v>
      </c>
      <c r="V25" s="10">
        <v>0</v>
      </c>
      <c r="W25" s="10">
        <v>1</v>
      </c>
      <c r="X25" s="10">
        <v>1</v>
      </c>
      <c r="Y25" s="10">
        <v>1</v>
      </c>
      <c r="Z25" s="10">
        <v>1</v>
      </c>
      <c r="AA25" s="10">
        <v>135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0.78490000000000004</v>
      </c>
      <c r="AK25" s="10">
        <v>7.2099999999999997E-2</v>
      </c>
      <c r="AL25" s="11">
        <v>2.7400000000000001E-2</v>
      </c>
      <c r="AM25" s="11">
        <v>2.5000000000000001E-3</v>
      </c>
      <c r="AN25" s="11">
        <v>2.0962000000000001</v>
      </c>
      <c r="AO25" s="11">
        <v>0.1201</v>
      </c>
      <c r="AP25" s="11">
        <v>0.19470000000000001</v>
      </c>
      <c r="AQ25" s="11">
        <v>1.12E-2</v>
      </c>
      <c r="AR25" s="11">
        <v>1.5091000000000001</v>
      </c>
      <c r="AS25" s="11">
        <v>0.18279999999999999</v>
      </c>
      <c r="AT25" s="11">
        <v>2.7699999999999999E-2</v>
      </c>
      <c r="AU25" s="11">
        <v>3.3999999999999998E-3</v>
      </c>
      <c r="AV25" s="11">
        <v>37.088500000000003</v>
      </c>
      <c r="AW25" s="11">
        <v>1.8283</v>
      </c>
      <c r="AX25" s="11">
        <v>0.52649999999999997</v>
      </c>
      <c r="AY25" s="11">
        <v>2.5999999999999999E-2</v>
      </c>
      <c r="AZ25" s="11">
        <v>0.46006655574043265</v>
      </c>
      <c r="BA25" s="11">
        <v>19.007220216606498</v>
      </c>
      <c r="BB25" s="11">
        <v>0.90003608805485391</v>
      </c>
      <c r="BC25" s="11">
        <v>0.70973249857712017</v>
      </c>
      <c r="BD25" s="11">
        <v>0.42852142349299938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0.99916666666666687</v>
      </c>
      <c r="BJ25" s="4">
        <f>DSTDEV(PlotSort2,"PhxRed",$BS$31:$BS$32)/SQRT($BH25)</f>
        <v>4.6308146631499391E-3</v>
      </c>
      <c r="BK25" s="4">
        <f>DAVERAGE(PlotSort2,"PhxRedEdge",$BS$31:$BS$32)</f>
        <v>0.99893333333333334</v>
      </c>
      <c r="BL25" s="4">
        <f>DSTDEV(PlotSort2,"PhxRedEdge",$BS$31:$BS$32)/SQRT($BH25)</f>
        <v>4.6908895152673064E-3</v>
      </c>
      <c r="BM25" s="4">
        <f>DAVERAGE(PlotSort2,"TMRed",$BS$31:$BS$32)</f>
        <v>0.99916666666666687</v>
      </c>
      <c r="BN25" s="4">
        <f>DSTDEV(PlotSort2,"TMRed",$BS$31:$BS$32)/SQRT($BH25)</f>
        <v>4.6308146631499391E-3</v>
      </c>
      <c r="BO25" s="4">
        <f>DAVERAGE(PlotSort2,"TMNIR",$BS$31:$BS$32)</f>
        <v>0.99893333333333334</v>
      </c>
      <c r="BP25" s="4">
        <f>DSTDEV(PlotSort2,"TMNIR",$BS$31:$BS$32)/SQRT($BH25)</f>
        <v>4.6908895152673064E-3</v>
      </c>
      <c r="BQ25" s="4">
        <f>DAVERAGE(PlotSort2,"NDRE",$BS$31:$BS$32)</f>
        <v>0.73496322036884099</v>
      </c>
      <c r="BR25" s="4">
        <f>DSTDEV(PlotSort2,"NDRE",$BS$31:$BS$32)/SQRT($BH25)</f>
        <v>7.4786083188266848E-4</v>
      </c>
      <c r="BS25" s="4">
        <f>DAVERAGE(PlotSort2,"rvi",$BS$31:$BS$32)</f>
        <v>1.2898461483297676</v>
      </c>
      <c r="BT25" s="4">
        <f>DSTDEV(PlotSort2,"rvi",$BS$31:$BS$32)/SQRT($BH25)</f>
        <v>2.2227676280473503E-3</v>
      </c>
      <c r="BU25" s="17">
        <f>DAVERAGE(PlotSort2,"ndvi",$BS$31:$BS$32)</f>
        <v>0.12657722850825873</v>
      </c>
      <c r="BV25" s="4">
        <f>DSTDEV(PlotSort2,"ndvi",$BS$31:$BS$32)/SQRT($BH25)</f>
        <v>8.478541800363633E-4</v>
      </c>
      <c r="BW25" s="17">
        <f>DAVERAGE(PlotSort2,"SAVI",$BS$31:$BS$32)</f>
        <v>0.18911695233276613</v>
      </c>
      <c r="BX25" s="4">
        <f>DSTDEV(PlotSort2,"SAVI",$BS$31:$BS$32)/SQRT($BH25)</f>
        <v>1.2351045057135436E-3</v>
      </c>
      <c r="BY25" s="17">
        <f>DAVERAGE(PlotSort2,"CCCI",$BS$31:$BS$32)</f>
        <v>12.321666756659189</v>
      </c>
      <c r="BZ25" s="4">
        <f>DSTDEV(PlotSort2,"CCCI",$BS$31:$BS$32)/SQRT($BH25)</f>
        <v>2.417798468178825E-2</v>
      </c>
    </row>
    <row r="26" spans="2:78" ht="13.5" customHeight="1" x14ac:dyDescent="0.2">
      <c r="B26" s="10">
        <v>216</v>
      </c>
      <c r="C26" s="10">
        <v>9.4779999999999998</v>
      </c>
      <c r="D26" s="10">
        <v>216.39492000000001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34.200000000000003</v>
      </c>
      <c r="Q26" s="24">
        <v>1.37</v>
      </c>
      <c r="R26" s="24">
        <v>4</v>
      </c>
      <c r="S26" s="24">
        <v>44.4</v>
      </c>
      <c r="T26" s="24">
        <v>99.13</v>
      </c>
      <c r="U26" s="10">
        <v>1</v>
      </c>
      <c r="V26" s="10">
        <v>0</v>
      </c>
      <c r="W26" s="10">
        <v>1</v>
      </c>
      <c r="X26" s="10">
        <v>1</v>
      </c>
      <c r="Y26" s="10">
        <v>1</v>
      </c>
      <c r="Z26" s="10">
        <v>1</v>
      </c>
      <c r="AA26" s="10">
        <v>135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0.87419999999999998</v>
      </c>
      <c r="AK26" s="10">
        <v>2.4400000000000002E-2</v>
      </c>
      <c r="AL26" s="11">
        <v>2.8799999999999999E-2</v>
      </c>
      <c r="AM26" s="11">
        <v>8.0000000000000004E-4</v>
      </c>
      <c r="AN26" s="11">
        <v>2.4777999999999998</v>
      </c>
      <c r="AO26" s="11">
        <v>4.41E-2</v>
      </c>
      <c r="AP26" s="11">
        <v>0.21729999999999999</v>
      </c>
      <c r="AQ26" s="11">
        <v>3.8999999999999998E-3</v>
      </c>
      <c r="AR26" s="11">
        <v>1.6337999999999999</v>
      </c>
      <c r="AS26" s="11">
        <v>9.0300000000000005E-2</v>
      </c>
      <c r="AT26" s="11">
        <v>2.8299999999999999E-2</v>
      </c>
      <c r="AU26" s="11">
        <v>1.6000000000000001E-3</v>
      </c>
      <c r="AV26" s="11">
        <v>42.146999999999998</v>
      </c>
      <c r="AW26" s="11">
        <v>1.5704</v>
      </c>
      <c r="AX26" s="11">
        <v>0.56669999999999998</v>
      </c>
      <c r="AY26" s="11">
        <v>2.1100000000000001E-2</v>
      </c>
      <c r="AZ26" s="11">
        <v>0.44566326530612244</v>
      </c>
      <c r="BA26" s="11">
        <v>20.024734982332156</v>
      </c>
      <c r="BB26" s="11">
        <v>0.90487394957983192</v>
      </c>
      <c r="BC26" s="11">
        <v>0.7375342465753425</v>
      </c>
      <c r="BD26" s="11">
        <v>0.33642910360954847</v>
      </c>
      <c r="BE26" s="27"/>
    </row>
    <row r="27" spans="2:78" ht="13.5" customHeight="1" x14ac:dyDescent="0.2">
      <c r="B27" s="10">
        <v>216</v>
      </c>
      <c r="C27" s="10">
        <v>9.4700000000000006</v>
      </c>
      <c r="D27" s="10">
        <v>216.39457999999999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34.200000000000003</v>
      </c>
      <c r="Q27" s="24">
        <v>1.37</v>
      </c>
      <c r="R27" s="24">
        <v>4</v>
      </c>
      <c r="S27" s="24">
        <v>44.5</v>
      </c>
      <c r="T27" s="24">
        <v>99.05</v>
      </c>
      <c r="U27" s="10">
        <v>1</v>
      </c>
      <c r="V27" s="10">
        <v>0</v>
      </c>
      <c r="W27" s="10">
        <v>1</v>
      </c>
      <c r="X27" s="10">
        <v>1</v>
      </c>
      <c r="Y27" s="10">
        <v>1</v>
      </c>
      <c r="Z27" s="10">
        <v>1</v>
      </c>
      <c r="AA27" s="10">
        <v>135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0.84609999999999996</v>
      </c>
      <c r="AK27" s="10">
        <v>4.5100000000000001E-2</v>
      </c>
      <c r="AL27" s="11">
        <v>2.8000000000000001E-2</v>
      </c>
      <c r="AM27" s="11">
        <v>1.5E-3</v>
      </c>
      <c r="AN27" s="11">
        <v>2.3906000000000001</v>
      </c>
      <c r="AO27" s="11">
        <v>0.17960000000000001</v>
      </c>
      <c r="AP27" s="11">
        <v>0.21</v>
      </c>
      <c r="AQ27" s="11">
        <v>1.5800000000000002E-2</v>
      </c>
      <c r="AR27" s="11">
        <v>1.6297999999999999</v>
      </c>
      <c r="AS27" s="11">
        <v>0.1426</v>
      </c>
      <c r="AT27" s="11">
        <v>2.8299999999999999E-2</v>
      </c>
      <c r="AU27" s="11">
        <v>2.5000000000000001E-3</v>
      </c>
      <c r="AV27" s="11">
        <v>42.484000000000002</v>
      </c>
      <c r="AW27" s="11">
        <v>3.0306000000000002</v>
      </c>
      <c r="AX27" s="11">
        <v>0.57220000000000004</v>
      </c>
      <c r="AY27" s="11">
        <v>4.0800000000000003E-2</v>
      </c>
      <c r="AZ27" s="11">
        <v>0.46305292763998984</v>
      </c>
      <c r="BA27" s="11">
        <v>20.219081272084807</v>
      </c>
      <c r="BB27" s="11">
        <v>0.90574521232306415</v>
      </c>
      <c r="BC27" s="11">
        <v>0.74134484325306682</v>
      </c>
      <c r="BD27" s="11">
        <v>0.42880880043274017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4.045E-2</v>
      </c>
      <c r="BJ27" s="4">
        <f>DSTDEV(PlotSort2,"PhxRed",$BT$31:$BT$32)/SQRT($BH27)</f>
        <v>4.9500000000000195E-3</v>
      </c>
      <c r="BK27" s="4">
        <f>DAVERAGE(PlotSort2,"PhxRedEdge",$BT$31:$BT$32)</f>
        <v>0.16820000000000002</v>
      </c>
      <c r="BL27" s="4">
        <f>DSTDEV(PlotSort2,"PhxRedEdge",$BT$31:$BT$32)/SQRT($BH27)</f>
        <v>2.8999999999999994E-3</v>
      </c>
      <c r="BM27" s="4">
        <f>DAVERAGE(PlotSort2,"TMRed",$BT$31:$BT$32)</f>
        <v>4.0050000000000002E-2</v>
      </c>
      <c r="BN27" s="4">
        <f>DSTDEV(PlotSort2,"TMRed",$BT$31:$BT$32)/SQRT($BH27)</f>
        <v>5.3500000000000015E-3</v>
      </c>
      <c r="BO27" s="4">
        <f>DAVERAGE(PlotSort2,"TMNIR",$BT$31:$BT$32)</f>
        <v>0.45430000000000004</v>
      </c>
      <c r="BP27" s="4">
        <f>DSTDEV(PlotSort2,"TMNIR",$BT$31:$BT$32)/SQRT($BH27)</f>
        <v>7.9999999999999505E-4</v>
      </c>
      <c r="BQ27" s="4">
        <f>DAVERAGE(PlotSort2,"NDRE",$BT$31:$BT$32)</f>
        <v>0.45963468305043076</v>
      </c>
      <c r="BR27" s="4">
        <f>DSTDEV(PlotSort2,"NDRE",$BT$31:$BT$32)/SQRT($BH27)</f>
        <v>6.1054591602997255E-3</v>
      </c>
      <c r="BS27" s="4">
        <f>DAVERAGE(PlotSort2,"rvi",$BT$31:$BT$32)</f>
        <v>11.546696670009775</v>
      </c>
      <c r="BT27" s="4">
        <f>DSTDEV(PlotSort2,"rvi",$BT$31:$BT$32)/SQRT($BH27)</f>
        <v>1.5224675951199049</v>
      </c>
      <c r="BU27" s="17">
        <f>DAVERAGE(PlotSort2,"ndvi",$BT$31:$BT$32)</f>
        <v>0.83821328200680922</v>
      </c>
      <c r="BV27" s="4">
        <f>DSTDEV(PlotSort2,"ndvi",$BT$31:$BT$32)/SQRT($BH27)</f>
        <v>1.9631863425390691E-2</v>
      </c>
      <c r="BW27" s="17">
        <f>DAVERAGE(PlotSort2,"SAVI",$BT$31:$BT$32)</f>
        <v>0.62497207680312838</v>
      </c>
      <c r="BX27" s="4">
        <f>DSTDEV(PlotSort2,"SAVI",$BT$31:$BT$32)/SQRT($BH27)</f>
        <v>1.0729198242408922E-2</v>
      </c>
      <c r="BY27" s="17">
        <f>DAVERAGE(PlotSort2,"CCCI",$BT$31:$BT$32)</f>
        <v>0.61063822013920677</v>
      </c>
      <c r="BZ27" s="4">
        <f>DSTDEV(PlotSort2,"CCCI",$BT$31:$BT$32)/SQRT($BH27)</f>
        <v>2.6460090190060681E-2</v>
      </c>
    </row>
    <row r="28" spans="2:78" ht="13.5" customHeight="1" x14ac:dyDescent="0.2">
      <c r="B28" s="10">
        <v>216</v>
      </c>
      <c r="C28" s="10">
        <v>9.4610000000000003</v>
      </c>
      <c r="D28" s="10">
        <v>216.39420999999999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34.200000000000003</v>
      </c>
      <c r="Q28" s="24">
        <v>1.37</v>
      </c>
      <c r="R28" s="24">
        <v>4</v>
      </c>
      <c r="S28" s="24">
        <v>44.61</v>
      </c>
      <c r="T28" s="24">
        <v>98.96</v>
      </c>
      <c r="U28" s="10">
        <v>1</v>
      </c>
      <c r="V28" s="10">
        <v>0</v>
      </c>
      <c r="W28" s="10">
        <v>1</v>
      </c>
      <c r="X28" s="10">
        <v>1</v>
      </c>
      <c r="Y28" s="10">
        <v>1</v>
      </c>
      <c r="Z28" s="10">
        <v>1</v>
      </c>
      <c r="AA28" s="10">
        <v>135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0.8024</v>
      </c>
      <c r="AK28" s="10">
        <v>1.06E-2</v>
      </c>
      <c r="AL28" s="11">
        <v>2.6599999999999999E-2</v>
      </c>
      <c r="AM28" s="11">
        <v>4.0000000000000002E-4</v>
      </c>
      <c r="AN28" s="11">
        <v>2.3544</v>
      </c>
      <c r="AO28" s="11">
        <v>3.3599999999999998E-2</v>
      </c>
      <c r="AP28" s="11">
        <v>0.20730000000000001</v>
      </c>
      <c r="AQ28" s="11">
        <v>3.0000000000000001E-3</v>
      </c>
      <c r="AR28" s="11">
        <v>1.6055999999999999</v>
      </c>
      <c r="AS28" s="11">
        <v>2.5499999999999998E-2</v>
      </c>
      <c r="AT28" s="11">
        <v>2.7900000000000001E-2</v>
      </c>
      <c r="AU28" s="11">
        <v>4.0000000000000002E-4</v>
      </c>
      <c r="AV28" s="11">
        <v>39.609400000000001</v>
      </c>
      <c r="AW28" s="11">
        <v>0.28499999999999998</v>
      </c>
      <c r="AX28" s="11">
        <v>0.53449999999999998</v>
      </c>
      <c r="AY28" s="11">
        <v>3.8E-3</v>
      </c>
      <c r="AZ28" s="11">
        <v>0.44108924238339164</v>
      </c>
      <c r="BA28" s="11">
        <v>19.157706093189962</v>
      </c>
      <c r="BB28" s="11">
        <v>0.90078236130867695</v>
      </c>
      <c r="BC28" s="11">
        <v>0.7152673192771084</v>
      </c>
      <c r="BD28" s="11">
        <v>0.32256702429889722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2.9049999999999999E-2</v>
      </c>
      <c r="BJ28" s="4">
        <f>DSTDEV(PlotSort2,"PhxRed",$BU$31:$BU$32)/SQRT($BH28)</f>
        <v>1.500000000000008E-4</v>
      </c>
      <c r="BK28" s="4">
        <f>DAVERAGE(PlotSort2,"PhxRedEdge",$BU$31:$BU$32)</f>
        <v>0.1807</v>
      </c>
      <c r="BL28" s="4">
        <f>DSTDEV(PlotSort2,"PhxRedEdge",$BU$31:$BU$32)/SQRT($BH28)</f>
        <v>1.0199999999999987E-2</v>
      </c>
      <c r="BM28" s="4">
        <f>DAVERAGE(PlotSort2,"TMRed",$BU$31:$BU$32)</f>
        <v>2.9400000000000003E-2</v>
      </c>
      <c r="BN28" s="4">
        <f>DSTDEV(PlotSort2,"TMRed",$BU$31:$BU$32)/SQRT($BH28)</f>
        <v>3.9999999999999931E-4</v>
      </c>
      <c r="BO28" s="4">
        <f>DAVERAGE(PlotSort2,"TMNIR",$BU$31:$BU$32)</f>
        <v>0.49785000000000001</v>
      </c>
      <c r="BP28" s="4">
        <f>DSTDEV(PlotSort2,"TMNIR",$BU$31:$BU$32)/SQRT($BH28)</f>
        <v>4.0050000000000023E-2</v>
      </c>
      <c r="BQ28" s="4">
        <f>DAVERAGE(PlotSort2,"NDRE",$BU$31:$BU$32)</f>
        <v>0.46669538732310095</v>
      </c>
      <c r="BR28" s="4">
        <f>DSTDEV(PlotSort2,"NDRE",$BU$31:$BU$32)/SQRT($BH28)</f>
        <v>9.4297498887542797E-3</v>
      </c>
      <c r="BS28" s="4">
        <f>DAVERAGE(PlotSort2,"rvi",$BU$31:$BU$32)</f>
        <v>16.918271233510762</v>
      </c>
      <c r="BT28" s="4">
        <f>DSTDEV(PlotSort2,"rvi",$BU$31:$BU$32)/SQRT($BH28)</f>
        <v>1.1320643369590391</v>
      </c>
      <c r="BU28" s="17">
        <f>DAVERAGE(PlotSort2,"ndvi",$BU$31:$BU$32)</f>
        <v>0.88793476654562964</v>
      </c>
      <c r="BV28" s="4">
        <f>DSTDEV(PlotSort2,"ndvi",$BU$31:$BU$32)/SQRT($BH28)</f>
        <v>7.0802061512172379E-3</v>
      </c>
      <c r="BW28" s="17">
        <f>DAVERAGE(PlotSort2,"SAVI",$BU$31:$BU$32)</f>
        <v>0.68281395909569098</v>
      </c>
      <c r="BX28" s="4">
        <f>DSTDEV(PlotSort2,"SAVI",$BU$31:$BU$32)/SQRT($BH28)</f>
        <v>3.1010148799785139E-2</v>
      </c>
      <c r="BY28" s="17">
        <f>DAVERAGE(PlotSort2,"CCCI",$BU$31:$BU$32)</f>
        <v>0.49944189556322599</v>
      </c>
      <c r="BZ28" s="4">
        <f>DSTDEV(PlotSort2,"CCCI",$BU$31:$BU$32)/SQRT($BH28)</f>
        <v>3.1609584355280884E-2</v>
      </c>
    </row>
    <row r="29" spans="2:78" ht="13.5" customHeight="1" x14ac:dyDescent="0.2">
      <c r="B29" s="10">
        <v>216</v>
      </c>
      <c r="C29" s="10">
        <v>9.4499999999999993</v>
      </c>
      <c r="D29" s="10">
        <v>216.39375000000001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34.200000000000003</v>
      </c>
      <c r="Q29" s="24">
        <v>1.37</v>
      </c>
      <c r="R29" s="24">
        <v>4</v>
      </c>
      <c r="S29" s="24">
        <v>44.75</v>
      </c>
      <c r="T29" s="24">
        <v>98.85</v>
      </c>
      <c r="U29" s="10">
        <v>1</v>
      </c>
      <c r="V29" s="10">
        <v>0</v>
      </c>
      <c r="W29" s="10">
        <v>1</v>
      </c>
      <c r="X29" s="10">
        <v>1</v>
      </c>
      <c r="Y29" s="10">
        <v>1</v>
      </c>
      <c r="Z29" s="10">
        <v>1</v>
      </c>
      <c r="AA29" s="10">
        <v>135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0.86080000000000001</v>
      </c>
      <c r="AK29" s="10">
        <v>2.3099999999999999E-2</v>
      </c>
      <c r="AL29" s="11">
        <v>2.86E-2</v>
      </c>
      <c r="AM29" s="11">
        <v>8.0000000000000004E-4</v>
      </c>
      <c r="AN29" s="11">
        <v>2.4678</v>
      </c>
      <c r="AO29" s="11">
        <v>3.2000000000000001E-2</v>
      </c>
      <c r="AP29" s="11">
        <v>0.21779999999999999</v>
      </c>
      <c r="AQ29" s="11">
        <v>2.8E-3</v>
      </c>
      <c r="AR29" s="11">
        <v>1.6454</v>
      </c>
      <c r="AS29" s="11">
        <v>0.1162</v>
      </c>
      <c r="AT29" s="11">
        <v>2.87E-2</v>
      </c>
      <c r="AU29" s="11">
        <v>2E-3</v>
      </c>
      <c r="AV29" s="11">
        <v>41.577100000000002</v>
      </c>
      <c r="AW29" s="11">
        <v>1.2708999999999999</v>
      </c>
      <c r="AX29" s="11">
        <v>0.56240000000000001</v>
      </c>
      <c r="AY29" s="11">
        <v>1.72E-2</v>
      </c>
      <c r="AZ29" s="11">
        <v>0.44168162009741097</v>
      </c>
      <c r="BA29" s="11">
        <v>19.595818815331011</v>
      </c>
      <c r="BB29" s="11">
        <v>0.90289291152089346</v>
      </c>
      <c r="BC29" s="11">
        <v>0.73370910090734132</v>
      </c>
      <c r="BD29" s="11">
        <v>0.32007796469537275</v>
      </c>
      <c r="BE29" s="27"/>
      <c r="BF29" s="5"/>
    </row>
    <row r="30" spans="2:78" ht="13.5" customHeight="1" x14ac:dyDescent="0.2">
      <c r="B30" s="10">
        <v>216</v>
      </c>
      <c r="C30" s="10">
        <v>9.4420000000000002</v>
      </c>
      <c r="D30" s="10">
        <v>216.39341999999999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34.200000000000003</v>
      </c>
      <c r="Q30" s="24">
        <v>1.37</v>
      </c>
      <c r="R30" s="24">
        <v>4</v>
      </c>
      <c r="S30" s="24">
        <v>44.85</v>
      </c>
      <c r="T30" s="24">
        <v>98.77</v>
      </c>
      <c r="U30" s="10">
        <v>1</v>
      </c>
      <c r="V30" s="10">
        <v>0</v>
      </c>
      <c r="W30" s="10">
        <v>1</v>
      </c>
      <c r="X30" s="10">
        <v>1</v>
      </c>
      <c r="Y30" s="10">
        <v>1</v>
      </c>
      <c r="Z30" s="10">
        <v>1</v>
      </c>
      <c r="AA30" s="10">
        <v>135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0.81579999999999997</v>
      </c>
      <c r="AK30" s="10">
        <v>2.2200000000000001E-2</v>
      </c>
      <c r="AL30" s="11">
        <v>2.7099999999999999E-2</v>
      </c>
      <c r="AM30" s="11">
        <v>6.9999999999999999E-4</v>
      </c>
      <c r="AN30" s="11">
        <v>2.3769</v>
      </c>
      <c r="AO30" s="11">
        <v>8.4699999999999998E-2</v>
      </c>
      <c r="AP30" s="11">
        <v>0.21010000000000001</v>
      </c>
      <c r="AQ30" s="11">
        <v>7.4999999999999997E-3</v>
      </c>
      <c r="AR30" s="11">
        <v>1.6043000000000001</v>
      </c>
      <c r="AS30" s="11">
        <v>1.61E-2</v>
      </c>
      <c r="AT30" s="11">
        <v>2.8000000000000001E-2</v>
      </c>
      <c r="AU30" s="11">
        <v>2.9999999999999997E-4</v>
      </c>
      <c r="AV30" s="11">
        <v>46.777099999999997</v>
      </c>
      <c r="AW30" s="11">
        <v>0.38900000000000001</v>
      </c>
      <c r="AX30" s="11">
        <v>0.63380000000000003</v>
      </c>
      <c r="AY30" s="11">
        <v>5.3E-3</v>
      </c>
      <c r="AZ30" s="11">
        <v>0.50207370541533358</v>
      </c>
      <c r="BA30" s="11">
        <v>22.635714285714286</v>
      </c>
      <c r="BB30" s="11">
        <v>0.91538229072227251</v>
      </c>
      <c r="BC30" s="11">
        <v>0.78214839042864526</v>
      </c>
      <c r="BD30" s="11">
        <v>0.61285513931598157</v>
      </c>
      <c r="BE30" s="27"/>
      <c r="BF30" s="5"/>
      <c r="BH30" s="19" t="s">
        <v>116</v>
      </c>
    </row>
    <row r="31" spans="2:78" ht="13.5" customHeight="1" x14ac:dyDescent="0.2">
      <c r="B31" s="10">
        <v>216</v>
      </c>
      <c r="C31" s="10">
        <v>9.4320000000000004</v>
      </c>
      <c r="D31" s="10">
        <v>216.393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34.200000000000003</v>
      </c>
      <c r="Q31" s="24">
        <v>1.37</v>
      </c>
      <c r="R31" s="24">
        <v>4</v>
      </c>
      <c r="S31" s="24">
        <v>44.97</v>
      </c>
      <c r="T31" s="24">
        <v>98.67</v>
      </c>
      <c r="U31" s="10">
        <v>1</v>
      </c>
      <c r="V31" s="10">
        <v>0</v>
      </c>
      <c r="W31" s="10">
        <v>1</v>
      </c>
      <c r="X31" s="10">
        <v>1</v>
      </c>
      <c r="Y31" s="10">
        <v>1</v>
      </c>
      <c r="Z31" s="10">
        <v>1</v>
      </c>
      <c r="AA31" s="10">
        <v>135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0.84950000000000003</v>
      </c>
      <c r="AK31" s="10">
        <v>2.7E-2</v>
      </c>
      <c r="AL31" s="11">
        <v>2.8299999999999999E-2</v>
      </c>
      <c r="AM31" s="11">
        <v>8.9999999999999998E-4</v>
      </c>
      <c r="AN31" s="11">
        <v>2.4464999999999999</v>
      </c>
      <c r="AO31" s="11">
        <v>0.2024</v>
      </c>
      <c r="AP31" s="11">
        <v>0.21679999999999999</v>
      </c>
      <c r="AQ31" s="11">
        <v>1.7899999999999999E-2</v>
      </c>
      <c r="AR31" s="11">
        <v>1.6208</v>
      </c>
      <c r="AS31" s="11">
        <v>4.87E-2</v>
      </c>
      <c r="AT31" s="11">
        <v>2.8299999999999999E-2</v>
      </c>
      <c r="AU31" s="11">
        <v>8.9999999999999998E-4</v>
      </c>
      <c r="AV31" s="11">
        <v>41.171500000000002</v>
      </c>
      <c r="AW31" s="11">
        <v>2.1674000000000002</v>
      </c>
      <c r="AX31" s="11">
        <v>0.55900000000000005</v>
      </c>
      <c r="AY31" s="11">
        <v>2.9399999999999999E-2</v>
      </c>
      <c r="AZ31" s="11">
        <v>0.44109306522299568</v>
      </c>
      <c r="BA31" s="11">
        <v>19.752650176678447</v>
      </c>
      <c r="BB31" s="11">
        <v>0.90362676655882856</v>
      </c>
      <c r="BC31" s="11">
        <v>0.73213464545203732</v>
      </c>
      <c r="BD31" s="11">
        <v>0.31487752980151396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216</v>
      </c>
      <c r="C32" s="10">
        <v>9.4239999999999995</v>
      </c>
      <c r="D32" s="10">
        <v>216.39267000000001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34.200000000000003</v>
      </c>
      <c r="Q32" s="24">
        <v>1.37</v>
      </c>
      <c r="R32" s="24">
        <v>4</v>
      </c>
      <c r="S32" s="24">
        <v>45.07</v>
      </c>
      <c r="T32" s="24">
        <v>98.59</v>
      </c>
      <c r="U32" s="10">
        <v>1</v>
      </c>
      <c r="V32" s="10">
        <v>0</v>
      </c>
      <c r="W32" s="10">
        <v>1</v>
      </c>
      <c r="X32" s="10">
        <v>1</v>
      </c>
      <c r="Y32" s="10">
        <v>1</v>
      </c>
      <c r="Z32" s="10">
        <v>1</v>
      </c>
      <c r="AA32" s="10">
        <v>135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0.84519999999999995</v>
      </c>
      <c r="AK32" s="10">
        <v>2.4799999999999999E-2</v>
      </c>
      <c r="AL32" s="11">
        <v>2.8199999999999999E-2</v>
      </c>
      <c r="AM32" s="11">
        <v>8.0000000000000004E-4</v>
      </c>
      <c r="AN32" s="11">
        <v>2.4093</v>
      </c>
      <c r="AO32" s="11">
        <v>0.1245</v>
      </c>
      <c r="AP32" s="11">
        <v>0.21390000000000001</v>
      </c>
      <c r="AQ32" s="11">
        <v>1.0999999999999999E-2</v>
      </c>
      <c r="AR32" s="11">
        <v>1.5882000000000001</v>
      </c>
      <c r="AS32" s="11">
        <v>5.8999999999999997E-2</v>
      </c>
      <c r="AT32" s="11">
        <v>2.7799999999999998E-2</v>
      </c>
      <c r="AU32" s="11">
        <v>1E-3</v>
      </c>
      <c r="AV32" s="11">
        <v>44.751199999999997</v>
      </c>
      <c r="AW32" s="11">
        <v>1.2084999999999999</v>
      </c>
      <c r="AX32" s="11">
        <v>0.60870000000000002</v>
      </c>
      <c r="AY32" s="11">
        <v>1.6400000000000001E-2</v>
      </c>
      <c r="AZ32" s="11">
        <v>0.47994164843180165</v>
      </c>
      <c r="BA32" s="11">
        <v>21.895683453237414</v>
      </c>
      <c r="BB32" s="11">
        <v>0.91264728986645705</v>
      </c>
      <c r="BC32" s="11">
        <v>0.7666959964804223</v>
      </c>
      <c r="BD32" s="11">
        <v>0.50105868087417371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216</v>
      </c>
      <c r="C33" s="10">
        <v>9.4169999999999998</v>
      </c>
      <c r="D33" s="10">
        <v>216.39238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34.200000000000003</v>
      </c>
      <c r="Q33" s="24">
        <v>1.37</v>
      </c>
      <c r="R33" s="24">
        <v>4</v>
      </c>
      <c r="S33" s="24">
        <v>45.16</v>
      </c>
      <c r="T33" s="24">
        <v>98.52</v>
      </c>
      <c r="U33" s="10">
        <v>1</v>
      </c>
      <c r="V33" s="10">
        <v>0</v>
      </c>
      <c r="W33" s="10">
        <v>1</v>
      </c>
      <c r="X33" s="10">
        <v>1</v>
      </c>
      <c r="Y33" s="10">
        <v>1</v>
      </c>
      <c r="Z33" s="10">
        <v>1</v>
      </c>
      <c r="AA33" s="10">
        <v>135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0.81930000000000003</v>
      </c>
      <c r="AK33" s="10">
        <v>5.4000000000000003E-3</v>
      </c>
      <c r="AL33" s="11">
        <v>2.7400000000000001E-2</v>
      </c>
      <c r="AM33" s="11">
        <v>2.0000000000000001E-4</v>
      </c>
      <c r="AN33" s="11">
        <v>2.3256000000000001</v>
      </c>
      <c r="AO33" s="11">
        <v>9.7000000000000003E-3</v>
      </c>
      <c r="AP33" s="11">
        <v>0.20680000000000001</v>
      </c>
      <c r="AQ33" s="11">
        <v>8.9999999999999998E-4</v>
      </c>
      <c r="AR33" s="11">
        <v>1.5556000000000001</v>
      </c>
      <c r="AS33" s="11">
        <v>4.5100000000000001E-2</v>
      </c>
      <c r="AT33" s="11">
        <v>2.7300000000000001E-2</v>
      </c>
      <c r="AU33" s="11">
        <v>8.0000000000000004E-4</v>
      </c>
      <c r="AV33" s="11">
        <v>41.699800000000003</v>
      </c>
      <c r="AW33" s="11">
        <v>0.11650000000000001</v>
      </c>
      <c r="AX33" s="11">
        <v>0.56799999999999995</v>
      </c>
      <c r="AY33" s="11">
        <v>1.6000000000000001E-3</v>
      </c>
      <c r="AZ33" s="11">
        <v>0.46618482188951987</v>
      </c>
      <c r="BA33" s="11">
        <v>20.805860805860803</v>
      </c>
      <c r="BB33" s="11">
        <v>0.90828153871997319</v>
      </c>
      <c r="BC33" s="11">
        <v>0.74048205970966863</v>
      </c>
      <c r="BD33" s="11">
        <v>0.43874893505981633</v>
      </c>
      <c r="BE33" s="27"/>
      <c r="BF33" s="5"/>
    </row>
    <row r="34" spans="2:66" ht="13.5" customHeight="1" x14ac:dyDescent="0.2">
      <c r="B34" s="10">
        <v>216</v>
      </c>
      <c r="C34" s="10">
        <v>9.5009999999999994</v>
      </c>
      <c r="D34" s="10">
        <v>216.39587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34.200000000000003</v>
      </c>
      <c r="Q34" s="24">
        <v>1.37</v>
      </c>
      <c r="R34" s="24">
        <v>4</v>
      </c>
      <c r="S34" s="24">
        <v>44.11</v>
      </c>
      <c r="T34" s="24">
        <v>99.37</v>
      </c>
      <c r="U34" s="10">
        <v>1</v>
      </c>
      <c r="V34" s="10">
        <v>0</v>
      </c>
      <c r="W34" s="10">
        <v>1</v>
      </c>
      <c r="X34" s="10">
        <v>1</v>
      </c>
      <c r="Y34" s="10">
        <v>1</v>
      </c>
      <c r="Z34" s="10">
        <v>1</v>
      </c>
      <c r="AA34" s="10">
        <v>135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0.71879999999999999</v>
      </c>
      <c r="AK34" s="10">
        <v>5.5999999999999999E-3</v>
      </c>
      <c r="AL34" s="11">
        <v>2.3599999999999999E-2</v>
      </c>
      <c r="AM34" s="11">
        <v>2.0000000000000001E-4</v>
      </c>
      <c r="AN34" s="11">
        <v>1.9413</v>
      </c>
      <c r="AO34" s="11">
        <v>0.1341</v>
      </c>
      <c r="AP34" s="11">
        <v>0.1694</v>
      </c>
      <c r="AQ34" s="11">
        <v>1.17E-2</v>
      </c>
      <c r="AR34" s="11">
        <v>1.3821000000000001</v>
      </c>
      <c r="AS34" s="11">
        <v>4.2500000000000003E-2</v>
      </c>
      <c r="AT34" s="11">
        <v>2.3800000000000002E-2</v>
      </c>
      <c r="AU34" s="11">
        <v>6.9999999999999999E-4</v>
      </c>
      <c r="AV34" s="11">
        <v>33.650199999999998</v>
      </c>
      <c r="AW34" s="11">
        <v>2.0093000000000001</v>
      </c>
      <c r="AX34" s="11">
        <v>0.45029999999999998</v>
      </c>
      <c r="AY34" s="11">
        <v>2.69E-2</v>
      </c>
      <c r="AZ34" s="11">
        <v>0.45328384702275298</v>
      </c>
      <c r="BA34" s="11">
        <v>18.920168067226889</v>
      </c>
      <c r="BB34" s="11">
        <v>0.89959924066652608</v>
      </c>
      <c r="BC34" s="11">
        <v>0.65676008623344617</v>
      </c>
      <c r="BD34" s="11">
        <v>0.39259271524415196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216</v>
      </c>
      <c r="C35" s="10">
        <v>9.5109999999999992</v>
      </c>
      <c r="D35" s="10">
        <v>216.39628999999999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34.200000000000003</v>
      </c>
      <c r="Q35" s="24">
        <v>1.37</v>
      </c>
      <c r="R35" s="24">
        <v>4</v>
      </c>
      <c r="S35" s="24">
        <v>43.99</v>
      </c>
      <c r="T35" s="24">
        <v>99.47</v>
      </c>
      <c r="U35" s="10">
        <v>1</v>
      </c>
      <c r="V35" s="10">
        <v>0</v>
      </c>
      <c r="W35" s="10">
        <v>1</v>
      </c>
      <c r="X35" s="10">
        <v>1</v>
      </c>
      <c r="Y35" s="10">
        <v>1</v>
      </c>
      <c r="Z35" s="10">
        <v>1</v>
      </c>
      <c r="AA35" s="10">
        <v>135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0.70609999999999995</v>
      </c>
      <c r="AK35" s="10">
        <v>1.5E-3</v>
      </c>
      <c r="AL35" s="11">
        <v>2.3099999999999999E-2</v>
      </c>
      <c r="AM35" s="11">
        <v>0</v>
      </c>
      <c r="AN35" s="11">
        <v>1.972</v>
      </c>
      <c r="AO35" s="11">
        <v>5.5199999999999999E-2</v>
      </c>
      <c r="AP35" s="11">
        <v>0.17169999999999999</v>
      </c>
      <c r="AQ35" s="11">
        <v>4.7999999999999996E-3</v>
      </c>
      <c r="AR35" s="11">
        <v>1.3727</v>
      </c>
      <c r="AS35" s="11">
        <v>4.3799999999999999E-2</v>
      </c>
      <c r="AT35" s="11">
        <v>2.3599999999999999E-2</v>
      </c>
      <c r="AU35" s="11">
        <v>8.0000000000000004E-4</v>
      </c>
      <c r="AV35" s="11">
        <v>38.149299999999997</v>
      </c>
      <c r="AW35" s="11">
        <v>1.7908999999999999</v>
      </c>
      <c r="AX35" s="11">
        <v>0.50939999999999996</v>
      </c>
      <c r="AY35" s="11">
        <v>2.3900000000000001E-2</v>
      </c>
      <c r="AZ35" s="11">
        <v>0.49581559242402001</v>
      </c>
      <c r="BA35" s="11">
        <v>21.584745762711865</v>
      </c>
      <c r="BB35" s="11">
        <v>0.91144465290806764</v>
      </c>
      <c r="BC35" s="11">
        <v>0.70542110358180055</v>
      </c>
      <c r="BD35" s="11">
        <v>0.59053958205903601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216</v>
      </c>
      <c r="C36" s="10">
        <v>9.5190000000000001</v>
      </c>
      <c r="D36" s="10">
        <v>216.39662999999999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34.200000000000003</v>
      </c>
      <c r="Q36" s="24">
        <v>1.37</v>
      </c>
      <c r="R36" s="24">
        <v>4</v>
      </c>
      <c r="S36" s="24">
        <v>43.89</v>
      </c>
      <c r="T36" s="24">
        <v>99.56</v>
      </c>
      <c r="U36" s="10">
        <v>1</v>
      </c>
      <c r="V36" s="10">
        <v>0</v>
      </c>
      <c r="W36" s="10">
        <v>1</v>
      </c>
      <c r="X36" s="10">
        <v>1</v>
      </c>
      <c r="Y36" s="10">
        <v>1</v>
      </c>
      <c r="Z36" s="10">
        <v>1</v>
      </c>
      <c r="AA36" s="10">
        <v>135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0.85599999999999998</v>
      </c>
      <c r="AK36" s="10">
        <v>7.1000000000000004E-3</v>
      </c>
      <c r="AL36" s="11">
        <v>2.8000000000000001E-2</v>
      </c>
      <c r="AM36" s="11">
        <v>2.0000000000000001E-4</v>
      </c>
      <c r="AN36" s="11">
        <v>2.5398999999999998</v>
      </c>
      <c r="AO36" s="11">
        <v>9.5100000000000004E-2</v>
      </c>
      <c r="AP36" s="11">
        <v>0.2208</v>
      </c>
      <c r="AQ36" s="11">
        <v>8.3000000000000001E-3</v>
      </c>
      <c r="AR36" s="11">
        <v>1.6731</v>
      </c>
      <c r="AS36" s="11">
        <v>3.3099999999999997E-2</v>
      </c>
      <c r="AT36" s="11">
        <v>2.87E-2</v>
      </c>
      <c r="AU36" s="11">
        <v>5.9999999999999995E-4</v>
      </c>
      <c r="AV36" s="11">
        <v>43.397100000000002</v>
      </c>
      <c r="AW36" s="11">
        <v>0.441</v>
      </c>
      <c r="AX36" s="11">
        <v>0.57850000000000001</v>
      </c>
      <c r="AY36" s="11">
        <v>5.8999999999999999E-3</v>
      </c>
      <c r="AZ36" s="11">
        <v>0.44751657700487929</v>
      </c>
      <c r="BA36" s="11">
        <v>20.15679442508711</v>
      </c>
      <c r="BB36" s="11">
        <v>0.90546772068511217</v>
      </c>
      <c r="BC36" s="11">
        <v>0.74485187861271684</v>
      </c>
      <c r="BD36" s="11">
        <v>0.34491515533838296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216</v>
      </c>
      <c r="C37" s="10">
        <v>9.5280000000000005</v>
      </c>
      <c r="D37" s="10">
        <v>216.39699999999999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34.200000000000003</v>
      </c>
      <c r="Q37" s="24">
        <v>1.37</v>
      </c>
      <c r="R37" s="24">
        <v>4</v>
      </c>
      <c r="S37" s="24">
        <v>43.78</v>
      </c>
      <c r="T37" s="24">
        <v>99.65</v>
      </c>
      <c r="U37" s="10">
        <v>1</v>
      </c>
      <c r="V37" s="10">
        <v>0</v>
      </c>
      <c r="W37" s="10">
        <v>1</v>
      </c>
      <c r="X37" s="10">
        <v>1</v>
      </c>
      <c r="Y37" s="10">
        <v>1</v>
      </c>
      <c r="Z37" s="10">
        <v>1</v>
      </c>
      <c r="AA37" s="10">
        <v>135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0.75900000000000001</v>
      </c>
      <c r="AK37" s="10">
        <v>4.7999999999999996E-3</v>
      </c>
      <c r="AL37" s="11">
        <v>2.4799999999999999E-2</v>
      </c>
      <c r="AM37" s="11">
        <v>2.0000000000000001E-4</v>
      </c>
      <c r="AN37" s="11">
        <v>2.1297999999999999</v>
      </c>
      <c r="AO37" s="11">
        <v>4.4000000000000003E-3</v>
      </c>
      <c r="AP37" s="11">
        <v>0.18479999999999999</v>
      </c>
      <c r="AQ37" s="11">
        <v>4.0000000000000002E-4</v>
      </c>
      <c r="AR37" s="11">
        <v>1.4224000000000001</v>
      </c>
      <c r="AS37" s="11">
        <v>8.5000000000000006E-3</v>
      </c>
      <c r="AT37" s="11">
        <v>2.4400000000000002E-2</v>
      </c>
      <c r="AU37" s="11">
        <v>1E-4</v>
      </c>
      <c r="AV37" s="11">
        <v>42.022199999999998</v>
      </c>
      <c r="AW37" s="11">
        <v>0.41810000000000003</v>
      </c>
      <c r="AX37" s="11">
        <v>0.55910000000000004</v>
      </c>
      <c r="AY37" s="11">
        <v>5.5999999999999999E-3</v>
      </c>
      <c r="AZ37" s="11">
        <v>0.50315902675090751</v>
      </c>
      <c r="BA37" s="11">
        <v>22.91393442622951</v>
      </c>
      <c r="BB37" s="11">
        <v>0.91636675235646969</v>
      </c>
      <c r="BC37" s="11">
        <v>0.74023996308260287</v>
      </c>
      <c r="BD37" s="11">
        <v>0.61582315238050955</v>
      </c>
      <c r="BE37" s="27"/>
      <c r="BF37" s="5"/>
      <c r="BI37" s="22">
        <v>2</v>
      </c>
    </row>
    <row r="38" spans="2:66" ht="13.5" customHeight="1" x14ac:dyDescent="0.2">
      <c r="B38" s="10">
        <v>216</v>
      </c>
      <c r="C38" s="10">
        <v>9.5380000000000003</v>
      </c>
      <c r="D38" s="10">
        <v>216.39742000000001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34.200000000000003</v>
      </c>
      <c r="Q38" s="24">
        <v>1.37</v>
      </c>
      <c r="R38" s="24">
        <v>4</v>
      </c>
      <c r="S38" s="24">
        <v>43.66</v>
      </c>
      <c r="T38" s="24">
        <v>99.75</v>
      </c>
      <c r="U38" s="10">
        <v>1</v>
      </c>
      <c r="V38" s="10">
        <v>0</v>
      </c>
      <c r="W38" s="10">
        <v>1</v>
      </c>
      <c r="X38" s="10">
        <v>1</v>
      </c>
      <c r="Y38" s="10">
        <v>1</v>
      </c>
      <c r="Z38" s="10">
        <v>1</v>
      </c>
      <c r="AA38" s="10">
        <v>135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0.90459999999999996</v>
      </c>
      <c r="AK38" s="10">
        <v>2.98E-2</v>
      </c>
      <c r="AL38" s="11">
        <v>2.9499999999999998E-2</v>
      </c>
      <c r="AM38" s="11">
        <v>1E-3</v>
      </c>
      <c r="AN38" s="11">
        <v>2.5987</v>
      </c>
      <c r="AO38" s="11">
        <v>8.3900000000000002E-2</v>
      </c>
      <c r="AP38" s="11">
        <v>0.22489999999999999</v>
      </c>
      <c r="AQ38" s="11">
        <v>7.3000000000000001E-3</v>
      </c>
      <c r="AR38" s="11">
        <v>1.8144</v>
      </c>
      <c r="AS38" s="11">
        <v>0.11</v>
      </c>
      <c r="AT38" s="11">
        <v>3.1E-2</v>
      </c>
      <c r="AU38" s="11">
        <v>1.9E-3</v>
      </c>
      <c r="AV38" s="11">
        <v>42.841799999999999</v>
      </c>
      <c r="AW38" s="11">
        <v>1.6162000000000001</v>
      </c>
      <c r="AX38" s="11">
        <v>0.56889999999999996</v>
      </c>
      <c r="AY38" s="11">
        <v>2.1499999999999998E-2</v>
      </c>
      <c r="AZ38" s="11">
        <v>0.43335852859662383</v>
      </c>
      <c r="BA38" s="11">
        <v>18.351612903225806</v>
      </c>
      <c r="BB38" s="11">
        <v>0.8966494415735955</v>
      </c>
      <c r="BC38" s="11">
        <v>0.73356668788071644</v>
      </c>
      <c r="BD38" s="11">
        <v>0.29137628192103249</v>
      </c>
      <c r="BE38" s="27"/>
      <c r="BF38" s="5"/>
      <c r="BI38" s="22">
        <v>3</v>
      </c>
      <c r="BJ38" s="3"/>
    </row>
    <row r="39" spans="2:66" ht="13.5" customHeight="1" x14ac:dyDescent="0.2">
      <c r="B39" s="10">
        <v>216</v>
      </c>
      <c r="C39" s="10">
        <v>9.5459999999999994</v>
      </c>
      <c r="D39" s="10">
        <v>216.39775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34.200000000000003</v>
      </c>
      <c r="Q39" s="24">
        <v>1.37</v>
      </c>
      <c r="R39" s="24">
        <v>4</v>
      </c>
      <c r="S39" s="24">
        <v>43.56</v>
      </c>
      <c r="T39" s="24">
        <v>99.84</v>
      </c>
      <c r="U39" s="10">
        <v>1</v>
      </c>
      <c r="V39" s="10">
        <v>0</v>
      </c>
      <c r="W39" s="10">
        <v>1</v>
      </c>
      <c r="X39" s="10">
        <v>1</v>
      </c>
      <c r="Y39" s="10">
        <v>1</v>
      </c>
      <c r="Z39" s="10">
        <v>1</v>
      </c>
      <c r="AA39" s="10">
        <v>135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0.7893</v>
      </c>
      <c r="AK39" s="10">
        <v>1.17E-2</v>
      </c>
      <c r="AL39" s="11">
        <v>2.5700000000000001E-2</v>
      </c>
      <c r="AM39" s="11">
        <v>4.0000000000000002E-4</v>
      </c>
      <c r="AN39" s="11">
        <v>2.2745000000000002</v>
      </c>
      <c r="AO39" s="11">
        <v>4.3200000000000002E-2</v>
      </c>
      <c r="AP39" s="11">
        <v>0.19650000000000001</v>
      </c>
      <c r="AQ39" s="11">
        <v>3.7000000000000002E-3</v>
      </c>
      <c r="AR39" s="11">
        <v>1.4540999999999999</v>
      </c>
      <c r="AS39" s="11">
        <v>8.8999999999999999E-3</v>
      </c>
      <c r="AT39" s="11">
        <v>2.4799999999999999E-2</v>
      </c>
      <c r="AU39" s="11">
        <v>2.0000000000000001E-4</v>
      </c>
      <c r="AV39" s="11">
        <v>43.553100000000001</v>
      </c>
      <c r="AW39" s="11">
        <v>0.96719999999999995</v>
      </c>
      <c r="AX39" s="11">
        <v>0.57730000000000004</v>
      </c>
      <c r="AY39" s="11">
        <v>1.2800000000000001E-2</v>
      </c>
      <c r="AZ39" s="11">
        <v>0.49211682605324375</v>
      </c>
      <c r="BA39" s="11">
        <v>23.278225806451616</v>
      </c>
      <c r="BB39" s="11">
        <v>0.91762165753197134</v>
      </c>
      <c r="BC39" s="11">
        <v>0.75197350512657635</v>
      </c>
      <c r="BD39" s="11">
        <v>0.55260431575343016</v>
      </c>
      <c r="BE39" s="27"/>
      <c r="BF39" s="5"/>
    </row>
    <row r="40" spans="2:66" ht="13.5" customHeight="1" x14ac:dyDescent="0.2">
      <c r="B40" s="10">
        <v>216</v>
      </c>
      <c r="C40" s="10">
        <v>9.5540000000000003</v>
      </c>
      <c r="D40" s="10">
        <v>216.39807999999999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34.200000000000003</v>
      </c>
      <c r="Q40" s="24">
        <v>1.37</v>
      </c>
      <c r="R40" s="24">
        <v>4</v>
      </c>
      <c r="S40" s="24">
        <v>43.46</v>
      </c>
      <c r="T40" s="24">
        <v>99.92</v>
      </c>
      <c r="U40" s="10">
        <v>1</v>
      </c>
      <c r="V40" s="10">
        <v>0</v>
      </c>
      <c r="W40" s="10">
        <v>1</v>
      </c>
      <c r="X40" s="10">
        <v>1</v>
      </c>
      <c r="Y40" s="10">
        <v>1</v>
      </c>
      <c r="Z40" s="10">
        <v>1</v>
      </c>
      <c r="AA40" s="10">
        <v>135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0.79879999999999995</v>
      </c>
      <c r="AK40" s="10">
        <v>3.5000000000000001E-3</v>
      </c>
      <c r="AL40" s="11">
        <v>2.5899999999999999E-2</v>
      </c>
      <c r="AM40" s="11">
        <v>1E-4</v>
      </c>
      <c r="AN40" s="11">
        <v>2.2892000000000001</v>
      </c>
      <c r="AO40" s="11">
        <v>8.8000000000000005E-3</v>
      </c>
      <c r="AP40" s="11">
        <v>0.19750000000000001</v>
      </c>
      <c r="AQ40" s="11">
        <v>8.0000000000000004E-4</v>
      </c>
      <c r="AR40" s="11">
        <v>1.5162</v>
      </c>
      <c r="AS40" s="11">
        <v>3.44E-2</v>
      </c>
      <c r="AT40" s="11">
        <v>2.58E-2</v>
      </c>
      <c r="AU40" s="11">
        <v>5.9999999999999995E-4</v>
      </c>
      <c r="AV40" s="11">
        <v>40.680599999999998</v>
      </c>
      <c r="AW40" s="11">
        <v>1.1856</v>
      </c>
      <c r="AX40" s="11">
        <v>0.53839999999999999</v>
      </c>
      <c r="AY40" s="11">
        <v>1.5699999999999999E-2</v>
      </c>
      <c r="AZ40" s="11">
        <v>0.46324228835439596</v>
      </c>
      <c r="BA40" s="11">
        <v>20.868217054263564</v>
      </c>
      <c r="BB40" s="11">
        <v>0.90854306983339228</v>
      </c>
      <c r="BC40" s="11">
        <v>0.72251456493140376</v>
      </c>
      <c r="BD40" s="11">
        <v>0.42202348870922068</v>
      </c>
      <c r="BE40" s="27"/>
      <c r="BF40" s="5"/>
    </row>
    <row r="41" spans="2:66" ht="13.5" customHeight="1" x14ac:dyDescent="0.2">
      <c r="B41" s="10">
        <v>216</v>
      </c>
      <c r="C41" s="10">
        <v>9.5649999999999995</v>
      </c>
      <c r="D41" s="10">
        <v>216.39854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34.200000000000003</v>
      </c>
      <c r="Q41" s="24">
        <v>1.37</v>
      </c>
      <c r="R41" s="24">
        <v>4</v>
      </c>
      <c r="S41" s="24">
        <v>43.32</v>
      </c>
      <c r="T41" s="24">
        <v>100.04</v>
      </c>
      <c r="U41" s="10">
        <v>1</v>
      </c>
      <c r="V41" s="10">
        <v>0</v>
      </c>
      <c r="W41" s="10">
        <v>1</v>
      </c>
      <c r="X41" s="10">
        <v>1</v>
      </c>
      <c r="Y41" s="10">
        <v>1</v>
      </c>
      <c r="Z41" s="10">
        <v>1</v>
      </c>
      <c r="AA41" s="10">
        <v>135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0.86270000000000002</v>
      </c>
      <c r="AK41" s="10">
        <v>3.7199999999999997E-2</v>
      </c>
      <c r="AL41" s="11">
        <v>2.7900000000000001E-2</v>
      </c>
      <c r="AM41" s="11">
        <v>1.1999999999999999E-3</v>
      </c>
      <c r="AN41" s="11">
        <v>2.3233999999999999</v>
      </c>
      <c r="AO41" s="11">
        <v>0.14580000000000001</v>
      </c>
      <c r="AP41" s="11">
        <v>0.19989999999999999</v>
      </c>
      <c r="AQ41" s="11">
        <v>1.26E-2</v>
      </c>
      <c r="AR41" s="11">
        <v>1.6508</v>
      </c>
      <c r="AS41" s="11">
        <v>0.1082</v>
      </c>
      <c r="AT41" s="11">
        <v>2.8000000000000001E-2</v>
      </c>
      <c r="AU41" s="11">
        <v>1.8E-3</v>
      </c>
      <c r="AV41" s="11">
        <v>41.267200000000003</v>
      </c>
      <c r="AW41" s="11">
        <v>1.8262</v>
      </c>
      <c r="AX41" s="11">
        <v>0.54490000000000005</v>
      </c>
      <c r="AY41" s="11">
        <v>2.41E-2</v>
      </c>
      <c r="AZ41" s="11">
        <v>0.46321160042964565</v>
      </c>
      <c r="BA41" s="11">
        <v>19.460714285714285</v>
      </c>
      <c r="BB41" s="11">
        <v>0.90225170186769066</v>
      </c>
      <c r="BC41" s="11">
        <v>0.72266753658309246</v>
      </c>
      <c r="BD41" s="11">
        <v>0.43948817413231089</v>
      </c>
      <c r="BE41" s="27"/>
      <c r="BF41" s="5"/>
    </row>
    <row r="42" spans="2:66" ht="13.5" customHeight="1" x14ac:dyDescent="0.2">
      <c r="B42" s="10">
        <v>216</v>
      </c>
      <c r="C42" s="10">
        <v>9.3420000000000005</v>
      </c>
      <c r="D42" s="10">
        <v>216.38925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34.200000000000003</v>
      </c>
      <c r="Q42" s="24">
        <v>1.37</v>
      </c>
      <c r="R42" s="24">
        <v>4</v>
      </c>
      <c r="S42" s="24">
        <v>46.09</v>
      </c>
      <c r="T42" s="24">
        <v>97.77</v>
      </c>
      <c r="U42" s="10">
        <v>1</v>
      </c>
      <c r="V42" s="10">
        <v>0</v>
      </c>
      <c r="W42" s="10">
        <v>1</v>
      </c>
      <c r="X42" s="10">
        <v>1</v>
      </c>
      <c r="Y42" s="10">
        <v>1</v>
      </c>
      <c r="Z42" s="10">
        <v>1</v>
      </c>
      <c r="AA42" s="10">
        <v>135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4.8662999999999998</v>
      </c>
      <c r="AK42" s="10">
        <v>1.5299999999999999E-2</v>
      </c>
      <c r="AL42" s="11">
        <v>0.1653</v>
      </c>
      <c r="AM42" s="11">
        <v>5.0000000000000001E-4</v>
      </c>
      <c r="AN42" s="11">
        <v>2.2315999999999998</v>
      </c>
      <c r="AO42" s="11">
        <v>1.47E-2</v>
      </c>
      <c r="AP42" s="11">
        <v>0.20180000000000001</v>
      </c>
      <c r="AQ42" s="11">
        <v>1.2999999999999999E-3</v>
      </c>
      <c r="AR42" s="11">
        <v>9.2600999999999996</v>
      </c>
      <c r="AS42" s="11">
        <v>2.8199999999999999E-2</v>
      </c>
      <c r="AT42" s="11">
        <v>0.1653</v>
      </c>
      <c r="AU42" s="11">
        <v>5.0000000000000001E-4</v>
      </c>
      <c r="AV42" s="11">
        <v>16.619199999999999</v>
      </c>
      <c r="AW42" s="11">
        <v>5.8200000000000002E-2</v>
      </c>
      <c r="AX42" s="11">
        <v>0.2301</v>
      </c>
      <c r="AY42" s="11">
        <v>8.0000000000000004E-4</v>
      </c>
      <c r="AZ42" s="11">
        <v>6.5524426950683015E-2</v>
      </c>
      <c r="BA42" s="11">
        <v>1.3920145190562614</v>
      </c>
      <c r="BB42" s="11">
        <v>0.1638846737481032</v>
      </c>
      <c r="BC42" s="11">
        <v>0.10855483582756309</v>
      </c>
      <c r="BD42" s="11">
        <v>0.16864864756035447</v>
      </c>
      <c r="BE42" s="27"/>
      <c r="BF42" s="5"/>
    </row>
    <row r="43" spans="2:66" ht="13.5" customHeight="1" x14ac:dyDescent="0.2">
      <c r="B43" s="10">
        <v>216</v>
      </c>
      <c r="C43" s="10">
        <v>9.35</v>
      </c>
      <c r="D43" s="10">
        <v>216.38958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34.200000000000003</v>
      </c>
      <c r="Q43" s="24">
        <v>1.37</v>
      </c>
      <c r="R43" s="24">
        <v>4</v>
      </c>
      <c r="S43" s="24">
        <v>45.99</v>
      </c>
      <c r="T43" s="24">
        <v>97.85</v>
      </c>
      <c r="U43" s="10">
        <v>1</v>
      </c>
      <c r="V43" s="10">
        <v>0</v>
      </c>
      <c r="W43" s="10">
        <v>1</v>
      </c>
      <c r="X43" s="10">
        <v>1</v>
      </c>
      <c r="Y43" s="10">
        <v>1</v>
      </c>
      <c r="Z43" s="10">
        <v>1</v>
      </c>
      <c r="AA43" s="10">
        <v>135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0.86160000000000003</v>
      </c>
      <c r="AK43" s="10">
        <v>1.9E-3</v>
      </c>
      <c r="AL43" s="11">
        <v>2.92E-2</v>
      </c>
      <c r="AM43" s="11">
        <v>1E-4</v>
      </c>
      <c r="AN43" s="11">
        <v>1.889</v>
      </c>
      <c r="AO43" s="11">
        <v>6.13E-2</v>
      </c>
      <c r="AP43" s="11">
        <v>0.17050000000000001</v>
      </c>
      <c r="AQ43" s="11">
        <v>5.4999999999999997E-3</v>
      </c>
      <c r="AR43" s="11">
        <v>1.6262000000000001</v>
      </c>
      <c r="AS43" s="11">
        <v>2.01E-2</v>
      </c>
      <c r="AT43" s="11">
        <v>2.9000000000000001E-2</v>
      </c>
      <c r="AU43" s="11">
        <v>4.0000000000000002E-4</v>
      </c>
      <c r="AV43" s="11">
        <v>33.124000000000002</v>
      </c>
      <c r="AW43" s="11">
        <v>2.6978</v>
      </c>
      <c r="AX43" s="11">
        <v>0.45779999999999998</v>
      </c>
      <c r="AY43" s="11">
        <v>3.73E-2</v>
      </c>
      <c r="AZ43" s="11">
        <v>0.45726563743434667</v>
      </c>
      <c r="BA43" s="11">
        <v>15.786206896551723</v>
      </c>
      <c r="BB43" s="11">
        <v>0.88085456039441234</v>
      </c>
      <c r="BC43" s="11">
        <v>0.65180381029590584</v>
      </c>
      <c r="BD43" s="11">
        <v>0.46783231120794511</v>
      </c>
      <c r="BE43" s="27"/>
      <c r="BF43" s="5"/>
    </row>
    <row r="44" spans="2:66" ht="13.5" customHeight="1" x14ac:dyDescent="0.2">
      <c r="B44" s="10">
        <v>216</v>
      </c>
      <c r="C44" s="10">
        <v>9.3569999999999993</v>
      </c>
      <c r="D44" s="10">
        <v>216.38988000000001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34.200000000000003</v>
      </c>
      <c r="Q44" s="24">
        <v>1.37</v>
      </c>
      <c r="R44" s="24">
        <v>4</v>
      </c>
      <c r="S44" s="24">
        <v>45.9</v>
      </c>
      <c r="T44" s="24">
        <v>97.92</v>
      </c>
      <c r="U44" s="10">
        <v>1</v>
      </c>
      <c r="V44" s="10">
        <v>0</v>
      </c>
      <c r="W44" s="10">
        <v>1</v>
      </c>
      <c r="X44" s="10">
        <v>1</v>
      </c>
      <c r="Y44" s="10">
        <v>1</v>
      </c>
      <c r="Z44" s="10">
        <v>1</v>
      </c>
      <c r="AA44" s="10">
        <v>135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8.8902999999999999</v>
      </c>
      <c r="AK44" s="10">
        <v>0.12590000000000001</v>
      </c>
      <c r="AL44" s="11">
        <v>0.30099999999999999</v>
      </c>
      <c r="AM44" s="11">
        <v>4.3E-3</v>
      </c>
      <c r="AN44" s="11">
        <v>3.6097000000000001</v>
      </c>
      <c r="AO44" s="11">
        <v>4.2200000000000001E-2</v>
      </c>
      <c r="AP44" s="11">
        <v>0.32529999999999998</v>
      </c>
      <c r="AQ44" s="11">
        <v>3.8E-3</v>
      </c>
      <c r="AR44" s="11">
        <v>16.594000000000001</v>
      </c>
      <c r="AS44" s="11">
        <v>0.21010000000000001</v>
      </c>
      <c r="AT44" s="11">
        <v>0.29520000000000002</v>
      </c>
      <c r="AU44" s="11">
        <v>3.7000000000000002E-3</v>
      </c>
      <c r="AV44" s="11">
        <v>26.253799999999998</v>
      </c>
      <c r="AW44" s="11">
        <v>0.24129999999999999</v>
      </c>
      <c r="AX44" s="11">
        <v>0.36230000000000001</v>
      </c>
      <c r="AY44" s="11">
        <v>3.3E-3</v>
      </c>
      <c r="AZ44" s="11">
        <v>5.3810354857475325E-2</v>
      </c>
      <c r="BA44" s="11">
        <v>1.2273035230352303</v>
      </c>
      <c r="BB44" s="11">
        <v>0.10205323193916349</v>
      </c>
      <c r="BC44" s="11">
        <v>8.6954643628509715E-2</v>
      </c>
      <c r="BD44" s="11">
        <v>0.50059734779678466</v>
      </c>
      <c r="BE44" s="27"/>
      <c r="BF44" s="5"/>
    </row>
    <row r="45" spans="2:66" ht="13.5" customHeight="1" x14ac:dyDescent="0.2">
      <c r="B45" s="10">
        <v>216</v>
      </c>
      <c r="C45" s="10">
        <v>9.3650000000000002</v>
      </c>
      <c r="D45" s="10">
        <v>216.39021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34.200000000000003</v>
      </c>
      <c r="Q45" s="24">
        <v>1.37</v>
      </c>
      <c r="R45" s="24">
        <v>4</v>
      </c>
      <c r="S45" s="24">
        <v>45.8</v>
      </c>
      <c r="T45" s="24">
        <v>98</v>
      </c>
      <c r="U45" s="10">
        <v>1</v>
      </c>
      <c r="V45" s="10">
        <v>0</v>
      </c>
      <c r="W45" s="10">
        <v>1</v>
      </c>
      <c r="X45" s="10">
        <v>1</v>
      </c>
      <c r="Y45" s="10">
        <v>1</v>
      </c>
      <c r="Z45" s="10">
        <v>1</v>
      </c>
      <c r="AA45" s="10">
        <v>135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1.3422000000000001</v>
      </c>
      <c r="AK45" s="10">
        <v>0.10150000000000001</v>
      </c>
      <c r="AL45" s="11">
        <v>4.5400000000000003E-2</v>
      </c>
      <c r="AM45" s="11">
        <v>3.3999999999999998E-3</v>
      </c>
      <c r="AN45" s="11">
        <v>1.9026000000000001</v>
      </c>
      <c r="AO45" s="11">
        <v>7.5899999999999995E-2</v>
      </c>
      <c r="AP45" s="11">
        <v>0.1711</v>
      </c>
      <c r="AQ45" s="11">
        <v>6.7999999999999996E-3</v>
      </c>
      <c r="AR45" s="11">
        <v>2.5550999999999999</v>
      </c>
      <c r="AS45" s="11">
        <v>0.32050000000000001</v>
      </c>
      <c r="AT45" s="11">
        <v>4.5400000000000003E-2</v>
      </c>
      <c r="AU45" s="11">
        <v>5.7000000000000002E-3</v>
      </c>
      <c r="AV45" s="11">
        <v>33.0366</v>
      </c>
      <c r="AW45" s="11">
        <v>0.59279999999999999</v>
      </c>
      <c r="AX45" s="11">
        <v>0.4551</v>
      </c>
      <c r="AY45" s="11">
        <v>8.2000000000000007E-3</v>
      </c>
      <c r="AZ45" s="11">
        <v>0.45352922389013101</v>
      </c>
      <c r="BA45" s="11">
        <v>10.024229074889867</v>
      </c>
      <c r="BB45" s="11">
        <v>0.81858141858141853</v>
      </c>
      <c r="BC45" s="11">
        <v>0.61424287856071946</v>
      </c>
      <c r="BD45" s="11">
        <v>0.63709831032926745</v>
      </c>
      <c r="BE45" s="27"/>
      <c r="BF45" s="5"/>
    </row>
    <row r="46" spans="2:66" ht="13.5" customHeight="1" x14ac:dyDescent="0.2">
      <c r="B46" s="10">
        <v>216</v>
      </c>
      <c r="C46" s="10">
        <v>9.3719999999999999</v>
      </c>
      <c r="D46" s="10">
        <v>216.3905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34.200000000000003</v>
      </c>
      <c r="Q46" s="24">
        <v>1.37</v>
      </c>
      <c r="R46" s="24">
        <v>4</v>
      </c>
      <c r="S46" s="24">
        <v>45.72</v>
      </c>
      <c r="T46" s="24">
        <v>98.07</v>
      </c>
      <c r="U46" s="10">
        <v>1</v>
      </c>
      <c r="V46" s="10">
        <v>0</v>
      </c>
      <c r="W46" s="10">
        <v>1</v>
      </c>
      <c r="X46" s="10">
        <v>1</v>
      </c>
      <c r="Y46" s="10">
        <v>1</v>
      </c>
      <c r="Z46" s="10">
        <v>1</v>
      </c>
      <c r="AA46" s="10">
        <v>135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8.6829999999999998</v>
      </c>
      <c r="AK46" s="10">
        <v>4.5600000000000002E-2</v>
      </c>
      <c r="AL46" s="11">
        <v>0.29299999999999998</v>
      </c>
      <c r="AM46" s="11">
        <v>1.5E-3</v>
      </c>
      <c r="AN46" s="11">
        <v>3.7313999999999998</v>
      </c>
      <c r="AO46" s="11">
        <v>5.1999999999999998E-3</v>
      </c>
      <c r="AP46" s="11">
        <v>0.33510000000000001</v>
      </c>
      <c r="AQ46" s="11">
        <v>5.0000000000000001E-4</v>
      </c>
      <c r="AR46" s="11">
        <v>16.507300000000001</v>
      </c>
      <c r="AS46" s="11">
        <v>5.6300000000000003E-2</v>
      </c>
      <c r="AT46" s="11">
        <v>0.29260000000000003</v>
      </c>
      <c r="AU46" s="11">
        <v>1E-3</v>
      </c>
      <c r="AV46" s="11">
        <v>27.065000000000001</v>
      </c>
      <c r="AW46" s="11">
        <v>7.4899999999999994E-2</v>
      </c>
      <c r="AX46" s="11">
        <v>0.37230000000000002</v>
      </c>
      <c r="AY46" s="11">
        <v>1E-3</v>
      </c>
      <c r="AZ46" s="11">
        <v>5.2586938083121301E-2</v>
      </c>
      <c r="BA46" s="11">
        <v>1.2723855092276144</v>
      </c>
      <c r="BB46" s="11">
        <v>0.11986764927056698</v>
      </c>
      <c r="BC46" s="11">
        <v>0.10262683492145247</v>
      </c>
      <c r="BD46" s="11">
        <v>0.30963544220484901</v>
      </c>
      <c r="BE46" s="27"/>
      <c r="BF46" s="5"/>
    </row>
    <row r="47" spans="2:66" ht="13.5" customHeight="1" x14ac:dyDescent="0.2">
      <c r="B47" s="10">
        <v>216</v>
      </c>
      <c r="C47" s="10">
        <v>9.3829999999999991</v>
      </c>
      <c r="D47" s="10">
        <v>216.39096000000001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34.200000000000003</v>
      </c>
      <c r="Q47" s="24">
        <v>1.37</v>
      </c>
      <c r="R47" s="24">
        <v>4</v>
      </c>
      <c r="S47" s="24">
        <v>45.58</v>
      </c>
      <c r="T47" s="24">
        <v>98.18</v>
      </c>
      <c r="U47" s="10">
        <v>1</v>
      </c>
      <c r="V47" s="10">
        <v>0</v>
      </c>
      <c r="W47" s="10">
        <v>1</v>
      </c>
      <c r="X47" s="10">
        <v>1</v>
      </c>
      <c r="Y47" s="10">
        <v>1</v>
      </c>
      <c r="Z47" s="10">
        <v>1</v>
      </c>
      <c r="AA47" s="10">
        <v>135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0.85770000000000002</v>
      </c>
      <c r="AK47" s="10">
        <v>5.7999999999999996E-3</v>
      </c>
      <c r="AL47" s="11">
        <v>2.8899999999999999E-2</v>
      </c>
      <c r="AM47" s="11">
        <v>2.0000000000000001E-4</v>
      </c>
      <c r="AN47" s="11">
        <v>2.1313</v>
      </c>
      <c r="AO47" s="11">
        <v>3.2000000000000001E-2</v>
      </c>
      <c r="AP47" s="11">
        <v>0.19089999999999999</v>
      </c>
      <c r="AQ47" s="11">
        <v>2.8999999999999998E-3</v>
      </c>
      <c r="AR47" s="11">
        <v>1.6870000000000001</v>
      </c>
      <c r="AS47" s="11">
        <v>5.1400000000000001E-2</v>
      </c>
      <c r="AT47" s="11">
        <v>2.98E-2</v>
      </c>
      <c r="AU47" s="11">
        <v>8.9999999999999998E-4</v>
      </c>
      <c r="AV47" s="11">
        <v>39.197600000000001</v>
      </c>
      <c r="AW47" s="11">
        <v>0.2974</v>
      </c>
      <c r="AX47" s="11">
        <v>0.53790000000000004</v>
      </c>
      <c r="AY47" s="11">
        <v>4.1000000000000003E-3</v>
      </c>
      <c r="AZ47" s="11">
        <v>0.47612513721185523</v>
      </c>
      <c r="BA47" s="11">
        <v>18.050335570469802</v>
      </c>
      <c r="BB47" s="11">
        <v>0.89501497269684682</v>
      </c>
      <c r="BC47" s="11">
        <v>0.71382410789547612</v>
      </c>
      <c r="BD47" s="11">
        <v>0.53105147991850687</v>
      </c>
      <c r="BE47" s="27"/>
      <c r="BF47" s="5"/>
    </row>
    <row r="48" spans="2:66" ht="13.5" customHeight="1" x14ac:dyDescent="0.2">
      <c r="B48" s="10">
        <v>216</v>
      </c>
      <c r="C48" s="10">
        <v>9.3919999999999995</v>
      </c>
      <c r="D48" s="10">
        <v>216.39133000000001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34.200000000000003</v>
      </c>
      <c r="Q48" s="24">
        <v>1.37</v>
      </c>
      <c r="R48" s="24">
        <v>4</v>
      </c>
      <c r="S48" s="24">
        <v>45.47</v>
      </c>
      <c r="T48" s="24">
        <v>98.27</v>
      </c>
      <c r="U48" s="10">
        <v>1</v>
      </c>
      <c r="V48" s="10">
        <v>0</v>
      </c>
      <c r="W48" s="10">
        <v>1</v>
      </c>
      <c r="X48" s="10">
        <v>1</v>
      </c>
      <c r="Y48" s="10">
        <v>1</v>
      </c>
      <c r="Z48" s="10">
        <v>1</v>
      </c>
      <c r="AA48" s="10">
        <v>135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8.6220999999999997</v>
      </c>
      <c r="AK48" s="10">
        <v>4.4999999999999997E-3</v>
      </c>
      <c r="AL48" s="11">
        <v>0.28970000000000001</v>
      </c>
      <c r="AM48" s="11">
        <v>2.0000000000000001E-4</v>
      </c>
      <c r="AN48" s="11">
        <v>3.5022000000000002</v>
      </c>
      <c r="AO48" s="11">
        <v>1.6E-2</v>
      </c>
      <c r="AP48" s="11">
        <v>0.31309999999999999</v>
      </c>
      <c r="AQ48" s="11">
        <v>1.4E-3</v>
      </c>
      <c r="AR48" s="11">
        <v>16.071899999999999</v>
      </c>
      <c r="AS48" s="11">
        <v>8.9999999999999998E-4</v>
      </c>
      <c r="AT48" s="11">
        <v>0.28360000000000002</v>
      </c>
      <c r="AU48" s="11">
        <v>0</v>
      </c>
      <c r="AV48" s="11">
        <v>25.3718</v>
      </c>
      <c r="AW48" s="11">
        <v>0.1206</v>
      </c>
      <c r="AX48" s="11">
        <v>0.34749999999999998</v>
      </c>
      <c r="AY48" s="11">
        <v>1.6999999999999999E-3</v>
      </c>
      <c r="AZ48" s="11">
        <v>5.2073872237359958E-2</v>
      </c>
      <c r="BA48" s="11">
        <v>1.2253173483779971</v>
      </c>
      <c r="BB48" s="11">
        <v>0.1012517826018063</v>
      </c>
      <c r="BC48" s="11">
        <v>8.4740518079745322E-2</v>
      </c>
      <c r="BD48" s="11">
        <v>0.47549922666136996</v>
      </c>
      <c r="BE48" s="27"/>
      <c r="BF48" s="5"/>
    </row>
    <row r="49" spans="2:57" ht="13.5" customHeight="1" x14ac:dyDescent="0.2">
      <c r="B49" s="10">
        <v>216</v>
      </c>
      <c r="C49" s="10">
        <v>9.3989999999999991</v>
      </c>
      <c r="D49" s="10">
        <v>216.39161999999999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34.200000000000003</v>
      </c>
      <c r="Q49" s="24">
        <v>1.37</v>
      </c>
      <c r="R49" s="24">
        <v>4</v>
      </c>
      <c r="S49" s="24">
        <v>45.38</v>
      </c>
      <c r="T49" s="24">
        <v>98.34</v>
      </c>
      <c r="U49" s="10">
        <v>1</v>
      </c>
      <c r="V49" s="10">
        <v>0</v>
      </c>
      <c r="W49" s="10">
        <v>1</v>
      </c>
      <c r="X49" s="10">
        <v>1</v>
      </c>
      <c r="Y49" s="10">
        <v>1</v>
      </c>
      <c r="Z49" s="10">
        <v>1</v>
      </c>
      <c r="AA49" s="10">
        <v>135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1.0586</v>
      </c>
      <c r="AK49" s="10">
        <v>1.9699999999999999E-2</v>
      </c>
      <c r="AL49" s="11">
        <v>3.5499999999999997E-2</v>
      </c>
      <c r="AM49" s="11">
        <v>6.9999999999999999E-4</v>
      </c>
      <c r="AN49" s="11">
        <v>1.8517999999999999</v>
      </c>
      <c r="AO49" s="11">
        <v>3.61E-2</v>
      </c>
      <c r="AP49" s="11">
        <v>0.1653</v>
      </c>
      <c r="AQ49" s="11">
        <v>3.2000000000000002E-3</v>
      </c>
      <c r="AR49" s="11">
        <v>1.9703999999999999</v>
      </c>
      <c r="AS49" s="11">
        <v>2.2000000000000001E-3</v>
      </c>
      <c r="AT49" s="11">
        <v>3.4700000000000002E-2</v>
      </c>
      <c r="AU49" s="11">
        <v>0</v>
      </c>
      <c r="AV49" s="11">
        <v>33.165599999999998</v>
      </c>
      <c r="AW49" s="11">
        <v>0.57199999999999995</v>
      </c>
      <c r="AX49" s="11">
        <v>0.45350000000000001</v>
      </c>
      <c r="AY49" s="11">
        <v>7.7999999999999996E-3</v>
      </c>
      <c r="AZ49" s="11">
        <v>0.46574014221073046</v>
      </c>
      <c r="BA49" s="11">
        <v>13.069164265129682</v>
      </c>
      <c r="BB49" s="11">
        <v>0.85784514543219992</v>
      </c>
      <c r="BC49" s="11">
        <v>0.63570127504553731</v>
      </c>
      <c r="BD49" s="11">
        <v>0.58417812994914609</v>
      </c>
      <c r="BE49" s="27"/>
    </row>
    <row r="50" spans="2:57" ht="13.5" customHeight="1" x14ac:dyDescent="0.2">
      <c r="B50" s="10">
        <v>216</v>
      </c>
      <c r="C50" s="10">
        <v>9.2870000000000008</v>
      </c>
      <c r="D50" s="10">
        <v>216.38695999999999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34.200000000000003</v>
      </c>
      <c r="Q50" s="24">
        <v>1.37</v>
      </c>
      <c r="R50" s="24">
        <v>4</v>
      </c>
      <c r="S50" s="24">
        <v>46.77</v>
      </c>
      <c r="T50" s="24">
        <v>97.23</v>
      </c>
      <c r="U50" s="10">
        <v>1</v>
      </c>
      <c r="V50" s="10">
        <v>0</v>
      </c>
      <c r="W50" s="10">
        <v>1</v>
      </c>
      <c r="X50" s="10">
        <v>1</v>
      </c>
      <c r="Y50" s="10">
        <v>1</v>
      </c>
      <c r="Z50" s="10">
        <v>1</v>
      </c>
      <c r="AA50" s="10">
        <v>135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7.6105</v>
      </c>
      <c r="AK50" s="10">
        <v>0.06</v>
      </c>
      <c r="AL50" s="11">
        <v>0.26169999999999999</v>
      </c>
      <c r="AM50" s="11">
        <v>2.0999999999999999E-3</v>
      </c>
      <c r="AN50" s="11">
        <v>3.0802999999999998</v>
      </c>
      <c r="AO50" s="11">
        <v>2.0500000000000001E-2</v>
      </c>
      <c r="AP50" s="11">
        <v>0.28210000000000002</v>
      </c>
      <c r="AQ50" s="11">
        <v>1.9E-3</v>
      </c>
      <c r="AR50" s="11">
        <v>14.093</v>
      </c>
      <c r="AS50" s="11">
        <v>0.1033</v>
      </c>
      <c r="AT50" s="11">
        <v>0.25469999999999998</v>
      </c>
      <c r="AU50" s="11">
        <v>1.9E-3</v>
      </c>
      <c r="AV50" s="11">
        <v>22.773900000000001</v>
      </c>
      <c r="AW50" s="11">
        <v>0.13519999999999999</v>
      </c>
      <c r="AX50" s="11">
        <v>0.31909999999999999</v>
      </c>
      <c r="AY50" s="11">
        <v>1.9E-3</v>
      </c>
      <c r="AZ50" s="11">
        <v>6.1543579507651332E-2</v>
      </c>
      <c r="BA50" s="11">
        <v>1.2528464860620339</v>
      </c>
      <c r="BB50" s="11">
        <v>0.11223422795399096</v>
      </c>
      <c r="BC50" s="11">
        <v>8.9960886571056095E-2</v>
      </c>
      <c r="BD50" s="11">
        <v>0.54455262087938572</v>
      </c>
      <c r="BE50" s="27"/>
    </row>
    <row r="51" spans="2:57" ht="13.5" customHeight="1" x14ac:dyDescent="0.2">
      <c r="B51" s="10">
        <v>216</v>
      </c>
      <c r="C51" s="10">
        <v>9.0549999999999997</v>
      </c>
      <c r="D51" s="10">
        <v>216.37728999999999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34.200000000000003</v>
      </c>
      <c r="Q51" s="24">
        <v>1.37</v>
      </c>
      <c r="R51" s="24">
        <v>4</v>
      </c>
      <c r="S51" s="24">
        <v>49.67</v>
      </c>
      <c r="T51" s="24">
        <v>95.05</v>
      </c>
      <c r="U51" s="10">
        <v>1</v>
      </c>
      <c r="V51" s="10">
        <v>0</v>
      </c>
      <c r="W51" s="10">
        <v>1</v>
      </c>
      <c r="X51" s="10">
        <v>1</v>
      </c>
      <c r="Y51" s="10">
        <v>1</v>
      </c>
      <c r="Z51" s="10">
        <v>1</v>
      </c>
      <c r="AA51" s="10">
        <v>135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18.971499999999999</v>
      </c>
      <c r="AK51" s="26">
        <v>8.4999999999999989E-3</v>
      </c>
      <c r="AL51" s="26">
        <v>0.69350000000000001</v>
      </c>
      <c r="AM51" s="26">
        <v>5.0000000000000001E-4</v>
      </c>
      <c r="AN51" s="26">
        <v>6.9730000000000008</v>
      </c>
      <c r="AO51" s="26">
        <v>2.9999999999999996E-3</v>
      </c>
      <c r="AP51" s="26">
        <v>0.68300000000000005</v>
      </c>
      <c r="AQ51" s="26">
        <v>5.0000000000000001E-4</v>
      </c>
      <c r="AR51" s="26">
        <v>36.073</v>
      </c>
      <c r="AS51" s="26">
        <v>1.55E-2</v>
      </c>
      <c r="AT51" s="26">
        <v>0.69450000000000001</v>
      </c>
      <c r="AU51" s="26">
        <v>5.0000000000000001E-4</v>
      </c>
      <c r="AV51" s="26">
        <v>44.647199999999998</v>
      </c>
      <c r="AW51" s="26">
        <v>2.0999999999999999E-3</v>
      </c>
      <c r="AX51" s="26">
        <v>0.66420000000000001</v>
      </c>
      <c r="AY51" s="26">
        <v>0</v>
      </c>
      <c r="AZ51" s="11">
        <v>-1.3954869358669863E-2</v>
      </c>
      <c r="BA51" s="11">
        <v>23.909287257019439</v>
      </c>
      <c r="BB51" s="11">
        <v>-2.2300728637668354E-2</v>
      </c>
      <c r="BC51" s="11">
        <v>-2.4452574379942964E-2</v>
      </c>
      <c r="BD51" s="11">
        <v>0.4260549249226136</v>
      </c>
      <c r="BE51" s="27"/>
    </row>
    <row r="52" spans="2:57" ht="13.5" customHeight="1" x14ac:dyDescent="0.2">
      <c r="B52" s="10">
        <v>216</v>
      </c>
      <c r="C52" s="10">
        <v>9.0440000000000005</v>
      </c>
      <c r="D52" s="10">
        <v>216.37683000000001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34.200000000000003</v>
      </c>
      <c r="Q52" s="24">
        <v>1.37</v>
      </c>
      <c r="R52" s="24">
        <v>4</v>
      </c>
      <c r="S52" s="24">
        <v>49.81</v>
      </c>
      <c r="T52" s="24">
        <v>94.95</v>
      </c>
      <c r="U52" s="10">
        <v>1</v>
      </c>
      <c r="V52" s="10">
        <v>0</v>
      </c>
      <c r="W52" s="10">
        <v>1</v>
      </c>
      <c r="X52" s="10">
        <v>1</v>
      </c>
      <c r="Y52" s="10">
        <v>1</v>
      </c>
      <c r="Z52" s="10">
        <v>1</v>
      </c>
      <c r="AA52" s="10">
        <v>135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27.042100000000001</v>
      </c>
      <c r="AK52" s="10">
        <v>1.8499999999999999E-2</v>
      </c>
      <c r="AL52" s="11">
        <v>0.99150000000000005</v>
      </c>
      <c r="AM52" s="11">
        <v>6.9999999999999999E-4</v>
      </c>
      <c r="AN52" s="11">
        <v>10.0855</v>
      </c>
      <c r="AO52" s="11">
        <v>1.4E-3</v>
      </c>
      <c r="AP52" s="11">
        <v>0.99119999999999997</v>
      </c>
      <c r="AQ52" s="11">
        <v>1E-4</v>
      </c>
      <c r="AR52" s="11">
        <v>51.3536</v>
      </c>
      <c r="AS52" s="11">
        <v>8.9999999999999993E-3</v>
      </c>
      <c r="AT52" s="11">
        <v>0.99150000000000005</v>
      </c>
      <c r="AU52" s="11">
        <v>2.0000000000000001E-4</v>
      </c>
      <c r="AV52" s="11">
        <v>66.435199999999995</v>
      </c>
      <c r="AW52" s="11">
        <v>2.1000000000000001E-2</v>
      </c>
      <c r="AX52" s="11">
        <v>0.99119999999999997</v>
      </c>
      <c r="AY52" s="11">
        <v>2.9999999999999997E-4</v>
      </c>
      <c r="AZ52" s="25">
        <v>0.73639812495181045</v>
      </c>
      <c r="BA52" s="25">
        <v>1.2936814556331007</v>
      </c>
      <c r="BB52" s="25">
        <v>0.12803933820533017</v>
      </c>
      <c r="BC52" s="25">
        <v>0.19124718485604719</v>
      </c>
      <c r="BD52" s="25">
        <v>12.283663842757733</v>
      </c>
      <c r="BE52" s="27"/>
    </row>
    <row r="53" spans="2:57" ht="13.5" customHeight="1" x14ac:dyDescent="0.2">
      <c r="B53" s="10">
        <v>216</v>
      </c>
      <c r="C53" s="10">
        <v>9.2729999999999997</v>
      </c>
      <c r="D53" s="10">
        <v>216.38638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34.200000000000003</v>
      </c>
      <c r="Q53" s="24">
        <v>1.37</v>
      </c>
      <c r="R53" s="24">
        <v>4</v>
      </c>
      <c r="S53" s="24">
        <v>46.95</v>
      </c>
      <c r="T53" s="24">
        <v>97.1</v>
      </c>
      <c r="U53" s="10">
        <v>1</v>
      </c>
      <c r="V53" s="10">
        <v>0</v>
      </c>
      <c r="W53" s="10">
        <v>1</v>
      </c>
      <c r="X53" s="10">
        <v>1</v>
      </c>
      <c r="Y53" s="10">
        <v>1</v>
      </c>
      <c r="Z53" s="10">
        <v>1</v>
      </c>
      <c r="AA53" s="10">
        <v>135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28.943999999999999</v>
      </c>
      <c r="AK53" s="10">
        <v>1.5100000000000001E-2</v>
      </c>
      <c r="AL53" s="11">
        <v>0.99850000000000005</v>
      </c>
      <c r="AM53" s="11">
        <v>5.0000000000000001E-4</v>
      </c>
      <c r="AN53" s="11">
        <v>10.8657</v>
      </c>
      <c r="AO53" s="11">
        <v>5.5999999999999999E-3</v>
      </c>
      <c r="AP53" s="11">
        <v>0.99819999999999998</v>
      </c>
      <c r="AQ53" s="11">
        <v>5.0000000000000001E-4</v>
      </c>
      <c r="AR53" s="11">
        <v>55.059199999999997</v>
      </c>
      <c r="AS53" s="11">
        <v>3.1300000000000001E-2</v>
      </c>
      <c r="AT53" s="11">
        <v>0.99850000000000005</v>
      </c>
      <c r="AU53" s="11">
        <v>5.9999999999999995E-4</v>
      </c>
      <c r="AV53" s="11">
        <v>71.019499999999994</v>
      </c>
      <c r="AW53" s="11">
        <v>3.3300000000000003E-2</v>
      </c>
      <c r="AX53" s="11">
        <v>0.99819999999999998</v>
      </c>
      <c r="AY53" s="11">
        <v>5.0000000000000001E-4</v>
      </c>
      <c r="AZ53" s="25">
        <v>0.73461138276513938</v>
      </c>
      <c r="BA53" s="25">
        <v>1.2898752615366733</v>
      </c>
      <c r="BB53" s="25">
        <v>0.12658997911621866</v>
      </c>
      <c r="BC53" s="25">
        <v>0.18913490184367507</v>
      </c>
      <c r="BD53" s="25">
        <v>12.314773064815839</v>
      </c>
      <c r="BE53" s="27"/>
    </row>
    <row r="54" spans="2:57" ht="13.5" customHeight="1" x14ac:dyDescent="0.2">
      <c r="B54" s="10">
        <v>216</v>
      </c>
      <c r="C54" s="10">
        <v>9.5969999999999995</v>
      </c>
      <c r="D54" s="10">
        <v>216.39986999999999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34.200000000000003</v>
      </c>
      <c r="Q54" s="24">
        <v>1.37</v>
      </c>
      <c r="R54" s="24">
        <v>4</v>
      </c>
      <c r="S54" s="24">
        <v>42.93</v>
      </c>
      <c r="T54" s="24">
        <v>100.38</v>
      </c>
      <c r="U54" s="10">
        <v>1</v>
      </c>
      <c r="V54" s="10">
        <v>0</v>
      </c>
      <c r="W54" s="10">
        <v>1</v>
      </c>
      <c r="X54" s="10">
        <v>1</v>
      </c>
      <c r="Y54" s="10">
        <v>1</v>
      </c>
      <c r="Z54" s="10">
        <v>1</v>
      </c>
      <c r="AA54" s="10">
        <v>135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31.329699999999999</v>
      </c>
      <c r="AK54" s="10">
        <v>3.5400000000000001E-2</v>
      </c>
      <c r="AL54" s="11">
        <v>1.0075000000000001</v>
      </c>
      <c r="AM54" s="11">
        <v>1.1000000000000001E-3</v>
      </c>
      <c r="AN54" s="11">
        <v>11.787100000000001</v>
      </c>
      <c r="AO54" s="11">
        <v>5.4999999999999997E-3</v>
      </c>
      <c r="AP54" s="11">
        <v>1.0074000000000001</v>
      </c>
      <c r="AQ54" s="11">
        <v>5.0000000000000001E-4</v>
      </c>
      <c r="AR54" s="11">
        <v>59.719200000000001</v>
      </c>
      <c r="AS54" s="11">
        <v>7.3200000000000001E-2</v>
      </c>
      <c r="AT54" s="11">
        <v>1.0075000000000001</v>
      </c>
      <c r="AU54" s="11">
        <v>1.1999999999999999E-3</v>
      </c>
      <c r="AV54" s="11">
        <v>76.797799999999995</v>
      </c>
      <c r="AW54" s="11">
        <v>7.4300000000000005E-2</v>
      </c>
      <c r="AX54" s="11">
        <v>1.0074000000000001</v>
      </c>
      <c r="AY54" s="11">
        <v>1E-3</v>
      </c>
      <c r="AZ54" s="25">
        <v>0.73388015338957324</v>
      </c>
      <c r="BA54" s="25">
        <v>1.2859817278195287</v>
      </c>
      <c r="BB54" s="25">
        <v>0.1251023682032274</v>
      </c>
      <c r="BC54" s="25">
        <v>0.18696877029857603</v>
      </c>
      <c r="BD54" s="25">
        <v>12.366563362403991</v>
      </c>
      <c r="BE54" s="27"/>
    </row>
  </sheetData>
  <autoFilter ref="B9:BB54" xr:uid="{BFE7430F-C37E-4C1A-9F93-A02A2259941C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2272-1E12-416F-8981-3268292D232B}">
  <sheetPr codeName="Sheet27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220</v>
      </c>
      <c r="C10" s="10">
        <v>9.3670000000000009</v>
      </c>
      <c r="D10" s="10">
        <v>220.39028999999999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34</v>
      </c>
      <c r="Q10" s="24">
        <v>2.2799999999999998</v>
      </c>
      <c r="R10" s="24">
        <v>3.04</v>
      </c>
      <c r="S10" s="24">
        <v>46.24</v>
      </c>
      <c r="T10" s="24">
        <v>99.41</v>
      </c>
      <c r="U10" s="10">
        <v>5</v>
      </c>
      <c r="V10" s="10">
        <v>1</v>
      </c>
      <c r="W10" s="10">
        <v>0</v>
      </c>
      <c r="X10" s="10">
        <v>3</v>
      </c>
      <c r="Y10" s="10">
        <v>8</v>
      </c>
      <c r="Z10" s="10">
        <v>2</v>
      </c>
      <c r="AA10" s="10">
        <v>360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0.7873</v>
      </c>
      <c r="AK10" s="10">
        <v>4.2999999999999997E-2</v>
      </c>
      <c r="AL10" s="11">
        <v>2.3800000000000002E-2</v>
      </c>
      <c r="AM10" s="11">
        <v>1.2999999999999999E-3</v>
      </c>
      <c r="AN10" s="11">
        <v>1.8016000000000001</v>
      </c>
      <c r="AO10" s="11">
        <v>3.3599999999999998E-2</v>
      </c>
      <c r="AP10" s="11">
        <v>0.15840000000000001</v>
      </c>
      <c r="AQ10" s="11">
        <v>3.0000000000000001E-3</v>
      </c>
      <c r="AR10" s="11">
        <v>1.4970000000000001</v>
      </c>
      <c r="AS10" s="11">
        <v>0.1623</v>
      </c>
      <c r="AT10" s="11">
        <v>2.4E-2</v>
      </c>
      <c r="AU10" s="11">
        <v>2.5999999999999999E-3</v>
      </c>
      <c r="AV10" s="11">
        <v>38.303199999999997</v>
      </c>
      <c r="AW10" s="11">
        <v>0.20799999999999999</v>
      </c>
      <c r="AX10" s="11">
        <v>0.4803</v>
      </c>
      <c r="AY10" s="11">
        <v>2.5999999999999999E-3</v>
      </c>
      <c r="AZ10" s="11">
        <v>0.50399248473461711</v>
      </c>
      <c r="BA10" s="11">
        <v>20.012499999999999</v>
      </c>
      <c r="BB10" s="11">
        <v>0.90481856038072583</v>
      </c>
      <c r="BC10" s="11">
        <v>0.68151946629493176</v>
      </c>
      <c r="BD10" s="11">
        <v>0.65464877430497426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2.9812499999999999E-2</v>
      </c>
      <c r="BJ10" s="4">
        <f>DSTDEV(PlotSort,"PhxRed",$BI$35:$BI$38)/SQRT($BH10)</f>
        <v>4.479512052200155E-4</v>
      </c>
      <c r="BK10" s="4">
        <f>DAVERAGE(PlotSort,"PhxRedEdge",$BI$35:$BI$38)</f>
        <v>0.21555000000000002</v>
      </c>
      <c r="BL10" s="4">
        <f>DSTDEV(PlotSort,"PhxRedEdge",$BI$35:$BI$38)/SQRT($BH10)</f>
        <v>3.7321780806663625E-3</v>
      </c>
      <c r="BM10" s="4">
        <f>DAVERAGE(PlotSort,"TMRed",$BI$35:$BI$38)</f>
        <v>3.011875E-2</v>
      </c>
      <c r="BN10" s="4">
        <f>DSTDEV(PlotSort,"TMRed",$BI$35:$BI$38)/SQRT($BH10)</f>
        <v>5.2416287906558454E-4</v>
      </c>
      <c r="BO10" s="4">
        <f>DAVERAGE(PlotSort,"TMNIR",$BI$35:$BI$38)</f>
        <v>0.59490312499999987</v>
      </c>
      <c r="BP10" s="4">
        <f>DSTDEV(PlotSort,"TMNIR",$BI$35:$BI$38)/SQRT($BH10)</f>
        <v>8.0991057406285955E-3</v>
      </c>
      <c r="BQ10" s="4">
        <f>DAVERAGE(PlotSort,"NDRE",$BI$35:$BI$38)</f>
        <v>0.46845112406090839</v>
      </c>
      <c r="BR10" s="4">
        <f>DSTDEV(PlotSort,"NDRE",$BI$35:$BI$38)/SQRT($BH10)</f>
        <v>4.2878350525001069E-3</v>
      </c>
      <c r="BS10" s="4">
        <f>DAVERAGE(PlotSort,"rvi",$BI$35:$BI$38)</f>
        <v>19.847414542654541</v>
      </c>
      <c r="BT10" s="4">
        <f>DSTDEV(PlotSort,"rvi",$BI$35:$BI$38)/SQRT($BH10)</f>
        <v>0.27741221490951173</v>
      </c>
      <c r="BU10" s="17">
        <f>DAVERAGE(PlotSort,"ndvi",$BI$35:$BI$38)</f>
        <v>0.90355648189456172</v>
      </c>
      <c r="BV10" s="4">
        <f>DSTDEV(PlotSort,"ndvi",$BI$35:$BI$38)/SQRT($BH10)</f>
        <v>1.2372123426363107E-3</v>
      </c>
      <c r="BW10" s="17">
        <f>DAVERAGE(PlotSort,"SAVI",$BI$35:$BI$38)</f>
        <v>0.75192674763830436</v>
      </c>
      <c r="BX10" s="4">
        <f>DSTDEV(PlotSort,"SAVI",$BI$35:$BI$38)/SQRT($BH10)</f>
        <v>4.8605216402029536E-3</v>
      </c>
      <c r="BY10" s="17">
        <f>DAVERAGE(PlotSort,"CCCI",$BI$35:$BI$38)</f>
        <v>0.46390958915218206</v>
      </c>
      <c r="BZ10" s="4">
        <f>DSTDEV(PlotSort,"CCCI",$BI$35:$BI$38)/SQRT($BH10)</f>
        <v>2.07646174378412E-2</v>
      </c>
    </row>
    <row r="11" spans="1:78" ht="13.5" customHeight="1" x14ac:dyDescent="0.2">
      <c r="B11" s="10">
        <v>220</v>
      </c>
      <c r="C11" s="10">
        <v>9.359</v>
      </c>
      <c r="D11" s="10">
        <v>220.38996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34</v>
      </c>
      <c r="Q11" s="24">
        <v>2.2799999999999998</v>
      </c>
      <c r="R11" s="24">
        <v>3.04</v>
      </c>
      <c r="S11" s="24">
        <v>46.34</v>
      </c>
      <c r="T11" s="24">
        <v>99.33</v>
      </c>
      <c r="U11" s="10">
        <v>5</v>
      </c>
      <c r="V11" s="10">
        <v>1</v>
      </c>
      <c r="W11" s="10">
        <v>0</v>
      </c>
      <c r="X11" s="10">
        <v>3</v>
      </c>
      <c r="Y11" s="10">
        <v>8</v>
      </c>
      <c r="Z11" s="10">
        <v>2</v>
      </c>
      <c r="AA11" s="10">
        <v>360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0.87</v>
      </c>
      <c r="AK11" s="10">
        <v>1.2500000000000001E-2</v>
      </c>
      <c r="AL11" s="11">
        <v>2.6200000000000001E-2</v>
      </c>
      <c r="AM11" s="11">
        <v>4.0000000000000002E-4</v>
      </c>
      <c r="AN11" s="11">
        <v>2.2077</v>
      </c>
      <c r="AO11" s="11">
        <v>1.46E-2</v>
      </c>
      <c r="AP11" s="11">
        <v>0.19370000000000001</v>
      </c>
      <c r="AQ11" s="11">
        <v>1.2999999999999999E-3</v>
      </c>
      <c r="AR11" s="11">
        <v>1.6664000000000001</v>
      </c>
      <c r="AS11" s="11">
        <v>3.9300000000000002E-2</v>
      </c>
      <c r="AT11" s="11">
        <v>2.6700000000000002E-2</v>
      </c>
      <c r="AU11" s="11">
        <v>5.9999999999999995E-4</v>
      </c>
      <c r="AV11" s="11">
        <v>40.861600000000003</v>
      </c>
      <c r="AW11" s="11">
        <v>1.4601999999999999</v>
      </c>
      <c r="AX11" s="11">
        <v>0.51129999999999998</v>
      </c>
      <c r="AY11" s="11">
        <v>1.83E-2</v>
      </c>
      <c r="AZ11" s="11">
        <v>0.45049645390070925</v>
      </c>
      <c r="BA11" s="11">
        <v>19.149812734082396</v>
      </c>
      <c r="BB11" s="11">
        <v>0.90074349442379176</v>
      </c>
      <c r="BC11" s="11">
        <v>0.70028901734104032</v>
      </c>
      <c r="BD11" s="11">
        <v>0.37415661823101387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2.9625000000000002E-2</v>
      </c>
      <c r="BJ11" s="4">
        <f>DSTDEV(PlotSort,"PhxRed",$BI$31:$BI$32)/SQRT($BH11)</f>
        <v>7.151048874116299E-4</v>
      </c>
      <c r="BK11" s="4">
        <f>DAVERAGE(PlotSort,"PhxRedEdge",$BI$31:$BI$32)</f>
        <v>0.21528124999999998</v>
      </c>
      <c r="BL11" s="4">
        <f>DSTDEV(PlotSort,"PhxRedEdge",$BI$31:$BI$32)/SQRT($BH11)</f>
        <v>6.348708653143657E-3</v>
      </c>
      <c r="BM11" s="4">
        <f>DAVERAGE(PlotSort,"TMRed",$BI$31:$BI$32)</f>
        <v>2.9887500000000004E-2</v>
      </c>
      <c r="BN11" s="4">
        <f>DSTDEV(PlotSort,"TMRed",$BI$31:$BI$32)/SQRT($BH11)</f>
        <v>8.4640785086151002E-4</v>
      </c>
      <c r="BO11" s="4">
        <f>DAVERAGE(PlotSort,"TMNIR",$BI$31:$BI$32)</f>
        <v>0.5895625000000001</v>
      </c>
      <c r="BP11" s="4">
        <f>DSTDEV(PlotSort,"TMNIR",$BI$31:$BI$32)/SQRT($BH11)</f>
        <v>1.2578927070700428E-2</v>
      </c>
      <c r="BQ11" s="4">
        <f>DAVERAGE(PlotSort,"NDRE",$BI$31:$BI$32)</f>
        <v>0.46589180673842628</v>
      </c>
      <c r="BR11" s="4">
        <f>DSTDEV(PlotSort,"NDRE",$BI$31:$BI$32)/SQRT($BH11)</f>
        <v>6.7669141034256853E-3</v>
      </c>
      <c r="BS11" s="4">
        <f>DAVERAGE(PlotSort,"rvi",$BI$31:$BI$32)</f>
        <v>19.838977030246483</v>
      </c>
      <c r="BT11" s="4">
        <f>DSTDEV(PlotSort,"rvi",$BI$31:$BI$32)/SQRT($BH11)</f>
        <v>0.41373875443917729</v>
      </c>
      <c r="BU11" s="17">
        <f>DAVERAGE(PlotSort,"ndvi",$BI$31:$BI$32)</f>
        <v>0.90347022567548751</v>
      </c>
      <c r="BV11" s="4">
        <f>DSTDEV(PlotSort,"ndvi",$BI$31:$BI$32)/SQRT($BH11)</f>
        <v>1.8725933861850081E-3</v>
      </c>
      <c r="BW11" s="17">
        <f>DAVERAGE(PlotSort,"SAVI",$BI$31:$BI$32)</f>
        <v>0.74861299964625605</v>
      </c>
      <c r="BX11" s="4">
        <f>DSTDEV(PlotSort,"SAVI",$BI$31:$BI$32)/SQRT($BH11)</f>
        <v>7.6531311912489061E-3</v>
      </c>
      <c r="BY11" s="17">
        <f>DAVERAGE(PlotSort,"CCCI",$BI$31:$BI$32)</f>
        <v>0.44999217610876846</v>
      </c>
      <c r="BZ11" s="4">
        <f>DSTDEV(PlotSort,"CCCI",$BI$31:$BI$32)/SQRT($BH11)</f>
        <v>3.2285409531614725E-2</v>
      </c>
    </row>
    <row r="12" spans="1:78" ht="13.5" customHeight="1" x14ac:dyDescent="0.2">
      <c r="B12" s="10">
        <v>220</v>
      </c>
      <c r="C12" s="10">
        <v>9.35</v>
      </c>
      <c r="D12" s="10">
        <v>220.38958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34</v>
      </c>
      <c r="Q12" s="24">
        <v>2.2799999999999998</v>
      </c>
      <c r="R12" s="24">
        <v>3.04</v>
      </c>
      <c r="S12" s="24">
        <v>46.45</v>
      </c>
      <c r="T12" s="24">
        <v>99.24</v>
      </c>
      <c r="U12" s="10">
        <v>5</v>
      </c>
      <c r="V12" s="10">
        <v>1</v>
      </c>
      <c r="W12" s="10">
        <v>0</v>
      </c>
      <c r="X12" s="10">
        <v>3</v>
      </c>
      <c r="Y12" s="10">
        <v>8</v>
      </c>
      <c r="Z12" s="10">
        <v>2</v>
      </c>
      <c r="AA12" s="10">
        <v>360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0.96699999999999997</v>
      </c>
      <c r="AK12" s="10">
        <v>5.4000000000000003E-3</v>
      </c>
      <c r="AL12" s="11">
        <v>2.9100000000000001E-2</v>
      </c>
      <c r="AM12" s="11">
        <v>2.0000000000000001E-4</v>
      </c>
      <c r="AN12" s="11">
        <v>2.3723000000000001</v>
      </c>
      <c r="AO12" s="11">
        <v>1.8700000000000001E-2</v>
      </c>
      <c r="AP12" s="11">
        <v>0.2077</v>
      </c>
      <c r="AQ12" s="11">
        <v>1.6000000000000001E-3</v>
      </c>
      <c r="AR12" s="11">
        <v>1.7951999999999999</v>
      </c>
      <c r="AS12" s="11">
        <v>2.06E-2</v>
      </c>
      <c r="AT12" s="11">
        <v>2.87E-2</v>
      </c>
      <c r="AU12" s="11">
        <v>2.9999999999999997E-4</v>
      </c>
      <c r="AV12" s="11">
        <v>47.430199999999999</v>
      </c>
      <c r="AW12" s="11">
        <v>9.1499999999999998E-2</v>
      </c>
      <c r="AX12" s="11">
        <v>0.59209999999999996</v>
      </c>
      <c r="AY12" s="11">
        <v>1.1000000000000001E-3</v>
      </c>
      <c r="AZ12" s="11">
        <v>0.48062015503875966</v>
      </c>
      <c r="BA12" s="11">
        <v>20.630662020905923</v>
      </c>
      <c r="BB12" s="11">
        <v>0.90753865979381454</v>
      </c>
      <c r="BC12" s="11">
        <v>0.75401498929336186</v>
      </c>
      <c r="BD12" s="11">
        <v>0.51935817068476109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0.03</v>
      </c>
      <c r="BJ12" s="4">
        <f>DSTDEV(PlotSort,"PhxRed",$BJ$31:$BJ$32)/SQRT($BH12)</f>
        <v>5.5976185412488896E-4</v>
      </c>
      <c r="BK12" s="4">
        <f>DAVERAGE(PlotSort,"PhxRedEdge",$BJ$31:$BJ$32)</f>
        <v>0.21581875</v>
      </c>
      <c r="BL12" s="4">
        <f>DSTDEV(PlotSort,"PhxRedEdge",$BJ$31:$BJ$32)/SQRT($BH12)</f>
        <v>4.1542871304833997E-3</v>
      </c>
      <c r="BM12" s="4">
        <f>DAVERAGE(PlotSort,"TMRed",$BJ$31:$BJ$32)</f>
        <v>3.0350000000000002E-2</v>
      </c>
      <c r="BN12" s="4">
        <f>DSTDEV(PlotSort,"TMRed",$BJ$31:$BJ$32)/SQRT($BH12)</f>
        <v>6.41937172419025E-4</v>
      </c>
      <c r="BO12" s="4">
        <f>DAVERAGE(PlotSort,"TMNIR",$BJ$31:$BJ$32)</f>
        <v>0.60024374999999985</v>
      </c>
      <c r="BP12" s="4">
        <f>DSTDEV(PlotSort,"TMNIR",$BJ$31:$BJ$32)/SQRT($BH12)</f>
        <v>1.0444890970988319E-2</v>
      </c>
      <c r="BQ12" s="4">
        <f>DAVERAGE(PlotSort,"NDRE",$BJ$31:$BJ$32)</f>
        <v>0.47101044138339043</v>
      </c>
      <c r="BR12" s="4">
        <f>DSTDEV(PlotSort,"NDRE",$BJ$31:$BJ$32)/SQRT($BH12)</f>
        <v>5.4156299575726617E-3</v>
      </c>
      <c r="BS12" s="4">
        <f>DAVERAGE(PlotSort,"rvi",$BJ$31:$BJ$32)</f>
        <v>19.855852055062599</v>
      </c>
      <c r="BT12" s="4">
        <f>DSTDEV(PlotSort,"rvi",$BJ$31:$BJ$32)/SQRT($BH12)</f>
        <v>0.38327784140816756</v>
      </c>
      <c r="BU12" s="17">
        <f>DAVERAGE(PlotSort,"ndvi",$BJ$31:$BJ$32)</f>
        <v>0.90364273811363593</v>
      </c>
      <c r="BV12" s="4">
        <f>DSTDEV(PlotSort,"ndvi",$BJ$31:$BJ$32)/SQRT($BH12)</f>
        <v>1.6790688190665964E-3</v>
      </c>
      <c r="BW12" s="17">
        <f>DAVERAGE(PlotSort,"SAVI",$BJ$31:$BJ$32)</f>
        <v>0.75524049563035289</v>
      </c>
      <c r="BX12" s="4">
        <f>DSTDEV(PlotSort,"SAVI",$BJ$31:$BJ$32)/SQRT($BH12)</f>
        <v>6.1330333503958889E-3</v>
      </c>
      <c r="BY12" s="17">
        <f>DAVERAGE(PlotSort,"CCCI",$BJ$31:$BJ$32)</f>
        <v>0.47782700219559576</v>
      </c>
      <c r="BZ12" s="4">
        <f>DSTDEV(PlotSort,"CCCI",$BJ$31:$BJ$32)/SQRT($BH12)</f>
        <v>2.6720647589545805E-2</v>
      </c>
    </row>
    <row r="13" spans="1:78" ht="13.5" customHeight="1" x14ac:dyDescent="0.2">
      <c r="B13" s="10">
        <v>220</v>
      </c>
      <c r="C13" s="10">
        <v>9.343</v>
      </c>
      <c r="D13" s="10">
        <v>220.38928999999999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34</v>
      </c>
      <c r="Q13" s="24">
        <v>2.2799999999999998</v>
      </c>
      <c r="R13" s="24">
        <v>3.04</v>
      </c>
      <c r="S13" s="24">
        <v>46.54</v>
      </c>
      <c r="T13" s="24">
        <v>99.17</v>
      </c>
      <c r="U13" s="10">
        <v>5</v>
      </c>
      <c r="V13" s="10">
        <v>1</v>
      </c>
      <c r="W13" s="10">
        <v>0</v>
      </c>
      <c r="X13" s="10">
        <v>3</v>
      </c>
      <c r="Y13" s="10">
        <v>8</v>
      </c>
      <c r="Z13" s="10">
        <v>2</v>
      </c>
      <c r="AA13" s="10">
        <v>360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0.8871</v>
      </c>
      <c r="AK13" s="10">
        <v>8.5800000000000001E-2</v>
      </c>
      <c r="AL13" s="11">
        <v>2.6599999999999999E-2</v>
      </c>
      <c r="AM13" s="11">
        <v>2.5999999999999999E-3</v>
      </c>
      <c r="AN13" s="11">
        <v>2.3338000000000001</v>
      </c>
      <c r="AO13" s="11">
        <v>0.1782</v>
      </c>
      <c r="AP13" s="11">
        <v>0.20399999999999999</v>
      </c>
      <c r="AQ13" s="11">
        <v>1.5599999999999999E-2</v>
      </c>
      <c r="AR13" s="11">
        <v>1.712</v>
      </c>
      <c r="AS13" s="11">
        <v>7.3300000000000004E-2</v>
      </c>
      <c r="AT13" s="11">
        <v>2.7300000000000001E-2</v>
      </c>
      <c r="AU13" s="11">
        <v>1.1999999999999999E-3</v>
      </c>
      <c r="AV13" s="11">
        <v>44.9176</v>
      </c>
      <c r="AW13" s="11">
        <v>1.5725</v>
      </c>
      <c r="AX13" s="11">
        <v>0.55959999999999999</v>
      </c>
      <c r="AY13" s="11">
        <v>1.9599999999999999E-2</v>
      </c>
      <c r="AZ13" s="11">
        <v>0.46568884232582508</v>
      </c>
      <c r="BA13" s="11">
        <v>20.498168498168496</v>
      </c>
      <c r="BB13" s="11">
        <v>0.90696881921962857</v>
      </c>
      <c r="BC13" s="11">
        <v>0.73461219983439141</v>
      </c>
      <c r="BD13" s="11">
        <v>0.4397326754464706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2.9024999999999999E-2</v>
      </c>
      <c r="BJ13" s="4">
        <f>DSTDEV(PlotSort,"PhxRed",$BL$35:$BL$36)/SQRT($BH13)</f>
        <v>9.1705078532060703E-4</v>
      </c>
      <c r="BK13" s="4">
        <f>DAVERAGE(PlotSort,"PhxRedEdge",$BL$35:$BL$36)</f>
        <v>0.2066375</v>
      </c>
      <c r="BL13" s="4">
        <f>DSTDEV(PlotSort,"PhxRedEdge",$BL$35:$BL$36)/SQRT($BH13)</f>
        <v>8.8305463651544829E-3</v>
      </c>
      <c r="BM13" s="4">
        <f>DAVERAGE(PlotSort,"TMRed",$BL$35:$BL$36)</f>
        <v>2.9337500000000002E-2</v>
      </c>
      <c r="BN13" s="4">
        <f>DSTDEV(PlotSort,"TMRed",$BL$35:$BL$36)/SQRT($BH13)</f>
        <v>1.0090549857593063E-3</v>
      </c>
      <c r="BO13" s="4">
        <f>DAVERAGE(PlotSort,"TMNIR",$BL$35:$BL$36)</f>
        <v>0.56167500000000015</v>
      </c>
      <c r="BP13" s="4">
        <f>DSTDEV(PlotSort,"TMNIR",$BL$35:$BL$36)/SQRT($BH13)</f>
        <v>1.7000816682063918E-2</v>
      </c>
      <c r="BQ13" s="4">
        <f>DAVERAGE(PlotSort,"NDRE",$BL$35:$BL$36)</f>
        <v>0.46312532174860888</v>
      </c>
      <c r="BR13" s="4">
        <f>DSTDEV(PlotSort,"NDRE",$BL$35:$BL$36)/SQRT($BH13)</f>
        <v>9.3398078145581452E-3</v>
      </c>
      <c r="BS13" s="4">
        <f>DAVERAGE(PlotSort,"rvi",$BL$35:$BL$36)</f>
        <v>19.236549597419234</v>
      </c>
      <c r="BT13" s="4">
        <f>DSTDEV(PlotSort,"rvi",$BL$35:$BL$36)/SQRT($BH13)</f>
        <v>0.64338226898000539</v>
      </c>
      <c r="BU13" s="17">
        <f>DAVERAGE(PlotSort,"ndvi",$BL$35:$BL$36)</f>
        <v>0.90053204047820135</v>
      </c>
      <c r="BV13" s="4">
        <f>DSTDEV(PlotSort,"ndvi",$BL$35:$BL$36)/SQRT($BH13)</f>
        <v>2.8743506850575414E-3</v>
      </c>
      <c r="BW13" s="17">
        <f>DAVERAGE(PlotSort,"SAVI",$BL$35:$BL$36)</f>
        <v>0.73065839455289561</v>
      </c>
      <c r="BX13" s="4">
        <f>DSTDEV(PlotSort,"SAVI",$BL$35:$BL$36)/SQRT($BH13)</f>
        <v>1.1156350285363444E-2</v>
      </c>
      <c r="BY13" s="17">
        <f>DAVERAGE(PlotSort,"CCCI",$BL$35:$BL$36)</f>
        <v>0.44345591835619347</v>
      </c>
      <c r="BZ13" s="4">
        <f>DSTDEV(PlotSort,"CCCI",$BL$35:$BL$36)/SQRT($BH13)</f>
        <v>4.650684767444635E-2</v>
      </c>
    </row>
    <row r="14" spans="1:78" ht="13.5" customHeight="1" x14ac:dyDescent="0.2">
      <c r="B14" s="10">
        <v>220</v>
      </c>
      <c r="C14" s="10">
        <v>9.3309999999999995</v>
      </c>
      <c r="D14" s="10">
        <v>220.38879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34</v>
      </c>
      <c r="Q14" s="24">
        <v>2.2799999999999998</v>
      </c>
      <c r="R14" s="24">
        <v>3.04</v>
      </c>
      <c r="S14" s="24">
        <v>46.69</v>
      </c>
      <c r="T14" s="24">
        <v>99.05</v>
      </c>
      <c r="U14" s="10">
        <v>5</v>
      </c>
      <c r="V14" s="10">
        <v>1</v>
      </c>
      <c r="W14" s="10">
        <v>0</v>
      </c>
      <c r="X14" s="10">
        <v>3</v>
      </c>
      <c r="Y14" s="10">
        <v>8</v>
      </c>
      <c r="Z14" s="10">
        <v>2</v>
      </c>
      <c r="AA14" s="10">
        <v>360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0.99990000000000001</v>
      </c>
      <c r="AK14" s="10">
        <v>3.5200000000000002E-2</v>
      </c>
      <c r="AL14" s="11">
        <v>2.9899999999999999E-2</v>
      </c>
      <c r="AM14" s="11">
        <v>1.1000000000000001E-3</v>
      </c>
      <c r="AN14" s="11">
        <v>2.5503</v>
      </c>
      <c r="AO14" s="11">
        <v>7.3700000000000002E-2</v>
      </c>
      <c r="AP14" s="11">
        <v>0.22239999999999999</v>
      </c>
      <c r="AQ14" s="11">
        <v>6.4000000000000003E-3</v>
      </c>
      <c r="AR14" s="11">
        <v>1.948</v>
      </c>
      <c r="AS14" s="11">
        <v>1.1599999999999999E-2</v>
      </c>
      <c r="AT14" s="11">
        <v>3.1E-2</v>
      </c>
      <c r="AU14" s="11">
        <v>2.0000000000000001E-4</v>
      </c>
      <c r="AV14" s="11">
        <v>47.827500000000001</v>
      </c>
      <c r="AW14" s="11">
        <v>0.3266</v>
      </c>
      <c r="AX14" s="11">
        <v>0.59399999999999997</v>
      </c>
      <c r="AY14" s="11">
        <v>4.1000000000000003E-3</v>
      </c>
      <c r="AZ14" s="11">
        <v>0.45516903478686915</v>
      </c>
      <c r="BA14" s="11">
        <v>19.161290322580644</v>
      </c>
      <c r="BB14" s="11">
        <v>0.90079999999999993</v>
      </c>
      <c r="BC14" s="11">
        <v>0.75066666666666659</v>
      </c>
      <c r="BD14" s="11">
        <v>0.39957136189090142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2.9249999999999995E-2</v>
      </c>
      <c r="BJ14" s="4">
        <f>DSTDEV(PlotSort,"PhxRed",$BM$35:$BM$36)/SQRT($BH14)</f>
        <v>6.0875556123400902E-4</v>
      </c>
      <c r="BK14" s="4">
        <f>DAVERAGE(PlotSort,"PhxRedEdge",$BM$35:$BM$36)</f>
        <v>0.21176249999999999</v>
      </c>
      <c r="BL14" s="4">
        <f>DSTDEV(PlotSort,"PhxRedEdge",$BM$35:$BM$36)/SQRT($BH14)</f>
        <v>4.273863152933188E-3</v>
      </c>
      <c r="BM14" s="4">
        <f>DAVERAGE(PlotSort,"TMRed",$BM$35:$BM$36)</f>
        <v>2.9387499999999997E-2</v>
      </c>
      <c r="BN14" s="4">
        <f>DSTDEV(PlotSort,"TMRed",$BM$35:$BM$36)/SQRT($BH14)</f>
        <v>7.2530884226422216E-4</v>
      </c>
      <c r="BO14" s="4">
        <f>DAVERAGE(PlotSort,"TMNIR",$BM$35:$BM$36)</f>
        <v>0.59446874999999988</v>
      </c>
      <c r="BP14" s="4">
        <f>DSTDEV(PlotSort,"TMNIR",$BM$35:$BM$36)/SQRT($BH14)</f>
        <v>9.5456784233756819E-3</v>
      </c>
      <c r="BQ14" s="4">
        <f>DAVERAGE(PlotSort,"NDRE",$BM$35:$BM$36)</f>
        <v>0.47480307852620862</v>
      </c>
      <c r="BR14" s="4">
        <f>DSTDEV(PlotSort,"NDRE",$BM$35:$BM$36)/SQRT($BH14)</f>
        <v>5.5754212038364647E-3</v>
      </c>
      <c r="BS14" s="4">
        <f>DAVERAGE(PlotSort,"rvi",$BM$35:$BM$36)</f>
        <v>20.335126505293399</v>
      </c>
      <c r="BT14" s="4">
        <f>DSTDEV(PlotSort,"rvi",$BM$35:$BM$36)/SQRT($BH14)</f>
        <v>0.38386110150869801</v>
      </c>
      <c r="BU14" s="17">
        <f>DAVERAGE(PlotSort,"ndvi",$BM$35:$BM$36)</f>
        <v>0.90581566654919221</v>
      </c>
      <c r="BV14" s="4">
        <f>DSTDEV(PlotSort,"ndvi",$BM$35:$BM$36)/SQRT($BH14)</f>
        <v>1.6426523668345446E-3</v>
      </c>
      <c r="BW14" s="17">
        <f>DAVERAGE(PlotSort,"SAVI",$BM$35:$BM$36)</f>
        <v>0.75349079549111309</v>
      </c>
      <c r="BX14" s="4">
        <f>DSTDEV(PlotSort,"SAVI",$BM$35:$BM$36)/SQRT($BH14)</f>
        <v>5.5383486273795782E-3</v>
      </c>
      <c r="BY14" s="17">
        <f>DAVERAGE(PlotSort,"CCCI",$BM$35:$BM$36)</f>
        <v>0.49219216955468154</v>
      </c>
      <c r="BZ14" s="4">
        <f>DSTDEV(PlotSort,"CCCI",$BM$35:$BM$36)/SQRT($BH14)</f>
        <v>2.6744398554944197E-2</v>
      </c>
    </row>
    <row r="15" spans="1:78" ht="13.5" customHeight="1" x14ac:dyDescent="0.2">
      <c r="B15" s="10">
        <v>220</v>
      </c>
      <c r="C15" s="10">
        <v>9.3230000000000004</v>
      </c>
      <c r="D15" s="10">
        <v>220.38846000000001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34</v>
      </c>
      <c r="Q15" s="24">
        <v>2.2799999999999998</v>
      </c>
      <c r="R15" s="24">
        <v>3.04</v>
      </c>
      <c r="S15" s="24">
        <v>46.79</v>
      </c>
      <c r="T15" s="24">
        <v>98.97</v>
      </c>
      <c r="U15" s="10">
        <v>5</v>
      </c>
      <c r="V15" s="10">
        <v>1</v>
      </c>
      <c r="W15" s="10">
        <v>0</v>
      </c>
      <c r="X15" s="10">
        <v>3</v>
      </c>
      <c r="Y15" s="10">
        <v>8</v>
      </c>
      <c r="Z15" s="10">
        <v>2</v>
      </c>
      <c r="AA15" s="10">
        <v>360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0.87129999999999996</v>
      </c>
      <c r="AK15" s="10">
        <v>3.7999999999999999E-2</v>
      </c>
      <c r="AL15" s="11">
        <v>2.5999999999999999E-2</v>
      </c>
      <c r="AM15" s="11">
        <v>1.1000000000000001E-3</v>
      </c>
      <c r="AN15" s="11">
        <v>2.2557999999999998</v>
      </c>
      <c r="AO15" s="11">
        <v>0.12540000000000001</v>
      </c>
      <c r="AP15" s="11">
        <v>0.1963</v>
      </c>
      <c r="AQ15" s="11">
        <v>1.09E-2</v>
      </c>
      <c r="AR15" s="11">
        <v>1.5462</v>
      </c>
      <c r="AS15" s="11">
        <v>6.8400000000000002E-2</v>
      </c>
      <c r="AT15" s="11">
        <v>2.4500000000000001E-2</v>
      </c>
      <c r="AU15" s="11">
        <v>1.1000000000000001E-3</v>
      </c>
      <c r="AV15" s="11">
        <v>47.039200000000001</v>
      </c>
      <c r="AW15" s="11">
        <v>0.92769999999999997</v>
      </c>
      <c r="AX15" s="11">
        <v>0.58299999999999996</v>
      </c>
      <c r="AY15" s="11">
        <v>1.15E-2</v>
      </c>
      <c r="AZ15" s="11">
        <v>0.49621455152059535</v>
      </c>
      <c r="BA15" s="11">
        <v>23.795918367346935</v>
      </c>
      <c r="BB15" s="11">
        <v>0.91934156378600829</v>
      </c>
      <c r="BC15" s="11">
        <v>0.75643340857787811</v>
      </c>
      <c r="BD15" s="11">
        <v>0.56971937151495011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3.1725000000000003E-2</v>
      </c>
      <c r="BJ15" s="4">
        <f>DSTDEV(PlotSort,"PhxRed",$BN$35:$BN$36)/SQRT($BH15)</f>
        <v>6.5102940464643075E-4</v>
      </c>
      <c r="BK15" s="4">
        <f>DAVERAGE(PlotSort,"PhxRedEdge",$BN$35:$BN$36)</f>
        <v>0.23203750000000001</v>
      </c>
      <c r="BL15" s="4">
        <f>DSTDEV(PlotSort,"PhxRedEdge",$BN$35:$BN$36)/SQRT($BH15)</f>
        <v>6.016968194198803E-3</v>
      </c>
      <c r="BM15" s="4">
        <f>DAVERAGE(PlotSort,"TMRed",$BN$35:$BN$36)</f>
        <v>3.2362500000000002E-2</v>
      </c>
      <c r="BN15" s="4">
        <f>DSTDEV(PlotSort,"TMRed",$BN$35:$BN$36)/SQRT($BH15)</f>
        <v>7.9685486669244172E-4</v>
      </c>
      <c r="BO15" s="4">
        <f>DAVERAGE(PlotSort,"TMNIR",$BN$35:$BN$36)</f>
        <v>0.62899999999999989</v>
      </c>
      <c r="BP15" s="4">
        <f>DSTDEV(PlotSort,"TMNIR",$BN$35:$BN$36)/SQRT($BH15)</f>
        <v>1.2592330432222859E-2</v>
      </c>
      <c r="BQ15" s="4">
        <f>DAVERAGE(PlotSort,"NDRE",$BN$35:$BN$36)</f>
        <v>0.46107301744260754</v>
      </c>
      <c r="BR15" s="4">
        <f>DSTDEV(PlotSort,"NDRE",$BN$35:$BN$36)/SQRT($BH15)</f>
        <v>9.0484935885054869E-3</v>
      </c>
      <c r="BS15" s="4">
        <f>DAVERAGE(PlotSort,"rvi",$BN$35:$BN$36)</f>
        <v>19.48285556261213</v>
      </c>
      <c r="BT15" s="4">
        <f>DSTDEV(PlotSort,"rvi",$BN$35:$BN$36)/SQRT($BH15)</f>
        <v>0.42137256531245493</v>
      </c>
      <c r="BU15" s="17">
        <f>DAVERAGE(PlotSort,"ndvi",$BN$35:$BN$36)</f>
        <v>0.90206255400166124</v>
      </c>
      <c r="BV15" s="4">
        <f>DSTDEV(PlotSort,"ndvi",$BN$35:$BN$36)/SQRT($BH15)</f>
        <v>2.0506709426503771E-3</v>
      </c>
      <c r="BW15" s="17">
        <f>DAVERAGE(PlotSort,"SAVI",$BN$35:$BN$36)</f>
        <v>0.77006700501809633</v>
      </c>
      <c r="BX15" s="4">
        <f>DSTDEV(PlotSort,"SAVI",$BN$35:$BN$36)/SQRT($BH15)</f>
        <v>7.0882866832016975E-3</v>
      </c>
      <c r="BY15" s="17">
        <f>DAVERAGE(PlotSort,"CCCI",$BN$35:$BN$36)</f>
        <v>0.42779809914317191</v>
      </c>
      <c r="BZ15" s="4">
        <f>DSTDEV(PlotSort,"CCCI",$BN$35:$BN$36)/SQRT($BH15)</f>
        <v>4.3988152586362947E-2</v>
      </c>
    </row>
    <row r="16" spans="1:78" ht="13.5" customHeight="1" x14ac:dyDescent="0.2">
      <c r="B16" s="10">
        <v>220</v>
      </c>
      <c r="C16" s="10">
        <v>9.3149999999999995</v>
      </c>
      <c r="D16" s="10">
        <v>220.38811999999999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34</v>
      </c>
      <c r="Q16" s="24">
        <v>2.2799999999999998</v>
      </c>
      <c r="R16" s="24">
        <v>3.04</v>
      </c>
      <c r="S16" s="24">
        <v>46.88</v>
      </c>
      <c r="T16" s="24">
        <v>98.89</v>
      </c>
      <c r="U16" s="10">
        <v>5</v>
      </c>
      <c r="V16" s="10">
        <v>1</v>
      </c>
      <c r="W16" s="10">
        <v>0</v>
      </c>
      <c r="X16" s="10">
        <v>3</v>
      </c>
      <c r="Y16" s="10">
        <v>8</v>
      </c>
      <c r="Z16" s="10">
        <v>2</v>
      </c>
      <c r="AA16" s="10">
        <v>360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0.98499999999999999</v>
      </c>
      <c r="AK16" s="10">
        <v>2.5999999999999999E-3</v>
      </c>
      <c r="AL16" s="11">
        <v>2.9399999999999999E-2</v>
      </c>
      <c r="AM16" s="11">
        <v>1E-4</v>
      </c>
      <c r="AN16" s="11">
        <v>2.3908999999999998</v>
      </c>
      <c r="AO16" s="11">
        <v>2.3800000000000002E-2</v>
      </c>
      <c r="AP16" s="11">
        <v>0.2077</v>
      </c>
      <c r="AQ16" s="11">
        <v>2.0999999999999999E-3</v>
      </c>
      <c r="AR16" s="11">
        <v>1.9033</v>
      </c>
      <c r="AS16" s="11">
        <v>9.2100000000000001E-2</v>
      </c>
      <c r="AT16" s="11">
        <v>3.0200000000000001E-2</v>
      </c>
      <c r="AU16" s="11">
        <v>1.5E-3</v>
      </c>
      <c r="AV16" s="11">
        <v>45.816200000000002</v>
      </c>
      <c r="AW16" s="11">
        <v>1.4810000000000001</v>
      </c>
      <c r="AX16" s="11">
        <v>0.56659999999999999</v>
      </c>
      <c r="AY16" s="11">
        <v>1.83E-2</v>
      </c>
      <c r="AZ16" s="11">
        <v>0.46351543329458866</v>
      </c>
      <c r="BA16" s="11">
        <v>18.76158940397351</v>
      </c>
      <c r="BB16" s="11">
        <v>0.8987935656836461</v>
      </c>
      <c r="BC16" s="11">
        <v>0.73358862144420134</v>
      </c>
      <c r="BD16" s="11">
        <v>0.4509297092790932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3.0606250000000002E-2</v>
      </c>
      <c r="BJ16" s="4">
        <f>DSTDEV(PlotSort,"PhxRed",$BK$31:$BK$32)/SQRT($BH16)</f>
        <v>5.9016020070824847E-4</v>
      </c>
      <c r="BK16" s="4">
        <f>DAVERAGE(PlotSort,"PhxRedEdge",$BK$31:$BK$32)</f>
        <v>0.22428124999999999</v>
      </c>
      <c r="BL16" s="4">
        <f>DSTDEV(PlotSort,"PhxRedEdge",$BK$31:$BK$32)/SQRT($BH16)</f>
        <v>4.7235422685205216E-3</v>
      </c>
      <c r="BM16" s="4">
        <f>DAVERAGE(PlotSort,"TMRed",$BK$31:$BK$32)</f>
        <v>3.1343750000000004E-2</v>
      </c>
      <c r="BN16" s="4">
        <f>DSTDEV(PlotSort,"TMRed",$BK$31:$BK$32)/SQRT($BH16)</f>
        <v>6.4497860106621627E-4</v>
      </c>
      <c r="BO16" s="4">
        <f>DAVERAGE(PlotSort,"TMNIR",$BK$31:$BK$32)</f>
        <v>0.58900624999999995</v>
      </c>
      <c r="BP16" s="4">
        <f>DSTDEV(PlotSort,"TMNIR",$BK$31:$BK$32)/SQRT($BH16)</f>
        <v>1.0007952957315167E-2</v>
      </c>
      <c r="BQ16" s="4">
        <f>DAVERAGE(PlotSort,"NDRE",$BK$31:$BK$32)</f>
        <v>0.44879125806642139</v>
      </c>
      <c r="BR16" s="4">
        <f>DSTDEV(PlotSort,"NDRE",$BK$31:$BK$32)/SQRT($BH16)</f>
        <v>3.6362908507517489E-3</v>
      </c>
      <c r="BS16" s="4">
        <f>DAVERAGE(PlotSort,"rvi",$BK$31:$BK$32)</f>
        <v>18.82254452210843</v>
      </c>
      <c r="BT16" s="4">
        <f>DSTDEV(PlotSort,"rvi",$BK$31:$BK$32)/SQRT($BH16)</f>
        <v>0.17321440710744856</v>
      </c>
      <c r="BU16" s="17">
        <f>DAVERAGE(PlotSort,"ndvi",$BK$31:$BK$32)</f>
        <v>0.89898824712497372</v>
      </c>
      <c r="BV16" s="4">
        <f>DSTDEV(PlotSort,"ndvi",$BK$31:$BK$32)/SQRT($BH16)</f>
        <v>8.9085371069457431E-4</v>
      </c>
      <c r="BW16" s="17">
        <f>DAVERAGE(PlotSort,"SAVI",$BK$31:$BK$32)</f>
        <v>0.74583127238791891</v>
      </c>
      <c r="BX16" s="4">
        <f>DSTDEV(PlotSort,"SAVI",$BK$31:$BK$32)/SQRT($BH16)</f>
        <v>5.7333274177607729E-3</v>
      </c>
      <c r="BY16" s="17">
        <f>DAVERAGE(PlotSort,"CCCI",$BK$31:$BK$32)</f>
        <v>0.36957198284271769</v>
      </c>
      <c r="BZ16" s="4">
        <f>DSTDEV(PlotSort,"CCCI",$BK$31:$BK$32)/SQRT($BH16)</f>
        <v>1.8773014173794619E-2</v>
      </c>
    </row>
    <row r="17" spans="2:78" ht="13.5" customHeight="1" x14ac:dyDescent="0.2">
      <c r="B17" s="10">
        <v>220</v>
      </c>
      <c r="C17" s="10">
        <v>9.3070000000000004</v>
      </c>
      <c r="D17" s="10">
        <v>220.38779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34</v>
      </c>
      <c r="Q17" s="24">
        <v>2.2799999999999998</v>
      </c>
      <c r="R17" s="24">
        <v>3.04</v>
      </c>
      <c r="S17" s="24">
        <v>46.98</v>
      </c>
      <c r="T17" s="24">
        <v>98.81</v>
      </c>
      <c r="U17" s="10">
        <v>5</v>
      </c>
      <c r="V17" s="10">
        <v>1</v>
      </c>
      <c r="W17" s="10">
        <v>0</v>
      </c>
      <c r="X17" s="10">
        <v>3</v>
      </c>
      <c r="Y17" s="10">
        <v>8</v>
      </c>
      <c r="Z17" s="10">
        <v>2</v>
      </c>
      <c r="AA17" s="10">
        <v>360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0.92079999999999995</v>
      </c>
      <c r="AK17" s="10">
        <v>1.8800000000000001E-2</v>
      </c>
      <c r="AL17" s="11">
        <v>2.7400000000000001E-2</v>
      </c>
      <c r="AM17" s="11">
        <v>5.9999999999999995E-4</v>
      </c>
      <c r="AN17" s="11">
        <v>2.2153</v>
      </c>
      <c r="AO17" s="11">
        <v>5.6500000000000002E-2</v>
      </c>
      <c r="AP17" s="11">
        <v>0.19209999999999999</v>
      </c>
      <c r="AQ17" s="11">
        <v>4.8999999999999998E-3</v>
      </c>
      <c r="AR17" s="11">
        <v>1.6745000000000001</v>
      </c>
      <c r="AS17" s="11">
        <v>0.1421</v>
      </c>
      <c r="AT17" s="11">
        <v>2.6499999999999999E-2</v>
      </c>
      <c r="AU17" s="11">
        <v>2.2000000000000001E-3</v>
      </c>
      <c r="AV17" s="11">
        <v>45.986699999999999</v>
      </c>
      <c r="AW17" s="11">
        <v>1.4269000000000001</v>
      </c>
      <c r="AX17" s="11">
        <v>0.56759999999999999</v>
      </c>
      <c r="AY17" s="11">
        <v>1.7600000000000001E-2</v>
      </c>
      <c r="AZ17" s="11">
        <v>0.49427405554824272</v>
      </c>
      <c r="BA17" s="11">
        <v>21.418867924528303</v>
      </c>
      <c r="BB17" s="11">
        <v>0.91078942938899188</v>
      </c>
      <c r="BC17" s="11">
        <v>0.74184261036468335</v>
      </c>
      <c r="BD17" s="11">
        <v>0.58409807803694724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2.9018749999999996E-2</v>
      </c>
      <c r="BJ17" s="4">
        <f>DSTDEV(PlotSort,"PhxRed",$BL$31:$BL$32)/SQRT($BH17)</f>
        <v>6.3015994993334816E-4</v>
      </c>
      <c r="BK17" s="4">
        <f>DAVERAGE(PlotSort,"PhxRedEdge",$BL$31:$BL$32)</f>
        <v>0.20681875</v>
      </c>
      <c r="BL17" s="4">
        <f>DSTDEV(PlotSort,"PhxRedEdge",$BL$31:$BL$32)/SQRT($BH17)</f>
        <v>5.0097256973311421E-3</v>
      </c>
      <c r="BM17" s="4">
        <f>DAVERAGE(PlotSort,"TMRed",$BL$31:$BL$32)</f>
        <v>2.8893749999999996E-2</v>
      </c>
      <c r="BN17" s="4">
        <f>DSTDEV(PlotSort,"TMRed",$BL$31:$BL$32)/SQRT($BH17)</f>
        <v>7.2079058158386062E-4</v>
      </c>
      <c r="BO17" s="4">
        <f>DAVERAGE(PlotSort,"TMNIR",$BL$31:$BL$32)</f>
        <v>0.6008</v>
      </c>
      <c r="BP17" s="4">
        <f>DSTDEV(PlotSort,"TMNIR",$BL$31:$BL$32)/SQRT($BH17)</f>
        <v>1.2896999004936511E-2</v>
      </c>
      <c r="BQ17" s="4">
        <f>DAVERAGE(PlotSort,"NDRE",$BL$31:$BL$32)</f>
        <v>0.48811099005539538</v>
      </c>
      <c r="BR17" s="4">
        <f>DSTDEV(PlotSort,"NDRE",$BL$31:$BL$32)/SQRT($BH17)</f>
        <v>3.3520441127818075E-3</v>
      </c>
      <c r="BS17" s="4">
        <f>DAVERAGE(PlotSort,"rvi",$BL$31:$BL$32)</f>
        <v>20.872284563200651</v>
      </c>
      <c r="BT17" s="4">
        <f>DSTDEV(PlotSort,"rvi",$BL$31:$BL$32)/SQRT($BH17)</f>
        <v>0.38475981359370215</v>
      </c>
      <c r="BU17" s="17">
        <f>DAVERAGE(PlotSort,"ndvi",$BL$31:$BL$32)</f>
        <v>0.90812471666414973</v>
      </c>
      <c r="BV17" s="4">
        <f>DSTDEV(PlotSort,"ndvi",$BL$31:$BL$32)/SQRT($BH17)</f>
        <v>1.6585376848259877E-3</v>
      </c>
      <c r="BW17" s="17">
        <f>DAVERAGE(PlotSort,"SAVI",$BL$31:$BL$32)</f>
        <v>0.75802222288868992</v>
      </c>
      <c r="BX17" s="4">
        <f>DSTDEV(PlotSort,"SAVI",$BL$31:$BL$32)/SQRT($BH17)</f>
        <v>7.7345729978144269E-3</v>
      </c>
      <c r="BY17" s="17">
        <f>DAVERAGE(PlotSort,"CCCI",$BL$31:$BL$32)</f>
        <v>0.55824719546164647</v>
      </c>
      <c r="BZ17" s="4">
        <f>DSTDEV(PlotSort,"CCCI",$BL$31:$BL$32)/SQRT($BH17)</f>
        <v>1.5592605232678509E-2</v>
      </c>
    </row>
    <row r="18" spans="2:78" ht="13.5" customHeight="1" x14ac:dyDescent="0.2">
      <c r="B18" s="10">
        <v>220</v>
      </c>
      <c r="C18" s="10">
        <v>9.3840000000000003</v>
      </c>
      <c r="D18" s="10">
        <v>220.39099999999999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34</v>
      </c>
      <c r="Q18" s="24">
        <v>2.2799999999999998</v>
      </c>
      <c r="R18" s="24">
        <v>3.04</v>
      </c>
      <c r="S18" s="24">
        <v>46.03</v>
      </c>
      <c r="T18" s="24">
        <v>99.58</v>
      </c>
      <c r="U18" s="10">
        <v>5</v>
      </c>
      <c r="V18" s="10">
        <v>1</v>
      </c>
      <c r="W18" s="10">
        <v>0</v>
      </c>
      <c r="X18" s="10">
        <v>3</v>
      </c>
      <c r="Y18" s="10">
        <v>8</v>
      </c>
      <c r="Z18" s="10">
        <v>2</v>
      </c>
      <c r="AA18" s="10">
        <v>360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1.0250999999999999</v>
      </c>
      <c r="AK18" s="10">
        <v>2.81E-2</v>
      </c>
      <c r="AL18" s="11">
        <v>3.1099999999999999E-2</v>
      </c>
      <c r="AM18" s="11">
        <v>8.9999999999999998E-4</v>
      </c>
      <c r="AN18" s="11">
        <v>2.6435</v>
      </c>
      <c r="AO18" s="11">
        <v>5.3E-3</v>
      </c>
      <c r="AP18" s="11">
        <v>0.23330000000000001</v>
      </c>
      <c r="AQ18" s="11">
        <v>5.0000000000000001E-4</v>
      </c>
      <c r="AR18" s="11">
        <v>2.0182000000000002</v>
      </c>
      <c r="AS18" s="11">
        <v>8.1799999999999998E-2</v>
      </c>
      <c r="AT18" s="11">
        <v>3.2500000000000001E-2</v>
      </c>
      <c r="AU18" s="11">
        <v>1.2999999999999999E-3</v>
      </c>
      <c r="AV18" s="11">
        <v>48.719799999999999</v>
      </c>
      <c r="AW18" s="11">
        <v>8.3199999999999996E-2</v>
      </c>
      <c r="AX18" s="11">
        <v>0.61370000000000002</v>
      </c>
      <c r="AY18" s="11">
        <v>1E-3</v>
      </c>
      <c r="AZ18" s="11">
        <v>0.44911452184179462</v>
      </c>
      <c r="BA18" s="11">
        <v>18.883076923076924</v>
      </c>
      <c r="BB18" s="11">
        <v>0.89941194676570735</v>
      </c>
      <c r="BC18" s="11">
        <v>0.76060024428546513</v>
      </c>
      <c r="BD18" s="11">
        <v>0.37026894166023477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2.8049999999999999E-2</v>
      </c>
      <c r="BJ18" s="4">
        <f>DSTDEV(PlotSort,"PhxRed",$BJ$35:$BJ$36)/SQRT($BH18)</f>
        <v>5.128352561983232E-4</v>
      </c>
      <c r="BK18" s="4">
        <f>DAVERAGE(PlotSort,"PhxRedEdge",$BJ$35:$BJ$36)</f>
        <v>0.20284374999999996</v>
      </c>
      <c r="BL18" s="4">
        <f>DSTDEV(PlotSort,"PhxRedEdge",$BJ$35:$BJ$36)/SQRT($BH18)</f>
        <v>4.1344988486111183E-3</v>
      </c>
      <c r="BM18" s="4">
        <f>DAVERAGE(PlotSort,"TMRed",$BJ$35:$BJ$36)</f>
        <v>2.8168749999999999E-2</v>
      </c>
      <c r="BN18" s="4">
        <f>DSTDEV(PlotSort,"TMRed",$BJ$35:$BJ$36)/SQRT($BH18)</f>
        <v>6.276091372555587E-4</v>
      </c>
      <c r="BO18" s="4">
        <f>DAVERAGE(PlotSort,"TMNIR",$BJ$35:$BJ$36)</f>
        <v>0.57111875000000001</v>
      </c>
      <c r="BP18" s="4">
        <f>DSTDEV(PlotSort,"TMNIR",$BJ$35:$BJ$36)/SQRT($BH18)</f>
        <v>1.0973802967180521E-2</v>
      </c>
      <c r="BQ18" s="4">
        <f>DAVERAGE(PlotSort,"NDRE",$BJ$35:$BJ$36)</f>
        <v>0.47571444448199179</v>
      </c>
      <c r="BR18" s="4">
        <f>DSTDEV(PlotSort,"NDRE",$BJ$35:$BJ$36)/SQRT($BH18)</f>
        <v>5.7749326057380873E-3</v>
      </c>
      <c r="BS18" s="4">
        <f>DAVERAGE(PlotSort,"rvi",$BJ$35:$BJ$36)</f>
        <v>20.362964564566347</v>
      </c>
      <c r="BT18" s="4">
        <f>DSTDEV(PlotSort,"rvi",$BJ$35:$BJ$36)/SQRT($BH18)</f>
        <v>0.43699688015977861</v>
      </c>
      <c r="BU18" s="17">
        <f>DAVERAGE(PlotSort,"ndvi",$BJ$35:$BJ$36)</f>
        <v>0.90580363596629643</v>
      </c>
      <c r="BV18" s="4">
        <f>DSTDEV(PlotSort,"ndvi",$BJ$35:$BJ$36)/SQRT($BH18)</f>
        <v>1.885788388537967E-3</v>
      </c>
      <c r="BW18" s="17">
        <f>DAVERAGE(PlotSort,"SAVI",$BJ$35:$BJ$36)</f>
        <v>0.73979658847596241</v>
      </c>
      <c r="BX18" s="4">
        <f>DSTDEV(PlotSort,"SAVI",$BJ$35:$BJ$36)/SQRT($BH18)</f>
        <v>7.1009800933896066E-3</v>
      </c>
      <c r="BY18" s="17">
        <f>DAVERAGE(PlotSort,"CCCI",$BJ$35:$BJ$36)</f>
        <v>0.49710040776688713</v>
      </c>
      <c r="BZ18" s="4">
        <f>DSTDEV(PlotSort,"CCCI",$BJ$35:$BJ$36)/SQRT($BH18)</f>
        <v>2.7148954602202832E-2</v>
      </c>
    </row>
    <row r="19" spans="2:78" ht="13.5" customHeight="1" x14ac:dyDescent="0.2">
      <c r="B19" s="10">
        <v>220</v>
      </c>
      <c r="C19" s="10">
        <v>9.3919999999999995</v>
      </c>
      <c r="D19" s="10">
        <v>220.39133000000001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34</v>
      </c>
      <c r="Q19" s="24">
        <v>2.2799999999999998</v>
      </c>
      <c r="R19" s="24">
        <v>3.04</v>
      </c>
      <c r="S19" s="24">
        <v>45.93</v>
      </c>
      <c r="T19" s="24">
        <v>99.67</v>
      </c>
      <c r="U19" s="10">
        <v>5</v>
      </c>
      <c r="V19" s="10">
        <v>1</v>
      </c>
      <c r="W19" s="10">
        <v>0</v>
      </c>
      <c r="X19" s="10">
        <v>3</v>
      </c>
      <c r="Y19" s="10">
        <v>8</v>
      </c>
      <c r="Z19" s="10">
        <v>2</v>
      </c>
      <c r="AA19" s="10">
        <v>360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0.88819999999999999</v>
      </c>
      <c r="AK19" s="10">
        <v>2.46E-2</v>
      </c>
      <c r="AL19" s="11">
        <v>2.7E-2</v>
      </c>
      <c r="AM19" s="11">
        <v>6.9999999999999999E-4</v>
      </c>
      <c r="AN19" s="11">
        <v>2.2058</v>
      </c>
      <c r="AO19" s="11">
        <v>6.9999999999999999E-4</v>
      </c>
      <c r="AP19" s="11">
        <v>0.19500000000000001</v>
      </c>
      <c r="AQ19" s="11">
        <v>1E-4</v>
      </c>
      <c r="AR19" s="11">
        <v>1.6955</v>
      </c>
      <c r="AS19" s="11">
        <v>9.4000000000000004E-3</v>
      </c>
      <c r="AT19" s="11">
        <v>2.7300000000000001E-2</v>
      </c>
      <c r="AU19" s="11">
        <v>2.0000000000000001E-4</v>
      </c>
      <c r="AV19" s="11">
        <v>46.616999999999997</v>
      </c>
      <c r="AW19" s="11">
        <v>0.4264</v>
      </c>
      <c r="AX19" s="11">
        <v>0.58840000000000003</v>
      </c>
      <c r="AY19" s="11">
        <v>5.4000000000000003E-3</v>
      </c>
      <c r="AZ19" s="11">
        <v>0.50217002808271638</v>
      </c>
      <c r="BA19" s="11">
        <v>21.553113553113555</v>
      </c>
      <c r="BB19" s="11">
        <v>0.91132044827026149</v>
      </c>
      <c r="BC19" s="11">
        <v>0.75436945415434264</v>
      </c>
      <c r="BD19" s="11">
        <v>0.6253550017644709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3.1574999999999992E-2</v>
      </c>
      <c r="BJ19" s="4">
        <f>DSTDEV(PlotSort,"PhxRed",$BK$35:$BK$36)/SQRT($BH19)</f>
        <v>3.9013886416676495E-4</v>
      </c>
      <c r="BK19" s="4">
        <f>DAVERAGE(PlotSort,"PhxRedEdge",$BK$35:$BK$36)</f>
        <v>0.22825624999999997</v>
      </c>
      <c r="BL19" s="4">
        <f>DSTDEV(PlotSort,"PhxRedEdge",$BK$35:$BK$36)/SQRT($BH19)</f>
        <v>4.3535327489101702E-3</v>
      </c>
      <c r="BM19" s="4">
        <f>DAVERAGE(PlotSort,"TMRed",$BK$35:$BK$36)</f>
        <v>3.206875E-2</v>
      </c>
      <c r="BN19" s="4">
        <f>DSTDEV(PlotSort,"TMRed",$BK$35:$BK$36)/SQRT($BH19)</f>
        <v>4.8448587440708731E-4</v>
      </c>
      <c r="BO19" s="4">
        <f>DAVERAGE(PlotSort,"TMNIR",$BK$35:$BK$36)</f>
        <v>0.61868749999999995</v>
      </c>
      <c r="BP19" s="4">
        <f>DSTDEV(PlotSort,"TMNIR",$BK$35:$BK$36)/SQRT($BH19)</f>
        <v>8.6762649173862082E-3</v>
      </c>
      <c r="BQ19" s="4">
        <f>DAVERAGE(PlotSort,"NDRE",$BK$35:$BK$36)</f>
        <v>0.46118780363982503</v>
      </c>
      <c r="BR19" s="4">
        <f>DSTDEV(PlotSort,"NDRE",$BK$35:$BK$36)/SQRT($BH19)</f>
        <v>5.9673750735752323E-3</v>
      </c>
      <c r="BS19" s="4">
        <f>DAVERAGE(PlotSort,"rvi",$BK$35:$BK$36)</f>
        <v>19.33186452074273</v>
      </c>
      <c r="BT19" s="4">
        <f>DSTDEV(PlotSort,"rvi",$BK$35:$BK$36)/SQRT($BH19)</f>
        <v>0.30279691143238102</v>
      </c>
      <c r="BU19" s="17">
        <f>DAVERAGE(PlotSort,"ndvi",$BK$35:$BK$36)</f>
        <v>0.90130932782282724</v>
      </c>
      <c r="BV19" s="4">
        <f>DSTDEV(PlotSort,"ndvi",$BK$35:$BK$36)/SQRT($BH19)</f>
        <v>1.4482329708635777E-3</v>
      </c>
      <c r="BW19" s="17">
        <f>DAVERAGE(PlotSort,"SAVI",$BK$35:$BK$36)</f>
        <v>0.76405690680064631</v>
      </c>
      <c r="BX19" s="4">
        <f>DSTDEV(PlotSort,"SAVI",$BK$35:$BK$36)/SQRT($BH19)</f>
        <v>5.2541366637117622E-3</v>
      </c>
      <c r="BY19" s="17">
        <f>DAVERAGE(PlotSort,"CCCI",$BK$35:$BK$36)</f>
        <v>0.43071877053747715</v>
      </c>
      <c r="BZ19" s="4">
        <f>DSTDEV(PlotSort,"CCCI",$BK$35:$BK$36)/SQRT($BH19)</f>
        <v>2.9970265258038718E-2</v>
      </c>
    </row>
    <row r="20" spans="2:78" ht="13.5" customHeight="1" x14ac:dyDescent="0.2">
      <c r="B20" s="10">
        <v>220</v>
      </c>
      <c r="C20" s="10">
        <v>9.4</v>
      </c>
      <c r="D20" s="10">
        <v>220.39167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34</v>
      </c>
      <c r="Q20" s="24">
        <v>2.2799999999999998</v>
      </c>
      <c r="R20" s="24">
        <v>3.04</v>
      </c>
      <c r="S20" s="24">
        <v>45.83</v>
      </c>
      <c r="T20" s="24">
        <v>99.75</v>
      </c>
      <c r="U20" s="10">
        <v>5</v>
      </c>
      <c r="V20" s="10">
        <v>1</v>
      </c>
      <c r="W20" s="10">
        <v>0</v>
      </c>
      <c r="X20" s="10">
        <v>3</v>
      </c>
      <c r="Y20" s="10">
        <v>8</v>
      </c>
      <c r="Z20" s="10">
        <v>2</v>
      </c>
      <c r="AA20" s="10">
        <v>360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0.87780000000000002</v>
      </c>
      <c r="AK20" s="10">
        <v>1.8599999999999998E-2</v>
      </c>
      <c r="AL20" s="11">
        <v>2.6700000000000002E-2</v>
      </c>
      <c r="AM20" s="11">
        <v>5.9999999999999995E-4</v>
      </c>
      <c r="AN20" s="11">
        <v>2.1610999999999998</v>
      </c>
      <c r="AO20" s="11">
        <v>2.9399999999999999E-2</v>
      </c>
      <c r="AP20" s="11">
        <v>0.19139999999999999</v>
      </c>
      <c r="AQ20" s="11">
        <v>2.5999999999999999E-3</v>
      </c>
      <c r="AR20" s="11">
        <v>1.5975999999999999</v>
      </c>
      <c r="AS20" s="11">
        <v>6.08E-2</v>
      </c>
      <c r="AT20" s="11">
        <v>2.58E-2</v>
      </c>
      <c r="AU20" s="11">
        <v>1E-3</v>
      </c>
      <c r="AV20" s="11">
        <v>45.171399999999998</v>
      </c>
      <c r="AW20" s="11">
        <v>1.0525</v>
      </c>
      <c r="AX20" s="11">
        <v>0.57140000000000002</v>
      </c>
      <c r="AY20" s="11">
        <v>1.3299999999999999E-2</v>
      </c>
      <c r="AZ20" s="11">
        <v>0.49816465652857889</v>
      </c>
      <c r="BA20" s="11">
        <v>22.147286821705428</v>
      </c>
      <c r="BB20" s="11">
        <v>0.91359678499665087</v>
      </c>
      <c r="BC20" s="11">
        <v>0.74589865111192122</v>
      </c>
      <c r="BD20" s="11">
        <v>0.59695870085194724</v>
      </c>
      <c r="BE20" s="27"/>
    </row>
    <row r="21" spans="2:78" ht="13.5" customHeight="1" x14ac:dyDescent="0.2">
      <c r="B21" s="10">
        <v>220</v>
      </c>
      <c r="C21" s="10">
        <v>9.407</v>
      </c>
      <c r="D21" s="10">
        <v>220.39196000000001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34</v>
      </c>
      <c r="Q21" s="24">
        <v>2.2799999999999998</v>
      </c>
      <c r="R21" s="24">
        <v>3.04</v>
      </c>
      <c r="S21" s="24">
        <v>45.74</v>
      </c>
      <c r="T21" s="24">
        <v>99.82</v>
      </c>
      <c r="U21" s="10">
        <v>5</v>
      </c>
      <c r="V21" s="10">
        <v>1</v>
      </c>
      <c r="W21" s="10">
        <v>0</v>
      </c>
      <c r="X21" s="10">
        <v>3</v>
      </c>
      <c r="Y21" s="10">
        <v>8</v>
      </c>
      <c r="Z21" s="10">
        <v>2</v>
      </c>
      <c r="AA21" s="10">
        <v>360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1.0303</v>
      </c>
      <c r="AK21" s="10">
        <v>3.7600000000000001E-2</v>
      </c>
      <c r="AL21" s="11">
        <v>3.1399999999999997E-2</v>
      </c>
      <c r="AM21" s="11">
        <v>1.1000000000000001E-3</v>
      </c>
      <c r="AN21" s="11">
        <v>2.4761000000000002</v>
      </c>
      <c r="AO21" s="11">
        <v>5.45E-2</v>
      </c>
      <c r="AP21" s="11">
        <v>0.21970000000000001</v>
      </c>
      <c r="AQ21" s="11">
        <v>4.7999999999999996E-3</v>
      </c>
      <c r="AR21" s="11">
        <v>1.9641</v>
      </c>
      <c r="AS21" s="11">
        <v>9.6600000000000005E-2</v>
      </c>
      <c r="AT21" s="11">
        <v>3.1699999999999999E-2</v>
      </c>
      <c r="AU21" s="11">
        <v>1.6000000000000001E-3</v>
      </c>
      <c r="AV21" s="11">
        <v>52.4285</v>
      </c>
      <c r="AW21" s="11">
        <v>0.4264</v>
      </c>
      <c r="AX21" s="11">
        <v>0.66439999999999999</v>
      </c>
      <c r="AY21" s="11">
        <v>5.4000000000000003E-3</v>
      </c>
      <c r="AZ21" s="11">
        <v>0.50299739848433433</v>
      </c>
      <c r="BA21" s="11">
        <v>20.958990536277604</v>
      </c>
      <c r="BB21" s="11">
        <v>0.90892113202126146</v>
      </c>
      <c r="BC21" s="11">
        <v>0.79345372460496622</v>
      </c>
      <c r="BD21" s="11">
        <v>0.63696699779827703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0.26400000000000001</v>
      </c>
      <c r="BJ21" s="4"/>
      <c r="BK21" s="4">
        <f>DAVERAGE(PlotSort2,"PhxRedEdge",$BO$31:$BO$32)</f>
        <v>0.28849999999999998</v>
      </c>
      <c r="BL21" s="4"/>
      <c r="BM21" s="4">
        <f>DAVERAGE(PlotSort2,"TMRed",$BO$31:$BO$32)</f>
        <v>0.25900000000000001</v>
      </c>
      <c r="BN21" s="4"/>
      <c r="BO21" s="4">
        <f>DAVERAGE(PlotSort2,"TMNIR",$BO$31:$BO$32)</f>
        <v>0.32590000000000002</v>
      </c>
      <c r="BP21" s="4"/>
      <c r="BQ21" s="4">
        <f>DAVERAGE(PlotSort2,"NDRE",$BO$31:$BO$32)</f>
        <v>6.0872395833333398E-2</v>
      </c>
      <c r="BR21" s="4"/>
      <c r="BS21" s="4">
        <f>DAVERAGE(PlotSort2,"rvi",$BO$31:$BO$32)</f>
        <v>1.2583011583011583</v>
      </c>
      <c r="BT21" s="4"/>
      <c r="BU21" s="17">
        <f>DAVERAGE(PlotSort2,"ndvi",$BO$31:$BO$32)</f>
        <v>0.11437852624380239</v>
      </c>
      <c r="BV21" s="4"/>
      <c r="BW21" s="17">
        <f>DAVERAGE(PlotSort2,"SAVI",$BO$31:$BO$32)</f>
        <v>9.2497004332196542E-2</v>
      </c>
      <c r="BX21" s="4"/>
      <c r="BY21" s="17">
        <f>DAVERAGE(PlotSort2,"CCCI",$BO$31:$BO$32)</f>
        <v>0.5113025023004919</v>
      </c>
      <c r="BZ21" s="4"/>
    </row>
    <row r="22" spans="2:78" ht="13.5" customHeight="1" x14ac:dyDescent="0.2">
      <c r="B22" s="10">
        <v>220</v>
      </c>
      <c r="C22" s="10">
        <v>9.4149999999999991</v>
      </c>
      <c r="D22" s="10">
        <v>220.39229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34</v>
      </c>
      <c r="Q22" s="24">
        <v>2.2799999999999998</v>
      </c>
      <c r="R22" s="24">
        <v>3.04</v>
      </c>
      <c r="S22" s="24">
        <v>45.64</v>
      </c>
      <c r="T22" s="24">
        <v>99.9</v>
      </c>
      <c r="U22" s="10">
        <v>5</v>
      </c>
      <c r="V22" s="10">
        <v>1</v>
      </c>
      <c r="W22" s="10">
        <v>0</v>
      </c>
      <c r="X22" s="10">
        <v>3</v>
      </c>
      <c r="Y22" s="10">
        <v>8</v>
      </c>
      <c r="Z22" s="10">
        <v>2</v>
      </c>
      <c r="AA22" s="10">
        <v>360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0.88800000000000001</v>
      </c>
      <c r="AK22" s="10">
        <v>4.2099999999999999E-2</v>
      </c>
      <c r="AL22" s="11">
        <v>2.7099999999999999E-2</v>
      </c>
      <c r="AM22" s="11">
        <v>1.2999999999999999E-3</v>
      </c>
      <c r="AN22" s="11">
        <v>2.3403999999999998</v>
      </c>
      <c r="AO22" s="11">
        <v>6.1600000000000002E-2</v>
      </c>
      <c r="AP22" s="11">
        <v>0.20799999999999999</v>
      </c>
      <c r="AQ22" s="11">
        <v>5.4999999999999997E-3</v>
      </c>
      <c r="AR22" s="11">
        <v>1.6337999999999999</v>
      </c>
      <c r="AS22" s="11">
        <v>8.5400000000000004E-2</v>
      </c>
      <c r="AT22" s="11">
        <v>2.6499999999999999E-2</v>
      </c>
      <c r="AU22" s="11">
        <v>1.4E-3</v>
      </c>
      <c r="AV22" s="11">
        <v>48.4786</v>
      </c>
      <c r="AW22" s="11">
        <v>2.0467</v>
      </c>
      <c r="AX22" s="11">
        <v>0.61570000000000003</v>
      </c>
      <c r="AY22" s="11">
        <v>2.5999999999999999E-2</v>
      </c>
      <c r="AZ22" s="11">
        <v>0.49496175792157349</v>
      </c>
      <c r="BA22" s="11">
        <v>23.233962264150946</v>
      </c>
      <c r="BB22" s="11">
        <v>0.91747119277483657</v>
      </c>
      <c r="BC22" s="11">
        <v>0.77376991770267922</v>
      </c>
      <c r="BD22" s="11">
        <v>0.56837851846183485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0.30730000000000002</v>
      </c>
      <c r="BJ22" s="4">
        <f>DSTDEV(PlotSort2,"PhxRed",$BP$31:$BP$32)/SQRT($BH22)</f>
        <v>7.3000000000000009E-3</v>
      </c>
      <c r="BK22" s="4">
        <f>DAVERAGE(PlotSort2,"PhxRedEdge",$BP$31:$BP$32)</f>
        <v>0.33560000000000001</v>
      </c>
      <c r="BL22" s="4">
        <f>DSTDEV(PlotSort2,"PhxRedEdge",$BP$31:$BP$32)/SQRT($BH22)</f>
        <v>7.8000000000000005E-3</v>
      </c>
      <c r="BM22" s="4">
        <f>DAVERAGE(PlotSort2,"TMRed",$BP$31:$BP$32)</f>
        <v>0.30180000000000001</v>
      </c>
      <c r="BN22" s="4">
        <f>DSTDEV(PlotSort2,"TMRed",$BP$31:$BP$32)/SQRT($BH22)</f>
        <v>7.5000000000000058E-3</v>
      </c>
      <c r="BO22" s="4">
        <f>DAVERAGE(PlotSort2,"TMNIR",$BP$31:$BP$32)</f>
        <v>0.37095</v>
      </c>
      <c r="BP22" s="4">
        <f>DSTDEV(PlotSort2,"TMNIR",$BP$31:$BP$32)/SQRT($BH22)</f>
        <v>9.1499999999999915E-3</v>
      </c>
      <c r="BQ22" s="4">
        <f>DAVERAGE(PlotSort2,"NDRE",$BP$31:$BP$32)</f>
        <v>5.0014791784586746E-2</v>
      </c>
      <c r="BR22" s="4">
        <f>DSTDEV(PlotSort2,"NDRE",$BP$31:$BP$32)/SQRT($BH22)</f>
        <v>7.1084746904146237E-4</v>
      </c>
      <c r="BS22" s="4">
        <f>DAVERAGE(PlotSort2,"rvi",$BP$31:$BP$32)</f>
        <v>1.2291308874433835</v>
      </c>
      <c r="BT22" s="4">
        <f>DSTDEV(PlotSort2,"rvi",$BP$31:$BP$32)/SQRT($BH22)</f>
        <v>2.2691072175406998E-4</v>
      </c>
      <c r="BU22" s="17">
        <f>DAVERAGE(PlotSort2,"ndvi",$BP$31:$BP$32)</f>
        <v>0.10278932834778495</v>
      </c>
      <c r="BV22" s="4">
        <f>DSTDEV(PlotSort2,"ndvi",$BP$31:$BP$32)/SQRT($BH22)</f>
        <v>9.1330088429035492E-5</v>
      </c>
      <c r="BW22" s="17">
        <f>DAVERAGE(PlotSort2,"SAVI",$BP$31:$BP$32)</f>
        <v>8.8433823079272722E-2</v>
      </c>
      <c r="BX22" s="4">
        <f>DSTDEV(PlotSort2,"SAVI",$BP$31:$BP$32)/SQRT($BH22)</f>
        <v>8.5489392089540389E-4</v>
      </c>
      <c r="BY22" s="17">
        <f>DAVERAGE(PlotSort2,"CCCI",$BP$31:$BP$32)</f>
        <v>0.42116963609207037</v>
      </c>
      <c r="BZ22" s="4">
        <f>DSTDEV(PlotSort2,"CCCI",$BP$31:$BP$32)/SQRT($BH22)</f>
        <v>1.4389379606841083E-2</v>
      </c>
    </row>
    <row r="23" spans="2:78" ht="13.5" customHeight="1" x14ac:dyDescent="0.2">
      <c r="B23" s="10">
        <v>220</v>
      </c>
      <c r="C23" s="10">
        <v>9.423</v>
      </c>
      <c r="D23" s="10">
        <v>220.39263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34</v>
      </c>
      <c r="Q23" s="24">
        <v>2.2799999999999998</v>
      </c>
      <c r="R23" s="24">
        <v>3.04</v>
      </c>
      <c r="S23" s="24">
        <v>45.55</v>
      </c>
      <c r="T23" s="24">
        <v>99.98</v>
      </c>
      <c r="U23" s="10">
        <v>5</v>
      </c>
      <c r="V23" s="10">
        <v>1</v>
      </c>
      <c r="W23" s="10">
        <v>0</v>
      </c>
      <c r="X23" s="10">
        <v>3</v>
      </c>
      <c r="Y23" s="10">
        <v>8</v>
      </c>
      <c r="Z23" s="10">
        <v>2</v>
      </c>
      <c r="AA23" s="10">
        <v>360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0.92510000000000003</v>
      </c>
      <c r="AK23" s="10">
        <v>1.49E-2</v>
      </c>
      <c r="AL23" s="11">
        <v>2.8299999999999999E-2</v>
      </c>
      <c r="AM23" s="11">
        <v>5.0000000000000001E-4</v>
      </c>
      <c r="AN23" s="11">
        <v>2.2856999999999998</v>
      </c>
      <c r="AO23" s="11">
        <v>2.4E-2</v>
      </c>
      <c r="AP23" s="11">
        <v>0.20349999999999999</v>
      </c>
      <c r="AQ23" s="11">
        <v>2.0999999999999999E-3</v>
      </c>
      <c r="AR23" s="11">
        <v>1.7625</v>
      </c>
      <c r="AS23" s="11">
        <v>9.4000000000000004E-3</v>
      </c>
      <c r="AT23" s="11">
        <v>2.86E-2</v>
      </c>
      <c r="AU23" s="11">
        <v>2.0000000000000001E-4</v>
      </c>
      <c r="AV23" s="11">
        <v>42.679499999999997</v>
      </c>
      <c r="AW23" s="11">
        <v>0.19550000000000001</v>
      </c>
      <c r="AX23" s="11">
        <v>0.54320000000000002</v>
      </c>
      <c r="AY23" s="11">
        <v>2.5000000000000001E-3</v>
      </c>
      <c r="AZ23" s="11">
        <v>0.4549350475425204</v>
      </c>
      <c r="BA23" s="11">
        <v>18.993006993006993</v>
      </c>
      <c r="BB23" s="11">
        <v>0.89996502273522228</v>
      </c>
      <c r="BC23" s="11">
        <v>0.72019033401754062</v>
      </c>
      <c r="BD23" s="11">
        <v>0.40061808044689834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0.15945000000000001</v>
      </c>
      <c r="BJ23" s="4">
        <f>DSTDEV(PlotSort2,"PhxRed",$BQ$31:$BQ$32)/SQRT($BH23)</f>
        <v>1.2500000000000011E-3</v>
      </c>
      <c r="BK23" s="4">
        <f>DAVERAGE(PlotSort2,"PhxRedEdge",$BQ$31:$BQ$32)</f>
        <v>0.20524999999999999</v>
      </c>
      <c r="BL23" s="4">
        <f>DSTDEV(PlotSort2,"PhxRedEdge",$BQ$31:$BQ$32)/SQRT($BH23)</f>
        <v>1.350000000000004E-3</v>
      </c>
      <c r="BM23" s="4">
        <f>DAVERAGE(PlotSort2,"TMRed",$BQ$31:$BQ$32)</f>
        <v>0.15999999999999998</v>
      </c>
      <c r="BN23" s="4">
        <f>DSTDEV(PlotSort2,"TMRed",$BQ$31:$BQ$32)/SQRT($BH23)</f>
        <v>1.8999999999999987E-3</v>
      </c>
      <c r="BO23" s="4">
        <f>DAVERAGE(PlotSort2,"TMNIR",$BQ$31:$BQ$32)</f>
        <v>0.23320000000000002</v>
      </c>
      <c r="BP23" s="4">
        <f>DSTDEV(PlotSort2,"TMNIR",$BQ$31:$BQ$32)/SQRT($BH23)</f>
        <v>8.9999999999999792E-4</v>
      </c>
      <c r="BQ23" s="4">
        <f>DAVERAGE(PlotSort2,"NDRE",$BQ$31:$BQ$32)</f>
        <v>6.3754237428325394E-2</v>
      </c>
      <c r="BR23" s="4">
        <f>DSTDEV(PlotSort2,"NDRE",$BQ$31:$BQ$32)/SQRT($BH23)</f>
        <v>1.3535113107851215E-3</v>
      </c>
      <c r="BS23" s="4">
        <f>DAVERAGE(PlotSort2,"rvi",$BQ$31:$BQ$32)</f>
        <v>1.4576387529647736</v>
      </c>
      <c r="BT23" s="4">
        <f>DSTDEV(PlotSort2,"rvi",$BQ$31:$BQ$32)/SQRT($BH23)</f>
        <v>1.1684460191456747E-2</v>
      </c>
      <c r="BU23" s="17">
        <f>DAVERAGE(PlotSort2,"ndvi",$BQ$31:$BQ$32)</f>
        <v>0.18619235386653424</v>
      </c>
      <c r="BV23" s="4">
        <f>DSTDEV(PlotSort2,"ndvi",$BQ$31:$BQ$32)/SQRT($BH23)</f>
        <v>3.8691215433018789E-3</v>
      </c>
      <c r="BW23" s="17">
        <f>DAVERAGE(PlotSort2,"SAVI",$BQ$31:$BQ$32)</f>
        <v>0.12293526785714289</v>
      </c>
      <c r="BX23" s="4">
        <f>DSTDEV(PlotSort2,"SAVI",$BQ$31:$BQ$32)/SQRT($BH23)</f>
        <v>2.0647321428571425E-3</v>
      </c>
      <c r="BY23" s="17">
        <f>DAVERAGE(PlotSort2,"CCCI",$BQ$31:$BQ$32)</f>
        <v>-1.6782046084606393E-2</v>
      </c>
      <c r="BZ23" s="4">
        <f>DSTDEV(PlotSort2,"CCCI",$BQ$31:$BQ$32)/SQRT($BH23)</f>
        <v>5.3403505889720627E-3</v>
      </c>
    </row>
    <row r="24" spans="2:78" ht="13.5" customHeight="1" x14ac:dyDescent="0.2">
      <c r="B24" s="10">
        <v>220</v>
      </c>
      <c r="C24" s="10">
        <v>9.4320000000000004</v>
      </c>
      <c r="D24" s="10">
        <v>220.393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34</v>
      </c>
      <c r="Q24" s="24">
        <v>2.2799999999999998</v>
      </c>
      <c r="R24" s="24">
        <v>3.04</v>
      </c>
      <c r="S24" s="24">
        <v>45.43</v>
      </c>
      <c r="T24" s="24">
        <v>100.08</v>
      </c>
      <c r="U24" s="10">
        <v>5</v>
      </c>
      <c r="V24" s="10">
        <v>1</v>
      </c>
      <c r="W24" s="10">
        <v>0</v>
      </c>
      <c r="X24" s="10">
        <v>3</v>
      </c>
      <c r="Y24" s="10">
        <v>8</v>
      </c>
      <c r="Z24" s="10">
        <v>2</v>
      </c>
      <c r="AA24" s="10">
        <v>360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0.94350000000000001</v>
      </c>
      <c r="AK24" s="10">
        <v>2.3300000000000001E-2</v>
      </c>
      <c r="AL24" s="11">
        <v>2.8899999999999999E-2</v>
      </c>
      <c r="AM24" s="11">
        <v>6.9999999999999999E-4</v>
      </c>
      <c r="AN24" s="11">
        <v>2.3206000000000002</v>
      </c>
      <c r="AO24" s="11">
        <v>8.1799999999999998E-2</v>
      </c>
      <c r="AP24" s="11">
        <v>0.20699999999999999</v>
      </c>
      <c r="AQ24" s="11">
        <v>7.3000000000000001E-3</v>
      </c>
      <c r="AR24" s="11">
        <v>1.8031999999999999</v>
      </c>
      <c r="AS24" s="11">
        <v>0.152</v>
      </c>
      <c r="AT24" s="11">
        <v>2.93E-2</v>
      </c>
      <c r="AU24" s="11">
        <v>2.5000000000000001E-3</v>
      </c>
      <c r="AV24" s="11">
        <v>44.023200000000003</v>
      </c>
      <c r="AW24" s="11">
        <v>2.8037999999999998</v>
      </c>
      <c r="AX24" s="11">
        <v>0.56169999999999998</v>
      </c>
      <c r="AY24" s="11">
        <v>3.5799999999999998E-2</v>
      </c>
      <c r="AZ24" s="11">
        <v>0.46142838558605442</v>
      </c>
      <c r="BA24" s="11">
        <v>19.170648464163822</v>
      </c>
      <c r="BB24" s="11">
        <v>0.90084602368866329</v>
      </c>
      <c r="BC24" s="11">
        <v>0.73198900091659025</v>
      </c>
      <c r="BD24" s="11">
        <v>0.43369629541036503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0.6895</v>
      </c>
      <c r="BJ24" s="4"/>
      <c r="BK24" s="4">
        <f>DAVERAGE(PlotSort2,"PhxRedEdge",$BR$31:$BR$32)</f>
        <v>0.67949999999999999</v>
      </c>
      <c r="BL24" s="4"/>
      <c r="BM24" s="4">
        <f>DAVERAGE(PlotSort2,"TMRed",$BR$31:$BR$32)</f>
        <v>0.6905</v>
      </c>
      <c r="BN24" s="4"/>
      <c r="BO24" s="4">
        <f>DAVERAGE(PlotSort2,"TMNIR",$BR$31:$BR$32)</f>
        <v>0.66300000000000003</v>
      </c>
      <c r="BP24" s="4"/>
      <c r="BQ24" s="4">
        <f>DAVERAGE(PlotSort2,"NDRE",$BR$31:$BR$32)</f>
        <v>-1.2290502793296059E-2</v>
      </c>
      <c r="BR24" s="4"/>
      <c r="BS24" s="4">
        <f>DAVERAGE(PlotSort2,"rvi",$BR$31:$BR$32)</f>
        <v>24.004344677769733</v>
      </c>
      <c r="BT24" s="4"/>
      <c r="BU24" s="17">
        <f>DAVERAGE(PlotSort2,"ndvi",$BR$31:$BR$32)</f>
        <v>-2.0317694865164368E-2</v>
      </c>
      <c r="BV24" s="4"/>
      <c r="BW24" s="17">
        <f>DAVERAGE(PlotSort2,"SAVI",$BR$31:$BR$32)</f>
        <v>-2.2255192878338253E-2</v>
      </c>
      <c r="BX24" s="4"/>
      <c r="BY24" s="17">
        <f>DAVERAGE(PlotSort2,"CCCI",$BR$31:$BR$32)</f>
        <v>0.44588368519817245</v>
      </c>
      <c r="BZ24" s="4"/>
    </row>
    <row r="25" spans="2:78" ht="13.5" customHeight="1" x14ac:dyDescent="0.2">
      <c r="B25" s="10">
        <v>220</v>
      </c>
      <c r="C25" s="10">
        <v>9.44</v>
      </c>
      <c r="D25" s="10">
        <v>220.39332999999999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34</v>
      </c>
      <c r="Q25" s="24">
        <v>2.2799999999999998</v>
      </c>
      <c r="R25" s="24">
        <v>3.04</v>
      </c>
      <c r="S25" s="24">
        <v>45.34</v>
      </c>
      <c r="T25" s="24">
        <v>100.16</v>
      </c>
      <c r="U25" s="10">
        <v>5</v>
      </c>
      <c r="V25" s="10">
        <v>1</v>
      </c>
      <c r="W25" s="10">
        <v>0</v>
      </c>
      <c r="X25" s="10">
        <v>3</v>
      </c>
      <c r="Y25" s="10">
        <v>8</v>
      </c>
      <c r="Z25" s="10">
        <v>2</v>
      </c>
      <c r="AA25" s="10">
        <v>360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0.97440000000000004</v>
      </c>
      <c r="AK25" s="10">
        <v>5.7700000000000001E-2</v>
      </c>
      <c r="AL25" s="11">
        <v>2.9899999999999999E-2</v>
      </c>
      <c r="AM25" s="11">
        <v>1.8E-3</v>
      </c>
      <c r="AN25" s="11">
        <v>2.2968999999999999</v>
      </c>
      <c r="AO25" s="11">
        <v>8.0299999999999996E-2</v>
      </c>
      <c r="AP25" s="11">
        <v>0.20530000000000001</v>
      </c>
      <c r="AQ25" s="11">
        <v>7.1999999999999998E-3</v>
      </c>
      <c r="AR25" s="11">
        <v>1.8496999999999999</v>
      </c>
      <c r="AS25" s="11">
        <v>0.15290000000000001</v>
      </c>
      <c r="AT25" s="11">
        <v>3.0099999999999998E-2</v>
      </c>
      <c r="AU25" s="11">
        <v>2.5000000000000001E-3</v>
      </c>
      <c r="AV25" s="11">
        <v>41.050899999999999</v>
      </c>
      <c r="AW25" s="11">
        <v>1.4997</v>
      </c>
      <c r="AX25" s="11">
        <v>0.52490000000000003</v>
      </c>
      <c r="AY25" s="11">
        <v>1.9199999999999998E-2</v>
      </c>
      <c r="AZ25" s="11">
        <v>0.43768830457408925</v>
      </c>
      <c r="BA25" s="11">
        <v>17.43853820598007</v>
      </c>
      <c r="BB25" s="11">
        <v>0.89153153153153153</v>
      </c>
      <c r="BC25" s="11">
        <v>0.70350710900473923</v>
      </c>
      <c r="BD25" s="11">
        <v>0.32914922848705336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1.0039</v>
      </c>
      <c r="BJ25" s="4">
        <f>DSTDEV(PlotSort2,"PhxRed",$BS$31:$BS$32)/SQRT($BH25)</f>
        <v>4.2193996413392122E-3</v>
      </c>
      <c r="BK25" s="4">
        <f>DAVERAGE(PlotSort2,"PhxRedEdge",$BS$31:$BS$32)</f>
        <v>1.0037</v>
      </c>
      <c r="BL25" s="4">
        <f>DSTDEV(PlotSort2,"PhxRedEdge",$BS$31:$BS$32)/SQRT($BH25)</f>
        <v>4.2770706486254615E-3</v>
      </c>
      <c r="BM25" s="4">
        <f>DAVERAGE(PlotSort2,"TMRed",$BS$31:$BS$32)</f>
        <v>1.0039</v>
      </c>
      <c r="BN25" s="4">
        <f>DSTDEV(PlotSort2,"TMRed",$BS$31:$BS$32)/SQRT($BH25)</f>
        <v>4.2193996413392122E-3</v>
      </c>
      <c r="BO25" s="4">
        <f>DAVERAGE(PlotSort2,"TMNIR",$BS$31:$BS$32)</f>
        <v>1.0037</v>
      </c>
      <c r="BP25" s="4">
        <f>DSTDEV(PlotSort2,"TMNIR",$BS$31:$BS$32)/SQRT($BH25)</f>
        <v>4.2770706486254615E-3</v>
      </c>
      <c r="BQ25" s="4">
        <f>DAVERAGE(PlotSort2,"NDRE",$BS$31:$BS$32)</f>
        <v>0.74841887548117036</v>
      </c>
      <c r="BR25" s="4">
        <f>DSTDEV(PlotSort2,"NDRE",$BS$31:$BS$32)/SQRT($BH25)</f>
        <v>1.9460646525976293E-3</v>
      </c>
      <c r="BS25" s="4">
        <f>DAVERAGE(PlotSort2,"rvi",$BS$31:$BS$32)</f>
        <v>1.2702482152693342</v>
      </c>
      <c r="BT25" s="4">
        <f>DSTDEV(PlotSort2,"rvi",$BS$31:$BS$32)/SQRT($BH25)</f>
        <v>8.2006757151501658E-3</v>
      </c>
      <c r="BU25" s="17">
        <f>DAVERAGE(PlotSort2,"ndvi",$BS$31:$BS$32)</f>
        <v>0.1190160714950883</v>
      </c>
      <c r="BV25" s="4">
        <f>DSTDEV(PlotSort2,"ndvi",$BS$31:$BS$32)/SQRT($BH25)</f>
        <v>3.1821590972400987E-3</v>
      </c>
      <c r="BW25" s="17">
        <f>DAVERAGE(PlotSort2,"SAVI",$BS$31:$BS$32)</f>
        <v>0.17787990613985774</v>
      </c>
      <c r="BX25" s="4">
        <f>DSTDEV(PlotSort2,"SAVI",$BS$31:$BS$32)/SQRT($BH25)</f>
        <v>4.7768230929136121E-3</v>
      </c>
      <c r="BY25" s="17">
        <f>DAVERAGE(PlotSort2,"CCCI",$BS$31:$BS$32)</f>
        <v>12.902297702008939</v>
      </c>
      <c r="BZ25" s="4">
        <f>DSTDEV(PlotSort2,"CCCI",$BS$31:$BS$32)/SQRT($BH25)</f>
        <v>0.11243445135377389</v>
      </c>
    </row>
    <row r="26" spans="2:78" ht="13.5" customHeight="1" x14ac:dyDescent="0.2">
      <c r="B26" s="10">
        <v>220</v>
      </c>
      <c r="C26" s="10">
        <v>9.673</v>
      </c>
      <c r="D26" s="10">
        <v>220.40304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34</v>
      </c>
      <c r="Q26" s="24">
        <v>2.2799999999999998</v>
      </c>
      <c r="R26" s="24">
        <v>3.04</v>
      </c>
      <c r="S26" s="24">
        <v>42.47</v>
      </c>
      <c r="T26" s="24">
        <v>102.67</v>
      </c>
      <c r="U26" s="10">
        <v>5</v>
      </c>
      <c r="V26" s="10">
        <v>1</v>
      </c>
      <c r="W26" s="10">
        <v>0</v>
      </c>
      <c r="X26" s="10">
        <v>3</v>
      </c>
      <c r="Y26" s="10">
        <v>8</v>
      </c>
      <c r="Z26" s="10">
        <v>2</v>
      </c>
      <c r="AA26" s="10">
        <v>360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1.0085</v>
      </c>
      <c r="AK26" s="10">
        <v>4.6399999999999997E-2</v>
      </c>
      <c r="AL26" s="11">
        <v>3.2599999999999997E-2</v>
      </c>
      <c r="AM26" s="11">
        <v>1.5E-3</v>
      </c>
      <c r="AN26" s="11">
        <v>2.6128</v>
      </c>
      <c r="AO26" s="11">
        <v>7.2099999999999997E-2</v>
      </c>
      <c r="AP26" s="11">
        <v>0.24410000000000001</v>
      </c>
      <c r="AQ26" s="11">
        <v>6.7000000000000002E-3</v>
      </c>
      <c r="AR26" s="11">
        <v>1.9069</v>
      </c>
      <c r="AS26" s="11">
        <v>0.1135</v>
      </c>
      <c r="AT26" s="11">
        <v>3.2599999999999997E-2</v>
      </c>
      <c r="AU26" s="11">
        <v>1.9E-3</v>
      </c>
      <c r="AV26" s="11">
        <v>45.406399999999998</v>
      </c>
      <c r="AW26" s="11">
        <v>1.3125</v>
      </c>
      <c r="AX26" s="11">
        <v>0.6159</v>
      </c>
      <c r="AY26" s="11">
        <v>1.78E-2</v>
      </c>
      <c r="AZ26" s="11">
        <v>0.43232558139534888</v>
      </c>
      <c r="BA26" s="11">
        <v>18.892638036809817</v>
      </c>
      <c r="BB26" s="11">
        <v>0.89946029298380892</v>
      </c>
      <c r="BC26" s="11">
        <v>0.76181976491075321</v>
      </c>
      <c r="BD26" s="11">
        <v>0.27814720999267645</v>
      </c>
      <c r="BE26" s="27"/>
    </row>
    <row r="27" spans="2:78" ht="13.5" customHeight="1" x14ac:dyDescent="0.2">
      <c r="B27" s="10">
        <v>220</v>
      </c>
      <c r="C27" s="10">
        <v>9.6649999999999991</v>
      </c>
      <c r="D27" s="10">
        <v>220.40271000000001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34</v>
      </c>
      <c r="Q27" s="24">
        <v>2.2799999999999998</v>
      </c>
      <c r="R27" s="24">
        <v>3.04</v>
      </c>
      <c r="S27" s="24">
        <v>42.56</v>
      </c>
      <c r="T27" s="24">
        <v>102.59</v>
      </c>
      <c r="U27" s="10">
        <v>5</v>
      </c>
      <c r="V27" s="10">
        <v>1</v>
      </c>
      <c r="W27" s="10">
        <v>0</v>
      </c>
      <c r="X27" s="10">
        <v>3</v>
      </c>
      <c r="Y27" s="10">
        <v>8</v>
      </c>
      <c r="Z27" s="10">
        <v>2</v>
      </c>
      <c r="AA27" s="10">
        <v>360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1.0028999999999999</v>
      </c>
      <c r="AK27" s="10">
        <v>1.2699999999999999E-2</v>
      </c>
      <c r="AL27" s="11">
        <v>3.2399999999999998E-2</v>
      </c>
      <c r="AM27" s="11">
        <v>4.0000000000000002E-4</v>
      </c>
      <c r="AN27" s="11">
        <v>2.5148000000000001</v>
      </c>
      <c r="AO27" s="11">
        <v>1.21E-2</v>
      </c>
      <c r="AP27" s="11">
        <v>0.2346</v>
      </c>
      <c r="AQ27" s="11">
        <v>1.1000000000000001E-3</v>
      </c>
      <c r="AR27" s="11">
        <v>1.9056</v>
      </c>
      <c r="AS27" s="11">
        <v>2.8199999999999999E-2</v>
      </c>
      <c r="AT27" s="11">
        <v>3.2599999999999997E-2</v>
      </c>
      <c r="AU27" s="11">
        <v>5.0000000000000001E-4</v>
      </c>
      <c r="AV27" s="11">
        <v>44.961300000000001</v>
      </c>
      <c r="AW27" s="11">
        <v>0.75090000000000001</v>
      </c>
      <c r="AX27" s="11">
        <v>0.60860000000000003</v>
      </c>
      <c r="AY27" s="11">
        <v>1.0200000000000001E-2</v>
      </c>
      <c r="AZ27" s="11">
        <v>0.44354838709677419</v>
      </c>
      <c r="BA27" s="11">
        <v>18.668711656441719</v>
      </c>
      <c r="BB27" s="11">
        <v>0.8983156581409858</v>
      </c>
      <c r="BC27" s="11">
        <v>0.75709779179810743</v>
      </c>
      <c r="BD27" s="11">
        <v>0.34277295957140969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5.1699999999999996E-2</v>
      </c>
      <c r="BJ27" s="4">
        <f>DSTDEV(PlotSort2,"PhxRed",$BT$31:$BT$32)/SQRT($BH27)</f>
        <v>4.8000000000000022E-3</v>
      </c>
      <c r="BK27" s="4">
        <f>DAVERAGE(PlotSort2,"PhxRedEdge",$BT$31:$BT$32)</f>
        <v>0.17859999999999998</v>
      </c>
      <c r="BL27" s="4">
        <f>DSTDEV(PlotSort2,"PhxRedEdge",$BT$31:$BT$32)/SQRT($BH27)</f>
        <v>2.1999999999999936E-3</v>
      </c>
      <c r="BM27" s="4">
        <f>DAVERAGE(PlotSort2,"TMRed",$BT$31:$BT$32)</f>
        <v>5.1200000000000002E-2</v>
      </c>
      <c r="BN27" s="4">
        <f>DSTDEV(PlotSort2,"TMRed",$BT$31:$BT$32)/SQRT($BH27)</f>
        <v>5.3000000000000139E-3</v>
      </c>
      <c r="BO27" s="4">
        <f>DAVERAGE(PlotSort2,"TMNIR",$BT$31:$BT$32)</f>
        <v>0.44415000000000004</v>
      </c>
      <c r="BP27" s="4">
        <f>DSTDEV(PlotSort2,"TMNIR",$BT$31:$BT$32)/SQRT($BH27)</f>
        <v>1.1849999999999998E-2</v>
      </c>
      <c r="BQ27" s="4">
        <f>DAVERAGE(PlotSort2,"NDRE",$BT$31:$BT$32)</f>
        <v>0.4261678216622094</v>
      </c>
      <c r="BR27" s="4">
        <f>DSTDEV(PlotSort2,"NDRE",$BT$31:$BT$32)/SQRT($BH27)</f>
        <v>1.595741552944141E-2</v>
      </c>
      <c r="BS27" s="4">
        <f>DAVERAGE(PlotSort2,"rvi",$BT$31:$BT$32)</f>
        <v>8.7929839782520673</v>
      </c>
      <c r="BT27" s="4">
        <f>DSTDEV(PlotSort2,"rvi",$BT$31:$BT$32)/SQRT($BH27)</f>
        <v>1.1416565446237528</v>
      </c>
      <c r="BU27" s="17">
        <f>DAVERAGE(PlotSort2,"ndvi",$BT$31:$BT$32)</f>
        <v>0.79295832139017397</v>
      </c>
      <c r="BV27" s="4">
        <f>DSTDEV(PlotSort2,"ndvi",$BT$31:$BT$32)/SQRT($BH27)</f>
        <v>2.4136717462187037E-2</v>
      </c>
      <c r="BW27" s="17">
        <f>DAVERAGE(PlotSort2,"SAVI",$BT$31:$BT$32)</f>
        <v>0.5920341914682492</v>
      </c>
      <c r="BX27" s="4">
        <f>DSTDEV(PlotSort2,"SAVI",$BT$31:$BT$32)/SQRT($BH27)</f>
        <v>2.1949240011938483E-2</v>
      </c>
      <c r="BY27" s="17">
        <f>DAVERAGE(PlotSort2,"CCCI",$BT$31:$BT$32)</f>
        <v>0.55598161343694452</v>
      </c>
      <c r="BZ27" s="4">
        <f>DSTDEV(PlotSort2,"CCCI",$BT$31:$BT$32)/SQRT($BH27)</f>
        <v>1.8487932743073032E-2</v>
      </c>
    </row>
    <row r="28" spans="2:78" ht="13.5" customHeight="1" x14ac:dyDescent="0.2">
      <c r="B28" s="10">
        <v>220</v>
      </c>
      <c r="C28" s="10">
        <v>9.6560000000000006</v>
      </c>
      <c r="D28" s="10">
        <v>220.40233000000001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34</v>
      </c>
      <c r="Q28" s="24">
        <v>2.2799999999999998</v>
      </c>
      <c r="R28" s="24">
        <v>3.04</v>
      </c>
      <c r="S28" s="24">
        <v>42.67</v>
      </c>
      <c r="T28" s="24">
        <v>102.48</v>
      </c>
      <c r="U28" s="10">
        <v>5</v>
      </c>
      <c r="V28" s="10">
        <v>1</v>
      </c>
      <c r="W28" s="10">
        <v>0</v>
      </c>
      <c r="X28" s="10">
        <v>3</v>
      </c>
      <c r="Y28" s="10">
        <v>8</v>
      </c>
      <c r="Z28" s="10">
        <v>2</v>
      </c>
      <c r="AA28" s="10">
        <v>360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0.96009999999999995</v>
      </c>
      <c r="AK28" s="10">
        <v>6.3299999999999995E-2</v>
      </c>
      <c r="AL28" s="11">
        <v>3.09E-2</v>
      </c>
      <c r="AM28" s="11">
        <v>2E-3</v>
      </c>
      <c r="AN28" s="11">
        <v>2.4605999999999999</v>
      </c>
      <c r="AO28" s="11">
        <v>8.3799999999999999E-2</v>
      </c>
      <c r="AP28" s="11">
        <v>0.22919999999999999</v>
      </c>
      <c r="AQ28" s="11">
        <v>7.7999999999999996E-3</v>
      </c>
      <c r="AR28" s="11">
        <v>1.8099000000000001</v>
      </c>
      <c r="AS28" s="11">
        <v>0.1229</v>
      </c>
      <c r="AT28" s="11">
        <v>3.09E-2</v>
      </c>
      <c r="AU28" s="11">
        <v>2.0999999999999999E-3</v>
      </c>
      <c r="AV28" s="11">
        <v>43.594700000000003</v>
      </c>
      <c r="AW28" s="11">
        <v>0.2954</v>
      </c>
      <c r="AX28" s="11">
        <v>0.58879999999999999</v>
      </c>
      <c r="AY28" s="11">
        <v>4.0000000000000001E-3</v>
      </c>
      <c r="AZ28" s="11">
        <v>0.43960880195599028</v>
      </c>
      <c r="BA28" s="11">
        <v>19.055016181229774</v>
      </c>
      <c r="BB28" s="11">
        <v>0.90027432628691295</v>
      </c>
      <c r="BC28" s="11">
        <v>0.74738769313208897</v>
      </c>
      <c r="BD28" s="11">
        <v>0.31584270602214609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3.3950000000000001E-2</v>
      </c>
      <c r="BJ28" s="4">
        <f>DSTDEV(PlotSort2,"PhxRed",$BU$31:$BU$32)/SQRT($BH28)</f>
        <v>1.0500000000000023E-3</v>
      </c>
      <c r="BK28" s="4">
        <f>DAVERAGE(PlotSort2,"PhxRedEdge",$BU$31:$BU$32)</f>
        <v>0.19464999999999999</v>
      </c>
      <c r="BL28" s="4">
        <f>DSTDEV(PlotSort2,"PhxRedEdge",$BU$31:$BU$32)/SQRT($BH28)</f>
        <v>7.2499999999999926E-3</v>
      </c>
      <c r="BM28" s="4">
        <f>DAVERAGE(PlotSort2,"TMRed",$BU$31:$BU$32)</f>
        <v>3.3799999999999997E-2</v>
      </c>
      <c r="BN28" s="4">
        <f>DSTDEV(PlotSort2,"TMRed",$BU$31:$BU$32)/SQRT($BH28)</f>
        <v>9.999999999999972E-4</v>
      </c>
      <c r="BO28" s="4">
        <f>DAVERAGE(PlotSort2,"TMNIR",$BU$31:$BU$32)</f>
        <v>0.53984999999999994</v>
      </c>
      <c r="BP28" s="4">
        <f>DSTDEV(PlotSort2,"TMNIR",$BU$31:$BU$32)/SQRT($BH28)</f>
        <v>3.0450000000000029E-2</v>
      </c>
      <c r="BQ28" s="4">
        <f>DAVERAGE(PlotSort2,"NDRE",$BU$31:$BU$32)</f>
        <v>0.46959549571489873</v>
      </c>
      <c r="BR28" s="4">
        <f>DSTDEV(PlotSort2,"NDRE",$BU$31:$BU$32)/SQRT($BH28)</f>
        <v>7.4829813635784448E-3</v>
      </c>
      <c r="BS28" s="4">
        <f>DAVERAGE(PlotSort2,"rvi",$BU$31:$BU$32)</f>
        <v>16.012563078216989</v>
      </c>
      <c r="BT28" s="4">
        <f>DSTDEV(PlotSort2,"rvi",$BU$31:$BU$32)/SQRT($BH28)</f>
        <v>1.3746320437342305</v>
      </c>
      <c r="BU28" s="17">
        <f>DAVERAGE(PlotSort2,"ndvi",$BU$31:$BU$32)</f>
        <v>0.88166724770237992</v>
      </c>
      <c r="BV28" s="4">
        <f>DSTDEV(PlotSort2,"ndvi",$BU$31:$BU$32)/SQRT($BH28)</f>
        <v>9.5614042624682094E-3</v>
      </c>
      <c r="BW28" s="17">
        <f>DAVERAGE(PlotSort2,"SAVI",$BU$31:$BU$32)</f>
        <v>0.70633034818852769</v>
      </c>
      <c r="BX28" s="4">
        <f>DSTDEV(PlotSort2,"SAVI",$BU$31:$BU$32)/SQRT($BH28)</f>
        <v>2.4564402967305835E-2</v>
      </c>
      <c r="BY28" s="17">
        <f>DAVERAGE(PlotSort2,"CCCI",$BU$31:$BU$32)</f>
        <v>0.53400937996572884</v>
      </c>
      <c r="BZ28" s="4">
        <f>DSTDEV(PlotSort2,"CCCI",$BU$31:$BU$32)/SQRT($BH28)</f>
        <v>1.3392550042644833E-2</v>
      </c>
    </row>
    <row r="29" spans="2:78" ht="13.5" customHeight="1" x14ac:dyDescent="0.2">
      <c r="B29" s="10">
        <v>220</v>
      </c>
      <c r="C29" s="10">
        <v>9.6479999999999997</v>
      </c>
      <c r="D29" s="10">
        <v>220.40199999999999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34</v>
      </c>
      <c r="Q29" s="24">
        <v>2.2799999999999998</v>
      </c>
      <c r="R29" s="24">
        <v>3.04</v>
      </c>
      <c r="S29" s="24">
        <v>42.77</v>
      </c>
      <c r="T29" s="24">
        <v>102.4</v>
      </c>
      <c r="U29" s="10">
        <v>5</v>
      </c>
      <c r="V29" s="10">
        <v>1</v>
      </c>
      <c r="W29" s="10">
        <v>0</v>
      </c>
      <c r="X29" s="10">
        <v>3</v>
      </c>
      <c r="Y29" s="10">
        <v>8</v>
      </c>
      <c r="Z29" s="10">
        <v>2</v>
      </c>
      <c r="AA29" s="10">
        <v>360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0.98629999999999995</v>
      </c>
      <c r="AK29" s="10">
        <v>7.17E-2</v>
      </c>
      <c r="AL29" s="11">
        <v>3.1699999999999999E-2</v>
      </c>
      <c r="AM29" s="11">
        <v>2.3E-3</v>
      </c>
      <c r="AN29" s="11">
        <v>2.5874999999999999</v>
      </c>
      <c r="AO29" s="11">
        <v>0.19040000000000001</v>
      </c>
      <c r="AP29" s="11">
        <v>0.2407</v>
      </c>
      <c r="AQ29" s="11">
        <v>1.77E-2</v>
      </c>
      <c r="AR29" s="11">
        <v>1.9225000000000001</v>
      </c>
      <c r="AS29" s="11">
        <v>0.2651</v>
      </c>
      <c r="AT29" s="11">
        <v>3.27E-2</v>
      </c>
      <c r="AU29" s="11">
        <v>4.4999999999999997E-3</v>
      </c>
      <c r="AV29" s="11">
        <v>45.319000000000003</v>
      </c>
      <c r="AW29" s="11">
        <v>3.4590000000000001</v>
      </c>
      <c r="AX29" s="11">
        <v>0.61080000000000001</v>
      </c>
      <c r="AY29" s="11">
        <v>4.6600000000000003E-2</v>
      </c>
      <c r="AZ29" s="11">
        <v>0.43464474456840868</v>
      </c>
      <c r="BA29" s="11">
        <v>18.678899082568808</v>
      </c>
      <c r="BB29" s="11">
        <v>0.89836829836829857</v>
      </c>
      <c r="BC29" s="11">
        <v>0.75832968954962832</v>
      </c>
      <c r="BD29" s="11">
        <v>0.29379715524859962</v>
      </c>
      <c r="BE29" s="27"/>
      <c r="BF29" s="5"/>
    </row>
    <row r="30" spans="2:78" ht="13.5" customHeight="1" x14ac:dyDescent="0.2">
      <c r="B30" s="10">
        <v>220</v>
      </c>
      <c r="C30" s="10">
        <v>9.64</v>
      </c>
      <c r="D30" s="10">
        <v>220.40167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34</v>
      </c>
      <c r="Q30" s="24">
        <v>2.2799999999999998</v>
      </c>
      <c r="R30" s="24">
        <v>3.04</v>
      </c>
      <c r="S30" s="24">
        <v>42.87</v>
      </c>
      <c r="T30" s="24">
        <v>102.31</v>
      </c>
      <c r="U30" s="10">
        <v>5</v>
      </c>
      <c r="V30" s="10">
        <v>1</v>
      </c>
      <c r="W30" s="10">
        <v>0</v>
      </c>
      <c r="X30" s="10">
        <v>3</v>
      </c>
      <c r="Y30" s="10">
        <v>8</v>
      </c>
      <c r="Z30" s="10">
        <v>2</v>
      </c>
      <c r="AA30" s="10">
        <v>360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1.0424</v>
      </c>
      <c r="AK30" s="10">
        <v>3.8899999999999997E-2</v>
      </c>
      <c r="AL30" s="11">
        <v>3.3500000000000002E-2</v>
      </c>
      <c r="AM30" s="11">
        <v>1.1999999999999999E-3</v>
      </c>
      <c r="AN30" s="11">
        <v>2.6368</v>
      </c>
      <c r="AO30" s="11">
        <v>8.2799999999999999E-2</v>
      </c>
      <c r="AP30" s="11">
        <v>0.24490000000000001</v>
      </c>
      <c r="AQ30" s="11">
        <v>7.7000000000000002E-3</v>
      </c>
      <c r="AR30" s="11">
        <v>1.9731000000000001</v>
      </c>
      <c r="AS30" s="11">
        <v>0.17080000000000001</v>
      </c>
      <c r="AT30" s="11">
        <v>3.3500000000000002E-2</v>
      </c>
      <c r="AU30" s="11">
        <v>2.8999999999999998E-3</v>
      </c>
      <c r="AV30" s="11">
        <v>51.459200000000003</v>
      </c>
      <c r="AW30" s="11">
        <v>1.0669999999999999</v>
      </c>
      <c r="AX30" s="11">
        <v>0.69220000000000004</v>
      </c>
      <c r="AY30" s="11">
        <v>1.44E-2</v>
      </c>
      <c r="AZ30" s="11">
        <v>0.4773236580941202</v>
      </c>
      <c r="BA30" s="11">
        <v>20.66268656716418</v>
      </c>
      <c r="BB30" s="11">
        <v>0.90767534793992011</v>
      </c>
      <c r="BC30" s="11">
        <v>0.80611079383209594</v>
      </c>
      <c r="BD30" s="11">
        <v>0.50103487425756843</v>
      </c>
      <c r="BE30" s="27"/>
      <c r="BF30" s="5"/>
      <c r="BH30" s="19" t="s">
        <v>116</v>
      </c>
    </row>
    <row r="31" spans="2:78" ht="13.5" customHeight="1" x14ac:dyDescent="0.2">
      <c r="B31" s="10">
        <v>220</v>
      </c>
      <c r="C31" s="10">
        <v>9.6310000000000002</v>
      </c>
      <c r="D31" s="10">
        <v>220.40128999999999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34</v>
      </c>
      <c r="Q31" s="24">
        <v>2.2799999999999998</v>
      </c>
      <c r="R31" s="24">
        <v>3.04</v>
      </c>
      <c r="S31" s="24">
        <v>42.98</v>
      </c>
      <c r="T31" s="24">
        <v>102.21</v>
      </c>
      <c r="U31" s="10">
        <v>5</v>
      </c>
      <c r="V31" s="10">
        <v>1</v>
      </c>
      <c r="W31" s="10">
        <v>0</v>
      </c>
      <c r="X31" s="10">
        <v>3</v>
      </c>
      <c r="Y31" s="10">
        <v>8</v>
      </c>
      <c r="Z31" s="10">
        <v>2</v>
      </c>
      <c r="AA31" s="10">
        <v>360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0.9647</v>
      </c>
      <c r="AK31" s="10">
        <v>2.8899999999999999E-2</v>
      </c>
      <c r="AL31" s="11">
        <v>3.09E-2</v>
      </c>
      <c r="AM31" s="11">
        <v>8.9999999999999998E-4</v>
      </c>
      <c r="AN31" s="11">
        <v>2.5070000000000001</v>
      </c>
      <c r="AO31" s="11">
        <v>0.1</v>
      </c>
      <c r="AP31" s="11">
        <v>0.23250000000000001</v>
      </c>
      <c r="AQ31" s="11">
        <v>9.2999999999999992E-3</v>
      </c>
      <c r="AR31" s="11">
        <v>1.9162999999999999</v>
      </c>
      <c r="AS31" s="11">
        <v>0.12740000000000001</v>
      </c>
      <c r="AT31" s="11">
        <v>3.2500000000000001E-2</v>
      </c>
      <c r="AU31" s="11">
        <v>2.2000000000000001E-3</v>
      </c>
      <c r="AV31" s="11">
        <v>45.949300000000001</v>
      </c>
      <c r="AW31" s="11">
        <v>2.1757</v>
      </c>
      <c r="AX31" s="11">
        <v>0.61670000000000003</v>
      </c>
      <c r="AY31" s="11">
        <v>2.92E-2</v>
      </c>
      <c r="AZ31" s="11">
        <v>0.45242581252943942</v>
      </c>
      <c r="BA31" s="11">
        <v>18.975384615384616</v>
      </c>
      <c r="BB31" s="11">
        <v>0.89987677141096745</v>
      </c>
      <c r="BC31" s="11">
        <v>0.76253045596937008</v>
      </c>
      <c r="BD31" s="11">
        <v>0.38712103963213662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220</v>
      </c>
      <c r="C32" s="10">
        <v>9.6229999999999993</v>
      </c>
      <c r="D32" s="10">
        <v>220.40096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34</v>
      </c>
      <c r="Q32" s="24">
        <v>2.2799999999999998</v>
      </c>
      <c r="R32" s="24">
        <v>3.04</v>
      </c>
      <c r="S32" s="24">
        <v>43.08</v>
      </c>
      <c r="T32" s="24">
        <v>102.12</v>
      </c>
      <c r="U32" s="10">
        <v>5</v>
      </c>
      <c r="V32" s="10">
        <v>1</v>
      </c>
      <c r="W32" s="10">
        <v>0</v>
      </c>
      <c r="X32" s="10">
        <v>3</v>
      </c>
      <c r="Y32" s="10">
        <v>8</v>
      </c>
      <c r="Z32" s="10">
        <v>2</v>
      </c>
      <c r="AA32" s="10">
        <v>360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0.93789999999999996</v>
      </c>
      <c r="AK32" s="10">
        <v>3.4599999999999999E-2</v>
      </c>
      <c r="AL32" s="11">
        <v>0.03</v>
      </c>
      <c r="AM32" s="11">
        <v>1.1000000000000001E-3</v>
      </c>
      <c r="AN32" s="11">
        <v>2.3169</v>
      </c>
      <c r="AO32" s="11">
        <v>0.1074</v>
      </c>
      <c r="AP32" s="11">
        <v>0.2145</v>
      </c>
      <c r="AQ32" s="11">
        <v>9.9000000000000008E-3</v>
      </c>
      <c r="AR32" s="11">
        <v>1.8250999999999999</v>
      </c>
      <c r="AS32" s="11">
        <v>0.13900000000000001</v>
      </c>
      <c r="AT32" s="11">
        <v>3.09E-2</v>
      </c>
      <c r="AU32" s="11">
        <v>2.3999999999999998E-3</v>
      </c>
      <c r="AV32" s="11">
        <v>47.139000000000003</v>
      </c>
      <c r="AW32" s="11">
        <v>2.8288000000000002</v>
      </c>
      <c r="AX32" s="11">
        <v>0.63139999999999996</v>
      </c>
      <c r="AY32" s="11">
        <v>3.7900000000000003E-2</v>
      </c>
      <c r="AZ32" s="11">
        <v>0.49284785435630685</v>
      </c>
      <c r="BA32" s="11">
        <v>20.4336569579288</v>
      </c>
      <c r="BB32" s="11">
        <v>0.90668881171674454</v>
      </c>
      <c r="BC32" s="11">
        <v>0.77497203820012017</v>
      </c>
      <c r="BD32" s="11">
        <v>0.58837094769119791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220</v>
      </c>
      <c r="C33" s="10">
        <v>9.6150000000000002</v>
      </c>
      <c r="D33" s="10">
        <v>220.40063000000001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34</v>
      </c>
      <c r="Q33" s="24">
        <v>2.2799999999999998</v>
      </c>
      <c r="R33" s="24">
        <v>3.04</v>
      </c>
      <c r="S33" s="24">
        <v>43.18</v>
      </c>
      <c r="T33" s="24">
        <v>102.03</v>
      </c>
      <c r="U33" s="10">
        <v>5</v>
      </c>
      <c r="V33" s="10">
        <v>1</v>
      </c>
      <c r="W33" s="10">
        <v>0</v>
      </c>
      <c r="X33" s="10">
        <v>3</v>
      </c>
      <c r="Y33" s="10">
        <v>8</v>
      </c>
      <c r="Z33" s="10">
        <v>2</v>
      </c>
      <c r="AA33" s="10">
        <v>360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0.97829999999999995</v>
      </c>
      <c r="AK33" s="10">
        <v>1.9199999999999998E-2</v>
      </c>
      <c r="AL33" s="11">
        <v>3.1199999999999999E-2</v>
      </c>
      <c r="AM33" s="11">
        <v>5.9999999999999995E-4</v>
      </c>
      <c r="AN33" s="11">
        <v>2.3997999999999999</v>
      </c>
      <c r="AO33" s="11">
        <v>6.0100000000000001E-2</v>
      </c>
      <c r="AP33" s="11">
        <v>0.22189999999999999</v>
      </c>
      <c r="AQ33" s="11">
        <v>5.5999999999999999E-3</v>
      </c>
      <c r="AR33" s="11">
        <v>1.8546</v>
      </c>
      <c r="AS33" s="11">
        <v>4.0000000000000001E-3</v>
      </c>
      <c r="AT33" s="11">
        <v>3.1300000000000001E-2</v>
      </c>
      <c r="AU33" s="11">
        <v>1E-4</v>
      </c>
      <c r="AV33" s="11">
        <v>45.129800000000003</v>
      </c>
      <c r="AW33" s="11">
        <v>0.84860000000000002</v>
      </c>
      <c r="AX33" s="11">
        <v>0.60319999999999996</v>
      </c>
      <c r="AY33" s="11">
        <v>1.1299999999999999E-2</v>
      </c>
      <c r="AZ33" s="11">
        <v>0.46212580293297784</v>
      </c>
      <c r="BA33" s="11">
        <v>19.271565495207664</v>
      </c>
      <c r="BB33" s="11">
        <v>0.90133963750985024</v>
      </c>
      <c r="BC33" s="11">
        <v>0.75614808285588353</v>
      </c>
      <c r="BD33" s="11">
        <v>0.43612142390919212</v>
      </c>
      <c r="BE33" s="27"/>
      <c r="BF33" s="5"/>
    </row>
    <row r="34" spans="2:66" ht="13.5" customHeight="1" x14ac:dyDescent="0.2">
      <c r="B34" s="10">
        <v>220</v>
      </c>
      <c r="C34" s="10">
        <v>9.69</v>
      </c>
      <c r="D34" s="10">
        <v>220.40375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34</v>
      </c>
      <c r="Q34" s="24">
        <v>2.2799999999999998</v>
      </c>
      <c r="R34" s="24">
        <v>3.04</v>
      </c>
      <c r="S34" s="24">
        <v>42.26</v>
      </c>
      <c r="T34" s="24">
        <v>102.87</v>
      </c>
      <c r="U34" s="10">
        <v>5</v>
      </c>
      <c r="V34" s="10">
        <v>1</v>
      </c>
      <c r="W34" s="10">
        <v>0</v>
      </c>
      <c r="X34" s="10">
        <v>3</v>
      </c>
      <c r="Y34" s="10">
        <v>8</v>
      </c>
      <c r="Z34" s="10">
        <v>2</v>
      </c>
      <c r="AA34" s="10">
        <v>360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0.90810000000000002</v>
      </c>
      <c r="AK34" s="10">
        <v>2.0299999999999999E-2</v>
      </c>
      <c r="AL34" s="11">
        <v>2.9499999999999998E-2</v>
      </c>
      <c r="AM34" s="11">
        <v>6.9999999999999999E-4</v>
      </c>
      <c r="AN34" s="11">
        <v>2.0367000000000002</v>
      </c>
      <c r="AO34" s="11">
        <v>0.15870000000000001</v>
      </c>
      <c r="AP34" s="11">
        <v>0.19089999999999999</v>
      </c>
      <c r="AQ34" s="11">
        <v>1.49E-2</v>
      </c>
      <c r="AR34" s="11">
        <v>1.7755000000000001</v>
      </c>
      <c r="AS34" s="11">
        <v>7.7799999999999994E-2</v>
      </c>
      <c r="AT34" s="11">
        <v>3.0499999999999999E-2</v>
      </c>
      <c r="AU34" s="11">
        <v>1.2999999999999999E-3</v>
      </c>
      <c r="AV34" s="11">
        <v>39.272500000000001</v>
      </c>
      <c r="AW34" s="11">
        <v>3.5526</v>
      </c>
      <c r="AX34" s="11">
        <v>0.53500000000000003</v>
      </c>
      <c r="AY34" s="11">
        <v>4.8399999999999999E-2</v>
      </c>
      <c r="AZ34" s="11">
        <v>0.47403223584515786</v>
      </c>
      <c r="BA34" s="11">
        <v>17.540983606557379</v>
      </c>
      <c r="BB34" s="11">
        <v>0.89213085764809907</v>
      </c>
      <c r="BC34" s="11">
        <v>0.71022993899577669</v>
      </c>
      <c r="BD34" s="11">
        <v>0.52794807400244248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220</v>
      </c>
      <c r="C35" s="10">
        <v>9.6989999999999998</v>
      </c>
      <c r="D35" s="10">
        <v>220.40412000000001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34</v>
      </c>
      <c r="Q35" s="24">
        <v>2.2799999999999998</v>
      </c>
      <c r="R35" s="24">
        <v>3.04</v>
      </c>
      <c r="S35" s="24">
        <v>42.15</v>
      </c>
      <c r="T35" s="24">
        <v>102.97</v>
      </c>
      <c r="U35" s="10">
        <v>5</v>
      </c>
      <c r="V35" s="10">
        <v>1</v>
      </c>
      <c r="W35" s="10">
        <v>0</v>
      </c>
      <c r="X35" s="10">
        <v>3</v>
      </c>
      <c r="Y35" s="10">
        <v>8</v>
      </c>
      <c r="Z35" s="10">
        <v>2</v>
      </c>
      <c r="AA35" s="10">
        <v>360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0.90590000000000004</v>
      </c>
      <c r="AK35" s="10">
        <v>1.04E-2</v>
      </c>
      <c r="AL35" s="11">
        <v>2.9499999999999998E-2</v>
      </c>
      <c r="AM35" s="11">
        <v>2.9999999999999997E-4</v>
      </c>
      <c r="AN35" s="11">
        <v>2.1983000000000001</v>
      </c>
      <c r="AO35" s="11">
        <v>3.1199999999999999E-2</v>
      </c>
      <c r="AP35" s="11">
        <v>0.2064</v>
      </c>
      <c r="AQ35" s="11">
        <v>2.8999999999999998E-3</v>
      </c>
      <c r="AR35" s="11">
        <v>1.6494</v>
      </c>
      <c r="AS35" s="11">
        <v>6.5299999999999997E-2</v>
      </c>
      <c r="AT35" s="11">
        <v>2.8400000000000002E-2</v>
      </c>
      <c r="AU35" s="11">
        <v>1.1000000000000001E-3</v>
      </c>
      <c r="AV35" s="11">
        <v>43.734099999999998</v>
      </c>
      <c r="AW35" s="11">
        <v>0.95469999999999999</v>
      </c>
      <c r="AX35" s="11">
        <v>0.59709999999999996</v>
      </c>
      <c r="AY35" s="11">
        <v>1.2999999999999999E-2</v>
      </c>
      <c r="AZ35" s="11">
        <v>0.48624766645924072</v>
      </c>
      <c r="BA35" s="11">
        <v>21.02464788732394</v>
      </c>
      <c r="BB35" s="11">
        <v>0.9091926458832934</v>
      </c>
      <c r="BC35" s="11">
        <v>0.75792980897378948</v>
      </c>
      <c r="BD35" s="11">
        <v>0.54517655226656125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220</v>
      </c>
      <c r="C36" s="10">
        <v>9.7059999999999995</v>
      </c>
      <c r="D36" s="10">
        <v>220.40441999999999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34</v>
      </c>
      <c r="Q36" s="24">
        <v>2.2799999999999998</v>
      </c>
      <c r="R36" s="24">
        <v>3.04</v>
      </c>
      <c r="S36" s="24">
        <v>42.06</v>
      </c>
      <c r="T36" s="24">
        <v>103.05</v>
      </c>
      <c r="U36" s="10">
        <v>5</v>
      </c>
      <c r="V36" s="10">
        <v>1</v>
      </c>
      <c r="W36" s="10">
        <v>0</v>
      </c>
      <c r="X36" s="10">
        <v>3</v>
      </c>
      <c r="Y36" s="10">
        <v>8</v>
      </c>
      <c r="Z36" s="10">
        <v>2</v>
      </c>
      <c r="AA36" s="10">
        <v>360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1.0145999999999999</v>
      </c>
      <c r="AK36" s="10">
        <v>6.2E-2</v>
      </c>
      <c r="AL36" s="11">
        <v>3.3099999999999997E-2</v>
      </c>
      <c r="AM36" s="11">
        <v>2E-3</v>
      </c>
      <c r="AN36" s="11">
        <v>2.6568000000000001</v>
      </c>
      <c r="AO36" s="11">
        <v>0.1709</v>
      </c>
      <c r="AP36" s="11">
        <v>0.24970000000000001</v>
      </c>
      <c r="AQ36" s="11">
        <v>1.61E-2</v>
      </c>
      <c r="AR36" s="11">
        <v>1.9735</v>
      </c>
      <c r="AS36" s="11">
        <v>8.8999999999999996E-2</v>
      </c>
      <c r="AT36" s="11">
        <v>3.4000000000000002E-2</v>
      </c>
      <c r="AU36" s="11">
        <v>1.5E-3</v>
      </c>
      <c r="AV36" s="11">
        <v>46.851999999999997</v>
      </c>
      <c r="AW36" s="11">
        <v>0.96930000000000005</v>
      </c>
      <c r="AX36" s="11">
        <v>0.64080000000000004</v>
      </c>
      <c r="AY36" s="11">
        <v>1.3299999999999999E-2</v>
      </c>
      <c r="AZ36" s="11">
        <v>0.43919146546883769</v>
      </c>
      <c r="BA36" s="11">
        <v>18.847058823529412</v>
      </c>
      <c r="BB36" s="11">
        <v>0.89922940130409001</v>
      </c>
      <c r="BC36" s="11">
        <v>0.77477017364657819</v>
      </c>
      <c r="BD36" s="11">
        <v>0.31639294986273214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220</v>
      </c>
      <c r="C37" s="10">
        <v>9.7149999999999999</v>
      </c>
      <c r="D37" s="10">
        <v>220.40478999999999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34</v>
      </c>
      <c r="Q37" s="24">
        <v>2.2799999999999998</v>
      </c>
      <c r="R37" s="24">
        <v>3.04</v>
      </c>
      <c r="S37" s="24">
        <v>41.95</v>
      </c>
      <c r="T37" s="24">
        <v>103.15</v>
      </c>
      <c r="U37" s="10">
        <v>5</v>
      </c>
      <c r="V37" s="10">
        <v>1</v>
      </c>
      <c r="W37" s="10">
        <v>0</v>
      </c>
      <c r="X37" s="10">
        <v>3</v>
      </c>
      <c r="Y37" s="10">
        <v>8</v>
      </c>
      <c r="Z37" s="10">
        <v>2</v>
      </c>
      <c r="AA37" s="10">
        <v>360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0.90069999999999995</v>
      </c>
      <c r="AK37" s="10">
        <v>1.6E-2</v>
      </c>
      <c r="AL37" s="11">
        <v>2.9399999999999999E-2</v>
      </c>
      <c r="AM37" s="11">
        <v>5.0000000000000001E-4</v>
      </c>
      <c r="AN37" s="11">
        <v>2.25</v>
      </c>
      <c r="AO37" s="11">
        <v>3.32E-2</v>
      </c>
      <c r="AP37" s="11">
        <v>0.21179999999999999</v>
      </c>
      <c r="AQ37" s="11">
        <v>3.0999999999999999E-3</v>
      </c>
      <c r="AR37" s="11">
        <v>1.6986000000000001</v>
      </c>
      <c r="AS37" s="11">
        <v>3.1300000000000001E-2</v>
      </c>
      <c r="AT37" s="11">
        <v>2.93E-2</v>
      </c>
      <c r="AU37" s="11">
        <v>5.0000000000000001E-4</v>
      </c>
      <c r="AV37" s="11">
        <v>46.171799999999998</v>
      </c>
      <c r="AW37" s="11">
        <v>6.4500000000000002E-2</v>
      </c>
      <c r="AX37" s="11">
        <v>0.63300000000000001</v>
      </c>
      <c r="AY37" s="11">
        <v>8.9999999999999998E-4</v>
      </c>
      <c r="AZ37" s="11">
        <v>0.49857954545454547</v>
      </c>
      <c r="BA37" s="11">
        <v>21.604095563139932</v>
      </c>
      <c r="BB37" s="11">
        <v>0.91152045900649259</v>
      </c>
      <c r="BC37" s="11">
        <v>0.77910178095156146</v>
      </c>
      <c r="BD37" s="11">
        <v>0.60530015308230456</v>
      </c>
      <c r="BE37" s="27"/>
      <c r="BF37" s="5"/>
      <c r="BI37" s="22">
        <v>2</v>
      </c>
    </row>
    <row r="38" spans="2:66" ht="13.5" customHeight="1" x14ac:dyDescent="0.2">
      <c r="B38" s="10">
        <v>220</v>
      </c>
      <c r="C38" s="10">
        <v>9.7260000000000009</v>
      </c>
      <c r="D38" s="10">
        <v>220.40525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34</v>
      </c>
      <c r="Q38" s="24">
        <v>2.2799999999999998</v>
      </c>
      <c r="R38" s="24">
        <v>3.04</v>
      </c>
      <c r="S38" s="24">
        <v>41.82</v>
      </c>
      <c r="T38" s="24">
        <v>103.27</v>
      </c>
      <c r="U38" s="10">
        <v>5</v>
      </c>
      <c r="V38" s="10">
        <v>1</v>
      </c>
      <c r="W38" s="10">
        <v>0</v>
      </c>
      <c r="X38" s="10">
        <v>3</v>
      </c>
      <c r="Y38" s="10">
        <v>8</v>
      </c>
      <c r="Z38" s="10">
        <v>2</v>
      </c>
      <c r="AA38" s="10">
        <v>360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1.0551999999999999</v>
      </c>
      <c r="AK38" s="10">
        <v>4.4699999999999997E-2</v>
      </c>
      <c r="AL38" s="11">
        <v>3.4500000000000003E-2</v>
      </c>
      <c r="AM38" s="11">
        <v>1.5E-3</v>
      </c>
      <c r="AN38" s="11">
        <v>2.7206000000000001</v>
      </c>
      <c r="AO38" s="11">
        <v>0.129</v>
      </c>
      <c r="AP38" s="11">
        <v>0.25669999999999998</v>
      </c>
      <c r="AQ38" s="11">
        <v>1.2200000000000001E-2</v>
      </c>
      <c r="AR38" s="11">
        <v>2.0897000000000001</v>
      </c>
      <c r="AS38" s="11">
        <v>0.12559999999999999</v>
      </c>
      <c r="AT38" s="11">
        <v>3.6200000000000003E-2</v>
      </c>
      <c r="AU38" s="11">
        <v>2.2000000000000001E-3</v>
      </c>
      <c r="AV38" s="11">
        <v>45.947200000000002</v>
      </c>
      <c r="AW38" s="11">
        <v>2.0529999999999999</v>
      </c>
      <c r="AX38" s="11">
        <v>0.63160000000000005</v>
      </c>
      <c r="AY38" s="11">
        <v>2.8199999999999999E-2</v>
      </c>
      <c r="AZ38" s="11">
        <v>0.42204210289316674</v>
      </c>
      <c r="BA38" s="11">
        <v>17.447513812154696</v>
      </c>
      <c r="BB38" s="11">
        <v>0.8915843066786463</v>
      </c>
      <c r="BC38" s="11">
        <v>0.7647713649597534</v>
      </c>
      <c r="BD38" s="11">
        <v>0.24267007308170832</v>
      </c>
      <c r="BE38" s="27"/>
      <c r="BF38" s="5"/>
      <c r="BI38" s="22">
        <v>3</v>
      </c>
      <c r="BJ38" s="3"/>
    </row>
    <row r="39" spans="2:66" ht="13.5" customHeight="1" x14ac:dyDescent="0.2">
      <c r="B39" s="10">
        <v>220</v>
      </c>
      <c r="C39" s="10">
        <v>9.734</v>
      </c>
      <c r="D39" s="10">
        <v>220.40557999999999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34</v>
      </c>
      <c r="Q39" s="24">
        <v>2.2799999999999998</v>
      </c>
      <c r="R39" s="24">
        <v>3.04</v>
      </c>
      <c r="S39" s="24">
        <v>41.72</v>
      </c>
      <c r="T39" s="24">
        <v>103.37</v>
      </c>
      <c r="U39" s="10">
        <v>5</v>
      </c>
      <c r="V39" s="10">
        <v>1</v>
      </c>
      <c r="W39" s="10">
        <v>0</v>
      </c>
      <c r="X39" s="10">
        <v>3</v>
      </c>
      <c r="Y39" s="10">
        <v>8</v>
      </c>
      <c r="Z39" s="10">
        <v>2</v>
      </c>
      <c r="AA39" s="10">
        <v>360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0.96640000000000004</v>
      </c>
      <c r="AK39" s="10">
        <v>4.2299999999999997E-2</v>
      </c>
      <c r="AL39" s="11">
        <v>3.1699999999999999E-2</v>
      </c>
      <c r="AM39" s="11">
        <v>1.4E-3</v>
      </c>
      <c r="AN39" s="11">
        <v>2.4660000000000002</v>
      </c>
      <c r="AO39" s="11">
        <v>8.0399999999999999E-2</v>
      </c>
      <c r="AP39" s="11">
        <v>0.23300000000000001</v>
      </c>
      <c r="AQ39" s="11">
        <v>7.6E-3</v>
      </c>
      <c r="AR39" s="11">
        <v>1.8456999999999999</v>
      </c>
      <c r="AS39" s="11">
        <v>5.2299999999999999E-2</v>
      </c>
      <c r="AT39" s="11">
        <v>3.2000000000000001E-2</v>
      </c>
      <c r="AU39" s="11">
        <v>8.9999999999999998E-4</v>
      </c>
      <c r="AV39" s="11">
        <v>48.152000000000001</v>
      </c>
      <c r="AW39" s="11">
        <v>1.0669999999999999</v>
      </c>
      <c r="AX39" s="11">
        <v>0.6633</v>
      </c>
      <c r="AY39" s="11">
        <v>1.47E-2</v>
      </c>
      <c r="AZ39" s="11">
        <v>0.4800847930380453</v>
      </c>
      <c r="BA39" s="11">
        <v>20.728124999999999</v>
      </c>
      <c r="BB39" s="11">
        <v>0.90795340140946346</v>
      </c>
      <c r="BC39" s="11">
        <v>0.79222789257926873</v>
      </c>
      <c r="BD39" s="11">
        <v>0.51525467888331655</v>
      </c>
      <c r="BE39" s="27"/>
      <c r="BF39" s="5"/>
    </row>
    <row r="40" spans="2:66" ht="13.5" customHeight="1" x14ac:dyDescent="0.2">
      <c r="B40" s="10">
        <v>220</v>
      </c>
      <c r="C40" s="10">
        <v>9.7420000000000009</v>
      </c>
      <c r="D40" s="10">
        <v>220.40592000000001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34</v>
      </c>
      <c r="Q40" s="24">
        <v>2.2799999999999998</v>
      </c>
      <c r="R40" s="24">
        <v>3.04</v>
      </c>
      <c r="S40" s="24">
        <v>41.62</v>
      </c>
      <c r="T40" s="24">
        <v>103.46</v>
      </c>
      <c r="U40" s="10">
        <v>5</v>
      </c>
      <c r="V40" s="10">
        <v>1</v>
      </c>
      <c r="W40" s="10">
        <v>0</v>
      </c>
      <c r="X40" s="10">
        <v>3</v>
      </c>
      <c r="Y40" s="10">
        <v>8</v>
      </c>
      <c r="Z40" s="10">
        <v>2</v>
      </c>
      <c r="AA40" s="10">
        <v>360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0.94499999999999995</v>
      </c>
      <c r="AK40" s="10">
        <v>1.3599999999999999E-2</v>
      </c>
      <c r="AL40" s="11">
        <v>3.1E-2</v>
      </c>
      <c r="AM40" s="11">
        <v>4.0000000000000002E-4</v>
      </c>
      <c r="AN40" s="11">
        <v>2.2948</v>
      </c>
      <c r="AO40" s="11">
        <v>1.12E-2</v>
      </c>
      <c r="AP40" s="11">
        <v>0.21709999999999999</v>
      </c>
      <c r="AQ40" s="11">
        <v>1.1000000000000001E-3</v>
      </c>
      <c r="AR40" s="11">
        <v>1.8099000000000001</v>
      </c>
      <c r="AS40" s="11">
        <v>1.21E-2</v>
      </c>
      <c r="AT40" s="11">
        <v>3.1399999999999997E-2</v>
      </c>
      <c r="AU40" s="11">
        <v>2.0000000000000001E-4</v>
      </c>
      <c r="AV40" s="11">
        <v>43.085099999999997</v>
      </c>
      <c r="AW40" s="11">
        <v>1.1045</v>
      </c>
      <c r="AX40" s="11">
        <v>0.59470000000000001</v>
      </c>
      <c r="AY40" s="11">
        <v>1.52E-2</v>
      </c>
      <c r="AZ40" s="11">
        <v>0.465139196846514</v>
      </c>
      <c r="BA40" s="11">
        <v>18.939490445859875</v>
      </c>
      <c r="BB40" s="11">
        <v>0.89969653409998407</v>
      </c>
      <c r="BC40" s="11">
        <v>0.75033300772577927</v>
      </c>
      <c r="BD40" s="11">
        <v>0.45726480987559803</v>
      </c>
      <c r="BE40" s="27"/>
      <c r="BF40" s="5"/>
    </row>
    <row r="41" spans="2:66" ht="13.5" customHeight="1" x14ac:dyDescent="0.2">
      <c r="B41" s="10">
        <v>220</v>
      </c>
      <c r="C41" s="10">
        <v>9.7530000000000001</v>
      </c>
      <c r="D41" s="10">
        <v>220.40637000000001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34</v>
      </c>
      <c r="Q41" s="24">
        <v>2.2799999999999998</v>
      </c>
      <c r="R41" s="24">
        <v>3.04</v>
      </c>
      <c r="S41" s="24">
        <v>41.49</v>
      </c>
      <c r="T41" s="24">
        <v>103.58</v>
      </c>
      <c r="U41" s="10">
        <v>5</v>
      </c>
      <c r="V41" s="10">
        <v>1</v>
      </c>
      <c r="W41" s="10">
        <v>0</v>
      </c>
      <c r="X41" s="10">
        <v>3</v>
      </c>
      <c r="Y41" s="10">
        <v>8</v>
      </c>
      <c r="Z41" s="10">
        <v>2</v>
      </c>
      <c r="AA41" s="10">
        <v>360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1.0104</v>
      </c>
      <c r="AK41" s="10">
        <v>7.5999999999999998E-2</v>
      </c>
      <c r="AL41" s="11">
        <v>3.3300000000000003E-2</v>
      </c>
      <c r="AM41" s="11">
        <v>2.5000000000000001E-3</v>
      </c>
      <c r="AN41" s="11">
        <v>2.3637000000000001</v>
      </c>
      <c r="AO41" s="11">
        <v>0.2109</v>
      </c>
      <c r="AP41" s="11">
        <v>0.22409999999999999</v>
      </c>
      <c r="AQ41" s="11">
        <v>0.02</v>
      </c>
      <c r="AR41" s="11">
        <v>1.9690000000000001</v>
      </c>
      <c r="AS41" s="11">
        <v>0.11219999999999999</v>
      </c>
      <c r="AT41" s="11">
        <v>3.4299999999999997E-2</v>
      </c>
      <c r="AU41" s="11">
        <v>2E-3</v>
      </c>
      <c r="AV41" s="11">
        <v>45.934699999999999</v>
      </c>
      <c r="AW41" s="11">
        <v>1.7659</v>
      </c>
      <c r="AX41" s="11">
        <v>0.63590000000000002</v>
      </c>
      <c r="AY41" s="11">
        <v>2.4400000000000002E-2</v>
      </c>
      <c r="AZ41" s="11">
        <v>0.47883720930232565</v>
      </c>
      <c r="BA41" s="11">
        <v>18.539358600583093</v>
      </c>
      <c r="BB41" s="11">
        <v>0.89764249477767832</v>
      </c>
      <c r="BC41" s="11">
        <v>0.77115023072978994</v>
      </c>
      <c r="BD41" s="11">
        <v>0.53828472122004445</v>
      </c>
      <c r="BE41" s="27"/>
      <c r="BF41" s="5"/>
    </row>
    <row r="42" spans="2:66" ht="13.5" customHeight="1" x14ac:dyDescent="0.2">
      <c r="B42" s="10">
        <v>220</v>
      </c>
      <c r="C42" s="10">
        <v>9.5470000000000006</v>
      </c>
      <c r="D42" s="10">
        <v>220.39778999999999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34</v>
      </c>
      <c r="Q42" s="24">
        <v>2.2799999999999998</v>
      </c>
      <c r="R42" s="24">
        <v>3.04</v>
      </c>
      <c r="S42" s="24">
        <v>44.01</v>
      </c>
      <c r="T42" s="24">
        <v>101.29</v>
      </c>
      <c r="U42" s="10">
        <v>5</v>
      </c>
      <c r="V42" s="10">
        <v>1</v>
      </c>
      <c r="W42" s="10">
        <v>0</v>
      </c>
      <c r="X42" s="10">
        <v>3</v>
      </c>
      <c r="Y42" s="10">
        <v>8</v>
      </c>
      <c r="Z42" s="10">
        <v>2</v>
      </c>
      <c r="AA42" s="10">
        <v>360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5.0334000000000003</v>
      </c>
      <c r="AK42" s="10">
        <v>2.1000000000000001E-2</v>
      </c>
      <c r="AL42" s="11">
        <v>0.15820000000000001</v>
      </c>
      <c r="AM42" s="11">
        <v>6.9999999999999999E-4</v>
      </c>
      <c r="AN42" s="11">
        <v>2.2320000000000002</v>
      </c>
      <c r="AO42" s="11">
        <v>1.4200000000000001E-2</v>
      </c>
      <c r="AP42" s="11">
        <v>0.2039</v>
      </c>
      <c r="AQ42" s="11">
        <v>1.2999999999999999E-3</v>
      </c>
      <c r="AR42" s="11">
        <v>9.4867000000000008</v>
      </c>
      <c r="AS42" s="11">
        <v>8.1799999999999998E-2</v>
      </c>
      <c r="AT42" s="11">
        <v>0.15809999999999999</v>
      </c>
      <c r="AU42" s="11">
        <v>1.4E-3</v>
      </c>
      <c r="AV42" s="11">
        <v>17.6738</v>
      </c>
      <c r="AW42" s="11">
        <v>9.98E-2</v>
      </c>
      <c r="AX42" s="11">
        <v>0.23230000000000001</v>
      </c>
      <c r="AY42" s="11">
        <v>1.2999999999999999E-3</v>
      </c>
      <c r="AZ42" s="11">
        <v>6.5107748739110516E-2</v>
      </c>
      <c r="BA42" s="11">
        <v>1.4693232131562304</v>
      </c>
      <c r="BB42" s="11">
        <v>0.19006147540983612</v>
      </c>
      <c r="BC42" s="11">
        <v>0.12500000000000003</v>
      </c>
      <c r="BD42" s="11">
        <v>-2.2122396673578456E-2</v>
      </c>
      <c r="BE42" s="27"/>
      <c r="BF42" s="5"/>
    </row>
    <row r="43" spans="2:66" ht="13.5" customHeight="1" x14ac:dyDescent="0.2">
      <c r="B43" s="10">
        <v>220</v>
      </c>
      <c r="C43" s="10">
        <v>9.5540000000000003</v>
      </c>
      <c r="D43" s="10">
        <v>220.39807999999999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34</v>
      </c>
      <c r="Q43" s="24">
        <v>2.2799999999999998</v>
      </c>
      <c r="R43" s="24">
        <v>3.04</v>
      </c>
      <c r="S43" s="24">
        <v>43.93</v>
      </c>
      <c r="T43" s="24">
        <v>101.37</v>
      </c>
      <c r="U43" s="10">
        <v>5</v>
      </c>
      <c r="V43" s="10">
        <v>1</v>
      </c>
      <c r="W43" s="10">
        <v>0</v>
      </c>
      <c r="X43" s="10">
        <v>3</v>
      </c>
      <c r="Y43" s="10">
        <v>8</v>
      </c>
      <c r="Z43" s="10">
        <v>2</v>
      </c>
      <c r="AA43" s="10">
        <v>360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1.1124000000000001</v>
      </c>
      <c r="AK43" s="10">
        <v>8.5500000000000007E-2</v>
      </c>
      <c r="AL43" s="11">
        <v>3.5000000000000003E-2</v>
      </c>
      <c r="AM43" s="11">
        <v>2.7000000000000001E-3</v>
      </c>
      <c r="AN43" s="11">
        <v>2.0489000000000002</v>
      </c>
      <c r="AO43" s="11">
        <v>2.8799999999999999E-2</v>
      </c>
      <c r="AP43" s="11">
        <v>0.18740000000000001</v>
      </c>
      <c r="AQ43" s="11">
        <v>2.5999999999999999E-3</v>
      </c>
      <c r="AR43" s="11">
        <v>2.0878999999999999</v>
      </c>
      <c r="AS43" s="11">
        <v>0.18190000000000001</v>
      </c>
      <c r="AT43" s="11">
        <v>3.4799999999999998E-2</v>
      </c>
      <c r="AU43" s="11">
        <v>3.0000000000000001E-3</v>
      </c>
      <c r="AV43" s="11">
        <v>38.696300000000001</v>
      </c>
      <c r="AW43" s="11">
        <v>0.49299999999999999</v>
      </c>
      <c r="AX43" s="11">
        <v>0.50939999999999996</v>
      </c>
      <c r="AY43" s="11">
        <v>6.4999999999999997E-3</v>
      </c>
      <c r="AZ43" s="11">
        <v>0.46211251435132028</v>
      </c>
      <c r="BA43" s="11">
        <v>14.637931034482758</v>
      </c>
      <c r="BB43" s="11">
        <v>0.87210584343991171</v>
      </c>
      <c r="BC43" s="11">
        <v>0.68176594522122191</v>
      </c>
      <c r="BD43" s="11">
        <v>0.520616829923084</v>
      </c>
      <c r="BE43" s="27"/>
      <c r="BF43" s="5"/>
    </row>
    <row r="44" spans="2:66" ht="13.5" customHeight="1" x14ac:dyDescent="0.2">
      <c r="B44" s="10">
        <v>220</v>
      </c>
      <c r="C44" s="10">
        <v>9.56</v>
      </c>
      <c r="D44" s="10">
        <v>220.39832999999999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34</v>
      </c>
      <c r="Q44" s="24">
        <v>2.2799999999999998</v>
      </c>
      <c r="R44" s="24">
        <v>3.04</v>
      </c>
      <c r="S44" s="24">
        <v>43.85</v>
      </c>
      <c r="T44" s="24">
        <v>101.43</v>
      </c>
      <c r="U44" s="10">
        <v>5</v>
      </c>
      <c r="V44" s="10">
        <v>1</v>
      </c>
      <c r="W44" s="10">
        <v>0</v>
      </c>
      <c r="X44" s="10">
        <v>3</v>
      </c>
      <c r="Y44" s="10">
        <v>8</v>
      </c>
      <c r="Z44" s="10">
        <v>2</v>
      </c>
      <c r="AA44" s="10">
        <v>360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9.9801000000000002</v>
      </c>
      <c r="AK44" s="10">
        <v>1.7299999999999999E-2</v>
      </c>
      <c r="AL44" s="11">
        <v>0.31459999999999999</v>
      </c>
      <c r="AM44" s="11">
        <v>5.0000000000000001E-4</v>
      </c>
      <c r="AN44" s="11">
        <v>3.7513000000000001</v>
      </c>
      <c r="AO44" s="11">
        <v>1.1299999999999999E-2</v>
      </c>
      <c r="AP44" s="11">
        <v>0.34339999999999998</v>
      </c>
      <c r="AQ44" s="11">
        <v>1E-3</v>
      </c>
      <c r="AR44" s="11">
        <v>18.514700000000001</v>
      </c>
      <c r="AS44" s="11">
        <v>3.1300000000000001E-2</v>
      </c>
      <c r="AT44" s="11">
        <v>0.30930000000000002</v>
      </c>
      <c r="AU44" s="11">
        <v>5.0000000000000001E-4</v>
      </c>
      <c r="AV44" s="11">
        <v>28.826699999999999</v>
      </c>
      <c r="AW44" s="11">
        <v>0.1123</v>
      </c>
      <c r="AX44" s="11">
        <v>0.38009999999999999</v>
      </c>
      <c r="AY44" s="11">
        <v>1.5E-3</v>
      </c>
      <c r="AZ44" s="11">
        <v>5.0725639253628212E-2</v>
      </c>
      <c r="BA44" s="11">
        <v>1.2289039767216294</v>
      </c>
      <c r="BB44" s="11">
        <v>0.10269799825935592</v>
      </c>
      <c r="BC44" s="11">
        <v>8.9288717000168119E-2</v>
      </c>
      <c r="BD44" s="11">
        <v>0.43555901569891148</v>
      </c>
      <c r="BE44" s="27"/>
      <c r="BF44" s="5"/>
    </row>
    <row r="45" spans="2:66" ht="13.5" customHeight="1" x14ac:dyDescent="0.2">
      <c r="B45" s="10">
        <v>220</v>
      </c>
      <c r="C45" s="10">
        <v>9.5690000000000008</v>
      </c>
      <c r="D45" s="10">
        <v>220.39870999999999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34</v>
      </c>
      <c r="Q45" s="24">
        <v>2.2799999999999998</v>
      </c>
      <c r="R45" s="24">
        <v>3.04</v>
      </c>
      <c r="S45" s="24">
        <v>43.74</v>
      </c>
      <c r="T45" s="24">
        <v>101.53</v>
      </c>
      <c r="U45" s="10">
        <v>5</v>
      </c>
      <c r="V45" s="10">
        <v>1</v>
      </c>
      <c r="W45" s="10">
        <v>0</v>
      </c>
      <c r="X45" s="10">
        <v>3</v>
      </c>
      <c r="Y45" s="10">
        <v>8</v>
      </c>
      <c r="Z45" s="10">
        <v>2</v>
      </c>
      <c r="AA45" s="10">
        <v>360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1.7892999999999999</v>
      </c>
      <c r="AK45" s="10">
        <v>1.21E-2</v>
      </c>
      <c r="AL45" s="11">
        <v>5.6500000000000002E-2</v>
      </c>
      <c r="AM45" s="11">
        <v>4.0000000000000002E-4</v>
      </c>
      <c r="AN45" s="11">
        <v>1.9716</v>
      </c>
      <c r="AO45" s="11">
        <v>1.1599999999999999E-2</v>
      </c>
      <c r="AP45" s="11">
        <v>0.18079999999999999</v>
      </c>
      <c r="AQ45" s="11">
        <v>1.1000000000000001E-3</v>
      </c>
      <c r="AR45" s="11">
        <v>3.3765999999999998</v>
      </c>
      <c r="AS45" s="11">
        <v>0.16089999999999999</v>
      </c>
      <c r="AT45" s="11">
        <v>5.6500000000000002E-2</v>
      </c>
      <c r="AU45" s="11">
        <v>2.7000000000000001E-3</v>
      </c>
      <c r="AV45" s="11">
        <v>32.714199999999998</v>
      </c>
      <c r="AW45" s="11">
        <v>0.38059999999999999</v>
      </c>
      <c r="AX45" s="11">
        <v>0.43230000000000002</v>
      </c>
      <c r="AY45" s="11">
        <v>5.0000000000000001E-3</v>
      </c>
      <c r="AZ45" s="11">
        <v>0.41021040613276799</v>
      </c>
      <c r="BA45" s="11">
        <v>7.6513274336283184</v>
      </c>
      <c r="BB45" s="11">
        <v>0.76882160392798693</v>
      </c>
      <c r="BC45" s="11">
        <v>0.57008495145631077</v>
      </c>
      <c r="BD45" s="11">
        <v>0.53749368069387149</v>
      </c>
      <c r="BE45" s="27"/>
      <c r="BF45" s="5"/>
    </row>
    <row r="46" spans="2:66" ht="13.5" customHeight="1" x14ac:dyDescent="0.2">
      <c r="B46" s="10">
        <v>220</v>
      </c>
      <c r="C46" s="10">
        <v>9.5749999999999993</v>
      </c>
      <c r="D46" s="10">
        <v>220.39895999999999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34</v>
      </c>
      <c r="Q46" s="24">
        <v>2.2799999999999998</v>
      </c>
      <c r="R46" s="24">
        <v>3.04</v>
      </c>
      <c r="S46" s="24">
        <v>43.67</v>
      </c>
      <c r="T46" s="24">
        <v>101.59</v>
      </c>
      <c r="U46" s="10">
        <v>5</v>
      </c>
      <c r="V46" s="10">
        <v>1</v>
      </c>
      <c r="W46" s="10">
        <v>0</v>
      </c>
      <c r="X46" s="10">
        <v>3</v>
      </c>
      <c r="Y46" s="10">
        <v>8</v>
      </c>
      <c r="Z46" s="10">
        <v>2</v>
      </c>
      <c r="AA46" s="10">
        <v>360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5.0803000000000003</v>
      </c>
      <c r="AK46" s="10">
        <v>4.1000000000000002E-2</v>
      </c>
      <c r="AL46" s="11">
        <v>0.16070000000000001</v>
      </c>
      <c r="AM46" s="11">
        <v>1.2999999999999999E-3</v>
      </c>
      <c r="AN46" s="11">
        <v>2.2509000000000001</v>
      </c>
      <c r="AO46" s="11">
        <v>1.4200000000000001E-2</v>
      </c>
      <c r="AP46" s="11">
        <v>0.20660000000000001</v>
      </c>
      <c r="AQ46" s="11">
        <v>1.2999999999999999E-3</v>
      </c>
      <c r="AR46" s="11">
        <v>9.6615000000000002</v>
      </c>
      <c r="AS46" s="11">
        <v>7.4200000000000002E-2</v>
      </c>
      <c r="AT46" s="11">
        <v>0.16189999999999999</v>
      </c>
      <c r="AU46" s="11">
        <v>1.1999999999999999E-3</v>
      </c>
      <c r="AV46" s="11">
        <v>17.692499999999999</v>
      </c>
      <c r="AW46" s="11">
        <v>8.5300000000000001E-2</v>
      </c>
      <c r="AX46" s="11">
        <v>0.2341</v>
      </c>
      <c r="AY46" s="11">
        <v>1.1000000000000001E-3</v>
      </c>
      <c r="AZ46" s="11">
        <v>6.2400726117540273E-2</v>
      </c>
      <c r="BA46" s="11">
        <v>1.4459542927733169</v>
      </c>
      <c r="BB46" s="11">
        <v>0.18232323232323236</v>
      </c>
      <c r="BC46" s="11">
        <v>0.12087053571428574</v>
      </c>
      <c r="BD46" s="11">
        <v>-1.1441695495634329E-2</v>
      </c>
      <c r="BE46" s="27"/>
      <c r="BF46" s="5"/>
    </row>
    <row r="47" spans="2:66" ht="13.5" customHeight="1" x14ac:dyDescent="0.2">
      <c r="B47" s="10">
        <v>220</v>
      </c>
      <c r="C47" s="10">
        <v>9.5830000000000002</v>
      </c>
      <c r="D47" s="10">
        <v>220.39929000000001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34</v>
      </c>
      <c r="Q47" s="24">
        <v>2.2799999999999998</v>
      </c>
      <c r="R47" s="24">
        <v>3.04</v>
      </c>
      <c r="S47" s="24">
        <v>43.57</v>
      </c>
      <c r="T47" s="24">
        <v>101.68</v>
      </c>
      <c r="U47" s="10">
        <v>5</v>
      </c>
      <c r="V47" s="10">
        <v>1</v>
      </c>
      <c r="W47" s="10">
        <v>0</v>
      </c>
      <c r="X47" s="10">
        <v>3</v>
      </c>
      <c r="Y47" s="10">
        <v>8</v>
      </c>
      <c r="Z47" s="10">
        <v>2</v>
      </c>
      <c r="AA47" s="10">
        <v>360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1.0391999999999999</v>
      </c>
      <c r="AK47" s="10">
        <v>3.39E-2</v>
      </c>
      <c r="AL47" s="11">
        <v>3.2899999999999999E-2</v>
      </c>
      <c r="AM47" s="11">
        <v>1.1000000000000001E-3</v>
      </c>
      <c r="AN47" s="11">
        <v>2.1964999999999999</v>
      </c>
      <c r="AO47" s="11">
        <v>3.6200000000000003E-2</v>
      </c>
      <c r="AP47" s="11">
        <v>0.2019</v>
      </c>
      <c r="AQ47" s="11">
        <v>3.3E-3</v>
      </c>
      <c r="AR47" s="11">
        <v>1.9534</v>
      </c>
      <c r="AS47" s="11">
        <v>0.1198</v>
      </c>
      <c r="AT47" s="11">
        <v>3.2800000000000003E-2</v>
      </c>
      <c r="AU47" s="11">
        <v>2E-3</v>
      </c>
      <c r="AV47" s="11">
        <v>43.010199999999998</v>
      </c>
      <c r="AW47" s="11">
        <v>1.587</v>
      </c>
      <c r="AX47" s="11">
        <v>0.57030000000000003</v>
      </c>
      <c r="AY47" s="11">
        <v>2.1000000000000001E-2</v>
      </c>
      <c r="AZ47" s="11">
        <v>0.47707847707847717</v>
      </c>
      <c r="BA47" s="11">
        <v>17.387195121951219</v>
      </c>
      <c r="BB47" s="11">
        <v>0.89122865196484813</v>
      </c>
      <c r="BC47" s="11">
        <v>0.73089475115583358</v>
      </c>
      <c r="BD47" s="11">
        <v>0.54740193000837367</v>
      </c>
      <c r="BE47" s="27"/>
      <c r="BF47" s="5"/>
    </row>
    <row r="48" spans="2:66" ht="13.5" customHeight="1" x14ac:dyDescent="0.2">
      <c r="B48" s="10">
        <v>220</v>
      </c>
      <c r="C48" s="10">
        <v>9.59</v>
      </c>
      <c r="D48" s="10">
        <v>220.39957999999999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34</v>
      </c>
      <c r="Q48" s="24">
        <v>2.2799999999999998</v>
      </c>
      <c r="R48" s="24">
        <v>3.04</v>
      </c>
      <c r="S48" s="24">
        <v>43.49</v>
      </c>
      <c r="T48" s="24">
        <v>101.76</v>
      </c>
      <c r="U48" s="10">
        <v>5</v>
      </c>
      <c r="V48" s="10">
        <v>1</v>
      </c>
      <c r="W48" s="10">
        <v>0</v>
      </c>
      <c r="X48" s="10">
        <v>3</v>
      </c>
      <c r="Y48" s="10">
        <v>8</v>
      </c>
      <c r="Z48" s="10">
        <v>2</v>
      </c>
      <c r="AA48" s="10">
        <v>360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9.4519000000000002</v>
      </c>
      <c r="AK48" s="10">
        <v>7.3700000000000002E-2</v>
      </c>
      <c r="AL48" s="11">
        <v>0.3</v>
      </c>
      <c r="AM48" s="11">
        <v>2.3E-3</v>
      </c>
      <c r="AN48" s="11">
        <v>3.5611999999999999</v>
      </c>
      <c r="AO48" s="11">
        <v>1.9400000000000001E-2</v>
      </c>
      <c r="AP48" s="11">
        <v>0.32779999999999998</v>
      </c>
      <c r="AQ48" s="11">
        <v>1.8E-3</v>
      </c>
      <c r="AR48" s="11">
        <v>17.504999999999999</v>
      </c>
      <c r="AS48" s="11">
        <v>0.1104</v>
      </c>
      <c r="AT48" s="11">
        <v>0.29430000000000001</v>
      </c>
      <c r="AU48" s="11">
        <v>1.9E-3</v>
      </c>
      <c r="AV48" s="11">
        <v>27.2334</v>
      </c>
      <c r="AW48" s="11">
        <v>9.5699999999999993E-2</v>
      </c>
      <c r="AX48" s="11">
        <v>0.36180000000000001</v>
      </c>
      <c r="AY48" s="11">
        <v>1.2999999999999999E-3</v>
      </c>
      <c r="AZ48" s="11">
        <v>4.9303944315545287E-2</v>
      </c>
      <c r="BA48" s="11">
        <v>1.2293577981651376</v>
      </c>
      <c r="BB48" s="11">
        <v>0.102880658436214</v>
      </c>
      <c r="BC48" s="11">
        <v>8.7578929158377311E-2</v>
      </c>
      <c r="BD48" s="11">
        <v>0.40678025648522931</v>
      </c>
      <c r="BE48" s="27"/>
      <c r="BF48" s="5"/>
    </row>
    <row r="49" spans="2:57" ht="13.5" customHeight="1" x14ac:dyDescent="0.2">
      <c r="B49" s="10">
        <v>220</v>
      </c>
      <c r="C49" s="10">
        <v>9.5980000000000008</v>
      </c>
      <c r="D49" s="10">
        <v>220.39992000000001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34</v>
      </c>
      <c r="Q49" s="24">
        <v>2.2799999999999998</v>
      </c>
      <c r="R49" s="24">
        <v>3.04</v>
      </c>
      <c r="S49" s="24">
        <v>43.39</v>
      </c>
      <c r="T49" s="24">
        <v>101.84</v>
      </c>
      <c r="U49" s="10">
        <v>5</v>
      </c>
      <c r="V49" s="10">
        <v>1</v>
      </c>
      <c r="W49" s="10">
        <v>0</v>
      </c>
      <c r="X49" s="10">
        <v>3</v>
      </c>
      <c r="Y49" s="10">
        <v>8</v>
      </c>
      <c r="Z49" s="10">
        <v>2</v>
      </c>
      <c r="AA49" s="10">
        <v>360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1.4759</v>
      </c>
      <c r="AK49" s="10">
        <v>2.01E-2</v>
      </c>
      <c r="AL49" s="11">
        <v>4.6899999999999997E-2</v>
      </c>
      <c r="AM49" s="11">
        <v>5.9999999999999995E-4</v>
      </c>
      <c r="AN49" s="11">
        <v>1.9133</v>
      </c>
      <c r="AO49" s="11">
        <v>8.7499999999999994E-2</v>
      </c>
      <c r="AP49" s="11">
        <v>0.1764</v>
      </c>
      <c r="AQ49" s="11">
        <v>8.0999999999999996E-3</v>
      </c>
      <c r="AR49" s="11">
        <v>2.7231000000000001</v>
      </c>
      <c r="AS49" s="11">
        <v>4.9200000000000001E-2</v>
      </c>
      <c r="AT49" s="11">
        <v>4.5900000000000003E-2</v>
      </c>
      <c r="AU49" s="11">
        <v>8.0000000000000004E-4</v>
      </c>
      <c r="AV49" s="11">
        <v>34.259700000000002</v>
      </c>
      <c r="AW49" s="11">
        <v>1.9427000000000001</v>
      </c>
      <c r="AX49" s="11">
        <v>0.45600000000000002</v>
      </c>
      <c r="AY49" s="11">
        <v>2.5899999999999999E-2</v>
      </c>
      <c r="AZ49" s="11">
        <v>0.44212523719165081</v>
      </c>
      <c r="BA49" s="11">
        <v>9.9346405228758172</v>
      </c>
      <c r="BB49" s="11">
        <v>0.81709503885236101</v>
      </c>
      <c r="BC49" s="11">
        <v>0.61398343148018775</v>
      </c>
      <c r="BD49" s="11">
        <v>0.57446954618001755</v>
      </c>
      <c r="BE49" s="27"/>
    </row>
    <row r="50" spans="2:57" ht="13.5" customHeight="1" x14ac:dyDescent="0.2">
      <c r="B50" s="10">
        <v>220</v>
      </c>
      <c r="C50" s="10">
        <v>9.5009999999999994</v>
      </c>
      <c r="D50" s="10">
        <v>220.39588000000001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34</v>
      </c>
      <c r="Q50" s="24">
        <v>2.2799999999999998</v>
      </c>
      <c r="R50" s="24">
        <v>3.04</v>
      </c>
      <c r="S50" s="24">
        <v>44.58</v>
      </c>
      <c r="T50" s="24">
        <v>100.8</v>
      </c>
      <c r="U50" s="10">
        <v>5</v>
      </c>
      <c r="V50" s="10">
        <v>1</v>
      </c>
      <c r="W50" s="10">
        <v>0</v>
      </c>
      <c r="X50" s="10">
        <v>3</v>
      </c>
      <c r="Y50" s="10">
        <v>8</v>
      </c>
      <c r="Z50" s="10">
        <v>2</v>
      </c>
      <c r="AA50" s="10">
        <v>360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8.4862000000000002</v>
      </c>
      <c r="AK50" s="10">
        <v>5.2299999999999999E-2</v>
      </c>
      <c r="AL50" s="11">
        <v>0.26400000000000001</v>
      </c>
      <c r="AM50" s="11">
        <v>1.6000000000000001E-3</v>
      </c>
      <c r="AN50" s="11">
        <v>3.1842999999999999</v>
      </c>
      <c r="AO50" s="11">
        <v>1.6899999999999998E-2</v>
      </c>
      <c r="AP50" s="11">
        <v>0.28849999999999998</v>
      </c>
      <c r="AQ50" s="11">
        <v>1.5E-3</v>
      </c>
      <c r="AR50" s="11">
        <v>15.6951</v>
      </c>
      <c r="AS50" s="11">
        <v>6.88E-2</v>
      </c>
      <c r="AT50" s="11">
        <v>0.25900000000000001</v>
      </c>
      <c r="AU50" s="11">
        <v>1.1000000000000001E-3</v>
      </c>
      <c r="AV50" s="11">
        <v>25.078600000000002</v>
      </c>
      <c r="AW50" s="11">
        <v>0.1414</v>
      </c>
      <c r="AX50" s="11">
        <v>0.32590000000000002</v>
      </c>
      <c r="AY50" s="11">
        <v>1.8E-3</v>
      </c>
      <c r="AZ50" s="11">
        <v>6.0872395833333398E-2</v>
      </c>
      <c r="BA50" s="11">
        <v>1.2583011583011583</v>
      </c>
      <c r="BB50" s="11">
        <v>0.11437852624380239</v>
      </c>
      <c r="BC50" s="11">
        <v>9.2497004332196542E-2</v>
      </c>
      <c r="BD50" s="11">
        <v>0.5113025023004919</v>
      </c>
      <c r="BE50" s="27"/>
    </row>
    <row r="51" spans="2:57" ht="13.5" customHeight="1" x14ac:dyDescent="0.2">
      <c r="B51" s="10">
        <v>220</v>
      </c>
      <c r="C51" s="10">
        <v>9.2609999999999992</v>
      </c>
      <c r="D51" s="10">
        <v>220.38587000000001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34</v>
      </c>
      <c r="Q51" s="24">
        <v>2.2799999999999998</v>
      </c>
      <c r="R51" s="24">
        <v>3.04</v>
      </c>
      <c r="S51" s="24">
        <v>47.56</v>
      </c>
      <c r="T51" s="24">
        <v>98.35</v>
      </c>
      <c r="U51" s="10">
        <v>5</v>
      </c>
      <c r="V51" s="10">
        <v>1</v>
      </c>
      <c r="W51" s="10">
        <v>0</v>
      </c>
      <c r="X51" s="10">
        <v>3</v>
      </c>
      <c r="Y51" s="10">
        <v>8</v>
      </c>
      <c r="Z51" s="10">
        <v>2</v>
      </c>
      <c r="AA51" s="10">
        <v>360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23.384</v>
      </c>
      <c r="AK51" s="26">
        <v>1.2999999999999999E-2</v>
      </c>
      <c r="AL51" s="26">
        <v>0.6895</v>
      </c>
      <c r="AM51" s="26">
        <v>5.0000000000000001E-4</v>
      </c>
      <c r="AN51" s="26">
        <v>7.9179999999999993</v>
      </c>
      <c r="AO51" s="26">
        <v>6.4999999999999997E-3</v>
      </c>
      <c r="AP51" s="26">
        <v>0.67949999999999999</v>
      </c>
      <c r="AQ51" s="26">
        <v>5.0000000000000001E-4</v>
      </c>
      <c r="AR51" s="26">
        <v>44.094499999999996</v>
      </c>
      <c r="AS51" s="26">
        <v>0.02</v>
      </c>
      <c r="AT51" s="26">
        <v>0.6905</v>
      </c>
      <c r="AU51" s="26">
        <v>5.0000000000000001E-4</v>
      </c>
      <c r="AV51" s="26">
        <v>54.366999999999997</v>
      </c>
      <c r="AW51" s="26">
        <v>3.1199999999999999E-2</v>
      </c>
      <c r="AX51" s="26">
        <v>0.66300000000000003</v>
      </c>
      <c r="AY51" s="26">
        <v>4.0000000000000002E-4</v>
      </c>
      <c r="AZ51" s="11">
        <v>-1.2290502793296059E-2</v>
      </c>
      <c r="BA51" s="11">
        <v>24.004344677769733</v>
      </c>
      <c r="BB51" s="11">
        <v>-2.0317694865164368E-2</v>
      </c>
      <c r="BC51" s="11">
        <v>-2.2255192878338253E-2</v>
      </c>
      <c r="BD51" s="11">
        <v>0.44588368519817245</v>
      </c>
      <c r="BE51" s="27"/>
    </row>
    <row r="52" spans="2:57" ht="13.5" customHeight="1" x14ac:dyDescent="0.2">
      <c r="B52" s="10">
        <v>220</v>
      </c>
      <c r="C52" s="10">
        <v>9.2520000000000007</v>
      </c>
      <c r="D52" s="10">
        <v>220.38550000000001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34</v>
      </c>
      <c r="Q52" s="24">
        <v>2.2799999999999998</v>
      </c>
      <c r="R52" s="24">
        <v>3.04</v>
      </c>
      <c r="S52" s="24">
        <v>47.67</v>
      </c>
      <c r="T52" s="24">
        <v>98.26</v>
      </c>
      <c r="U52" s="10">
        <v>5</v>
      </c>
      <c r="V52" s="10">
        <v>1</v>
      </c>
      <c r="W52" s="10">
        <v>0</v>
      </c>
      <c r="X52" s="10">
        <v>3</v>
      </c>
      <c r="Y52" s="10">
        <v>8</v>
      </c>
      <c r="Z52" s="10">
        <v>2</v>
      </c>
      <c r="AA52" s="10">
        <v>360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33.883899999999997</v>
      </c>
      <c r="AK52" s="10">
        <v>0.11700000000000001</v>
      </c>
      <c r="AL52" s="11">
        <v>0.99680000000000002</v>
      </c>
      <c r="AM52" s="11">
        <v>3.3999999999999998E-3</v>
      </c>
      <c r="AN52" s="11">
        <v>11.6343</v>
      </c>
      <c r="AO52" s="11">
        <v>3.1099999999999999E-2</v>
      </c>
      <c r="AP52" s="11">
        <v>0.99650000000000005</v>
      </c>
      <c r="AQ52" s="11">
        <v>2.7000000000000001E-3</v>
      </c>
      <c r="AR52" s="11">
        <v>63.771299999999997</v>
      </c>
      <c r="AS52" s="11">
        <v>0.19059999999999999</v>
      </c>
      <c r="AT52" s="11">
        <v>0.99680000000000002</v>
      </c>
      <c r="AU52" s="11">
        <v>3.0000000000000001E-3</v>
      </c>
      <c r="AV52" s="11">
        <v>81.914599999999993</v>
      </c>
      <c r="AW52" s="11">
        <v>0.26090000000000002</v>
      </c>
      <c r="AX52" s="11">
        <v>0.99650000000000005</v>
      </c>
      <c r="AY52" s="11">
        <v>3.2000000000000002E-3</v>
      </c>
      <c r="AZ52" s="25">
        <v>0.75126805339239699</v>
      </c>
      <c r="BA52" s="25">
        <v>1.284505725930003</v>
      </c>
      <c r="BB52" s="25">
        <v>0.12453710345338839</v>
      </c>
      <c r="BC52" s="25">
        <v>0.18616672332967812</v>
      </c>
      <c r="BD52" s="25">
        <v>12.700699678231027</v>
      </c>
      <c r="BE52" s="27"/>
    </row>
    <row r="53" spans="2:57" ht="13.5" customHeight="1" x14ac:dyDescent="0.2">
      <c r="B53" s="10">
        <v>220</v>
      </c>
      <c r="C53" s="10">
        <v>9.4879999999999995</v>
      </c>
      <c r="D53" s="10">
        <v>220.39533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34</v>
      </c>
      <c r="Q53" s="24">
        <v>2.2799999999999998</v>
      </c>
      <c r="R53" s="24">
        <v>3.04</v>
      </c>
      <c r="S53" s="24">
        <v>44.74</v>
      </c>
      <c r="T53" s="24">
        <v>100.66</v>
      </c>
      <c r="U53" s="10">
        <v>5</v>
      </c>
      <c r="V53" s="10">
        <v>1</v>
      </c>
      <c r="W53" s="10">
        <v>0</v>
      </c>
      <c r="X53" s="10">
        <v>3</v>
      </c>
      <c r="Y53" s="10">
        <v>8</v>
      </c>
      <c r="Z53" s="10">
        <v>2</v>
      </c>
      <c r="AA53" s="10">
        <v>360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32.348199999999999</v>
      </c>
      <c r="AK53" s="10">
        <v>6.4999999999999997E-3</v>
      </c>
      <c r="AL53" s="11">
        <v>1.0035000000000001</v>
      </c>
      <c r="AM53" s="11">
        <v>2.0000000000000001E-4</v>
      </c>
      <c r="AN53" s="11">
        <v>11.101800000000001</v>
      </c>
      <c r="AO53" s="11">
        <v>3.09E-2</v>
      </c>
      <c r="AP53" s="11">
        <v>1.0033000000000001</v>
      </c>
      <c r="AQ53" s="11">
        <v>2.8E-3</v>
      </c>
      <c r="AR53" s="11">
        <v>60.986400000000003</v>
      </c>
      <c r="AS53" s="11">
        <v>2.9000000000000001E-2</v>
      </c>
      <c r="AT53" s="11">
        <v>1.0035000000000001</v>
      </c>
      <c r="AU53" s="11">
        <v>5.0000000000000001E-4</v>
      </c>
      <c r="AV53" s="11">
        <v>77.461299999999994</v>
      </c>
      <c r="AW53" s="11">
        <v>0.15340000000000001</v>
      </c>
      <c r="AX53" s="11">
        <v>1.0033000000000001</v>
      </c>
      <c r="AY53" s="11">
        <v>2E-3</v>
      </c>
      <c r="AZ53" s="25">
        <v>0.74929061877915293</v>
      </c>
      <c r="BA53" s="25">
        <v>1.270140555927223</v>
      </c>
      <c r="BB53" s="25">
        <v>0.11899728200612933</v>
      </c>
      <c r="BC53" s="25">
        <v>0.17785360966752228</v>
      </c>
      <c r="BD53" s="25">
        <v>12.916822759773243</v>
      </c>
      <c r="BE53" s="27"/>
    </row>
    <row r="54" spans="2:57" ht="13.5" customHeight="1" x14ac:dyDescent="0.2">
      <c r="B54" s="10">
        <v>220</v>
      </c>
      <c r="C54" s="10">
        <v>9.7829999999999995</v>
      </c>
      <c r="D54" s="10">
        <v>220.40763000000001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34</v>
      </c>
      <c r="Q54" s="24">
        <v>2.2799999999999998</v>
      </c>
      <c r="R54" s="24">
        <v>3.04</v>
      </c>
      <c r="S54" s="24">
        <v>41.12</v>
      </c>
      <c r="T54" s="24">
        <v>103.93</v>
      </c>
      <c r="U54" s="10">
        <v>5</v>
      </c>
      <c r="V54" s="10">
        <v>1</v>
      </c>
      <c r="W54" s="10">
        <v>0</v>
      </c>
      <c r="X54" s="10">
        <v>3</v>
      </c>
      <c r="Y54" s="10">
        <v>8</v>
      </c>
      <c r="Z54" s="10">
        <v>2</v>
      </c>
      <c r="AA54" s="10">
        <v>360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30.503499999999999</v>
      </c>
      <c r="AK54" s="10">
        <v>0.38229999999999997</v>
      </c>
      <c r="AL54" s="11">
        <v>1.0114000000000001</v>
      </c>
      <c r="AM54" s="11">
        <v>1.2800000000000001E-2</v>
      </c>
      <c r="AN54" s="11">
        <v>10.607799999999999</v>
      </c>
      <c r="AO54" s="11">
        <v>0.13370000000000001</v>
      </c>
      <c r="AP54" s="11">
        <v>1.0113000000000001</v>
      </c>
      <c r="AQ54" s="11">
        <v>1.29E-2</v>
      </c>
      <c r="AR54" s="11">
        <v>57.712200000000003</v>
      </c>
      <c r="AS54" s="11">
        <v>0.71160000000000001</v>
      </c>
      <c r="AT54" s="11">
        <v>1.0114000000000001</v>
      </c>
      <c r="AU54" s="11">
        <v>1.26E-2</v>
      </c>
      <c r="AV54" s="11">
        <v>72.492199999999997</v>
      </c>
      <c r="AW54" s="11">
        <v>0.85360000000000003</v>
      </c>
      <c r="AX54" s="11">
        <v>1.0113000000000001</v>
      </c>
      <c r="AY54" s="11">
        <v>1.2E-2</v>
      </c>
      <c r="AZ54" s="25">
        <v>0.7446979542719615</v>
      </c>
      <c r="BA54" s="25">
        <v>1.2560983639507763</v>
      </c>
      <c r="BB54" s="25">
        <v>0.11351382902574716</v>
      </c>
      <c r="BC54" s="25">
        <v>0.16961938542237287</v>
      </c>
      <c r="BD54" s="25">
        <v>13.089370668022548</v>
      </c>
      <c r="BE54" s="27"/>
    </row>
  </sheetData>
  <autoFilter ref="B9:BB54" xr:uid="{FE63D622-BD53-451B-A02A-A2EA3D20CE0E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B212-D528-464E-AA61-7C66B2640049}">
  <sheetPr codeName="Sheet26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223</v>
      </c>
      <c r="C10" s="10">
        <v>9.3260000000000005</v>
      </c>
      <c r="D10" s="10">
        <v>223.38857999999999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37.5</v>
      </c>
      <c r="Q10" s="24">
        <v>1.77</v>
      </c>
      <c r="R10" s="24">
        <v>4.67</v>
      </c>
      <c r="S10" s="24">
        <v>47.1</v>
      </c>
      <c r="T10" s="24">
        <v>100.09</v>
      </c>
      <c r="U10" s="10">
        <v>5</v>
      </c>
      <c r="V10" s="10">
        <v>0.5</v>
      </c>
      <c r="W10" s="10">
        <v>1</v>
      </c>
      <c r="X10" s="10">
        <v>1</v>
      </c>
      <c r="Y10" s="10">
        <v>6</v>
      </c>
      <c r="Z10" s="10">
        <v>1</v>
      </c>
      <c r="AA10" s="10">
        <v>45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0.38379999999999997</v>
      </c>
      <c r="AK10" s="10">
        <v>2.46E-2</v>
      </c>
      <c r="AL10" s="11">
        <v>1.5900000000000001E-2</v>
      </c>
      <c r="AM10" s="11">
        <v>1E-3</v>
      </c>
      <c r="AN10" s="11">
        <v>0.86219999999999997</v>
      </c>
      <c r="AO10" s="11">
        <v>1.17E-2</v>
      </c>
      <c r="AP10" s="11">
        <v>0.1033</v>
      </c>
      <c r="AQ10" s="11">
        <v>1.4E-3</v>
      </c>
      <c r="AR10" s="11">
        <v>0.7268</v>
      </c>
      <c r="AS10" s="11">
        <v>8.3099999999999993E-2</v>
      </c>
      <c r="AT10" s="11">
        <v>1.6E-2</v>
      </c>
      <c r="AU10" s="11">
        <v>1.8E-3</v>
      </c>
      <c r="AV10" s="11">
        <v>17.370100000000001</v>
      </c>
      <c r="AW10" s="11">
        <v>0.1206</v>
      </c>
      <c r="AX10" s="11">
        <v>0.3014</v>
      </c>
      <c r="AY10" s="11">
        <v>2.0999999999999999E-3</v>
      </c>
      <c r="AZ10" s="11">
        <v>0.48949839387200395</v>
      </c>
      <c r="BA10" s="11">
        <v>18.837499999999999</v>
      </c>
      <c r="BB10" s="11">
        <v>0.89918084436042844</v>
      </c>
      <c r="BC10" s="11">
        <v>0.52373379006606313</v>
      </c>
      <c r="BD10" s="11">
        <v>0.59222987355877343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2.3259374999999999E-2</v>
      </c>
      <c r="BJ10" s="4">
        <f>DSTDEV(PlotSort,"PhxRed",$BI$35:$BI$38)/SQRT($BH10)</f>
        <v>1.0317525351802182E-3</v>
      </c>
      <c r="BK10" s="4">
        <f>DAVERAGE(PlotSort,"PhxRedEdge",$BI$35:$BI$38)</f>
        <v>0.16215937499999999</v>
      </c>
      <c r="BL10" s="4">
        <f>DSTDEV(PlotSort,"PhxRedEdge",$BI$35:$BI$38)/SQRT($BH10)</f>
        <v>7.4473919165280282E-3</v>
      </c>
      <c r="BM10" s="4">
        <f>DAVERAGE(PlotSort,"TMRed",$BI$35:$BI$38)</f>
        <v>2.3256250000000003E-2</v>
      </c>
      <c r="BN10" s="4">
        <f>DSTDEV(PlotSort,"TMRed",$BI$35:$BI$38)/SQRT($BH10)</f>
        <v>1.0512083820537195E-3</v>
      </c>
      <c r="BO10" s="4">
        <f>DAVERAGE(PlotSort,"TMNIR",$BI$35:$BI$38)</f>
        <v>0.44980625000000007</v>
      </c>
      <c r="BP10" s="4">
        <f>DSTDEV(PlotSort,"TMNIR",$BI$35:$BI$38)/SQRT($BH10)</f>
        <v>1.9977680054321129E-2</v>
      </c>
      <c r="BQ10" s="4">
        <f>DAVERAGE(PlotSort,"NDRE",$BI$35:$BI$38)</f>
        <v>0.47070990556232889</v>
      </c>
      <c r="BR10" s="4">
        <f>DSTDEV(PlotSort,"NDRE",$BI$35:$BI$38)/SQRT($BH10)</f>
        <v>4.0383730710090654E-3</v>
      </c>
      <c r="BS10" s="4">
        <f>DAVERAGE(PlotSort,"rvi",$BI$35:$BI$38)</f>
        <v>19.446913295640499</v>
      </c>
      <c r="BT10" s="4">
        <f>DSTDEV(PlotSort,"rvi",$BI$35:$BI$38)/SQRT($BH10)</f>
        <v>0.32860192986841352</v>
      </c>
      <c r="BU10" s="17">
        <f>DAVERAGE(PlotSort,"ndvi",$BI$35:$BI$38)</f>
        <v>0.90138676105277393</v>
      </c>
      <c r="BV10" s="4">
        <f>DSTDEV(PlotSort,"ndvi",$BI$35:$BI$38)/SQRT($BH10)</f>
        <v>1.6143462657970586E-3</v>
      </c>
      <c r="BW10" s="17">
        <f>DAVERAGE(PlotSort,"SAVI",$BI$35:$BI$38)</f>
        <v>0.64641555592637956</v>
      </c>
      <c r="BX10" s="4">
        <f>DSTDEV(PlotSort,"SAVI",$BI$35:$BI$38)/SQRT($BH10)</f>
        <v>1.6750326711652618E-2</v>
      </c>
      <c r="BY10" s="17">
        <f>DAVERAGE(PlotSort,"CCCI",$BI$35:$BI$38)</f>
        <v>0.48237246608755396</v>
      </c>
      <c r="BZ10" s="4">
        <f>DSTDEV(PlotSort,"CCCI",$BI$35:$BI$38)/SQRT($BH10)</f>
        <v>1.8673431164610989E-2</v>
      </c>
    </row>
    <row r="11" spans="1:78" ht="13.5" customHeight="1" x14ac:dyDescent="0.2">
      <c r="B11" s="10">
        <v>223</v>
      </c>
      <c r="C11" s="10">
        <v>9.3179999999999996</v>
      </c>
      <c r="D11" s="10">
        <v>223.38825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37.5</v>
      </c>
      <c r="Q11" s="24">
        <v>1.77</v>
      </c>
      <c r="R11" s="24">
        <v>4.67</v>
      </c>
      <c r="S11" s="24">
        <v>47.2</v>
      </c>
      <c r="T11" s="24">
        <v>100.01</v>
      </c>
      <c r="U11" s="10">
        <v>5</v>
      </c>
      <c r="V11" s="10">
        <v>0.5</v>
      </c>
      <c r="W11" s="10">
        <v>1</v>
      </c>
      <c r="X11" s="10">
        <v>1</v>
      </c>
      <c r="Y11" s="10">
        <v>6</v>
      </c>
      <c r="Z11" s="10">
        <v>1</v>
      </c>
      <c r="AA11" s="10">
        <v>45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0.43090000000000001</v>
      </c>
      <c r="AK11" s="10">
        <v>3.8399999999999997E-2</v>
      </c>
      <c r="AL11" s="11">
        <v>1.8599999999999998E-2</v>
      </c>
      <c r="AM11" s="11">
        <v>1.6999999999999999E-3</v>
      </c>
      <c r="AN11" s="11">
        <v>1.0462</v>
      </c>
      <c r="AO11" s="11">
        <v>7.3800000000000004E-2</v>
      </c>
      <c r="AP11" s="11">
        <v>0.13070000000000001</v>
      </c>
      <c r="AQ11" s="11">
        <v>9.1999999999999998E-3</v>
      </c>
      <c r="AR11" s="11">
        <v>0.78849999999999998</v>
      </c>
      <c r="AS11" s="11">
        <v>6.4399999999999999E-2</v>
      </c>
      <c r="AT11" s="11">
        <v>1.8100000000000002E-2</v>
      </c>
      <c r="AU11" s="11">
        <v>1.5E-3</v>
      </c>
      <c r="AV11" s="11">
        <v>18.876000000000001</v>
      </c>
      <c r="AW11" s="11">
        <v>1.3146</v>
      </c>
      <c r="AX11" s="11">
        <v>0.34179999999999999</v>
      </c>
      <c r="AY11" s="11">
        <v>2.3800000000000002E-2</v>
      </c>
      <c r="AZ11" s="11">
        <v>0.44677248677248671</v>
      </c>
      <c r="BA11" s="11">
        <v>18.883977900552484</v>
      </c>
      <c r="BB11" s="11">
        <v>0.89941650458460676</v>
      </c>
      <c r="BC11" s="11">
        <v>0.56465868124200491</v>
      </c>
      <c r="BD11" s="11">
        <v>0.35742362107959785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2.3024999999999997E-2</v>
      </c>
      <c r="BJ11" s="4">
        <f>DSTDEV(PlotSort,"PhxRed",$BI$31:$BI$32)/SQRT($BH11)</f>
        <v>1.4354006409361892E-3</v>
      </c>
      <c r="BK11" s="4">
        <f>DAVERAGE(PlotSort,"PhxRedEdge",$BI$31:$BI$32)</f>
        <v>0.16124374999999999</v>
      </c>
      <c r="BL11" s="4">
        <f>DSTDEV(PlotSort,"PhxRedEdge",$BI$31:$BI$32)/SQRT($BH11)</f>
        <v>1.1027356017158721E-2</v>
      </c>
      <c r="BM11" s="4">
        <f>DAVERAGE(PlotSort,"TMRed",$BI$31:$BI$32)</f>
        <v>2.3156249999999996E-2</v>
      </c>
      <c r="BN11" s="4">
        <f>DSTDEV(PlotSort,"TMRed",$BI$31:$BI$32)/SQRT($BH11)</f>
        <v>1.4736001478804692E-3</v>
      </c>
      <c r="BO11" s="4">
        <f>DAVERAGE(PlotSort,"TMNIR",$BI$31:$BI$32)</f>
        <v>0.44641875000000003</v>
      </c>
      <c r="BP11" s="4">
        <f>DSTDEV(PlotSort,"TMNIR",$BI$31:$BI$32)/SQRT($BH11)</f>
        <v>2.9569748362628427E-2</v>
      </c>
      <c r="BQ11" s="4">
        <f>DAVERAGE(PlotSort,"NDRE",$BI$31:$BI$32)</f>
        <v>0.46997253262883998</v>
      </c>
      <c r="BR11" s="4">
        <f>DSTDEV(PlotSort,"NDRE",$BI$31:$BI$32)/SQRT($BH11)</f>
        <v>6.8362894474207746E-3</v>
      </c>
      <c r="BS11" s="4">
        <f>DAVERAGE(PlotSort,"rvi",$BI$31:$BI$32)</f>
        <v>19.318917338556584</v>
      </c>
      <c r="BT11" s="4">
        <f>DSTDEV(PlotSort,"rvi",$BI$31:$BI$32)/SQRT($BH11)</f>
        <v>0.48622869161533122</v>
      </c>
      <c r="BU11" s="17">
        <f>DAVERAGE(PlotSort,"ndvi",$BI$31:$BI$32)</f>
        <v>0.90068721771656568</v>
      </c>
      <c r="BV11" s="4">
        <f>DSTDEV(PlotSort,"ndvi",$BI$31:$BI$32)/SQRT($BH11)</f>
        <v>2.476123816335368E-3</v>
      </c>
      <c r="BW11" s="17">
        <f>DAVERAGE(PlotSort,"SAVI",$BI$31:$BI$32)</f>
        <v>0.6428935841495248</v>
      </c>
      <c r="BX11" s="4">
        <f>DSTDEV(PlotSort,"SAVI",$BI$31:$BI$32)/SQRT($BH11)</f>
        <v>2.5002899680934405E-2</v>
      </c>
      <c r="BY11" s="17">
        <f>DAVERAGE(PlotSort,"CCCI",$BI$31:$BI$32)</f>
        <v>0.48011300062838613</v>
      </c>
      <c r="BZ11" s="4">
        <f>DSTDEV(PlotSort,"CCCI",$BI$31:$BI$32)/SQRT($BH11)</f>
        <v>3.1800450325285633E-2</v>
      </c>
    </row>
    <row r="12" spans="1:78" ht="13.5" customHeight="1" x14ac:dyDescent="0.2">
      <c r="B12" s="10">
        <v>223</v>
      </c>
      <c r="C12" s="10">
        <v>9.31</v>
      </c>
      <c r="D12" s="10">
        <v>223.38792000000001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37.5</v>
      </c>
      <c r="Q12" s="24">
        <v>1.77</v>
      </c>
      <c r="R12" s="24">
        <v>4.67</v>
      </c>
      <c r="S12" s="24">
        <v>47.3</v>
      </c>
      <c r="T12" s="24">
        <v>99.93</v>
      </c>
      <c r="U12" s="10">
        <v>5</v>
      </c>
      <c r="V12" s="10">
        <v>0.5</v>
      </c>
      <c r="W12" s="10">
        <v>1</v>
      </c>
      <c r="X12" s="10">
        <v>1</v>
      </c>
      <c r="Y12" s="10">
        <v>6</v>
      </c>
      <c r="Z12" s="10">
        <v>1</v>
      </c>
      <c r="AA12" s="10">
        <v>45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0.60829999999999995</v>
      </c>
      <c r="AK12" s="10">
        <v>0.1147</v>
      </c>
      <c r="AL12" s="11">
        <v>2.7400000000000001E-2</v>
      </c>
      <c r="AM12" s="11">
        <v>5.1999999999999998E-3</v>
      </c>
      <c r="AN12" s="11">
        <v>1.4946999999999999</v>
      </c>
      <c r="AO12" s="11">
        <v>0.28949999999999998</v>
      </c>
      <c r="AP12" s="11">
        <v>0.19500000000000001</v>
      </c>
      <c r="AQ12" s="11">
        <v>3.78E-2</v>
      </c>
      <c r="AR12" s="11">
        <v>1.1577</v>
      </c>
      <c r="AS12" s="11">
        <v>0.26019999999999999</v>
      </c>
      <c r="AT12" s="11">
        <v>2.7699999999999999E-2</v>
      </c>
      <c r="AU12" s="11">
        <v>6.1999999999999998E-3</v>
      </c>
      <c r="AV12" s="11">
        <v>29.854199999999999</v>
      </c>
      <c r="AW12" s="11">
        <v>6.2358000000000002</v>
      </c>
      <c r="AX12" s="11">
        <v>0.56510000000000005</v>
      </c>
      <c r="AY12" s="11">
        <v>0.11799999999999999</v>
      </c>
      <c r="AZ12" s="11">
        <v>0.48690961715563746</v>
      </c>
      <c r="BA12" s="11">
        <v>20.400722021660652</v>
      </c>
      <c r="BB12" s="11">
        <v>0.90654520917678827</v>
      </c>
      <c r="BC12" s="11">
        <v>0.73764641288433397</v>
      </c>
      <c r="BD12" s="11">
        <v>0.55646151526558263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2.3493750000000001E-2</v>
      </c>
      <c r="BJ12" s="4">
        <f>DSTDEV(PlotSort,"PhxRed",$BJ$31:$BJ$32)/SQRT($BH12)</f>
        <v>1.5271833755315721E-3</v>
      </c>
      <c r="BK12" s="4">
        <f>DAVERAGE(PlotSort,"PhxRedEdge",$BJ$31:$BJ$32)</f>
        <v>0.16307499999999997</v>
      </c>
      <c r="BL12" s="4">
        <f>DSTDEV(PlotSort,"PhxRedEdge",$BJ$31:$BJ$32)/SQRT($BH12)</f>
        <v>1.0369926470327587E-2</v>
      </c>
      <c r="BM12" s="4">
        <f>DAVERAGE(PlotSort,"TMRed",$BJ$31:$BJ$32)</f>
        <v>2.3356249999999999E-2</v>
      </c>
      <c r="BN12" s="4">
        <f>DSTDEV(PlotSort,"TMRed",$BJ$31:$BJ$32)/SQRT($BH12)</f>
        <v>1.5474702137682666E-3</v>
      </c>
      <c r="BO12" s="4">
        <f>DAVERAGE(PlotSort,"TMNIR",$BJ$31:$BJ$32)</f>
        <v>0.45319374999999995</v>
      </c>
      <c r="BP12" s="4">
        <f>DSTDEV(PlotSort,"TMNIR",$BJ$31:$BJ$32)/SQRT($BH12)</f>
        <v>2.7816274416172914E-2</v>
      </c>
      <c r="BQ12" s="4">
        <f>DAVERAGE(PlotSort,"NDRE",$BJ$31:$BJ$32)</f>
        <v>0.4714472784958178</v>
      </c>
      <c r="BR12" s="4">
        <f>DSTDEV(PlotSort,"NDRE",$BJ$31:$BJ$32)/SQRT($BH12)</f>
        <v>4.5388258315746544E-3</v>
      </c>
      <c r="BS12" s="4">
        <f>DAVERAGE(PlotSort,"rvi",$BJ$31:$BJ$32)</f>
        <v>19.57490925272441</v>
      </c>
      <c r="BT12" s="4">
        <f>DSTDEV(PlotSort,"rvi",$BJ$31:$BJ$32)/SQRT($BH12)</f>
        <v>0.45575367009765472</v>
      </c>
      <c r="BU12" s="17">
        <f>DAVERAGE(PlotSort,"ndvi",$BJ$31:$BJ$32)</f>
        <v>0.90208630438898241</v>
      </c>
      <c r="BV12" s="4">
        <f>DSTDEV(PlotSort,"ndvi",$BJ$31:$BJ$32)/SQRT($BH12)</f>
        <v>2.1390418512275528E-3</v>
      </c>
      <c r="BW12" s="17">
        <f>DAVERAGE(PlotSort,"SAVI",$BJ$31:$BJ$32)</f>
        <v>0.64993752770323454</v>
      </c>
      <c r="BX12" s="4">
        <f>DSTDEV(PlotSort,"SAVI",$BJ$31:$BJ$32)/SQRT($BH12)</f>
        <v>2.3084728183372618E-2</v>
      </c>
      <c r="BY12" s="17">
        <f>DAVERAGE(PlotSort,"CCCI",$BJ$31:$BJ$32)</f>
        <v>0.48463193154672174</v>
      </c>
      <c r="BZ12" s="4">
        <f>DSTDEV(PlotSort,"CCCI",$BJ$31:$BJ$32)/SQRT($BH12)</f>
        <v>2.0720321697631858E-2</v>
      </c>
    </row>
    <row r="13" spans="1:78" ht="13.5" customHeight="1" x14ac:dyDescent="0.2">
      <c r="B13" s="10">
        <v>223</v>
      </c>
      <c r="C13" s="10">
        <v>9.3030000000000008</v>
      </c>
      <c r="D13" s="10">
        <v>223.38763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37.5</v>
      </c>
      <c r="Q13" s="24">
        <v>1.77</v>
      </c>
      <c r="R13" s="24">
        <v>4.67</v>
      </c>
      <c r="S13" s="24">
        <v>47.39</v>
      </c>
      <c r="T13" s="24">
        <v>99.86</v>
      </c>
      <c r="U13" s="10">
        <v>5</v>
      </c>
      <c r="V13" s="10">
        <v>0.5</v>
      </c>
      <c r="W13" s="10">
        <v>1</v>
      </c>
      <c r="X13" s="10">
        <v>1</v>
      </c>
      <c r="Y13" s="10">
        <v>6</v>
      </c>
      <c r="Z13" s="10">
        <v>1</v>
      </c>
      <c r="AA13" s="10">
        <v>45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0.4415</v>
      </c>
      <c r="AK13" s="10">
        <v>5.0000000000000001E-3</v>
      </c>
      <c r="AL13" s="11">
        <v>2.07E-2</v>
      </c>
      <c r="AM13" s="11">
        <v>2.0000000000000001E-4</v>
      </c>
      <c r="AN13" s="11">
        <v>1.1161000000000001</v>
      </c>
      <c r="AO13" s="11">
        <v>3.8300000000000001E-2</v>
      </c>
      <c r="AP13" s="11">
        <v>0.15160000000000001</v>
      </c>
      <c r="AQ13" s="11">
        <v>5.1999999999999998E-3</v>
      </c>
      <c r="AR13" s="11">
        <v>0.82609999999999995</v>
      </c>
      <c r="AS13" s="11">
        <v>3.04E-2</v>
      </c>
      <c r="AT13" s="11">
        <v>2.0500000000000001E-2</v>
      </c>
      <c r="AU13" s="11">
        <v>8.0000000000000004E-4</v>
      </c>
      <c r="AV13" s="11">
        <v>21.047499999999999</v>
      </c>
      <c r="AW13" s="11">
        <v>1.1731</v>
      </c>
      <c r="AX13" s="11">
        <v>0.41489999999999999</v>
      </c>
      <c r="AY13" s="11">
        <v>2.3099999999999999E-2</v>
      </c>
      <c r="AZ13" s="11">
        <v>0.46478375992939097</v>
      </c>
      <c r="BA13" s="11">
        <v>20.239024390243902</v>
      </c>
      <c r="BB13" s="11">
        <v>0.90583371612310515</v>
      </c>
      <c r="BC13" s="11">
        <v>0.63245670301475299</v>
      </c>
      <c r="BD13" s="11">
        <v>0.43799072541621786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2.2700000000000001E-2</v>
      </c>
      <c r="BJ13" s="4">
        <f>DSTDEV(PlotSort,"PhxRed",$BL$35:$BL$36)/SQRT($BH13)</f>
        <v>1.7522434599270512E-3</v>
      </c>
      <c r="BK13" s="4">
        <f>DAVERAGE(PlotSort,"PhxRedEdge",$BL$35:$BL$36)</f>
        <v>0.15475</v>
      </c>
      <c r="BL13" s="4">
        <f>DSTDEV(PlotSort,"PhxRedEdge",$BL$35:$BL$36)/SQRT($BH13)</f>
        <v>1.409004207638451E-2</v>
      </c>
      <c r="BM13" s="4">
        <f>DAVERAGE(PlotSort,"TMRed",$BL$35:$BL$36)</f>
        <v>2.2825000000000005E-2</v>
      </c>
      <c r="BN13" s="4">
        <f>DSTDEV(PlotSort,"TMRed",$BL$35:$BL$36)/SQRT($BH13)</f>
        <v>1.7166984509308966E-3</v>
      </c>
      <c r="BO13" s="4">
        <f>DAVERAGE(PlotSort,"TMNIR",$BL$35:$BL$36)</f>
        <v>0.42588749999999997</v>
      </c>
      <c r="BP13" s="4">
        <f>DSTDEV(PlotSort,"TMNIR",$BL$35:$BL$36)/SQRT($BH13)</f>
        <v>3.8434398829601334E-2</v>
      </c>
      <c r="BQ13" s="4">
        <f>DAVERAGE(PlotSort,"NDRE",$BL$35:$BL$36)</f>
        <v>0.46685348992248521</v>
      </c>
      <c r="BR13" s="4">
        <f>DSTDEV(PlotSort,"NDRE",$BL$35:$BL$36)/SQRT($BH13)</f>
        <v>7.0262067748599333E-3</v>
      </c>
      <c r="BS13" s="4">
        <f>DAVERAGE(PlotSort,"rvi",$BL$35:$BL$36)</f>
        <v>18.573668179031099</v>
      </c>
      <c r="BT13" s="4">
        <f>DSTDEV(PlotSort,"rvi",$BL$35:$BL$36)/SQRT($BH13)</f>
        <v>0.75466290439572192</v>
      </c>
      <c r="BU13" s="17">
        <f>DAVERAGE(PlotSort,"ndvi",$BL$35:$BL$36)</f>
        <v>0.89676592879179151</v>
      </c>
      <c r="BV13" s="4">
        <f>DSTDEV(PlotSort,"ndvi",$BL$35:$BL$36)/SQRT($BH13)</f>
        <v>3.9482272529288431E-3</v>
      </c>
      <c r="BW13" s="17">
        <f>DAVERAGE(PlotSort,"SAVI",$BL$35:$BL$36)</f>
        <v>0.627431120727861</v>
      </c>
      <c r="BX13" s="4">
        <f>DSTDEV(PlotSort,"SAVI",$BL$35:$BL$36)/SQRT($BH13)</f>
        <v>3.3447889922954527E-2</v>
      </c>
      <c r="BY13" s="17">
        <f>DAVERAGE(PlotSort,"CCCI",$BL$35:$BL$36)</f>
        <v>0.47458722012183635</v>
      </c>
      <c r="BZ13" s="4">
        <f>DSTDEV(PlotSort,"CCCI",$BL$35:$BL$36)/SQRT($BH13)</f>
        <v>3.088741981770057E-2</v>
      </c>
    </row>
    <row r="14" spans="1:78" ht="13.5" customHeight="1" x14ac:dyDescent="0.2">
      <c r="B14" s="10">
        <v>223</v>
      </c>
      <c r="C14" s="10">
        <v>9.2949999999999999</v>
      </c>
      <c r="D14" s="10">
        <v>223.38729000000001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37.5</v>
      </c>
      <c r="Q14" s="24">
        <v>1.77</v>
      </c>
      <c r="R14" s="24">
        <v>4.67</v>
      </c>
      <c r="S14" s="24">
        <v>47.49</v>
      </c>
      <c r="T14" s="24">
        <v>99.77</v>
      </c>
      <c r="U14" s="10">
        <v>5</v>
      </c>
      <c r="V14" s="10">
        <v>0.5</v>
      </c>
      <c r="W14" s="10">
        <v>1</v>
      </c>
      <c r="X14" s="10">
        <v>1</v>
      </c>
      <c r="Y14" s="10">
        <v>6</v>
      </c>
      <c r="Z14" s="10">
        <v>1</v>
      </c>
      <c r="AA14" s="10">
        <v>45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0.63200000000000001</v>
      </c>
      <c r="AK14" s="10">
        <v>0.16309999999999999</v>
      </c>
      <c r="AL14" s="11">
        <v>3.1E-2</v>
      </c>
      <c r="AM14" s="11">
        <v>8.0000000000000002E-3</v>
      </c>
      <c r="AN14" s="11">
        <v>1.5528999999999999</v>
      </c>
      <c r="AO14" s="11">
        <v>0.35289999999999999</v>
      </c>
      <c r="AP14" s="11">
        <v>0.22120000000000001</v>
      </c>
      <c r="AQ14" s="11">
        <v>5.0299999999999997E-2</v>
      </c>
      <c r="AR14" s="11">
        <v>1.2166999999999999</v>
      </c>
      <c r="AS14" s="11">
        <v>0.31109999999999999</v>
      </c>
      <c r="AT14" s="11">
        <v>3.1600000000000003E-2</v>
      </c>
      <c r="AU14" s="11">
        <v>8.0999999999999996E-3</v>
      </c>
      <c r="AV14" s="11">
        <v>28.4939</v>
      </c>
      <c r="AW14" s="11">
        <v>6.0528000000000004</v>
      </c>
      <c r="AX14" s="11">
        <v>0.58960000000000001</v>
      </c>
      <c r="AY14" s="11">
        <v>0.12520000000000001</v>
      </c>
      <c r="AZ14" s="11">
        <v>0.45436605821410952</v>
      </c>
      <c r="BA14" s="11">
        <v>18.658227848101266</v>
      </c>
      <c r="BB14" s="11">
        <v>0.89826142949130727</v>
      </c>
      <c r="BC14" s="11">
        <v>0.74652158401712454</v>
      </c>
      <c r="BD14" s="11">
        <v>0.40225617572831873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2.218125E-2</v>
      </c>
      <c r="BJ14" s="4">
        <f>DSTDEV(PlotSort,"PhxRed",$BM$35:$BM$36)/SQRT($BH14)</f>
        <v>1.5177071179359126E-3</v>
      </c>
      <c r="BK14" s="4">
        <f>DAVERAGE(PlotSort,"PhxRedEdge",$BM$35:$BM$36)</f>
        <v>0.15455624999999998</v>
      </c>
      <c r="BL14" s="4">
        <f>DSTDEV(PlotSort,"PhxRedEdge",$BM$35:$BM$36)/SQRT($BH14)</f>
        <v>1.0418972953023431E-2</v>
      </c>
      <c r="BM14" s="4">
        <f>DAVERAGE(PlotSort,"TMRed",$BM$35:$BM$36)</f>
        <v>2.214375E-2</v>
      </c>
      <c r="BN14" s="4">
        <f>DSTDEV(PlotSort,"TMRed",$BM$35:$BM$36)/SQRT($BH14)</f>
        <v>1.5650337789219326E-3</v>
      </c>
      <c r="BO14" s="4">
        <f>DAVERAGE(PlotSort,"TMNIR",$BM$35:$BM$36)</f>
        <v>0.43468749999999995</v>
      </c>
      <c r="BP14" s="4">
        <f>DSTDEV(PlotSort,"TMNIR",$BM$35:$BM$36)/SQRT($BH14)</f>
        <v>2.861305482205637E-2</v>
      </c>
      <c r="BQ14" s="4">
        <f>DAVERAGE(PlotSort,"NDRE",$BM$35:$BM$36)</f>
        <v>0.47625808306224227</v>
      </c>
      <c r="BR14" s="4">
        <f>DSTDEV(PlotSort,"NDRE",$BM$35:$BM$36)/SQRT($BH14)</f>
        <v>5.9138029752685561E-3</v>
      </c>
      <c r="BS14" s="4">
        <f>DAVERAGE(PlotSort,"rvi",$BM$35:$BM$36)</f>
        <v>19.826924945551966</v>
      </c>
      <c r="BT14" s="4">
        <f>DSTDEV(PlotSort,"rvi",$BM$35:$BM$36)/SQRT($BH14)</f>
        <v>0.42965408328106131</v>
      </c>
      <c r="BU14" s="17">
        <f>DAVERAGE(PlotSort,"ndvi",$BM$35:$BM$36)</f>
        <v>0.90334951838108846</v>
      </c>
      <c r="BV14" s="4">
        <f>DSTDEV(PlotSort,"ndvi",$BM$35:$BM$36)/SQRT($BH14)</f>
        <v>2.0149086479878181E-3</v>
      </c>
      <c r="BW14" s="17">
        <f>DAVERAGE(PlotSort,"SAVI",$BM$35:$BM$36)</f>
        <v>0.63541362745472674</v>
      </c>
      <c r="BX14" s="4">
        <f>DSTDEV(PlotSort,"SAVI",$BM$35:$BM$36)/SQRT($BH14)</f>
        <v>2.4117595197843004E-2</v>
      </c>
      <c r="BY14" s="17">
        <f>DAVERAGE(PlotSort,"CCCI",$BM$35:$BM$36)</f>
        <v>0.50710200198244038</v>
      </c>
      <c r="BZ14" s="4">
        <f>DSTDEV(PlotSort,"CCCI",$BM$35:$BM$36)/SQRT($BH14)</f>
        <v>2.7934557138909223E-2</v>
      </c>
    </row>
    <row r="15" spans="1:78" ht="13.5" customHeight="1" x14ac:dyDescent="0.2">
      <c r="B15" s="10">
        <v>223</v>
      </c>
      <c r="C15" s="10">
        <v>9.2870000000000008</v>
      </c>
      <c r="D15" s="10">
        <v>223.38695999999999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37.5</v>
      </c>
      <c r="Q15" s="24">
        <v>1.77</v>
      </c>
      <c r="R15" s="24">
        <v>4.67</v>
      </c>
      <c r="S15" s="24">
        <v>47.59</v>
      </c>
      <c r="T15" s="24">
        <v>99.69</v>
      </c>
      <c r="U15" s="10">
        <v>5</v>
      </c>
      <c r="V15" s="10">
        <v>0.5</v>
      </c>
      <c r="W15" s="10">
        <v>1</v>
      </c>
      <c r="X15" s="10">
        <v>1</v>
      </c>
      <c r="Y15" s="10">
        <v>6</v>
      </c>
      <c r="Z15" s="10">
        <v>1</v>
      </c>
      <c r="AA15" s="10">
        <v>45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0.31640000000000001</v>
      </c>
      <c r="AK15" s="10">
        <v>2.3800000000000002E-2</v>
      </c>
      <c r="AL15" s="11">
        <v>1.6299999999999999E-2</v>
      </c>
      <c r="AM15" s="11">
        <v>1.1999999999999999E-3</v>
      </c>
      <c r="AN15" s="11">
        <v>0.80640000000000001</v>
      </c>
      <c r="AO15" s="11">
        <v>5.3600000000000002E-2</v>
      </c>
      <c r="AP15" s="11">
        <v>0.1208</v>
      </c>
      <c r="AQ15" s="11">
        <v>8.0000000000000002E-3</v>
      </c>
      <c r="AR15" s="11">
        <v>0.5766</v>
      </c>
      <c r="AS15" s="11">
        <v>3.1300000000000001E-2</v>
      </c>
      <c r="AT15" s="11">
        <v>1.5699999999999999E-2</v>
      </c>
      <c r="AU15" s="11">
        <v>8.9999999999999998E-4</v>
      </c>
      <c r="AV15" s="11">
        <v>16.602599999999999</v>
      </c>
      <c r="AW15" s="11">
        <v>0.73009999999999997</v>
      </c>
      <c r="AX15" s="11">
        <v>0.36149999999999999</v>
      </c>
      <c r="AY15" s="11">
        <v>1.5900000000000001E-2</v>
      </c>
      <c r="AZ15" s="11">
        <v>0.49906697076508388</v>
      </c>
      <c r="BA15" s="11">
        <v>23.02547770700637</v>
      </c>
      <c r="BB15" s="11">
        <v>0.91675503711558859</v>
      </c>
      <c r="BC15" s="11">
        <v>0.59131326949384411</v>
      </c>
      <c r="BD15" s="11">
        <v>0.59260292223869282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2.5974999999999998E-2</v>
      </c>
      <c r="BJ15" s="4">
        <f>DSTDEV(PlotSort,"PhxRed",$BN$35:$BN$36)/SQRT($BH15)</f>
        <v>2.1176764557950286E-3</v>
      </c>
      <c r="BK15" s="4">
        <f>DAVERAGE(PlotSort,"PhxRedEdge",$BN$35:$BN$36)</f>
        <v>0.18477499999999999</v>
      </c>
      <c r="BL15" s="4">
        <f>DSTDEV(PlotSort,"PhxRedEdge",$BN$35:$BN$36)/SQRT($BH15)</f>
        <v>1.4876428502836318E-2</v>
      </c>
      <c r="BM15" s="4">
        <f>DAVERAGE(PlotSort,"TMRed",$BN$35:$BN$36)</f>
        <v>2.5912500000000002E-2</v>
      </c>
      <c r="BN15" s="4">
        <f>DSTDEV(PlotSort,"TMRed",$BN$35:$BN$36)/SQRT($BH15)</f>
        <v>2.1777640482843839E-3</v>
      </c>
      <c r="BO15" s="4">
        <f>DAVERAGE(PlotSort,"TMNIR",$BN$35:$BN$36)</f>
        <v>0.50396249999999998</v>
      </c>
      <c r="BP15" s="4">
        <f>DSTDEV(PlotSort,"TMNIR",$BN$35:$BN$36)/SQRT($BH15)</f>
        <v>3.8960726276139793E-2</v>
      </c>
      <c r="BQ15" s="4">
        <f>DAVERAGE(PlotSort,"NDRE",$BN$35:$BN$36)</f>
        <v>0.46346996620234571</v>
      </c>
      <c r="BR15" s="4">
        <f>DSTDEV(PlotSort,"NDRE",$BN$35:$BN$36)/SQRT($BH15)</f>
        <v>8.4399595839056117E-3</v>
      </c>
      <c r="BS15" s="4">
        <f>DAVERAGE(PlotSort,"rvi",$BN$35:$BN$36)</f>
        <v>19.560135112426959</v>
      </c>
      <c r="BT15" s="4">
        <f>DSTDEV(PlotSort,"rvi",$BN$35:$BN$36)/SQRT($BH15)</f>
        <v>0.63251637538682115</v>
      </c>
      <c r="BU15" s="17">
        <f>DAVERAGE(PlotSort,"ndvi",$BN$35:$BN$36)</f>
        <v>0.90208207865712786</v>
      </c>
      <c r="BV15" s="4">
        <f>DSTDEV(PlotSort,"ndvi",$BN$35:$BN$36)/SQRT($BH15)</f>
        <v>2.9929091074567182E-3</v>
      </c>
      <c r="BW15" s="17">
        <f>DAVERAGE(PlotSort,"SAVI",$BN$35:$BN$36)</f>
        <v>0.68740384806820409</v>
      </c>
      <c r="BX15" s="4">
        <f>DSTDEV(PlotSort,"SAVI",$BN$35:$BN$36)/SQRT($BH15)</f>
        <v>3.213252049791384E-2</v>
      </c>
      <c r="BY15" s="17">
        <f>DAVERAGE(PlotSort,"CCCI",$BN$35:$BN$36)</f>
        <v>0.44069864026349848</v>
      </c>
      <c r="BZ15" s="4">
        <f>DSTDEV(PlotSort,"CCCI",$BN$35:$BN$36)/SQRT($BH15)</f>
        <v>3.8040581336415462E-2</v>
      </c>
    </row>
    <row r="16" spans="1:78" ht="13.5" customHeight="1" x14ac:dyDescent="0.2">
      <c r="B16" s="10">
        <v>223</v>
      </c>
      <c r="C16" s="10">
        <v>9.2789999999999999</v>
      </c>
      <c r="D16" s="10">
        <v>223.38663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37.5</v>
      </c>
      <c r="Q16" s="24">
        <v>1.77</v>
      </c>
      <c r="R16" s="24">
        <v>4.67</v>
      </c>
      <c r="S16" s="24">
        <v>47.69</v>
      </c>
      <c r="T16" s="24">
        <v>99.61</v>
      </c>
      <c r="U16" s="10">
        <v>5</v>
      </c>
      <c r="V16" s="10">
        <v>0.5</v>
      </c>
      <c r="W16" s="10">
        <v>1</v>
      </c>
      <c r="X16" s="10">
        <v>1</v>
      </c>
      <c r="Y16" s="10">
        <v>6</v>
      </c>
      <c r="Z16" s="10">
        <v>1</v>
      </c>
      <c r="AA16" s="10">
        <v>45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0.41</v>
      </c>
      <c r="AK16" s="10">
        <v>1.9E-3</v>
      </c>
      <c r="AL16" s="11">
        <v>2.2200000000000001E-2</v>
      </c>
      <c r="AM16" s="11">
        <v>1E-4</v>
      </c>
      <c r="AN16" s="11">
        <v>1.0042</v>
      </c>
      <c r="AO16" s="11">
        <v>1.8700000000000001E-2</v>
      </c>
      <c r="AP16" s="11">
        <v>0.15859999999999999</v>
      </c>
      <c r="AQ16" s="11">
        <v>3.0000000000000001E-3</v>
      </c>
      <c r="AR16" s="11">
        <v>0.77510000000000001</v>
      </c>
      <c r="AS16" s="11">
        <v>1.9699999999999999E-2</v>
      </c>
      <c r="AT16" s="11">
        <v>2.2200000000000001E-2</v>
      </c>
      <c r="AU16" s="11">
        <v>5.9999999999999995E-4</v>
      </c>
      <c r="AV16" s="11">
        <v>18.5016</v>
      </c>
      <c r="AW16" s="11">
        <v>0.12479999999999999</v>
      </c>
      <c r="AX16" s="11">
        <v>0.42509999999999998</v>
      </c>
      <c r="AY16" s="11">
        <v>2.8999999999999998E-3</v>
      </c>
      <c r="AZ16" s="11">
        <v>0.45657015590200439</v>
      </c>
      <c r="BA16" s="11">
        <v>19.148648648648646</v>
      </c>
      <c r="BB16" s="11">
        <v>0.90073775989268945</v>
      </c>
      <c r="BC16" s="11">
        <v>0.63797107568879974</v>
      </c>
      <c r="BD16" s="11">
        <v>0.40741290868746943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2.4199999999999996E-2</v>
      </c>
      <c r="BJ16" s="4">
        <f>DSTDEV(PlotSort,"PhxRed",$BK$31:$BK$32)/SQRT($BH16)</f>
        <v>1.4029433345648784E-3</v>
      </c>
      <c r="BK16" s="4">
        <f>DAVERAGE(PlotSort,"PhxRedEdge",$BK$31:$BK$32)</f>
        <v>0.16936874999999998</v>
      </c>
      <c r="BL16" s="4">
        <f>DSTDEV(PlotSort,"PhxRedEdge",$BK$31:$BK$32)/SQRT($BH16)</f>
        <v>1.0630305415610927E-2</v>
      </c>
      <c r="BM16" s="4">
        <f>DAVERAGE(PlotSort,"TMRed",$BK$31:$BK$32)</f>
        <v>2.4512500000000003E-2</v>
      </c>
      <c r="BN16" s="4">
        <f>DSTDEV(PlotSort,"TMRed",$BK$31:$BK$32)/SQRT($BH16)</f>
        <v>1.460589920774018E-3</v>
      </c>
      <c r="BO16" s="4">
        <f>DAVERAGE(PlotSort,"TMNIR",$BK$31:$BK$32)</f>
        <v>0.44841874999999998</v>
      </c>
      <c r="BP16" s="4">
        <f>DSTDEV(PlotSort,"TMNIR",$BK$31:$BK$32)/SQRT($BH16)</f>
        <v>2.7800342052377091E-2</v>
      </c>
      <c r="BQ16" s="4">
        <f>DAVERAGE(PlotSort,"NDRE",$BK$31:$BK$32)</f>
        <v>0.4517786887859957</v>
      </c>
      <c r="BR16" s="4">
        <f>DSTDEV(PlotSort,"NDRE",$BK$31:$BK$32)/SQRT($BH16)</f>
        <v>2.7972821892627746E-3</v>
      </c>
      <c r="BS16" s="4">
        <f>DAVERAGE(PlotSort,"rvi",$BK$31:$BK$32)</f>
        <v>18.266728889589007</v>
      </c>
      <c r="BT16" s="4">
        <f>DSTDEV(PlotSort,"rvi",$BK$31:$BK$32)/SQRT($BH16)</f>
        <v>0.31662648169557017</v>
      </c>
      <c r="BU16" s="17">
        <f>DAVERAGE(PlotSort,"ndvi",$BK$31:$BK$32)</f>
        <v>0.89574817154963071</v>
      </c>
      <c r="BV16" s="4">
        <f>DSTDEV(PlotSort,"ndvi",$BK$31:$BK$32)/SQRT($BH16)</f>
        <v>1.8147415958195321E-3</v>
      </c>
      <c r="BW16" s="17">
        <f>DAVERAGE(PlotSort,"SAVI",$BK$31:$BK$32)</f>
        <v>0.64328960697293425</v>
      </c>
      <c r="BX16" s="4">
        <f>DSTDEV(PlotSort,"SAVI",$BK$31:$BK$32)/SQRT($BH16)</f>
        <v>2.2911861013335151E-2</v>
      </c>
      <c r="BY16" s="17">
        <f>DAVERAGE(PlotSort,"CCCI",$BK$31:$BK$32)</f>
        <v>0.39501930707529626</v>
      </c>
      <c r="BZ16" s="4">
        <f>DSTDEV(PlotSort,"CCCI",$BK$31:$BK$32)/SQRT($BH16)</f>
        <v>1.3772687453343566E-2</v>
      </c>
    </row>
    <row r="17" spans="2:78" ht="13.5" customHeight="1" x14ac:dyDescent="0.2">
      <c r="B17" s="10">
        <v>223</v>
      </c>
      <c r="C17" s="10">
        <v>9.2720000000000002</v>
      </c>
      <c r="D17" s="10">
        <v>223.38632999999999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37.5</v>
      </c>
      <c r="Q17" s="24">
        <v>1.77</v>
      </c>
      <c r="R17" s="24">
        <v>4.67</v>
      </c>
      <c r="S17" s="24">
        <v>47.77</v>
      </c>
      <c r="T17" s="24">
        <v>99.54</v>
      </c>
      <c r="U17" s="10">
        <v>5</v>
      </c>
      <c r="V17" s="10">
        <v>0.5</v>
      </c>
      <c r="W17" s="10">
        <v>1</v>
      </c>
      <c r="X17" s="10">
        <v>1</v>
      </c>
      <c r="Y17" s="10">
        <v>6</v>
      </c>
      <c r="Z17" s="10">
        <v>1</v>
      </c>
      <c r="AA17" s="10">
        <v>45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0.29530000000000001</v>
      </c>
      <c r="AK17" s="10">
        <v>8.9999999999999998E-4</v>
      </c>
      <c r="AL17" s="11">
        <v>1.67E-2</v>
      </c>
      <c r="AM17" s="11">
        <v>0</v>
      </c>
      <c r="AN17" s="11">
        <v>0.65800000000000003</v>
      </c>
      <c r="AO17" s="11">
        <v>9.4000000000000004E-3</v>
      </c>
      <c r="AP17" s="11">
        <v>0.1091</v>
      </c>
      <c r="AQ17" s="11">
        <v>1.6000000000000001E-3</v>
      </c>
      <c r="AR17" s="11">
        <v>0.55559999999999998</v>
      </c>
      <c r="AS17" s="11">
        <v>6.7000000000000002E-3</v>
      </c>
      <c r="AT17" s="11">
        <v>1.67E-2</v>
      </c>
      <c r="AU17" s="11">
        <v>2.0000000000000001E-4</v>
      </c>
      <c r="AV17" s="11">
        <v>13.443</v>
      </c>
      <c r="AW17" s="11">
        <v>0.1206</v>
      </c>
      <c r="AX17" s="11">
        <v>0.3246</v>
      </c>
      <c r="AY17" s="11">
        <v>2.8999999999999998E-3</v>
      </c>
      <c r="AZ17" s="11">
        <v>0.4968872492506341</v>
      </c>
      <c r="BA17" s="11">
        <v>19.437125748502993</v>
      </c>
      <c r="BB17" s="11">
        <v>0.90213888075007331</v>
      </c>
      <c r="BC17" s="11">
        <v>0.54897182931177946</v>
      </c>
      <c r="BD17" s="11">
        <v>0.62387776000112438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2.2318750000000002E-2</v>
      </c>
      <c r="BJ17" s="4">
        <f>DSTDEV(PlotSort,"PhxRed",$BL$31:$BL$32)/SQRT($BH17)</f>
        <v>1.5211075665996329E-3</v>
      </c>
      <c r="BK17" s="4">
        <f>DAVERAGE(PlotSort,"PhxRedEdge",$BL$31:$BL$32)</f>
        <v>0.15495</v>
      </c>
      <c r="BL17" s="4">
        <f>DSTDEV(PlotSort,"PhxRedEdge",$BL$31:$BL$32)/SQRT($BH17)</f>
        <v>1.0455445152327731E-2</v>
      </c>
      <c r="BM17" s="4">
        <f>DAVERAGE(PlotSort,"TMRed",$BL$31:$BL$32)</f>
        <v>2.1999999999999999E-2</v>
      </c>
      <c r="BN17" s="4">
        <f>DSTDEV(PlotSort,"TMRed",$BL$31:$BL$32)/SQRT($BH17)</f>
        <v>1.4912243292006736E-3</v>
      </c>
      <c r="BO17" s="4">
        <f>DAVERAGE(PlotSort,"TMNIR",$BL$31:$BL$32)</f>
        <v>0.45119375</v>
      </c>
      <c r="BP17" s="4">
        <f>DSTDEV(PlotSort,"TMNIR",$BL$31:$BL$32)/SQRT($BH17)</f>
        <v>2.9606240148474874E-2</v>
      </c>
      <c r="BQ17" s="4">
        <f>DAVERAGE(PlotSort,"NDRE",$BL$31:$BL$32)</f>
        <v>0.48964112233866197</v>
      </c>
      <c r="BR17" s="4">
        <f>DSTDEV(PlotSort,"NDRE",$BL$31:$BL$32)/SQRT($BH17)</f>
        <v>3.4348273687803887E-3</v>
      </c>
      <c r="BS17" s="4">
        <f>DAVERAGE(PlotSort,"rvi",$BL$31:$BL$32)</f>
        <v>20.627097701691987</v>
      </c>
      <c r="BT17" s="4">
        <f>DSTDEV(PlotSort,"rvi",$BL$31:$BL$32)/SQRT($BH17)</f>
        <v>0.40043782348685036</v>
      </c>
      <c r="BU17" s="17">
        <f>DAVERAGE(PlotSort,"ndvi",$BL$31:$BL$32)</f>
        <v>0.90702535055591738</v>
      </c>
      <c r="BV17" s="4">
        <f>DSTDEV(PlotSort,"ndvi",$BL$31:$BL$32)/SQRT($BH17)</f>
        <v>1.7998587096672871E-3</v>
      </c>
      <c r="BW17" s="17">
        <f>DAVERAGE(PlotSort,"SAVI",$BL$31:$BL$32)</f>
        <v>0.64954150487982498</v>
      </c>
      <c r="BX17" s="4">
        <f>DSTDEV(PlotSort,"SAVI",$BL$31:$BL$32)/SQRT($BH17)</f>
        <v>2.5168379429468334E-2</v>
      </c>
      <c r="BY17" s="17">
        <f>DAVERAGE(PlotSort,"CCCI",$BL$31:$BL$32)</f>
        <v>0.56972562509981162</v>
      </c>
      <c r="BZ17" s="4">
        <f>DSTDEV(PlotSort,"CCCI",$BL$31:$BL$32)/SQRT($BH17)</f>
        <v>1.5303078941470484E-2</v>
      </c>
    </row>
    <row r="18" spans="2:78" ht="13.5" customHeight="1" x14ac:dyDescent="0.2">
      <c r="B18" s="10">
        <v>223</v>
      </c>
      <c r="C18" s="10">
        <v>9.3439999999999994</v>
      </c>
      <c r="D18" s="10">
        <v>223.38933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37.5</v>
      </c>
      <c r="Q18" s="24">
        <v>1.77</v>
      </c>
      <c r="R18" s="24">
        <v>4.67</v>
      </c>
      <c r="S18" s="24">
        <v>46.88</v>
      </c>
      <c r="T18" s="24">
        <v>100.28</v>
      </c>
      <c r="U18" s="10">
        <v>5</v>
      </c>
      <c r="V18" s="10">
        <v>0.5</v>
      </c>
      <c r="W18" s="10">
        <v>1</v>
      </c>
      <c r="X18" s="10">
        <v>1</v>
      </c>
      <c r="Y18" s="10">
        <v>6</v>
      </c>
      <c r="Z18" s="10">
        <v>1</v>
      </c>
      <c r="AA18" s="10">
        <v>45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0.36199999999999999</v>
      </c>
      <c r="AK18" s="10">
        <v>8.8999999999999999E-3</v>
      </c>
      <c r="AL18" s="11">
        <v>1.38E-2</v>
      </c>
      <c r="AM18" s="11">
        <v>2.9999999999999997E-4</v>
      </c>
      <c r="AN18" s="11">
        <v>0.9042</v>
      </c>
      <c r="AO18" s="11">
        <v>1.2999999999999999E-3</v>
      </c>
      <c r="AP18" s="11">
        <v>9.9099999999999994E-2</v>
      </c>
      <c r="AQ18" s="11">
        <v>1E-4</v>
      </c>
      <c r="AR18" s="11">
        <v>0.70850000000000002</v>
      </c>
      <c r="AS18" s="11">
        <v>2.1899999999999999E-2</v>
      </c>
      <c r="AT18" s="11">
        <v>1.43E-2</v>
      </c>
      <c r="AU18" s="11">
        <v>4.0000000000000002E-4</v>
      </c>
      <c r="AV18" s="11">
        <v>16.471499999999999</v>
      </c>
      <c r="AW18" s="11">
        <v>0.129</v>
      </c>
      <c r="AX18" s="11">
        <v>0.26140000000000002</v>
      </c>
      <c r="AY18" s="11">
        <v>2E-3</v>
      </c>
      <c r="AZ18" s="11">
        <v>0.45020804438280171</v>
      </c>
      <c r="BA18" s="11">
        <v>18.27972027972028</v>
      </c>
      <c r="BB18" s="11">
        <v>0.89626405513239038</v>
      </c>
      <c r="BC18" s="11">
        <v>0.47782647930901123</v>
      </c>
      <c r="BD18" s="11">
        <v>0.38500139086070301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1.8849999999999999E-2</v>
      </c>
      <c r="BJ18" s="4">
        <f>DSTDEV(PlotSort,"PhxRed",$BJ$35:$BJ$36)/SQRT($BH18)</f>
        <v>1.2883451918384835E-3</v>
      </c>
      <c r="BK18" s="4">
        <f>DAVERAGE(PlotSort,"PhxRedEdge",$BJ$35:$BJ$36)</f>
        <v>0.13174374999999999</v>
      </c>
      <c r="BL18" s="4">
        <f>DSTDEV(PlotSort,"PhxRedEdge",$BJ$35:$BJ$36)/SQRT($BH18)</f>
        <v>9.7676505565992295E-3</v>
      </c>
      <c r="BM18" s="4">
        <f>DAVERAGE(PlotSort,"TMRed",$BJ$35:$BJ$36)</f>
        <v>1.8887500000000002E-2</v>
      </c>
      <c r="BN18" s="4">
        <f>DSTDEV(PlotSort,"TMRed",$BJ$35:$BJ$36)/SQRT($BH18)</f>
        <v>1.3279330743678308E-3</v>
      </c>
      <c r="BO18" s="4">
        <f>DAVERAGE(PlotSort,"TMNIR",$BJ$35:$BJ$36)</f>
        <v>0.36852499999999999</v>
      </c>
      <c r="BP18" s="4">
        <f>DSTDEV(PlotSort,"TMNIR",$BJ$35:$BJ$36)/SQRT($BH18)</f>
        <v>2.6965089313159454E-2</v>
      </c>
      <c r="BQ18" s="4">
        <f>DAVERAGE(PlotSort,"NDRE",$BJ$35:$BJ$36)</f>
        <v>0.47357946863152589</v>
      </c>
      <c r="BR18" s="4">
        <f>DSTDEV(PlotSort,"NDRE",$BJ$35:$BJ$36)/SQRT($BH18)</f>
        <v>5.7258231526148024E-3</v>
      </c>
      <c r="BS18" s="4">
        <f>DAVERAGE(PlotSort,"rvi",$BJ$35:$BJ$36)</f>
        <v>19.580851237408993</v>
      </c>
      <c r="BT18" s="4">
        <f>DSTDEV(PlotSort,"rvi",$BJ$35:$BJ$36)/SQRT($BH18)</f>
        <v>0.52800427713869891</v>
      </c>
      <c r="BU18" s="17">
        <f>DAVERAGE(PlotSort,"ndvi",$BJ$35:$BJ$36)</f>
        <v>0.90181999569733839</v>
      </c>
      <c r="BV18" s="4">
        <f>DSTDEV(PlotSort,"ndvi",$BJ$35:$BJ$36)/SQRT($BH18)</f>
        <v>2.6244518096716937E-3</v>
      </c>
      <c r="BW18" s="17">
        <f>DAVERAGE(PlotSort,"SAVI",$BJ$35:$BJ$36)</f>
        <v>0.57995534072231214</v>
      </c>
      <c r="BX18" s="4">
        <f>DSTDEV(PlotSort,"SAVI",$BJ$35:$BJ$36)/SQRT($BH18)</f>
        <v>2.3373846693014906E-2</v>
      </c>
      <c r="BY18" s="17">
        <f>DAVERAGE(PlotSort,"CCCI",$BJ$35:$BJ$36)</f>
        <v>0.49677122331682366</v>
      </c>
      <c r="BZ18" s="4">
        <f>DSTDEV(PlotSort,"CCCI",$BJ$35:$BJ$36)/SQRT($BH18)</f>
        <v>2.5667966892477849E-2</v>
      </c>
    </row>
    <row r="19" spans="2:78" ht="13.5" customHeight="1" x14ac:dyDescent="0.2">
      <c r="B19" s="10">
        <v>223</v>
      </c>
      <c r="C19" s="10">
        <v>9.3510000000000009</v>
      </c>
      <c r="D19" s="10">
        <v>223.38962000000001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37.5</v>
      </c>
      <c r="Q19" s="24">
        <v>1.77</v>
      </c>
      <c r="R19" s="24">
        <v>4.67</v>
      </c>
      <c r="S19" s="24">
        <v>46.8</v>
      </c>
      <c r="T19" s="24">
        <v>100.35</v>
      </c>
      <c r="U19" s="10">
        <v>5</v>
      </c>
      <c r="V19" s="10">
        <v>0.5</v>
      </c>
      <c r="W19" s="10">
        <v>1</v>
      </c>
      <c r="X19" s="10">
        <v>1</v>
      </c>
      <c r="Y19" s="10">
        <v>6</v>
      </c>
      <c r="Z19" s="10">
        <v>1</v>
      </c>
      <c r="AA19" s="10">
        <v>45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0.3281</v>
      </c>
      <c r="AK19" s="10">
        <v>2.6800000000000001E-2</v>
      </c>
      <c r="AL19" s="11">
        <v>1.21E-2</v>
      </c>
      <c r="AM19" s="11">
        <v>1E-3</v>
      </c>
      <c r="AN19" s="11">
        <v>0.80159999999999998</v>
      </c>
      <c r="AO19" s="11">
        <v>5.4399999999999997E-2</v>
      </c>
      <c r="AP19" s="11">
        <v>8.5099999999999995E-2</v>
      </c>
      <c r="AQ19" s="11">
        <v>5.7999999999999996E-3</v>
      </c>
      <c r="AR19" s="11">
        <v>0.61019999999999996</v>
      </c>
      <c r="AS19" s="11">
        <v>4.07E-2</v>
      </c>
      <c r="AT19" s="11">
        <v>1.1900000000000001E-2</v>
      </c>
      <c r="AU19" s="11">
        <v>8.0000000000000004E-4</v>
      </c>
      <c r="AV19" s="11">
        <v>16.467400000000001</v>
      </c>
      <c r="AW19" s="11">
        <v>1.0192000000000001</v>
      </c>
      <c r="AX19" s="11">
        <v>0.25290000000000001</v>
      </c>
      <c r="AY19" s="11">
        <v>1.5699999999999999E-2</v>
      </c>
      <c r="AZ19" s="11">
        <v>0.49644970414201184</v>
      </c>
      <c r="BA19" s="11">
        <v>21.252100840336134</v>
      </c>
      <c r="BB19" s="11">
        <v>0.91012084592145015</v>
      </c>
      <c r="BC19" s="11">
        <v>0.47267259414225948</v>
      </c>
      <c r="BD19" s="11">
        <v>0.59786284491779607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2.7668749999999999E-2</v>
      </c>
      <c r="BJ19" s="4">
        <f>DSTDEV(PlotSort,"PhxRed",$BK$35:$BK$36)/SQRT($BH19)</f>
        <v>3.8446052571536321E-4</v>
      </c>
      <c r="BK19" s="4">
        <f>DAVERAGE(PlotSort,"PhxRedEdge",$BK$35:$BK$36)</f>
        <v>0.192575</v>
      </c>
      <c r="BL19" s="4">
        <f>DSTDEV(PlotSort,"PhxRedEdge",$BK$35:$BK$36)/SQRT($BH19)</f>
        <v>3.239553724409172E-3</v>
      </c>
      <c r="BM19" s="4">
        <f>DAVERAGE(PlotSort,"TMRed",$BK$35:$BK$36)</f>
        <v>2.7625E-2</v>
      </c>
      <c r="BN19" s="4">
        <f>DSTDEV(PlotSort,"TMRed",$BK$35:$BK$36)/SQRT($BH19)</f>
        <v>5.0920689966522123E-4</v>
      </c>
      <c r="BO19" s="4">
        <f>DAVERAGE(PlotSort,"TMNIR",$BK$35:$BK$36)</f>
        <v>0.53108750000000005</v>
      </c>
      <c r="BP19" s="4">
        <f>DSTDEV(PlotSort,"TMNIR",$BK$35:$BK$36)/SQRT($BH19)</f>
        <v>6.4531831615619482E-3</v>
      </c>
      <c r="BQ19" s="4">
        <f>DAVERAGE(PlotSort,"NDRE",$BK$35:$BK$36)</f>
        <v>0.46784034249313178</v>
      </c>
      <c r="BR19" s="4">
        <f>DSTDEV(PlotSort,"NDRE",$BK$35:$BK$36)/SQRT($BH19)</f>
        <v>5.7901053054262531E-3</v>
      </c>
      <c r="BS19" s="4">
        <f>DAVERAGE(PlotSort,"rvi",$BK$35:$BK$36)</f>
        <v>19.312975353872005</v>
      </c>
      <c r="BT19" s="4">
        <f>DSTDEV(PlotSort,"rvi",$BK$35:$BK$36)/SQRT($BH19)</f>
        <v>0.40636647341855192</v>
      </c>
      <c r="BU19" s="17">
        <f>DAVERAGE(PlotSort,"ndvi",$BK$35:$BK$36)</f>
        <v>0.90095352640820969</v>
      </c>
      <c r="BV19" s="4">
        <f>DSTDEV(PlotSort,"ndvi",$BK$35:$BK$36)/SQRT($BH19)</f>
        <v>1.9644755984150612E-3</v>
      </c>
      <c r="BW19" s="17">
        <f>DAVERAGE(PlotSort,"SAVI",$BK$35:$BK$36)</f>
        <v>0.7128757711304472</v>
      </c>
      <c r="BX19" s="4">
        <f>DSTDEV(PlotSort,"SAVI",$BK$35:$BK$36)/SQRT($BH19)</f>
        <v>4.9435650991952558E-3</v>
      </c>
      <c r="BY19" s="17">
        <f>DAVERAGE(PlotSort,"CCCI",$BK$35:$BK$36)</f>
        <v>0.46797370885828427</v>
      </c>
      <c r="BZ19" s="4">
        <f>DSTDEV(PlotSort,"CCCI",$BK$35:$BK$36)/SQRT($BH19)</f>
        <v>2.7473501979291461E-2</v>
      </c>
    </row>
    <row r="20" spans="2:78" ht="13.5" customHeight="1" x14ac:dyDescent="0.2">
      <c r="B20" s="10">
        <v>223</v>
      </c>
      <c r="C20" s="10">
        <v>9.359</v>
      </c>
      <c r="D20" s="10">
        <v>223.38996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37.5</v>
      </c>
      <c r="Q20" s="24">
        <v>1.77</v>
      </c>
      <c r="R20" s="24">
        <v>4.67</v>
      </c>
      <c r="S20" s="24">
        <v>46.7</v>
      </c>
      <c r="T20" s="24">
        <v>100.43</v>
      </c>
      <c r="U20" s="10">
        <v>5</v>
      </c>
      <c r="V20" s="10">
        <v>0.5</v>
      </c>
      <c r="W20" s="10">
        <v>1</v>
      </c>
      <c r="X20" s="10">
        <v>1</v>
      </c>
      <c r="Y20" s="10">
        <v>6</v>
      </c>
      <c r="Z20" s="10">
        <v>1</v>
      </c>
      <c r="AA20" s="10">
        <v>45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0.31230000000000002</v>
      </c>
      <c r="AK20" s="10">
        <v>8.3999999999999995E-3</v>
      </c>
      <c r="AL20" s="11">
        <v>1.11E-2</v>
      </c>
      <c r="AM20" s="11">
        <v>2.9999999999999997E-4</v>
      </c>
      <c r="AN20" s="11">
        <v>0.75870000000000004</v>
      </c>
      <c r="AO20" s="11">
        <v>5.1999999999999998E-3</v>
      </c>
      <c r="AP20" s="11">
        <v>7.7700000000000005E-2</v>
      </c>
      <c r="AQ20" s="11">
        <v>5.0000000000000001E-4</v>
      </c>
      <c r="AR20" s="11">
        <v>0.57530000000000003</v>
      </c>
      <c r="AS20" s="11">
        <v>1.12E-2</v>
      </c>
      <c r="AT20" s="11">
        <v>1.09E-2</v>
      </c>
      <c r="AU20" s="11">
        <v>2.0000000000000001E-4</v>
      </c>
      <c r="AV20" s="11">
        <v>15.737299999999999</v>
      </c>
      <c r="AW20" s="11">
        <v>5.62E-2</v>
      </c>
      <c r="AX20" s="11">
        <v>0.2331</v>
      </c>
      <c r="AY20" s="11">
        <v>8.0000000000000004E-4</v>
      </c>
      <c r="AZ20" s="11">
        <v>0.49999999999999989</v>
      </c>
      <c r="BA20" s="11">
        <v>21.38532110091743</v>
      </c>
      <c r="BB20" s="11">
        <v>0.91065573770491803</v>
      </c>
      <c r="BC20" s="11">
        <v>0.44798387096774195</v>
      </c>
      <c r="BD20" s="11">
        <v>0.6155515338541776</v>
      </c>
      <c r="BE20" s="27"/>
    </row>
    <row r="21" spans="2:78" ht="13.5" customHeight="1" x14ac:dyDescent="0.2">
      <c r="B21" s="10">
        <v>223</v>
      </c>
      <c r="C21" s="10">
        <v>9.3670000000000009</v>
      </c>
      <c r="D21" s="10">
        <v>223.39028999999999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37.5</v>
      </c>
      <c r="Q21" s="24">
        <v>1.77</v>
      </c>
      <c r="R21" s="24">
        <v>4.67</v>
      </c>
      <c r="S21" s="24">
        <v>46.6</v>
      </c>
      <c r="T21" s="24">
        <v>100.51</v>
      </c>
      <c r="U21" s="10">
        <v>5</v>
      </c>
      <c r="V21" s="10">
        <v>0.5</v>
      </c>
      <c r="W21" s="10">
        <v>1</v>
      </c>
      <c r="X21" s="10">
        <v>1</v>
      </c>
      <c r="Y21" s="10">
        <v>6</v>
      </c>
      <c r="Z21" s="10">
        <v>1</v>
      </c>
      <c r="AA21" s="10">
        <v>45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0.57950000000000002</v>
      </c>
      <c r="AK21" s="10">
        <v>9.5000000000000001E-2</v>
      </c>
      <c r="AL21" s="11">
        <v>0.02</v>
      </c>
      <c r="AM21" s="11">
        <v>3.3E-3</v>
      </c>
      <c r="AN21" s="11">
        <v>1.4739</v>
      </c>
      <c r="AO21" s="11">
        <v>0.25409999999999999</v>
      </c>
      <c r="AP21" s="11">
        <v>0.14580000000000001</v>
      </c>
      <c r="AQ21" s="11">
        <v>2.5100000000000001E-2</v>
      </c>
      <c r="AR21" s="11">
        <v>1.0679000000000001</v>
      </c>
      <c r="AS21" s="11">
        <v>0.18820000000000001</v>
      </c>
      <c r="AT21" s="11">
        <v>1.95E-2</v>
      </c>
      <c r="AU21" s="11">
        <v>3.3999999999999998E-3</v>
      </c>
      <c r="AV21" s="11">
        <v>29.633800000000001</v>
      </c>
      <c r="AW21" s="11">
        <v>4.3139000000000003</v>
      </c>
      <c r="AX21" s="11">
        <v>0.4239</v>
      </c>
      <c r="AY21" s="11">
        <v>6.1699999999999998E-2</v>
      </c>
      <c r="AZ21" s="11">
        <v>0.48815165876777256</v>
      </c>
      <c r="BA21" s="11">
        <v>21.738461538461539</v>
      </c>
      <c r="BB21" s="11">
        <v>0.91204330175913384</v>
      </c>
      <c r="BC21" s="11">
        <v>0.64299342802628789</v>
      </c>
      <c r="BD21" s="11">
        <v>0.54726245749852054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0.2571</v>
      </c>
      <c r="BJ21" s="4"/>
      <c r="BK21" s="4">
        <f>DAVERAGE(PlotSort2,"PhxRedEdge",$BO$31:$BO$32)</f>
        <v>0.28010000000000002</v>
      </c>
      <c r="BL21" s="4"/>
      <c r="BM21" s="4">
        <f>DAVERAGE(PlotSort2,"TMRed",$BO$31:$BO$32)</f>
        <v>0.25190000000000001</v>
      </c>
      <c r="BN21" s="4"/>
      <c r="BO21" s="4">
        <f>DAVERAGE(PlotSort2,"TMNIR",$BO$31:$BO$32)</f>
        <v>0.3155</v>
      </c>
      <c r="BP21" s="4"/>
      <c r="BQ21" s="4">
        <f>DAVERAGE(PlotSort2,"NDRE",$BO$31:$BO$32)</f>
        <v>5.9435862995298835E-2</v>
      </c>
      <c r="BR21" s="4"/>
      <c r="BS21" s="4">
        <f>DAVERAGE(PlotSort2,"rvi",$BO$31:$BO$32)</f>
        <v>1.2524811433108376</v>
      </c>
      <c r="BT21" s="4"/>
      <c r="BU21" s="17">
        <f>DAVERAGE(PlotSort2,"ndvi",$BO$31:$BO$32)</f>
        <v>0.11209023616496297</v>
      </c>
      <c r="BV21" s="4"/>
      <c r="BW21" s="17">
        <f>DAVERAGE(PlotSort2,"SAVI",$BO$31:$BO$32)</f>
        <v>8.9376053962900479E-2</v>
      </c>
      <c r="BX21" s="4"/>
      <c r="BY21" s="17">
        <f>DAVERAGE(PlotSort2,"CCCI",$BO$31:$BO$32)</f>
        <v>0.50705997579202566</v>
      </c>
      <c r="BZ21" s="4"/>
    </row>
    <row r="22" spans="2:78" ht="13.5" customHeight="1" x14ac:dyDescent="0.2">
      <c r="B22" s="10">
        <v>223</v>
      </c>
      <c r="C22" s="10">
        <v>9.3759999999999994</v>
      </c>
      <c r="D22" s="10">
        <v>223.39067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37.5</v>
      </c>
      <c r="Q22" s="24">
        <v>1.77</v>
      </c>
      <c r="R22" s="24">
        <v>4.67</v>
      </c>
      <c r="S22" s="24">
        <v>46.49</v>
      </c>
      <c r="T22" s="24">
        <v>100.61</v>
      </c>
      <c r="U22" s="10">
        <v>5</v>
      </c>
      <c r="V22" s="10">
        <v>0.5</v>
      </c>
      <c r="W22" s="10">
        <v>1</v>
      </c>
      <c r="X22" s="10">
        <v>1</v>
      </c>
      <c r="Y22" s="10">
        <v>6</v>
      </c>
      <c r="Z22" s="10">
        <v>1</v>
      </c>
      <c r="AA22" s="10">
        <v>45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0.64670000000000005</v>
      </c>
      <c r="AK22" s="10">
        <v>0.1061</v>
      </c>
      <c r="AL22" s="11">
        <v>2.1499999999999998E-2</v>
      </c>
      <c r="AM22" s="11">
        <v>3.5000000000000001E-3</v>
      </c>
      <c r="AN22" s="11">
        <v>1.7202</v>
      </c>
      <c r="AO22" s="11">
        <v>0.3211</v>
      </c>
      <c r="AP22" s="11">
        <v>0.16389999999999999</v>
      </c>
      <c r="AQ22" s="11">
        <v>3.0599999999999999E-2</v>
      </c>
      <c r="AR22" s="11">
        <v>1.2355</v>
      </c>
      <c r="AS22" s="11">
        <v>0.2074</v>
      </c>
      <c r="AT22" s="11">
        <v>2.18E-2</v>
      </c>
      <c r="AU22" s="11">
        <v>3.7000000000000002E-3</v>
      </c>
      <c r="AV22" s="11">
        <v>35.651200000000003</v>
      </c>
      <c r="AW22" s="11">
        <v>6.0507</v>
      </c>
      <c r="AX22" s="11">
        <v>0.49109999999999998</v>
      </c>
      <c r="AY22" s="11">
        <v>8.3299999999999999E-2</v>
      </c>
      <c r="AZ22" s="11">
        <v>0.49954198473282441</v>
      </c>
      <c r="BA22" s="11">
        <v>22.527522935779817</v>
      </c>
      <c r="BB22" s="11">
        <v>0.91499317605771102</v>
      </c>
      <c r="BC22" s="11">
        <v>0.69498469740349478</v>
      </c>
      <c r="BD22" s="11">
        <v>0.60031712446969643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0.20710000000000001</v>
      </c>
      <c r="BJ22" s="4">
        <f>DSTDEV(PlotSort2,"PhxRed",$BP$31:$BP$32)/SQRT($BH22)</f>
        <v>3.1000000000000051E-3</v>
      </c>
      <c r="BK22" s="4">
        <f>DAVERAGE(PlotSort2,"PhxRedEdge",$BP$31:$BP$32)</f>
        <v>0.22095000000000001</v>
      </c>
      <c r="BL22" s="4">
        <f>DSTDEV(PlotSort2,"PhxRedEdge",$BP$31:$BP$32)/SQRT($BH22)</f>
        <v>4.049999999999998E-3</v>
      </c>
      <c r="BM22" s="4">
        <f>DAVERAGE(PlotSort2,"TMRed",$BP$31:$BP$32)</f>
        <v>0.2041</v>
      </c>
      <c r="BN22" s="4">
        <f>DSTDEV(PlotSort2,"TMRed",$BP$31:$BP$32)/SQRT($BH22)</f>
        <v>2.8999999999999994E-3</v>
      </c>
      <c r="BO22" s="4">
        <f>DAVERAGE(PlotSort2,"TMNIR",$BP$31:$BP$32)</f>
        <v>0.24110000000000001</v>
      </c>
      <c r="BP22" s="4">
        <f>DSTDEV(PlotSort2,"TMNIR",$BP$31:$BP$32)/SQRT($BH22)</f>
        <v>4.5000000000000031E-3</v>
      </c>
      <c r="BQ22" s="4">
        <f>DAVERAGE(PlotSort2,"NDRE",$BP$31:$BP$32)</f>
        <v>4.3606908724746048E-2</v>
      </c>
      <c r="BR22" s="4">
        <f>DSTDEV(PlotSort2,"NDRE",$BP$31:$BP$32)/SQRT($BH22)</f>
        <v>1.6699692761265594E-4</v>
      </c>
      <c r="BS22" s="4">
        <f>DAVERAGE(PlotSort2,"rvi",$BP$31:$BP$32)</f>
        <v>1.1812088819738575</v>
      </c>
      <c r="BT22" s="4">
        <f>DSTDEV(PlotSort2,"rvi",$BP$31:$BP$32)/SQRT($BH22)</f>
        <v>5.2645479778334892E-3</v>
      </c>
      <c r="BU22" s="17">
        <f>DAVERAGE(PlotSort2,"ndvi",$BP$31:$BP$32)</f>
        <v>8.3071929768958927E-2</v>
      </c>
      <c r="BV22" s="4">
        <f>DSTDEV(PlotSort2,"ndvi",$BP$31:$BP$32)/SQRT($BH22)</f>
        <v>2.2130901161493827E-3</v>
      </c>
      <c r="BW22" s="17">
        <f>DAVERAGE(PlotSort2,"SAVI",$BP$31:$BP$32)</f>
        <v>5.8701450681698325E-2</v>
      </c>
      <c r="BX22" s="4">
        <f>DSTDEV(PlotSort2,"SAVI",$BP$31:$BP$32)/SQRT($BH22)</f>
        <v>2.0795696836176901E-3</v>
      </c>
      <c r="BY22" s="17">
        <f>DAVERAGE(PlotSort2,"CCCI",$BP$31:$BP$32)</f>
        <v>0.49615431361457818</v>
      </c>
      <c r="BZ22" s="4">
        <f>DSTDEV(PlotSort2,"CCCI",$BP$31:$BP$32)/SQRT($BH22)</f>
        <v>2.0116911084800737E-2</v>
      </c>
    </row>
    <row r="23" spans="2:78" ht="13.5" customHeight="1" x14ac:dyDescent="0.2">
      <c r="B23" s="10">
        <v>223</v>
      </c>
      <c r="C23" s="10">
        <v>9.3829999999999991</v>
      </c>
      <c r="D23" s="10">
        <v>223.39096000000001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37.5</v>
      </c>
      <c r="Q23" s="24">
        <v>1.77</v>
      </c>
      <c r="R23" s="24">
        <v>4.67</v>
      </c>
      <c r="S23" s="24">
        <v>46.4</v>
      </c>
      <c r="T23" s="24">
        <v>100.68</v>
      </c>
      <c r="U23" s="10">
        <v>5</v>
      </c>
      <c r="V23" s="10">
        <v>0.5</v>
      </c>
      <c r="W23" s="10">
        <v>1</v>
      </c>
      <c r="X23" s="10">
        <v>1</v>
      </c>
      <c r="Y23" s="10">
        <v>6</v>
      </c>
      <c r="Z23" s="10">
        <v>1</v>
      </c>
      <c r="AA23" s="10">
        <v>45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0.52549999999999997</v>
      </c>
      <c r="AK23" s="10">
        <v>6.13E-2</v>
      </c>
      <c r="AL23" s="11">
        <v>1.7000000000000001E-2</v>
      </c>
      <c r="AM23" s="11">
        <v>2E-3</v>
      </c>
      <c r="AN23" s="11">
        <v>1.1518999999999999</v>
      </c>
      <c r="AO23" s="11">
        <v>8.9899999999999994E-2</v>
      </c>
      <c r="AP23" s="11">
        <v>0.1067</v>
      </c>
      <c r="AQ23" s="11">
        <v>8.3000000000000001E-3</v>
      </c>
      <c r="AR23" s="11">
        <v>0.99280000000000002</v>
      </c>
      <c r="AS23" s="11">
        <v>0.12470000000000001</v>
      </c>
      <c r="AT23" s="11">
        <v>1.7000000000000001E-2</v>
      </c>
      <c r="AU23" s="11">
        <v>2.0999999999999999E-3</v>
      </c>
      <c r="AV23" s="11">
        <v>21.812999999999999</v>
      </c>
      <c r="AW23" s="11">
        <v>2.1133000000000002</v>
      </c>
      <c r="AX23" s="11">
        <v>0.29210000000000003</v>
      </c>
      <c r="AY23" s="11">
        <v>2.8299999999999999E-2</v>
      </c>
      <c r="AZ23" s="11">
        <v>0.46489468405215645</v>
      </c>
      <c r="BA23" s="11">
        <v>17.182352941176472</v>
      </c>
      <c r="BB23" s="11">
        <v>0.89000323519896463</v>
      </c>
      <c r="BC23" s="11">
        <v>0.5100111234705228</v>
      </c>
      <c r="BD23" s="11">
        <v>0.48368786294469235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8.9249999999999996E-2</v>
      </c>
      <c r="BJ23" s="4">
        <f>DSTDEV(PlotSort2,"PhxRed",$BQ$31:$BQ$32)/SQRT($BH23)</f>
        <v>2.6850000000000006E-2</v>
      </c>
      <c r="BK23" s="4">
        <f>DAVERAGE(PlotSort2,"PhxRedEdge",$BQ$31:$BQ$32)</f>
        <v>0.10894999999999999</v>
      </c>
      <c r="BL23" s="4">
        <f>DSTDEV(PlotSort2,"PhxRedEdge",$BQ$31:$BQ$32)/SQRT($BH23)</f>
        <v>3.7550000000000028E-2</v>
      </c>
      <c r="BM23" s="4">
        <f>DAVERAGE(PlotSort2,"TMRed",$BQ$31:$BQ$32)</f>
        <v>0.09</v>
      </c>
      <c r="BN23" s="4">
        <f>DSTDEV(PlotSort2,"TMRed",$BQ$31:$BQ$32)/SQRT($BH23)</f>
        <v>2.6500000000000027E-2</v>
      </c>
      <c r="BO23" s="4">
        <f>DAVERAGE(PlotSort2,"TMNIR",$BQ$31:$BQ$32)</f>
        <v>0.1177</v>
      </c>
      <c r="BP23" s="4">
        <f>DSTDEV(PlotSort2,"TMNIR",$BQ$31:$BQ$32)/SQRT($BH23)</f>
        <v>4.6300000000000015E-2</v>
      </c>
      <c r="BQ23" s="4">
        <f>DAVERAGE(PlotSort2,"NDRE",$BQ$31:$BQ$32)</f>
        <v>2.8180354267310814E-2</v>
      </c>
      <c r="BR23" s="4">
        <f>DSTDEV(PlotSort2,"NDRE",$BQ$31:$BQ$32)/SQRT($BH23)</f>
        <v>2.818035426731081E-2</v>
      </c>
      <c r="BS23" s="4">
        <f>DAVERAGE(PlotSort2,"rvi",$BQ$31:$BQ$32)</f>
        <v>1.2660673853536548</v>
      </c>
      <c r="BT23" s="4">
        <f>DSTDEV(PlotSort2,"rvi",$BQ$31:$BQ$32)/SQRT($BH23)</f>
        <v>0.14165793653475703</v>
      </c>
      <c r="BU23" s="17">
        <f>DAVERAGE(PlotSort2,"ndvi",$BQ$31:$BQ$32)</f>
        <v>0.113951180580056</v>
      </c>
      <c r="BV23" s="4">
        <f>DSTDEV(PlotSort2,"ndvi",$BQ$31:$BQ$32)/SQRT($BH23)</f>
        <v>5.5389282878054502E-2</v>
      </c>
      <c r="BW23" s="17">
        <f>DAVERAGE(PlotSort2,"SAVI",$BQ$31:$BQ$32)</f>
        <v>5.4975996361137355E-2</v>
      </c>
      <c r="BX23" s="4">
        <f>DSTDEV(PlotSort2,"SAVI",$BQ$31:$BQ$32)/SQRT($BH23)</f>
        <v>3.6311639769548106E-2</v>
      </c>
      <c r="BY23" s="17">
        <f>DAVERAGE(PlotSort2,"CCCI",$BQ$31:$BQ$32)</f>
        <v>-9.8316110491536782E-2</v>
      </c>
      <c r="BZ23" s="4">
        <f>DSTDEV(PlotSort2,"CCCI",$BQ$31:$BQ$32)/SQRT($BH23)</f>
        <v>8.2152064779765929E-2</v>
      </c>
    </row>
    <row r="24" spans="2:78" ht="13.5" customHeight="1" x14ac:dyDescent="0.2">
      <c r="B24" s="10">
        <v>223</v>
      </c>
      <c r="C24" s="10">
        <v>9.3919999999999995</v>
      </c>
      <c r="D24" s="10">
        <v>223.39133000000001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37.5</v>
      </c>
      <c r="Q24" s="24">
        <v>1.77</v>
      </c>
      <c r="R24" s="24">
        <v>4.67</v>
      </c>
      <c r="S24" s="24">
        <v>46.29</v>
      </c>
      <c r="T24" s="24">
        <v>100.77</v>
      </c>
      <c r="U24" s="10">
        <v>5</v>
      </c>
      <c r="V24" s="10">
        <v>0.5</v>
      </c>
      <c r="W24" s="10">
        <v>1</v>
      </c>
      <c r="X24" s="10">
        <v>1</v>
      </c>
      <c r="Y24" s="10">
        <v>6</v>
      </c>
      <c r="Z24" s="10">
        <v>1</v>
      </c>
      <c r="AA24" s="10">
        <v>45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0.58819999999999995</v>
      </c>
      <c r="AK24" s="10">
        <v>7.3000000000000001E-3</v>
      </c>
      <c r="AL24" s="11">
        <v>1.84E-2</v>
      </c>
      <c r="AM24" s="11">
        <v>2.0000000000000001E-4</v>
      </c>
      <c r="AN24" s="11">
        <v>1.3746</v>
      </c>
      <c r="AO24" s="11">
        <v>7.2099999999999997E-2</v>
      </c>
      <c r="AP24" s="11">
        <v>0.123</v>
      </c>
      <c r="AQ24" s="11">
        <v>6.4999999999999997E-3</v>
      </c>
      <c r="AR24" s="11">
        <v>1.1354</v>
      </c>
      <c r="AS24" s="11">
        <v>5.0099999999999999E-2</v>
      </c>
      <c r="AT24" s="11">
        <v>1.8800000000000001E-2</v>
      </c>
      <c r="AU24" s="11">
        <v>8.0000000000000004E-4</v>
      </c>
      <c r="AV24" s="11">
        <v>24.731200000000001</v>
      </c>
      <c r="AW24" s="11">
        <v>1.4581</v>
      </c>
      <c r="AX24" s="11">
        <v>0.3196</v>
      </c>
      <c r="AY24" s="11">
        <v>1.8800000000000001E-2</v>
      </c>
      <c r="AZ24" s="11">
        <v>0.44419340262087664</v>
      </c>
      <c r="BA24" s="11">
        <v>17</v>
      </c>
      <c r="BB24" s="11">
        <v>0.88888888888888895</v>
      </c>
      <c r="BC24" s="11">
        <v>0.53816793893129766</v>
      </c>
      <c r="BD24" s="11">
        <v>0.37240527539050416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0.51200000000000001</v>
      </c>
      <c r="BJ24" s="4"/>
      <c r="BK24" s="4">
        <f>DAVERAGE(PlotSort2,"PhxRedEdge",$BR$31:$BR$32)</f>
        <v>0.48800000000000004</v>
      </c>
      <c r="BL24" s="4"/>
      <c r="BM24" s="4">
        <f>DAVERAGE(PlotSort2,"TMRed",$BR$31:$BR$32)</f>
        <v>0.51249999999999996</v>
      </c>
      <c r="BN24" s="4"/>
      <c r="BO24" s="4">
        <f>DAVERAGE(PlotSort2,"TMNIR",$BR$31:$BR$32)</f>
        <v>0.47739999999999999</v>
      </c>
      <c r="BP24" s="4"/>
      <c r="BQ24" s="4">
        <f>DAVERAGE(PlotSort2,"NDRE",$BR$31:$BR$32)</f>
        <v>-1.0979904702713957E-2</v>
      </c>
      <c r="BR24" s="4"/>
      <c r="BS24" s="4">
        <f>DAVERAGE(PlotSort2,"rvi",$BR$31:$BR$32)</f>
        <v>23.287804878048782</v>
      </c>
      <c r="BT24" s="4"/>
      <c r="BU24" s="17">
        <f>DAVERAGE(PlotSort2,"ndvi",$BR$31:$BR$32)</f>
        <v>-3.5458127083543754E-2</v>
      </c>
      <c r="BV24" s="4"/>
      <c r="BW24" s="17">
        <f>DAVERAGE(PlotSort2,"SAVI",$BR$31:$BR$32)</f>
        <v>-3.5337942143768002E-2</v>
      </c>
      <c r="BX24" s="4"/>
      <c r="BY24" s="17">
        <f>DAVERAGE(PlotSort2,"CCCI",$BR$31:$BR$32)</f>
        <v>0.74911221936005179</v>
      </c>
      <c r="BZ24" s="4"/>
    </row>
    <row r="25" spans="2:78" ht="13.5" customHeight="1" x14ac:dyDescent="0.2">
      <c r="B25" s="10">
        <v>223</v>
      </c>
      <c r="C25" s="10">
        <v>9.4</v>
      </c>
      <c r="D25" s="10">
        <v>223.39167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37.5</v>
      </c>
      <c r="Q25" s="24">
        <v>1.77</v>
      </c>
      <c r="R25" s="24">
        <v>4.67</v>
      </c>
      <c r="S25" s="24">
        <v>46.19</v>
      </c>
      <c r="T25" s="24">
        <v>100.86</v>
      </c>
      <c r="U25" s="10">
        <v>5</v>
      </c>
      <c r="V25" s="10">
        <v>0.5</v>
      </c>
      <c r="W25" s="10">
        <v>1</v>
      </c>
      <c r="X25" s="10">
        <v>1</v>
      </c>
      <c r="Y25" s="10">
        <v>6</v>
      </c>
      <c r="Z25" s="10">
        <v>1</v>
      </c>
      <c r="AA25" s="10">
        <v>45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0.62380000000000002</v>
      </c>
      <c r="AK25" s="10">
        <v>4.6899999999999997E-2</v>
      </c>
      <c r="AL25" s="11">
        <v>1.89E-2</v>
      </c>
      <c r="AM25" s="11">
        <v>1.4E-3</v>
      </c>
      <c r="AN25" s="11">
        <v>1.3395999999999999</v>
      </c>
      <c r="AO25" s="11">
        <v>8.7300000000000003E-2</v>
      </c>
      <c r="AP25" s="11">
        <v>0.1163</v>
      </c>
      <c r="AQ25" s="11">
        <v>7.6E-3</v>
      </c>
      <c r="AR25" s="11">
        <v>1.2126999999999999</v>
      </c>
      <c r="AS25" s="11">
        <v>0.1104</v>
      </c>
      <c r="AT25" s="11">
        <v>1.95E-2</v>
      </c>
      <c r="AU25" s="11">
        <v>1.8E-3</v>
      </c>
      <c r="AV25" s="11">
        <v>23.7973</v>
      </c>
      <c r="AW25" s="11">
        <v>1.0442</v>
      </c>
      <c r="AX25" s="11">
        <v>0.29830000000000001</v>
      </c>
      <c r="AY25" s="11">
        <v>1.3100000000000001E-2</v>
      </c>
      <c r="AZ25" s="11">
        <v>0.43897732754462127</v>
      </c>
      <c r="BA25" s="11">
        <v>15.297435897435898</v>
      </c>
      <c r="BB25" s="11">
        <v>0.87728130899937062</v>
      </c>
      <c r="BC25" s="11">
        <v>0.51137197358767428</v>
      </c>
      <c r="BD25" s="11">
        <v>0.37599558115731013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1.0018333333333336</v>
      </c>
      <c r="BJ25" s="4">
        <f>DSTDEV(PlotSort2,"PhxRed",$BS$31:$BS$32)/SQRT($BH25)</f>
        <v>4.2490521818923993E-3</v>
      </c>
      <c r="BK25" s="4">
        <f>DAVERAGE(PlotSort2,"PhxRedEdge",$BS$31:$BS$32)</f>
        <v>1.0016666666666667</v>
      </c>
      <c r="BL25" s="4">
        <f>DSTDEV(PlotSort2,"PhxRedEdge",$BS$31:$BS$32)/SQRT($BH25)</f>
        <v>4.2787589062458133E-3</v>
      </c>
      <c r="BM25" s="4">
        <f>DAVERAGE(PlotSort2,"TMRed",$BS$31:$BS$32)</f>
        <v>1.0018333333333336</v>
      </c>
      <c r="BN25" s="4">
        <f>DSTDEV(PlotSort2,"TMRed",$BS$31:$BS$32)/SQRT($BH25)</f>
        <v>4.2490521818923993E-3</v>
      </c>
      <c r="BO25" s="4">
        <f>DAVERAGE(PlotSort2,"TMNIR",$BS$31:$BS$32)</f>
        <v>1.0016666666666667</v>
      </c>
      <c r="BP25" s="4">
        <f>DSTDEV(PlotSort2,"TMNIR",$BS$31:$BS$32)/SQRT($BH25)</f>
        <v>4.2787589062458133E-3</v>
      </c>
      <c r="BQ25" s="4">
        <f>DAVERAGE(PlotSort2,"NDRE",$BS$31:$BS$32)</f>
        <v>0.745546030039547</v>
      </c>
      <c r="BR25" s="4">
        <f>DSTDEV(PlotSort2,"NDRE",$BS$31:$BS$32)/SQRT($BH25)</f>
        <v>1.4076404994280555E-3</v>
      </c>
      <c r="BS25" s="4">
        <f>DAVERAGE(PlotSort2,"rvi",$BS$31:$BS$32)</f>
        <v>1.2477552893442787</v>
      </c>
      <c r="BT25" s="4">
        <f>DSTDEV(PlotSort2,"rvi",$BS$31:$BS$32)/SQRT($BH25)</f>
        <v>3.2796360919031389E-2</v>
      </c>
      <c r="BU25" s="17">
        <f>DAVERAGE(PlotSort2,"ndvi",$BS$31:$BS$32)</f>
        <v>0.10983969685585952</v>
      </c>
      <c r="BV25" s="4">
        <f>DSTDEV(PlotSort2,"ndvi",$BS$31:$BS$32)/SQRT($BH25)</f>
        <v>1.3150183984273735E-2</v>
      </c>
      <c r="BW25" s="17">
        <f>DAVERAGE(PlotSort2,"SAVI",$BS$31:$BS$32)</f>
        <v>0.16388024494007983</v>
      </c>
      <c r="BX25" s="4">
        <f>DSTDEV(PlotSort2,"SAVI",$BS$31:$BS$32)/SQRT($BH25)</f>
        <v>2.0008720374344407E-2</v>
      </c>
      <c r="BY25" s="17">
        <f>DAVERAGE(PlotSort2,"CCCI",$BS$31:$BS$32)</f>
        <v>13.331854328651255</v>
      </c>
      <c r="BZ25" s="4">
        <f>DSTDEV(PlotSort2,"CCCI",$BS$31:$BS$32)/SQRT($BH25)</f>
        <v>0.63668513547319106</v>
      </c>
    </row>
    <row r="26" spans="2:78" ht="13.5" customHeight="1" x14ac:dyDescent="0.2">
      <c r="B26" s="10">
        <v>223</v>
      </c>
      <c r="C26" s="10">
        <v>9.6319999999999997</v>
      </c>
      <c r="D26" s="10">
        <v>223.40133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37.5</v>
      </c>
      <c r="Q26" s="24">
        <v>1.77</v>
      </c>
      <c r="R26" s="24">
        <v>4.67</v>
      </c>
      <c r="S26" s="24">
        <v>43.34</v>
      </c>
      <c r="T26" s="24">
        <v>103.38</v>
      </c>
      <c r="U26" s="10">
        <v>5</v>
      </c>
      <c r="V26" s="10">
        <v>0.5</v>
      </c>
      <c r="W26" s="10">
        <v>1</v>
      </c>
      <c r="X26" s="10">
        <v>1</v>
      </c>
      <c r="Y26" s="10">
        <v>6</v>
      </c>
      <c r="Z26" s="10">
        <v>1</v>
      </c>
      <c r="AA26" s="10">
        <v>45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1.0047999999999999</v>
      </c>
      <c r="AK26" s="10">
        <v>1.1900000000000001E-2</v>
      </c>
      <c r="AL26" s="11">
        <v>2.8500000000000001E-2</v>
      </c>
      <c r="AM26" s="11">
        <v>2.9999999999999997E-4</v>
      </c>
      <c r="AN26" s="11">
        <v>2.5874000000000001</v>
      </c>
      <c r="AO26" s="11">
        <v>4.7000000000000002E-3</v>
      </c>
      <c r="AP26" s="11">
        <v>0.20949999999999999</v>
      </c>
      <c r="AQ26" s="11">
        <v>4.0000000000000002E-4</v>
      </c>
      <c r="AR26" s="11">
        <v>1.9096</v>
      </c>
      <c r="AS26" s="11">
        <v>3.3099999999999997E-2</v>
      </c>
      <c r="AT26" s="11">
        <v>2.87E-2</v>
      </c>
      <c r="AU26" s="11">
        <v>5.0000000000000001E-4</v>
      </c>
      <c r="AV26" s="11">
        <v>46.121899999999997</v>
      </c>
      <c r="AW26" s="11">
        <v>0.76339999999999997</v>
      </c>
      <c r="AX26" s="11">
        <v>0.54179999999999995</v>
      </c>
      <c r="AY26" s="11">
        <v>8.9999999999999993E-3</v>
      </c>
      <c r="AZ26" s="11">
        <v>0.44230001331026214</v>
      </c>
      <c r="BA26" s="11">
        <v>18.878048780487802</v>
      </c>
      <c r="BB26" s="11">
        <v>0.8993865030674848</v>
      </c>
      <c r="BC26" s="11">
        <v>0.71896310135450725</v>
      </c>
      <c r="BD26" s="11">
        <v>0.33299948464821305</v>
      </c>
      <c r="BE26" s="27"/>
    </row>
    <row r="27" spans="2:78" ht="13.5" customHeight="1" x14ac:dyDescent="0.2">
      <c r="B27" s="10">
        <v>223</v>
      </c>
      <c r="C27" s="10">
        <v>9.6229999999999993</v>
      </c>
      <c r="D27" s="10">
        <v>223.40096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37.5</v>
      </c>
      <c r="Q27" s="24">
        <v>1.77</v>
      </c>
      <c r="R27" s="24">
        <v>4.67</v>
      </c>
      <c r="S27" s="24">
        <v>43.45</v>
      </c>
      <c r="T27" s="24">
        <v>103.28</v>
      </c>
      <c r="U27" s="10">
        <v>5</v>
      </c>
      <c r="V27" s="10">
        <v>0.5</v>
      </c>
      <c r="W27" s="10">
        <v>1</v>
      </c>
      <c r="X27" s="10">
        <v>1</v>
      </c>
      <c r="Y27" s="10">
        <v>6</v>
      </c>
      <c r="Z27" s="10">
        <v>1</v>
      </c>
      <c r="AA27" s="10">
        <v>45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0.93030000000000002</v>
      </c>
      <c r="AK27" s="10">
        <v>3.1099999999999999E-2</v>
      </c>
      <c r="AL27" s="11">
        <v>2.63E-2</v>
      </c>
      <c r="AM27" s="11">
        <v>8.9999999999999998E-4</v>
      </c>
      <c r="AN27" s="11">
        <v>2.3334000000000001</v>
      </c>
      <c r="AO27" s="11">
        <v>4.7199999999999999E-2</v>
      </c>
      <c r="AP27" s="11">
        <v>0.1883</v>
      </c>
      <c r="AQ27" s="11">
        <v>3.8E-3</v>
      </c>
      <c r="AR27" s="11">
        <v>1.7563</v>
      </c>
      <c r="AS27" s="11">
        <v>3.5299999999999998E-2</v>
      </c>
      <c r="AT27" s="11">
        <v>2.63E-2</v>
      </c>
      <c r="AU27" s="11">
        <v>5.0000000000000001E-4</v>
      </c>
      <c r="AV27" s="11">
        <v>43.983699999999999</v>
      </c>
      <c r="AW27" s="11">
        <v>1.3707</v>
      </c>
      <c r="AX27" s="11">
        <v>0.51480000000000004</v>
      </c>
      <c r="AY27" s="11">
        <v>1.6E-2</v>
      </c>
      <c r="AZ27" s="11">
        <v>0.46437206656236663</v>
      </c>
      <c r="BA27" s="11">
        <v>19.574144486692017</v>
      </c>
      <c r="BB27" s="11">
        <v>0.90279061171687303</v>
      </c>
      <c r="BC27" s="11">
        <v>0.70382287964652768</v>
      </c>
      <c r="BD27" s="11">
        <v>0.44430959465318409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4.41E-2</v>
      </c>
      <c r="BJ27" s="4">
        <f>DSTDEV(PlotSort2,"PhxRed",$BT$31:$BT$32)/SQRT($BH27)</f>
        <v>3.200000000000001E-3</v>
      </c>
      <c r="BK27" s="4">
        <f>DAVERAGE(PlotSort2,"PhxRedEdge",$BT$31:$BT$32)</f>
        <v>0.12465</v>
      </c>
      <c r="BL27" s="4">
        <f>DSTDEV(PlotSort2,"PhxRedEdge",$BT$31:$BT$32)/SQRT($BH27)</f>
        <v>2.305000000000005E-2</v>
      </c>
      <c r="BM27" s="4">
        <f>DAVERAGE(PlotSort2,"TMRed",$BT$31:$BT$32)</f>
        <v>4.4149999999999995E-2</v>
      </c>
      <c r="BN27" s="4">
        <f>DSTDEV(PlotSort2,"TMRed",$BT$31:$BT$32)/SQRT($BH27)</f>
        <v>3.0500000000000002E-3</v>
      </c>
      <c r="BO27" s="4">
        <f>DAVERAGE(PlotSort2,"TMNIR",$BT$31:$BT$32)</f>
        <v>0.28460000000000002</v>
      </c>
      <c r="BP27" s="4">
        <f>DSTDEV(PlotSort2,"TMNIR",$BT$31:$BT$32)/SQRT($BH27)</f>
        <v>6.7599999999999938E-2</v>
      </c>
      <c r="BQ27" s="4">
        <f>DAVERAGE(PlotSort2,"NDRE",$BT$31:$BT$32)</f>
        <v>0.38564574182884287</v>
      </c>
      <c r="BR27" s="4">
        <f>DSTDEV(PlotSort2,"NDRE",$BT$31:$BT$32)/SQRT($BH27)</f>
        <v>2.3436074534429807E-2</v>
      </c>
      <c r="BS27" s="4">
        <f>DAVERAGE(PlotSort2,"rvi",$BT$31:$BT$32)</f>
        <v>6.3708348797888572</v>
      </c>
      <c r="BT27" s="4">
        <f>DSTDEV(PlotSort2,"rvi",$BT$31:$BT$32)/SQRT($BH27)</f>
        <v>1.0910295269908055</v>
      </c>
      <c r="BU27" s="17">
        <f>DAVERAGE(PlotSort2,"ndvi",$BT$31:$BT$32)</f>
        <v>0.72258212968425894</v>
      </c>
      <c r="BV27" s="4">
        <f>DSTDEV(PlotSort2,"ndvi",$BT$31:$BT$32)/SQRT($BH27)</f>
        <v>4.1063338518044383E-2</v>
      </c>
      <c r="BW27" s="17">
        <f>DAVERAGE(PlotSort2,"SAVI",$BT$31:$BT$32)</f>
        <v>0.42835680190962289</v>
      </c>
      <c r="BX27" s="4">
        <f>DSTDEV(PlotSort2,"SAVI",$BT$31:$BT$32)/SQRT($BH27)</f>
        <v>8.0315646389242851E-2</v>
      </c>
      <c r="BY27" s="17">
        <f>DAVERAGE(PlotSort2,"CCCI",$BT$31:$BT$32)</f>
        <v>0.53714691171365714</v>
      </c>
      <c r="BZ27" s="4">
        <f>DSTDEV(PlotSort2,"CCCI",$BT$31:$BT$32)/SQRT($BH27)</f>
        <v>1.0467494369810149E-2</v>
      </c>
    </row>
    <row r="28" spans="2:78" ht="13.5" customHeight="1" x14ac:dyDescent="0.2">
      <c r="B28" s="10">
        <v>223</v>
      </c>
      <c r="C28" s="10">
        <v>9.6150000000000002</v>
      </c>
      <c r="D28" s="10">
        <v>223.40063000000001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37.5</v>
      </c>
      <c r="Q28" s="24">
        <v>1.77</v>
      </c>
      <c r="R28" s="24">
        <v>4.67</v>
      </c>
      <c r="S28" s="24">
        <v>43.55</v>
      </c>
      <c r="T28" s="24">
        <v>103.19</v>
      </c>
      <c r="U28" s="10">
        <v>5</v>
      </c>
      <c r="V28" s="10">
        <v>0.5</v>
      </c>
      <c r="W28" s="10">
        <v>1</v>
      </c>
      <c r="X28" s="10">
        <v>1</v>
      </c>
      <c r="Y28" s="10">
        <v>6</v>
      </c>
      <c r="Z28" s="10">
        <v>1</v>
      </c>
      <c r="AA28" s="10">
        <v>45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0.96550000000000002</v>
      </c>
      <c r="AK28" s="10">
        <v>8.1900000000000001E-2</v>
      </c>
      <c r="AL28" s="11">
        <v>2.7199999999999998E-2</v>
      </c>
      <c r="AM28" s="11">
        <v>2.3E-3</v>
      </c>
      <c r="AN28" s="11">
        <v>2.3578000000000001</v>
      </c>
      <c r="AO28" s="11">
        <v>9.8599999999999993E-2</v>
      </c>
      <c r="AP28" s="11">
        <v>0.18959999999999999</v>
      </c>
      <c r="AQ28" s="11">
        <v>7.9000000000000008E-3</v>
      </c>
      <c r="AR28" s="11">
        <v>1.8019000000000001</v>
      </c>
      <c r="AS28" s="11">
        <v>0.19439999999999999</v>
      </c>
      <c r="AT28" s="11">
        <v>2.69E-2</v>
      </c>
      <c r="AU28" s="11">
        <v>2.8999999999999998E-3</v>
      </c>
      <c r="AV28" s="11">
        <v>44.114699999999999</v>
      </c>
      <c r="AW28" s="11">
        <v>1.9218999999999999</v>
      </c>
      <c r="AX28" s="11">
        <v>0.51459999999999995</v>
      </c>
      <c r="AY28" s="11">
        <v>2.24E-2</v>
      </c>
      <c r="AZ28" s="11">
        <v>0.46151661459812549</v>
      </c>
      <c r="BA28" s="11">
        <v>19.130111524163567</v>
      </c>
      <c r="BB28" s="11">
        <v>0.90064635272391502</v>
      </c>
      <c r="BC28" s="11">
        <v>0.70240038406144967</v>
      </c>
      <c r="BD28" s="11">
        <v>0.43474168435810551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2.4300000000000002E-2</v>
      </c>
      <c r="BJ28" s="4">
        <f>DSTDEV(PlotSort2,"PhxRed",$BU$31:$BU$32)/SQRT($BH28)</f>
        <v>4.4999999999999849E-3</v>
      </c>
      <c r="BK28" s="4">
        <f>DAVERAGE(PlotSort2,"PhxRedEdge",$BU$31:$BU$32)</f>
        <v>0.11065</v>
      </c>
      <c r="BL28" s="4">
        <f>DSTDEV(PlotSort2,"PhxRedEdge",$BU$31:$BU$32)/SQRT($BH28)</f>
        <v>1.0749999999999994E-2</v>
      </c>
      <c r="BM28" s="4">
        <f>DAVERAGE(PlotSort2,"TMRed",$BU$31:$BU$32)</f>
        <v>2.4300000000000002E-2</v>
      </c>
      <c r="BN28" s="4">
        <f>DSTDEV(PlotSort2,"TMRed",$BU$31:$BU$32)/SQRT($BH28)</f>
        <v>4.2999999999999896E-3</v>
      </c>
      <c r="BO28" s="4">
        <f>DAVERAGE(PlotSort2,"TMNIR",$BU$31:$BU$32)</f>
        <v>0.29415000000000002</v>
      </c>
      <c r="BP28" s="4">
        <f>DSTDEV(PlotSort2,"TMNIR",$BU$31:$BU$32)/SQRT($BH28)</f>
        <v>1.7149999999999999E-2</v>
      </c>
      <c r="BQ28" s="4">
        <f>DAVERAGE(PlotSort2,"NDRE",$BU$31:$BU$32)</f>
        <v>0.45437905460496186</v>
      </c>
      <c r="BR28" s="4">
        <f>DSTDEV(PlotSort2,"NDRE",$BU$31:$BU$32)/SQRT($BH28)</f>
        <v>1.5506856777367711E-2</v>
      </c>
      <c r="BS28" s="4">
        <f>DAVERAGE(PlotSort2,"rvi",$BU$31:$BU$32)</f>
        <v>12.367307692307694</v>
      </c>
      <c r="BT28" s="4">
        <f>DSTDEV(PlotSort2,"rvi",$BU$31:$BU$32)/SQRT($BH28)</f>
        <v>1.4826923076923098</v>
      </c>
      <c r="BU28" s="17">
        <f>DAVERAGE(PlotSort2,"ndvi",$BU$31:$BU$32)</f>
        <v>0.84851753783792616</v>
      </c>
      <c r="BV28" s="4">
        <f>DSTDEV(PlotSort2,"ndvi",$BU$31:$BU$32)/SQRT($BH28)</f>
        <v>1.6802327481939161E-2</v>
      </c>
      <c r="BW28" s="17">
        <f>DAVERAGE(PlotSort2,"SAVI",$BU$31:$BU$32)</f>
        <v>0.49428518332005522</v>
      </c>
      <c r="BX28" s="4">
        <f>DSTDEV(PlotSort2,"SAVI",$BU$31:$BU$32)/SQRT($BH28)</f>
        <v>1.0596350195839458E-2</v>
      </c>
      <c r="BY28" s="17">
        <f>DAVERAGE(PlotSort2,"CCCI",$BU$31:$BU$32)</f>
        <v>0.54724312879844583</v>
      </c>
      <c r="BZ28" s="4">
        <f>DSTDEV(PlotSort2,"CCCI",$BU$31:$BU$32)/SQRT($BH28)</f>
        <v>3.758628592055191E-2</v>
      </c>
    </row>
    <row r="29" spans="2:78" ht="13.5" customHeight="1" x14ac:dyDescent="0.2">
      <c r="B29" s="10">
        <v>223</v>
      </c>
      <c r="C29" s="10">
        <v>9.6069999999999993</v>
      </c>
      <c r="D29" s="10">
        <v>223.40029000000001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37.5</v>
      </c>
      <c r="Q29" s="24">
        <v>1.77</v>
      </c>
      <c r="R29" s="24">
        <v>4.67</v>
      </c>
      <c r="S29" s="24">
        <v>43.65</v>
      </c>
      <c r="T29" s="24">
        <v>103.1</v>
      </c>
      <c r="U29" s="10">
        <v>5</v>
      </c>
      <c r="V29" s="10">
        <v>0.5</v>
      </c>
      <c r="W29" s="10">
        <v>1</v>
      </c>
      <c r="X29" s="10">
        <v>1</v>
      </c>
      <c r="Y29" s="10">
        <v>6</v>
      </c>
      <c r="Z29" s="10">
        <v>1</v>
      </c>
      <c r="AA29" s="10">
        <v>45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0.95730000000000004</v>
      </c>
      <c r="AK29" s="10">
        <v>8.8999999999999999E-3</v>
      </c>
      <c r="AL29" s="11">
        <v>2.69E-2</v>
      </c>
      <c r="AM29" s="11">
        <v>2.0000000000000001E-4</v>
      </c>
      <c r="AN29" s="11">
        <v>2.4358</v>
      </c>
      <c r="AO29" s="11">
        <v>5.1999999999999998E-3</v>
      </c>
      <c r="AP29" s="11">
        <v>0.1953</v>
      </c>
      <c r="AQ29" s="11">
        <v>4.0000000000000002E-4</v>
      </c>
      <c r="AR29" s="11">
        <v>1.8214999999999999</v>
      </c>
      <c r="AS29" s="11">
        <v>5.3199999999999997E-2</v>
      </c>
      <c r="AT29" s="11">
        <v>2.7099999999999999E-2</v>
      </c>
      <c r="AU29" s="11">
        <v>8.0000000000000004E-4</v>
      </c>
      <c r="AV29" s="11">
        <v>44.060600000000001</v>
      </c>
      <c r="AW29" s="11">
        <v>0.67390000000000005</v>
      </c>
      <c r="AX29" s="11">
        <v>0.51219999999999999</v>
      </c>
      <c r="AY29" s="11">
        <v>7.7999999999999996E-3</v>
      </c>
      <c r="AZ29" s="11">
        <v>0.44791519434628968</v>
      </c>
      <c r="BA29" s="11">
        <v>18.900369003690038</v>
      </c>
      <c r="BB29" s="11">
        <v>0.89949935101056921</v>
      </c>
      <c r="BC29" s="11">
        <v>0.70013470605215056</v>
      </c>
      <c r="BD29" s="11">
        <v>0.36345642192947708</v>
      </c>
      <c r="BE29" s="27"/>
      <c r="BF29" s="5"/>
    </row>
    <row r="30" spans="2:78" ht="13.5" customHeight="1" x14ac:dyDescent="0.2">
      <c r="B30" s="10">
        <v>223</v>
      </c>
      <c r="C30" s="10">
        <v>9.5990000000000002</v>
      </c>
      <c r="D30" s="10">
        <v>223.39995999999999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37.5</v>
      </c>
      <c r="Q30" s="24">
        <v>1.77</v>
      </c>
      <c r="R30" s="24">
        <v>4.67</v>
      </c>
      <c r="S30" s="24">
        <v>43.74</v>
      </c>
      <c r="T30" s="24">
        <v>103.01</v>
      </c>
      <c r="U30" s="10">
        <v>5</v>
      </c>
      <c r="V30" s="10">
        <v>0.5</v>
      </c>
      <c r="W30" s="10">
        <v>1</v>
      </c>
      <c r="X30" s="10">
        <v>1</v>
      </c>
      <c r="Y30" s="10">
        <v>6</v>
      </c>
      <c r="Z30" s="10">
        <v>1</v>
      </c>
      <c r="AA30" s="10">
        <v>45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0.98219999999999996</v>
      </c>
      <c r="AK30" s="10">
        <v>2.3800000000000002E-2</v>
      </c>
      <c r="AL30" s="11">
        <v>2.75E-2</v>
      </c>
      <c r="AM30" s="11">
        <v>6.9999999999999999E-4</v>
      </c>
      <c r="AN30" s="11">
        <v>2.4220999999999999</v>
      </c>
      <c r="AO30" s="11">
        <v>0.1346</v>
      </c>
      <c r="AP30" s="11">
        <v>0.19359999999999999</v>
      </c>
      <c r="AQ30" s="11">
        <v>1.0800000000000001E-2</v>
      </c>
      <c r="AR30" s="11">
        <v>1.7281</v>
      </c>
      <c r="AS30" s="11">
        <v>0.1502</v>
      </c>
      <c r="AT30" s="11">
        <v>2.5600000000000001E-2</v>
      </c>
      <c r="AU30" s="11">
        <v>2.2000000000000001E-3</v>
      </c>
      <c r="AV30" s="11">
        <v>49.0672</v>
      </c>
      <c r="AW30" s="11">
        <v>2.7643</v>
      </c>
      <c r="AX30" s="11">
        <v>0.56859999999999999</v>
      </c>
      <c r="AY30" s="11">
        <v>3.2000000000000001E-2</v>
      </c>
      <c r="AZ30" s="11">
        <v>0.49199685122015219</v>
      </c>
      <c r="BA30" s="11">
        <v>22.2109375</v>
      </c>
      <c r="BB30" s="11">
        <v>0.91383372601817581</v>
      </c>
      <c r="BC30" s="11">
        <v>0.74437945530981553</v>
      </c>
      <c r="BD30" s="11">
        <v>0.56289921643868868</v>
      </c>
      <c r="BE30" s="27"/>
      <c r="BF30" s="5"/>
      <c r="BH30" s="19" t="s">
        <v>116</v>
      </c>
    </row>
    <row r="31" spans="2:78" ht="13.5" customHeight="1" x14ac:dyDescent="0.2">
      <c r="B31" s="10">
        <v>223</v>
      </c>
      <c r="C31" s="10">
        <v>9.5920000000000005</v>
      </c>
      <c r="D31" s="10">
        <v>223.39966999999999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37.5</v>
      </c>
      <c r="Q31" s="24">
        <v>1.77</v>
      </c>
      <c r="R31" s="24">
        <v>4.67</v>
      </c>
      <c r="S31" s="24">
        <v>43.83</v>
      </c>
      <c r="T31" s="24">
        <v>102.93</v>
      </c>
      <c r="U31" s="10">
        <v>5</v>
      </c>
      <c r="V31" s="10">
        <v>0.5</v>
      </c>
      <c r="W31" s="10">
        <v>1</v>
      </c>
      <c r="X31" s="10">
        <v>1</v>
      </c>
      <c r="Y31" s="10">
        <v>6</v>
      </c>
      <c r="Z31" s="10">
        <v>1</v>
      </c>
      <c r="AA31" s="10">
        <v>45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0.98260000000000003</v>
      </c>
      <c r="AK31" s="10">
        <v>1.8599999999999998E-2</v>
      </c>
      <c r="AL31" s="11">
        <v>2.7400000000000001E-2</v>
      </c>
      <c r="AM31" s="11">
        <v>5.0000000000000001E-4</v>
      </c>
      <c r="AN31" s="11">
        <v>2.3956</v>
      </c>
      <c r="AO31" s="11">
        <v>6.4000000000000001E-2</v>
      </c>
      <c r="AP31" s="11">
        <v>0.191</v>
      </c>
      <c r="AQ31" s="11">
        <v>5.1000000000000004E-3</v>
      </c>
      <c r="AR31" s="11">
        <v>1.9001999999999999</v>
      </c>
      <c r="AS31" s="11">
        <v>2.9899999999999999E-2</v>
      </c>
      <c r="AT31" s="11">
        <v>2.81E-2</v>
      </c>
      <c r="AU31" s="11">
        <v>4.0000000000000002E-4</v>
      </c>
      <c r="AV31" s="11">
        <v>44.295699999999997</v>
      </c>
      <c r="AW31" s="11">
        <v>2.1736</v>
      </c>
      <c r="AX31" s="11">
        <v>0.51180000000000003</v>
      </c>
      <c r="AY31" s="11">
        <v>2.5100000000000001E-2</v>
      </c>
      <c r="AZ31" s="11">
        <v>0.45645987478656802</v>
      </c>
      <c r="BA31" s="11">
        <v>18.213523131672599</v>
      </c>
      <c r="BB31" s="11">
        <v>0.8959066493795147</v>
      </c>
      <c r="BC31" s="11">
        <v>0.69771131839599965</v>
      </c>
      <c r="BD31" s="11">
        <v>0.4203603157394456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223</v>
      </c>
      <c r="C32" s="10">
        <v>9.5809999999999995</v>
      </c>
      <c r="D32" s="10">
        <v>223.39921000000001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37.5</v>
      </c>
      <c r="Q32" s="24">
        <v>1.77</v>
      </c>
      <c r="R32" s="24">
        <v>4.67</v>
      </c>
      <c r="S32" s="24">
        <v>43.96</v>
      </c>
      <c r="T32" s="24">
        <v>102.81</v>
      </c>
      <c r="U32" s="10">
        <v>5</v>
      </c>
      <c r="V32" s="10">
        <v>0.5</v>
      </c>
      <c r="W32" s="10">
        <v>1</v>
      </c>
      <c r="X32" s="10">
        <v>1</v>
      </c>
      <c r="Y32" s="10">
        <v>6</v>
      </c>
      <c r="Z32" s="10">
        <v>1</v>
      </c>
      <c r="AA32" s="10">
        <v>45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0.97460000000000002</v>
      </c>
      <c r="AK32" s="10">
        <v>7.6E-3</v>
      </c>
      <c r="AL32" s="11">
        <v>2.7099999999999999E-2</v>
      </c>
      <c r="AM32" s="11">
        <v>2.0000000000000001E-4</v>
      </c>
      <c r="AN32" s="11">
        <v>2.3302999999999998</v>
      </c>
      <c r="AO32" s="11">
        <v>9.1499999999999998E-2</v>
      </c>
      <c r="AP32" s="11">
        <v>0.185</v>
      </c>
      <c r="AQ32" s="11">
        <v>7.3000000000000001E-3</v>
      </c>
      <c r="AR32" s="11">
        <v>1.8001</v>
      </c>
      <c r="AS32" s="11">
        <v>0.1211</v>
      </c>
      <c r="AT32" s="11">
        <v>2.6499999999999999E-2</v>
      </c>
      <c r="AU32" s="11">
        <v>1.8E-3</v>
      </c>
      <c r="AV32" s="11">
        <v>47.515500000000003</v>
      </c>
      <c r="AW32" s="11">
        <v>2.3733</v>
      </c>
      <c r="AX32" s="11">
        <v>0.54649999999999999</v>
      </c>
      <c r="AY32" s="11">
        <v>2.7300000000000001E-2</v>
      </c>
      <c r="AZ32" s="11">
        <v>0.49419002050580996</v>
      </c>
      <c r="BA32" s="11">
        <v>20.622641509433961</v>
      </c>
      <c r="BB32" s="11">
        <v>0.90750436300174531</v>
      </c>
      <c r="BC32" s="11">
        <v>0.72693383038210635</v>
      </c>
      <c r="BD32" s="11">
        <v>0.59327700043604636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223</v>
      </c>
      <c r="C33" s="10">
        <v>9.5730000000000004</v>
      </c>
      <c r="D33" s="10">
        <v>223.39886999999999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37.5</v>
      </c>
      <c r="Q33" s="24">
        <v>1.77</v>
      </c>
      <c r="R33" s="24">
        <v>4.67</v>
      </c>
      <c r="S33" s="24">
        <v>44.06</v>
      </c>
      <c r="T33" s="24">
        <v>102.72</v>
      </c>
      <c r="U33" s="10">
        <v>5</v>
      </c>
      <c r="V33" s="10">
        <v>0.5</v>
      </c>
      <c r="W33" s="10">
        <v>1</v>
      </c>
      <c r="X33" s="10">
        <v>1</v>
      </c>
      <c r="Y33" s="10">
        <v>6</v>
      </c>
      <c r="Z33" s="10">
        <v>1</v>
      </c>
      <c r="AA33" s="10">
        <v>45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1.0333000000000001</v>
      </c>
      <c r="AK33" s="10">
        <v>2.4799999999999999E-2</v>
      </c>
      <c r="AL33" s="11">
        <v>2.86E-2</v>
      </c>
      <c r="AM33" s="11">
        <v>6.9999999999999999E-4</v>
      </c>
      <c r="AN33" s="11">
        <v>2.4373999999999998</v>
      </c>
      <c r="AO33" s="11">
        <v>3.6600000000000001E-2</v>
      </c>
      <c r="AP33" s="11">
        <v>0.19289999999999999</v>
      </c>
      <c r="AQ33" s="11">
        <v>2.8999999999999998E-3</v>
      </c>
      <c r="AR33" s="11">
        <v>1.8519000000000001</v>
      </c>
      <c r="AS33" s="11">
        <v>2.1000000000000001E-2</v>
      </c>
      <c r="AT33" s="11">
        <v>2.7199999999999998E-2</v>
      </c>
      <c r="AU33" s="11">
        <v>2.9999999999999997E-4</v>
      </c>
      <c r="AV33" s="11">
        <v>45.795400000000001</v>
      </c>
      <c r="AW33" s="11">
        <v>0.90269999999999995</v>
      </c>
      <c r="AX33" s="11">
        <v>0.52500000000000002</v>
      </c>
      <c r="AY33" s="11">
        <v>1.03E-2</v>
      </c>
      <c r="AZ33" s="11">
        <v>0.46259924780610123</v>
      </c>
      <c r="BA33" s="11">
        <v>19.301470588235297</v>
      </c>
      <c r="BB33" s="11">
        <v>0.90148496921405286</v>
      </c>
      <c r="BC33" s="11">
        <v>0.70965595894316669</v>
      </c>
      <c r="BD33" s="11">
        <v>0.43830137259453777</v>
      </c>
      <c r="BE33" s="27"/>
      <c r="BF33" s="5"/>
    </row>
    <row r="34" spans="2:66" ht="13.5" customHeight="1" x14ac:dyDescent="0.2">
      <c r="B34" s="10">
        <v>223</v>
      </c>
      <c r="C34" s="10">
        <v>9.6489999999999991</v>
      </c>
      <c r="D34" s="10">
        <v>223.40204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37.5</v>
      </c>
      <c r="Q34" s="24">
        <v>1.77</v>
      </c>
      <c r="R34" s="24">
        <v>4.67</v>
      </c>
      <c r="S34" s="24">
        <v>43.13</v>
      </c>
      <c r="T34" s="24">
        <v>103.57</v>
      </c>
      <c r="U34" s="10">
        <v>5</v>
      </c>
      <c r="V34" s="10">
        <v>0.5</v>
      </c>
      <c r="W34" s="10">
        <v>1</v>
      </c>
      <c r="X34" s="10">
        <v>1</v>
      </c>
      <c r="Y34" s="10">
        <v>6</v>
      </c>
      <c r="Z34" s="10">
        <v>1</v>
      </c>
      <c r="AA34" s="10">
        <v>45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0.92820000000000003</v>
      </c>
      <c r="AK34" s="10">
        <v>2.0299999999999999E-2</v>
      </c>
      <c r="AL34" s="11">
        <v>2.6499999999999999E-2</v>
      </c>
      <c r="AM34" s="11">
        <v>5.9999999999999995E-4</v>
      </c>
      <c r="AN34" s="11">
        <v>2.0722</v>
      </c>
      <c r="AO34" s="11">
        <v>5.79E-2</v>
      </c>
      <c r="AP34" s="11">
        <v>0.16889999999999999</v>
      </c>
      <c r="AQ34" s="11">
        <v>4.7000000000000002E-3</v>
      </c>
      <c r="AR34" s="11">
        <v>1.7813000000000001</v>
      </c>
      <c r="AS34" s="11">
        <v>7.9100000000000004E-2</v>
      </c>
      <c r="AT34" s="11">
        <v>2.69E-2</v>
      </c>
      <c r="AU34" s="11">
        <v>1.1999999999999999E-3</v>
      </c>
      <c r="AV34" s="11">
        <v>38.948</v>
      </c>
      <c r="AW34" s="11">
        <v>1.7929999999999999</v>
      </c>
      <c r="AX34" s="11">
        <v>0.46079999999999999</v>
      </c>
      <c r="AY34" s="11">
        <v>2.12E-2</v>
      </c>
      <c r="AZ34" s="11">
        <v>0.46355407336827065</v>
      </c>
      <c r="BA34" s="11">
        <v>17.130111524163567</v>
      </c>
      <c r="BB34" s="11">
        <v>0.88968628255074844</v>
      </c>
      <c r="BC34" s="11">
        <v>0.65895514832439006</v>
      </c>
      <c r="BD34" s="11">
        <v>0.4771938203697999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223</v>
      </c>
      <c r="C35" s="10">
        <v>9.657</v>
      </c>
      <c r="D35" s="10">
        <v>223.40236999999999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37.5</v>
      </c>
      <c r="Q35" s="24">
        <v>1.77</v>
      </c>
      <c r="R35" s="24">
        <v>4.67</v>
      </c>
      <c r="S35" s="24">
        <v>43.04</v>
      </c>
      <c r="T35" s="24">
        <v>103.66</v>
      </c>
      <c r="U35" s="10">
        <v>5</v>
      </c>
      <c r="V35" s="10">
        <v>0.5</v>
      </c>
      <c r="W35" s="10">
        <v>1</v>
      </c>
      <c r="X35" s="10">
        <v>1</v>
      </c>
      <c r="Y35" s="10">
        <v>6</v>
      </c>
      <c r="Z35" s="10">
        <v>1</v>
      </c>
      <c r="AA35" s="10">
        <v>45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0.96309999999999996</v>
      </c>
      <c r="AK35" s="10">
        <v>1.04E-2</v>
      </c>
      <c r="AL35" s="11">
        <v>2.75E-2</v>
      </c>
      <c r="AM35" s="11">
        <v>2.9999999999999997E-4</v>
      </c>
      <c r="AN35" s="11">
        <v>2.2176</v>
      </c>
      <c r="AO35" s="11">
        <v>2.0500000000000001E-2</v>
      </c>
      <c r="AP35" s="11">
        <v>0.18129999999999999</v>
      </c>
      <c r="AQ35" s="11">
        <v>1.6999999999999999E-3</v>
      </c>
      <c r="AR35" s="11">
        <v>1.8028</v>
      </c>
      <c r="AS35" s="11">
        <v>2.3699999999999999E-2</v>
      </c>
      <c r="AT35" s="11">
        <v>2.7300000000000001E-2</v>
      </c>
      <c r="AU35" s="11">
        <v>4.0000000000000002E-4</v>
      </c>
      <c r="AV35" s="11">
        <v>43.983699999999999</v>
      </c>
      <c r="AW35" s="11">
        <v>0.73009999999999997</v>
      </c>
      <c r="AX35" s="11">
        <v>0.5222</v>
      </c>
      <c r="AY35" s="11">
        <v>8.6999999999999994E-3</v>
      </c>
      <c r="AZ35" s="11">
        <v>0.48457711442786067</v>
      </c>
      <c r="BA35" s="11">
        <v>19.128205128205128</v>
      </c>
      <c r="BB35" s="11">
        <v>0.90063694267515926</v>
      </c>
      <c r="BC35" s="11">
        <v>0.70733682706050494</v>
      </c>
      <c r="BD35" s="11">
        <v>0.56098614112758194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223</v>
      </c>
      <c r="C36" s="10">
        <v>9.6649999999999991</v>
      </c>
      <c r="D36" s="10">
        <v>223.40271000000001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37.5</v>
      </c>
      <c r="Q36" s="24">
        <v>1.77</v>
      </c>
      <c r="R36" s="24">
        <v>4.67</v>
      </c>
      <c r="S36" s="24">
        <v>42.94</v>
      </c>
      <c r="T36" s="24">
        <v>103.75</v>
      </c>
      <c r="U36" s="10">
        <v>5</v>
      </c>
      <c r="V36" s="10">
        <v>0.5</v>
      </c>
      <c r="W36" s="10">
        <v>1</v>
      </c>
      <c r="X36" s="10">
        <v>1</v>
      </c>
      <c r="Y36" s="10">
        <v>6</v>
      </c>
      <c r="Z36" s="10">
        <v>1</v>
      </c>
      <c r="AA36" s="10">
        <v>45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1.0016</v>
      </c>
      <c r="AK36" s="10">
        <v>3.6299999999999999E-2</v>
      </c>
      <c r="AL36" s="11">
        <v>2.87E-2</v>
      </c>
      <c r="AM36" s="11">
        <v>1E-3</v>
      </c>
      <c r="AN36" s="11">
        <v>2.5409999999999999</v>
      </c>
      <c r="AO36" s="11">
        <v>6.2600000000000003E-2</v>
      </c>
      <c r="AP36" s="11">
        <v>0.2084</v>
      </c>
      <c r="AQ36" s="11">
        <v>5.1000000000000004E-3</v>
      </c>
      <c r="AR36" s="11">
        <v>1.9006000000000001</v>
      </c>
      <c r="AS36" s="11">
        <v>7.8700000000000006E-2</v>
      </c>
      <c r="AT36" s="11">
        <v>2.8899999999999999E-2</v>
      </c>
      <c r="AU36" s="11">
        <v>1.1999999999999999E-3</v>
      </c>
      <c r="AV36" s="11">
        <v>46.0762</v>
      </c>
      <c r="AW36" s="11">
        <v>0.48049999999999998</v>
      </c>
      <c r="AX36" s="11">
        <v>0.54890000000000005</v>
      </c>
      <c r="AY36" s="11">
        <v>5.7000000000000002E-3</v>
      </c>
      <c r="AZ36" s="11">
        <v>0.44962366301333684</v>
      </c>
      <c r="BA36" s="11">
        <v>18.993079584775089</v>
      </c>
      <c r="BB36" s="11">
        <v>0.89996538594669429</v>
      </c>
      <c r="BC36" s="11">
        <v>0.72369641863054368</v>
      </c>
      <c r="BD36" s="11">
        <v>0.37152863007244741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223</v>
      </c>
      <c r="C37" s="10">
        <v>9.6739999999999995</v>
      </c>
      <c r="D37" s="10">
        <v>223.40307999999999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37.5</v>
      </c>
      <c r="Q37" s="24">
        <v>1.77</v>
      </c>
      <c r="R37" s="24">
        <v>4.67</v>
      </c>
      <c r="S37" s="24">
        <v>42.83</v>
      </c>
      <c r="T37" s="24">
        <v>103.86</v>
      </c>
      <c r="U37" s="10">
        <v>5</v>
      </c>
      <c r="V37" s="10">
        <v>0.5</v>
      </c>
      <c r="W37" s="10">
        <v>1</v>
      </c>
      <c r="X37" s="10">
        <v>1</v>
      </c>
      <c r="Y37" s="10">
        <v>6</v>
      </c>
      <c r="Z37" s="10">
        <v>1</v>
      </c>
      <c r="AA37" s="10">
        <v>45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0.87929999999999997</v>
      </c>
      <c r="AK37" s="10">
        <v>1.77E-2</v>
      </c>
      <c r="AL37" s="11">
        <v>2.53E-2</v>
      </c>
      <c r="AM37" s="11">
        <v>5.0000000000000001E-4</v>
      </c>
      <c r="AN37" s="11">
        <v>2.1535000000000002</v>
      </c>
      <c r="AO37" s="11">
        <v>8.8800000000000004E-2</v>
      </c>
      <c r="AP37" s="11">
        <v>0.1772</v>
      </c>
      <c r="AQ37" s="11">
        <v>7.3000000000000001E-3</v>
      </c>
      <c r="AR37" s="11">
        <v>1.6319999999999999</v>
      </c>
      <c r="AS37" s="11">
        <v>5.3199999999999997E-2</v>
      </c>
      <c r="AT37" s="11">
        <v>2.4899999999999999E-2</v>
      </c>
      <c r="AU37" s="11">
        <v>8.0000000000000004E-4</v>
      </c>
      <c r="AV37" s="11">
        <v>45.337800000000001</v>
      </c>
      <c r="AW37" s="11">
        <v>1.3436999999999999</v>
      </c>
      <c r="AX37" s="11">
        <v>0.54220000000000002</v>
      </c>
      <c r="AY37" s="11">
        <v>1.61E-2</v>
      </c>
      <c r="AZ37" s="11">
        <v>0.50736725048651654</v>
      </c>
      <c r="BA37" s="11">
        <v>21.775100401606426</v>
      </c>
      <c r="BB37" s="11">
        <v>0.91218479985893131</v>
      </c>
      <c r="BC37" s="11">
        <v>0.72715771717739675</v>
      </c>
      <c r="BD37" s="11">
        <v>0.65095467525850814</v>
      </c>
      <c r="BE37" s="27"/>
      <c r="BF37" s="5"/>
      <c r="BI37" s="22">
        <v>2</v>
      </c>
    </row>
    <row r="38" spans="2:66" ht="13.5" customHeight="1" x14ac:dyDescent="0.2">
      <c r="B38" s="10">
        <v>223</v>
      </c>
      <c r="C38" s="10">
        <v>9.6820000000000004</v>
      </c>
      <c r="D38" s="10">
        <v>223.40342000000001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37.5</v>
      </c>
      <c r="Q38" s="24">
        <v>1.77</v>
      </c>
      <c r="R38" s="24">
        <v>4.67</v>
      </c>
      <c r="S38" s="24">
        <v>42.73</v>
      </c>
      <c r="T38" s="24">
        <v>103.95</v>
      </c>
      <c r="U38" s="10">
        <v>5</v>
      </c>
      <c r="V38" s="10">
        <v>0.5</v>
      </c>
      <c r="W38" s="10">
        <v>1</v>
      </c>
      <c r="X38" s="10">
        <v>1</v>
      </c>
      <c r="Y38" s="10">
        <v>6</v>
      </c>
      <c r="Z38" s="10">
        <v>1</v>
      </c>
      <c r="AA38" s="10">
        <v>45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1.0668</v>
      </c>
      <c r="AK38" s="10">
        <v>8.2000000000000007E-3</v>
      </c>
      <c r="AL38" s="11">
        <v>3.0800000000000001E-2</v>
      </c>
      <c r="AM38" s="11">
        <v>2.0000000000000001E-4</v>
      </c>
      <c r="AN38" s="11">
        <v>2.6911</v>
      </c>
      <c r="AO38" s="11">
        <v>4.7300000000000002E-2</v>
      </c>
      <c r="AP38" s="11">
        <v>0.22220000000000001</v>
      </c>
      <c r="AQ38" s="11">
        <v>3.8999999999999998E-3</v>
      </c>
      <c r="AR38" s="11">
        <v>2.1291000000000002</v>
      </c>
      <c r="AS38" s="11">
        <v>2.46E-2</v>
      </c>
      <c r="AT38" s="11">
        <v>3.2500000000000001E-2</v>
      </c>
      <c r="AU38" s="11">
        <v>4.0000000000000002E-4</v>
      </c>
      <c r="AV38" s="11">
        <v>45.770400000000002</v>
      </c>
      <c r="AW38" s="11">
        <v>0.74460000000000004</v>
      </c>
      <c r="AX38" s="11">
        <v>0.54920000000000002</v>
      </c>
      <c r="AY38" s="11">
        <v>8.8999999999999999E-3</v>
      </c>
      <c r="AZ38" s="11">
        <v>0.42390458905885398</v>
      </c>
      <c r="BA38" s="11">
        <v>16.89846153846154</v>
      </c>
      <c r="BB38" s="11">
        <v>0.8882585525184804</v>
      </c>
      <c r="BC38" s="11">
        <v>0.71651104742534899</v>
      </c>
      <c r="BD38" s="11">
        <v>0.26187836364918932</v>
      </c>
      <c r="BE38" s="27"/>
      <c r="BF38" s="5"/>
      <c r="BI38" s="22">
        <v>3</v>
      </c>
      <c r="BJ38" s="3"/>
    </row>
    <row r="39" spans="2:66" ht="13.5" customHeight="1" x14ac:dyDescent="0.2">
      <c r="B39" s="10">
        <v>223</v>
      </c>
      <c r="C39" s="10">
        <v>9.6910000000000007</v>
      </c>
      <c r="D39" s="10">
        <v>223.40378999999999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37.5</v>
      </c>
      <c r="Q39" s="24">
        <v>1.77</v>
      </c>
      <c r="R39" s="24">
        <v>4.67</v>
      </c>
      <c r="S39" s="24">
        <v>42.62</v>
      </c>
      <c r="T39" s="24">
        <v>104.05</v>
      </c>
      <c r="U39" s="10">
        <v>5</v>
      </c>
      <c r="V39" s="10">
        <v>0.5</v>
      </c>
      <c r="W39" s="10">
        <v>1</v>
      </c>
      <c r="X39" s="10">
        <v>1</v>
      </c>
      <c r="Y39" s="10">
        <v>6</v>
      </c>
      <c r="Z39" s="10">
        <v>1</v>
      </c>
      <c r="AA39" s="10">
        <v>45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0.89490000000000003</v>
      </c>
      <c r="AK39" s="10">
        <v>1.77E-2</v>
      </c>
      <c r="AL39" s="11">
        <v>2.5899999999999999E-2</v>
      </c>
      <c r="AM39" s="11">
        <v>5.0000000000000001E-4</v>
      </c>
      <c r="AN39" s="11">
        <v>2.2406999999999999</v>
      </c>
      <c r="AO39" s="11">
        <v>5.2499999999999998E-2</v>
      </c>
      <c r="AP39" s="11">
        <v>0.18559999999999999</v>
      </c>
      <c r="AQ39" s="11">
        <v>4.3E-3</v>
      </c>
      <c r="AR39" s="11">
        <v>1.6968000000000001</v>
      </c>
      <c r="AS39" s="11">
        <v>3.49E-2</v>
      </c>
      <c r="AT39" s="11">
        <v>2.5999999999999999E-2</v>
      </c>
      <c r="AU39" s="11">
        <v>5.0000000000000001E-4</v>
      </c>
      <c r="AV39" s="11">
        <v>46.791699999999999</v>
      </c>
      <c r="AW39" s="11">
        <v>1.1544000000000001</v>
      </c>
      <c r="AX39" s="11">
        <v>0.56359999999999999</v>
      </c>
      <c r="AY39" s="11">
        <v>1.3899999999999999E-2</v>
      </c>
      <c r="AZ39" s="11">
        <v>0.50453817405232249</v>
      </c>
      <c r="BA39" s="11">
        <v>21.676923076923078</v>
      </c>
      <c r="BB39" s="11">
        <v>0.91180461329715057</v>
      </c>
      <c r="BC39" s="11">
        <v>0.74008810572687223</v>
      </c>
      <c r="BD39" s="11">
        <v>0.63675635138062181</v>
      </c>
      <c r="BE39" s="27"/>
      <c r="BF39" s="5"/>
    </row>
    <row r="40" spans="2:66" ht="13.5" customHeight="1" x14ac:dyDescent="0.2">
      <c r="B40" s="10">
        <v>223</v>
      </c>
      <c r="C40" s="10">
        <v>9.6999999999999993</v>
      </c>
      <c r="D40" s="10">
        <v>223.40416999999999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37.5</v>
      </c>
      <c r="Q40" s="24">
        <v>1.77</v>
      </c>
      <c r="R40" s="24">
        <v>4.67</v>
      </c>
      <c r="S40" s="24">
        <v>42.51</v>
      </c>
      <c r="T40" s="24">
        <v>104.15</v>
      </c>
      <c r="U40" s="10">
        <v>5</v>
      </c>
      <c r="V40" s="10">
        <v>0.5</v>
      </c>
      <c r="W40" s="10">
        <v>1</v>
      </c>
      <c r="X40" s="10">
        <v>1</v>
      </c>
      <c r="Y40" s="10">
        <v>6</v>
      </c>
      <c r="Z40" s="10">
        <v>1</v>
      </c>
      <c r="AA40" s="10">
        <v>45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0.95430000000000004</v>
      </c>
      <c r="AK40" s="10">
        <v>5.9799999999999999E-2</v>
      </c>
      <c r="AL40" s="11">
        <v>2.7699999999999999E-2</v>
      </c>
      <c r="AM40" s="11">
        <v>1.6999999999999999E-3</v>
      </c>
      <c r="AN40" s="11">
        <v>2.3332999999999999</v>
      </c>
      <c r="AO40" s="11">
        <v>8.1000000000000003E-2</v>
      </c>
      <c r="AP40" s="11">
        <v>0.19400000000000001</v>
      </c>
      <c r="AQ40" s="11">
        <v>6.7000000000000002E-3</v>
      </c>
      <c r="AR40" s="11">
        <v>1.7786</v>
      </c>
      <c r="AS40" s="11">
        <v>7.46E-2</v>
      </c>
      <c r="AT40" s="11">
        <v>2.7400000000000001E-2</v>
      </c>
      <c r="AU40" s="11">
        <v>1.1000000000000001E-3</v>
      </c>
      <c r="AV40" s="11">
        <v>44.376800000000003</v>
      </c>
      <c r="AW40" s="11">
        <v>5.8200000000000002E-2</v>
      </c>
      <c r="AX40" s="11">
        <v>0.53659999999999997</v>
      </c>
      <c r="AY40" s="11">
        <v>6.9999999999999999E-4</v>
      </c>
      <c r="AZ40" s="11">
        <v>0.46892964686558991</v>
      </c>
      <c r="BA40" s="11">
        <v>19.583941605839414</v>
      </c>
      <c r="BB40" s="11">
        <v>0.90283687943262414</v>
      </c>
      <c r="BC40" s="11">
        <v>0.71785714285714275</v>
      </c>
      <c r="BD40" s="11">
        <v>0.46907539218683614</v>
      </c>
      <c r="BE40" s="27"/>
      <c r="BF40" s="5"/>
    </row>
    <row r="41" spans="2:66" ht="13.5" customHeight="1" x14ac:dyDescent="0.2">
      <c r="B41" s="10">
        <v>223</v>
      </c>
      <c r="C41" s="10">
        <v>9.7080000000000002</v>
      </c>
      <c r="D41" s="10">
        <v>223.40450000000001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37.5</v>
      </c>
      <c r="Q41" s="24">
        <v>1.77</v>
      </c>
      <c r="R41" s="24">
        <v>4.67</v>
      </c>
      <c r="S41" s="24">
        <v>42.41</v>
      </c>
      <c r="T41" s="24">
        <v>104.25</v>
      </c>
      <c r="U41" s="10">
        <v>5</v>
      </c>
      <c r="V41" s="10">
        <v>0.5</v>
      </c>
      <c r="W41" s="10">
        <v>1</v>
      </c>
      <c r="X41" s="10">
        <v>1</v>
      </c>
      <c r="Y41" s="10">
        <v>6</v>
      </c>
      <c r="Z41" s="10">
        <v>1</v>
      </c>
      <c r="AA41" s="10">
        <v>45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1.0584</v>
      </c>
      <c r="AK41" s="10">
        <v>2.4400000000000002E-2</v>
      </c>
      <c r="AL41" s="11">
        <v>3.0800000000000001E-2</v>
      </c>
      <c r="AM41" s="11">
        <v>6.9999999999999999E-4</v>
      </c>
      <c r="AN41" s="11">
        <v>2.3793000000000002</v>
      </c>
      <c r="AO41" s="11">
        <v>6.2100000000000002E-2</v>
      </c>
      <c r="AP41" s="11">
        <v>0.19839999999999999</v>
      </c>
      <c r="AQ41" s="11">
        <v>5.1999999999999998E-3</v>
      </c>
      <c r="AR41" s="11">
        <v>2.0512999999999999</v>
      </c>
      <c r="AS41" s="11">
        <v>5.0500000000000003E-2</v>
      </c>
      <c r="AT41" s="11">
        <v>3.1699999999999999E-2</v>
      </c>
      <c r="AU41" s="11">
        <v>8.0000000000000004E-4</v>
      </c>
      <c r="AV41" s="11">
        <v>44.385100000000001</v>
      </c>
      <c r="AW41" s="11">
        <v>0.42020000000000002</v>
      </c>
      <c r="AX41" s="11">
        <v>0.53859999999999997</v>
      </c>
      <c r="AY41" s="11">
        <v>5.1000000000000004E-3</v>
      </c>
      <c r="AZ41" s="11">
        <v>0.46160108548168244</v>
      </c>
      <c r="BA41" s="11">
        <v>16.990536277602523</v>
      </c>
      <c r="BB41" s="11">
        <v>0.88883044011923562</v>
      </c>
      <c r="BC41" s="11">
        <v>0.710408296739232</v>
      </c>
      <c r="BD41" s="11">
        <v>0.46886087688986505</v>
      </c>
      <c r="BE41" s="27"/>
      <c r="BF41" s="5"/>
    </row>
    <row r="42" spans="2:66" ht="13.5" customHeight="1" x14ac:dyDescent="0.2">
      <c r="B42" s="10">
        <v>223</v>
      </c>
      <c r="C42" s="10">
        <v>9.5009999999999994</v>
      </c>
      <c r="D42" s="10">
        <v>223.39587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37.5</v>
      </c>
      <c r="Q42" s="24">
        <v>1.77</v>
      </c>
      <c r="R42" s="24">
        <v>4.67</v>
      </c>
      <c r="S42" s="24">
        <v>44.95</v>
      </c>
      <c r="T42" s="24">
        <v>101.93</v>
      </c>
      <c r="U42" s="10">
        <v>5</v>
      </c>
      <c r="V42" s="10">
        <v>0.5</v>
      </c>
      <c r="W42" s="10">
        <v>1</v>
      </c>
      <c r="X42" s="10">
        <v>1</v>
      </c>
      <c r="Y42" s="10">
        <v>6</v>
      </c>
      <c r="Z42" s="10">
        <v>1</v>
      </c>
      <c r="AA42" s="10">
        <v>45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4.2986000000000004</v>
      </c>
      <c r="AK42" s="10">
        <v>4.7500000000000001E-2</v>
      </c>
      <c r="AL42" s="11">
        <v>0.11609999999999999</v>
      </c>
      <c r="AM42" s="11">
        <v>1.2999999999999999E-3</v>
      </c>
      <c r="AN42" s="11">
        <v>1.9012</v>
      </c>
      <c r="AO42" s="11">
        <v>1.8700000000000001E-2</v>
      </c>
      <c r="AP42" s="11">
        <v>0.14649999999999999</v>
      </c>
      <c r="AQ42" s="11">
        <v>1.4E-3</v>
      </c>
      <c r="AR42" s="11">
        <v>8.1295999999999999</v>
      </c>
      <c r="AS42" s="11">
        <v>7.7299999999999994E-2</v>
      </c>
      <c r="AT42" s="11">
        <v>0.11650000000000001</v>
      </c>
      <c r="AU42" s="11">
        <v>1.1000000000000001E-3</v>
      </c>
      <c r="AV42" s="11">
        <v>14.7326</v>
      </c>
      <c r="AW42" s="11">
        <v>0.14560000000000001</v>
      </c>
      <c r="AX42" s="11">
        <v>0.16400000000000001</v>
      </c>
      <c r="AY42" s="11">
        <v>1.6000000000000001E-3</v>
      </c>
      <c r="AZ42" s="11">
        <v>5.6360708534621627E-2</v>
      </c>
      <c r="BA42" s="11">
        <v>1.407725321888412</v>
      </c>
      <c r="BB42" s="11">
        <v>0.16934046345811049</v>
      </c>
      <c r="BC42" s="11">
        <v>9.1287636130685468E-2</v>
      </c>
      <c r="BD42" s="11">
        <v>-1.6164045711770859E-2</v>
      </c>
      <c r="BE42" s="27"/>
      <c r="BF42" s="5"/>
    </row>
    <row r="43" spans="2:66" ht="13.5" customHeight="1" x14ac:dyDescent="0.2">
      <c r="B43" s="10">
        <v>223</v>
      </c>
      <c r="C43" s="10">
        <v>9.5090000000000003</v>
      </c>
      <c r="D43" s="10">
        <v>223.39621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37.5</v>
      </c>
      <c r="Q43" s="24">
        <v>1.77</v>
      </c>
      <c r="R43" s="24">
        <v>4.67</v>
      </c>
      <c r="S43" s="24">
        <v>44.85</v>
      </c>
      <c r="T43" s="24">
        <v>102.02</v>
      </c>
      <c r="U43" s="10">
        <v>5</v>
      </c>
      <c r="V43" s="10">
        <v>0.5</v>
      </c>
      <c r="W43" s="10">
        <v>1</v>
      </c>
      <c r="X43" s="10">
        <v>1</v>
      </c>
      <c r="Y43" s="10">
        <v>6</v>
      </c>
      <c r="Z43" s="10">
        <v>1</v>
      </c>
      <c r="AA43" s="10">
        <v>45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1.0616000000000001</v>
      </c>
      <c r="AK43" s="10">
        <v>5.5300000000000002E-2</v>
      </c>
      <c r="AL43" s="11">
        <v>2.8799999999999999E-2</v>
      </c>
      <c r="AM43" s="11">
        <v>1.5E-3</v>
      </c>
      <c r="AN43" s="11">
        <v>1.5716000000000001</v>
      </c>
      <c r="AO43" s="11">
        <v>9.9699999999999997E-2</v>
      </c>
      <c r="AP43" s="11">
        <v>0.12139999999999999</v>
      </c>
      <c r="AQ43" s="11">
        <v>7.7000000000000002E-3</v>
      </c>
      <c r="AR43" s="11">
        <v>1.9892000000000001</v>
      </c>
      <c r="AS43" s="11">
        <v>0.1162</v>
      </c>
      <c r="AT43" s="11">
        <v>2.86E-2</v>
      </c>
      <c r="AU43" s="11">
        <v>1.6999999999999999E-3</v>
      </c>
      <c r="AV43" s="11">
        <v>27.872</v>
      </c>
      <c r="AW43" s="11">
        <v>2.6187</v>
      </c>
      <c r="AX43" s="11">
        <v>0.31130000000000002</v>
      </c>
      <c r="AY43" s="11">
        <v>2.92E-2</v>
      </c>
      <c r="AZ43" s="11">
        <v>0.43887219782759418</v>
      </c>
      <c r="BA43" s="11">
        <v>10.884615384615385</v>
      </c>
      <c r="BB43" s="11">
        <v>0.83171521035598694</v>
      </c>
      <c r="BC43" s="11">
        <v>0.50488153351589471</v>
      </c>
      <c r="BD43" s="11">
        <v>0.50965684287789392</v>
      </c>
      <c r="BE43" s="27"/>
      <c r="BF43" s="5"/>
    </row>
    <row r="44" spans="2:66" ht="13.5" customHeight="1" x14ac:dyDescent="0.2">
      <c r="B44" s="10">
        <v>223</v>
      </c>
      <c r="C44" s="10">
        <v>9.516</v>
      </c>
      <c r="D44" s="10">
        <v>223.3965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37.5</v>
      </c>
      <c r="Q44" s="24">
        <v>1.77</v>
      </c>
      <c r="R44" s="24">
        <v>4.67</v>
      </c>
      <c r="S44" s="24">
        <v>44.76</v>
      </c>
      <c r="T44" s="24">
        <v>102.09</v>
      </c>
      <c r="U44" s="10">
        <v>5</v>
      </c>
      <c r="V44" s="10">
        <v>0.5</v>
      </c>
      <c r="W44" s="10">
        <v>1</v>
      </c>
      <c r="X44" s="10">
        <v>1</v>
      </c>
      <c r="Y44" s="10">
        <v>6</v>
      </c>
      <c r="Z44" s="10">
        <v>1</v>
      </c>
      <c r="AA44" s="10">
        <v>45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7.5152999999999999</v>
      </c>
      <c r="AK44" s="10">
        <v>2.98E-2</v>
      </c>
      <c r="AL44" s="11">
        <v>0.20399999999999999</v>
      </c>
      <c r="AM44" s="11">
        <v>8.0000000000000004E-4</v>
      </c>
      <c r="AN44" s="11">
        <v>2.7997999999999998</v>
      </c>
      <c r="AO44" s="11">
        <v>1.6899999999999998E-2</v>
      </c>
      <c r="AP44" s="11">
        <v>0.21690000000000001</v>
      </c>
      <c r="AQ44" s="11">
        <v>1.2999999999999999E-3</v>
      </c>
      <c r="AR44" s="11">
        <v>13.9696</v>
      </c>
      <c r="AS44" s="11">
        <v>6.7900000000000002E-2</v>
      </c>
      <c r="AT44" s="11">
        <v>0.20119999999999999</v>
      </c>
      <c r="AU44" s="11">
        <v>1E-3</v>
      </c>
      <c r="AV44" s="11">
        <v>21.1203</v>
      </c>
      <c r="AW44" s="11">
        <v>0.1144</v>
      </c>
      <c r="AX44" s="11">
        <v>0.2366</v>
      </c>
      <c r="AY44" s="11">
        <v>1.2999999999999999E-3</v>
      </c>
      <c r="AZ44" s="11">
        <v>4.3439911797133392E-2</v>
      </c>
      <c r="BA44" s="11">
        <v>1.175944333996024</v>
      </c>
      <c r="BB44" s="11">
        <v>8.0858839652809544E-2</v>
      </c>
      <c r="BC44" s="11">
        <v>5.6621880998080631E-2</v>
      </c>
      <c r="BD44" s="11">
        <v>0.51627122469937892</v>
      </c>
      <c r="BE44" s="27"/>
      <c r="BF44" s="5"/>
    </row>
    <row r="45" spans="2:66" ht="13.5" customHeight="1" x14ac:dyDescent="0.2">
      <c r="B45" s="10">
        <v>223</v>
      </c>
      <c r="C45" s="10">
        <v>9.5229999999999997</v>
      </c>
      <c r="D45" s="10">
        <v>223.39679000000001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37.5</v>
      </c>
      <c r="Q45" s="24">
        <v>1.77</v>
      </c>
      <c r="R45" s="24">
        <v>4.67</v>
      </c>
      <c r="S45" s="24">
        <v>44.68</v>
      </c>
      <c r="T45" s="24">
        <v>102.17</v>
      </c>
      <c r="U45" s="10">
        <v>5</v>
      </c>
      <c r="V45" s="10">
        <v>0.5</v>
      </c>
      <c r="W45" s="10">
        <v>1</v>
      </c>
      <c r="X45" s="10">
        <v>1</v>
      </c>
      <c r="Y45" s="10">
        <v>6</v>
      </c>
      <c r="Z45" s="10">
        <v>1</v>
      </c>
      <c r="AA45" s="10">
        <v>45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1.5016</v>
      </c>
      <c r="AK45" s="10">
        <v>2.6100000000000002E-2</v>
      </c>
      <c r="AL45" s="11">
        <v>4.0899999999999999E-2</v>
      </c>
      <c r="AM45" s="11">
        <v>6.9999999999999999E-4</v>
      </c>
      <c r="AN45" s="11">
        <v>1.3081</v>
      </c>
      <c r="AO45" s="11">
        <v>0.1477</v>
      </c>
      <c r="AP45" s="11">
        <v>0.1016</v>
      </c>
      <c r="AQ45" s="11">
        <v>1.15E-2</v>
      </c>
      <c r="AR45" s="11">
        <v>2.8464999999999998</v>
      </c>
      <c r="AS45" s="11">
        <v>3.49E-2</v>
      </c>
      <c r="AT45" s="11">
        <v>4.1099999999999998E-2</v>
      </c>
      <c r="AU45" s="11">
        <v>5.0000000000000001E-4</v>
      </c>
      <c r="AV45" s="11">
        <v>19.314900000000002</v>
      </c>
      <c r="AW45" s="11">
        <v>2.7309999999999999</v>
      </c>
      <c r="AX45" s="11">
        <v>0.217</v>
      </c>
      <c r="AY45" s="11">
        <v>3.0700000000000002E-2</v>
      </c>
      <c r="AZ45" s="11">
        <v>0.36220966729441306</v>
      </c>
      <c r="BA45" s="11">
        <v>5.2798053527980535</v>
      </c>
      <c r="BB45" s="11">
        <v>0.68151879116621461</v>
      </c>
      <c r="BC45" s="11">
        <v>0.3480411555203799</v>
      </c>
      <c r="BD45" s="11">
        <v>0.52667941734384693</v>
      </c>
      <c r="BE45" s="27"/>
      <c r="BF45" s="5"/>
    </row>
    <row r="46" spans="2:66" ht="13.5" customHeight="1" x14ac:dyDescent="0.2">
      <c r="B46" s="10">
        <v>223</v>
      </c>
      <c r="C46" s="10">
        <v>9.5299999999999994</v>
      </c>
      <c r="D46" s="10">
        <v>223.39707999999999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37.5</v>
      </c>
      <c r="Q46" s="24">
        <v>1.77</v>
      </c>
      <c r="R46" s="24">
        <v>4.67</v>
      </c>
      <c r="S46" s="24">
        <v>44.59</v>
      </c>
      <c r="T46" s="24">
        <v>102.25</v>
      </c>
      <c r="U46" s="10">
        <v>5</v>
      </c>
      <c r="V46" s="10">
        <v>0.5</v>
      </c>
      <c r="W46" s="10">
        <v>1</v>
      </c>
      <c r="X46" s="10">
        <v>1</v>
      </c>
      <c r="Y46" s="10">
        <v>6</v>
      </c>
      <c r="Z46" s="10">
        <v>1</v>
      </c>
      <c r="AA46" s="10">
        <v>45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2.2867999999999999</v>
      </c>
      <c r="AK46" s="10">
        <v>4.6199999999999998E-2</v>
      </c>
      <c r="AL46" s="11">
        <v>6.2399999999999997E-2</v>
      </c>
      <c r="AM46" s="11">
        <v>1.2999999999999999E-3</v>
      </c>
      <c r="AN46" s="11">
        <v>0.91739999999999999</v>
      </c>
      <c r="AO46" s="11">
        <v>1.0200000000000001E-2</v>
      </c>
      <c r="AP46" s="11">
        <v>7.1400000000000005E-2</v>
      </c>
      <c r="AQ46" s="11">
        <v>8.0000000000000004E-4</v>
      </c>
      <c r="AR46" s="11">
        <v>4.3841999999999999</v>
      </c>
      <c r="AS46" s="11">
        <v>8.5800000000000001E-2</v>
      </c>
      <c r="AT46" s="11">
        <v>6.3500000000000001E-2</v>
      </c>
      <c r="AU46" s="11">
        <v>1.1999999999999999E-3</v>
      </c>
      <c r="AV46" s="11">
        <v>6.3377999999999997</v>
      </c>
      <c r="AW46" s="11">
        <v>4.58E-2</v>
      </c>
      <c r="AX46" s="11">
        <v>7.1400000000000005E-2</v>
      </c>
      <c r="AY46" s="11">
        <v>5.0000000000000001E-4</v>
      </c>
      <c r="AZ46" s="11">
        <v>0</v>
      </c>
      <c r="BA46" s="11">
        <v>1.1244094488188976</v>
      </c>
      <c r="BB46" s="11">
        <v>5.8561897702001507E-2</v>
      </c>
      <c r="BC46" s="11">
        <v>1.8664356591589236E-2</v>
      </c>
      <c r="BD46" s="11">
        <v>-0.18046817527130271</v>
      </c>
      <c r="BE46" s="27"/>
      <c r="BF46" s="5"/>
    </row>
    <row r="47" spans="2:66" ht="13.5" customHeight="1" x14ac:dyDescent="0.2">
      <c r="B47" s="10">
        <v>223</v>
      </c>
      <c r="C47" s="10">
        <v>9.5380000000000003</v>
      </c>
      <c r="D47" s="10">
        <v>223.39742000000001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37.5</v>
      </c>
      <c r="Q47" s="24">
        <v>1.77</v>
      </c>
      <c r="R47" s="24">
        <v>4.67</v>
      </c>
      <c r="S47" s="24">
        <v>44.49</v>
      </c>
      <c r="T47" s="24">
        <v>102.33</v>
      </c>
      <c r="U47" s="10">
        <v>5</v>
      </c>
      <c r="V47" s="10">
        <v>0.5</v>
      </c>
      <c r="W47" s="10">
        <v>1</v>
      </c>
      <c r="X47" s="10">
        <v>1</v>
      </c>
      <c r="Y47" s="10">
        <v>6</v>
      </c>
      <c r="Z47" s="10">
        <v>1</v>
      </c>
      <c r="AA47" s="10">
        <v>45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0.72489999999999999</v>
      </c>
      <c r="AK47" s="10">
        <v>0.1056</v>
      </c>
      <c r="AL47" s="11">
        <v>1.9800000000000002E-2</v>
      </c>
      <c r="AM47" s="11">
        <v>2.8999999999999998E-3</v>
      </c>
      <c r="AN47" s="11">
        <v>1.2785</v>
      </c>
      <c r="AO47" s="11">
        <v>0.19040000000000001</v>
      </c>
      <c r="AP47" s="11">
        <v>9.9900000000000003E-2</v>
      </c>
      <c r="AQ47" s="11">
        <v>1.49E-2</v>
      </c>
      <c r="AR47" s="11">
        <v>1.3763000000000001</v>
      </c>
      <c r="AS47" s="11">
        <v>0.2114</v>
      </c>
      <c r="AT47" s="11">
        <v>0.02</v>
      </c>
      <c r="AU47" s="11">
        <v>3.0999999999999999E-3</v>
      </c>
      <c r="AV47" s="11">
        <v>24.512799999999999</v>
      </c>
      <c r="AW47" s="11">
        <v>3.9104000000000001</v>
      </c>
      <c r="AX47" s="11">
        <v>0.27700000000000002</v>
      </c>
      <c r="AY47" s="11">
        <v>4.4200000000000003E-2</v>
      </c>
      <c r="AZ47" s="11">
        <v>0.4698859113823296</v>
      </c>
      <c r="BA47" s="11">
        <v>13.850000000000001</v>
      </c>
      <c r="BB47" s="11">
        <v>0.86531986531986527</v>
      </c>
      <c r="BC47" s="11">
        <v>0.48368883312421579</v>
      </c>
      <c r="BD47" s="11">
        <v>0.58482941471899774</v>
      </c>
      <c r="BE47" s="27"/>
      <c r="BF47" s="5"/>
    </row>
    <row r="48" spans="2:66" ht="13.5" customHeight="1" x14ac:dyDescent="0.2">
      <c r="B48" s="10">
        <v>223</v>
      </c>
      <c r="C48" s="10">
        <v>9.5449999999999999</v>
      </c>
      <c r="D48" s="10">
        <v>223.39770999999999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37.5</v>
      </c>
      <c r="Q48" s="24">
        <v>1.77</v>
      </c>
      <c r="R48" s="24">
        <v>4.67</v>
      </c>
      <c r="S48" s="24">
        <v>44.41</v>
      </c>
      <c r="T48" s="24">
        <v>102.41</v>
      </c>
      <c r="U48" s="10">
        <v>5</v>
      </c>
      <c r="V48" s="10">
        <v>0.5</v>
      </c>
      <c r="W48" s="10">
        <v>1</v>
      </c>
      <c r="X48" s="10">
        <v>1</v>
      </c>
      <c r="Y48" s="10">
        <v>6</v>
      </c>
      <c r="Z48" s="10">
        <v>1</v>
      </c>
      <c r="AA48" s="10">
        <v>45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7.6627999999999998</v>
      </c>
      <c r="AK48" s="10">
        <v>0.42880000000000001</v>
      </c>
      <c r="AL48" s="11">
        <v>0.2102</v>
      </c>
      <c r="AM48" s="11">
        <v>1.18E-2</v>
      </c>
      <c r="AN48" s="11">
        <v>2.8723000000000001</v>
      </c>
      <c r="AO48" s="11">
        <v>0.159</v>
      </c>
      <c r="AP48" s="11">
        <v>0.22500000000000001</v>
      </c>
      <c r="AQ48" s="11">
        <v>1.2500000000000001E-2</v>
      </c>
      <c r="AR48" s="11">
        <v>14.2235</v>
      </c>
      <c r="AS48" s="11">
        <v>0.79920000000000002</v>
      </c>
      <c r="AT48" s="11">
        <v>0.20699999999999999</v>
      </c>
      <c r="AU48" s="11">
        <v>1.1599999999999999E-2</v>
      </c>
      <c r="AV48" s="11">
        <v>21.6736</v>
      </c>
      <c r="AW48" s="11">
        <v>1.2542</v>
      </c>
      <c r="AX48" s="11">
        <v>0.24560000000000001</v>
      </c>
      <c r="AY48" s="11">
        <v>1.4200000000000001E-2</v>
      </c>
      <c r="AZ48" s="11">
        <v>4.3773905652358704E-2</v>
      </c>
      <c r="BA48" s="11">
        <v>1.186473429951691</v>
      </c>
      <c r="BB48" s="11">
        <v>8.528501988510831E-2</v>
      </c>
      <c r="BC48" s="11">
        <v>6.0781020365316012E-2</v>
      </c>
      <c r="BD48" s="11">
        <v>0.47603740252977744</v>
      </c>
      <c r="BE48" s="27"/>
      <c r="BF48" s="5"/>
    </row>
    <row r="49" spans="2:57" ht="13.5" customHeight="1" x14ac:dyDescent="0.2">
      <c r="B49" s="10">
        <v>223</v>
      </c>
      <c r="C49" s="10">
        <v>9.5549999999999997</v>
      </c>
      <c r="D49" s="10">
        <v>223.39812000000001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37.5</v>
      </c>
      <c r="Q49" s="24">
        <v>1.77</v>
      </c>
      <c r="R49" s="24">
        <v>4.67</v>
      </c>
      <c r="S49" s="24">
        <v>44.28</v>
      </c>
      <c r="T49" s="24">
        <v>102.52</v>
      </c>
      <c r="U49" s="10">
        <v>5</v>
      </c>
      <c r="V49" s="10">
        <v>0.5</v>
      </c>
      <c r="W49" s="10">
        <v>1</v>
      </c>
      <c r="X49" s="10">
        <v>1</v>
      </c>
      <c r="Y49" s="10">
        <v>6</v>
      </c>
      <c r="Z49" s="10">
        <v>1</v>
      </c>
      <c r="AA49" s="10">
        <v>45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1.7189000000000001</v>
      </c>
      <c r="AK49" s="10">
        <v>2.53E-2</v>
      </c>
      <c r="AL49" s="11">
        <v>4.7300000000000002E-2</v>
      </c>
      <c r="AM49" s="11">
        <v>6.9999999999999999E-4</v>
      </c>
      <c r="AN49" s="11">
        <v>1.8789</v>
      </c>
      <c r="AO49" s="11">
        <v>6.4000000000000003E-3</v>
      </c>
      <c r="AP49" s="11">
        <v>0.1477</v>
      </c>
      <c r="AQ49" s="11">
        <v>5.0000000000000001E-4</v>
      </c>
      <c r="AR49" s="11">
        <v>3.2323</v>
      </c>
      <c r="AS49" s="11">
        <v>0.1211</v>
      </c>
      <c r="AT49" s="11">
        <v>4.7199999999999999E-2</v>
      </c>
      <c r="AU49" s="11">
        <v>1.8E-3</v>
      </c>
      <c r="AV49" s="11">
        <v>30.946200000000001</v>
      </c>
      <c r="AW49" s="11">
        <v>0.71340000000000003</v>
      </c>
      <c r="AX49" s="11">
        <v>0.35220000000000001</v>
      </c>
      <c r="AY49" s="11">
        <v>8.0999999999999996E-3</v>
      </c>
      <c r="AZ49" s="11">
        <v>0.40908181636327268</v>
      </c>
      <c r="BA49" s="11">
        <v>7.4618644067796618</v>
      </c>
      <c r="BB49" s="11">
        <v>0.76364546820230339</v>
      </c>
      <c r="BC49" s="11">
        <v>0.50867244829886582</v>
      </c>
      <c r="BD49" s="11">
        <v>0.54761440608346723</v>
      </c>
      <c r="BE49" s="27"/>
    </row>
    <row r="50" spans="2:57" ht="13.5" customHeight="1" x14ac:dyDescent="0.2">
      <c r="B50" s="10">
        <v>223</v>
      </c>
      <c r="C50" s="10">
        <v>9.452</v>
      </c>
      <c r="D50" s="10">
        <v>223.39383000000001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37.5</v>
      </c>
      <c r="Q50" s="24">
        <v>1.77</v>
      </c>
      <c r="R50" s="24">
        <v>4.67</v>
      </c>
      <c r="S50" s="24">
        <v>45.55</v>
      </c>
      <c r="T50" s="24">
        <v>101.41</v>
      </c>
      <c r="U50" s="10">
        <v>5</v>
      </c>
      <c r="V50" s="10">
        <v>0.5</v>
      </c>
      <c r="W50" s="10">
        <v>1</v>
      </c>
      <c r="X50" s="10">
        <v>1</v>
      </c>
      <c r="Y50" s="10">
        <v>6</v>
      </c>
      <c r="Z50" s="10">
        <v>1</v>
      </c>
      <c r="AA50" s="10">
        <v>45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9.6895000000000007</v>
      </c>
      <c r="AK50" s="10">
        <v>3.3700000000000001E-2</v>
      </c>
      <c r="AL50" s="11">
        <v>0.2571</v>
      </c>
      <c r="AM50" s="11">
        <v>8.9999999999999998E-4</v>
      </c>
      <c r="AN50" s="11">
        <v>3.7012999999999998</v>
      </c>
      <c r="AO50" s="11">
        <v>1.24E-2</v>
      </c>
      <c r="AP50" s="11">
        <v>0.28010000000000002</v>
      </c>
      <c r="AQ50" s="11">
        <v>8.9999999999999998E-4</v>
      </c>
      <c r="AR50" s="11">
        <v>17.8796</v>
      </c>
      <c r="AS50" s="11">
        <v>5.5E-2</v>
      </c>
      <c r="AT50" s="11">
        <v>0.25190000000000001</v>
      </c>
      <c r="AU50" s="11">
        <v>8.0000000000000004E-4</v>
      </c>
      <c r="AV50" s="11">
        <v>28.897400000000001</v>
      </c>
      <c r="AW50" s="11">
        <v>7.4899999999999994E-2</v>
      </c>
      <c r="AX50" s="11">
        <v>0.3155</v>
      </c>
      <c r="AY50" s="11">
        <v>8.0000000000000004E-4</v>
      </c>
      <c r="AZ50" s="11">
        <v>5.9435862995298835E-2</v>
      </c>
      <c r="BA50" s="11">
        <v>1.2524811433108376</v>
      </c>
      <c r="BB50" s="11">
        <v>0.11209023616496297</v>
      </c>
      <c r="BC50" s="11">
        <v>8.9376053962900479E-2</v>
      </c>
      <c r="BD50" s="11">
        <v>0.50705997579202566</v>
      </c>
      <c r="BE50" s="27"/>
    </row>
    <row r="51" spans="2:57" ht="13.5" customHeight="1" x14ac:dyDescent="0.2">
      <c r="B51" s="10">
        <v>223</v>
      </c>
      <c r="C51" s="10">
        <v>9.2230000000000008</v>
      </c>
      <c r="D51" s="10">
        <v>223.38428999999999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37.5</v>
      </c>
      <c r="Q51" s="24">
        <v>1.77</v>
      </c>
      <c r="R51" s="24">
        <v>4.67</v>
      </c>
      <c r="S51" s="24">
        <v>48.38</v>
      </c>
      <c r="T51" s="24">
        <v>99.05</v>
      </c>
      <c r="U51" s="10">
        <v>5</v>
      </c>
      <c r="V51" s="10">
        <v>0.5</v>
      </c>
      <c r="W51" s="10">
        <v>1</v>
      </c>
      <c r="X51" s="10">
        <v>1</v>
      </c>
      <c r="Y51" s="10">
        <v>6</v>
      </c>
      <c r="Z51" s="10">
        <v>1</v>
      </c>
      <c r="AA51" s="10">
        <v>45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6.0285000000000002</v>
      </c>
      <c r="AK51" s="26">
        <v>4.4499999999999998E-2</v>
      </c>
      <c r="AL51" s="26">
        <v>0.51200000000000001</v>
      </c>
      <c r="AM51" s="26">
        <v>4.0000000000000001E-3</v>
      </c>
      <c r="AN51" s="26">
        <v>1.911</v>
      </c>
      <c r="AO51" s="26">
        <v>1E-3</v>
      </c>
      <c r="AP51" s="26">
        <v>0.48800000000000004</v>
      </c>
      <c r="AQ51" s="26">
        <v>0</v>
      </c>
      <c r="AR51" s="26">
        <v>11.389499999999998</v>
      </c>
      <c r="AS51" s="26">
        <v>8.5000000000000006E-2</v>
      </c>
      <c r="AT51" s="26">
        <v>0.51249999999999996</v>
      </c>
      <c r="AU51" s="26">
        <v>4.0000000000000001E-3</v>
      </c>
      <c r="AV51" s="26">
        <v>12.7296</v>
      </c>
      <c r="AW51" s="26">
        <v>6.1999999999999998E-3</v>
      </c>
      <c r="AX51" s="26">
        <v>0.47739999999999999</v>
      </c>
      <c r="AY51" s="26">
        <v>2.0000000000000001E-4</v>
      </c>
      <c r="AZ51" s="11">
        <v>-1.0979904702713957E-2</v>
      </c>
      <c r="BA51" s="11">
        <v>23.287804878048782</v>
      </c>
      <c r="BB51" s="11">
        <v>-3.5458127083543754E-2</v>
      </c>
      <c r="BC51" s="11">
        <v>-3.5337942143768002E-2</v>
      </c>
      <c r="BD51" s="11">
        <v>0.74911221936005179</v>
      </c>
      <c r="BE51" s="27"/>
    </row>
    <row r="52" spans="2:57" ht="13.5" customHeight="1" x14ac:dyDescent="0.2">
      <c r="B52" s="10">
        <v>223</v>
      </c>
      <c r="C52" s="10">
        <v>9.2119999999999997</v>
      </c>
      <c r="D52" s="10">
        <v>223.38382999999999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37.5</v>
      </c>
      <c r="Q52" s="24">
        <v>1.77</v>
      </c>
      <c r="R52" s="24">
        <v>4.67</v>
      </c>
      <c r="S52" s="24">
        <v>48.52</v>
      </c>
      <c r="T52" s="24">
        <v>98.94</v>
      </c>
      <c r="U52" s="10">
        <v>5</v>
      </c>
      <c r="V52" s="10">
        <v>0.5</v>
      </c>
      <c r="W52" s="10">
        <v>1</v>
      </c>
      <c r="X52" s="10">
        <v>1</v>
      </c>
      <c r="Y52" s="10">
        <v>6</v>
      </c>
      <c r="Z52" s="10">
        <v>1</v>
      </c>
      <c r="AA52" s="10">
        <v>45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10.3918</v>
      </c>
      <c r="AK52" s="10">
        <v>0.65029999999999999</v>
      </c>
      <c r="AL52" s="11">
        <v>0.99470000000000003</v>
      </c>
      <c r="AM52" s="11">
        <v>6.1899999999999997E-2</v>
      </c>
      <c r="AN52" s="11">
        <v>3.4234</v>
      </c>
      <c r="AO52" s="11">
        <v>0.22209999999999999</v>
      </c>
      <c r="AP52" s="11">
        <v>0.99450000000000005</v>
      </c>
      <c r="AQ52" s="11">
        <v>6.4199999999999993E-2</v>
      </c>
      <c r="AR52" s="11">
        <v>19.621099999999998</v>
      </c>
      <c r="AS52" s="11">
        <v>1.2155</v>
      </c>
      <c r="AT52" s="11">
        <v>0.99470000000000003</v>
      </c>
      <c r="AU52" s="11">
        <v>6.13E-2</v>
      </c>
      <c r="AV52" s="11">
        <v>23.219000000000001</v>
      </c>
      <c r="AW52" s="11">
        <v>1.5101</v>
      </c>
      <c r="AX52" s="11">
        <v>0.99450000000000005</v>
      </c>
      <c r="AY52" s="11">
        <v>6.4299999999999996E-2</v>
      </c>
      <c r="AZ52" s="25">
        <v>0.74301114013752512</v>
      </c>
      <c r="BA52" s="25">
        <v>1.1833689242703009</v>
      </c>
      <c r="BB52" s="25">
        <v>8.3984397795523413E-2</v>
      </c>
      <c r="BC52" s="25">
        <v>0.12452324752365602</v>
      </c>
      <c r="BD52" s="25">
        <v>14.590239813292795</v>
      </c>
      <c r="BE52" s="27"/>
    </row>
    <row r="53" spans="2:57" ht="13.5" customHeight="1" x14ac:dyDescent="0.2">
      <c r="B53" s="10">
        <v>223</v>
      </c>
      <c r="C53" s="10">
        <v>9.4410000000000007</v>
      </c>
      <c r="D53" s="10">
        <v>223.39338000000001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37.5</v>
      </c>
      <c r="Q53" s="24">
        <v>1.77</v>
      </c>
      <c r="R53" s="24">
        <v>4.67</v>
      </c>
      <c r="S53" s="24">
        <v>45.69</v>
      </c>
      <c r="T53" s="24">
        <v>101.29</v>
      </c>
      <c r="U53" s="10">
        <v>5</v>
      </c>
      <c r="V53" s="10">
        <v>0.5</v>
      </c>
      <c r="W53" s="10">
        <v>1</v>
      </c>
      <c r="X53" s="10">
        <v>1</v>
      </c>
      <c r="Y53" s="10">
        <v>6</v>
      </c>
      <c r="Z53" s="10">
        <v>1</v>
      </c>
      <c r="AA53" s="10">
        <v>45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37.883200000000002</v>
      </c>
      <c r="AK53" s="10">
        <v>8.6300000000000002E-2</v>
      </c>
      <c r="AL53" s="11">
        <v>1.0014000000000001</v>
      </c>
      <c r="AM53" s="11">
        <v>2.3E-3</v>
      </c>
      <c r="AN53" s="11">
        <v>13.2849</v>
      </c>
      <c r="AO53" s="11">
        <v>1.11E-2</v>
      </c>
      <c r="AP53" s="11">
        <v>1.0012000000000001</v>
      </c>
      <c r="AQ53" s="11">
        <v>8.0000000000000004E-4</v>
      </c>
      <c r="AR53" s="11">
        <v>71.350099999999998</v>
      </c>
      <c r="AS53" s="11">
        <v>0.14729999999999999</v>
      </c>
      <c r="AT53" s="11">
        <v>1.0014000000000001</v>
      </c>
      <c r="AU53" s="11">
        <v>2.0999999999999999E-3</v>
      </c>
      <c r="AV53" s="11">
        <v>92.098200000000006</v>
      </c>
      <c r="AW53" s="11">
        <v>0.11840000000000001</v>
      </c>
      <c r="AX53" s="11">
        <v>1.0012000000000001</v>
      </c>
      <c r="AY53" s="11">
        <v>1.2999999999999999E-3</v>
      </c>
      <c r="AZ53" s="25">
        <v>0.74787418476017486</v>
      </c>
      <c r="BA53" s="25">
        <v>1.2907928650415348</v>
      </c>
      <c r="BB53" s="25">
        <v>0.1269398335742862</v>
      </c>
      <c r="BC53" s="25">
        <v>0.18982904976751824</v>
      </c>
      <c r="BD53" s="25">
        <v>12.533980335949314</v>
      </c>
      <c r="BE53" s="27"/>
    </row>
    <row r="54" spans="2:57" ht="13.5" customHeight="1" x14ac:dyDescent="0.2">
      <c r="B54" s="10">
        <v>223</v>
      </c>
      <c r="C54" s="10">
        <v>9.7379999999999995</v>
      </c>
      <c r="D54" s="10">
        <v>223.40575000000001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37.5</v>
      </c>
      <c r="Q54" s="24">
        <v>1.77</v>
      </c>
      <c r="R54" s="24">
        <v>4.67</v>
      </c>
      <c r="S54" s="24">
        <v>42.05</v>
      </c>
      <c r="T54" s="24">
        <v>104.6</v>
      </c>
      <c r="U54" s="10">
        <v>5</v>
      </c>
      <c r="V54" s="10">
        <v>0.5</v>
      </c>
      <c r="W54" s="10">
        <v>1</v>
      </c>
      <c r="X54" s="10">
        <v>1</v>
      </c>
      <c r="Y54" s="10">
        <v>6</v>
      </c>
      <c r="Z54" s="10">
        <v>1</v>
      </c>
      <c r="AA54" s="10">
        <v>45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34.237099999999998</v>
      </c>
      <c r="AK54" s="10">
        <v>5.1400000000000001E-2</v>
      </c>
      <c r="AL54" s="11">
        <v>1.0094000000000001</v>
      </c>
      <c r="AM54" s="11">
        <v>1.5E-3</v>
      </c>
      <c r="AN54" s="11">
        <v>11.9574</v>
      </c>
      <c r="AO54" s="11">
        <v>1.24E-2</v>
      </c>
      <c r="AP54" s="11">
        <v>1.0093000000000001</v>
      </c>
      <c r="AQ54" s="11">
        <v>1.1000000000000001E-3</v>
      </c>
      <c r="AR54" s="11">
        <v>64.694299999999998</v>
      </c>
      <c r="AS54" s="11">
        <v>8.4099999999999994E-2</v>
      </c>
      <c r="AT54" s="11">
        <v>1.0094000000000001</v>
      </c>
      <c r="AU54" s="11">
        <v>1.2999999999999999E-3</v>
      </c>
      <c r="AV54" s="11">
        <v>82.103800000000007</v>
      </c>
      <c r="AW54" s="11">
        <v>9.8900000000000002E-2</v>
      </c>
      <c r="AX54" s="11">
        <v>1.0093000000000001</v>
      </c>
      <c r="AY54" s="11">
        <v>1.1999999999999999E-3</v>
      </c>
      <c r="AZ54" s="25">
        <v>0.74575276522094114</v>
      </c>
      <c r="BA54" s="25">
        <v>1.2691040787210004</v>
      </c>
      <c r="BB54" s="25">
        <v>0.11859485919776896</v>
      </c>
      <c r="BC54" s="25">
        <v>0.17728843752906528</v>
      </c>
      <c r="BD54" s="25">
        <v>12.871342836711658</v>
      </c>
      <c r="BE54" s="27"/>
    </row>
  </sheetData>
  <autoFilter ref="B9:BB54" xr:uid="{0EBDD4E5-417C-42D1-BA47-96D2008F586F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0211-CCAA-4AD4-8B60-EBAE7DFD334C}">
  <sheetPr codeName="Sheet25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225</v>
      </c>
      <c r="C10" s="10">
        <v>9.3209999999999997</v>
      </c>
      <c r="D10" s="10">
        <v>225.38837000000001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34.5</v>
      </c>
      <c r="Q10" s="24">
        <v>2.3199999999999998</v>
      </c>
      <c r="R10" s="24">
        <v>3.15</v>
      </c>
      <c r="S10" s="24">
        <v>47.41</v>
      </c>
      <c r="T10" s="24">
        <v>100.79</v>
      </c>
      <c r="U10" s="10">
        <v>5</v>
      </c>
      <c r="V10" s="10">
        <v>0.5</v>
      </c>
      <c r="W10" s="10">
        <v>1</v>
      </c>
      <c r="X10" s="10">
        <v>1</v>
      </c>
      <c r="Y10" s="10">
        <v>2</v>
      </c>
      <c r="Z10" s="10">
        <v>2</v>
      </c>
      <c r="AA10" s="10">
        <v>90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0.72299999999999998</v>
      </c>
      <c r="AK10" s="10">
        <v>7.1900000000000006E-2</v>
      </c>
      <c r="AL10" s="11">
        <v>2.4500000000000001E-2</v>
      </c>
      <c r="AM10" s="11">
        <v>2.3999999999999998E-3</v>
      </c>
      <c r="AN10" s="11">
        <v>1.6274</v>
      </c>
      <c r="AO10" s="11">
        <v>7.9799999999999996E-2</v>
      </c>
      <c r="AP10" s="11">
        <v>0.16200000000000001</v>
      </c>
      <c r="AQ10" s="11">
        <v>7.9000000000000008E-3</v>
      </c>
      <c r="AR10" s="11">
        <v>1.3651</v>
      </c>
      <c r="AS10" s="11">
        <v>0.17699999999999999</v>
      </c>
      <c r="AT10" s="11">
        <v>2.46E-2</v>
      </c>
      <c r="AU10" s="11">
        <v>3.2000000000000002E-3</v>
      </c>
      <c r="AV10" s="11">
        <v>36.131700000000002</v>
      </c>
      <c r="AW10" s="11">
        <v>0.8216</v>
      </c>
      <c r="AX10" s="11">
        <v>0.5131</v>
      </c>
      <c r="AY10" s="11">
        <v>1.17E-2</v>
      </c>
      <c r="AZ10" s="11">
        <v>0.52007110057769212</v>
      </c>
      <c r="BA10" s="11">
        <v>20.857723577235774</v>
      </c>
      <c r="BB10" s="11">
        <v>0.90849916310210155</v>
      </c>
      <c r="BC10" s="11">
        <v>0.70612893899971085</v>
      </c>
      <c r="BD10" s="11">
        <v>0.73102267234291363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2.8150000000000008E-2</v>
      </c>
      <c r="BJ10" s="4">
        <f>DSTDEV(PlotSort,"PhxRed",$BI$35:$BI$38)/SQRT($BH10)</f>
        <v>3.3342068747861106E-4</v>
      </c>
      <c r="BK10" s="4">
        <f>DAVERAGE(PlotSort,"PhxRedEdge",$BI$35:$BI$38)</f>
        <v>0.19553124999999999</v>
      </c>
      <c r="BL10" s="4">
        <f>DSTDEV(PlotSort,"PhxRedEdge",$BI$35:$BI$38)/SQRT($BH10)</f>
        <v>2.6335285322627382E-3</v>
      </c>
      <c r="BM10" s="4">
        <f>DAVERAGE(PlotSort,"TMRed",$BI$35:$BI$38)</f>
        <v>2.8212500000000005E-2</v>
      </c>
      <c r="BN10" s="4">
        <f>DSTDEV(PlotSort,"TMRed",$BI$35:$BI$38)/SQRT($BH10)</f>
        <v>3.819714881269746E-4</v>
      </c>
      <c r="BO10" s="4">
        <f>DAVERAGE(PlotSort,"TMNIR",$BI$35:$BI$38)</f>
        <v>0.55593124999999988</v>
      </c>
      <c r="BP10" s="4">
        <f>DSTDEV(PlotSort,"TMNIR",$BI$35:$BI$38)/SQRT($BH10)</f>
        <v>5.9869472226144575E-3</v>
      </c>
      <c r="BQ10" s="4">
        <f>DAVERAGE(PlotSort,"NDRE",$BI$35:$BI$38)</f>
        <v>0.47969637730468673</v>
      </c>
      <c r="BR10" s="4">
        <f>DSTDEV(PlotSort,"NDRE",$BI$35:$BI$38)/SQRT($BH10)</f>
        <v>3.8931218666256257E-3</v>
      </c>
      <c r="BS10" s="4">
        <f>DAVERAGE(PlotSort,"rvi",$BI$35:$BI$38)</f>
        <v>19.773210133856047</v>
      </c>
      <c r="BT10" s="4">
        <f>DSTDEV(PlotSort,"rvi",$BI$35:$BI$38)/SQRT($BH10)</f>
        <v>0.25092070599266392</v>
      </c>
      <c r="BU10" s="17">
        <f>DAVERAGE(PlotSort,"ndvi",$BI$35:$BI$38)</f>
        <v>0.90328018035454649</v>
      </c>
      <c r="BV10" s="4">
        <f>DSTDEV(PlotSort,"ndvi",$BI$35:$BI$38)/SQRT($BH10)</f>
        <v>1.1841837781021507E-3</v>
      </c>
      <c r="BW10" s="17">
        <f>DAVERAGE(PlotSort,"SAVI",$BI$35:$BI$38)</f>
        <v>0.72945121174661853</v>
      </c>
      <c r="BX10" s="4">
        <f>DSTDEV(PlotSort,"SAVI",$BI$35:$BI$38)/SQRT($BH10)</f>
        <v>4.0210721653653435E-3</v>
      </c>
      <c r="BY10" s="17">
        <f>DAVERAGE(PlotSort,"CCCI",$BI$35:$BI$38)</f>
        <v>0.52615104430370041</v>
      </c>
      <c r="BZ10" s="4">
        <f>DSTDEV(PlotSort,"CCCI",$BI$35:$BI$38)/SQRT($BH10)</f>
        <v>1.8577685117722738E-2</v>
      </c>
    </row>
    <row r="11" spans="1:78" ht="13.5" customHeight="1" x14ac:dyDescent="0.2">
      <c r="B11" s="10">
        <v>225</v>
      </c>
      <c r="C11" s="10">
        <v>9.3140000000000001</v>
      </c>
      <c r="D11" s="10">
        <v>225.38808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34.5</v>
      </c>
      <c r="Q11" s="24">
        <v>2.3199999999999998</v>
      </c>
      <c r="R11" s="24">
        <v>3.15</v>
      </c>
      <c r="S11" s="24">
        <v>47.5</v>
      </c>
      <c r="T11" s="24">
        <v>100.72</v>
      </c>
      <c r="U11" s="10">
        <v>5</v>
      </c>
      <c r="V11" s="10">
        <v>0.5</v>
      </c>
      <c r="W11" s="10">
        <v>1</v>
      </c>
      <c r="X11" s="10">
        <v>1</v>
      </c>
      <c r="Y11" s="10">
        <v>2</v>
      </c>
      <c r="Z11" s="10">
        <v>2</v>
      </c>
      <c r="AA11" s="10">
        <v>90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0.78169999999999995</v>
      </c>
      <c r="AK11" s="10">
        <v>7.8E-2</v>
      </c>
      <c r="AL11" s="11">
        <v>2.6499999999999999E-2</v>
      </c>
      <c r="AM11" s="11">
        <v>2.5999999999999999E-3</v>
      </c>
      <c r="AN11" s="11">
        <v>1.8826000000000001</v>
      </c>
      <c r="AO11" s="11">
        <v>0.1384</v>
      </c>
      <c r="AP11" s="11">
        <v>0.18770000000000001</v>
      </c>
      <c r="AQ11" s="11">
        <v>1.38E-2</v>
      </c>
      <c r="AR11" s="11">
        <v>1.4831000000000001</v>
      </c>
      <c r="AS11" s="11">
        <v>0.186</v>
      </c>
      <c r="AT11" s="11">
        <v>2.6700000000000002E-2</v>
      </c>
      <c r="AU11" s="11">
        <v>3.3999999999999998E-3</v>
      </c>
      <c r="AV11" s="11">
        <v>37.242400000000004</v>
      </c>
      <c r="AW11" s="11">
        <v>2.2109999999999999</v>
      </c>
      <c r="AX11" s="11">
        <v>0.52939999999999998</v>
      </c>
      <c r="AY11" s="11">
        <v>3.1399999999999997E-2</v>
      </c>
      <c r="AZ11" s="11">
        <v>0.47650257983544836</v>
      </c>
      <c r="BA11" s="11">
        <v>19.827715355805243</v>
      </c>
      <c r="BB11" s="11">
        <v>0.90397410537673062</v>
      </c>
      <c r="BC11" s="11">
        <v>0.71399488684783619</v>
      </c>
      <c r="BD11" s="11">
        <v>0.50717164194776565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2.8324999999999999E-2</v>
      </c>
      <c r="BJ11" s="4">
        <f>DSTDEV(PlotSort,"PhxRed",$BI$31:$BI$32)/SQRT($BH11)</f>
        <v>5.0129000256006169E-4</v>
      </c>
      <c r="BK11" s="4">
        <f>DAVERAGE(PlotSort,"PhxRedEdge",$BI$31:$BI$32)</f>
        <v>0.19592500000000002</v>
      </c>
      <c r="BL11" s="4">
        <f>DSTDEV(PlotSort,"PhxRedEdge",$BI$31:$BI$32)/SQRT($BH11)</f>
        <v>3.9029422662055007E-3</v>
      </c>
      <c r="BM11" s="4">
        <f>DAVERAGE(PlotSort,"TMRed",$BI$31:$BI$32)</f>
        <v>2.8518749999999995E-2</v>
      </c>
      <c r="BN11" s="4">
        <f>DSTDEV(PlotSort,"TMRed",$BI$31:$BI$32)/SQRT($BH11)</f>
        <v>5.8865798997946724E-4</v>
      </c>
      <c r="BO11" s="4">
        <f>DAVERAGE(PlotSort,"TMNIR",$BI$31:$BI$32)</f>
        <v>0.55632499999999996</v>
      </c>
      <c r="BP11" s="4">
        <f>DSTDEV(PlotSort,"TMNIR",$BI$31:$BI$32)/SQRT($BH11)</f>
        <v>7.1606476662380205E-3</v>
      </c>
      <c r="BQ11" s="4">
        <f>DAVERAGE(PlotSort,"NDRE",$BI$31:$BI$32)</f>
        <v>0.4793791012067013</v>
      </c>
      <c r="BR11" s="4">
        <f>DSTDEV(PlotSort,"NDRE",$BI$31:$BI$32)/SQRT($BH11)</f>
        <v>6.4028974974681113E-3</v>
      </c>
      <c r="BS11" s="4">
        <f>DAVERAGE(PlotSort,"rvi",$BI$31:$BI$32)</f>
        <v>19.604114674455332</v>
      </c>
      <c r="BT11" s="4">
        <f>DSTDEV(PlotSort,"rvi",$BI$31:$BI$32)/SQRT($BH11)</f>
        <v>0.39696008951595907</v>
      </c>
      <c r="BU11" s="17">
        <f>DAVERAGE(PlotSort,"ndvi",$BI$31:$BI$32)</f>
        <v>0.90238356242632134</v>
      </c>
      <c r="BV11" s="4">
        <f>DSTDEV(PlotSort,"ndvi",$BI$31:$BI$32)/SQRT($BH11)</f>
        <v>1.9047611480647846E-3</v>
      </c>
      <c r="BW11" s="17">
        <f>DAVERAGE(PlotSort,"SAVI",$BI$31:$BI$32)</f>
        <v>0.72931800367737798</v>
      </c>
      <c r="BX11" s="4">
        <f>DSTDEV(PlotSort,"SAVI",$BI$31:$BI$32)/SQRT($BH11)</f>
        <v>4.8864194624266182E-3</v>
      </c>
      <c r="BY11" s="17">
        <f>DAVERAGE(PlotSort,"CCCI",$BI$31:$BI$32)</f>
        <v>0.52684880770804343</v>
      </c>
      <c r="BZ11" s="4">
        <f>DSTDEV(PlotSort,"CCCI",$BI$31:$BI$32)/SQRT($BH11)</f>
        <v>3.0465566822484011E-2</v>
      </c>
    </row>
    <row r="12" spans="1:78" ht="13.5" customHeight="1" x14ac:dyDescent="0.2">
      <c r="B12" s="10">
        <v>225</v>
      </c>
      <c r="C12" s="10">
        <v>9.3059999999999992</v>
      </c>
      <c r="D12" s="10">
        <v>225.38775000000001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34.5</v>
      </c>
      <c r="Q12" s="24">
        <v>2.3199999999999998</v>
      </c>
      <c r="R12" s="24">
        <v>3.15</v>
      </c>
      <c r="S12" s="24">
        <v>47.6</v>
      </c>
      <c r="T12" s="24">
        <v>100.64</v>
      </c>
      <c r="U12" s="10">
        <v>5</v>
      </c>
      <c r="V12" s="10">
        <v>0.5</v>
      </c>
      <c r="W12" s="10">
        <v>1</v>
      </c>
      <c r="X12" s="10">
        <v>1</v>
      </c>
      <c r="Y12" s="10">
        <v>2</v>
      </c>
      <c r="Z12" s="10">
        <v>2</v>
      </c>
      <c r="AA12" s="10">
        <v>90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0.86829999999999996</v>
      </c>
      <c r="AK12" s="10">
        <v>1.6799999999999999E-2</v>
      </c>
      <c r="AL12" s="11">
        <v>2.9499999999999998E-2</v>
      </c>
      <c r="AM12" s="11">
        <v>5.9999999999999995E-4</v>
      </c>
      <c r="AN12" s="11">
        <v>2.0493000000000001</v>
      </c>
      <c r="AO12" s="11">
        <v>0.1193</v>
      </c>
      <c r="AP12" s="11">
        <v>0.2046</v>
      </c>
      <c r="AQ12" s="11">
        <v>1.1900000000000001E-2</v>
      </c>
      <c r="AR12" s="11">
        <v>1.6119000000000001</v>
      </c>
      <c r="AS12" s="11">
        <v>2.1499999999999998E-2</v>
      </c>
      <c r="AT12" s="11">
        <v>2.9100000000000001E-2</v>
      </c>
      <c r="AU12" s="11">
        <v>4.0000000000000002E-4</v>
      </c>
      <c r="AV12" s="11">
        <v>42.028500000000001</v>
      </c>
      <c r="AW12" s="11">
        <v>1.3021</v>
      </c>
      <c r="AX12" s="11">
        <v>0.59809999999999997</v>
      </c>
      <c r="AY12" s="11">
        <v>1.8499999999999999E-2</v>
      </c>
      <c r="AZ12" s="11">
        <v>0.49022050579294879</v>
      </c>
      <c r="BA12" s="11">
        <v>20.553264604810995</v>
      </c>
      <c r="BB12" s="11">
        <v>0.90720663265306123</v>
      </c>
      <c r="BC12" s="11">
        <v>0.75718594748048251</v>
      </c>
      <c r="BD12" s="11">
        <v>0.57255308648790992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2.7974999999999996E-2</v>
      </c>
      <c r="BJ12" s="4">
        <f>DSTDEV(PlotSort,"PhxRed",$BJ$31:$BJ$32)/SQRT($BH12)</f>
        <v>4.5180194776029911E-4</v>
      </c>
      <c r="BK12" s="4">
        <f>DAVERAGE(PlotSort,"PhxRedEdge",$BJ$31:$BJ$32)</f>
        <v>0.19513749999999996</v>
      </c>
      <c r="BL12" s="4">
        <f>DSTDEV(PlotSort,"PhxRedEdge",$BJ$31:$BJ$32)/SQRT($BH12)</f>
        <v>3.662374855654911E-3</v>
      </c>
      <c r="BM12" s="4">
        <f>DAVERAGE(PlotSort,"TMRed",$BJ$31:$BJ$32)</f>
        <v>2.7906249999999997E-2</v>
      </c>
      <c r="BN12" s="4">
        <f>DSTDEV(PlotSort,"TMRed",$BJ$31:$BJ$32)/SQRT($BH12)</f>
        <v>4.9400309968663158E-4</v>
      </c>
      <c r="BO12" s="4">
        <f>DAVERAGE(PlotSort,"TMNIR",$BJ$31:$BJ$32)</f>
        <v>0.55553750000000002</v>
      </c>
      <c r="BP12" s="4">
        <f>DSTDEV(PlotSort,"TMNIR",$BJ$31:$BJ$32)/SQRT($BH12)</f>
        <v>9.8416329734111359E-3</v>
      </c>
      <c r="BQ12" s="4">
        <f>DAVERAGE(PlotSort,"NDRE",$BJ$31:$BJ$32)</f>
        <v>0.48001365340267216</v>
      </c>
      <c r="BR12" s="4">
        <f>DSTDEV(PlotSort,"NDRE",$BJ$31:$BJ$32)/SQRT($BH12)</f>
        <v>4.6514434616203209E-3</v>
      </c>
      <c r="BS12" s="4">
        <f>DAVERAGE(PlotSort,"rvi",$BJ$31:$BJ$32)</f>
        <v>19.942305593256759</v>
      </c>
      <c r="BT12" s="4">
        <f>DSTDEV(PlotSort,"rvi",$BJ$31:$BJ$32)/SQRT($BH12)</f>
        <v>0.31440400806769564</v>
      </c>
      <c r="BU12" s="17">
        <f>DAVERAGE(PlotSort,"ndvi",$BJ$31:$BJ$32)</f>
        <v>0.90417679828277131</v>
      </c>
      <c r="BV12" s="4">
        <f>DSTDEV(PlotSort,"ndvi",$BJ$31:$BJ$32)/SQRT($BH12)</f>
        <v>1.4355598855213879E-3</v>
      </c>
      <c r="BW12" s="17">
        <f>DAVERAGE(PlotSort,"SAVI",$BJ$31:$BJ$32)</f>
        <v>0.72958441981585909</v>
      </c>
      <c r="BX12" s="4">
        <f>DSTDEV(PlotSort,"SAVI",$BJ$31:$BJ$32)/SQRT($BH12)</f>
        <v>6.5538152147766133E-3</v>
      </c>
      <c r="BY12" s="17">
        <f>DAVERAGE(PlotSort,"CCCI",$BJ$31:$BJ$32)</f>
        <v>0.52545328089935739</v>
      </c>
      <c r="BZ12" s="4">
        <f>DSTDEV(PlotSort,"CCCI",$BJ$31:$BJ$32)/SQRT($BH12)</f>
        <v>2.2323154875444704E-2</v>
      </c>
    </row>
    <row r="13" spans="1:78" ht="13.5" customHeight="1" x14ac:dyDescent="0.2">
      <c r="B13" s="10">
        <v>225</v>
      </c>
      <c r="C13" s="10">
        <v>9.298</v>
      </c>
      <c r="D13" s="10">
        <v>225.38741999999999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34.5</v>
      </c>
      <c r="Q13" s="24">
        <v>2.3199999999999998</v>
      </c>
      <c r="R13" s="24">
        <v>3.15</v>
      </c>
      <c r="S13" s="24">
        <v>47.69</v>
      </c>
      <c r="T13" s="24">
        <v>100.56</v>
      </c>
      <c r="U13" s="10">
        <v>5</v>
      </c>
      <c r="V13" s="10">
        <v>0.5</v>
      </c>
      <c r="W13" s="10">
        <v>1</v>
      </c>
      <c r="X13" s="10">
        <v>1</v>
      </c>
      <c r="Y13" s="10">
        <v>2</v>
      </c>
      <c r="Z13" s="10">
        <v>2</v>
      </c>
      <c r="AA13" s="10">
        <v>90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0.78839999999999999</v>
      </c>
      <c r="AK13" s="10">
        <v>6.6100000000000006E-2</v>
      </c>
      <c r="AL13" s="11">
        <v>2.6800000000000001E-2</v>
      </c>
      <c r="AM13" s="11">
        <v>2.2000000000000001E-3</v>
      </c>
      <c r="AN13" s="11">
        <v>1.9155</v>
      </c>
      <c r="AO13" s="11">
        <v>0.14749999999999999</v>
      </c>
      <c r="AP13" s="11">
        <v>0.1915</v>
      </c>
      <c r="AQ13" s="11">
        <v>1.4800000000000001E-2</v>
      </c>
      <c r="AR13" s="11">
        <v>1.5170999999999999</v>
      </c>
      <c r="AS13" s="11">
        <v>4.65E-2</v>
      </c>
      <c r="AT13" s="11">
        <v>2.7400000000000001E-2</v>
      </c>
      <c r="AU13" s="11">
        <v>8.0000000000000004E-4</v>
      </c>
      <c r="AV13" s="11">
        <v>38.581899999999997</v>
      </c>
      <c r="AW13" s="11">
        <v>1.4456</v>
      </c>
      <c r="AX13" s="11">
        <v>0.54969999999999997</v>
      </c>
      <c r="AY13" s="11">
        <v>2.06E-2</v>
      </c>
      <c r="AZ13" s="11">
        <v>0.48327037236913112</v>
      </c>
      <c r="BA13" s="11">
        <v>20.062043795620436</v>
      </c>
      <c r="BB13" s="11">
        <v>0.9050424536475481</v>
      </c>
      <c r="BC13" s="11">
        <v>0.72736978924890916</v>
      </c>
      <c r="BD13" s="11">
        <v>0.54100144071994294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2.7275000000000001E-2</v>
      </c>
      <c r="BJ13" s="4">
        <f>DSTDEV(PlotSort,"PhxRed",$BL$35:$BL$36)/SQRT($BH13)</f>
        <v>6.7764033865423668E-4</v>
      </c>
      <c r="BK13" s="4">
        <f>DAVERAGE(PlotSort,"PhxRedEdge",$BL$35:$BL$36)</f>
        <v>0.1865125</v>
      </c>
      <c r="BL13" s="4">
        <f>DSTDEV(PlotSort,"PhxRedEdge",$BL$35:$BL$36)/SQRT($BH13)</f>
        <v>5.3570193438142429E-3</v>
      </c>
      <c r="BM13" s="4">
        <f>DAVERAGE(PlotSort,"TMRed",$BL$35:$BL$36)</f>
        <v>2.7012500000000002E-2</v>
      </c>
      <c r="BN13" s="4">
        <f>DSTDEV(PlotSort,"TMRed",$BL$35:$BL$36)/SQRT($BH13)</f>
        <v>6.9447757857461258E-4</v>
      </c>
      <c r="BO13" s="4">
        <f>DAVERAGE(PlotSort,"TMNIR",$BL$35:$BL$36)</f>
        <v>0.52710000000000001</v>
      </c>
      <c r="BP13" s="4">
        <f>DSTDEV(PlotSort,"TMNIR",$BL$35:$BL$36)/SQRT($BH13)</f>
        <v>1.209819939377048E-2</v>
      </c>
      <c r="BQ13" s="4">
        <f>DAVERAGE(PlotSort,"NDRE",$BL$35:$BL$36)</f>
        <v>0.47742279285554556</v>
      </c>
      <c r="BR13" s="4">
        <f>DSTDEV(PlotSort,"NDRE",$BL$35:$BL$36)/SQRT($BH13)</f>
        <v>8.0416293475610284E-3</v>
      </c>
      <c r="BS13" s="4">
        <f>DAVERAGE(PlotSort,"rvi",$BL$35:$BL$36)</f>
        <v>19.584671138503499</v>
      </c>
      <c r="BT13" s="4">
        <f>DSTDEV(PlotSort,"rvi",$BL$35:$BL$36)/SQRT($BH13)</f>
        <v>0.60104032473266256</v>
      </c>
      <c r="BU13" s="17">
        <f>DAVERAGE(PlotSort,"ndvi",$BL$35:$BL$36)</f>
        <v>0.90227356749818033</v>
      </c>
      <c r="BV13" s="4">
        <f>DSTDEV(PlotSort,"ndvi",$BL$35:$BL$36)/SQRT($BH13)</f>
        <v>2.784123236791735E-3</v>
      </c>
      <c r="BW13" s="17">
        <f>DAVERAGE(PlotSort,"SAVI",$BL$35:$BL$36)</f>
        <v>0.71090688276457947</v>
      </c>
      <c r="BX13" s="4">
        <f>DSTDEV(PlotSort,"SAVI",$BL$35:$BL$36)/SQRT($BH13)</f>
        <v>8.9745626253491112E-3</v>
      </c>
      <c r="BY13" s="17">
        <f>DAVERAGE(PlotSort,"CCCI",$BL$35:$BL$36)</f>
        <v>0.51663973314754896</v>
      </c>
      <c r="BZ13" s="4">
        <f>DSTDEV(PlotSort,"CCCI",$BL$35:$BL$36)/SQRT($BH13)</f>
        <v>3.787425715303868E-2</v>
      </c>
    </row>
    <row r="14" spans="1:78" ht="13.5" customHeight="1" x14ac:dyDescent="0.2">
      <c r="B14" s="10">
        <v>225</v>
      </c>
      <c r="C14" s="10">
        <v>9.2899999999999991</v>
      </c>
      <c r="D14" s="10">
        <v>225.38708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34.5</v>
      </c>
      <c r="Q14" s="24">
        <v>2.3199999999999998</v>
      </c>
      <c r="R14" s="24">
        <v>3.15</v>
      </c>
      <c r="S14" s="24">
        <v>47.79</v>
      </c>
      <c r="T14" s="24">
        <v>100.47</v>
      </c>
      <c r="U14" s="10">
        <v>5</v>
      </c>
      <c r="V14" s="10">
        <v>0.5</v>
      </c>
      <c r="W14" s="10">
        <v>1</v>
      </c>
      <c r="X14" s="10">
        <v>1</v>
      </c>
      <c r="Y14" s="10">
        <v>2</v>
      </c>
      <c r="Z14" s="10">
        <v>2</v>
      </c>
      <c r="AA14" s="10">
        <v>90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0.89059999999999995</v>
      </c>
      <c r="AK14" s="10">
        <v>2.35E-2</v>
      </c>
      <c r="AL14" s="11">
        <v>3.0300000000000001E-2</v>
      </c>
      <c r="AM14" s="11">
        <v>8.0000000000000004E-4</v>
      </c>
      <c r="AN14" s="11">
        <v>2.1217000000000001</v>
      </c>
      <c r="AO14" s="11">
        <v>9.1999999999999998E-3</v>
      </c>
      <c r="AP14" s="11">
        <v>0.21249999999999999</v>
      </c>
      <c r="AQ14" s="11">
        <v>8.9999999999999998E-4</v>
      </c>
      <c r="AR14" s="11">
        <v>1.7272000000000001</v>
      </c>
      <c r="AS14" s="11">
        <v>4.2900000000000001E-2</v>
      </c>
      <c r="AT14" s="11">
        <v>3.1300000000000001E-2</v>
      </c>
      <c r="AU14" s="11">
        <v>8.0000000000000004E-4</v>
      </c>
      <c r="AV14" s="11">
        <v>40.127400000000002</v>
      </c>
      <c r="AW14" s="11">
        <v>0.20799999999999999</v>
      </c>
      <c r="AX14" s="11">
        <v>0.57230000000000003</v>
      </c>
      <c r="AY14" s="11">
        <v>3.0000000000000001E-3</v>
      </c>
      <c r="AZ14" s="11">
        <v>0.45846075433231392</v>
      </c>
      <c r="BA14" s="11">
        <v>18.284345047923324</v>
      </c>
      <c r="BB14" s="11">
        <v>0.89628893306825719</v>
      </c>
      <c r="BC14" s="11">
        <v>0.73532076839434568</v>
      </c>
      <c r="BD14" s="11">
        <v>0.43027790161570351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2.7637499999999995E-2</v>
      </c>
      <c r="BJ14" s="4">
        <f>DSTDEV(PlotSort,"PhxRed",$BM$35:$BM$36)/SQRT($BH14)</f>
        <v>3.3390055904914767E-4</v>
      </c>
      <c r="BK14" s="4">
        <f>DAVERAGE(PlotSort,"PhxRedEdge",$BM$35:$BM$36)</f>
        <v>0.19137500000000002</v>
      </c>
      <c r="BL14" s="4">
        <f>DSTDEV(PlotSort,"PhxRedEdge",$BM$35:$BM$36)/SQRT($BH14)</f>
        <v>2.4317946048134898E-3</v>
      </c>
      <c r="BM14" s="4">
        <f>DAVERAGE(PlotSort,"TMRed",$BM$35:$BM$36)</f>
        <v>2.7649999999999997E-2</v>
      </c>
      <c r="BN14" s="4">
        <f>DSTDEV(PlotSort,"TMRed",$BM$35:$BM$36)/SQRT($BH14)</f>
        <v>3.5237290853109963E-4</v>
      </c>
      <c r="BO14" s="4">
        <f>DAVERAGE(PlotSort,"TMNIR",$BM$35:$BM$36)</f>
        <v>0.55256249999999996</v>
      </c>
      <c r="BP14" s="4">
        <f>DSTDEV(PlotSort,"TMNIR",$BM$35:$BM$36)/SQRT($BH14)</f>
        <v>5.4852823916975001E-3</v>
      </c>
      <c r="BQ14" s="4">
        <f>DAVERAGE(PlotSort,"NDRE",$BM$35:$BM$36)</f>
        <v>0.48542267610985285</v>
      </c>
      <c r="BR14" s="4">
        <f>DSTDEV(PlotSort,"NDRE",$BM$35:$BM$36)/SQRT($BH14)</f>
        <v>5.2446380252794888E-3</v>
      </c>
      <c r="BS14" s="4">
        <f>DAVERAGE(PlotSort,"rvi",$BM$35:$BM$36)</f>
        <v>20.025039075869216</v>
      </c>
      <c r="BT14" s="4">
        <f>DSTDEV(PlotSort,"rvi",$BM$35:$BM$36)/SQRT($BH14)</f>
        <v>0.29133787346863904</v>
      </c>
      <c r="BU14" s="17">
        <f>DAVERAGE(PlotSort,"ndvi",$BM$35:$BM$36)</f>
        <v>0.90459654048728066</v>
      </c>
      <c r="BV14" s="4">
        <f>DSTDEV(PlotSort,"ndvi",$BM$35:$BM$36)/SQRT($BH14)</f>
        <v>1.3441834139082045E-3</v>
      </c>
      <c r="BW14" s="17">
        <f>DAVERAGE(PlotSort,"SAVI",$BM$35:$BM$36)</f>
        <v>0.7286109546301518</v>
      </c>
      <c r="BX14" s="4">
        <f>DSTDEV(PlotSort,"SAVI",$BM$35:$BM$36)/SQRT($BH14)</f>
        <v>3.8883998861622437E-3</v>
      </c>
      <c r="BY14" s="17">
        <f>DAVERAGE(PlotSort,"CCCI",$BM$35:$BM$36)</f>
        <v>0.55372806694601895</v>
      </c>
      <c r="BZ14" s="4">
        <f>DSTDEV(PlotSort,"CCCI",$BM$35:$BM$36)/SQRT($BH14)</f>
        <v>2.5854062370944064E-2</v>
      </c>
    </row>
    <row r="15" spans="1:78" ht="13.5" customHeight="1" x14ac:dyDescent="0.2">
      <c r="B15" s="10">
        <v>225</v>
      </c>
      <c r="C15" s="10">
        <v>9.2829999999999995</v>
      </c>
      <c r="D15" s="10">
        <v>225.38678999999999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34.5</v>
      </c>
      <c r="Q15" s="24">
        <v>2.3199999999999998</v>
      </c>
      <c r="R15" s="24">
        <v>3.15</v>
      </c>
      <c r="S15" s="24">
        <v>47.88</v>
      </c>
      <c r="T15" s="24">
        <v>100.4</v>
      </c>
      <c r="U15" s="10">
        <v>5</v>
      </c>
      <c r="V15" s="10">
        <v>0.5</v>
      </c>
      <c r="W15" s="10">
        <v>1</v>
      </c>
      <c r="X15" s="10">
        <v>1</v>
      </c>
      <c r="Y15" s="10">
        <v>2</v>
      </c>
      <c r="Z15" s="10">
        <v>2</v>
      </c>
      <c r="AA15" s="10">
        <v>90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0.78390000000000004</v>
      </c>
      <c r="AK15" s="10">
        <v>1.14E-2</v>
      </c>
      <c r="AL15" s="11">
        <v>2.6700000000000002E-2</v>
      </c>
      <c r="AM15" s="11">
        <v>4.0000000000000002E-4</v>
      </c>
      <c r="AN15" s="11">
        <v>1.8759999999999999</v>
      </c>
      <c r="AO15" s="11">
        <v>4.6899999999999997E-2</v>
      </c>
      <c r="AP15" s="11">
        <v>0.18809999999999999</v>
      </c>
      <c r="AQ15" s="11">
        <v>4.7000000000000002E-3</v>
      </c>
      <c r="AR15" s="11">
        <v>1.4393</v>
      </c>
      <c r="AS15" s="11">
        <v>4.2000000000000003E-2</v>
      </c>
      <c r="AT15" s="11">
        <v>2.6100000000000002E-2</v>
      </c>
      <c r="AU15" s="11">
        <v>8.0000000000000004E-4</v>
      </c>
      <c r="AV15" s="11">
        <v>40.1128</v>
      </c>
      <c r="AW15" s="11">
        <v>0.23499999999999999</v>
      </c>
      <c r="AX15" s="11">
        <v>0.57269999999999999</v>
      </c>
      <c r="AY15" s="11">
        <v>3.3999999999999998E-3</v>
      </c>
      <c r="AZ15" s="11">
        <v>0.50552050473186128</v>
      </c>
      <c r="BA15" s="11">
        <v>21.94252873563218</v>
      </c>
      <c r="BB15" s="11">
        <v>0.91282565130260518</v>
      </c>
      <c r="BC15" s="11">
        <v>0.74617764834364753</v>
      </c>
      <c r="BD15" s="11">
        <v>0.63904674949163531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3.0049999999999997E-2</v>
      </c>
      <c r="BJ15" s="4">
        <f>DSTDEV(PlotSort,"PhxRed",$BN$35:$BN$36)/SQRT($BH15)</f>
        <v>5.7631836439840894E-4</v>
      </c>
      <c r="BK15" s="4">
        <f>DAVERAGE(PlotSort,"PhxRedEdge",$BN$35:$BN$36)</f>
        <v>0.21286250000000001</v>
      </c>
      <c r="BL15" s="4">
        <f>DSTDEV(PlotSort,"PhxRedEdge",$BN$35:$BN$36)/SQRT($BH15)</f>
        <v>3.0577149206088981E-3</v>
      </c>
      <c r="BM15" s="4">
        <f>DAVERAGE(PlotSort,"TMRed",$BN$35:$BN$36)</f>
        <v>3.0537499999999995E-2</v>
      </c>
      <c r="BN15" s="4">
        <f>DSTDEV(PlotSort,"TMRed",$BN$35:$BN$36)/SQRT($BH15)</f>
        <v>7.0835259077463861E-4</v>
      </c>
      <c r="BO15" s="4">
        <f>DAVERAGE(PlotSort,"TMNIR",$BN$35:$BN$36)</f>
        <v>0.59150000000000014</v>
      </c>
      <c r="BP15" s="4">
        <f>DSTDEV(PlotSort,"TMNIR",$BN$35:$BN$36)/SQRT($BH15)</f>
        <v>7.543303558218274E-3</v>
      </c>
      <c r="BQ15" s="4">
        <f>DAVERAGE(PlotSort,"NDRE",$BN$35:$BN$36)</f>
        <v>0.47051736414349582</v>
      </c>
      <c r="BR15" s="4">
        <f>DSTDEV(PlotSort,"NDRE",$BN$35:$BN$36)/SQRT($BH15)</f>
        <v>7.9868410738944337E-3</v>
      </c>
      <c r="BS15" s="4">
        <f>DAVERAGE(PlotSort,"rvi",$BN$35:$BN$36)</f>
        <v>19.458091245182242</v>
      </c>
      <c r="BT15" s="4">
        <f>DSTDEV(PlotSort,"rvi",$BN$35:$BN$36)/SQRT($BH15)</f>
        <v>0.59406918647670648</v>
      </c>
      <c r="BU15" s="17">
        <f>DAVERAGE(PlotSort,"ndvi",$BN$35:$BN$36)</f>
        <v>0.90165407294544353</v>
      </c>
      <c r="BV15" s="4">
        <f>DSTDEV(PlotSort,"ndvi",$BN$35:$BN$36)/SQRT($BH15)</f>
        <v>2.8858457953750247E-3</v>
      </c>
      <c r="BW15" s="17">
        <f>DAVERAGE(PlotSort,"SAVI",$BN$35:$BN$36)</f>
        <v>0.74967605496159129</v>
      </c>
      <c r="BX15" s="4">
        <f>DSTDEV(PlotSort,"SAVI",$BN$35:$BN$36)/SQRT($BH15)</f>
        <v>5.7721144128122506E-3</v>
      </c>
      <c r="BY15" s="17">
        <f>DAVERAGE(PlotSort,"CCCI",$BN$35:$BN$36)</f>
        <v>0.48050831017521484</v>
      </c>
      <c r="BZ15" s="4">
        <f>DSTDEV(PlotSort,"CCCI",$BN$35:$BN$36)/SQRT($BH15)</f>
        <v>3.587133229908452E-2</v>
      </c>
    </row>
    <row r="16" spans="1:78" ht="13.5" customHeight="1" x14ac:dyDescent="0.2">
      <c r="B16" s="10">
        <v>225</v>
      </c>
      <c r="C16" s="10">
        <v>9.2750000000000004</v>
      </c>
      <c r="D16" s="10">
        <v>225.38646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34.5</v>
      </c>
      <c r="Q16" s="24">
        <v>2.3199999999999998</v>
      </c>
      <c r="R16" s="24">
        <v>3.15</v>
      </c>
      <c r="S16" s="24">
        <v>47.98</v>
      </c>
      <c r="T16" s="24">
        <v>100.32</v>
      </c>
      <c r="U16" s="10">
        <v>5</v>
      </c>
      <c r="V16" s="10">
        <v>0.5</v>
      </c>
      <c r="W16" s="10">
        <v>1</v>
      </c>
      <c r="X16" s="10">
        <v>1</v>
      </c>
      <c r="Y16" s="10">
        <v>2</v>
      </c>
      <c r="Z16" s="10">
        <v>2</v>
      </c>
      <c r="AA16" s="10">
        <v>90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0.76549999999999996</v>
      </c>
      <c r="AK16" s="10">
        <v>2.3300000000000001E-2</v>
      </c>
      <c r="AL16" s="11">
        <v>2.6100000000000002E-2</v>
      </c>
      <c r="AM16" s="11">
        <v>8.0000000000000004E-4</v>
      </c>
      <c r="AN16" s="11">
        <v>1.7849999999999999</v>
      </c>
      <c r="AO16" s="11">
        <v>1.06E-2</v>
      </c>
      <c r="AP16" s="11">
        <v>0.17929999999999999</v>
      </c>
      <c r="AQ16" s="11">
        <v>1.1000000000000001E-3</v>
      </c>
      <c r="AR16" s="11">
        <v>1.446</v>
      </c>
      <c r="AS16" s="11">
        <v>6.5699999999999995E-2</v>
      </c>
      <c r="AT16" s="11">
        <v>2.6200000000000001E-2</v>
      </c>
      <c r="AU16" s="11">
        <v>1.1999999999999999E-3</v>
      </c>
      <c r="AV16" s="11">
        <v>35.380800000000001</v>
      </c>
      <c r="AW16" s="11">
        <v>0.26619999999999999</v>
      </c>
      <c r="AX16" s="11">
        <v>0.50570000000000004</v>
      </c>
      <c r="AY16" s="11">
        <v>3.8E-3</v>
      </c>
      <c r="AZ16" s="11">
        <v>0.47649635036496352</v>
      </c>
      <c r="BA16" s="11">
        <v>19.301526717557252</v>
      </c>
      <c r="BB16" s="11">
        <v>0.90148524158676446</v>
      </c>
      <c r="BC16" s="11">
        <v>0.69701521465258265</v>
      </c>
      <c r="BD16" s="11">
        <v>0.51430663939837429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2.8649999999999998E-2</v>
      </c>
      <c r="BJ16" s="4">
        <f>DSTDEV(PlotSort,"PhxRed",$BK$31:$BK$32)/SQRT($BH16)</f>
        <v>4.2150523919242896E-4</v>
      </c>
      <c r="BK16" s="4">
        <f>DAVERAGE(PlotSort,"PhxRedEdge",$BK$31:$BK$32)</f>
        <v>0.20059375000000002</v>
      </c>
      <c r="BL16" s="4">
        <f>DSTDEV(PlotSort,"PhxRedEdge",$BK$31:$BK$32)/SQRT($BH16)</f>
        <v>3.2477359902707611E-3</v>
      </c>
      <c r="BM16" s="4">
        <f>DAVERAGE(PlotSort,"TMRed",$BK$31:$BK$32)</f>
        <v>2.9043749999999997E-2</v>
      </c>
      <c r="BN16" s="4">
        <f>DSTDEV(PlotSort,"TMRed",$BK$31:$BK$32)/SQRT($BH16)</f>
        <v>5.4075323623627072E-4</v>
      </c>
      <c r="BO16" s="4">
        <f>DAVERAGE(PlotSort,"TMNIR",$BK$31:$BK$32)</f>
        <v>0.54578125</v>
      </c>
      <c r="BP16" s="4">
        <f>DSTDEV(PlotSort,"TMNIR",$BK$31:$BK$32)/SQRT($BH16)</f>
        <v>5.7999440999461369E-3</v>
      </c>
      <c r="BQ16" s="4">
        <f>DAVERAGE(PlotSort,"NDRE",$BK$31:$BK$32)</f>
        <v>0.46280790732041072</v>
      </c>
      <c r="BR16" s="4">
        <f>DSTDEV(PlotSort,"NDRE",$BK$31:$BK$32)/SQRT($BH16)</f>
        <v>3.3716963238490088E-3</v>
      </c>
      <c r="BS16" s="4">
        <f>DAVERAGE(PlotSort,"rvi",$BK$31:$BK$32)</f>
        <v>18.848382468966371</v>
      </c>
      <c r="BT16" s="4">
        <f>DSTDEV(PlotSort,"rvi",$BK$31:$BK$32)/SQRT($BH16)</f>
        <v>0.2499117886401554</v>
      </c>
      <c r="BU16" s="17">
        <f>DAVERAGE(PlotSort,"ndvi",$BK$31:$BK$32)</f>
        <v>0.89898840250802792</v>
      </c>
      <c r="BV16" s="4">
        <f>DSTDEV(PlotSort,"ndvi",$BK$31:$BK$32)/SQRT($BH16)</f>
        <v>1.3129178521626183E-3</v>
      </c>
      <c r="BW16" s="17">
        <f>DAVERAGE(PlotSort,"SAVI",$BK$31:$BK$32)</f>
        <v>0.72085306526722692</v>
      </c>
      <c r="BX16" s="4">
        <f>DSTDEV(PlotSort,"SAVI",$BK$31:$BK$32)/SQRT($BH16)</f>
        <v>3.5687104963818567E-3</v>
      </c>
      <c r="BY16" s="17">
        <f>DAVERAGE(PlotSort,"CCCI",$BK$31:$BK$32)</f>
        <v>0.44637765977405724</v>
      </c>
      <c r="BZ16" s="4">
        <f>DSTDEV(PlotSort,"CCCI",$BK$31:$BK$32)/SQRT($BH16)</f>
        <v>1.667745607899402E-2</v>
      </c>
    </row>
    <row r="17" spans="2:78" ht="13.5" customHeight="1" x14ac:dyDescent="0.2">
      <c r="B17" s="10">
        <v>225</v>
      </c>
      <c r="C17" s="10">
        <v>9.2669999999999995</v>
      </c>
      <c r="D17" s="10">
        <v>225.38612000000001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34.5</v>
      </c>
      <c r="Q17" s="24">
        <v>2.3199999999999998</v>
      </c>
      <c r="R17" s="24">
        <v>3.15</v>
      </c>
      <c r="S17" s="24">
        <v>48.08</v>
      </c>
      <c r="T17" s="24">
        <v>100.24</v>
      </c>
      <c r="U17" s="10">
        <v>5</v>
      </c>
      <c r="V17" s="10">
        <v>0.5</v>
      </c>
      <c r="W17" s="10">
        <v>1</v>
      </c>
      <c r="X17" s="10">
        <v>1</v>
      </c>
      <c r="Y17" s="10">
        <v>2</v>
      </c>
      <c r="Z17" s="10">
        <v>2</v>
      </c>
      <c r="AA17" s="10">
        <v>90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0.81669999999999998</v>
      </c>
      <c r="AK17" s="10">
        <v>1.9E-3</v>
      </c>
      <c r="AL17" s="11">
        <v>2.7900000000000001E-2</v>
      </c>
      <c r="AM17" s="11">
        <v>1E-4</v>
      </c>
      <c r="AN17" s="11">
        <v>1.7997000000000001</v>
      </c>
      <c r="AO17" s="11">
        <v>8.6999999999999994E-3</v>
      </c>
      <c r="AP17" s="11">
        <v>0.18099999999999999</v>
      </c>
      <c r="AQ17" s="11">
        <v>8.9999999999999998E-4</v>
      </c>
      <c r="AR17" s="11">
        <v>1.4943</v>
      </c>
      <c r="AS17" s="11">
        <v>4.2500000000000003E-2</v>
      </c>
      <c r="AT17" s="11">
        <v>2.7199999999999998E-2</v>
      </c>
      <c r="AU17" s="11">
        <v>8.0000000000000004E-4</v>
      </c>
      <c r="AV17" s="11">
        <v>37.901800000000001</v>
      </c>
      <c r="AW17" s="11">
        <v>0.37019999999999997</v>
      </c>
      <c r="AX17" s="11">
        <v>0.54239999999999999</v>
      </c>
      <c r="AY17" s="11">
        <v>5.3E-3</v>
      </c>
      <c r="AZ17" s="11">
        <v>0.49958529167818633</v>
      </c>
      <c r="BA17" s="11">
        <v>19.941176470588236</v>
      </c>
      <c r="BB17" s="11">
        <v>0.9044943820224719</v>
      </c>
      <c r="BC17" s="11">
        <v>0.7225130890052357</v>
      </c>
      <c r="BD17" s="11">
        <v>0.63158323176143227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2.7649999999999997E-2</v>
      </c>
      <c r="BJ17" s="4">
        <f>DSTDEV(PlotSort,"PhxRed",$BL$31:$BL$32)/SQRT($BH17)</f>
        <v>4.984977432245806E-4</v>
      </c>
      <c r="BK17" s="4">
        <f>DAVERAGE(PlotSort,"PhxRedEdge",$BL$31:$BL$32)</f>
        <v>0.19046875000000002</v>
      </c>
      <c r="BL17" s="4">
        <f>DSTDEV(PlotSort,"PhxRedEdge",$BL$31:$BL$32)/SQRT($BH17)</f>
        <v>3.8342721902815745E-3</v>
      </c>
      <c r="BM17" s="4">
        <f>DAVERAGE(PlotSort,"TMRed",$BL$31:$BL$32)</f>
        <v>2.7381249999999996E-2</v>
      </c>
      <c r="BN17" s="4">
        <f>DSTDEV(PlotSort,"TMRed",$BL$31:$BL$32)/SQRT($BH17)</f>
        <v>4.6745933423846257E-4</v>
      </c>
      <c r="BO17" s="4">
        <f>DAVERAGE(PlotSort,"TMNIR",$BL$31:$BL$32)</f>
        <v>0.56608124999999998</v>
      </c>
      <c r="BP17" s="4">
        <f>DSTDEV(PlotSort,"TMNIR",$BL$31:$BL$32)/SQRT($BH17)</f>
        <v>1.0038804787548166E-2</v>
      </c>
      <c r="BQ17" s="4">
        <f>DAVERAGE(PlotSort,"NDRE",$BL$31:$BL$32)</f>
        <v>0.49658484728896279</v>
      </c>
      <c r="BR17" s="4">
        <f>DSTDEV(PlotSort,"NDRE",$BL$31:$BL$32)/SQRT($BH17)</f>
        <v>3.6398790228731369E-3</v>
      </c>
      <c r="BS17" s="4">
        <f>DAVERAGE(PlotSort,"rvi",$BL$31:$BL$32)</f>
        <v>20.698037798745712</v>
      </c>
      <c r="BT17" s="4">
        <f>DSTDEV(PlotSort,"rvi",$BL$31:$BL$32)/SQRT($BH17)</f>
        <v>0.28938365447190589</v>
      </c>
      <c r="BU17" s="17">
        <f>DAVERAGE(PlotSort,"ndvi",$BL$31:$BL$32)</f>
        <v>0.90757195820106462</v>
      </c>
      <c r="BV17" s="4">
        <f>DSTDEV(PlotSort,"ndvi",$BL$31:$BL$32)/SQRT($BH17)</f>
        <v>1.271404530279164E-3</v>
      </c>
      <c r="BW17" s="17">
        <f>DAVERAGE(PlotSort,"SAVI",$BL$31:$BL$32)</f>
        <v>0.73804935822601025</v>
      </c>
      <c r="BX17" s="4">
        <f>DSTDEV(PlotSort,"SAVI",$BL$31:$BL$32)/SQRT($BH17)</f>
        <v>6.6512538136092062E-3</v>
      </c>
      <c r="BY17" s="17">
        <f>DAVERAGE(PlotSort,"CCCI",$BL$31:$BL$32)</f>
        <v>0.60592442883334352</v>
      </c>
      <c r="BZ17" s="4">
        <f>DSTDEV(PlotSort,"CCCI",$BL$31:$BL$32)/SQRT($BH17)</f>
        <v>1.73174958756196E-2</v>
      </c>
    </row>
    <row r="18" spans="2:78" ht="13.5" customHeight="1" x14ac:dyDescent="0.2">
      <c r="B18" s="10">
        <v>225</v>
      </c>
      <c r="C18" s="10">
        <v>9.3379999999999992</v>
      </c>
      <c r="D18" s="10">
        <v>225.38908000000001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34.5</v>
      </c>
      <c r="Q18" s="24">
        <v>2.3199999999999998</v>
      </c>
      <c r="R18" s="24">
        <v>3.15</v>
      </c>
      <c r="S18" s="24">
        <v>47.2</v>
      </c>
      <c r="T18" s="24">
        <v>100.97</v>
      </c>
      <c r="U18" s="10">
        <v>5</v>
      </c>
      <c r="V18" s="10">
        <v>0.5</v>
      </c>
      <c r="W18" s="10">
        <v>1</v>
      </c>
      <c r="X18" s="10">
        <v>1</v>
      </c>
      <c r="Y18" s="10">
        <v>2</v>
      </c>
      <c r="Z18" s="10">
        <v>2</v>
      </c>
      <c r="AA18" s="10">
        <v>90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0.87780000000000002</v>
      </c>
      <c r="AK18" s="10">
        <v>1.21E-2</v>
      </c>
      <c r="AL18" s="11">
        <v>2.9700000000000001E-2</v>
      </c>
      <c r="AM18" s="11">
        <v>4.0000000000000002E-4</v>
      </c>
      <c r="AN18" s="11">
        <v>2.1484000000000001</v>
      </c>
      <c r="AO18" s="11">
        <v>1.46E-2</v>
      </c>
      <c r="AP18" s="11">
        <v>0.2132</v>
      </c>
      <c r="AQ18" s="11">
        <v>1.5E-3</v>
      </c>
      <c r="AR18" s="11">
        <v>1.7262999999999999</v>
      </c>
      <c r="AS18" s="11">
        <v>6.2600000000000003E-2</v>
      </c>
      <c r="AT18" s="11">
        <v>3.1E-2</v>
      </c>
      <c r="AU18" s="11">
        <v>1.1000000000000001E-3</v>
      </c>
      <c r="AV18" s="11">
        <v>41.007199999999997</v>
      </c>
      <c r="AW18" s="11">
        <v>0.34739999999999999</v>
      </c>
      <c r="AX18" s="11">
        <v>0.58089999999999997</v>
      </c>
      <c r="AY18" s="11">
        <v>4.8999999999999998E-3</v>
      </c>
      <c r="AZ18" s="11">
        <v>0.4630399194056164</v>
      </c>
      <c r="BA18" s="11">
        <v>18.738709677419354</v>
      </c>
      <c r="BB18" s="11">
        <v>0.8986762542899166</v>
      </c>
      <c r="BC18" s="11">
        <v>0.74183829481068442</v>
      </c>
      <c r="BD18" s="11">
        <v>0.44865536207811096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2.7775000000000001E-2</v>
      </c>
      <c r="BJ18" s="4">
        <f>DSTDEV(PlotSort,"PhxRed",$BJ$35:$BJ$36)/SQRT($BH18)</f>
        <v>4.4819080758087842E-4</v>
      </c>
      <c r="BK18" s="4">
        <f>DAVERAGE(PlotSort,"PhxRedEdge",$BJ$35:$BJ$36)</f>
        <v>0.19091249999999998</v>
      </c>
      <c r="BL18" s="4">
        <f>DSTDEV(PlotSort,"PhxRedEdge",$BJ$35:$BJ$36)/SQRT($BH18)</f>
        <v>3.4623074555369376E-3</v>
      </c>
      <c r="BM18" s="4">
        <f>DAVERAGE(PlotSort,"TMRed",$BJ$35:$BJ$36)</f>
        <v>2.7656250000000004E-2</v>
      </c>
      <c r="BN18" s="4">
        <f>DSTDEV(PlotSort,"TMRed",$BJ$35:$BJ$36)/SQRT($BH18)</f>
        <v>5.0107956370886515E-4</v>
      </c>
      <c r="BO18" s="4">
        <f>DAVERAGE(PlotSort,"TMNIR",$BJ$35:$BJ$36)</f>
        <v>0.55386249999999992</v>
      </c>
      <c r="BP18" s="4">
        <f>DSTDEV(PlotSort,"TMNIR",$BJ$35:$BJ$36)/SQRT($BH18)</f>
        <v>8.6467328849301976E-3</v>
      </c>
      <c r="BQ18" s="4">
        <f>DAVERAGE(PlotSort,"NDRE",$BJ$35:$BJ$36)</f>
        <v>0.48733166684021872</v>
      </c>
      <c r="BR18" s="4">
        <f>DSTDEV(PlotSort,"NDRE",$BJ$35:$BJ$36)/SQRT($BH18)</f>
        <v>5.08962002578295E-3</v>
      </c>
      <c r="BS18" s="4">
        <f>DAVERAGE(PlotSort,"rvi",$BJ$35:$BJ$36)</f>
        <v>20.093875463074411</v>
      </c>
      <c r="BT18" s="4">
        <f>DSTDEV(PlotSort,"rvi",$BJ$35:$BJ$36)/SQRT($BH18)</f>
        <v>0.38071737102329578</v>
      </c>
      <c r="BU18" s="17">
        <f>DAVERAGE(PlotSort,"ndvi",$BJ$35:$BJ$36)</f>
        <v>0.90471139026430636</v>
      </c>
      <c r="BV18" s="4">
        <f>DSTDEV(PlotSort,"ndvi",$BJ$35:$BJ$36)/SQRT($BH18)</f>
        <v>1.7575231005613984E-3</v>
      </c>
      <c r="BW18" s="17">
        <f>DAVERAGE(PlotSort,"SAVI",$BJ$35:$BJ$36)</f>
        <v>0.72911920071519876</v>
      </c>
      <c r="BX18" s="4">
        <f>DSTDEV(PlotSort,"SAVI",$BJ$35:$BJ$36)/SQRT($BH18)</f>
        <v>5.8320728338507903E-3</v>
      </c>
      <c r="BY18" s="17">
        <f>DAVERAGE(PlotSort,"CCCI",$BJ$35:$BJ$36)</f>
        <v>0.56368322670969118</v>
      </c>
      <c r="BZ18" s="4">
        <f>DSTDEV(PlotSort,"CCCI",$BJ$35:$BJ$36)/SQRT($BH18)</f>
        <v>2.3629066818991407E-2</v>
      </c>
    </row>
    <row r="19" spans="2:78" ht="13.5" customHeight="1" x14ac:dyDescent="0.2">
      <c r="B19" s="10">
        <v>225</v>
      </c>
      <c r="C19" s="10">
        <v>9.3469999999999995</v>
      </c>
      <c r="D19" s="10">
        <v>225.38946000000001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34.5</v>
      </c>
      <c r="Q19" s="24">
        <v>2.3199999999999998</v>
      </c>
      <c r="R19" s="24">
        <v>3.15</v>
      </c>
      <c r="S19" s="24">
        <v>47.09</v>
      </c>
      <c r="T19" s="24">
        <v>101.06</v>
      </c>
      <c r="U19" s="10">
        <v>5</v>
      </c>
      <c r="V19" s="10">
        <v>0.5</v>
      </c>
      <c r="W19" s="10">
        <v>1</v>
      </c>
      <c r="X19" s="10">
        <v>1</v>
      </c>
      <c r="Y19" s="10">
        <v>2</v>
      </c>
      <c r="Z19" s="10">
        <v>2</v>
      </c>
      <c r="AA19" s="10">
        <v>90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0.77049999999999996</v>
      </c>
      <c r="AK19" s="10">
        <v>4.1700000000000001E-2</v>
      </c>
      <c r="AL19" s="11">
        <v>2.5999999999999999E-2</v>
      </c>
      <c r="AM19" s="11">
        <v>1.4E-3</v>
      </c>
      <c r="AN19" s="11">
        <v>1.8177000000000001</v>
      </c>
      <c r="AO19" s="11">
        <v>5.0299999999999997E-2</v>
      </c>
      <c r="AP19" s="11">
        <v>0.18010000000000001</v>
      </c>
      <c r="AQ19" s="11">
        <v>5.0000000000000001E-3</v>
      </c>
      <c r="AR19" s="11">
        <v>1.4411</v>
      </c>
      <c r="AS19" s="11">
        <v>6.9699999999999998E-2</v>
      </c>
      <c r="AT19" s="11">
        <v>2.58E-2</v>
      </c>
      <c r="AU19" s="11">
        <v>1.1999999999999999E-3</v>
      </c>
      <c r="AV19" s="11">
        <v>39.497100000000003</v>
      </c>
      <c r="AW19" s="11">
        <v>1.0254000000000001</v>
      </c>
      <c r="AX19" s="11">
        <v>0.55879999999999996</v>
      </c>
      <c r="AY19" s="11">
        <v>1.4500000000000001E-2</v>
      </c>
      <c r="AZ19" s="11">
        <v>0.51251860874272559</v>
      </c>
      <c r="BA19" s="11">
        <v>21.65891472868217</v>
      </c>
      <c r="BB19" s="11">
        <v>0.91173451932945593</v>
      </c>
      <c r="BC19" s="11">
        <v>0.73713811543426133</v>
      </c>
      <c r="BD19" s="11">
        <v>0.68021585523499251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2.8524999999999998E-2</v>
      </c>
      <c r="BJ19" s="4">
        <f>DSTDEV(PlotSort,"PhxRed",$BK$35:$BK$36)/SQRT($BH19)</f>
        <v>4.8977035434987284E-4</v>
      </c>
      <c r="BK19" s="4">
        <f>DAVERAGE(PlotSort,"PhxRedEdge",$BK$35:$BK$36)</f>
        <v>0.20014999999999999</v>
      </c>
      <c r="BL19" s="4">
        <f>DSTDEV(PlotSort,"PhxRedEdge",$BK$35:$BK$36)/SQRT($BH19)</f>
        <v>3.719498174037281E-3</v>
      </c>
      <c r="BM19" s="4">
        <f>DAVERAGE(PlotSort,"TMRed",$BK$35:$BK$36)</f>
        <v>2.8768749999999996E-2</v>
      </c>
      <c r="BN19" s="4">
        <f>DSTDEV(PlotSort,"TMRed",$BK$35:$BK$36)/SQRT($BH19)</f>
        <v>5.5742852680859458E-4</v>
      </c>
      <c r="BO19" s="4">
        <f>DAVERAGE(PlotSort,"TMNIR",$BK$35:$BK$36)</f>
        <v>0.55800000000000005</v>
      </c>
      <c r="BP19" s="4">
        <f>DSTDEV(PlotSort,"TMNIR",$BK$35:$BK$36)/SQRT($BH19)</f>
        <v>8.5332682289183115E-3</v>
      </c>
      <c r="BQ19" s="4">
        <f>DAVERAGE(PlotSort,"NDRE",$BK$35:$BK$36)</f>
        <v>0.47206108776915473</v>
      </c>
      <c r="BR19" s="4">
        <f>DSTDEV(PlotSort,"NDRE",$BK$35:$BK$36)/SQRT($BH19)</f>
        <v>5.3823036899029487E-3</v>
      </c>
      <c r="BS19" s="4">
        <f>DAVERAGE(PlotSort,"rvi",$BK$35:$BK$36)</f>
        <v>19.452544804637679</v>
      </c>
      <c r="BT19" s="4">
        <f>DSTDEV(PlotSort,"rvi",$BK$35:$BK$36)/SQRT($BH19)</f>
        <v>0.31872205105539131</v>
      </c>
      <c r="BU19" s="17">
        <f>DAVERAGE(PlotSort,"ndvi",$BK$35:$BK$36)</f>
        <v>0.90184897044478651</v>
      </c>
      <c r="BV19" s="4">
        <f>DSTDEV(PlotSort,"ndvi",$BK$35:$BK$36)/SQRT($BH19)</f>
        <v>1.5601713648007564E-3</v>
      </c>
      <c r="BW19" s="17">
        <f>DAVERAGE(PlotSort,"SAVI",$BK$35:$BK$36)</f>
        <v>0.7297832227780382</v>
      </c>
      <c r="BX19" s="4">
        <f>DSTDEV(PlotSort,"SAVI",$BK$35:$BK$36)/SQRT($BH19)</f>
        <v>5.7274936841090326E-3</v>
      </c>
      <c r="BY19" s="17">
        <f>DAVERAGE(PlotSort,"CCCI",$BK$35:$BK$36)</f>
        <v>0.4886188618977097</v>
      </c>
      <c r="BZ19" s="4">
        <f>DSTDEV(PlotSort,"CCCI",$BK$35:$BK$36)/SQRT($BH19)</f>
        <v>2.6084174532083934E-2</v>
      </c>
    </row>
    <row r="20" spans="2:78" ht="13.5" customHeight="1" x14ac:dyDescent="0.2">
      <c r="B20" s="10">
        <v>225</v>
      </c>
      <c r="C20" s="10">
        <v>9.3539999999999992</v>
      </c>
      <c r="D20" s="10">
        <v>225.38974999999999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34.5</v>
      </c>
      <c r="Q20" s="24">
        <v>2.3199999999999998</v>
      </c>
      <c r="R20" s="24">
        <v>3.15</v>
      </c>
      <c r="S20" s="24">
        <v>47</v>
      </c>
      <c r="T20" s="24">
        <v>101.14</v>
      </c>
      <c r="U20" s="10">
        <v>5</v>
      </c>
      <c r="V20" s="10">
        <v>0.5</v>
      </c>
      <c r="W20" s="10">
        <v>1</v>
      </c>
      <c r="X20" s="10">
        <v>1</v>
      </c>
      <c r="Y20" s="10">
        <v>2</v>
      </c>
      <c r="Z20" s="10">
        <v>2</v>
      </c>
      <c r="AA20" s="10">
        <v>90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0.80649999999999999</v>
      </c>
      <c r="AK20" s="10">
        <v>3.0200000000000001E-2</v>
      </c>
      <c r="AL20" s="11">
        <v>2.7199999999999998E-2</v>
      </c>
      <c r="AM20" s="11">
        <v>1E-3</v>
      </c>
      <c r="AN20" s="11">
        <v>1.8464</v>
      </c>
      <c r="AO20" s="11">
        <v>7.9500000000000001E-2</v>
      </c>
      <c r="AP20" s="11">
        <v>0.1827</v>
      </c>
      <c r="AQ20" s="11">
        <v>7.9000000000000008E-3</v>
      </c>
      <c r="AR20" s="11">
        <v>1.5188999999999999</v>
      </c>
      <c r="AS20" s="11">
        <v>2.6800000000000001E-2</v>
      </c>
      <c r="AT20" s="11">
        <v>2.7199999999999998E-2</v>
      </c>
      <c r="AU20" s="11">
        <v>5.0000000000000001E-4</v>
      </c>
      <c r="AV20" s="11">
        <v>40.104500000000002</v>
      </c>
      <c r="AW20" s="11">
        <v>1.0213000000000001</v>
      </c>
      <c r="AX20" s="11">
        <v>0.56679999999999997</v>
      </c>
      <c r="AY20" s="11">
        <v>1.44E-2</v>
      </c>
      <c r="AZ20" s="11">
        <v>0.51247498332221486</v>
      </c>
      <c r="BA20" s="11">
        <v>20.838235294117649</v>
      </c>
      <c r="BB20" s="11">
        <v>0.90841750841750846</v>
      </c>
      <c r="BC20" s="11">
        <v>0.73985374771480816</v>
      </c>
      <c r="BD20" s="11">
        <v>0.68998310837537202</v>
      </c>
      <c r="BE20" s="27"/>
    </row>
    <row r="21" spans="2:78" ht="13.5" customHeight="1" x14ac:dyDescent="0.2">
      <c r="B21" s="10">
        <v>225</v>
      </c>
      <c r="C21" s="10">
        <v>9.3620000000000001</v>
      </c>
      <c r="D21" s="10">
        <v>225.39008000000001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34.5</v>
      </c>
      <c r="Q21" s="24">
        <v>2.3199999999999998</v>
      </c>
      <c r="R21" s="24">
        <v>3.15</v>
      </c>
      <c r="S21" s="24">
        <v>46.91</v>
      </c>
      <c r="T21" s="24">
        <v>101.22</v>
      </c>
      <c r="U21" s="10">
        <v>5</v>
      </c>
      <c r="V21" s="10">
        <v>0.5</v>
      </c>
      <c r="W21" s="10">
        <v>1</v>
      </c>
      <c r="X21" s="10">
        <v>1</v>
      </c>
      <c r="Y21" s="10">
        <v>2</v>
      </c>
      <c r="Z21" s="10">
        <v>2</v>
      </c>
      <c r="AA21" s="10">
        <v>90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0.89510000000000001</v>
      </c>
      <c r="AK21" s="10">
        <v>6.3500000000000001E-2</v>
      </c>
      <c r="AL21" s="11">
        <v>3.0200000000000001E-2</v>
      </c>
      <c r="AM21" s="11">
        <v>2.0999999999999999E-3</v>
      </c>
      <c r="AN21" s="11">
        <v>2.1454</v>
      </c>
      <c r="AO21" s="11">
        <v>7.0699999999999999E-2</v>
      </c>
      <c r="AP21" s="11">
        <v>0.21199999999999999</v>
      </c>
      <c r="AQ21" s="11">
        <v>7.0000000000000001E-3</v>
      </c>
      <c r="AR21" s="11">
        <v>1.6284000000000001</v>
      </c>
      <c r="AS21" s="11">
        <v>0.12740000000000001</v>
      </c>
      <c r="AT21" s="11">
        <v>2.9100000000000001E-2</v>
      </c>
      <c r="AU21" s="11">
        <v>2.3E-3</v>
      </c>
      <c r="AV21" s="11">
        <v>44.547400000000003</v>
      </c>
      <c r="AW21" s="11">
        <v>0.60940000000000005</v>
      </c>
      <c r="AX21" s="11">
        <v>0.62890000000000001</v>
      </c>
      <c r="AY21" s="11">
        <v>8.6E-3</v>
      </c>
      <c r="AZ21" s="11">
        <v>0.4957783327387324</v>
      </c>
      <c r="BA21" s="11">
        <v>21.611683848797252</v>
      </c>
      <c r="BB21" s="11">
        <v>0.9115501519756839</v>
      </c>
      <c r="BC21" s="11">
        <v>0.77694300518134729</v>
      </c>
      <c r="BD21" s="11">
        <v>0.59002865930924808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0.25969999999999999</v>
      </c>
      <c r="BJ21" s="4"/>
      <c r="BK21" s="4">
        <f>DAVERAGE(PlotSort2,"PhxRedEdge",$BO$31:$BO$32)</f>
        <v>0.28370000000000001</v>
      </c>
      <c r="BL21" s="4"/>
      <c r="BM21" s="4">
        <f>DAVERAGE(PlotSort2,"TMRed",$BO$31:$BO$32)</f>
        <v>0.252</v>
      </c>
      <c r="BN21" s="4"/>
      <c r="BO21" s="4">
        <f>DAVERAGE(PlotSort2,"TMNIR",$BO$31:$BO$32)</f>
        <v>0.3201</v>
      </c>
      <c r="BP21" s="4"/>
      <c r="BQ21" s="4">
        <f>DAVERAGE(PlotSort2,"NDRE",$BO$31:$BO$32)</f>
        <v>6.0284862537263971E-2</v>
      </c>
      <c r="BR21" s="4"/>
      <c r="BS21" s="4">
        <f>DAVERAGE(PlotSort2,"rvi",$BO$31:$BO$32)</f>
        <v>1.2702380952380952</v>
      </c>
      <c r="BT21" s="4"/>
      <c r="BU21" s="17">
        <f>DAVERAGE(PlotSort2,"ndvi",$BO$31:$BO$32)</f>
        <v>0.11903513371788146</v>
      </c>
      <c r="BV21" s="4"/>
      <c r="BW21" s="17">
        <f>DAVERAGE(PlotSort2,"SAVI",$BO$31:$BO$32)</f>
        <v>9.5280291017628943E-2</v>
      </c>
      <c r="BX21" s="4"/>
      <c r="BY21" s="17">
        <f>DAVERAGE(PlotSort2,"CCCI",$BO$31:$BO$32)</f>
        <v>0.45627520790426923</v>
      </c>
      <c r="BZ21" s="4"/>
    </row>
    <row r="22" spans="2:78" ht="13.5" customHeight="1" x14ac:dyDescent="0.2">
      <c r="B22" s="10">
        <v>225</v>
      </c>
      <c r="C22" s="10">
        <v>9.3710000000000004</v>
      </c>
      <c r="D22" s="10">
        <v>225.39045999999999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34.5</v>
      </c>
      <c r="Q22" s="24">
        <v>2.3199999999999998</v>
      </c>
      <c r="R22" s="24">
        <v>3.15</v>
      </c>
      <c r="S22" s="24">
        <v>46.79</v>
      </c>
      <c r="T22" s="24">
        <v>101.32</v>
      </c>
      <c r="U22" s="10">
        <v>5</v>
      </c>
      <c r="V22" s="10">
        <v>0.5</v>
      </c>
      <c r="W22" s="10">
        <v>1</v>
      </c>
      <c r="X22" s="10">
        <v>1</v>
      </c>
      <c r="Y22" s="10">
        <v>2</v>
      </c>
      <c r="Z22" s="10">
        <v>2</v>
      </c>
      <c r="AA22" s="10">
        <v>90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0.77759999999999996</v>
      </c>
      <c r="AK22" s="10">
        <v>4.1000000000000002E-2</v>
      </c>
      <c r="AL22" s="11">
        <v>2.6200000000000001E-2</v>
      </c>
      <c r="AM22" s="11">
        <v>1.4E-3</v>
      </c>
      <c r="AN22" s="11">
        <v>1.9346000000000001</v>
      </c>
      <c r="AO22" s="11">
        <v>4.7899999999999998E-2</v>
      </c>
      <c r="AP22" s="11">
        <v>0.1908</v>
      </c>
      <c r="AQ22" s="11">
        <v>4.7000000000000002E-3</v>
      </c>
      <c r="AR22" s="11">
        <v>1.4246000000000001</v>
      </c>
      <c r="AS22" s="11">
        <v>9.7000000000000003E-2</v>
      </c>
      <c r="AT22" s="11">
        <v>2.5399999999999999E-2</v>
      </c>
      <c r="AU22" s="11">
        <v>1.6999999999999999E-3</v>
      </c>
      <c r="AV22" s="11">
        <v>40.903199999999998</v>
      </c>
      <c r="AW22" s="11">
        <v>1.637</v>
      </c>
      <c r="AX22" s="11">
        <v>0.57679999999999998</v>
      </c>
      <c r="AY22" s="11">
        <v>2.3099999999999999E-2</v>
      </c>
      <c r="AZ22" s="11">
        <v>0.50286607608129241</v>
      </c>
      <c r="BA22" s="11">
        <v>22.708661417322833</v>
      </c>
      <c r="BB22" s="11">
        <v>0.91564264363998682</v>
      </c>
      <c r="BC22" s="11">
        <v>0.75040827436037039</v>
      </c>
      <c r="BD22" s="11">
        <v>0.61636994779737242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0.30674999999999997</v>
      </c>
      <c r="BJ22" s="4">
        <f>DSTDEV(PlotSort2,"PhxRed",$BP$31:$BP$32)/SQRT($BH22)</f>
        <v>5.8499999999999941E-3</v>
      </c>
      <c r="BK22" s="4">
        <f>DAVERAGE(PlotSort2,"PhxRedEdge",$BP$31:$BP$32)</f>
        <v>0.3332</v>
      </c>
      <c r="BL22" s="4">
        <f>DSTDEV(PlotSort2,"PhxRedEdge",$BP$31:$BP$32)/SQRT($BH22)</f>
        <v>5.5999999999999939E-3</v>
      </c>
      <c r="BM22" s="4">
        <f>DAVERAGE(PlotSort2,"TMRed",$BP$31:$BP$32)</f>
        <v>0.30089999999999995</v>
      </c>
      <c r="BN22" s="4">
        <f>DSTDEV(PlotSort2,"TMRed",$BP$31:$BP$32)/SQRT($BH22)</f>
        <v>5.7999999999999987E-3</v>
      </c>
      <c r="BO22" s="4">
        <f>DAVERAGE(PlotSort2,"TMNIR",$BP$31:$BP$32)</f>
        <v>0.36854999999999999</v>
      </c>
      <c r="BP22" s="4">
        <f>DSTDEV(PlotSort2,"TMNIR",$BP$31:$BP$32)/SQRT($BH22)</f>
        <v>6.5500000000000003E-3</v>
      </c>
      <c r="BQ22" s="4">
        <f>DAVERAGE(PlotSort2,"NDRE",$BP$31:$BP$32)</f>
        <v>5.0365724173188083E-2</v>
      </c>
      <c r="BR22" s="4">
        <f>DSTDEV(PlotSort2,"NDRE",$BP$31:$BP$32)/SQRT($BH22)</f>
        <v>4.8173345393056477E-4</v>
      </c>
      <c r="BS22" s="4">
        <f>DAVERAGE(PlotSort2,"rvi",$BP$31:$BP$32)</f>
        <v>1.2248610248226743</v>
      </c>
      <c r="BT22" s="4">
        <f>DSTDEV(PlotSort2,"rvi",$BP$31:$BP$32)/SQRT($BH22)</f>
        <v>1.8417877832219709E-3</v>
      </c>
      <c r="BU22" s="17">
        <f>DAVERAGE(PlotSort2,"ndvi",$BP$31:$BP$32)</f>
        <v>0.10106683147222487</v>
      </c>
      <c r="BV22" s="4">
        <f>DSTDEV(PlotSort2,"ndvi",$BP$31:$BP$32)/SQRT($BH22)</f>
        <v>7.4415620088426337E-4</v>
      </c>
      <c r="BW22" s="17">
        <f>DAVERAGE(PlotSort2,"SAVI",$BP$31:$BP$32)</f>
        <v>8.6771077266289159E-2</v>
      </c>
      <c r="BX22" s="4">
        <f>DSTDEV(PlotSort2,"SAVI",$BP$31:$BP$32)/SQRT($BH22)</f>
        <v>4.5642990945594923E-5</v>
      </c>
      <c r="BY22" s="17">
        <f>DAVERAGE(PlotSort2,"CCCI",$BP$31:$BP$32)</f>
        <v>0.44476465812609145</v>
      </c>
      <c r="BZ22" s="4">
        <f>DSTDEV(PlotSort2,"CCCI",$BP$31:$BP$32)/SQRT($BH22)</f>
        <v>1.6536628698169267E-2</v>
      </c>
    </row>
    <row r="23" spans="2:78" ht="13.5" customHeight="1" x14ac:dyDescent="0.2">
      <c r="B23" s="10">
        <v>225</v>
      </c>
      <c r="C23" s="10">
        <v>9.3789999999999996</v>
      </c>
      <c r="D23" s="10">
        <v>225.39079000000001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34.5</v>
      </c>
      <c r="Q23" s="24">
        <v>2.3199999999999998</v>
      </c>
      <c r="R23" s="24">
        <v>3.15</v>
      </c>
      <c r="S23" s="24">
        <v>46.7</v>
      </c>
      <c r="T23" s="24">
        <v>101.4</v>
      </c>
      <c r="U23" s="10">
        <v>5</v>
      </c>
      <c r="V23" s="10">
        <v>0.5</v>
      </c>
      <c r="W23" s="10">
        <v>1</v>
      </c>
      <c r="X23" s="10">
        <v>1</v>
      </c>
      <c r="Y23" s="10">
        <v>2</v>
      </c>
      <c r="Z23" s="10">
        <v>2</v>
      </c>
      <c r="AA23" s="10">
        <v>90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0.82809999999999995</v>
      </c>
      <c r="AK23" s="10">
        <v>3.5000000000000003E-2</v>
      </c>
      <c r="AL23" s="11">
        <v>2.7799999999999998E-2</v>
      </c>
      <c r="AM23" s="11">
        <v>1.1999999999999999E-3</v>
      </c>
      <c r="AN23" s="11">
        <v>1.9246000000000001</v>
      </c>
      <c r="AO23" s="11">
        <v>3.2300000000000002E-2</v>
      </c>
      <c r="AP23" s="11">
        <v>0.1895</v>
      </c>
      <c r="AQ23" s="11">
        <v>3.2000000000000002E-3</v>
      </c>
      <c r="AR23" s="11">
        <v>1.4866999999999999</v>
      </c>
      <c r="AS23" s="11">
        <v>9.8299999999999998E-2</v>
      </c>
      <c r="AT23" s="11">
        <v>2.6499999999999999E-2</v>
      </c>
      <c r="AU23" s="11">
        <v>1.8E-3</v>
      </c>
      <c r="AV23" s="11">
        <v>37.521099999999997</v>
      </c>
      <c r="AW23" s="11">
        <v>1.0462</v>
      </c>
      <c r="AX23" s="11">
        <v>0.52849999999999997</v>
      </c>
      <c r="AY23" s="11">
        <v>1.47E-2</v>
      </c>
      <c r="AZ23" s="11">
        <v>0.47214484679665736</v>
      </c>
      <c r="BA23" s="11">
        <v>19.943396226415093</v>
      </c>
      <c r="BB23" s="11">
        <v>0.90450450450450459</v>
      </c>
      <c r="BC23" s="11">
        <v>0.71374407582938393</v>
      </c>
      <c r="BD23" s="11">
        <v>0.48187861457334169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0.28644999999999998</v>
      </c>
      <c r="BJ23" s="4">
        <f>DSTDEV(PlotSort2,"PhxRed",$BQ$31:$BQ$32)/SQRT($BH23)</f>
        <v>1.5000000000001124E-4</v>
      </c>
      <c r="BK23" s="4">
        <f>DAVERAGE(PlotSort2,"PhxRedEdge",$BQ$31:$BQ$32)</f>
        <v>0.33455000000000001</v>
      </c>
      <c r="BL23" s="4">
        <f>DSTDEV(PlotSort2,"PhxRedEdge",$BQ$31:$BQ$32)/SQRT($BH23)</f>
        <v>1.3499999999999899E-3</v>
      </c>
      <c r="BM23" s="4">
        <f>DAVERAGE(PlotSort2,"TMRed",$BQ$31:$BQ$32)</f>
        <v>0.2868</v>
      </c>
      <c r="BN23" s="4">
        <f>DSTDEV(PlotSort2,"TMRed",$BQ$31:$BQ$32)/SQRT($BH23)</f>
        <v>5.0000000000000044E-4</v>
      </c>
      <c r="BO23" s="4">
        <f>DAVERAGE(PlotSort2,"TMNIR",$BQ$31:$BQ$32)</f>
        <v>0.37264999999999998</v>
      </c>
      <c r="BP23" s="4">
        <f>DSTDEV(PlotSort2,"TMNIR",$BQ$31:$BQ$32)/SQRT($BH23)</f>
        <v>4.9999999999994487E-5</v>
      </c>
      <c r="BQ23" s="4">
        <f>DAVERAGE(PlotSort2,"NDRE",$BQ$31:$BQ$32)</f>
        <v>5.387828457679833E-2</v>
      </c>
      <c r="BR23" s="4">
        <f>DSTDEV(PlotSort2,"NDRE",$BQ$31:$BQ$32)/SQRT($BH23)</f>
        <v>1.944894794128269E-3</v>
      </c>
      <c r="BS23" s="4">
        <f>DAVERAGE(PlotSort2,"rvi",$BQ$31:$BQ$32)</f>
        <v>1.299341162659708</v>
      </c>
      <c r="BT23" s="4">
        <f>DSTDEV(PlotSort2,"rvi",$BQ$31:$BQ$32)/SQRT($BH23)</f>
        <v>2.0909016085419729E-3</v>
      </c>
      <c r="BU23" s="17">
        <f>DAVERAGE(PlotSort2,"ndvi",$BQ$31:$BQ$32)</f>
        <v>0.1301849041331512</v>
      </c>
      <c r="BV23" s="4">
        <f>DSTDEV(PlotSort2,"ndvi",$BQ$31:$BQ$32)/SQRT($BH23)</f>
        <v>7.9096473921182187E-4</v>
      </c>
      <c r="BW23" s="17">
        <f>DAVERAGE(PlotSort2,"SAVI",$BQ$31:$BQ$32)</f>
        <v>0.11106589259732026</v>
      </c>
      <c r="BX23" s="4">
        <f>DSTDEV(PlotSort2,"SAVI",$BQ$31:$BQ$32)/SQRT($BH23)</f>
        <v>6.3485811456166763E-4</v>
      </c>
      <c r="BY23" s="17">
        <f>DAVERAGE(PlotSort2,"CCCI",$BQ$31:$BQ$32)</f>
        <v>0.24286811580092335</v>
      </c>
      <c r="BZ23" s="4">
        <f>DSTDEV(PlotSort2,"CCCI",$BQ$31:$BQ$32)/SQRT($BH23)</f>
        <v>2.7352771687204628E-2</v>
      </c>
    </row>
    <row r="24" spans="2:78" ht="13.5" customHeight="1" x14ac:dyDescent="0.2">
      <c r="B24" s="10">
        <v>225</v>
      </c>
      <c r="C24" s="10">
        <v>9.3870000000000005</v>
      </c>
      <c r="D24" s="10">
        <v>225.39113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34.5</v>
      </c>
      <c r="Q24" s="24">
        <v>2.3199999999999998</v>
      </c>
      <c r="R24" s="24">
        <v>3.15</v>
      </c>
      <c r="S24" s="24">
        <v>46.6</v>
      </c>
      <c r="T24" s="24">
        <v>101.48</v>
      </c>
      <c r="U24" s="10">
        <v>5</v>
      </c>
      <c r="V24" s="10">
        <v>0.5</v>
      </c>
      <c r="W24" s="10">
        <v>1</v>
      </c>
      <c r="X24" s="10">
        <v>1</v>
      </c>
      <c r="Y24" s="10">
        <v>2</v>
      </c>
      <c r="Z24" s="10">
        <v>2</v>
      </c>
      <c r="AA24" s="10">
        <v>90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0.87180000000000002</v>
      </c>
      <c r="AK24" s="10">
        <v>4.4499999999999998E-2</v>
      </c>
      <c r="AL24" s="11">
        <v>2.93E-2</v>
      </c>
      <c r="AM24" s="11">
        <v>1.5E-3</v>
      </c>
      <c r="AN24" s="11">
        <v>1.9477</v>
      </c>
      <c r="AO24" s="11">
        <v>0.13739999999999999</v>
      </c>
      <c r="AP24" s="11">
        <v>0.1915</v>
      </c>
      <c r="AQ24" s="11">
        <v>1.35E-2</v>
      </c>
      <c r="AR24" s="11">
        <v>1.6641999999999999</v>
      </c>
      <c r="AS24" s="11">
        <v>0.1578</v>
      </c>
      <c r="AT24" s="11">
        <v>2.9600000000000001E-2</v>
      </c>
      <c r="AU24" s="11">
        <v>2.8E-3</v>
      </c>
      <c r="AV24" s="11">
        <v>37.870600000000003</v>
      </c>
      <c r="AW24" s="11">
        <v>2.7643</v>
      </c>
      <c r="AX24" s="11">
        <v>0.53280000000000005</v>
      </c>
      <c r="AY24" s="11">
        <v>3.8899999999999997E-2</v>
      </c>
      <c r="AZ24" s="11">
        <v>0.4712135855308574</v>
      </c>
      <c r="BA24" s="11">
        <v>18</v>
      </c>
      <c r="BB24" s="11">
        <v>0.89473684210526327</v>
      </c>
      <c r="BC24" s="11">
        <v>0.71046686746987964</v>
      </c>
      <c r="BD24" s="11">
        <v>0.50483858709168283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0.69099999999999995</v>
      </c>
      <c r="BJ24" s="4"/>
      <c r="BK24" s="4">
        <f>DAVERAGE(PlotSort2,"PhxRedEdge",$BR$31:$BR$32)</f>
        <v>0.68149999999999999</v>
      </c>
      <c r="BL24" s="4"/>
      <c r="BM24" s="4">
        <f>DAVERAGE(PlotSort2,"TMRed",$BR$31:$BR$32)</f>
        <v>0.69300000000000006</v>
      </c>
      <c r="BN24" s="4"/>
      <c r="BO24" s="4">
        <f>DAVERAGE(PlotSort2,"TMNIR",$BR$31:$BR$32)</f>
        <v>0.6653</v>
      </c>
      <c r="BP24" s="4"/>
      <c r="BQ24" s="4">
        <f>DAVERAGE(PlotSort2,"NDRE",$BR$31:$BR$32)</f>
        <v>-1.2028512028512022E-2</v>
      </c>
      <c r="BR24" s="4"/>
      <c r="BS24" s="4">
        <f>DAVERAGE(PlotSort2,"rvi",$BR$31:$BR$32)</f>
        <v>24.0007215007215</v>
      </c>
      <c r="BT24" s="4"/>
      <c r="BU24" s="17">
        <f>DAVERAGE(PlotSort2,"ndvi",$BR$31:$BR$32)</f>
        <v>-2.039313848192598E-2</v>
      </c>
      <c r="BV24" s="4"/>
      <c r="BW24" s="17">
        <f>DAVERAGE(PlotSort2,"SAVI",$BR$31:$BR$32)</f>
        <v>-2.2359145455523911E-2</v>
      </c>
      <c r="BX24" s="4"/>
      <c r="BY24" s="17">
        <f>DAVERAGE(PlotSort2,"CCCI",$BR$31:$BR$32)</f>
        <v>0.45512274628523697</v>
      </c>
      <c r="BZ24" s="4"/>
    </row>
    <row r="25" spans="2:78" ht="13.5" customHeight="1" x14ac:dyDescent="0.2">
      <c r="B25" s="10">
        <v>225</v>
      </c>
      <c r="C25" s="10">
        <v>9.3949999999999996</v>
      </c>
      <c r="D25" s="10">
        <v>225.39146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34.5</v>
      </c>
      <c r="Q25" s="24">
        <v>2.3199999999999998</v>
      </c>
      <c r="R25" s="24">
        <v>3.15</v>
      </c>
      <c r="S25" s="24">
        <v>46.5</v>
      </c>
      <c r="T25" s="24">
        <v>101.57</v>
      </c>
      <c r="U25" s="10">
        <v>5</v>
      </c>
      <c r="V25" s="10">
        <v>0.5</v>
      </c>
      <c r="W25" s="10">
        <v>1</v>
      </c>
      <c r="X25" s="10">
        <v>1</v>
      </c>
      <c r="Y25" s="10">
        <v>2</v>
      </c>
      <c r="Z25" s="10">
        <v>2</v>
      </c>
      <c r="AA25" s="10">
        <v>90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0.88539999999999996</v>
      </c>
      <c r="AK25" s="10">
        <v>8.9200000000000002E-2</v>
      </c>
      <c r="AL25" s="11">
        <v>2.9700000000000001E-2</v>
      </c>
      <c r="AM25" s="11">
        <v>3.0000000000000001E-3</v>
      </c>
      <c r="AN25" s="11">
        <v>1.9158999999999999</v>
      </c>
      <c r="AO25" s="11">
        <v>0.1147</v>
      </c>
      <c r="AP25" s="11">
        <v>0.18809999999999999</v>
      </c>
      <c r="AQ25" s="11">
        <v>1.1299999999999999E-2</v>
      </c>
      <c r="AR25" s="11">
        <v>1.6480999999999999</v>
      </c>
      <c r="AS25" s="11">
        <v>0.2195</v>
      </c>
      <c r="AT25" s="11">
        <v>2.93E-2</v>
      </c>
      <c r="AU25" s="11">
        <v>3.8999999999999998E-3</v>
      </c>
      <c r="AV25" s="11">
        <v>35.929900000000004</v>
      </c>
      <c r="AW25" s="11">
        <v>2.3504</v>
      </c>
      <c r="AX25" s="11">
        <v>0.50490000000000002</v>
      </c>
      <c r="AY25" s="11">
        <v>3.3000000000000002E-2</v>
      </c>
      <c r="AZ25" s="11">
        <v>0.45714285714285713</v>
      </c>
      <c r="BA25" s="11">
        <v>17.232081911262799</v>
      </c>
      <c r="BB25" s="11">
        <v>0.89030325720703862</v>
      </c>
      <c r="BC25" s="11">
        <v>0.68980854766969646</v>
      </c>
      <c r="BD25" s="11">
        <v>0.43999812912925929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1.0013333333333334</v>
      </c>
      <c r="BJ25" s="4">
        <f>DSTDEV(PlotSort2,"PhxRed",$BS$31:$BS$32)/SQRT($BH25)</f>
        <v>4.3704817939343278E-3</v>
      </c>
      <c r="BK25" s="4">
        <f>DAVERAGE(PlotSort2,"PhxRedEdge",$BS$31:$BS$32)</f>
        <v>1.0010999999999999</v>
      </c>
      <c r="BL25" s="4">
        <f>DSTDEV(PlotSort2,"PhxRedEdge",$BS$31:$BS$32)/SQRT($BH25)</f>
        <v>4.3981056528161122E-3</v>
      </c>
      <c r="BM25" s="4">
        <f>DAVERAGE(PlotSort2,"TMRed",$BS$31:$BS$32)</f>
        <v>1.0013333333333334</v>
      </c>
      <c r="BN25" s="4">
        <f>DSTDEV(PlotSort2,"TMRed",$BS$31:$BS$32)/SQRT($BH25)</f>
        <v>4.3704817939343278E-3</v>
      </c>
      <c r="BO25" s="4">
        <f>DAVERAGE(PlotSort2,"TMNIR",$BS$31:$BS$32)</f>
        <v>1.0010999999999999</v>
      </c>
      <c r="BP25" s="4">
        <f>DSTDEV(PlotSort2,"TMNIR",$BS$31:$BS$32)/SQRT($BH25)</f>
        <v>4.3981056528161122E-3</v>
      </c>
      <c r="BQ25" s="4">
        <f>DAVERAGE(PlotSort2,"NDRE",$BS$31:$BS$32)</f>
        <v>0.74996022192098211</v>
      </c>
      <c r="BR25" s="4">
        <f>DSTDEV(PlotSort2,"NDRE",$BS$31:$BS$32)/SQRT($BH25)</f>
        <v>7.7462828113485495E-4</v>
      </c>
      <c r="BS25" s="4">
        <f>DAVERAGE(PlotSort2,"rvi",$BS$31:$BS$32)</f>
        <v>1.2662593288122308</v>
      </c>
      <c r="BT25" s="4">
        <f>DSTDEV(PlotSort2,"rvi",$BS$31:$BS$32)/SQRT($BH25)</f>
        <v>2.5073846892734852E-3</v>
      </c>
      <c r="BU25" s="17">
        <f>DAVERAGE(PlotSort2,"ndvi",$BS$31:$BS$32)</f>
        <v>0.11748630633712658</v>
      </c>
      <c r="BV25" s="4">
        <f>DSTDEV(PlotSort2,"ndvi",$BS$31:$BS$32)/SQRT($BH25)</f>
        <v>9.7533259435760261E-4</v>
      </c>
      <c r="BW25" s="17">
        <f>DAVERAGE(PlotSort2,"SAVI",$BS$31:$BS$32)</f>
        <v>0.17554406689133661</v>
      </c>
      <c r="BX25" s="4">
        <f>DSTDEV(PlotSort2,"SAVI",$BS$31:$BS$32)/SQRT($BH25)</f>
        <v>1.4432518576501551E-3</v>
      </c>
      <c r="BY25" s="17">
        <f>DAVERAGE(PlotSort2,"CCCI",$BS$31:$BS$32)</f>
        <v>12.999141756144908</v>
      </c>
      <c r="BZ25" s="4">
        <f>DSTDEV(PlotSort2,"CCCI",$BS$31:$BS$32)/SQRT($BH25)</f>
        <v>3.1245246539917098E-2</v>
      </c>
    </row>
    <row r="26" spans="2:78" ht="13.5" customHeight="1" x14ac:dyDescent="0.2">
      <c r="B26" s="10">
        <v>225</v>
      </c>
      <c r="C26" s="10">
        <v>9.6170000000000009</v>
      </c>
      <c r="D26" s="10">
        <v>225.40071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34.5</v>
      </c>
      <c r="Q26" s="24">
        <v>2.3199999999999998</v>
      </c>
      <c r="R26" s="24">
        <v>3.15</v>
      </c>
      <c r="S26" s="24">
        <v>43.78</v>
      </c>
      <c r="T26" s="24">
        <v>104.01</v>
      </c>
      <c r="U26" s="10">
        <v>5</v>
      </c>
      <c r="V26" s="10">
        <v>0.5</v>
      </c>
      <c r="W26" s="10">
        <v>1</v>
      </c>
      <c r="X26" s="10">
        <v>1</v>
      </c>
      <c r="Y26" s="10">
        <v>2</v>
      </c>
      <c r="Z26" s="10">
        <v>2</v>
      </c>
      <c r="AA26" s="10">
        <v>90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0.87050000000000005</v>
      </c>
      <c r="AK26" s="10">
        <v>4.9700000000000001E-2</v>
      </c>
      <c r="AL26" s="11">
        <v>2.8500000000000001E-2</v>
      </c>
      <c r="AM26" s="11">
        <v>1.6000000000000001E-3</v>
      </c>
      <c r="AN26" s="11">
        <v>2.2018</v>
      </c>
      <c r="AO26" s="11">
        <v>0.12180000000000001</v>
      </c>
      <c r="AP26" s="11">
        <v>0.21079999999999999</v>
      </c>
      <c r="AQ26" s="11">
        <v>1.17E-2</v>
      </c>
      <c r="AR26" s="11">
        <v>1.6172</v>
      </c>
      <c r="AS26" s="11">
        <v>7.2400000000000006E-2</v>
      </c>
      <c r="AT26" s="11">
        <v>2.81E-2</v>
      </c>
      <c r="AU26" s="11">
        <v>1.2999999999999999E-3</v>
      </c>
      <c r="AV26" s="11">
        <v>40.114899999999999</v>
      </c>
      <c r="AW26" s="11">
        <v>1.5683</v>
      </c>
      <c r="AX26" s="11">
        <v>0.55059999999999998</v>
      </c>
      <c r="AY26" s="11">
        <v>2.1499999999999998E-2</v>
      </c>
      <c r="AZ26" s="11">
        <v>0.44628316259521933</v>
      </c>
      <c r="BA26" s="11">
        <v>19.594306049822062</v>
      </c>
      <c r="BB26" s="11">
        <v>0.9028857784689821</v>
      </c>
      <c r="BC26" s="11">
        <v>0.72656901826272358</v>
      </c>
      <c r="BD26" s="11">
        <v>0.34523267118551998</v>
      </c>
      <c r="BE26" s="27"/>
    </row>
    <row r="27" spans="2:78" ht="13.5" customHeight="1" x14ac:dyDescent="0.2">
      <c r="B27" s="10">
        <v>225</v>
      </c>
      <c r="C27" s="10">
        <v>9.609</v>
      </c>
      <c r="D27" s="10">
        <v>225.40038000000001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34.5</v>
      </c>
      <c r="Q27" s="24">
        <v>2.3199999999999998</v>
      </c>
      <c r="R27" s="24">
        <v>3.15</v>
      </c>
      <c r="S27" s="24">
        <v>43.88</v>
      </c>
      <c r="T27" s="24">
        <v>103.91</v>
      </c>
      <c r="U27" s="10">
        <v>5</v>
      </c>
      <c r="V27" s="10">
        <v>0.5</v>
      </c>
      <c r="W27" s="10">
        <v>1</v>
      </c>
      <c r="X27" s="10">
        <v>1</v>
      </c>
      <c r="Y27" s="10">
        <v>2</v>
      </c>
      <c r="Z27" s="10">
        <v>2</v>
      </c>
      <c r="AA27" s="10">
        <v>90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0.87719999999999998</v>
      </c>
      <c r="AK27" s="10">
        <v>1.7500000000000002E-2</v>
      </c>
      <c r="AL27" s="11">
        <v>2.87E-2</v>
      </c>
      <c r="AM27" s="11">
        <v>5.9999999999999995E-4</v>
      </c>
      <c r="AN27" s="11">
        <v>2.1175000000000002</v>
      </c>
      <c r="AO27" s="11">
        <v>4.6300000000000001E-2</v>
      </c>
      <c r="AP27" s="11">
        <v>0.2029</v>
      </c>
      <c r="AQ27" s="11">
        <v>4.4000000000000003E-3</v>
      </c>
      <c r="AR27" s="11">
        <v>1.6556999999999999</v>
      </c>
      <c r="AS27" s="11">
        <v>9.1200000000000003E-2</v>
      </c>
      <c r="AT27" s="11">
        <v>2.87E-2</v>
      </c>
      <c r="AU27" s="11">
        <v>1.6000000000000001E-3</v>
      </c>
      <c r="AV27" s="11">
        <v>40.143999999999998</v>
      </c>
      <c r="AW27" s="11">
        <v>1.2021999999999999</v>
      </c>
      <c r="AX27" s="11">
        <v>0.55149999999999999</v>
      </c>
      <c r="AY27" s="11">
        <v>1.6500000000000001E-2</v>
      </c>
      <c r="AZ27" s="11">
        <v>0.46208907741251332</v>
      </c>
      <c r="BA27" s="11">
        <v>19.21602787456446</v>
      </c>
      <c r="BB27" s="11">
        <v>0.90106859703550513</v>
      </c>
      <c r="BC27" s="11">
        <v>0.72597667098685426</v>
      </c>
      <c r="BD27" s="11">
        <v>0.4366843268219211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5.8900000000000001E-2</v>
      </c>
      <c r="BJ27" s="4">
        <f>DSTDEV(PlotSort2,"PhxRed",$BT$31:$BT$32)/SQRT($BH27)</f>
        <v>4.2000000000000023E-3</v>
      </c>
      <c r="BK27" s="4">
        <f>DAVERAGE(PlotSort2,"PhxRedEdge",$BT$31:$BT$32)</f>
        <v>0.18115000000000001</v>
      </c>
      <c r="BL27" s="4">
        <f>DSTDEV(PlotSort2,"PhxRedEdge",$BT$31:$BT$32)/SQRT($BH27)</f>
        <v>1.4500000000000068E-3</v>
      </c>
      <c r="BM27" s="4">
        <f>DAVERAGE(PlotSort2,"TMRed",$BT$31:$BT$32)</f>
        <v>5.9749999999999998E-2</v>
      </c>
      <c r="BN27" s="4">
        <f>DSTDEV(PlotSort2,"TMRed",$BT$31:$BT$32)/SQRT($BH27)</f>
        <v>4.2500000000000003E-3</v>
      </c>
      <c r="BO27" s="4">
        <f>DAVERAGE(PlotSort2,"TMNIR",$BT$31:$BT$32)</f>
        <v>0.41865000000000002</v>
      </c>
      <c r="BP27" s="4">
        <f>DSTDEV(PlotSort2,"TMNIR",$BT$31:$BT$32)/SQRT($BH27)</f>
        <v>1.5149999999999997E-2</v>
      </c>
      <c r="BQ27" s="4">
        <f>DAVERAGE(PlotSort2,"NDRE",$BT$31:$BT$32)</f>
        <v>0.39563621773045665</v>
      </c>
      <c r="BR27" s="4">
        <f>DSTDEV(PlotSort2,"NDRE",$BT$31:$BT$32)/SQRT($BH27)</f>
        <v>1.1891361763378461E-2</v>
      </c>
      <c r="BS27" s="4">
        <f>DAVERAGE(PlotSort2,"rvi",$BT$31:$BT$32)</f>
        <v>7.0604518581081077</v>
      </c>
      <c r="BT27" s="4">
        <f>DSTDEV(PlotSort2,"rvi",$BT$31:$BT$32)/SQRT($BH27)</f>
        <v>0.75576435810811249</v>
      </c>
      <c r="BU27" s="17">
        <f>DAVERAGE(PlotSort2,"ndvi",$BT$31:$BT$32)</f>
        <v>0.74967425909107299</v>
      </c>
      <c r="BV27" s="4">
        <f>DSTDEV(PlotSort2,"ndvi",$BT$31:$BT$32)/SQRT($BH27)</f>
        <v>2.3471050534923321E-2</v>
      </c>
      <c r="BW27" s="17">
        <f>DAVERAGE(PlotSort2,"SAVI",$BT$31:$BT$32)</f>
        <v>0.54997198708349893</v>
      </c>
      <c r="BX27" s="4">
        <f>DSTDEV(PlotSort2,"SAVI",$BT$31:$BT$32)/SQRT($BH27)</f>
        <v>2.3615397936211979E-2</v>
      </c>
      <c r="BY27" s="17">
        <f>DAVERAGE(PlotSort2,"CCCI",$BT$31:$BT$32)</f>
        <v>0.50976623183154812</v>
      </c>
      <c r="BZ27" s="4">
        <f>DSTDEV(PlotSort2,"CCCI",$BT$31:$BT$32)/SQRT($BH27)</f>
        <v>3.0363577424576405E-3</v>
      </c>
    </row>
    <row r="28" spans="2:78" ht="13.5" customHeight="1" x14ac:dyDescent="0.2">
      <c r="B28" s="10">
        <v>225</v>
      </c>
      <c r="C28" s="10">
        <v>9.6010000000000009</v>
      </c>
      <c r="D28" s="10">
        <v>225.40003999999999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34.5</v>
      </c>
      <c r="Q28" s="24">
        <v>2.3199999999999998</v>
      </c>
      <c r="R28" s="24">
        <v>3.15</v>
      </c>
      <c r="S28" s="24">
        <v>43.97</v>
      </c>
      <c r="T28" s="24">
        <v>103.82</v>
      </c>
      <c r="U28" s="10">
        <v>5</v>
      </c>
      <c r="V28" s="10">
        <v>0.5</v>
      </c>
      <c r="W28" s="10">
        <v>1</v>
      </c>
      <c r="X28" s="10">
        <v>1</v>
      </c>
      <c r="Y28" s="10">
        <v>2</v>
      </c>
      <c r="Z28" s="10">
        <v>2</v>
      </c>
      <c r="AA28" s="10">
        <v>90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0.85150000000000003</v>
      </c>
      <c r="AK28" s="10">
        <v>5.4399999999999997E-2</v>
      </c>
      <c r="AL28" s="11">
        <v>2.7900000000000001E-2</v>
      </c>
      <c r="AM28" s="11">
        <v>1.8E-3</v>
      </c>
      <c r="AN28" s="11">
        <v>2.0779000000000001</v>
      </c>
      <c r="AO28" s="11">
        <v>0.1047</v>
      </c>
      <c r="AP28" s="11">
        <v>0.19919999999999999</v>
      </c>
      <c r="AQ28" s="11">
        <v>0.01</v>
      </c>
      <c r="AR28" s="11">
        <v>1.5989</v>
      </c>
      <c r="AS28" s="11">
        <v>0.1211</v>
      </c>
      <c r="AT28" s="11">
        <v>2.7799999999999998E-2</v>
      </c>
      <c r="AU28" s="11">
        <v>2.0999999999999999E-3</v>
      </c>
      <c r="AV28" s="11">
        <v>39.262099999999997</v>
      </c>
      <c r="AW28" s="11">
        <v>1.6349</v>
      </c>
      <c r="AX28" s="11">
        <v>0.53979999999999995</v>
      </c>
      <c r="AY28" s="11">
        <v>2.2499999999999999E-2</v>
      </c>
      <c r="AZ28" s="11">
        <v>0.46089309878213802</v>
      </c>
      <c r="BA28" s="11">
        <v>19.417266187050359</v>
      </c>
      <c r="BB28" s="11">
        <v>0.90204369274136698</v>
      </c>
      <c r="BC28" s="11">
        <v>0.71937055076807777</v>
      </c>
      <c r="BD28" s="11">
        <v>0.42740045315857267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3.5549999999999998E-2</v>
      </c>
      <c r="BJ28" s="4">
        <f>DSTDEV(PlotSort2,"PhxRed",$BU$31:$BU$32)/SQRT($BH28)</f>
        <v>1.0499999999999989E-3</v>
      </c>
      <c r="BK28" s="4">
        <f>DAVERAGE(PlotSort2,"PhxRedEdge",$BU$31:$BU$32)</f>
        <v>0.19095000000000001</v>
      </c>
      <c r="BL28" s="4">
        <f>DSTDEV(PlotSort2,"PhxRedEdge",$BU$31:$BU$32)/SQRT($BH28)</f>
        <v>4.9499999999999961E-3</v>
      </c>
      <c r="BM28" s="4">
        <f>DAVERAGE(PlotSort2,"TMRed",$BU$31:$BU$32)</f>
        <v>3.5549999999999998E-2</v>
      </c>
      <c r="BN28" s="4">
        <f>DSTDEV(PlotSort2,"TMRed",$BU$31:$BU$32)/SQRT($BH28)</f>
        <v>5.4999999999999841E-4</v>
      </c>
      <c r="BO28" s="4">
        <f>DAVERAGE(PlotSort2,"TMNIR",$BU$31:$BU$32)</f>
        <v>0.52859999999999996</v>
      </c>
      <c r="BP28" s="4">
        <f>DSTDEV(PlotSort2,"TMNIR",$BU$31:$BU$32)/SQRT($BH28)</f>
        <v>2.3600000000000006E-2</v>
      </c>
      <c r="BQ28" s="4">
        <f>DAVERAGE(PlotSort2,"NDRE",$BU$31:$BU$32)</f>
        <v>0.46896150421395566</v>
      </c>
      <c r="BR28" s="4">
        <f>DSTDEV(PlotSort2,"NDRE",$BU$31:$BU$32)/SQRT($BH28)</f>
        <v>7.3117212906561027E-3</v>
      </c>
      <c r="BS28" s="4">
        <f>DAVERAGE(PlotSort2,"rvi",$BU$31:$BU$32)</f>
        <v>14.88303126236644</v>
      </c>
      <c r="BT28" s="4">
        <f>DSTDEV(PlotSort2,"rvi",$BU$31:$BU$32)/SQRT($BH28)</f>
        <v>0.89411159477641433</v>
      </c>
      <c r="BU28" s="17">
        <f>DAVERAGE(PlotSort2,"ndvi",$BU$31:$BU$32)</f>
        <v>0.87367914637505484</v>
      </c>
      <c r="BV28" s="4">
        <f>DSTDEV(PlotSort2,"ndvi",$BU$31:$BU$32)/SQRT($BH28)</f>
        <v>7.1110443606398612E-3</v>
      </c>
      <c r="BW28" s="17">
        <f>DAVERAGE(PlotSort2,"SAVI",$BU$31:$BU$32)</f>
        <v>0.69457983818694047</v>
      </c>
      <c r="BX28" s="4">
        <f>DSTDEV(PlotSort2,"SAVI",$BU$31:$BU$32)/SQRT($BH28)</f>
        <v>1.8996320753456808E-2</v>
      </c>
      <c r="BY28" s="17">
        <f>DAVERAGE(PlotSort2,"CCCI",$BU$31:$BU$32)</f>
        <v>0.55423307308482817</v>
      </c>
      <c r="BZ28" s="4">
        <f>DSTDEV(PlotSort2,"CCCI",$BU$31:$BU$32)/SQRT($BH28)</f>
        <v>1.9696101191856052E-2</v>
      </c>
    </row>
    <row r="29" spans="2:78" ht="13.5" customHeight="1" x14ac:dyDescent="0.2">
      <c r="B29" s="10">
        <v>225</v>
      </c>
      <c r="C29" s="10">
        <v>9.593</v>
      </c>
      <c r="D29" s="10">
        <v>225.39971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34.5</v>
      </c>
      <c r="Q29" s="24">
        <v>2.3199999999999998</v>
      </c>
      <c r="R29" s="24">
        <v>3.15</v>
      </c>
      <c r="S29" s="24">
        <v>44.07</v>
      </c>
      <c r="T29" s="24">
        <v>103.73</v>
      </c>
      <c r="U29" s="10">
        <v>5</v>
      </c>
      <c r="V29" s="10">
        <v>0.5</v>
      </c>
      <c r="W29" s="10">
        <v>1</v>
      </c>
      <c r="X29" s="10">
        <v>1</v>
      </c>
      <c r="Y29" s="10">
        <v>2</v>
      </c>
      <c r="Z29" s="10">
        <v>2</v>
      </c>
      <c r="AA29" s="10">
        <v>90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0.88749999999999996</v>
      </c>
      <c r="AK29" s="10">
        <v>2.35E-2</v>
      </c>
      <c r="AL29" s="11">
        <v>2.9100000000000001E-2</v>
      </c>
      <c r="AM29" s="11">
        <v>8.0000000000000004E-4</v>
      </c>
      <c r="AN29" s="11">
        <v>2.0918999999999999</v>
      </c>
      <c r="AO29" s="11">
        <v>0.14319999999999999</v>
      </c>
      <c r="AP29" s="11">
        <v>0.20069999999999999</v>
      </c>
      <c r="AQ29" s="11">
        <v>1.37E-2</v>
      </c>
      <c r="AR29" s="11">
        <v>1.7071000000000001</v>
      </c>
      <c r="AS29" s="11">
        <v>9.6100000000000005E-2</v>
      </c>
      <c r="AT29" s="11">
        <v>2.9700000000000001E-2</v>
      </c>
      <c r="AU29" s="11">
        <v>1.6999999999999999E-3</v>
      </c>
      <c r="AV29" s="11">
        <v>39.1248</v>
      </c>
      <c r="AW29" s="11">
        <v>2.367</v>
      </c>
      <c r="AX29" s="11">
        <v>0.5383</v>
      </c>
      <c r="AY29" s="11">
        <v>3.2599999999999997E-2</v>
      </c>
      <c r="AZ29" s="11">
        <v>0.45683355886332883</v>
      </c>
      <c r="BA29" s="11">
        <v>18.124579124579125</v>
      </c>
      <c r="BB29" s="11">
        <v>0.8954225352112678</v>
      </c>
      <c r="BC29" s="11">
        <v>0.71432584269662924</v>
      </c>
      <c r="BD29" s="11">
        <v>0.42377955364226733</v>
      </c>
      <c r="BE29" s="27"/>
      <c r="BF29" s="5"/>
    </row>
    <row r="30" spans="2:78" ht="13.5" customHeight="1" x14ac:dyDescent="0.2">
      <c r="B30" s="10">
        <v>225</v>
      </c>
      <c r="C30" s="10">
        <v>9.5850000000000009</v>
      </c>
      <c r="D30" s="10">
        <v>225.39938000000001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34.5</v>
      </c>
      <c r="Q30" s="24">
        <v>2.3199999999999998</v>
      </c>
      <c r="R30" s="24">
        <v>3.15</v>
      </c>
      <c r="S30" s="24">
        <v>44.17</v>
      </c>
      <c r="T30" s="24">
        <v>103.64</v>
      </c>
      <c r="U30" s="10">
        <v>5</v>
      </c>
      <c r="V30" s="10">
        <v>0.5</v>
      </c>
      <c r="W30" s="10">
        <v>1</v>
      </c>
      <c r="X30" s="10">
        <v>1</v>
      </c>
      <c r="Y30" s="10">
        <v>2</v>
      </c>
      <c r="Z30" s="10">
        <v>2</v>
      </c>
      <c r="AA30" s="10">
        <v>90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0.89939999999999998</v>
      </c>
      <c r="AK30" s="10">
        <v>4.1000000000000002E-2</v>
      </c>
      <c r="AL30" s="11">
        <v>2.9499999999999998E-2</v>
      </c>
      <c r="AM30" s="11">
        <v>1.2999999999999999E-3</v>
      </c>
      <c r="AN30" s="11">
        <v>2.1806000000000001</v>
      </c>
      <c r="AO30" s="11">
        <v>8.6300000000000002E-2</v>
      </c>
      <c r="AP30" s="11">
        <v>0.2094</v>
      </c>
      <c r="AQ30" s="11">
        <v>8.3000000000000001E-3</v>
      </c>
      <c r="AR30" s="11">
        <v>1.6512</v>
      </c>
      <c r="AS30" s="11">
        <v>8.9399999999999993E-2</v>
      </c>
      <c r="AT30" s="11">
        <v>2.87E-2</v>
      </c>
      <c r="AU30" s="11">
        <v>1.6000000000000001E-3</v>
      </c>
      <c r="AV30" s="11">
        <v>44.753300000000003</v>
      </c>
      <c r="AW30" s="11">
        <v>1.5932999999999999</v>
      </c>
      <c r="AX30" s="11">
        <v>0.61619999999999997</v>
      </c>
      <c r="AY30" s="11">
        <v>2.1899999999999999E-2</v>
      </c>
      <c r="AZ30" s="11">
        <v>0.49273255813953482</v>
      </c>
      <c r="BA30" s="11">
        <v>21.470383275261323</v>
      </c>
      <c r="BB30" s="11">
        <v>0.91099395255078319</v>
      </c>
      <c r="BC30" s="11">
        <v>0.76971787929076796</v>
      </c>
      <c r="BD30" s="11">
        <v>0.57514010912711033</v>
      </c>
      <c r="BE30" s="27"/>
      <c r="BF30" s="5"/>
      <c r="BH30" s="19" t="s">
        <v>116</v>
      </c>
    </row>
    <row r="31" spans="2:78" ht="13.5" customHeight="1" x14ac:dyDescent="0.2">
      <c r="B31" s="10">
        <v>225</v>
      </c>
      <c r="C31" s="10">
        <v>9.577</v>
      </c>
      <c r="D31" s="10">
        <v>225.39904000000001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34.5</v>
      </c>
      <c r="Q31" s="24">
        <v>2.3199999999999998</v>
      </c>
      <c r="R31" s="24">
        <v>3.15</v>
      </c>
      <c r="S31" s="24">
        <v>44.27</v>
      </c>
      <c r="T31" s="24">
        <v>103.55</v>
      </c>
      <c r="U31" s="10">
        <v>5</v>
      </c>
      <c r="V31" s="10">
        <v>0.5</v>
      </c>
      <c r="W31" s="10">
        <v>1</v>
      </c>
      <c r="X31" s="10">
        <v>1</v>
      </c>
      <c r="Y31" s="10">
        <v>2</v>
      </c>
      <c r="Z31" s="10">
        <v>2</v>
      </c>
      <c r="AA31" s="10">
        <v>90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0.84950000000000003</v>
      </c>
      <c r="AK31" s="10">
        <v>2.53E-2</v>
      </c>
      <c r="AL31" s="11">
        <v>2.7900000000000001E-2</v>
      </c>
      <c r="AM31" s="11">
        <v>8.0000000000000004E-4</v>
      </c>
      <c r="AN31" s="11">
        <v>2.1093000000000002</v>
      </c>
      <c r="AO31" s="11">
        <v>0.1019</v>
      </c>
      <c r="AP31" s="11">
        <v>0.20269999999999999</v>
      </c>
      <c r="AQ31" s="11">
        <v>9.7999999999999997E-3</v>
      </c>
      <c r="AR31" s="11">
        <v>1.6037999999999999</v>
      </c>
      <c r="AS31" s="11">
        <v>6.6199999999999995E-2</v>
      </c>
      <c r="AT31" s="11">
        <v>2.7900000000000001E-2</v>
      </c>
      <c r="AU31" s="11">
        <v>1.1999999999999999E-3</v>
      </c>
      <c r="AV31" s="11">
        <v>39.139400000000002</v>
      </c>
      <c r="AW31" s="11">
        <v>2.2069000000000001</v>
      </c>
      <c r="AX31" s="11">
        <v>0.5393</v>
      </c>
      <c r="AY31" s="11">
        <v>3.04E-2</v>
      </c>
      <c r="AZ31" s="11">
        <v>0.45363881401617251</v>
      </c>
      <c r="BA31" s="11">
        <v>19.329749103942653</v>
      </c>
      <c r="BB31" s="11">
        <v>0.90162200282087435</v>
      </c>
      <c r="BC31" s="11">
        <v>0.7187968515742128</v>
      </c>
      <c r="BD31" s="11">
        <v>0.38891468229839093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225</v>
      </c>
      <c r="C32" s="10">
        <v>9.5690000000000008</v>
      </c>
      <c r="D32" s="10">
        <v>225.39870999999999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34.5</v>
      </c>
      <c r="Q32" s="24">
        <v>2.3199999999999998</v>
      </c>
      <c r="R32" s="24">
        <v>3.15</v>
      </c>
      <c r="S32" s="24">
        <v>44.36</v>
      </c>
      <c r="T32" s="24">
        <v>103.46</v>
      </c>
      <c r="U32" s="10">
        <v>5</v>
      </c>
      <c r="V32" s="10">
        <v>0.5</v>
      </c>
      <c r="W32" s="10">
        <v>1</v>
      </c>
      <c r="X32" s="10">
        <v>1</v>
      </c>
      <c r="Y32" s="10">
        <v>2</v>
      </c>
      <c r="Z32" s="10">
        <v>2</v>
      </c>
      <c r="AA32" s="10">
        <v>90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0.86439999999999995</v>
      </c>
      <c r="AK32" s="10">
        <v>1.5100000000000001E-2</v>
      </c>
      <c r="AL32" s="11">
        <v>2.8400000000000002E-2</v>
      </c>
      <c r="AM32" s="11">
        <v>5.0000000000000001E-4</v>
      </c>
      <c r="AN32" s="11">
        <v>2.0209000000000001</v>
      </c>
      <c r="AO32" s="11">
        <v>2.3599999999999999E-2</v>
      </c>
      <c r="AP32" s="11">
        <v>0.19439999999999999</v>
      </c>
      <c r="AQ32" s="11">
        <v>2.3E-3</v>
      </c>
      <c r="AR32" s="11">
        <v>1.6015999999999999</v>
      </c>
      <c r="AS32" s="11">
        <v>3.6200000000000003E-2</v>
      </c>
      <c r="AT32" s="11">
        <v>2.7900000000000001E-2</v>
      </c>
      <c r="AU32" s="11">
        <v>5.9999999999999995E-4</v>
      </c>
      <c r="AV32" s="11">
        <v>41.724800000000002</v>
      </c>
      <c r="AW32" s="11">
        <v>0.85699999999999998</v>
      </c>
      <c r="AX32" s="11">
        <v>0.57540000000000002</v>
      </c>
      <c r="AY32" s="11">
        <v>1.18E-2</v>
      </c>
      <c r="AZ32" s="11">
        <v>0.49493374902572096</v>
      </c>
      <c r="BA32" s="11">
        <v>20.623655913978496</v>
      </c>
      <c r="BB32" s="11">
        <v>0.90750870213823953</v>
      </c>
      <c r="BC32" s="11">
        <v>0.74435783558415669</v>
      </c>
      <c r="BD32" s="11">
        <v>0.59731011178006388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225</v>
      </c>
      <c r="C33" s="10">
        <v>9.5609999999999999</v>
      </c>
      <c r="D33" s="10">
        <v>225.39838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34.5</v>
      </c>
      <c r="Q33" s="24">
        <v>2.3199999999999998</v>
      </c>
      <c r="R33" s="24">
        <v>3.15</v>
      </c>
      <c r="S33" s="24">
        <v>44.46</v>
      </c>
      <c r="T33" s="24">
        <v>103.37</v>
      </c>
      <c r="U33" s="10">
        <v>5</v>
      </c>
      <c r="V33" s="10">
        <v>0.5</v>
      </c>
      <c r="W33" s="10">
        <v>1</v>
      </c>
      <c r="X33" s="10">
        <v>1</v>
      </c>
      <c r="Y33" s="10">
        <v>2</v>
      </c>
      <c r="Z33" s="10">
        <v>2</v>
      </c>
      <c r="AA33" s="10">
        <v>90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0.96919999999999995</v>
      </c>
      <c r="AK33" s="10">
        <v>5.21E-2</v>
      </c>
      <c r="AL33" s="11">
        <v>3.1899999999999998E-2</v>
      </c>
      <c r="AM33" s="11">
        <v>1.6999999999999999E-3</v>
      </c>
      <c r="AN33" s="11">
        <v>2.2126999999999999</v>
      </c>
      <c r="AO33" s="11">
        <v>0.11459999999999999</v>
      </c>
      <c r="AP33" s="11">
        <v>0.21299999999999999</v>
      </c>
      <c r="AQ33" s="11">
        <v>1.0999999999999999E-2</v>
      </c>
      <c r="AR33" s="11">
        <v>1.8269</v>
      </c>
      <c r="AS33" s="11">
        <v>0.14530000000000001</v>
      </c>
      <c r="AT33" s="11">
        <v>3.1899999999999998E-2</v>
      </c>
      <c r="AU33" s="11">
        <v>2.5000000000000001E-3</v>
      </c>
      <c r="AV33" s="11">
        <v>42.473599999999998</v>
      </c>
      <c r="AW33" s="11">
        <v>1.3311999999999999</v>
      </c>
      <c r="AX33" s="11">
        <v>0.58620000000000005</v>
      </c>
      <c r="AY33" s="11">
        <v>1.84E-2</v>
      </c>
      <c r="AZ33" s="11">
        <v>0.46696696696696705</v>
      </c>
      <c r="BA33" s="11">
        <v>18.376175548589345</v>
      </c>
      <c r="BB33" s="11">
        <v>0.89678045623685476</v>
      </c>
      <c r="BC33" s="11">
        <v>0.743627582506037</v>
      </c>
      <c r="BD33" s="11">
        <v>0.4756080870153041</v>
      </c>
      <c r="BE33" s="27"/>
      <c r="BF33" s="5"/>
    </row>
    <row r="34" spans="2:66" ht="13.5" customHeight="1" x14ac:dyDescent="0.2">
      <c r="B34" s="10">
        <v>225</v>
      </c>
      <c r="C34" s="10">
        <v>9.6349999999999998</v>
      </c>
      <c r="D34" s="10">
        <v>225.40145999999999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34.5</v>
      </c>
      <c r="Q34" s="24">
        <v>2.3199999999999998</v>
      </c>
      <c r="R34" s="24">
        <v>3.15</v>
      </c>
      <c r="S34" s="24">
        <v>43.56</v>
      </c>
      <c r="T34" s="24">
        <v>104.21</v>
      </c>
      <c r="U34" s="10">
        <v>5</v>
      </c>
      <c r="V34" s="10">
        <v>0.5</v>
      </c>
      <c r="W34" s="10">
        <v>1</v>
      </c>
      <c r="X34" s="10">
        <v>1</v>
      </c>
      <c r="Y34" s="10">
        <v>2</v>
      </c>
      <c r="Z34" s="10">
        <v>2</v>
      </c>
      <c r="AA34" s="10">
        <v>90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0.7601</v>
      </c>
      <c r="AK34" s="10">
        <v>6.3E-3</v>
      </c>
      <c r="AL34" s="11">
        <v>2.4799999999999999E-2</v>
      </c>
      <c r="AM34" s="11">
        <v>2.0000000000000001E-4</v>
      </c>
      <c r="AN34" s="11">
        <v>1.7188000000000001</v>
      </c>
      <c r="AO34" s="11">
        <v>5.2299999999999999E-2</v>
      </c>
      <c r="AP34" s="11">
        <v>0.1643</v>
      </c>
      <c r="AQ34" s="11">
        <v>5.0000000000000001E-3</v>
      </c>
      <c r="AR34" s="11">
        <v>1.4389000000000001</v>
      </c>
      <c r="AS34" s="11">
        <v>2.1000000000000001E-2</v>
      </c>
      <c r="AT34" s="11">
        <v>2.4899999999999999E-2</v>
      </c>
      <c r="AU34" s="11">
        <v>4.0000000000000002E-4</v>
      </c>
      <c r="AV34" s="11">
        <v>33.793799999999997</v>
      </c>
      <c r="AW34" s="11">
        <v>1.196</v>
      </c>
      <c r="AX34" s="11">
        <v>0.46300000000000002</v>
      </c>
      <c r="AY34" s="11">
        <v>1.6400000000000001E-2</v>
      </c>
      <c r="AZ34" s="11">
        <v>0.47616770285349919</v>
      </c>
      <c r="BA34" s="11">
        <v>18.594377510040161</v>
      </c>
      <c r="BB34" s="11">
        <v>0.89792990366878467</v>
      </c>
      <c r="BC34" s="11">
        <v>0.66519890677194049</v>
      </c>
      <c r="BD34" s="11">
        <v>0.52279973544518366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225</v>
      </c>
      <c r="C35" s="10">
        <v>9.6430000000000007</v>
      </c>
      <c r="D35" s="10">
        <v>225.40179000000001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34.5</v>
      </c>
      <c r="Q35" s="24">
        <v>2.3199999999999998</v>
      </c>
      <c r="R35" s="24">
        <v>3.15</v>
      </c>
      <c r="S35" s="24">
        <v>43.46</v>
      </c>
      <c r="T35" s="24">
        <v>104.3</v>
      </c>
      <c r="U35" s="10">
        <v>5</v>
      </c>
      <c r="V35" s="10">
        <v>0.5</v>
      </c>
      <c r="W35" s="10">
        <v>1</v>
      </c>
      <c r="X35" s="10">
        <v>1</v>
      </c>
      <c r="Y35" s="10">
        <v>2</v>
      </c>
      <c r="Z35" s="10">
        <v>2</v>
      </c>
      <c r="AA35" s="10">
        <v>90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0.79400000000000004</v>
      </c>
      <c r="AK35" s="10">
        <v>1.34E-2</v>
      </c>
      <c r="AL35" s="11">
        <v>2.5899999999999999E-2</v>
      </c>
      <c r="AM35" s="11">
        <v>4.0000000000000002E-4</v>
      </c>
      <c r="AN35" s="11">
        <v>1.8713</v>
      </c>
      <c r="AO35" s="11">
        <v>7.0999999999999994E-2</v>
      </c>
      <c r="AP35" s="11">
        <v>0.1787</v>
      </c>
      <c r="AQ35" s="11">
        <v>6.7999999999999996E-3</v>
      </c>
      <c r="AR35" s="11">
        <v>1.5331999999999999</v>
      </c>
      <c r="AS35" s="11">
        <v>7.3300000000000004E-2</v>
      </c>
      <c r="AT35" s="11">
        <v>2.6499999999999999E-2</v>
      </c>
      <c r="AU35" s="11">
        <v>1.2999999999999999E-3</v>
      </c>
      <c r="AV35" s="11">
        <v>39.0229</v>
      </c>
      <c r="AW35" s="11">
        <v>1.5994999999999999</v>
      </c>
      <c r="AX35" s="11">
        <v>0.5343</v>
      </c>
      <c r="AY35" s="11">
        <v>2.1899999999999999E-2</v>
      </c>
      <c r="AZ35" s="11">
        <v>0.49873772791023852</v>
      </c>
      <c r="BA35" s="11">
        <v>20.162264150943397</v>
      </c>
      <c r="BB35" s="11">
        <v>0.90549215406562067</v>
      </c>
      <c r="BC35" s="11">
        <v>0.71804298642533937</v>
      </c>
      <c r="BD35" s="11">
        <v>0.62399015522470547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225</v>
      </c>
      <c r="C36" s="10">
        <v>9.6509999999999998</v>
      </c>
      <c r="D36" s="10">
        <v>225.40212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34.5</v>
      </c>
      <c r="Q36" s="24">
        <v>2.3199999999999998</v>
      </c>
      <c r="R36" s="24">
        <v>3.15</v>
      </c>
      <c r="S36" s="24">
        <v>43.36</v>
      </c>
      <c r="T36" s="24">
        <v>104.39</v>
      </c>
      <c r="U36" s="10">
        <v>5</v>
      </c>
      <c r="V36" s="10">
        <v>0.5</v>
      </c>
      <c r="W36" s="10">
        <v>1</v>
      </c>
      <c r="X36" s="10">
        <v>1</v>
      </c>
      <c r="Y36" s="10">
        <v>2</v>
      </c>
      <c r="Z36" s="10">
        <v>2</v>
      </c>
      <c r="AA36" s="10">
        <v>90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0.82789999999999997</v>
      </c>
      <c r="AK36" s="10">
        <v>1.1900000000000001E-2</v>
      </c>
      <c r="AL36" s="11">
        <v>2.7E-2</v>
      </c>
      <c r="AM36" s="11">
        <v>4.0000000000000002E-4</v>
      </c>
      <c r="AN36" s="11">
        <v>2.1555</v>
      </c>
      <c r="AO36" s="11">
        <v>3.2800000000000003E-2</v>
      </c>
      <c r="AP36" s="11">
        <v>0.2056</v>
      </c>
      <c r="AQ36" s="11">
        <v>3.0999999999999999E-3</v>
      </c>
      <c r="AR36" s="11">
        <v>1.6655</v>
      </c>
      <c r="AS36" s="11">
        <v>3.4000000000000002E-2</v>
      </c>
      <c r="AT36" s="11">
        <v>2.8799999999999999E-2</v>
      </c>
      <c r="AU36" s="11">
        <v>5.9999999999999995E-4</v>
      </c>
      <c r="AV36" s="11">
        <v>41.604199999999999</v>
      </c>
      <c r="AW36" s="11">
        <v>1.66E-2</v>
      </c>
      <c r="AX36" s="11">
        <v>0.56920000000000004</v>
      </c>
      <c r="AY36" s="11">
        <v>2.0000000000000001E-4</v>
      </c>
      <c r="AZ36" s="11">
        <v>0.4692823954568921</v>
      </c>
      <c r="BA36" s="11">
        <v>19.763888888888889</v>
      </c>
      <c r="BB36" s="11">
        <v>0.90367892976588615</v>
      </c>
      <c r="BC36" s="11">
        <v>0.73825136612021847</v>
      </c>
      <c r="BD36" s="11">
        <v>0.46860866466236117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225</v>
      </c>
      <c r="C37" s="10">
        <v>9.6590000000000007</v>
      </c>
      <c r="D37" s="10">
        <v>225.40245999999999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34.5</v>
      </c>
      <c r="Q37" s="24">
        <v>2.3199999999999998</v>
      </c>
      <c r="R37" s="24">
        <v>3.15</v>
      </c>
      <c r="S37" s="24">
        <v>43.27</v>
      </c>
      <c r="T37" s="24">
        <v>104.49</v>
      </c>
      <c r="U37" s="10">
        <v>5</v>
      </c>
      <c r="V37" s="10">
        <v>0.5</v>
      </c>
      <c r="W37" s="10">
        <v>1</v>
      </c>
      <c r="X37" s="10">
        <v>1</v>
      </c>
      <c r="Y37" s="10">
        <v>2</v>
      </c>
      <c r="Z37" s="10">
        <v>2</v>
      </c>
      <c r="AA37" s="10">
        <v>90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0.83919999999999995</v>
      </c>
      <c r="AK37" s="10">
        <v>3.61E-2</v>
      </c>
      <c r="AL37" s="11">
        <v>2.7400000000000001E-2</v>
      </c>
      <c r="AM37" s="11">
        <v>1.1999999999999999E-3</v>
      </c>
      <c r="AN37" s="11">
        <v>2.0217999999999998</v>
      </c>
      <c r="AO37" s="11">
        <v>0.13270000000000001</v>
      </c>
      <c r="AP37" s="11">
        <v>0.1928</v>
      </c>
      <c r="AQ37" s="11">
        <v>1.2699999999999999E-2</v>
      </c>
      <c r="AR37" s="11">
        <v>1.5882000000000001</v>
      </c>
      <c r="AS37" s="11">
        <v>5.7700000000000001E-2</v>
      </c>
      <c r="AT37" s="11">
        <v>2.7400000000000001E-2</v>
      </c>
      <c r="AU37" s="11">
        <v>1E-3</v>
      </c>
      <c r="AV37" s="11">
        <v>43.012300000000003</v>
      </c>
      <c r="AW37" s="11">
        <v>1.9074</v>
      </c>
      <c r="AX37" s="11">
        <v>0.58799999999999997</v>
      </c>
      <c r="AY37" s="11">
        <v>2.6100000000000002E-2</v>
      </c>
      <c r="AZ37" s="11">
        <v>0.50614754098360659</v>
      </c>
      <c r="BA37" s="11">
        <v>21.459854014598537</v>
      </c>
      <c r="BB37" s="11">
        <v>0.91095222619434524</v>
      </c>
      <c r="BC37" s="11">
        <v>0.75389994620763856</v>
      </c>
      <c r="BD37" s="11">
        <v>0.64801700035331999</v>
      </c>
      <c r="BE37" s="27"/>
      <c r="BF37" s="5"/>
      <c r="BI37" s="22">
        <v>2</v>
      </c>
    </row>
    <row r="38" spans="2:66" ht="13.5" customHeight="1" x14ac:dyDescent="0.2">
      <c r="B38" s="10">
        <v>225</v>
      </c>
      <c r="C38" s="10">
        <v>9.6669999999999998</v>
      </c>
      <c r="D38" s="10">
        <v>225.40279000000001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34.5</v>
      </c>
      <c r="Q38" s="24">
        <v>2.3199999999999998</v>
      </c>
      <c r="R38" s="24">
        <v>3.15</v>
      </c>
      <c r="S38" s="24">
        <v>43.17</v>
      </c>
      <c r="T38" s="24">
        <v>104.58</v>
      </c>
      <c r="U38" s="10">
        <v>5</v>
      </c>
      <c r="V38" s="10">
        <v>0.5</v>
      </c>
      <c r="W38" s="10">
        <v>1</v>
      </c>
      <c r="X38" s="10">
        <v>1</v>
      </c>
      <c r="Y38" s="10">
        <v>2</v>
      </c>
      <c r="Z38" s="10">
        <v>2</v>
      </c>
      <c r="AA38" s="10">
        <v>90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0.99270000000000003</v>
      </c>
      <c r="AK38" s="10">
        <v>1.9900000000000001E-2</v>
      </c>
      <c r="AL38" s="11">
        <v>3.2300000000000002E-2</v>
      </c>
      <c r="AM38" s="11">
        <v>5.9999999999999995E-4</v>
      </c>
      <c r="AN38" s="11">
        <v>2.4417</v>
      </c>
      <c r="AO38" s="11">
        <v>6.5299999999999997E-2</v>
      </c>
      <c r="AP38" s="11">
        <v>0.2326</v>
      </c>
      <c r="AQ38" s="11">
        <v>6.1999999999999998E-3</v>
      </c>
      <c r="AR38" s="11">
        <v>1.9950000000000001</v>
      </c>
      <c r="AS38" s="11">
        <v>0.1149</v>
      </c>
      <c r="AT38" s="11">
        <v>3.44E-2</v>
      </c>
      <c r="AU38" s="11">
        <v>2E-3</v>
      </c>
      <c r="AV38" s="11">
        <v>42.475700000000003</v>
      </c>
      <c r="AW38" s="11">
        <v>1.3749</v>
      </c>
      <c r="AX38" s="11">
        <v>0.58020000000000005</v>
      </c>
      <c r="AY38" s="11">
        <v>1.8800000000000001E-2</v>
      </c>
      <c r="AZ38" s="11">
        <v>0.42765748031496059</v>
      </c>
      <c r="BA38" s="11">
        <v>16.866279069767444</v>
      </c>
      <c r="BB38" s="11">
        <v>0.88805727302310455</v>
      </c>
      <c r="BC38" s="11">
        <v>0.73452359590884631</v>
      </c>
      <c r="BD38" s="11">
        <v>0.28319461110597011</v>
      </c>
      <c r="BE38" s="27"/>
      <c r="BF38" s="5"/>
      <c r="BI38" s="22">
        <v>3</v>
      </c>
      <c r="BJ38" s="3"/>
    </row>
    <row r="39" spans="2:66" ht="13.5" customHeight="1" x14ac:dyDescent="0.2">
      <c r="B39" s="10">
        <v>225</v>
      </c>
      <c r="C39" s="10">
        <v>9.6750000000000007</v>
      </c>
      <c r="D39" s="10">
        <v>225.40312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34.5</v>
      </c>
      <c r="Q39" s="24">
        <v>2.3199999999999998</v>
      </c>
      <c r="R39" s="24">
        <v>3.15</v>
      </c>
      <c r="S39" s="24">
        <v>43.07</v>
      </c>
      <c r="T39" s="24">
        <v>104.67</v>
      </c>
      <c r="U39" s="10">
        <v>5</v>
      </c>
      <c r="V39" s="10">
        <v>0.5</v>
      </c>
      <c r="W39" s="10">
        <v>1</v>
      </c>
      <c r="X39" s="10">
        <v>1</v>
      </c>
      <c r="Y39" s="10">
        <v>2</v>
      </c>
      <c r="Z39" s="10">
        <v>2</v>
      </c>
      <c r="AA39" s="10">
        <v>90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0.86229999999999996</v>
      </c>
      <c r="AK39" s="10">
        <v>3.2800000000000003E-2</v>
      </c>
      <c r="AL39" s="11">
        <v>2.81E-2</v>
      </c>
      <c r="AM39" s="11">
        <v>1.1000000000000001E-3</v>
      </c>
      <c r="AN39" s="11">
        <v>2.0598000000000001</v>
      </c>
      <c r="AO39" s="11">
        <v>1.55E-2</v>
      </c>
      <c r="AP39" s="11">
        <v>0.1961</v>
      </c>
      <c r="AQ39" s="11">
        <v>1.5E-3</v>
      </c>
      <c r="AR39" s="11">
        <v>1.6458999999999999</v>
      </c>
      <c r="AS39" s="11">
        <v>2.9499999999999998E-2</v>
      </c>
      <c r="AT39" s="11">
        <v>2.8400000000000002E-2</v>
      </c>
      <c r="AU39" s="11">
        <v>5.0000000000000001E-4</v>
      </c>
      <c r="AV39" s="11">
        <v>42.802199999999999</v>
      </c>
      <c r="AW39" s="11">
        <v>0.43680000000000002</v>
      </c>
      <c r="AX39" s="11">
        <v>0.58420000000000005</v>
      </c>
      <c r="AY39" s="11">
        <v>6.0000000000000001E-3</v>
      </c>
      <c r="AZ39" s="11">
        <v>0.49737280533128292</v>
      </c>
      <c r="BA39" s="11">
        <v>20.570422535211268</v>
      </c>
      <c r="BB39" s="11">
        <v>0.90728044400914143</v>
      </c>
      <c r="BC39" s="11">
        <v>0.74932590328959203</v>
      </c>
      <c r="BD39" s="11">
        <v>0.61125359249545208</v>
      </c>
      <c r="BE39" s="27"/>
      <c r="BF39" s="5"/>
    </row>
    <row r="40" spans="2:66" ht="13.5" customHeight="1" x14ac:dyDescent="0.2">
      <c r="B40" s="10">
        <v>225</v>
      </c>
      <c r="C40" s="10">
        <v>9.6839999999999993</v>
      </c>
      <c r="D40" s="10">
        <v>225.40350000000001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34.5</v>
      </c>
      <c r="Q40" s="24">
        <v>2.3199999999999998</v>
      </c>
      <c r="R40" s="24">
        <v>3.15</v>
      </c>
      <c r="S40" s="24">
        <v>42.96</v>
      </c>
      <c r="T40" s="24">
        <v>104.78</v>
      </c>
      <c r="U40" s="10">
        <v>5</v>
      </c>
      <c r="V40" s="10">
        <v>0.5</v>
      </c>
      <c r="W40" s="10">
        <v>1</v>
      </c>
      <c r="X40" s="10">
        <v>1</v>
      </c>
      <c r="Y40" s="10">
        <v>2</v>
      </c>
      <c r="Z40" s="10">
        <v>2</v>
      </c>
      <c r="AA40" s="10">
        <v>90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0.86750000000000005</v>
      </c>
      <c r="AK40" s="10">
        <v>2.8500000000000001E-2</v>
      </c>
      <c r="AL40" s="11">
        <v>2.8199999999999999E-2</v>
      </c>
      <c r="AM40" s="11">
        <v>8.9999999999999998E-4</v>
      </c>
      <c r="AN40" s="11">
        <v>2.0764</v>
      </c>
      <c r="AO40" s="11">
        <v>0.1024</v>
      </c>
      <c r="AP40" s="11">
        <v>0.19750000000000001</v>
      </c>
      <c r="AQ40" s="11">
        <v>9.7000000000000003E-3</v>
      </c>
      <c r="AR40" s="11">
        <v>1.6208</v>
      </c>
      <c r="AS40" s="11">
        <v>1.7000000000000001E-2</v>
      </c>
      <c r="AT40" s="11">
        <v>2.7900000000000001E-2</v>
      </c>
      <c r="AU40" s="11">
        <v>2.9999999999999997E-4</v>
      </c>
      <c r="AV40" s="11">
        <v>40.508000000000003</v>
      </c>
      <c r="AW40" s="11">
        <v>0.50960000000000005</v>
      </c>
      <c r="AX40" s="11">
        <v>0.5524</v>
      </c>
      <c r="AY40" s="11">
        <v>6.8999999999999999E-3</v>
      </c>
      <c r="AZ40" s="11">
        <v>0.47326310174689956</v>
      </c>
      <c r="BA40" s="11">
        <v>19.799283154121863</v>
      </c>
      <c r="BB40" s="11">
        <v>0.90384283991039105</v>
      </c>
      <c r="BC40" s="11">
        <v>0.72826992502082755</v>
      </c>
      <c r="BD40" s="11">
        <v>0.48986875909148198</v>
      </c>
      <c r="BE40" s="27"/>
      <c r="BF40" s="5"/>
    </row>
    <row r="41" spans="2:66" ht="13.5" customHeight="1" x14ac:dyDescent="0.2">
      <c r="B41" s="10">
        <v>225</v>
      </c>
      <c r="C41" s="10">
        <v>9.6920000000000002</v>
      </c>
      <c r="D41" s="10">
        <v>225.40383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34.5</v>
      </c>
      <c r="Q41" s="24">
        <v>2.3199999999999998</v>
      </c>
      <c r="R41" s="24">
        <v>3.15</v>
      </c>
      <c r="S41" s="24">
        <v>42.87</v>
      </c>
      <c r="T41" s="24">
        <v>104.87</v>
      </c>
      <c r="U41" s="10">
        <v>5</v>
      </c>
      <c r="V41" s="10">
        <v>0.5</v>
      </c>
      <c r="W41" s="10">
        <v>1</v>
      </c>
      <c r="X41" s="10">
        <v>1</v>
      </c>
      <c r="Y41" s="10">
        <v>2</v>
      </c>
      <c r="Z41" s="10">
        <v>2</v>
      </c>
      <c r="AA41" s="10">
        <v>90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0.94740000000000002</v>
      </c>
      <c r="AK41" s="10">
        <v>6.6500000000000004E-2</v>
      </c>
      <c r="AL41" s="11">
        <v>3.0800000000000001E-2</v>
      </c>
      <c r="AM41" s="11">
        <v>2.2000000000000001E-3</v>
      </c>
      <c r="AN41" s="11">
        <v>2.1229</v>
      </c>
      <c r="AO41" s="11">
        <v>0.19670000000000001</v>
      </c>
      <c r="AP41" s="11">
        <v>0.20169999999999999</v>
      </c>
      <c r="AQ41" s="11">
        <v>1.8700000000000001E-2</v>
      </c>
      <c r="AR41" s="11">
        <v>1.8192999999999999</v>
      </c>
      <c r="AS41" s="11">
        <v>0.1573</v>
      </c>
      <c r="AT41" s="11">
        <v>3.1300000000000001E-2</v>
      </c>
      <c r="AU41" s="11">
        <v>2.7000000000000001E-3</v>
      </c>
      <c r="AV41" s="11">
        <v>41.055</v>
      </c>
      <c r="AW41" s="11">
        <v>2.1423999999999999</v>
      </c>
      <c r="AX41" s="11">
        <v>0.55940000000000001</v>
      </c>
      <c r="AY41" s="11">
        <v>2.92E-2</v>
      </c>
      <c r="AZ41" s="11">
        <v>0.46997766390750234</v>
      </c>
      <c r="BA41" s="11">
        <v>17.87220447284345</v>
      </c>
      <c r="BB41" s="11">
        <v>0.89402403927543594</v>
      </c>
      <c r="BC41" s="11">
        <v>0.72627670303474834</v>
      </c>
      <c r="BD41" s="11">
        <v>0.50009927695573098</v>
      </c>
      <c r="BE41" s="27"/>
      <c r="BF41" s="5"/>
    </row>
    <row r="42" spans="2:66" ht="13.5" customHeight="1" x14ac:dyDescent="0.2">
      <c r="B42" s="10">
        <v>225</v>
      </c>
      <c r="C42" s="10">
        <v>9.4930000000000003</v>
      </c>
      <c r="D42" s="10">
        <v>225.39554000000001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34.5</v>
      </c>
      <c r="Q42" s="24">
        <v>2.3199999999999998</v>
      </c>
      <c r="R42" s="24">
        <v>3.15</v>
      </c>
      <c r="S42" s="24">
        <v>45.29</v>
      </c>
      <c r="T42" s="24">
        <v>102.62</v>
      </c>
      <c r="U42" s="10">
        <v>5</v>
      </c>
      <c r="V42" s="10">
        <v>0.5</v>
      </c>
      <c r="W42" s="10">
        <v>1</v>
      </c>
      <c r="X42" s="10">
        <v>1</v>
      </c>
      <c r="Y42" s="10">
        <v>2</v>
      </c>
      <c r="Z42" s="10">
        <v>2</v>
      </c>
      <c r="AA42" s="10">
        <v>90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8.6491000000000007</v>
      </c>
      <c r="AK42" s="10">
        <v>2.0299999999999999E-2</v>
      </c>
      <c r="AL42" s="11">
        <v>0.28660000000000002</v>
      </c>
      <c r="AM42" s="11">
        <v>6.9999999999999999E-4</v>
      </c>
      <c r="AN42" s="11">
        <v>3.4386999999999999</v>
      </c>
      <c r="AO42" s="11">
        <v>1.2999999999999999E-3</v>
      </c>
      <c r="AP42" s="11">
        <v>0.3332</v>
      </c>
      <c r="AQ42" s="11">
        <v>1E-4</v>
      </c>
      <c r="AR42" s="11">
        <v>16.300699999999999</v>
      </c>
      <c r="AS42" s="11">
        <v>7.6E-3</v>
      </c>
      <c r="AT42" s="11">
        <v>0.2863</v>
      </c>
      <c r="AU42" s="11">
        <v>1E-4</v>
      </c>
      <c r="AV42" s="11">
        <v>26.817399999999999</v>
      </c>
      <c r="AW42" s="11">
        <v>3.95E-2</v>
      </c>
      <c r="AX42" s="11">
        <v>0.37259999999999999</v>
      </c>
      <c r="AY42" s="11">
        <v>5.0000000000000001E-4</v>
      </c>
      <c r="AZ42" s="11">
        <v>5.5823179370926596E-2</v>
      </c>
      <c r="BA42" s="11">
        <v>1.30143206426825</v>
      </c>
      <c r="BB42" s="11">
        <v>0.13097586887236301</v>
      </c>
      <c r="BC42" s="11">
        <v>0.11170075071188193</v>
      </c>
      <c r="BD42" s="11">
        <v>0.27022088748812784</v>
      </c>
      <c r="BE42" s="27"/>
      <c r="BF42" s="5"/>
    </row>
    <row r="43" spans="2:66" ht="13.5" customHeight="1" x14ac:dyDescent="0.2">
      <c r="B43" s="10">
        <v>225</v>
      </c>
      <c r="C43" s="10">
        <v>9.5009999999999994</v>
      </c>
      <c r="D43" s="10">
        <v>225.39587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34.5</v>
      </c>
      <c r="Q43" s="24">
        <v>2.3199999999999998</v>
      </c>
      <c r="R43" s="24">
        <v>3.15</v>
      </c>
      <c r="S43" s="24">
        <v>45.2</v>
      </c>
      <c r="T43" s="24">
        <v>102.71</v>
      </c>
      <c r="U43" s="10">
        <v>5</v>
      </c>
      <c r="V43" s="10">
        <v>0.5</v>
      </c>
      <c r="W43" s="10">
        <v>1</v>
      </c>
      <c r="X43" s="10">
        <v>1</v>
      </c>
      <c r="Y43" s="10">
        <v>2</v>
      </c>
      <c r="Z43" s="10">
        <v>2</v>
      </c>
      <c r="AA43" s="10">
        <v>90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1.1066</v>
      </c>
      <c r="AK43" s="10">
        <v>4.5999999999999999E-2</v>
      </c>
      <c r="AL43" s="11">
        <v>3.6600000000000001E-2</v>
      </c>
      <c r="AM43" s="11">
        <v>1.5E-3</v>
      </c>
      <c r="AN43" s="11">
        <v>1.9205000000000001</v>
      </c>
      <c r="AO43" s="11">
        <v>3.5999999999999997E-2</v>
      </c>
      <c r="AP43" s="11">
        <v>0.186</v>
      </c>
      <c r="AQ43" s="11">
        <v>3.5000000000000001E-3</v>
      </c>
      <c r="AR43" s="11">
        <v>2.0589</v>
      </c>
      <c r="AS43" s="11">
        <v>0.10009999999999999</v>
      </c>
      <c r="AT43" s="11">
        <v>3.61E-2</v>
      </c>
      <c r="AU43" s="11">
        <v>1.8E-3</v>
      </c>
      <c r="AV43" s="11">
        <v>36.372999999999998</v>
      </c>
      <c r="AW43" s="11">
        <v>1.0170999999999999</v>
      </c>
      <c r="AX43" s="11">
        <v>0.505</v>
      </c>
      <c r="AY43" s="11">
        <v>1.41E-2</v>
      </c>
      <c r="AZ43" s="11">
        <v>0.46164978292329956</v>
      </c>
      <c r="BA43" s="11">
        <v>13.988919667590027</v>
      </c>
      <c r="BB43" s="11">
        <v>0.86656810201441503</v>
      </c>
      <c r="BC43" s="11">
        <v>0.67558351743348366</v>
      </c>
      <c r="BD43" s="11">
        <v>0.53453697189297211</v>
      </c>
      <c r="BE43" s="27"/>
      <c r="BF43" s="5"/>
    </row>
    <row r="44" spans="2:66" ht="13.5" customHeight="1" x14ac:dyDescent="0.2">
      <c r="B44" s="10">
        <v>225</v>
      </c>
      <c r="C44" s="10">
        <v>9.5069999999999997</v>
      </c>
      <c r="D44" s="10">
        <v>225.39613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34.5</v>
      </c>
      <c r="Q44" s="24">
        <v>2.3199999999999998</v>
      </c>
      <c r="R44" s="24">
        <v>3.15</v>
      </c>
      <c r="S44" s="24">
        <v>45.12</v>
      </c>
      <c r="T44" s="24">
        <v>102.78</v>
      </c>
      <c r="U44" s="10">
        <v>5</v>
      </c>
      <c r="V44" s="10">
        <v>0.5</v>
      </c>
      <c r="W44" s="10">
        <v>1</v>
      </c>
      <c r="X44" s="10">
        <v>1</v>
      </c>
      <c r="Y44" s="10">
        <v>2</v>
      </c>
      <c r="Z44" s="10">
        <v>2</v>
      </c>
      <c r="AA44" s="10">
        <v>90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9.4489000000000001</v>
      </c>
      <c r="AK44" s="10">
        <v>4.5100000000000001E-2</v>
      </c>
      <c r="AL44" s="11">
        <v>0.31259999999999999</v>
      </c>
      <c r="AM44" s="11">
        <v>1.5E-3</v>
      </c>
      <c r="AN44" s="11">
        <v>3.5013000000000001</v>
      </c>
      <c r="AO44" s="11">
        <v>1.06E-2</v>
      </c>
      <c r="AP44" s="11">
        <v>0.33879999999999999</v>
      </c>
      <c r="AQ44" s="11">
        <v>1E-3</v>
      </c>
      <c r="AR44" s="11">
        <v>17.487500000000001</v>
      </c>
      <c r="AS44" s="11">
        <v>6.7900000000000002E-2</v>
      </c>
      <c r="AT44" s="11">
        <v>0.30669999999999997</v>
      </c>
      <c r="AU44" s="11">
        <v>1.1999999999999999E-3</v>
      </c>
      <c r="AV44" s="11">
        <v>27.031700000000001</v>
      </c>
      <c r="AW44" s="11">
        <v>5.8200000000000002E-2</v>
      </c>
      <c r="AX44" s="11">
        <v>0.37509999999999999</v>
      </c>
      <c r="AY44" s="11">
        <v>8.0000000000000004E-4</v>
      </c>
      <c r="AZ44" s="11">
        <v>5.0847457627118647E-2</v>
      </c>
      <c r="BA44" s="11">
        <v>1.2230192370394524</v>
      </c>
      <c r="BB44" s="11">
        <v>0.1003226752713406</v>
      </c>
      <c r="BC44" s="11">
        <v>8.6816720257234747E-2</v>
      </c>
      <c r="BD44" s="11">
        <v>0.46130128682426075</v>
      </c>
      <c r="BE44" s="27"/>
      <c r="BF44" s="5"/>
    </row>
    <row r="45" spans="2:66" ht="13.5" customHeight="1" x14ac:dyDescent="0.2">
      <c r="B45" s="10">
        <v>225</v>
      </c>
      <c r="C45" s="10">
        <v>9.5150000000000006</v>
      </c>
      <c r="D45" s="10">
        <v>225.39645999999999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34.5</v>
      </c>
      <c r="Q45" s="24">
        <v>2.3199999999999998</v>
      </c>
      <c r="R45" s="24">
        <v>3.15</v>
      </c>
      <c r="S45" s="24">
        <v>45.03</v>
      </c>
      <c r="T45" s="24">
        <v>102.86</v>
      </c>
      <c r="U45" s="10">
        <v>5</v>
      </c>
      <c r="V45" s="10">
        <v>0.5</v>
      </c>
      <c r="W45" s="10">
        <v>1</v>
      </c>
      <c r="X45" s="10">
        <v>1</v>
      </c>
      <c r="Y45" s="10">
        <v>2</v>
      </c>
      <c r="Z45" s="10">
        <v>2</v>
      </c>
      <c r="AA45" s="10">
        <v>90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1.9073</v>
      </c>
      <c r="AK45" s="10">
        <v>8.1600000000000006E-2</v>
      </c>
      <c r="AL45" s="11">
        <v>6.3100000000000003E-2</v>
      </c>
      <c r="AM45" s="11">
        <v>2.7000000000000001E-3</v>
      </c>
      <c r="AN45" s="11">
        <v>1.8580000000000001</v>
      </c>
      <c r="AO45" s="11">
        <v>1.9599999999999999E-2</v>
      </c>
      <c r="AP45" s="11">
        <v>0.1797</v>
      </c>
      <c r="AQ45" s="11">
        <v>1.9E-3</v>
      </c>
      <c r="AR45" s="11">
        <v>3.6501999999999999</v>
      </c>
      <c r="AS45" s="11">
        <v>0.17610000000000001</v>
      </c>
      <c r="AT45" s="11">
        <v>6.4000000000000001E-2</v>
      </c>
      <c r="AU45" s="11">
        <v>3.0999999999999999E-3</v>
      </c>
      <c r="AV45" s="11">
        <v>29.101299999999998</v>
      </c>
      <c r="AW45" s="11">
        <v>0.1976</v>
      </c>
      <c r="AX45" s="11">
        <v>0.40350000000000003</v>
      </c>
      <c r="AY45" s="11">
        <v>2.7000000000000001E-3</v>
      </c>
      <c r="AZ45" s="11">
        <v>0.38374485596707819</v>
      </c>
      <c r="BA45" s="11">
        <v>6.3046875</v>
      </c>
      <c r="BB45" s="11">
        <v>0.72620320855614973</v>
      </c>
      <c r="BC45" s="11">
        <v>0.52635658914728689</v>
      </c>
      <c r="BD45" s="11">
        <v>0.51280258957400571</v>
      </c>
      <c r="BE45" s="27"/>
      <c r="BF45" s="5"/>
    </row>
    <row r="46" spans="2:66" ht="13.5" customHeight="1" x14ac:dyDescent="0.2">
      <c r="B46" s="10">
        <v>225</v>
      </c>
      <c r="C46" s="10">
        <v>9.5220000000000002</v>
      </c>
      <c r="D46" s="10">
        <v>225.39675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34.5</v>
      </c>
      <c r="Q46" s="24">
        <v>2.3199999999999998</v>
      </c>
      <c r="R46" s="24">
        <v>3.15</v>
      </c>
      <c r="S46" s="24">
        <v>44.94</v>
      </c>
      <c r="T46" s="24">
        <v>102.94</v>
      </c>
      <c r="U46" s="10">
        <v>5</v>
      </c>
      <c r="V46" s="10">
        <v>0.5</v>
      </c>
      <c r="W46" s="10">
        <v>1</v>
      </c>
      <c r="X46" s="10">
        <v>1</v>
      </c>
      <c r="Y46" s="10">
        <v>2</v>
      </c>
      <c r="Z46" s="10">
        <v>2</v>
      </c>
      <c r="AA46" s="10">
        <v>90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8.6671999999999993</v>
      </c>
      <c r="AK46" s="10">
        <v>1.77E-2</v>
      </c>
      <c r="AL46" s="11">
        <v>0.2863</v>
      </c>
      <c r="AM46" s="11">
        <v>5.9999999999999995E-4</v>
      </c>
      <c r="AN46" s="11">
        <v>3.4758</v>
      </c>
      <c r="AO46" s="11">
        <v>1.1999999999999999E-3</v>
      </c>
      <c r="AP46" s="11">
        <v>0.33589999999999998</v>
      </c>
      <c r="AQ46" s="11">
        <v>1E-4</v>
      </c>
      <c r="AR46" s="11">
        <v>16.406199999999998</v>
      </c>
      <c r="AS46" s="11">
        <v>3.3500000000000002E-2</v>
      </c>
      <c r="AT46" s="11">
        <v>0.2873</v>
      </c>
      <c r="AU46" s="11">
        <v>5.9999999999999995E-4</v>
      </c>
      <c r="AV46" s="11">
        <v>26.900600000000001</v>
      </c>
      <c r="AW46" s="11">
        <v>2.0999999999999999E-3</v>
      </c>
      <c r="AX46" s="11">
        <v>0.37269999999999998</v>
      </c>
      <c r="AY46" s="11">
        <v>0</v>
      </c>
      <c r="AZ46" s="11">
        <v>5.1933389782670057E-2</v>
      </c>
      <c r="BA46" s="11">
        <v>1.297250261051166</v>
      </c>
      <c r="BB46" s="11">
        <v>0.12939393939393937</v>
      </c>
      <c r="BC46" s="11">
        <v>0.11043103448275859</v>
      </c>
      <c r="BD46" s="11">
        <v>0.21551534411371887</v>
      </c>
      <c r="BE46" s="27"/>
      <c r="BF46" s="5"/>
    </row>
    <row r="47" spans="2:66" ht="13.5" customHeight="1" x14ac:dyDescent="0.2">
      <c r="B47" s="10">
        <v>225</v>
      </c>
      <c r="C47" s="10">
        <v>9.5289999999999999</v>
      </c>
      <c r="D47" s="10">
        <v>225.39704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34.5</v>
      </c>
      <c r="Q47" s="24">
        <v>2.3199999999999998</v>
      </c>
      <c r="R47" s="24">
        <v>3.15</v>
      </c>
      <c r="S47" s="24">
        <v>44.85</v>
      </c>
      <c r="T47" s="24">
        <v>103.02</v>
      </c>
      <c r="U47" s="10">
        <v>5</v>
      </c>
      <c r="V47" s="10">
        <v>0.5</v>
      </c>
      <c r="W47" s="10">
        <v>1</v>
      </c>
      <c r="X47" s="10">
        <v>1</v>
      </c>
      <c r="Y47" s="10">
        <v>2</v>
      </c>
      <c r="Z47" s="10">
        <v>2</v>
      </c>
      <c r="AA47" s="10">
        <v>90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1.0444</v>
      </c>
      <c r="AK47" s="10">
        <v>5.0299999999999997E-2</v>
      </c>
      <c r="AL47" s="11">
        <v>3.4500000000000003E-2</v>
      </c>
      <c r="AM47" s="11">
        <v>1.6999999999999999E-3</v>
      </c>
      <c r="AN47" s="11">
        <v>2.0287999999999999</v>
      </c>
      <c r="AO47" s="11">
        <v>9.2399999999999996E-2</v>
      </c>
      <c r="AP47" s="11">
        <v>0.19589999999999999</v>
      </c>
      <c r="AQ47" s="11">
        <v>8.8999999999999999E-3</v>
      </c>
      <c r="AR47" s="11">
        <v>1.9984999999999999</v>
      </c>
      <c r="AS47" s="11">
        <v>0.13719999999999999</v>
      </c>
      <c r="AT47" s="11">
        <v>3.5000000000000003E-2</v>
      </c>
      <c r="AU47" s="11">
        <v>2.3999999999999998E-3</v>
      </c>
      <c r="AV47" s="11">
        <v>39.881900000000002</v>
      </c>
      <c r="AW47" s="11">
        <v>1.5475000000000001</v>
      </c>
      <c r="AX47" s="11">
        <v>0.55220000000000002</v>
      </c>
      <c r="AY47" s="11">
        <v>2.1399999999999999E-2</v>
      </c>
      <c r="AZ47" s="11">
        <v>0.47627322550461176</v>
      </c>
      <c r="BA47" s="11">
        <v>15.777142857142856</v>
      </c>
      <c r="BB47" s="11">
        <v>0.88079019073569476</v>
      </c>
      <c r="BC47" s="11">
        <v>0.71357615894039728</v>
      </c>
      <c r="BD47" s="11">
        <v>0.57392917427668422</v>
      </c>
      <c r="BE47" s="27"/>
      <c r="BF47" s="5"/>
    </row>
    <row r="48" spans="2:66" ht="13.5" customHeight="1" x14ac:dyDescent="0.2">
      <c r="B48" s="10">
        <v>225</v>
      </c>
      <c r="C48" s="10">
        <v>9.5359999999999996</v>
      </c>
      <c r="D48" s="10">
        <v>225.39733000000001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34.5</v>
      </c>
      <c r="Q48" s="24">
        <v>2.3199999999999998</v>
      </c>
      <c r="R48" s="24">
        <v>3.15</v>
      </c>
      <c r="S48" s="24">
        <v>44.77</v>
      </c>
      <c r="T48" s="24">
        <v>103.1</v>
      </c>
      <c r="U48" s="10">
        <v>5</v>
      </c>
      <c r="V48" s="10">
        <v>0.5</v>
      </c>
      <c r="W48" s="10">
        <v>1</v>
      </c>
      <c r="X48" s="10">
        <v>1</v>
      </c>
      <c r="Y48" s="10">
        <v>2</v>
      </c>
      <c r="Z48" s="10">
        <v>2</v>
      </c>
      <c r="AA48" s="10">
        <v>90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9.1207999999999991</v>
      </c>
      <c r="AK48" s="10">
        <v>1.34E-2</v>
      </c>
      <c r="AL48" s="11">
        <v>0.3009</v>
      </c>
      <c r="AM48" s="11">
        <v>4.0000000000000002E-4</v>
      </c>
      <c r="AN48" s="11">
        <v>3.3946000000000001</v>
      </c>
      <c r="AO48" s="11">
        <v>4.3E-3</v>
      </c>
      <c r="AP48" s="11">
        <v>0.3276</v>
      </c>
      <c r="AQ48" s="11">
        <v>4.0000000000000002E-4</v>
      </c>
      <c r="AR48" s="11">
        <v>16.872499999999999</v>
      </c>
      <c r="AS48" s="11">
        <v>4.4699999999999997E-2</v>
      </c>
      <c r="AT48" s="11">
        <v>0.29509999999999997</v>
      </c>
      <c r="AU48" s="11">
        <v>8.0000000000000004E-4</v>
      </c>
      <c r="AV48" s="11">
        <v>26.166399999999999</v>
      </c>
      <c r="AW48" s="11">
        <v>3.3300000000000003E-2</v>
      </c>
      <c r="AX48" s="11">
        <v>0.36199999999999999</v>
      </c>
      <c r="AY48" s="11">
        <v>5.0000000000000001E-4</v>
      </c>
      <c r="AZ48" s="11">
        <v>4.9883990719257518E-2</v>
      </c>
      <c r="BA48" s="11">
        <v>1.2267028126058963</v>
      </c>
      <c r="BB48" s="11">
        <v>0.10181098767310913</v>
      </c>
      <c r="BC48" s="11">
        <v>8.6725434275343558E-2</v>
      </c>
      <c r="BD48" s="11">
        <v>0.42822802942792221</v>
      </c>
      <c r="BE48" s="27"/>
      <c r="BF48" s="5"/>
    </row>
    <row r="49" spans="2:57" ht="13.5" customHeight="1" x14ac:dyDescent="0.2">
      <c r="B49" s="10">
        <v>225</v>
      </c>
      <c r="C49" s="10">
        <v>9.5440000000000005</v>
      </c>
      <c r="D49" s="10">
        <v>225.39767000000001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34.5</v>
      </c>
      <c r="Q49" s="24">
        <v>2.3199999999999998</v>
      </c>
      <c r="R49" s="24">
        <v>3.15</v>
      </c>
      <c r="S49" s="24">
        <v>44.67</v>
      </c>
      <c r="T49" s="24">
        <v>103.18</v>
      </c>
      <c r="U49" s="10">
        <v>5</v>
      </c>
      <c r="V49" s="10">
        <v>0.5</v>
      </c>
      <c r="W49" s="10">
        <v>1</v>
      </c>
      <c r="X49" s="10">
        <v>1</v>
      </c>
      <c r="Y49" s="10">
        <v>2</v>
      </c>
      <c r="Z49" s="10">
        <v>2</v>
      </c>
      <c r="AA49" s="10">
        <v>90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1.6593</v>
      </c>
      <c r="AK49" s="10">
        <v>0.13439999999999999</v>
      </c>
      <c r="AL49" s="11">
        <v>5.4699999999999999E-2</v>
      </c>
      <c r="AM49" s="11">
        <v>4.4000000000000003E-3</v>
      </c>
      <c r="AN49" s="11">
        <v>1.8939999999999999</v>
      </c>
      <c r="AO49" s="11">
        <v>0.12620000000000001</v>
      </c>
      <c r="AP49" s="11">
        <v>0.18260000000000001</v>
      </c>
      <c r="AQ49" s="11">
        <v>1.2200000000000001E-2</v>
      </c>
      <c r="AR49" s="11">
        <v>3.1785999999999999</v>
      </c>
      <c r="AS49" s="11">
        <v>0.28560000000000002</v>
      </c>
      <c r="AT49" s="11">
        <v>5.5500000000000001E-2</v>
      </c>
      <c r="AU49" s="11">
        <v>5.0000000000000001E-3</v>
      </c>
      <c r="AV49" s="11">
        <v>31.381</v>
      </c>
      <c r="AW49" s="11">
        <v>2.5895999999999999</v>
      </c>
      <c r="AX49" s="11">
        <v>0.43380000000000002</v>
      </c>
      <c r="AY49" s="11">
        <v>3.5799999999999998E-2</v>
      </c>
      <c r="AZ49" s="11">
        <v>0.40752757949383511</v>
      </c>
      <c r="BA49" s="11">
        <v>7.8162162162162163</v>
      </c>
      <c r="BB49" s="11">
        <v>0.77314530962599637</v>
      </c>
      <c r="BC49" s="11">
        <v>0.57358738501971085</v>
      </c>
      <c r="BD49" s="11">
        <v>0.50672987408909043</v>
      </c>
      <c r="BE49" s="27"/>
    </row>
    <row r="50" spans="2:57" ht="13.5" customHeight="1" x14ac:dyDescent="0.2">
      <c r="B50" s="10">
        <v>225</v>
      </c>
      <c r="C50" s="10">
        <v>9.4499999999999993</v>
      </c>
      <c r="D50" s="10">
        <v>225.39375000000001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34.5</v>
      </c>
      <c r="Q50" s="24">
        <v>2.3199999999999998</v>
      </c>
      <c r="R50" s="24">
        <v>3.15</v>
      </c>
      <c r="S50" s="24">
        <v>45.82</v>
      </c>
      <c r="T50" s="24">
        <v>102.16</v>
      </c>
      <c r="U50" s="10">
        <v>5</v>
      </c>
      <c r="V50" s="10">
        <v>0.5</v>
      </c>
      <c r="W50" s="10">
        <v>1</v>
      </c>
      <c r="X50" s="10">
        <v>1</v>
      </c>
      <c r="Y50" s="10">
        <v>2</v>
      </c>
      <c r="Z50" s="10">
        <v>2</v>
      </c>
      <c r="AA50" s="10">
        <v>90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7.8038999999999996</v>
      </c>
      <c r="AK50" s="10">
        <v>1.6199999999999999E-2</v>
      </c>
      <c r="AL50" s="11">
        <v>0.25969999999999999</v>
      </c>
      <c r="AM50" s="11">
        <v>5.0000000000000001E-4</v>
      </c>
      <c r="AN50" s="11">
        <v>2.9157000000000002</v>
      </c>
      <c r="AO50" s="11">
        <v>0.01</v>
      </c>
      <c r="AP50" s="11">
        <v>0.28370000000000001</v>
      </c>
      <c r="AQ50" s="11">
        <v>1E-3</v>
      </c>
      <c r="AR50" s="11">
        <v>14.2852</v>
      </c>
      <c r="AS50" s="11">
        <v>3.04E-2</v>
      </c>
      <c r="AT50" s="11">
        <v>0.252</v>
      </c>
      <c r="AU50" s="11">
        <v>5.0000000000000001E-4</v>
      </c>
      <c r="AV50" s="11">
        <v>22.942399999999999</v>
      </c>
      <c r="AW50" s="11">
        <v>5.4100000000000002E-2</v>
      </c>
      <c r="AX50" s="11">
        <v>0.3201</v>
      </c>
      <c r="AY50" s="11">
        <v>8.0000000000000004E-4</v>
      </c>
      <c r="AZ50" s="11">
        <v>6.0284862537263971E-2</v>
      </c>
      <c r="BA50" s="11">
        <v>1.2702380952380952</v>
      </c>
      <c r="BB50" s="11">
        <v>0.11903513371788146</v>
      </c>
      <c r="BC50" s="11">
        <v>9.5280291017628943E-2</v>
      </c>
      <c r="BD50" s="11">
        <v>0.45627520790426923</v>
      </c>
      <c r="BE50" s="27"/>
    </row>
    <row r="51" spans="2:57" ht="13.5" customHeight="1" x14ac:dyDescent="0.2">
      <c r="B51" s="10">
        <v>225</v>
      </c>
      <c r="C51" s="10">
        <v>9.2210000000000001</v>
      </c>
      <c r="D51" s="10">
        <v>225.38421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34.5</v>
      </c>
      <c r="Q51" s="24">
        <v>2.3199999999999998</v>
      </c>
      <c r="R51" s="24">
        <v>3.15</v>
      </c>
      <c r="S51" s="24">
        <v>48.65</v>
      </c>
      <c r="T51" s="24">
        <v>99.77</v>
      </c>
      <c r="U51" s="10">
        <v>5</v>
      </c>
      <c r="V51" s="10">
        <v>0.5</v>
      </c>
      <c r="W51" s="10">
        <v>1</v>
      </c>
      <c r="X51" s="10">
        <v>1</v>
      </c>
      <c r="Y51" s="10">
        <v>2</v>
      </c>
      <c r="Z51" s="10">
        <v>2</v>
      </c>
      <c r="AA51" s="10">
        <v>90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20.062999999999999</v>
      </c>
      <c r="AK51" s="26">
        <v>2.5000000000000001E-2</v>
      </c>
      <c r="AL51" s="26">
        <v>0.69099999999999995</v>
      </c>
      <c r="AM51" s="26">
        <v>1E-3</v>
      </c>
      <c r="AN51" s="26">
        <v>6.7140000000000004</v>
      </c>
      <c r="AO51" s="26">
        <v>7.4999999999999997E-3</v>
      </c>
      <c r="AP51" s="26">
        <v>0.68149999999999999</v>
      </c>
      <c r="AQ51" s="26">
        <v>1E-3</v>
      </c>
      <c r="AR51" s="26">
        <v>37.833999999999996</v>
      </c>
      <c r="AS51" s="26">
        <v>4.4499999999999998E-2</v>
      </c>
      <c r="AT51" s="26">
        <v>0.69300000000000006</v>
      </c>
      <c r="AU51" s="26">
        <v>1E-3</v>
      </c>
      <c r="AV51" s="26">
        <v>46.186399999999999</v>
      </c>
      <c r="AW51" s="26">
        <v>6.0299999999999999E-2</v>
      </c>
      <c r="AX51" s="26">
        <v>0.6653</v>
      </c>
      <c r="AY51" s="26">
        <v>8.9999999999999998E-4</v>
      </c>
      <c r="AZ51" s="11">
        <v>-1.2028512028512022E-2</v>
      </c>
      <c r="BA51" s="11">
        <v>24.0007215007215</v>
      </c>
      <c r="BB51" s="11">
        <v>-2.039313848192598E-2</v>
      </c>
      <c r="BC51" s="11">
        <v>-2.2359145455523911E-2</v>
      </c>
      <c r="BD51" s="11">
        <v>0.45512274628523697</v>
      </c>
      <c r="BE51" s="27"/>
    </row>
    <row r="52" spans="2:57" ht="13.5" customHeight="1" x14ac:dyDescent="0.2">
      <c r="B52" s="10">
        <v>225</v>
      </c>
      <c r="C52" s="10">
        <v>9.2110000000000003</v>
      </c>
      <c r="D52" s="10">
        <v>225.38379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34.5</v>
      </c>
      <c r="Q52" s="24">
        <v>2.3199999999999998</v>
      </c>
      <c r="R52" s="24">
        <v>3.15</v>
      </c>
      <c r="S52" s="24">
        <v>48.77</v>
      </c>
      <c r="T52" s="24">
        <v>99.67</v>
      </c>
      <c r="U52" s="10">
        <v>5</v>
      </c>
      <c r="V52" s="10">
        <v>0.5</v>
      </c>
      <c r="W52" s="10">
        <v>1</v>
      </c>
      <c r="X52" s="10">
        <v>1</v>
      </c>
      <c r="Y52" s="10">
        <v>2</v>
      </c>
      <c r="Z52" s="10">
        <v>2</v>
      </c>
      <c r="AA52" s="10">
        <v>90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28.810099999999998</v>
      </c>
      <c r="AK52" s="10">
        <v>1.52E-2</v>
      </c>
      <c r="AL52" s="11">
        <v>0.99409999999999998</v>
      </c>
      <c r="AM52" s="11">
        <v>5.0000000000000001E-4</v>
      </c>
      <c r="AN52" s="11">
        <v>9.7744</v>
      </c>
      <c r="AO52" s="11">
        <v>8.9999999999999998E-4</v>
      </c>
      <c r="AP52" s="11">
        <v>0.99380000000000002</v>
      </c>
      <c r="AQ52" s="11">
        <v>1E-4</v>
      </c>
      <c r="AR52" s="11">
        <v>54.194299999999998</v>
      </c>
      <c r="AS52" s="11">
        <v>8.9999999999999993E-3</v>
      </c>
      <c r="AT52" s="11">
        <v>0.99409999999999998</v>
      </c>
      <c r="AU52" s="11">
        <v>2.0000000000000001E-4</v>
      </c>
      <c r="AV52" s="11">
        <v>68.895799999999994</v>
      </c>
      <c r="AW52" s="11">
        <v>3.9800000000000002E-2</v>
      </c>
      <c r="AX52" s="11">
        <v>0.99380000000000002</v>
      </c>
      <c r="AY52" s="11">
        <v>5.9999999999999995E-4</v>
      </c>
      <c r="AZ52" s="25">
        <v>0.75150946610025138</v>
      </c>
      <c r="BA52" s="25">
        <v>1.2712739162605662</v>
      </c>
      <c r="BB52" s="25">
        <v>0.119436900286863</v>
      </c>
      <c r="BC52" s="25">
        <v>0.17843055390358931</v>
      </c>
      <c r="BD52" s="25">
        <v>12.936654823511647</v>
      </c>
      <c r="BE52" s="27"/>
    </row>
    <row r="53" spans="2:57" ht="13.5" customHeight="1" x14ac:dyDescent="0.2">
      <c r="B53" s="10">
        <v>225</v>
      </c>
      <c r="C53" s="10">
        <v>9.4350000000000005</v>
      </c>
      <c r="D53" s="10">
        <v>225.39313000000001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34.5</v>
      </c>
      <c r="Q53" s="24">
        <v>2.3199999999999998</v>
      </c>
      <c r="R53" s="24">
        <v>3.15</v>
      </c>
      <c r="S53" s="24">
        <v>46.01</v>
      </c>
      <c r="T53" s="24">
        <v>102</v>
      </c>
      <c r="U53" s="10">
        <v>5</v>
      </c>
      <c r="V53" s="10">
        <v>0.5</v>
      </c>
      <c r="W53" s="10">
        <v>1</v>
      </c>
      <c r="X53" s="10">
        <v>1</v>
      </c>
      <c r="Y53" s="10">
        <v>2</v>
      </c>
      <c r="Z53" s="10">
        <v>2</v>
      </c>
      <c r="AA53" s="10">
        <v>90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30.0305</v>
      </c>
      <c r="AK53" s="10">
        <v>1.7299999999999999E-2</v>
      </c>
      <c r="AL53" s="11">
        <v>1.0006999999999999</v>
      </c>
      <c r="AM53" s="11">
        <v>5.9999999999999995E-4</v>
      </c>
      <c r="AN53" s="11">
        <v>10.2652</v>
      </c>
      <c r="AO53" s="11">
        <v>7.4000000000000003E-3</v>
      </c>
      <c r="AP53" s="11">
        <v>1.0004999999999999</v>
      </c>
      <c r="AQ53" s="11">
        <v>6.9999999999999999E-4</v>
      </c>
      <c r="AR53" s="11">
        <v>56.648299999999999</v>
      </c>
      <c r="AS53" s="11">
        <v>4.9099999999999998E-2</v>
      </c>
      <c r="AT53" s="11">
        <v>1.0006999999999999</v>
      </c>
      <c r="AU53" s="11">
        <v>8.9999999999999998E-4</v>
      </c>
      <c r="AV53" s="11">
        <v>71.591499999999996</v>
      </c>
      <c r="AW53" s="11">
        <v>6.0299999999999999E-2</v>
      </c>
      <c r="AX53" s="11">
        <v>1.0004999999999999</v>
      </c>
      <c r="AY53" s="11">
        <v>8.0000000000000004E-4</v>
      </c>
      <c r="AZ53" s="25">
        <v>0.74919096420940501</v>
      </c>
      <c r="BA53" s="25">
        <v>1.2637890280908695</v>
      </c>
      <c r="BB53" s="25">
        <v>0.11652544685815167</v>
      </c>
      <c r="BC53" s="25">
        <v>0.17410932749623656</v>
      </c>
      <c r="BD53" s="25">
        <v>13.029807527399065</v>
      </c>
      <c r="BE53" s="27"/>
    </row>
    <row r="54" spans="2:57" ht="13.5" customHeight="1" x14ac:dyDescent="0.2">
      <c r="B54" s="10">
        <v>225</v>
      </c>
      <c r="C54" s="10">
        <v>9.75</v>
      </c>
      <c r="D54" s="10">
        <v>225.40625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34.5</v>
      </c>
      <c r="Q54" s="24">
        <v>2.3199999999999998</v>
      </c>
      <c r="R54" s="24">
        <v>3.15</v>
      </c>
      <c r="S54" s="24">
        <v>42.16</v>
      </c>
      <c r="T54" s="24">
        <v>105.55</v>
      </c>
      <c r="U54" s="10">
        <v>5</v>
      </c>
      <c r="V54" s="10">
        <v>0.5</v>
      </c>
      <c r="W54" s="10">
        <v>1</v>
      </c>
      <c r="X54" s="10">
        <v>1</v>
      </c>
      <c r="Y54" s="10">
        <v>2</v>
      </c>
      <c r="Z54" s="10">
        <v>2</v>
      </c>
      <c r="AA54" s="10">
        <v>90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31.2379</v>
      </c>
      <c r="AK54" s="10">
        <v>0</v>
      </c>
      <c r="AL54" s="11">
        <v>1.0092000000000001</v>
      </c>
      <c r="AM54" s="11">
        <v>0</v>
      </c>
      <c r="AN54" s="11">
        <v>10.6782</v>
      </c>
      <c r="AO54" s="11">
        <v>0</v>
      </c>
      <c r="AP54" s="11">
        <v>1.0089999999999999</v>
      </c>
      <c r="AQ54" s="11">
        <v>0</v>
      </c>
      <c r="AR54" s="11">
        <v>58.927999999999997</v>
      </c>
      <c r="AS54" s="11">
        <v>0</v>
      </c>
      <c r="AT54" s="11">
        <v>1.0092000000000001</v>
      </c>
      <c r="AU54" s="11">
        <v>0</v>
      </c>
      <c r="AV54" s="11">
        <v>74.468199999999996</v>
      </c>
      <c r="AW54" s="11">
        <v>0</v>
      </c>
      <c r="AX54" s="11">
        <v>1.0089999999999999</v>
      </c>
      <c r="AY54" s="11">
        <v>0</v>
      </c>
      <c r="AZ54" s="25">
        <v>0.74918023545328982</v>
      </c>
      <c r="BA54" s="25">
        <v>1.2637150420852565</v>
      </c>
      <c r="BB54" s="25">
        <v>0.116496571866365</v>
      </c>
      <c r="BC54" s="25">
        <v>0.17409231927418403</v>
      </c>
      <c r="BD54" s="25">
        <v>13.030962917524016</v>
      </c>
      <c r="BE54" s="27"/>
    </row>
  </sheetData>
  <autoFilter ref="B9:BB54" xr:uid="{B398CBA2-0D13-4B7A-86B0-EFBECDB67609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6B81-F4E6-4B66-AE0B-074C9658AE23}">
  <sheetPr codeName="Sheet24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227</v>
      </c>
      <c r="C10" s="10">
        <v>9.3089999999999993</v>
      </c>
      <c r="D10" s="10">
        <v>227.38786999999999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27.5</v>
      </c>
      <c r="Q10" s="24">
        <v>2.41</v>
      </c>
      <c r="R10" s="24">
        <v>1.26</v>
      </c>
      <c r="S10" s="24">
        <v>47.81</v>
      </c>
      <c r="T10" s="24">
        <v>101.44</v>
      </c>
      <c r="U10" s="10">
        <v>5</v>
      </c>
      <c r="V10" s="10">
        <v>2.5</v>
      </c>
      <c r="W10" s="10">
        <v>0</v>
      </c>
      <c r="X10" s="10">
        <v>3</v>
      </c>
      <c r="Y10" s="10">
        <v>8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0.39069999999999999</v>
      </c>
      <c r="AK10" s="10">
        <v>3.15E-2</v>
      </c>
      <c r="AL10" s="11">
        <v>1.55E-2</v>
      </c>
      <c r="AM10" s="11">
        <v>1.2999999999999999E-3</v>
      </c>
      <c r="AN10" s="11">
        <v>0.93189999999999995</v>
      </c>
      <c r="AO10" s="11">
        <v>2.3599999999999999E-2</v>
      </c>
      <c r="AP10" s="11">
        <v>0.1071</v>
      </c>
      <c r="AQ10" s="11">
        <v>2.7000000000000001E-3</v>
      </c>
      <c r="AR10" s="11">
        <v>0.72060000000000002</v>
      </c>
      <c r="AS10" s="11">
        <v>6.3E-2</v>
      </c>
      <c r="AT10" s="11">
        <v>1.52E-2</v>
      </c>
      <c r="AU10" s="11">
        <v>1.2999999999999999E-3</v>
      </c>
      <c r="AV10" s="11">
        <v>19.4376</v>
      </c>
      <c r="AW10" s="11">
        <v>3.3300000000000003E-2</v>
      </c>
      <c r="AX10" s="11">
        <v>0.31769999999999998</v>
      </c>
      <c r="AY10" s="11">
        <v>5.0000000000000001E-4</v>
      </c>
      <c r="AZ10" s="11">
        <v>0.49576271186440679</v>
      </c>
      <c r="BA10" s="11">
        <v>20.901315789473681</v>
      </c>
      <c r="BB10" s="11">
        <v>0.90868128567137285</v>
      </c>
      <c r="BC10" s="11">
        <v>0.54478328730940095</v>
      </c>
      <c r="BD10" s="11">
        <v>0.59836530374523711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2.2768750000000001E-2</v>
      </c>
      <c r="BJ10" s="4">
        <f>DSTDEV(PlotSort,"PhxRed",$BI$35:$BI$38)/SQRT($BH10)</f>
        <v>9.9873344691357485E-4</v>
      </c>
      <c r="BK10" s="4">
        <f>DAVERAGE(PlotSort,"PhxRedEdge",$BI$35:$BI$38)</f>
        <v>0.17654375000000003</v>
      </c>
      <c r="BL10" s="4">
        <f>DSTDEV(PlotSort,"PhxRedEdge",$BI$35:$BI$38)/SQRT($BH10)</f>
        <v>8.2406776967194461E-3</v>
      </c>
      <c r="BM10" s="4">
        <f>DAVERAGE(PlotSort,"TMRed",$BI$35:$BI$38)</f>
        <v>2.3231249999999991E-2</v>
      </c>
      <c r="BN10" s="4">
        <f>DSTDEV(PlotSort,"TMRed",$BI$35:$BI$38)/SQRT($BH10)</f>
        <v>1.0459738237257015E-3</v>
      </c>
      <c r="BO10" s="4">
        <f>DAVERAGE(PlotSort,"TMNIR",$BI$35:$BI$38)</f>
        <v>0.49664687499999988</v>
      </c>
      <c r="BP10" s="4">
        <f>DSTDEV(PlotSort,"TMNIR",$BI$35:$BI$38)/SQRT($BH10)</f>
        <v>2.1535642335765506E-2</v>
      </c>
      <c r="BQ10" s="4">
        <f>DAVERAGE(PlotSort,"NDRE",$BI$35:$BI$38)</f>
        <v>0.47762307055107822</v>
      </c>
      <c r="BR10" s="4">
        <f>DSTDEV(PlotSort,"NDRE",$BI$35:$BI$38)/SQRT($BH10)</f>
        <v>4.2482014865385552E-3</v>
      </c>
      <c r="BS10" s="4">
        <f>DAVERAGE(PlotSort,"rvi",$BI$35:$BI$38)</f>
        <v>21.511931810730413</v>
      </c>
      <c r="BT10" s="4">
        <f>DSTDEV(PlotSort,"rvi",$BI$35:$BI$38)/SQRT($BH10)</f>
        <v>0.2807897113145118</v>
      </c>
      <c r="BU10" s="17">
        <f>DAVERAGE(PlotSort,"ndvi",$BI$35:$BI$38)</f>
        <v>0.9107308945120216</v>
      </c>
      <c r="BV10" s="4">
        <f>DSTDEV(PlotSort,"ndvi",$BI$35:$BI$38)/SQRT($BH10)</f>
        <v>1.1086930690490519E-3</v>
      </c>
      <c r="BW10" s="17">
        <f>DAVERAGE(PlotSort,"SAVI",$BI$35:$BI$38)</f>
        <v>0.68569400367790911</v>
      </c>
      <c r="BX10" s="4">
        <f>DSTDEV(PlotSort,"SAVI",$BI$35:$BI$38)/SQRT($BH10)</f>
        <v>1.5548800052706627E-2</v>
      </c>
      <c r="BY10" s="17">
        <f>DAVERAGE(PlotSort,"CCCI",$BI$35:$BI$38)</f>
        <v>0.49345677421349826</v>
      </c>
      <c r="BZ10" s="4">
        <f>DSTDEV(PlotSort,"CCCI",$BI$35:$BI$38)/SQRT($BH10)</f>
        <v>2.0491240693713456E-2</v>
      </c>
    </row>
    <row r="11" spans="1:78" ht="13.5" customHeight="1" x14ac:dyDescent="0.2">
      <c r="B11" s="10">
        <v>227</v>
      </c>
      <c r="C11" s="10">
        <v>9.3019999999999996</v>
      </c>
      <c r="D11" s="10">
        <v>227.38758000000001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27.5</v>
      </c>
      <c r="Q11" s="24">
        <v>2.41</v>
      </c>
      <c r="R11" s="24">
        <v>1.26</v>
      </c>
      <c r="S11" s="24">
        <v>47.89</v>
      </c>
      <c r="T11" s="24">
        <v>101.37</v>
      </c>
      <c r="U11" s="10">
        <v>5</v>
      </c>
      <c r="V11" s="10">
        <v>2.5</v>
      </c>
      <c r="W11" s="10">
        <v>0</v>
      </c>
      <c r="X11" s="10">
        <v>3</v>
      </c>
      <c r="Y11" s="10">
        <v>8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0.41189999999999999</v>
      </c>
      <c r="AK11" s="10">
        <v>1.5599999999999999E-2</v>
      </c>
      <c r="AL11" s="11">
        <v>1.6799999999999999E-2</v>
      </c>
      <c r="AM11" s="11">
        <v>5.9999999999999995E-4</v>
      </c>
      <c r="AN11" s="11">
        <v>1.0609999999999999</v>
      </c>
      <c r="AO11" s="11">
        <v>3.1399999999999997E-2</v>
      </c>
      <c r="AP11" s="11">
        <v>0.12529999999999999</v>
      </c>
      <c r="AQ11" s="11">
        <v>3.7000000000000002E-3</v>
      </c>
      <c r="AR11" s="11">
        <v>0.79879999999999995</v>
      </c>
      <c r="AS11" s="11">
        <v>3.9300000000000002E-2</v>
      </c>
      <c r="AT11" s="11">
        <v>1.7299999999999999E-2</v>
      </c>
      <c r="AU11" s="11">
        <v>8.9999999999999998E-4</v>
      </c>
      <c r="AV11" s="11">
        <v>20.54</v>
      </c>
      <c r="AW11" s="11">
        <v>0.54500000000000004</v>
      </c>
      <c r="AX11" s="11">
        <v>0.34470000000000001</v>
      </c>
      <c r="AY11" s="11">
        <v>9.1000000000000004E-3</v>
      </c>
      <c r="AZ11" s="11">
        <v>0.46680851063829792</v>
      </c>
      <c r="BA11" s="11">
        <v>19.924855491329481</v>
      </c>
      <c r="BB11" s="11">
        <v>0.90441988950276253</v>
      </c>
      <c r="BC11" s="11">
        <v>0.56972157772621812</v>
      </c>
      <c r="BD11" s="11">
        <v>0.45301047061667571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2.2812500000000003E-2</v>
      </c>
      <c r="BJ11" s="4">
        <f>DSTDEV(PlotSort,"PhxRed",$BI$31:$BI$32)/SQRT($BH11)</f>
        <v>1.5220018342082648E-3</v>
      </c>
      <c r="BK11" s="4">
        <f>DAVERAGE(PlotSort,"PhxRedEdge",$BI$31:$BI$32)</f>
        <v>0.17701875000000003</v>
      </c>
      <c r="BL11" s="4">
        <f>DSTDEV(PlotSort,"PhxRedEdge",$BI$31:$BI$32)/SQRT($BH11)</f>
        <v>1.2986188877515202E-2</v>
      </c>
      <c r="BM11" s="4">
        <f>DAVERAGE(PlotSort,"TMRed",$BI$31:$BI$32)</f>
        <v>2.3287500000000003E-2</v>
      </c>
      <c r="BN11" s="4">
        <f>DSTDEV(PlotSort,"TMRed",$BI$31:$BI$32)/SQRT($BH11)</f>
        <v>1.6090337421363575E-3</v>
      </c>
      <c r="BO11" s="4">
        <f>DAVERAGE(PlotSort,"TMNIR",$BI$31:$BI$32)</f>
        <v>0.49430625</v>
      </c>
      <c r="BP11" s="4">
        <f>DSTDEV(PlotSort,"TMNIR",$BI$31:$BI$32)/SQRT($BH11)</f>
        <v>3.2286538047032902E-2</v>
      </c>
      <c r="BQ11" s="4">
        <f>DAVERAGE(PlotSort,"NDRE",$BI$31:$BI$32)</f>
        <v>0.47615013458757549</v>
      </c>
      <c r="BR11" s="4">
        <f>DSTDEV(PlotSort,"NDRE",$BI$31:$BI$32)/SQRT($BH11)</f>
        <v>7.0250008254360476E-3</v>
      </c>
      <c r="BS11" s="4">
        <f>DAVERAGE(PlotSort,"rvi",$BI$31:$BI$32)</f>
        <v>21.405680206030169</v>
      </c>
      <c r="BT11" s="4">
        <f>DSTDEV(PlotSort,"rvi",$BI$31:$BI$32)/SQRT($BH11)</f>
        <v>0.44635266598641282</v>
      </c>
      <c r="BU11" s="17">
        <f>DAVERAGE(PlotSort,"ndvi",$BI$31:$BI$32)</f>
        <v>0.91021280069057453</v>
      </c>
      <c r="BV11" s="4">
        <f>DSTDEV(PlotSort,"ndvi",$BI$31:$BI$32)/SQRT($BH11)</f>
        <v>1.7591490331108884E-3</v>
      </c>
      <c r="BW11" s="17">
        <f>DAVERAGE(PlotSort,"SAVI",$BI$31:$BI$32)</f>
        <v>0.68278517880520218</v>
      </c>
      <c r="BX11" s="4">
        <f>DSTDEV(PlotSort,"SAVI",$BI$31:$BI$32)/SQRT($BH11)</f>
        <v>2.3255611101274713E-2</v>
      </c>
      <c r="BY11" s="17">
        <f>DAVERAGE(PlotSort,"CCCI",$BI$31:$BI$32)</f>
        <v>0.48676667414339087</v>
      </c>
      <c r="BZ11" s="4">
        <f>DSTDEV(PlotSort,"CCCI",$BI$31:$BI$32)/SQRT($BH11)</f>
        <v>3.386883248888406E-2</v>
      </c>
    </row>
    <row r="12" spans="1:78" ht="13.5" customHeight="1" x14ac:dyDescent="0.2">
      <c r="B12" s="10">
        <v>227</v>
      </c>
      <c r="C12" s="10">
        <v>9.2949999999999999</v>
      </c>
      <c r="D12" s="10">
        <v>227.38729000000001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27.5</v>
      </c>
      <c r="Q12" s="24">
        <v>2.41</v>
      </c>
      <c r="R12" s="24">
        <v>1.26</v>
      </c>
      <c r="S12" s="24">
        <v>47.98</v>
      </c>
      <c r="T12" s="24">
        <v>101.29</v>
      </c>
      <c r="U12" s="10">
        <v>5</v>
      </c>
      <c r="V12" s="10">
        <v>2.5</v>
      </c>
      <c r="W12" s="10">
        <v>0</v>
      </c>
      <c r="X12" s="10">
        <v>3</v>
      </c>
      <c r="Y12" s="10">
        <v>8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0.4385</v>
      </c>
      <c r="AK12" s="10">
        <v>1.5E-3</v>
      </c>
      <c r="AL12" s="11">
        <v>1.83E-2</v>
      </c>
      <c r="AM12" s="11">
        <v>1E-4</v>
      </c>
      <c r="AN12" s="11">
        <v>1.1533</v>
      </c>
      <c r="AO12" s="11">
        <v>1.78E-2</v>
      </c>
      <c r="AP12" s="11">
        <v>0.1401</v>
      </c>
      <c r="AQ12" s="11">
        <v>2.2000000000000001E-3</v>
      </c>
      <c r="AR12" s="11">
        <v>0.84389999999999998</v>
      </c>
      <c r="AS12" s="11">
        <v>1.2999999999999999E-2</v>
      </c>
      <c r="AT12" s="11">
        <v>1.8800000000000001E-2</v>
      </c>
      <c r="AU12" s="11">
        <v>2.9999999999999997E-4</v>
      </c>
      <c r="AV12" s="11">
        <v>24.306899999999999</v>
      </c>
      <c r="AW12" s="11">
        <v>0.28499999999999998</v>
      </c>
      <c r="AX12" s="11">
        <v>0.41930000000000001</v>
      </c>
      <c r="AY12" s="11">
        <v>4.8999999999999998E-3</v>
      </c>
      <c r="AZ12" s="11">
        <v>0.49910618519842687</v>
      </c>
      <c r="BA12" s="11">
        <v>22.303191489361701</v>
      </c>
      <c r="BB12" s="11">
        <v>0.91417484592558784</v>
      </c>
      <c r="BC12" s="11">
        <v>0.64039015030380564</v>
      </c>
      <c r="BD12" s="11">
        <v>0.60035830131866086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2.2725000000000002E-2</v>
      </c>
      <c r="BJ12" s="4">
        <f>DSTDEV(PlotSort,"PhxRed",$BJ$31:$BJ$32)/SQRT($BH12)</f>
        <v>1.3439215006837242E-3</v>
      </c>
      <c r="BK12" s="4">
        <f>DAVERAGE(PlotSort,"PhxRedEdge",$BJ$31:$BJ$32)</f>
        <v>0.17606875</v>
      </c>
      <c r="BL12" s="4">
        <f>DSTDEV(PlotSort,"PhxRedEdge",$BJ$31:$BJ$32)/SQRT($BH12)</f>
        <v>1.0583874206979524E-2</v>
      </c>
      <c r="BM12" s="4">
        <f>DAVERAGE(PlotSort,"TMRed",$BJ$31:$BJ$32)</f>
        <v>2.3175000000000001E-2</v>
      </c>
      <c r="BN12" s="4">
        <f>DSTDEV(PlotSort,"TMRed",$BJ$31:$BJ$32)/SQRT($BH12)</f>
        <v>1.3902188077181711E-3</v>
      </c>
      <c r="BO12" s="4">
        <f>DAVERAGE(PlotSort,"TMNIR",$BJ$31:$BJ$32)</f>
        <v>0.49898750000000003</v>
      </c>
      <c r="BP12" s="4">
        <f>DSTDEV(PlotSort,"TMNIR",$BJ$31:$BJ$32)/SQRT($BH12)</f>
        <v>2.9560487246491702E-2</v>
      </c>
      <c r="BQ12" s="4">
        <f>DAVERAGE(PlotSort,"NDRE",$BJ$31:$BJ$32)</f>
        <v>0.47909600651458112</v>
      </c>
      <c r="BR12" s="4">
        <f>DSTDEV(PlotSort,"NDRE",$BJ$31:$BJ$32)/SQRT($BH12)</f>
        <v>4.9955230242577763E-3</v>
      </c>
      <c r="BS12" s="4">
        <f>DAVERAGE(PlotSort,"rvi",$BJ$31:$BJ$32)</f>
        <v>21.618183415430646</v>
      </c>
      <c r="BT12" s="4">
        <f>DSTDEV(PlotSort,"rvi",$BJ$31:$BJ$32)/SQRT($BH12)</f>
        <v>0.35376245318621774</v>
      </c>
      <c r="BU12" s="17">
        <f>DAVERAGE(PlotSort,"ndvi",$BJ$31:$BJ$32)</f>
        <v>0.9112489883334689</v>
      </c>
      <c r="BV12" s="4">
        <f>DSTDEV(PlotSort,"ndvi",$BJ$31:$BJ$32)/SQRT($BH12)</f>
        <v>1.396531362533398E-3</v>
      </c>
      <c r="BW12" s="17">
        <f>DAVERAGE(PlotSort,"SAVI",$BJ$31:$BJ$32)</f>
        <v>0.68860282855061583</v>
      </c>
      <c r="BX12" s="4">
        <f>DSTDEV(PlotSort,"SAVI",$BJ$31:$BJ$32)/SQRT($BH12)</f>
        <v>2.1385613717660686E-2</v>
      </c>
      <c r="BY12" s="17">
        <f>DAVERAGE(PlotSort,"CCCI",$BJ$31:$BJ$32)</f>
        <v>0.50014687428360582</v>
      </c>
      <c r="BZ12" s="4">
        <f>DSTDEV(PlotSort,"CCCI",$BJ$31:$BJ$32)/SQRT($BH12)</f>
        <v>2.4134700481671136E-2</v>
      </c>
    </row>
    <row r="13" spans="1:78" ht="13.5" customHeight="1" x14ac:dyDescent="0.2">
      <c r="B13" s="10">
        <v>227</v>
      </c>
      <c r="C13" s="10">
        <v>9.2859999999999996</v>
      </c>
      <c r="D13" s="10">
        <v>227.38692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27.5</v>
      </c>
      <c r="Q13" s="24">
        <v>2.41</v>
      </c>
      <c r="R13" s="24">
        <v>1.26</v>
      </c>
      <c r="S13" s="24">
        <v>48.09</v>
      </c>
      <c r="T13" s="24">
        <v>101.2</v>
      </c>
      <c r="U13" s="10">
        <v>5</v>
      </c>
      <c r="V13" s="10">
        <v>2.5</v>
      </c>
      <c r="W13" s="10">
        <v>0</v>
      </c>
      <c r="X13" s="10">
        <v>3</v>
      </c>
      <c r="Y13" s="10">
        <v>8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0.47389999999999999</v>
      </c>
      <c r="AK13" s="10">
        <v>2.6100000000000002E-2</v>
      </c>
      <c r="AL13" s="11">
        <v>2.06E-2</v>
      </c>
      <c r="AM13" s="11">
        <v>1.1000000000000001E-3</v>
      </c>
      <c r="AN13" s="11">
        <v>1.2970999999999999</v>
      </c>
      <c r="AO13" s="11">
        <v>6.2899999999999998E-2</v>
      </c>
      <c r="AP13" s="11">
        <v>0.16350000000000001</v>
      </c>
      <c r="AQ13" s="11">
        <v>7.9000000000000008E-3</v>
      </c>
      <c r="AR13" s="11">
        <v>0.88859999999999995</v>
      </c>
      <c r="AS13" s="11">
        <v>4.5999999999999999E-2</v>
      </c>
      <c r="AT13" s="11">
        <v>2.0500000000000001E-2</v>
      </c>
      <c r="AU13" s="11">
        <v>1.1000000000000001E-3</v>
      </c>
      <c r="AV13" s="11">
        <v>25.9085</v>
      </c>
      <c r="AW13" s="11">
        <v>0.2142</v>
      </c>
      <c r="AX13" s="11">
        <v>0.46339999999999998</v>
      </c>
      <c r="AY13" s="11">
        <v>3.8E-3</v>
      </c>
      <c r="AZ13" s="11">
        <v>0.47838570744935388</v>
      </c>
      <c r="BA13" s="11">
        <v>22.604878048780485</v>
      </c>
      <c r="BB13" s="11">
        <v>0.91527175036164488</v>
      </c>
      <c r="BC13" s="11">
        <v>0.6752210590507165</v>
      </c>
      <c r="BD13" s="11">
        <v>0.48519850993479863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2.17375E-2</v>
      </c>
      <c r="BJ13" s="4">
        <f>DSTDEV(PlotSort,"PhxRed",$BL$35:$BL$36)/SQRT($BH13)</f>
        <v>2.1028838616800214E-3</v>
      </c>
      <c r="BK13" s="4">
        <f>DAVERAGE(PlotSort,"PhxRedEdge",$BL$35:$BL$36)</f>
        <v>0.16289999999999999</v>
      </c>
      <c r="BL13" s="4">
        <f>DSTDEV(PlotSort,"PhxRedEdge",$BL$35:$BL$36)/SQRT($BH13)</f>
        <v>1.7146167835075329E-2</v>
      </c>
      <c r="BM13" s="4">
        <f>DAVERAGE(PlotSort,"TMRed",$BL$35:$BL$36)</f>
        <v>2.1975000000000001E-2</v>
      </c>
      <c r="BN13" s="4">
        <f>DSTDEV(PlotSort,"TMRed",$BL$35:$BL$36)/SQRT($BH13)</f>
        <v>2.1739324145099649E-3</v>
      </c>
      <c r="BO13" s="4">
        <f>DAVERAGE(PlotSort,"TMNIR",$BL$35:$BL$36)</f>
        <v>0.44892499999999996</v>
      </c>
      <c r="BP13" s="4">
        <f>DSTDEV(PlotSort,"TMNIR",$BL$35:$BL$36)/SQRT($BH13)</f>
        <v>3.8753335109934187E-2</v>
      </c>
      <c r="BQ13" s="4">
        <f>DAVERAGE(PlotSort,"NDRE",$BL$35:$BL$36)</f>
        <v>0.47222092148113559</v>
      </c>
      <c r="BR13" s="4">
        <f>DSTDEV(PlotSort,"NDRE",$BL$35:$BL$36)/SQRT($BH13)</f>
        <v>8.2156320903778567E-3</v>
      </c>
      <c r="BS13" s="4">
        <f>DAVERAGE(PlotSort,"rvi",$BL$35:$BL$36)</f>
        <v>20.699908582094228</v>
      </c>
      <c r="BT13" s="4">
        <f>DSTDEV(PlotSort,"rvi",$BL$35:$BL$36)/SQRT($BH13)</f>
        <v>0.59386605326518382</v>
      </c>
      <c r="BU13" s="17">
        <f>DAVERAGE(PlotSort,"ndvi",$BL$35:$BL$36)</f>
        <v>0.90738624305929239</v>
      </c>
      <c r="BV13" s="4">
        <f>DSTDEV(PlotSort,"ndvi",$BL$35:$BL$36)/SQRT($BH13)</f>
        <v>2.3446245159485066E-3</v>
      </c>
      <c r="BW13" s="17">
        <f>DAVERAGE(PlotSort,"SAVI",$BL$35:$BL$36)</f>
        <v>0.65117496934546737</v>
      </c>
      <c r="BX13" s="4">
        <f>DSTDEV(PlotSort,"SAVI",$BL$35:$BL$36)/SQRT($BH13)</f>
        <v>2.8730770143586874E-2</v>
      </c>
      <c r="BY13" s="17">
        <f>DAVERAGE(PlotSort,"CCCI",$BL$35:$BL$36)</f>
        <v>0.47375029495945276</v>
      </c>
      <c r="BZ13" s="4">
        <f>DSTDEV(PlotSort,"CCCI",$BL$35:$BL$36)/SQRT($BH13)</f>
        <v>4.0294500478685505E-2</v>
      </c>
    </row>
    <row r="14" spans="1:78" ht="13.5" customHeight="1" x14ac:dyDescent="0.2">
      <c r="B14" s="10">
        <v>227</v>
      </c>
      <c r="C14" s="10">
        <v>9.2780000000000005</v>
      </c>
      <c r="D14" s="10">
        <v>227.38658000000001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27.5</v>
      </c>
      <c r="Q14" s="24">
        <v>2.41</v>
      </c>
      <c r="R14" s="24">
        <v>1.26</v>
      </c>
      <c r="S14" s="24">
        <v>48.19</v>
      </c>
      <c r="T14" s="24">
        <v>101.12</v>
      </c>
      <c r="U14" s="10">
        <v>5</v>
      </c>
      <c r="V14" s="10">
        <v>2.5</v>
      </c>
      <c r="W14" s="10">
        <v>0</v>
      </c>
      <c r="X14" s="10">
        <v>3</v>
      </c>
      <c r="Y14" s="10">
        <v>8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0.51970000000000005</v>
      </c>
      <c r="AK14" s="10">
        <v>0.03</v>
      </c>
      <c r="AL14" s="11">
        <v>2.3300000000000001E-2</v>
      </c>
      <c r="AM14" s="11">
        <v>1.2999999999999999E-3</v>
      </c>
      <c r="AN14" s="11">
        <v>1.4638</v>
      </c>
      <c r="AO14" s="11">
        <v>5.9700000000000003E-2</v>
      </c>
      <c r="AP14" s="11">
        <v>0.19089999999999999</v>
      </c>
      <c r="AQ14" s="11">
        <v>7.7999999999999996E-3</v>
      </c>
      <c r="AR14" s="11">
        <v>1.0168999999999999</v>
      </c>
      <c r="AS14" s="11">
        <v>4.3799999999999999E-2</v>
      </c>
      <c r="AT14" s="11">
        <v>2.4199999999999999E-2</v>
      </c>
      <c r="AU14" s="11">
        <v>1E-3</v>
      </c>
      <c r="AV14" s="11">
        <v>28.175699999999999</v>
      </c>
      <c r="AW14" s="11">
        <v>0.64270000000000005</v>
      </c>
      <c r="AX14" s="11">
        <v>0.52110000000000001</v>
      </c>
      <c r="AY14" s="11">
        <v>1.1900000000000001E-2</v>
      </c>
      <c r="AZ14" s="11">
        <v>0.46376404494382034</v>
      </c>
      <c r="BA14" s="11">
        <v>21.533057851239672</v>
      </c>
      <c r="BB14" s="11">
        <v>0.91124151843022194</v>
      </c>
      <c r="BC14" s="11">
        <v>0.71304888548741985</v>
      </c>
      <c r="BD14" s="11">
        <v>0.41734979495440094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2.2900000000000004E-2</v>
      </c>
      <c r="BJ14" s="4">
        <f>DSTDEV(PlotSort,"PhxRed",$BM$35:$BM$36)/SQRT($BH14)</f>
        <v>1.2893473801371968E-3</v>
      </c>
      <c r="BK14" s="4">
        <f>DAVERAGE(PlotSort,"PhxRedEdge",$BM$35:$BM$36)</f>
        <v>0.178175</v>
      </c>
      <c r="BL14" s="4">
        <f>DSTDEV(PlotSort,"PhxRedEdge",$BM$35:$BM$36)/SQRT($BH14)</f>
        <v>1.0251920551779545E-2</v>
      </c>
      <c r="BM14" s="4">
        <f>DAVERAGE(PlotSort,"TMRed",$BM$35:$BM$36)</f>
        <v>2.3262500000000002E-2</v>
      </c>
      <c r="BN14" s="4">
        <f>DSTDEV(PlotSort,"TMRed",$BM$35:$BM$36)/SQRT($BH14)</f>
        <v>1.3239421878113347E-3</v>
      </c>
      <c r="BO14" s="4">
        <f>DAVERAGE(PlotSort,"TMNIR",$BM$35:$BM$36)</f>
        <v>0.50998749999999993</v>
      </c>
      <c r="BP14" s="4">
        <f>DSTDEV(PlotSort,"TMNIR",$BM$35:$BM$36)/SQRT($BH14)</f>
        <v>2.9192064953511031E-2</v>
      </c>
      <c r="BQ14" s="4">
        <f>DAVERAGE(PlotSort,"NDRE",$BM$35:$BM$36)</f>
        <v>0.48275815663622923</v>
      </c>
      <c r="BR14" s="4">
        <f>DSTDEV(PlotSort,"NDRE",$BM$35:$BM$36)/SQRT($BH14)</f>
        <v>5.4738909840547963E-3</v>
      </c>
      <c r="BS14" s="4">
        <f>DAVERAGE(PlotSort,"rvi",$BM$35:$BM$36)</f>
        <v>21.981684900534191</v>
      </c>
      <c r="BT14" s="4">
        <f>DSTDEV(PlotSort,"rvi",$BM$35:$BM$36)/SQRT($BH14)</f>
        <v>0.3796955979319791</v>
      </c>
      <c r="BU14" s="17">
        <f>DAVERAGE(PlotSort,"ndvi",$BM$35:$BM$36)</f>
        <v>0.9126185618094963</v>
      </c>
      <c r="BV14" s="4">
        <f>DSTDEV(PlotSort,"ndvi",$BM$35:$BM$36)/SQRT($BH14)</f>
        <v>1.4370055108779553E-3</v>
      </c>
      <c r="BW14" s="17">
        <f>DAVERAGE(PlotSort,"SAVI",$BM$35:$BM$36)</f>
        <v>0.69721564619686582</v>
      </c>
      <c r="BX14" s="4">
        <f>DSTDEV(PlotSort,"SAVI",$BM$35:$BM$36)/SQRT($BH14)</f>
        <v>2.1365804357145742E-2</v>
      </c>
      <c r="BY14" s="17">
        <f>DAVERAGE(PlotSort,"CCCI",$BM$35:$BM$36)</f>
        <v>0.51598056529742164</v>
      </c>
      <c r="BZ14" s="4">
        <f>DSTDEV(PlotSort,"CCCI",$BM$35:$BM$36)/SQRT($BH14)</f>
        <v>2.6166722121642387E-2</v>
      </c>
    </row>
    <row r="15" spans="1:78" ht="13.5" customHeight="1" x14ac:dyDescent="0.2">
      <c r="B15" s="10">
        <v>227</v>
      </c>
      <c r="C15" s="10">
        <v>9.27</v>
      </c>
      <c r="D15" s="10">
        <v>227.38624999999999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27.5</v>
      </c>
      <c r="Q15" s="24">
        <v>2.41</v>
      </c>
      <c r="R15" s="24">
        <v>1.26</v>
      </c>
      <c r="S15" s="24">
        <v>48.29</v>
      </c>
      <c r="T15" s="24">
        <v>101.04</v>
      </c>
      <c r="U15" s="10">
        <v>5</v>
      </c>
      <c r="V15" s="10">
        <v>2.5</v>
      </c>
      <c r="W15" s="10">
        <v>0</v>
      </c>
      <c r="X15" s="10">
        <v>3</v>
      </c>
      <c r="Y15" s="10">
        <v>8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0.50070000000000003</v>
      </c>
      <c r="AK15" s="10">
        <v>7.1000000000000004E-3</v>
      </c>
      <c r="AL15" s="11">
        <v>2.3199999999999998E-2</v>
      </c>
      <c r="AM15" s="11">
        <v>2.9999999999999997E-4</v>
      </c>
      <c r="AN15" s="11">
        <v>1.3834</v>
      </c>
      <c r="AO15" s="11">
        <v>4.4999999999999997E-3</v>
      </c>
      <c r="AP15" s="11">
        <v>0.18690000000000001</v>
      </c>
      <c r="AQ15" s="11">
        <v>5.9999999999999995E-4</v>
      </c>
      <c r="AR15" s="11">
        <v>0.9284</v>
      </c>
      <c r="AS15" s="11">
        <v>1.34E-2</v>
      </c>
      <c r="AT15" s="11">
        <v>2.29E-2</v>
      </c>
      <c r="AU15" s="11">
        <v>2.9999999999999997E-4</v>
      </c>
      <c r="AV15" s="11">
        <v>29.215699999999998</v>
      </c>
      <c r="AW15" s="11">
        <v>0.35980000000000001</v>
      </c>
      <c r="AX15" s="11">
        <v>0.55940000000000001</v>
      </c>
      <c r="AY15" s="11">
        <v>6.8999999999999999E-3</v>
      </c>
      <c r="AZ15" s="11">
        <v>0.49912903658046365</v>
      </c>
      <c r="BA15" s="11">
        <v>24.427947598253276</v>
      </c>
      <c r="BB15" s="11">
        <v>0.92134638502490118</v>
      </c>
      <c r="BC15" s="11">
        <v>0.74355539129631332</v>
      </c>
      <c r="BD15" s="11">
        <v>0.57959777607619178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2.3537499999999999E-2</v>
      </c>
      <c r="BJ15" s="4">
        <f>DSTDEV(PlotSort,"PhxRed",$BN$35:$BN$36)/SQRT($BH15)</f>
        <v>2.4251610771245709E-3</v>
      </c>
      <c r="BK15" s="4">
        <f>DAVERAGE(PlotSort,"PhxRedEdge",$BN$35:$BN$36)</f>
        <v>0.18692500000000001</v>
      </c>
      <c r="BL15" s="4">
        <f>DSTDEV(PlotSort,"PhxRedEdge",$BN$35:$BN$36)/SQRT($BH15)</f>
        <v>2.0390646928012287E-2</v>
      </c>
      <c r="BM15" s="4">
        <f>DAVERAGE(PlotSort,"TMRed",$BN$35:$BN$36)</f>
        <v>2.4424999999999999E-2</v>
      </c>
      <c r="BN15" s="4">
        <f>DSTDEV(PlotSort,"TMRed",$BN$35:$BN$36)/SQRT($BH15)</f>
        <v>2.5909698956182439E-3</v>
      </c>
      <c r="BO15" s="4">
        <f>DAVERAGE(PlotSort,"TMNIR",$BN$35:$BN$36)</f>
        <v>0.51768749999999997</v>
      </c>
      <c r="BP15" s="4">
        <f>DSTDEV(PlotSort,"TMNIR",$BN$35:$BN$36)/SQRT($BH15)</f>
        <v>5.120703926742607E-2</v>
      </c>
      <c r="BQ15" s="4">
        <f>DAVERAGE(PlotSort,"NDRE",$BN$35:$BN$36)</f>
        <v>0.47275504745071933</v>
      </c>
      <c r="BR15" s="4">
        <f>DSTDEV(PlotSort,"NDRE",$BN$35:$BN$36)/SQRT($BH15)</f>
        <v>1.0425620478653076E-2</v>
      </c>
      <c r="BS15" s="4">
        <f>DAVERAGE(PlotSort,"rvi",$BN$35:$BN$36)</f>
        <v>21.384448859759026</v>
      </c>
      <c r="BT15" s="4">
        <f>DSTDEV(PlotSort,"rvi",$BN$35:$BN$36)/SQRT($BH15)</f>
        <v>0.51627023528992633</v>
      </c>
      <c r="BU15" s="17">
        <f>DAVERAGE(PlotSort,"ndvi",$BN$35:$BN$36)</f>
        <v>0.91030021136980199</v>
      </c>
      <c r="BV15" s="4">
        <f>DSTDEV(PlotSort,"ndvi",$BN$35:$BN$36)/SQRT($BH15)</f>
        <v>2.1873561632010253E-3</v>
      </c>
      <c r="BW15" s="17">
        <f>DAVERAGE(PlotSort,"SAVI",$BN$35:$BN$36)</f>
        <v>0.697169752972437</v>
      </c>
      <c r="BX15" s="4">
        <f>DSTDEV(PlotSort,"SAVI",$BN$35:$BN$36)/SQRT($BH15)</f>
        <v>3.5691138775967246E-2</v>
      </c>
      <c r="BY15" s="17">
        <f>DAVERAGE(PlotSort,"CCCI",$BN$35:$BN$36)</f>
        <v>0.46811567129969722</v>
      </c>
      <c r="BZ15" s="4">
        <f>DSTDEV(PlotSort,"CCCI",$BN$35:$BN$36)/SQRT($BH15)</f>
        <v>5.0870803119565225E-2</v>
      </c>
    </row>
    <row r="16" spans="1:78" ht="13.5" customHeight="1" x14ac:dyDescent="0.2">
      <c r="B16" s="10">
        <v>227</v>
      </c>
      <c r="C16" s="10">
        <v>9.2629999999999999</v>
      </c>
      <c r="D16" s="10">
        <v>227.38596000000001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27.5</v>
      </c>
      <c r="Q16" s="24">
        <v>2.41</v>
      </c>
      <c r="R16" s="24">
        <v>1.26</v>
      </c>
      <c r="S16" s="24">
        <v>48.38</v>
      </c>
      <c r="T16" s="24">
        <v>100.96</v>
      </c>
      <c r="U16" s="10">
        <v>5</v>
      </c>
      <c r="V16" s="10">
        <v>2.5</v>
      </c>
      <c r="W16" s="10">
        <v>0</v>
      </c>
      <c r="X16" s="10">
        <v>3</v>
      </c>
      <c r="Y16" s="10">
        <v>8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0.50629999999999997</v>
      </c>
      <c r="AK16" s="10">
        <v>3.3000000000000002E-2</v>
      </c>
      <c r="AL16" s="11">
        <v>2.4199999999999999E-2</v>
      </c>
      <c r="AM16" s="11">
        <v>1.6000000000000001E-3</v>
      </c>
      <c r="AN16" s="11">
        <v>1.3993</v>
      </c>
      <c r="AO16" s="11">
        <v>7.1499999999999994E-2</v>
      </c>
      <c r="AP16" s="11">
        <v>0.1953</v>
      </c>
      <c r="AQ16" s="11">
        <v>0.01</v>
      </c>
      <c r="AR16" s="11">
        <v>0.97670000000000001</v>
      </c>
      <c r="AS16" s="11">
        <v>7.2400000000000006E-2</v>
      </c>
      <c r="AT16" s="11">
        <v>2.4899999999999999E-2</v>
      </c>
      <c r="AU16" s="11">
        <v>1.8E-3</v>
      </c>
      <c r="AV16" s="11">
        <v>27.516300000000001</v>
      </c>
      <c r="AW16" s="11">
        <v>1.1648000000000001</v>
      </c>
      <c r="AX16" s="11">
        <v>0.54359999999999997</v>
      </c>
      <c r="AY16" s="11">
        <v>2.3E-2</v>
      </c>
      <c r="AZ16" s="11">
        <v>0.47137637028014606</v>
      </c>
      <c r="BA16" s="11">
        <v>21.831325301204821</v>
      </c>
      <c r="BB16" s="11">
        <v>0.91240105540897087</v>
      </c>
      <c r="BC16" s="11">
        <v>0.72817033224145988</v>
      </c>
      <c r="BD16" s="11">
        <v>0.45536603240141177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2.3350000000000003E-2</v>
      </c>
      <c r="BJ16" s="4">
        <f>DSTDEV(PlotSort,"PhxRed",$BK$31:$BK$32)/SQRT($BH16)</f>
        <v>1.1465164630305139E-3</v>
      </c>
      <c r="BK16" s="4">
        <f>DAVERAGE(PlotSort,"PhxRedEdge",$BK$31:$BK$32)</f>
        <v>0.18488750000000001</v>
      </c>
      <c r="BL16" s="4">
        <f>DSTDEV(PlotSort,"PhxRedEdge",$BK$31:$BK$32)/SQRT($BH16)</f>
        <v>9.8937854021265859E-3</v>
      </c>
      <c r="BM16" s="4">
        <f>DAVERAGE(PlotSort,"TMRed",$BK$31:$BK$32)</f>
        <v>2.4187499999999997E-2</v>
      </c>
      <c r="BN16" s="4">
        <f>DSTDEV(PlotSort,"TMRed",$BK$31:$BK$32)/SQRT($BH16)</f>
        <v>1.2151774561766689E-3</v>
      </c>
      <c r="BO16" s="4">
        <f>DAVERAGE(PlotSort,"TMNIR",$BK$31:$BK$32)</f>
        <v>0.49590000000000001</v>
      </c>
      <c r="BP16" s="4">
        <f>DSTDEV(PlotSort,"TMNIR",$BK$31:$BK$32)/SQRT($BH16)</f>
        <v>2.3770699751304466E-2</v>
      </c>
      <c r="BQ16" s="4">
        <f>DAVERAGE(PlotSort,"NDRE",$BK$31:$BK$32)</f>
        <v>0.45846513634114389</v>
      </c>
      <c r="BR16" s="4">
        <f>DSTDEV(PlotSort,"NDRE",$BK$31:$BK$32)/SQRT($BH16)</f>
        <v>3.5613582765260548E-3</v>
      </c>
      <c r="BS16" s="4">
        <f>DAVERAGE(PlotSort,"rvi",$BK$31:$BK$32)</f>
        <v>20.556498157900936</v>
      </c>
      <c r="BT16" s="4">
        <f>DSTDEV(PlotSort,"rvi",$BK$31:$BK$32)/SQRT($BH16)</f>
        <v>0.24252289352881665</v>
      </c>
      <c r="BU16" s="17">
        <f>DAVERAGE(PlotSort,"ndvi",$BK$31:$BK$32)</f>
        <v>0.9070434338430684</v>
      </c>
      <c r="BV16" s="4">
        <f>DSTDEV(PlotSort,"ndvi",$BK$31:$BK$32)/SQRT($BH16)</f>
        <v>1.0519592223806001E-3</v>
      </c>
      <c r="BW16" s="17">
        <f>DAVERAGE(PlotSort,"SAVI",$BK$31:$BK$32)</f>
        <v>0.68733038066121366</v>
      </c>
      <c r="BX16" s="4">
        <f>DSTDEV(PlotSort,"SAVI",$BK$31:$BK$32)/SQRT($BH16)</f>
        <v>1.7292494314796299E-2</v>
      </c>
      <c r="BY16" s="17">
        <f>DAVERAGE(PlotSort,"CCCI",$BK$31:$BK$32)</f>
        <v>0.40005143683416883</v>
      </c>
      <c r="BZ16" s="4">
        <f>DSTDEV(PlotSort,"CCCI",$BK$31:$BK$32)/SQRT($BH16)</f>
        <v>1.7390357920735372E-2</v>
      </c>
    </row>
    <row r="17" spans="2:78" ht="13.5" customHeight="1" x14ac:dyDescent="0.2">
      <c r="B17" s="10">
        <v>227</v>
      </c>
      <c r="C17" s="10">
        <v>9.2560000000000002</v>
      </c>
      <c r="D17" s="10">
        <v>227.38567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27.5</v>
      </c>
      <c r="Q17" s="24">
        <v>2.41</v>
      </c>
      <c r="R17" s="24">
        <v>1.26</v>
      </c>
      <c r="S17" s="24">
        <v>48.46</v>
      </c>
      <c r="T17" s="24">
        <v>100.89</v>
      </c>
      <c r="U17" s="10">
        <v>5</v>
      </c>
      <c r="V17" s="10">
        <v>2.5</v>
      </c>
      <c r="W17" s="10">
        <v>0</v>
      </c>
      <c r="X17" s="10">
        <v>3</v>
      </c>
      <c r="Y17" s="10">
        <v>8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0.55269999999999997</v>
      </c>
      <c r="AK17" s="10">
        <v>1.34E-2</v>
      </c>
      <c r="AL17" s="11">
        <v>2.7300000000000001E-2</v>
      </c>
      <c r="AM17" s="11">
        <v>6.9999999999999999E-4</v>
      </c>
      <c r="AN17" s="11">
        <v>1.4690000000000001</v>
      </c>
      <c r="AO17" s="11">
        <v>3.9699999999999999E-2</v>
      </c>
      <c r="AP17" s="11">
        <v>0.21190000000000001</v>
      </c>
      <c r="AQ17" s="11">
        <v>5.7000000000000002E-3</v>
      </c>
      <c r="AR17" s="11">
        <v>1.0048999999999999</v>
      </c>
      <c r="AS17" s="11">
        <v>2.64E-2</v>
      </c>
      <c r="AT17" s="11">
        <v>2.64E-2</v>
      </c>
      <c r="AU17" s="11">
        <v>6.9999999999999999E-4</v>
      </c>
      <c r="AV17" s="11">
        <v>31.208300000000001</v>
      </c>
      <c r="AW17" s="11">
        <v>0.94640000000000002</v>
      </c>
      <c r="AX17" s="11">
        <v>0.63680000000000003</v>
      </c>
      <c r="AY17" s="11">
        <v>1.9300000000000001E-2</v>
      </c>
      <c r="AZ17" s="11">
        <v>0.50064804995876055</v>
      </c>
      <c r="BA17" s="11">
        <v>24.121212121212121</v>
      </c>
      <c r="BB17" s="11">
        <v>0.92038600723763575</v>
      </c>
      <c r="BC17" s="11">
        <v>0.78713892709766164</v>
      </c>
      <c r="BD17" s="11">
        <v>0.59054936975848626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2.2187499999999999E-2</v>
      </c>
      <c r="BJ17" s="4">
        <f>DSTDEV(PlotSort,"PhxRed",$BL$31:$BL$32)/SQRT($BH17)</f>
        <v>1.6623245521457802E-3</v>
      </c>
      <c r="BK17" s="4">
        <f>DAVERAGE(PlotSort,"PhxRedEdge",$BL$31:$BL$32)</f>
        <v>0.16820000000000002</v>
      </c>
      <c r="BL17" s="4">
        <f>DSTDEV(PlotSort,"PhxRedEdge",$BL$31:$BL$32)/SQRT($BH17)</f>
        <v>1.3172705366274075E-2</v>
      </c>
      <c r="BM17" s="4">
        <f>DAVERAGE(PlotSort,"TMRed",$BL$31:$BL$32)</f>
        <v>2.2275000000000003E-2</v>
      </c>
      <c r="BN17" s="4">
        <f>DSTDEV(PlotSort,"TMRed",$BL$31:$BL$32)/SQRT($BH17)</f>
        <v>1.7098367368455559E-3</v>
      </c>
      <c r="BO17" s="4">
        <f>DAVERAGE(PlotSort,"TMNIR",$BL$31:$BL$32)</f>
        <v>0.49739375000000002</v>
      </c>
      <c r="BP17" s="4">
        <f>DSTDEV(PlotSort,"TMNIR",$BL$31:$BL$32)/SQRT($BH17)</f>
        <v>3.6767551895602657E-2</v>
      </c>
      <c r="BQ17" s="4">
        <f>DAVERAGE(PlotSort,"NDRE",$BL$31:$BL$32)</f>
        <v>0.49678100476101272</v>
      </c>
      <c r="BR17" s="4">
        <f>DSTDEV(PlotSort,"NDRE",$BL$31:$BL$32)/SQRT($BH17)</f>
        <v>3.6020864876077771E-3</v>
      </c>
      <c r="BS17" s="4">
        <f>DAVERAGE(PlotSort,"rvi",$BL$31:$BL$32)</f>
        <v>22.467365463559872</v>
      </c>
      <c r="BT17" s="4">
        <f>DSTDEV(PlotSort,"rvi",$BL$31:$BL$32)/SQRT($BH17)</f>
        <v>0.38125146596993936</v>
      </c>
      <c r="BU17" s="17">
        <f>DAVERAGE(PlotSort,"ndvi",$BL$31:$BL$32)</f>
        <v>0.91441835518097492</v>
      </c>
      <c r="BV17" s="4">
        <f>DSTDEV(PlotSort,"ndvi",$BL$31:$BL$32)/SQRT($BH17)</f>
        <v>1.4700660862861721E-3</v>
      </c>
      <c r="BW17" s="17">
        <f>DAVERAGE(PlotSort,"SAVI",$BL$31:$BL$32)</f>
        <v>0.68405762669460413</v>
      </c>
      <c r="BX17" s="4">
        <f>DSTDEV(PlotSort,"SAVI",$BL$31:$BL$32)/SQRT($BH17)</f>
        <v>2.6455787643071167E-2</v>
      </c>
      <c r="BY17" s="17">
        <f>DAVERAGE(PlotSort,"CCCI",$BL$31:$BL$32)</f>
        <v>0.58686211159282775</v>
      </c>
      <c r="BZ17" s="4">
        <f>DSTDEV(PlotSort,"CCCI",$BL$31:$BL$32)/SQRT($BH17)</f>
        <v>1.642712445791053E-2</v>
      </c>
    </row>
    <row r="18" spans="2:78" ht="13.5" customHeight="1" x14ac:dyDescent="0.2">
      <c r="B18" s="10">
        <v>227</v>
      </c>
      <c r="C18" s="10">
        <v>9.3239999999999998</v>
      </c>
      <c r="D18" s="10">
        <v>227.38849999999999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27.5</v>
      </c>
      <c r="Q18" s="24">
        <v>2.41</v>
      </c>
      <c r="R18" s="24">
        <v>1.26</v>
      </c>
      <c r="S18" s="24">
        <v>47.62</v>
      </c>
      <c r="T18" s="24">
        <v>101.6</v>
      </c>
      <c r="U18" s="10">
        <v>5</v>
      </c>
      <c r="V18" s="10">
        <v>2.5</v>
      </c>
      <c r="W18" s="10">
        <v>0</v>
      </c>
      <c r="X18" s="10">
        <v>3</v>
      </c>
      <c r="Y18" s="10">
        <v>8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0.40279999999999999</v>
      </c>
      <c r="AK18" s="10">
        <v>7.7999999999999996E-3</v>
      </c>
      <c r="AL18" s="11">
        <v>1.5100000000000001E-2</v>
      </c>
      <c r="AM18" s="11">
        <v>2.9999999999999997E-4</v>
      </c>
      <c r="AN18" s="11">
        <v>1.1093999999999999</v>
      </c>
      <c r="AO18" s="11">
        <v>1.35E-2</v>
      </c>
      <c r="AP18" s="11">
        <v>0.1206</v>
      </c>
      <c r="AQ18" s="11">
        <v>1.5E-3</v>
      </c>
      <c r="AR18" s="11">
        <v>0.79390000000000005</v>
      </c>
      <c r="AS18" s="11">
        <v>8.5000000000000006E-3</v>
      </c>
      <c r="AT18" s="11">
        <v>1.5800000000000002E-2</v>
      </c>
      <c r="AU18" s="11">
        <v>2.0000000000000001E-4</v>
      </c>
      <c r="AV18" s="11">
        <v>21.203499999999998</v>
      </c>
      <c r="AW18" s="11">
        <v>4.7800000000000002E-2</v>
      </c>
      <c r="AX18" s="11">
        <v>0.3281</v>
      </c>
      <c r="AY18" s="11">
        <v>6.9999999999999999E-4</v>
      </c>
      <c r="AZ18" s="11">
        <v>0.46244706931134394</v>
      </c>
      <c r="BA18" s="11">
        <v>20.765822784810126</v>
      </c>
      <c r="BB18" s="11">
        <v>0.90811282349520217</v>
      </c>
      <c r="BC18" s="11">
        <v>0.55510131532172058</v>
      </c>
      <c r="BD18" s="11">
        <v>0.41889938241475355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1.865E-2</v>
      </c>
      <c r="BJ18" s="4">
        <f>DSTDEV(PlotSort,"PhxRed",$BJ$35:$BJ$36)/SQRT($BH18)</f>
        <v>1.0970034943730454E-3</v>
      </c>
      <c r="BK18" s="4">
        <f>DAVERAGE(PlotSort,"PhxRedEdge",$BJ$35:$BJ$36)</f>
        <v>0.14373750000000002</v>
      </c>
      <c r="BL18" s="4">
        <f>DSTDEV(PlotSort,"PhxRedEdge",$BJ$35:$BJ$36)/SQRT($BH18)</f>
        <v>9.4774507604453561E-3</v>
      </c>
      <c r="BM18" s="4">
        <f>DAVERAGE(PlotSort,"TMRed",$BJ$35:$BJ$36)</f>
        <v>1.8831249999999997E-2</v>
      </c>
      <c r="BN18" s="4">
        <f>DSTDEV(PlotSort,"TMRed",$BJ$35:$BJ$36)/SQRT($BH18)</f>
        <v>1.1121944805203836E-3</v>
      </c>
      <c r="BO18" s="4">
        <f>DAVERAGE(PlotSort,"TMNIR",$BJ$35:$BJ$36)</f>
        <v>0.41513749999999999</v>
      </c>
      <c r="BP18" s="4">
        <f>DSTDEV(PlotSort,"TMNIR",$BJ$35:$BJ$36)/SQRT($BH18)</f>
        <v>2.6078138793185865E-2</v>
      </c>
      <c r="BQ18" s="4">
        <f>DAVERAGE(PlotSort,"NDRE",$BJ$35:$BJ$36)</f>
        <v>0.48703321716307235</v>
      </c>
      <c r="BR18" s="4">
        <f>DSTDEV(PlotSort,"NDRE",$BJ$35:$BJ$36)/SQRT($BH18)</f>
        <v>5.1864412347530711E-3</v>
      </c>
      <c r="BS18" s="4">
        <f>DAVERAGE(PlotSort,"rvi",$BJ$35:$BJ$36)</f>
        <v>22.065955873089674</v>
      </c>
      <c r="BT18" s="4">
        <f>DSTDEV(PlotSort,"rvi",$BJ$35:$BJ$36)/SQRT($BH18)</f>
        <v>0.39664312478224312</v>
      </c>
      <c r="BU18" s="17">
        <f>DAVERAGE(PlotSort,"ndvi",$BJ$35:$BJ$36)</f>
        <v>0.91290403497813088</v>
      </c>
      <c r="BV18" s="4">
        <f>DSTDEV(PlotSort,"ndvi",$BJ$35:$BJ$36)/SQRT($BH18)</f>
        <v>1.5077002277673066E-3</v>
      </c>
      <c r="BW18" s="17">
        <f>DAVERAGE(PlotSort,"SAVI",$BJ$35:$BJ$36)</f>
        <v>0.6275547204925046</v>
      </c>
      <c r="BX18" s="4">
        <f>DSTDEV(PlotSort,"SAVI",$BJ$35:$BJ$36)/SQRT($BH18)</f>
        <v>2.0551239974181679E-2</v>
      </c>
      <c r="BY18" s="17">
        <f>DAVERAGE(PlotSort,"CCCI",$BJ$35:$BJ$36)</f>
        <v>0.53837182509085202</v>
      </c>
      <c r="BZ18" s="4">
        <f>DSTDEV(PlotSort,"CCCI",$BJ$35:$BJ$36)/SQRT($BH18)</f>
        <v>2.484755807927852E-2</v>
      </c>
    </row>
    <row r="19" spans="2:78" ht="13.5" customHeight="1" x14ac:dyDescent="0.2">
      <c r="B19" s="10">
        <v>227</v>
      </c>
      <c r="C19" s="10">
        <v>9.3320000000000007</v>
      </c>
      <c r="D19" s="10">
        <v>227.38883000000001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27.5</v>
      </c>
      <c r="Q19" s="24">
        <v>2.41</v>
      </c>
      <c r="R19" s="24">
        <v>1.26</v>
      </c>
      <c r="S19" s="24">
        <v>47.53</v>
      </c>
      <c r="T19" s="24">
        <v>101.68</v>
      </c>
      <c r="U19" s="10">
        <v>5</v>
      </c>
      <c r="V19" s="10">
        <v>2.5</v>
      </c>
      <c r="W19" s="10">
        <v>0</v>
      </c>
      <c r="X19" s="10">
        <v>3</v>
      </c>
      <c r="Y19" s="10">
        <v>8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0.37740000000000001</v>
      </c>
      <c r="AK19" s="10">
        <v>1.47E-2</v>
      </c>
      <c r="AL19" s="11">
        <v>1.38E-2</v>
      </c>
      <c r="AM19" s="11">
        <v>5.0000000000000001E-4</v>
      </c>
      <c r="AN19" s="11">
        <v>0.98329999999999995</v>
      </c>
      <c r="AO19" s="11">
        <v>7.4000000000000003E-3</v>
      </c>
      <c r="AP19" s="11">
        <v>0.10390000000000001</v>
      </c>
      <c r="AQ19" s="11">
        <v>8.0000000000000004E-4</v>
      </c>
      <c r="AR19" s="11">
        <v>0.70799999999999996</v>
      </c>
      <c r="AS19" s="11">
        <v>2.8199999999999999E-2</v>
      </c>
      <c r="AT19" s="11">
        <v>1.37E-2</v>
      </c>
      <c r="AU19" s="11">
        <v>5.0000000000000001E-4</v>
      </c>
      <c r="AV19" s="11">
        <v>21.020499999999998</v>
      </c>
      <c r="AW19" s="11">
        <v>0.1477</v>
      </c>
      <c r="AX19" s="11">
        <v>0.31630000000000003</v>
      </c>
      <c r="AY19" s="11">
        <v>2.2000000000000001E-3</v>
      </c>
      <c r="AZ19" s="11">
        <v>0.50547358400761544</v>
      </c>
      <c r="BA19" s="11">
        <v>23.087591240875913</v>
      </c>
      <c r="BB19" s="11">
        <v>0.91696969696969699</v>
      </c>
      <c r="BC19" s="11">
        <v>0.54686746987951806</v>
      </c>
      <c r="BD19" s="11">
        <v>0.62653885060377013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2.6887500000000002E-2</v>
      </c>
      <c r="BJ19" s="4">
        <f>DSTDEV(PlotSort,"PhxRed",$BK$35:$BK$36)/SQRT($BH19)</f>
        <v>8.1090869810766385E-4</v>
      </c>
      <c r="BK19" s="4">
        <f>DAVERAGE(PlotSort,"PhxRedEdge",$BK$35:$BK$36)</f>
        <v>0.20935000000000001</v>
      </c>
      <c r="BL19" s="4">
        <f>DSTDEV(PlotSort,"PhxRedEdge",$BK$35:$BK$36)/SQRT($BH19)</f>
        <v>6.8824051028691475E-3</v>
      </c>
      <c r="BM19" s="4">
        <f>DAVERAGE(PlotSort,"TMRed",$BK$35:$BK$36)</f>
        <v>2.763125E-2</v>
      </c>
      <c r="BN19" s="4">
        <f>DSTDEV(PlotSort,"TMRed",$BK$35:$BK$36)/SQRT($BH19)</f>
        <v>8.389337851304673E-4</v>
      </c>
      <c r="BO19" s="4">
        <f>DAVERAGE(PlotSort,"TMNIR",$BK$35:$BK$36)</f>
        <v>0.57815625000000004</v>
      </c>
      <c r="BP19" s="4">
        <f>DSTDEV(PlotSort,"TMNIR",$BK$35:$BK$36)/SQRT($BH19)</f>
        <v>1.873678193809792E-2</v>
      </c>
      <c r="BQ19" s="4">
        <f>DAVERAGE(PlotSort,"NDRE",$BK$35:$BK$36)</f>
        <v>0.46821292393908437</v>
      </c>
      <c r="BR19" s="4">
        <f>DSTDEV(PlotSort,"NDRE",$BK$35:$BK$36)/SQRT($BH19)</f>
        <v>5.9907599696672484E-3</v>
      </c>
      <c r="BS19" s="4">
        <f>DAVERAGE(PlotSort,"rvi",$BK$35:$BK$36)</f>
        <v>20.957907748371145</v>
      </c>
      <c r="BT19" s="4">
        <f>DSTDEV(PlotSort,"rvi",$BK$35:$BK$36)/SQRT($BH19)</f>
        <v>0.35725673241745343</v>
      </c>
      <c r="BU19" s="17">
        <f>DAVERAGE(PlotSort,"ndvi",$BK$35:$BK$36)</f>
        <v>0.90855775404591266</v>
      </c>
      <c r="BV19" s="4">
        <f>DSTDEV(PlotSort,"ndvi",$BK$35:$BK$36)/SQRT($BH19)</f>
        <v>1.4757583655222474E-3</v>
      </c>
      <c r="BW19" s="17">
        <f>DAVERAGE(PlotSort,"SAVI",$BK$35:$BK$36)</f>
        <v>0.7438332868633134</v>
      </c>
      <c r="BX19" s="4">
        <f>DSTDEV(PlotSort,"SAVI",$BK$35:$BK$36)/SQRT($BH19)</f>
        <v>1.123621195103802E-2</v>
      </c>
      <c r="BY19" s="17">
        <f>DAVERAGE(PlotSort,"CCCI",$BK$35:$BK$36)</f>
        <v>0.44854172333614467</v>
      </c>
      <c r="BZ19" s="4">
        <f>DSTDEV(PlotSort,"CCCI",$BK$35:$BK$36)/SQRT($BH19)</f>
        <v>2.9140461986980441E-2</v>
      </c>
    </row>
    <row r="20" spans="2:78" ht="13.5" customHeight="1" x14ac:dyDescent="0.2">
      <c r="B20" s="10">
        <v>227</v>
      </c>
      <c r="C20" s="10">
        <v>9.34</v>
      </c>
      <c r="D20" s="10">
        <v>227.38917000000001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27.5</v>
      </c>
      <c r="Q20" s="24">
        <v>2.41</v>
      </c>
      <c r="R20" s="24">
        <v>1.26</v>
      </c>
      <c r="S20" s="24">
        <v>47.43</v>
      </c>
      <c r="T20" s="24">
        <v>101.77</v>
      </c>
      <c r="U20" s="10">
        <v>5</v>
      </c>
      <c r="V20" s="10">
        <v>2.5</v>
      </c>
      <c r="W20" s="10">
        <v>0</v>
      </c>
      <c r="X20" s="10">
        <v>3</v>
      </c>
      <c r="Y20" s="10">
        <v>8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0.36940000000000001</v>
      </c>
      <c r="AK20" s="10">
        <v>1.84E-2</v>
      </c>
      <c r="AL20" s="11">
        <v>1.3100000000000001E-2</v>
      </c>
      <c r="AM20" s="11">
        <v>6.9999999999999999E-4</v>
      </c>
      <c r="AN20" s="11">
        <v>0.92290000000000005</v>
      </c>
      <c r="AO20" s="11">
        <v>7.4499999999999997E-2</v>
      </c>
      <c r="AP20" s="11">
        <v>9.4799999999999995E-2</v>
      </c>
      <c r="AQ20" s="11">
        <v>7.6E-3</v>
      </c>
      <c r="AR20" s="11">
        <v>0.69420000000000004</v>
      </c>
      <c r="AS20" s="11">
        <v>2.3199999999999998E-2</v>
      </c>
      <c r="AT20" s="11">
        <v>1.3100000000000001E-2</v>
      </c>
      <c r="AU20" s="11">
        <v>4.0000000000000002E-4</v>
      </c>
      <c r="AV20" s="11">
        <v>20.490100000000002</v>
      </c>
      <c r="AW20" s="11">
        <v>1.1066</v>
      </c>
      <c r="AX20" s="11">
        <v>0.3</v>
      </c>
      <c r="AY20" s="11">
        <v>1.6199999999999999E-2</v>
      </c>
      <c r="AZ20" s="11">
        <v>0.51975683890577506</v>
      </c>
      <c r="BA20" s="11">
        <v>22.900763358778626</v>
      </c>
      <c r="BB20" s="11">
        <v>0.91632066432449699</v>
      </c>
      <c r="BC20" s="11">
        <v>0.5292706924117575</v>
      </c>
      <c r="BD20" s="11">
        <v>0.70555044077066742</v>
      </c>
      <c r="BE20" s="27"/>
    </row>
    <row r="21" spans="2:78" ht="13.5" customHeight="1" x14ac:dyDescent="0.2">
      <c r="B21" s="10">
        <v>227</v>
      </c>
      <c r="C21" s="10">
        <v>9.3469999999999995</v>
      </c>
      <c r="D21" s="10">
        <v>227.38946000000001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27.5</v>
      </c>
      <c r="Q21" s="24">
        <v>2.41</v>
      </c>
      <c r="R21" s="24">
        <v>1.26</v>
      </c>
      <c r="S21" s="24">
        <v>47.34</v>
      </c>
      <c r="T21" s="24">
        <v>101.84</v>
      </c>
      <c r="U21" s="10">
        <v>5</v>
      </c>
      <c r="V21" s="10">
        <v>2.5</v>
      </c>
      <c r="W21" s="10">
        <v>0</v>
      </c>
      <c r="X21" s="10">
        <v>3</v>
      </c>
      <c r="Y21" s="10">
        <v>8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0.41299999999999998</v>
      </c>
      <c r="AK21" s="10">
        <v>1.49E-2</v>
      </c>
      <c r="AL21" s="11">
        <v>1.43E-2</v>
      </c>
      <c r="AM21" s="11">
        <v>5.0000000000000001E-4</v>
      </c>
      <c r="AN21" s="11">
        <v>1.0445</v>
      </c>
      <c r="AO21" s="11">
        <v>2.7099999999999999E-2</v>
      </c>
      <c r="AP21" s="11">
        <v>0.1048</v>
      </c>
      <c r="AQ21" s="11">
        <v>2.7000000000000001E-3</v>
      </c>
      <c r="AR21" s="11">
        <v>0.76659999999999995</v>
      </c>
      <c r="AS21" s="11">
        <v>4.7399999999999998E-2</v>
      </c>
      <c r="AT21" s="11">
        <v>1.41E-2</v>
      </c>
      <c r="AU21" s="11">
        <v>8.9999999999999998E-4</v>
      </c>
      <c r="AV21" s="11">
        <v>23.046399999999998</v>
      </c>
      <c r="AW21" s="11">
        <v>0.18099999999999999</v>
      </c>
      <c r="AX21" s="11">
        <v>0.32969999999999999</v>
      </c>
      <c r="AY21" s="11">
        <v>2.5999999999999999E-3</v>
      </c>
      <c r="AZ21" s="11">
        <v>0.51760644418872259</v>
      </c>
      <c r="BA21" s="11">
        <v>23.382978723404257</v>
      </c>
      <c r="BB21" s="11">
        <v>0.91797556719022688</v>
      </c>
      <c r="BC21" s="11">
        <v>0.56103342024176339</v>
      </c>
      <c r="BD21" s="11">
        <v>0.68897364486761714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0.26379999999999998</v>
      </c>
      <c r="BJ21" s="4"/>
      <c r="BK21" s="4">
        <f>DAVERAGE(PlotSort2,"PhxRedEdge",$BO$31:$BO$32)</f>
        <v>0.28370000000000001</v>
      </c>
      <c r="BL21" s="4"/>
      <c r="BM21" s="4">
        <f>DAVERAGE(PlotSort2,"TMRed",$BO$31:$BO$32)</f>
        <v>0.25840000000000002</v>
      </c>
      <c r="BN21" s="4"/>
      <c r="BO21" s="4">
        <f>DAVERAGE(PlotSort2,"TMNIR",$BO$31:$BO$32)</f>
        <v>0.3196</v>
      </c>
      <c r="BP21" s="4"/>
      <c r="BQ21" s="4">
        <f>DAVERAGE(PlotSort2,"NDRE",$BO$31:$BO$32)</f>
        <v>5.9506050058014237E-2</v>
      </c>
      <c r="BR21" s="4"/>
      <c r="BS21" s="4">
        <f>DAVERAGE(PlotSort2,"rvi",$BO$31:$BO$32)</f>
        <v>1.2368421052631577</v>
      </c>
      <c r="BT21" s="4"/>
      <c r="BU21" s="17">
        <f>DAVERAGE(PlotSort2,"ndvi",$BO$31:$BO$32)</f>
        <v>0.10588235294117641</v>
      </c>
      <c r="BV21" s="4"/>
      <c r="BW21" s="17">
        <f>DAVERAGE(PlotSort2,"SAVI",$BO$31:$BO$32)</f>
        <v>8.5157699443413684E-2</v>
      </c>
      <c r="BX21" s="4"/>
      <c r="BY21" s="17">
        <f>DAVERAGE(PlotSort2,"CCCI",$BO$31:$BO$32)</f>
        <v>0.56988253954436485</v>
      </c>
      <c r="BZ21" s="4"/>
    </row>
    <row r="22" spans="2:78" ht="13.5" customHeight="1" x14ac:dyDescent="0.2">
      <c r="B22" s="10">
        <v>227</v>
      </c>
      <c r="C22" s="10">
        <v>9.3550000000000004</v>
      </c>
      <c r="D22" s="10">
        <v>227.38979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27.5</v>
      </c>
      <c r="Q22" s="24">
        <v>2.41</v>
      </c>
      <c r="R22" s="24">
        <v>1.26</v>
      </c>
      <c r="S22" s="24">
        <v>47.24</v>
      </c>
      <c r="T22" s="24">
        <v>101.93</v>
      </c>
      <c r="U22" s="10">
        <v>5</v>
      </c>
      <c r="V22" s="10">
        <v>2.5</v>
      </c>
      <c r="W22" s="10">
        <v>0</v>
      </c>
      <c r="X22" s="10">
        <v>3</v>
      </c>
      <c r="Y22" s="10">
        <v>8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0.41149999999999998</v>
      </c>
      <c r="AK22" s="10">
        <v>1.2999999999999999E-3</v>
      </c>
      <c r="AL22" s="11">
        <v>1.3899999999999999E-2</v>
      </c>
      <c r="AM22" s="11">
        <v>0</v>
      </c>
      <c r="AN22" s="11">
        <v>1.1141000000000001</v>
      </c>
      <c r="AO22" s="11">
        <v>1.2999999999999999E-3</v>
      </c>
      <c r="AP22" s="11">
        <v>0.1089</v>
      </c>
      <c r="AQ22" s="11">
        <v>1E-4</v>
      </c>
      <c r="AR22" s="11">
        <v>0.76259999999999994</v>
      </c>
      <c r="AS22" s="11">
        <v>5.7999999999999996E-3</v>
      </c>
      <c r="AT22" s="11">
        <v>1.37E-2</v>
      </c>
      <c r="AU22" s="11">
        <v>1E-4</v>
      </c>
      <c r="AV22" s="11">
        <v>23.9512</v>
      </c>
      <c r="AW22" s="11">
        <v>0.63229999999999997</v>
      </c>
      <c r="AX22" s="11">
        <v>0.33389999999999997</v>
      </c>
      <c r="AY22" s="11">
        <v>8.8000000000000005E-3</v>
      </c>
      <c r="AZ22" s="11">
        <v>0.50813008130081294</v>
      </c>
      <c r="BA22" s="11">
        <v>24.372262773722625</v>
      </c>
      <c r="BB22" s="11">
        <v>0.92117376294591491</v>
      </c>
      <c r="BC22" s="11">
        <v>0.56665880132137803</v>
      </c>
      <c r="BD22" s="11">
        <v>0.62847674738899517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0.22970000000000002</v>
      </c>
      <c r="BJ22" s="4">
        <f>DSTDEV(PlotSort2,"PhxRed",$BP$31:$BP$32)/SQRT($BH22)</f>
        <v>8.4000000000000047E-3</v>
      </c>
      <c r="BK22" s="4">
        <f>DAVERAGE(PlotSort2,"PhxRedEdge",$BP$31:$BP$32)</f>
        <v>0.2535</v>
      </c>
      <c r="BL22" s="4">
        <f>DSTDEV(PlotSort2,"PhxRedEdge",$BP$31:$BP$32)/SQRT($BH22)</f>
        <v>8.9000000000000034E-3</v>
      </c>
      <c r="BM22" s="4">
        <f>DAVERAGE(PlotSort2,"TMRed",$BP$31:$BP$32)</f>
        <v>0.22475000000000001</v>
      </c>
      <c r="BN22" s="4">
        <f>DSTDEV(PlotSort2,"TMRed",$BP$31:$BP$32)/SQRT($BH22)</f>
        <v>8.4499999999999992E-3</v>
      </c>
      <c r="BO22" s="4">
        <f>DAVERAGE(PlotSort2,"TMNIR",$BP$31:$BP$32)</f>
        <v>0.28539999999999999</v>
      </c>
      <c r="BP22" s="4">
        <f>DSTDEV(PlotSort2,"TMNIR",$BP$31:$BP$32)/SQRT($BH22)</f>
        <v>1.0599999999999998E-2</v>
      </c>
      <c r="BQ22" s="4">
        <f>DAVERAGE(PlotSort2,"NDRE",$BP$31:$BP$32)</f>
        <v>5.9157966046341715E-2</v>
      </c>
      <c r="BR22" s="4">
        <f>DSTDEV(PlotSort2,"NDRE",$BP$31:$BP$32)/SQRT($BH22)</f>
        <v>1.0139537244318597E-3</v>
      </c>
      <c r="BS22" s="4">
        <f>DAVERAGE(PlotSort2,"rvi",$BP$31:$BP$32)</f>
        <v>1.2698772193185088</v>
      </c>
      <c r="BT22" s="4">
        <f>DSTDEV(PlotSort2,"rvi",$BP$31:$BP$32)/SQRT($BH22)</f>
        <v>5.8047832365482044E-4</v>
      </c>
      <c r="BU22" s="17">
        <f>DAVERAGE(PlotSort2,"ndvi",$BP$31:$BP$32)</f>
        <v>0.11889501609372452</v>
      </c>
      <c r="BV22" s="4">
        <f>DSTDEV(PlotSort2,"ndvi",$BP$31:$BP$32)/SQRT($BH22)</f>
        <v>2.2532599546300908E-4</v>
      </c>
      <c r="BW22" s="17">
        <f>DAVERAGE(PlotSort2,"SAVI",$BP$31:$BP$32)</f>
        <v>9.0032694008153322E-2</v>
      </c>
      <c r="BX22" s="4">
        <f>DSTDEV(PlotSort2,"SAVI",$BP$31:$BP$32)/SQRT($BH22)</f>
        <v>1.4947059141163924E-3</v>
      </c>
      <c r="BY22" s="17">
        <f>DAVERAGE(PlotSort2,"CCCI",$BP$31:$BP$32)</f>
        <v>0.43721741763935329</v>
      </c>
      <c r="BZ22" s="4">
        <f>DSTDEV(PlotSort2,"CCCI",$BP$31:$BP$32)/SQRT($BH22)</f>
        <v>2.0442455589749026E-2</v>
      </c>
    </row>
    <row r="23" spans="2:78" ht="13.5" customHeight="1" x14ac:dyDescent="0.2">
      <c r="B23" s="10">
        <v>227</v>
      </c>
      <c r="C23" s="10">
        <v>9.3620000000000001</v>
      </c>
      <c r="D23" s="10">
        <v>227.39008000000001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27.5</v>
      </c>
      <c r="Q23" s="24">
        <v>2.41</v>
      </c>
      <c r="R23" s="24">
        <v>1.26</v>
      </c>
      <c r="S23" s="24">
        <v>47.16</v>
      </c>
      <c r="T23" s="24">
        <v>102</v>
      </c>
      <c r="U23" s="10">
        <v>5</v>
      </c>
      <c r="V23" s="10">
        <v>2.5</v>
      </c>
      <c r="W23" s="10">
        <v>0</v>
      </c>
      <c r="X23" s="10">
        <v>3</v>
      </c>
      <c r="Y23" s="10">
        <v>8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0.51149999999999995</v>
      </c>
      <c r="AK23" s="10">
        <v>2.9600000000000001E-2</v>
      </c>
      <c r="AL23" s="11">
        <v>1.6899999999999998E-2</v>
      </c>
      <c r="AM23" s="11">
        <v>1E-3</v>
      </c>
      <c r="AN23" s="11">
        <v>1.3196000000000001</v>
      </c>
      <c r="AO23" s="11">
        <v>1.6299999999999999E-2</v>
      </c>
      <c r="AP23" s="11">
        <v>0.12609999999999999</v>
      </c>
      <c r="AQ23" s="11">
        <v>1.6000000000000001E-3</v>
      </c>
      <c r="AR23" s="11">
        <v>0.97</v>
      </c>
      <c r="AS23" s="11">
        <v>7.0199999999999999E-2</v>
      </c>
      <c r="AT23" s="11">
        <v>1.7000000000000001E-2</v>
      </c>
      <c r="AU23" s="11">
        <v>1.1999999999999999E-3</v>
      </c>
      <c r="AV23" s="11">
        <v>26.183</v>
      </c>
      <c r="AW23" s="11">
        <v>1.0962000000000001</v>
      </c>
      <c r="AX23" s="11">
        <v>0.35709999999999997</v>
      </c>
      <c r="AY23" s="11">
        <v>1.49E-2</v>
      </c>
      <c r="AZ23" s="11">
        <v>0.47806291390728478</v>
      </c>
      <c r="BA23" s="11">
        <v>21.005882352941175</v>
      </c>
      <c r="BB23" s="11">
        <v>0.90911520983694194</v>
      </c>
      <c r="BC23" s="11">
        <v>0.5836288754147122</v>
      </c>
      <c r="BD23" s="11">
        <v>0.50093907926359027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0.16015000000000001</v>
      </c>
      <c r="BJ23" s="4">
        <f>DSTDEV(PlotSort2,"PhxRed",$BQ$31:$BQ$32)/SQRT($BH23)</f>
        <v>1.2499999999999872E-3</v>
      </c>
      <c r="BK23" s="4">
        <f>DAVERAGE(PlotSort2,"PhxRedEdge",$BQ$31:$BQ$32)</f>
        <v>0.21560000000000001</v>
      </c>
      <c r="BL23" s="4">
        <f>DSTDEV(PlotSort2,"PhxRedEdge",$BQ$31:$BQ$32)/SQRT($BH23)</f>
        <v>5.6000000000000069E-3</v>
      </c>
      <c r="BM23" s="4">
        <f>DAVERAGE(PlotSort2,"TMRed",$BQ$31:$BQ$32)</f>
        <v>0.16249999999999998</v>
      </c>
      <c r="BN23" s="4">
        <f>DSTDEV(PlotSort2,"TMRed",$BQ$31:$BQ$32)/SQRT($BH23)</f>
        <v>2.3999999999999994E-3</v>
      </c>
      <c r="BO23" s="4">
        <f>DAVERAGE(PlotSort2,"TMNIR",$BQ$31:$BQ$32)</f>
        <v>0.24635000000000001</v>
      </c>
      <c r="BP23" s="4">
        <f>DSTDEV(PlotSort2,"TMNIR",$BQ$31:$BQ$32)/SQRT($BH23)</f>
        <v>5.1500000000000018E-3</v>
      </c>
      <c r="BQ23" s="4">
        <f>DAVERAGE(PlotSort2,"NDRE",$BQ$31:$BQ$32)</f>
        <v>6.662439404237315E-2</v>
      </c>
      <c r="BR23" s="4">
        <f>DSTDEV(PlotSort2,"NDRE",$BQ$31:$BQ$32)/SQRT($BH23)</f>
        <v>2.5245421278396324E-3</v>
      </c>
      <c r="BS23" s="4">
        <f>DAVERAGE(PlotSort2,"rvi",$BQ$31:$BQ$32)</f>
        <v>1.5158625843686995</v>
      </c>
      <c r="BT23" s="4">
        <f>DSTDEV(PlotSort2,"rvi",$BQ$31:$BQ$32)/SQRT($BH23)</f>
        <v>9.3041833693238134E-3</v>
      </c>
      <c r="BU23" s="17">
        <f>DAVERAGE(PlotSort2,"ndvi",$BQ$31:$BQ$32)</f>
        <v>0.2050331499475887</v>
      </c>
      <c r="BV23" s="4">
        <f>DSTDEV(PlotSort2,"ndvi",$BQ$31:$BQ$32)/SQRT($BH23)</f>
        <v>2.939952838194218E-3</v>
      </c>
      <c r="BW23" s="17">
        <f>DAVERAGE(PlotSort2,"SAVI",$BQ$31:$BQ$32)</f>
        <v>0.13836101745076212</v>
      </c>
      <c r="BX23" s="4">
        <f>DSTDEV(PlotSort2,"SAVI",$BQ$31:$BQ$32)/SQRT($BH23)</f>
        <v>3.3893099171994896E-3</v>
      </c>
      <c r="BY23" s="17">
        <f>DAVERAGE(PlotSort2,"CCCI",$BQ$31:$BQ$32)</f>
        <v>-9.4981605321624862E-2</v>
      </c>
      <c r="BZ23" s="4">
        <f>DSTDEV(PlotSort2,"CCCI",$BQ$31:$BQ$32)/SQRT($BH23)</f>
        <v>5.4592365961210802E-2</v>
      </c>
    </row>
    <row r="24" spans="2:78" ht="13.5" customHeight="1" x14ac:dyDescent="0.2">
      <c r="B24" s="10">
        <v>227</v>
      </c>
      <c r="C24" s="10">
        <v>9.3699999999999992</v>
      </c>
      <c r="D24" s="10">
        <v>227.39042000000001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27.5</v>
      </c>
      <c r="Q24" s="24">
        <v>2.41</v>
      </c>
      <c r="R24" s="24">
        <v>1.26</v>
      </c>
      <c r="S24" s="24">
        <v>47.06</v>
      </c>
      <c r="T24" s="24">
        <v>102.08</v>
      </c>
      <c r="U24" s="10">
        <v>5</v>
      </c>
      <c r="V24" s="10">
        <v>2.5</v>
      </c>
      <c r="W24" s="10">
        <v>0</v>
      </c>
      <c r="X24" s="10">
        <v>3</v>
      </c>
      <c r="Y24" s="10">
        <v>8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0.63570000000000004</v>
      </c>
      <c r="AK24" s="10">
        <v>2.3300000000000001E-2</v>
      </c>
      <c r="AL24" s="11">
        <v>2.0500000000000001E-2</v>
      </c>
      <c r="AM24" s="11">
        <v>8.0000000000000004E-4</v>
      </c>
      <c r="AN24" s="11">
        <v>1.7261</v>
      </c>
      <c r="AO24" s="11">
        <v>6.0699999999999997E-2</v>
      </c>
      <c r="AP24" s="11">
        <v>0.1608</v>
      </c>
      <c r="AQ24" s="11">
        <v>5.7000000000000002E-3</v>
      </c>
      <c r="AR24" s="11">
        <v>1.248</v>
      </c>
      <c r="AS24" s="11">
        <v>6.3E-2</v>
      </c>
      <c r="AT24" s="11">
        <v>2.1399999999999999E-2</v>
      </c>
      <c r="AU24" s="11">
        <v>1.1000000000000001E-3</v>
      </c>
      <c r="AV24" s="11">
        <v>33.055399999999999</v>
      </c>
      <c r="AW24" s="11">
        <v>1.3624000000000001</v>
      </c>
      <c r="AX24" s="11">
        <v>0.43980000000000002</v>
      </c>
      <c r="AY24" s="11">
        <v>1.8100000000000002E-2</v>
      </c>
      <c r="AZ24" s="11">
        <v>0.46453546453546457</v>
      </c>
      <c r="BA24" s="11">
        <v>20.55140186915888</v>
      </c>
      <c r="BB24" s="11">
        <v>0.90719861231569832</v>
      </c>
      <c r="BC24" s="11">
        <v>0.65293383270911365</v>
      </c>
      <c r="BD24" s="11">
        <v>0.43281177800342607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0.56200000000000006</v>
      </c>
      <c r="BJ24" s="4"/>
      <c r="BK24" s="4">
        <f>DAVERAGE(PlotSort2,"PhxRedEdge",$BR$31:$BR$32)</f>
        <v>0.54800000000000004</v>
      </c>
      <c r="BL24" s="4"/>
      <c r="BM24" s="4">
        <f>DAVERAGE(PlotSort2,"TMRed",$BR$31:$BR$32)</f>
        <v>0.56300000000000006</v>
      </c>
      <c r="BN24" s="4"/>
      <c r="BO24" s="4">
        <f>DAVERAGE(PlotSort2,"TMNIR",$BR$31:$BR$32)</f>
        <v>0.53859999999999997</v>
      </c>
      <c r="BP24" s="4"/>
      <c r="BQ24" s="4">
        <f>DAVERAGE(PlotSort2,"NDRE",$BR$31:$BR$32)</f>
        <v>-8.6508374746917683E-3</v>
      </c>
      <c r="BR24" s="4"/>
      <c r="BS24" s="4">
        <f>DAVERAGE(PlotSort2,"rvi",$BR$31:$BR$32)</f>
        <v>23.916518650088811</v>
      </c>
      <c r="BT24" s="4"/>
      <c r="BU24" s="17">
        <f>DAVERAGE(PlotSort2,"ndvi",$BR$31:$BR$32)</f>
        <v>-2.2149600580973212E-2</v>
      </c>
      <c r="BV24" s="4"/>
      <c r="BW24" s="17">
        <f>DAVERAGE(PlotSort2,"SAVI",$BR$31:$BR$32)</f>
        <v>-2.2852147852147939E-2</v>
      </c>
      <c r="BX24" s="4"/>
      <c r="BY24" s="17">
        <f>DAVERAGE(PlotSort2,"CCCI",$BR$31:$BR$32)</f>
        <v>0.58791611858338877</v>
      </c>
      <c r="BZ24" s="4"/>
    </row>
    <row r="25" spans="2:78" ht="13.5" customHeight="1" x14ac:dyDescent="0.2">
      <c r="B25" s="10">
        <v>227</v>
      </c>
      <c r="C25" s="10">
        <v>9.3780000000000001</v>
      </c>
      <c r="D25" s="10">
        <v>227.39075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27.5</v>
      </c>
      <c r="Q25" s="24">
        <v>2.41</v>
      </c>
      <c r="R25" s="24">
        <v>1.26</v>
      </c>
      <c r="S25" s="24">
        <v>46.96</v>
      </c>
      <c r="T25" s="24">
        <v>102.17</v>
      </c>
      <c r="U25" s="10">
        <v>5</v>
      </c>
      <c r="V25" s="10">
        <v>2.5</v>
      </c>
      <c r="W25" s="10">
        <v>0</v>
      </c>
      <c r="X25" s="10">
        <v>3</v>
      </c>
      <c r="Y25" s="10">
        <v>8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0.68359999999999999</v>
      </c>
      <c r="AK25" s="10">
        <v>4.9200000000000001E-2</v>
      </c>
      <c r="AL25" s="11">
        <v>2.1600000000000001E-2</v>
      </c>
      <c r="AM25" s="11">
        <v>1.6000000000000001E-3</v>
      </c>
      <c r="AN25" s="11">
        <v>1.7476</v>
      </c>
      <c r="AO25" s="11">
        <v>0.13980000000000001</v>
      </c>
      <c r="AP25" s="11">
        <v>0.15890000000000001</v>
      </c>
      <c r="AQ25" s="11">
        <v>1.2699999999999999E-2</v>
      </c>
      <c r="AR25" s="11">
        <v>1.3298000000000001</v>
      </c>
      <c r="AS25" s="11">
        <v>0.1171</v>
      </c>
      <c r="AT25" s="11">
        <v>2.23E-2</v>
      </c>
      <c r="AU25" s="11">
        <v>2E-3</v>
      </c>
      <c r="AV25" s="11">
        <v>33.209299999999999</v>
      </c>
      <c r="AW25" s="11">
        <v>1.8657999999999999</v>
      </c>
      <c r="AX25" s="11">
        <v>0.43130000000000002</v>
      </c>
      <c r="AY25" s="11">
        <v>2.4199999999999999E-2</v>
      </c>
      <c r="AZ25" s="11">
        <v>0.46153846153846145</v>
      </c>
      <c r="BA25" s="11">
        <v>19.340807174887892</v>
      </c>
      <c r="BB25" s="11">
        <v>0.90167548500881844</v>
      </c>
      <c r="BC25" s="11">
        <v>0.64335151006711411</v>
      </c>
      <c r="BD25" s="11">
        <v>0.43196371933495004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1.0000333333333333</v>
      </c>
      <c r="BJ25" s="4">
        <f>DSTDEV(PlotSort2,"PhxRed",$BS$31:$BS$32)/SQRT($BH25)</f>
        <v>4.0502400477557786E-3</v>
      </c>
      <c r="BK25" s="4">
        <f>DAVERAGE(PlotSort2,"PhxRedEdge",$BS$31:$BS$32)</f>
        <v>0.99980000000000002</v>
      </c>
      <c r="BL25" s="4">
        <f>DSTDEV(PlotSort2,"PhxRedEdge",$BS$31:$BS$32)/SQRT($BH25)</f>
        <v>4.077989700820771E-3</v>
      </c>
      <c r="BM25" s="4">
        <f>DAVERAGE(PlotSort2,"TMRed",$BS$31:$BS$32)</f>
        <v>1.0000333333333333</v>
      </c>
      <c r="BN25" s="4">
        <f>DSTDEV(PlotSort2,"TMRed",$BS$31:$BS$32)/SQRT($BH25)</f>
        <v>4.0502400477557786E-3</v>
      </c>
      <c r="BO25" s="4">
        <f>DAVERAGE(PlotSort2,"TMNIR",$BS$31:$BS$32)</f>
        <v>0.99980000000000002</v>
      </c>
      <c r="BP25" s="4">
        <f>DSTDEV(PlotSort2,"TMNIR",$BS$31:$BS$32)/SQRT($BH25)</f>
        <v>4.077989700820771E-3</v>
      </c>
      <c r="BQ25" s="4">
        <f>DAVERAGE(PlotSort2,"NDRE",$BS$31:$BS$32)</f>
        <v>0.75112899448012638</v>
      </c>
      <c r="BR25" s="4">
        <f>DSTDEV(PlotSort2,"NDRE",$BS$31:$BS$32)/SQRT($BH25)</f>
        <v>1.4311917420703148E-3</v>
      </c>
      <c r="BS25" s="4">
        <f>DAVERAGE(PlotSort2,"rvi",$BS$31:$BS$32)</f>
        <v>1.2862750661774791</v>
      </c>
      <c r="BT25" s="4">
        <f>DSTDEV(PlotSort2,"rvi",$BS$31:$BS$32)/SQRT($BH25)</f>
        <v>1.7842667943421713E-3</v>
      </c>
      <c r="BU25" s="17">
        <f>DAVERAGE(PlotSort2,"ndvi",$BS$31:$BS$32)</f>
        <v>0.12521355468295031</v>
      </c>
      <c r="BV25" s="4">
        <f>DSTDEV(PlotSort2,"ndvi",$BS$31:$BS$32)/SQRT($BH25)</f>
        <v>6.8323818179109755E-4</v>
      </c>
      <c r="BW25" s="17">
        <f>DAVERAGE(PlotSort2,"SAVI",$BS$31:$BS$32)</f>
        <v>0.18693425752848211</v>
      </c>
      <c r="BX25" s="4">
        <f>DSTDEV(PlotSort2,"SAVI",$BS$31:$BS$32)/SQRT($BH25)</f>
        <v>9.2118972589475467E-4</v>
      </c>
      <c r="BY25" s="17">
        <f>DAVERAGE(PlotSort2,"CCCI",$BS$31:$BS$32)</f>
        <v>12.668099821358625</v>
      </c>
      <c r="BZ25" s="4">
        <f>DSTDEV(PlotSort2,"CCCI",$BS$31:$BS$32)/SQRT($BH25)</f>
        <v>2.8982057507444477E-2</v>
      </c>
    </row>
    <row r="26" spans="2:78" ht="13.5" customHeight="1" x14ac:dyDescent="0.2">
      <c r="B26" s="10">
        <v>227</v>
      </c>
      <c r="C26" s="10">
        <v>9.5980000000000008</v>
      </c>
      <c r="D26" s="10">
        <v>227.39992000000001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27.5</v>
      </c>
      <c r="Q26" s="24">
        <v>2.41</v>
      </c>
      <c r="R26" s="24">
        <v>1.26</v>
      </c>
      <c r="S26" s="24">
        <v>44.27</v>
      </c>
      <c r="T26" s="24">
        <v>104.6</v>
      </c>
      <c r="U26" s="10">
        <v>5</v>
      </c>
      <c r="V26" s="10">
        <v>2.5</v>
      </c>
      <c r="W26" s="10">
        <v>0</v>
      </c>
      <c r="X26" s="10">
        <v>3</v>
      </c>
      <c r="Y26" s="10">
        <v>8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0.79569999999999996</v>
      </c>
      <c r="AK26" s="10">
        <v>1.1900000000000001E-2</v>
      </c>
      <c r="AL26" s="11">
        <v>2.2800000000000001E-2</v>
      </c>
      <c r="AM26" s="11">
        <v>2.9999999999999997E-4</v>
      </c>
      <c r="AN26" s="11">
        <v>2.2820999999999998</v>
      </c>
      <c r="AO26" s="11">
        <v>6.3899999999999998E-2</v>
      </c>
      <c r="AP26" s="11">
        <v>0.18809999999999999</v>
      </c>
      <c r="AQ26" s="11">
        <v>5.3E-3</v>
      </c>
      <c r="AR26" s="11">
        <v>1.6128</v>
      </c>
      <c r="AS26" s="11">
        <v>4.4299999999999999E-2</v>
      </c>
      <c r="AT26" s="11">
        <v>2.4400000000000002E-2</v>
      </c>
      <c r="AU26" s="11">
        <v>6.9999999999999999E-4</v>
      </c>
      <c r="AV26" s="11">
        <v>42.382100000000001</v>
      </c>
      <c r="AW26" s="11">
        <v>1.1752</v>
      </c>
      <c r="AX26" s="11">
        <v>0.49980000000000002</v>
      </c>
      <c r="AY26" s="11">
        <v>1.3899999999999999E-2</v>
      </c>
      <c r="AZ26" s="11">
        <v>0.45311818578281737</v>
      </c>
      <c r="BA26" s="11">
        <v>20.483606557377048</v>
      </c>
      <c r="BB26" s="11">
        <v>0.90690576115986277</v>
      </c>
      <c r="BC26" s="11">
        <v>0.69625073227885181</v>
      </c>
      <c r="BD26" s="11">
        <v>0.37148885791701691</v>
      </c>
      <c r="BE26" s="27"/>
    </row>
    <row r="27" spans="2:78" ht="13.5" customHeight="1" x14ac:dyDescent="0.2">
      <c r="B27" s="10">
        <v>227</v>
      </c>
      <c r="C27" s="10">
        <v>9.59</v>
      </c>
      <c r="D27" s="10">
        <v>227.39957999999999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27.5</v>
      </c>
      <c r="Q27" s="24">
        <v>2.41</v>
      </c>
      <c r="R27" s="24">
        <v>1.26</v>
      </c>
      <c r="S27" s="24">
        <v>44.37</v>
      </c>
      <c r="T27" s="24">
        <v>104.51</v>
      </c>
      <c r="U27" s="10">
        <v>5</v>
      </c>
      <c r="V27" s="10">
        <v>2.5</v>
      </c>
      <c r="W27" s="10">
        <v>0</v>
      </c>
      <c r="X27" s="10">
        <v>3</v>
      </c>
      <c r="Y27" s="10">
        <v>8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0.86209999999999998</v>
      </c>
      <c r="AK27" s="10">
        <v>2.98E-2</v>
      </c>
      <c r="AL27" s="11">
        <v>2.47E-2</v>
      </c>
      <c r="AM27" s="11">
        <v>8.9999999999999998E-4</v>
      </c>
      <c r="AN27" s="11">
        <v>2.3307000000000002</v>
      </c>
      <c r="AO27" s="11">
        <v>3.1800000000000002E-2</v>
      </c>
      <c r="AP27" s="11">
        <v>0.19209999999999999</v>
      </c>
      <c r="AQ27" s="11">
        <v>2.5999999999999999E-3</v>
      </c>
      <c r="AR27" s="11">
        <v>1.6655</v>
      </c>
      <c r="AS27" s="11">
        <v>4.9599999999999998E-2</v>
      </c>
      <c r="AT27" s="11">
        <v>2.52E-2</v>
      </c>
      <c r="AU27" s="11">
        <v>8.0000000000000004E-4</v>
      </c>
      <c r="AV27" s="11">
        <v>43.713299999999997</v>
      </c>
      <c r="AW27" s="11">
        <v>1.196</v>
      </c>
      <c r="AX27" s="11">
        <v>0.51529999999999998</v>
      </c>
      <c r="AY27" s="11">
        <v>1.41E-2</v>
      </c>
      <c r="AZ27" s="11">
        <v>0.45688436528131182</v>
      </c>
      <c r="BA27" s="11">
        <v>20.448412698412696</v>
      </c>
      <c r="BB27" s="11">
        <v>0.90675300647548562</v>
      </c>
      <c r="BC27" s="11">
        <v>0.70653531955790483</v>
      </c>
      <c r="BD27" s="11">
        <v>0.3924101252091623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5.3699999999999998E-2</v>
      </c>
      <c r="BJ27" s="4">
        <f>DSTDEV(PlotSort2,"PhxRed",$BT$31:$BT$32)/SQRT($BH27)</f>
        <v>1.4999999999999976E-3</v>
      </c>
      <c r="BK27" s="4">
        <f>DAVERAGE(PlotSort2,"PhxRedEdge",$BT$31:$BT$32)</f>
        <v>0.20845000000000002</v>
      </c>
      <c r="BL27" s="4">
        <f>DSTDEV(PlotSort2,"PhxRedEdge",$BT$31:$BT$32)/SQRT($BH27)</f>
        <v>8.9499999999999996E-3</v>
      </c>
      <c r="BM27" s="4">
        <f>DAVERAGE(PlotSort2,"TMRed",$BT$31:$BT$32)</f>
        <v>5.4199999999999998E-2</v>
      </c>
      <c r="BN27" s="4">
        <f>DSTDEV(PlotSort2,"TMRed",$BT$31:$BT$32)/SQRT($BH27)</f>
        <v>1.9999999999999983E-3</v>
      </c>
      <c r="BO27" s="4">
        <f>DAVERAGE(PlotSort2,"TMNIR",$BT$31:$BT$32)</f>
        <v>0.48775000000000002</v>
      </c>
      <c r="BP27" s="4">
        <f>DSTDEV(PlotSort2,"TMNIR",$BT$31:$BT$32)/SQRT($BH27)</f>
        <v>2.7449999999999999E-2</v>
      </c>
      <c r="BQ27" s="4">
        <f>DAVERAGE(PlotSort2,"NDRE",$BT$31:$BT$32)</f>
        <v>0.40088435041451098</v>
      </c>
      <c r="BR27" s="4">
        <f>DSTDEV(PlotSort2,"NDRE",$BT$31:$BT$32)/SQRT($BH27)</f>
        <v>5.613056082895391E-3</v>
      </c>
      <c r="BS27" s="4">
        <f>DAVERAGE(PlotSort2,"rvi",$BT$31:$BT$32)</f>
        <v>9.0300616299205068</v>
      </c>
      <c r="BT27" s="4">
        <f>DSTDEV(PlotSort2,"rvi",$BT$31:$BT$32)/SQRT($BH27)</f>
        <v>0.83967017084577567</v>
      </c>
      <c r="BU27" s="17">
        <f>DAVERAGE(PlotSort2,"ndvi",$BT$31:$BT$32)</f>
        <v>0.79919211661965162</v>
      </c>
      <c r="BV27" s="4">
        <f>DSTDEV(PlotSort2,"ndvi",$BT$31:$BT$32)/SQRT($BH27)</f>
        <v>1.6810703260503376E-2</v>
      </c>
      <c r="BW27" s="17">
        <f>DAVERAGE(PlotSort2,"SAVI",$BT$31:$BT$32)</f>
        <v>0.62347865060675356</v>
      </c>
      <c r="BX27" s="4">
        <f>DSTDEV(PlotSort2,"SAVI",$BT$31:$BT$32)/SQRT($BH27)</f>
        <v>2.7167779972223249E-2</v>
      </c>
      <c r="BY27" s="17">
        <f>DAVERAGE(PlotSort2,"CCCI",$BT$31:$BT$32)</f>
        <v>0.38449535842986365</v>
      </c>
      <c r="BZ27" s="4">
        <f>DSTDEV(PlotSort2,"CCCI",$BT$31:$BT$32)/SQRT($BH27)</f>
        <v>1.7479078709045082E-2</v>
      </c>
    </row>
    <row r="28" spans="2:78" ht="13.5" customHeight="1" x14ac:dyDescent="0.2">
      <c r="B28" s="10">
        <v>227</v>
      </c>
      <c r="C28" s="10">
        <v>9.5820000000000007</v>
      </c>
      <c r="D28" s="10">
        <v>227.39924999999999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27.5</v>
      </c>
      <c r="Q28" s="24">
        <v>2.41</v>
      </c>
      <c r="R28" s="24">
        <v>1.26</v>
      </c>
      <c r="S28" s="24">
        <v>44.47</v>
      </c>
      <c r="T28" s="24">
        <v>104.42</v>
      </c>
      <c r="U28" s="10">
        <v>5</v>
      </c>
      <c r="V28" s="10">
        <v>2.5</v>
      </c>
      <c r="W28" s="10">
        <v>0</v>
      </c>
      <c r="X28" s="10">
        <v>3</v>
      </c>
      <c r="Y28" s="10">
        <v>8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0.98780000000000001</v>
      </c>
      <c r="AK28" s="10">
        <v>4.41E-2</v>
      </c>
      <c r="AL28" s="11">
        <v>2.8199999999999999E-2</v>
      </c>
      <c r="AM28" s="11">
        <v>1.2999999999999999E-3</v>
      </c>
      <c r="AN28" s="11">
        <v>2.6835</v>
      </c>
      <c r="AO28" s="11">
        <v>0.12540000000000001</v>
      </c>
      <c r="AP28" s="11">
        <v>0.22109999999999999</v>
      </c>
      <c r="AQ28" s="11">
        <v>1.03E-2</v>
      </c>
      <c r="AR28" s="11">
        <v>1.8956999999999999</v>
      </c>
      <c r="AS28" s="11">
        <v>0.1305</v>
      </c>
      <c r="AT28" s="11">
        <v>2.87E-2</v>
      </c>
      <c r="AU28" s="11">
        <v>2E-3</v>
      </c>
      <c r="AV28" s="11">
        <v>48.584600000000002</v>
      </c>
      <c r="AW28" s="11">
        <v>2.3357999999999999</v>
      </c>
      <c r="AX28" s="11">
        <v>0.5726</v>
      </c>
      <c r="AY28" s="11">
        <v>2.75E-2</v>
      </c>
      <c r="AZ28" s="11">
        <v>0.44286254252236368</v>
      </c>
      <c r="BA28" s="11">
        <v>19.951219512195124</v>
      </c>
      <c r="BB28" s="11">
        <v>0.90454016298020967</v>
      </c>
      <c r="BC28" s="11">
        <v>0.74080631980386824</v>
      </c>
      <c r="BD28" s="11">
        <v>0.32206117138716495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3.6349999999999993E-2</v>
      </c>
      <c r="BJ28" s="4">
        <f>DSTDEV(PlotSort2,"PhxRed",$BU$31:$BU$32)/SQRT($BH28)</f>
        <v>2.5499999999999997E-3</v>
      </c>
      <c r="BK28" s="4">
        <f>DAVERAGE(PlotSort2,"PhxRedEdge",$BU$31:$BU$32)</f>
        <v>0.21079999999999999</v>
      </c>
      <c r="BL28" s="4">
        <f>DSTDEV(PlotSort2,"PhxRedEdge",$BU$31:$BU$32)/SQRT($BH28)</f>
        <v>4.4000000000000011E-3</v>
      </c>
      <c r="BM28" s="4">
        <f>DAVERAGE(PlotSort2,"TMRed",$BU$31:$BU$32)</f>
        <v>3.6999999999999998E-2</v>
      </c>
      <c r="BN28" s="4">
        <f>DSTDEV(PlotSort2,"TMRed",$BU$31:$BU$32)/SQRT($BH28)</f>
        <v>2.7000000000000006E-3</v>
      </c>
      <c r="BO28" s="4">
        <f>DAVERAGE(PlotSort2,"TMNIR",$BU$31:$BU$32)</f>
        <v>0.57424999999999993</v>
      </c>
      <c r="BP28" s="4">
        <f>DSTDEV(PlotSort2,"TMNIR",$BU$31:$BU$32)/SQRT($BH28)</f>
        <v>8.499999999999619E-4</v>
      </c>
      <c r="BQ28" s="4">
        <f>DAVERAGE(PlotSort2,"NDRE",$BU$31:$BU$32)</f>
        <v>0.4630038509411708</v>
      </c>
      <c r="BR28" s="4">
        <f>DSTDEV(PlotSort2,"NDRE",$BU$31:$BU$32)/SQRT($BH28)</f>
        <v>8.7811778496161008E-3</v>
      </c>
      <c r="BS28" s="4">
        <f>DAVERAGE(PlotSort2,"rvi",$BU$31:$BU$32)</f>
        <v>15.605044392712106</v>
      </c>
      <c r="BT28" s="4">
        <f>DSTDEV(PlotSort2,"rvi",$BU$31:$BU$32)/SQRT($BH28)</f>
        <v>1.1617194556843957</v>
      </c>
      <c r="BU28" s="17">
        <f>DAVERAGE(PlotSort2,"ndvi",$BU$31:$BU$32)</f>
        <v>0.87896223451256272</v>
      </c>
      <c r="BV28" s="4">
        <f>DSTDEV(PlotSort2,"ndvi",$BU$31:$BU$32)/SQRT($BH28)</f>
        <v>8.4680247588518331E-3</v>
      </c>
      <c r="BW28" s="17">
        <f>DAVERAGE(PlotSort2,"SAVI",$BU$31:$BU$32)</f>
        <v>0.72520683784570772</v>
      </c>
      <c r="BX28" s="4">
        <f>DSTDEV(PlotSort2,"SAVI",$BU$31:$BU$32)/SQRT($BH28)</f>
        <v>5.9992194825777001E-3</v>
      </c>
      <c r="BY28" s="17">
        <f>DAVERAGE(PlotSort2,"CCCI",$BU$31:$BU$32)</f>
        <v>0.50516760928887583</v>
      </c>
      <c r="BZ28" s="4">
        <f>DSTDEV(PlotSort2,"CCCI",$BU$31:$BU$32)/SQRT($BH28)</f>
        <v>2.4133938020192144E-2</v>
      </c>
    </row>
    <row r="29" spans="2:78" ht="13.5" customHeight="1" x14ac:dyDescent="0.2">
      <c r="B29" s="10">
        <v>227</v>
      </c>
      <c r="C29" s="10">
        <v>9.5739999999999998</v>
      </c>
      <c r="D29" s="10">
        <v>227.39892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27.5</v>
      </c>
      <c r="Q29" s="24">
        <v>2.41</v>
      </c>
      <c r="R29" s="24">
        <v>1.26</v>
      </c>
      <c r="S29" s="24">
        <v>44.56</v>
      </c>
      <c r="T29" s="24">
        <v>104.33</v>
      </c>
      <c r="U29" s="10">
        <v>5</v>
      </c>
      <c r="V29" s="10">
        <v>2.5</v>
      </c>
      <c r="W29" s="10">
        <v>0</v>
      </c>
      <c r="X29" s="10">
        <v>3</v>
      </c>
      <c r="Y29" s="10">
        <v>8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1.056</v>
      </c>
      <c r="AK29" s="10">
        <v>1.47E-2</v>
      </c>
      <c r="AL29" s="11">
        <v>3.0200000000000001E-2</v>
      </c>
      <c r="AM29" s="11">
        <v>4.0000000000000002E-4</v>
      </c>
      <c r="AN29" s="11">
        <v>2.8795999999999999</v>
      </c>
      <c r="AO29" s="11">
        <v>3.3E-3</v>
      </c>
      <c r="AP29" s="11">
        <v>0.23710000000000001</v>
      </c>
      <c r="AQ29" s="11">
        <v>2.9999999999999997E-4</v>
      </c>
      <c r="AR29" s="11">
        <v>1.99</v>
      </c>
      <c r="AS29" s="11">
        <v>5.5899999999999998E-2</v>
      </c>
      <c r="AT29" s="11">
        <v>3.0099999999999998E-2</v>
      </c>
      <c r="AU29" s="11">
        <v>8.0000000000000004E-4</v>
      </c>
      <c r="AV29" s="11">
        <v>52.149799999999999</v>
      </c>
      <c r="AW29" s="11">
        <v>0.1893</v>
      </c>
      <c r="AX29" s="11">
        <v>0.61439999999999995</v>
      </c>
      <c r="AY29" s="11">
        <v>2.2000000000000001E-3</v>
      </c>
      <c r="AZ29" s="11">
        <v>0.44310041103934233</v>
      </c>
      <c r="BA29" s="11">
        <v>20.411960132890364</v>
      </c>
      <c r="BB29" s="11">
        <v>0.90659425911559344</v>
      </c>
      <c r="BC29" s="11">
        <v>0.76579292267365662</v>
      </c>
      <c r="BD29" s="11">
        <v>0.31780374649994275</v>
      </c>
      <c r="BE29" s="27"/>
      <c r="BF29" s="5"/>
    </row>
    <row r="30" spans="2:78" ht="13.5" customHeight="1" x14ac:dyDescent="0.2">
      <c r="B30" s="10">
        <v>227</v>
      </c>
      <c r="C30" s="10">
        <v>9.5660000000000007</v>
      </c>
      <c r="D30" s="10">
        <v>227.39858000000001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27.5</v>
      </c>
      <c r="Q30" s="24">
        <v>2.41</v>
      </c>
      <c r="R30" s="24">
        <v>1.26</v>
      </c>
      <c r="S30" s="24">
        <v>44.66</v>
      </c>
      <c r="T30" s="24">
        <v>104.24</v>
      </c>
      <c r="U30" s="10">
        <v>5</v>
      </c>
      <c r="V30" s="10">
        <v>2.5</v>
      </c>
      <c r="W30" s="10">
        <v>0</v>
      </c>
      <c r="X30" s="10">
        <v>3</v>
      </c>
      <c r="Y30" s="10">
        <v>8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0.98760000000000003</v>
      </c>
      <c r="AK30" s="10">
        <v>2.87E-2</v>
      </c>
      <c r="AL30" s="11">
        <v>2.8199999999999999E-2</v>
      </c>
      <c r="AM30" s="11">
        <v>8.0000000000000004E-4</v>
      </c>
      <c r="AN30" s="11">
        <v>2.6328</v>
      </c>
      <c r="AO30" s="11">
        <v>1.21E-2</v>
      </c>
      <c r="AP30" s="11">
        <v>0.21679999999999999</v>
      </c>
      <c r="AQ30" s="11">
        <v>1E-3</v>
      </c>
      <c r="AR30" s="11">
        <v>1.8755999999999999</v>
      </c>
      <c r="AS30" s="11">
        <v>7.2900000000000006E-2</v>
      </c>
      <c r="AT30" s="11">
        <v>2.8400000000000002E-2</v>
      </c>
      <c r="AU30" s="11">
        <v>1.1000000000000001E-3</v>
      </c>
      <c r="AV30" s="11">
        <v>53.963500000000003</v>
      </c>
      <c r="AW30" s="11">
        <v>0.74670000000000003</v>
      </c>
      <c r="AX30" s="11">
        <v>0.63549999999999995</v>
      </c>
      <c r="AY30" s="11">
        <v>8.8000000000000005E-3</v>
      </c>
      <c r="AZ30" s="11">
        <v>0.49125894638038248</v>
      </c>
      <c r="BA30" s="11">
        <v>22.37676056338028</v>
      </c>
      <c r="BB30" s="11">
        <v>0.91444494652809161</v>
      </c>
      <c r="BC30" s="11">
        <v>0.78241257840020617</v>
      </c>
      <c r="BD30" s="11">
        <v>0.55713905570301281</v>
      </c>
      <c r="BE30" s="27"/>
      <c r="BF30" s="5"/>
      <c r="BH30" s="19" t="s">
        <v>116</v>
      </c>
    </row>
    <row r="31" spans="2:78" ht="13.5" customHeight="1" x14ac:dyDescent="0.2">
      <c r="B31" s="10">
        <v>227</v>
      </c>
      <c r="C31" s="10">
        <v>9.5579999999999998</v>
      </c>
      <c r="D31" s="10">
        <v>227.39824999999999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27.5</v>
      </c>
      <c r="Q31" s="24">
        <v>2.41</v>
      </c>
      <c r="R31" s="24">
        <v>1.26</v>
      </c>
      <c r="S31" s="24">
        <v>44.76</v>
      </c>
      <c r="T31" s="24">
        <v>104.15</v>
      </c>
      <c r="U31" s="10">
        <v>5</v>
      </c>
      <c r="V31" s="10">
        <v>2.5</v>
      </c>
      <c r="W31" s="10">
        <v>0</v>
      </c>
      <c r="X31" s="10">
        <v>3</v>
      </c>
      <c r="Y31" s="10">
        <v>8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0.93479999999999996</v>
      </c>
      <c r="AK31" s="10">
        <v>9.0899999999999995E-2</v>
      </c>
      <c r="AL31" s="11">
        <v>2.6700000000000002E-2</v>
      </c>
      <c r="AM31" s="11">
        <v>2.5999999999999999E-3</v>
      </c>
      <c r="AN31" s="11">
        <v>2.5695999999999999</v>
      </c>
      <c r="AO31" s="11">
        <v>0.28810000000000002</v>
      </c>
      <c r="AP31" s="11">
        <v>0.21149999999999999</v>
      </c>
      <c r="AQ31" s="11">
        <v>2.3699999999999999E-2</v>
      </c>
      <c r="AR31" s="11">
        <v>1.8452</v>
      </c>
      <c r="AS31" s="11">
        <v>0.2427</v>
      </c>
      <c r="AT31" s="11">
        <v>2.7900000000000001E-2</v>
      </c>
      <c r="AU31" s="11">
        <v>3.7000000000000002E-3</v>
      </c>
      <c r="AV31" s="11">
        <v>47.247199999999999</v>
      </c>
      <c r="AW31" s="11">
        <v>6.1109999999999998</v>
      </c>
      <c r="AX31" s="11">
        <v>0.55630000000000002</v>
      </c>
      <c r="AY31" s="11">
        <v>7.1900000000000006E-2</v>
      </c>
      <c r="AZ31" s="11">
        <v>0.44907528002083874</v>
      </c>
      <c r="BA31" s="11">
        <v>19.939068100358423</v>
      </c>
      <c r="BB31" s="11">
        <v>0.90448476549126999</v>
      </c>
      <c r="BC31" s="11">
        <v>0.73104593248478134</v>
      </c>
      <c r="BD31" s="11">
        <v>0.35609928582248435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227</v>
      </c>
      <c r="C32" s="10">
        <v>9.5500000000000007</v>
      </c>
      <c r="D32" s="10">
        <v>227.39792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27.5</v>
      </c>
      <c r="Q32" s="24">
        <v>2.41</v>
      </c>
      <c r="R32" s="24">
        <v>1.26</v>
      </c>
      <c r="S32" s="24">
        <v>44.85</v>
      </c>
      <c r="T32" s="24">
        <v>104.06</v>
      </c>
      <c r="U32" s="10">
        <v>5</v>
      </c>
      <c r="V32" s="10">
        <v>2.5</v>
      </c>
      <c r="W32" s="10">
        <v>0</v>
      </c>
      <c r="X32" s="10">
        <v>3</v>
      </c>
      <c r="Y32" s="10">
        <v>8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1.0490999999999999</v>
      </c>
      <c r="AK32" s="10">
        <v>4.1500000000000002E-2</v>
      </c>
      <c r="AL32" s="11">
        <v>0.03</v>
      </c>
      <c r="AM32" s="11">
        <v>1.1999999999999999E-3</v>
      </c>
      <c r="AN32" s="11">
        <v>2.8121999999999998</v>
      </c>
      <c r="AO32" s="11">
        <v>0.17349999999999999</v>
      </c>
      <c r="AP32" s="11">
        <v>0.23139999999999999</v>
      </c>
      <c r="AQ32" s="11">
        <v>1.43E-2</v>
      </c>
      <c r="AR32" s="11">
        <v>2.0432000000000001</v>
      </c>
      <c r="AS32" s="11">
        <v>0.11890000000000001</v>
      </c>
      <c r="AT32" s="11">
        <v>3.09E-2</v>
      </c>
      <c r="AU32" s="11">
        <v>1.8E-3</v>
      </c>
      <c r="AV32" s="11">
        <v>59.072000000000003</v>
      </c>
      <c r="AW32" s="11">
        <v>3.3342000000000001</v>
      </c>
      <c r="AX32" s="11">
        <v>0.69530000000000003</v>
      </c>
      <c r="AY32" s="11">
        <v>3.9199999999999999E-2</v>
      </c>
      <c r="AZ32" s="11">
        <v>0.50059350383079748</v>
      </c>
      <c r="BA32" s="11">
        <v>22.501618122977348</v>
      </c>
      <c r="BB32" s="11">
        <v>0.91489947672817395</v>
      </c>
      <c r="BC32" s="11">
        <v>0.81275485238949596</v>
      </c>
      <c r="BD32" s="11">
        <v>0.60627452862527864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227</v>
      </c>
      <c r="C33" s="10">
        <v>9.5419999999999998</v>
      </c>
      <c r="D33" s="10">
        <v>227.39758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27.5</v>
      </c>
      <c r="Q33" s="24">
        <v>2.41</v>
      </c>
      <c r="R33" s="24">
        <v>1.26</v>
      </c>
      <c r="S33" s="24">
        <v>44.95</v>
      </c>
      <c r="T33" s="24">
        <v>103.97</v>
      </c>
      <c r="U33" s="10">
        <v>5</v>
      </c>
      <c r="V33" s="10">
        <v>2.5</v>
      </c>
      <c r="W33" s="10">
        <v>0</v>
      </c>
      <c r="X33" s="10">
        <v>3</v>
      </c>
      <c r="Y33" s="10">
        <v>8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1.1169</v>
      </c>
      <c r="AK33" s="10">
        <v>3.15E-2</v>
      </c>
      <c r="AL33" s="11">
        <v>3.1899999999999998E-2</v>
      </c>
      <c r="AM33" s="11">
        <v>8.9999999999999998E-4</v>
      </c>
      <c r="AN33" s="11">
        <v>3.0265</v>
      </c>
      <c r="AO33" s="11">
        <v>5.0099999999999999E-2</v>
      </c>
      <c r="AP33" s="11">
        <v>0.24890000000000001</v>
      </c>
      <c r="AQ33" s="11">
        <v>4.1000000000000003E-3</v>
      </c>
      <c r="AR33" s="11">
        <v>2.1541000000000001</v>
      </c>
      <c r="AS33" s="11">
        <v>8.9399999999999993E-2</v>
      </c>
      <c r="AT33" s="11">
        <v>3.2599999999999997E-2</v>
      </c>
      <c r="AU33" s="11">
        <v>1.4E-3</v>
      </c>
      <c r="AV33" s="11">
        <v>59.2301</v>
      </c>
      <c r="AW33" s="11">
        <v>1.9322999999999999</v>
      </c>
      <c r="AX33" s="11">
        <v>0.69689999999999996</v>
      </c>
      <c r="AY33" s="11">
        <v>2.2700000000000001E-2</v>
      </c>
      <c r="AZ33" s="11">
        <v>0.47367308098963834</v>
      </c>
      <c r="BA33" s="11">
        <v>21.377300613496935</v>
      </c>
      <c r="BB33" s="11">
        <v>0.91062371487320093</v>
      </c>
      <c r="BC33" s="11">
        <v>0.81045140300935348</v>
      </c>
      <c r="BD33" s="11">
        <v>0.47282246019977781</v>
      </c>
      <c r="BE33" s="27"/>
      <c r="BF33" s="5"/>
    </row>
    <row r="34" spans="2:66" ht="13.5" customHeight="1" x14ac:dyDescent="0.2">
      <c r="B34" s="10">
        <v>227</v>
      </c>
      <c r="C34" s="10">
        <v>9.6140000000000008</v>
      </c>
      <c r="D34" s="10">
        <v>227.40057999999999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27.5</v>
      </c>
      <c r="Q34" s="24">
        <v>2.41</v>
      </c>
      <c r="R34" s="24">
        <v>1.26</v>
      </c>
      <c r="S34" s="24">
        <v>44.08</v>
      </c>
      <c r="T34" s="24">
        <v>104.79</v>
      </c>
      <c r="U34" s="10">
        <v>5</v>
      </c>
      <c r="V34" s="10">
        <v>2.5</v>
      </c>
      <c r="W34" s="10">
        <v>0</v>
      </c>
      <c r="X34" s="10">
        <v>3</v>
      </c>
      <c r="Y34" s="10">
        <v>8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0.86509999999999998</v>
      </c>
      <c r="AK34" s="10">
        <v>6.0499999999999998E-2</v>
      </c>
      <c r="AL34" s="11">
        <v>2.4799999999999999E-2</v>
      </c>
      <c r="AM34" s="11">
        <v>1.6999999999999999E-3</v>
      </c>
      <c r="AN34" s="11">
        <v>2.1038999999999999</v>
      </c>
      <c r="AO34" s="11">
        <v>0.2359</v>
      </c>
      <c r="AP34" s="11">
        <v>0.1736</v>
      </c>
      <c r="AQ34" s="11">
        <v>1.95E-2</v>
      </c>
      <c r="AR34" s="11">
        <v>1.6838</v>
      </c>
      <c r="AS34" s="11">
        <v>0.12609999999999999</v>
      </c>
      <c r="AT34" s="11">
        <v>2.5499999999999998E-2</v>
      </c>
      <c r="AU34" s="11">
        <v>1.9E-3</v>
      </c>
      <c r="AV34" s="11">
        <v>40.616199999999999</v>
      </c>
      <c r="AW34" s="11">
        <v>5.2249999999999996</v>
      </c>
      <c r="AX34" s="11">
        <v>0.4793</v>
      </c>
      <c r="AY34" s="11">
        <v>6.1699999999999998E-2</v>
      </c>
      <c r="AZ34" s="11">
        <v>0.46821871649563479</v>
      </c>
      <c r="BA34" s="11">
        <v>18.79607843137255</v>
      </c>
      <c r="BB34" s="11">
        <v>0.8989698890649761</v>
      </c>
      <c r="BC34" s="11">
        <v>0.67744824840764339</v>
      </c>
      <c r="BD34" s="11">
        <v>0.47621054408579272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227</v>
      </c>
      <c r="C35" s="10">
        <v>9.6219999999999999</v>
      </c>
      <c r="D35" s="10">
        <v>227.40092000000001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27.5</v>
      </c>
      <c r="Q35" s="24">
        <v>2.41</v>
      </c>
      <c r="R35" s="24">
        <v>1.26</v>
      </c>
      <c r="S35" s="24">
        <v>43.98</v>
      </c>
      <c r="T35" s="24">
        <v>104.88</v>
      </c>
      <c r="U35" s="10">
        <v>5</v>
      </c>
      <c r="V35" s="10">
        <v>2.5</v>
      </c>
      <c r="W35" s="10">
        <v>0</v>
      </c>
      <c r="X35" s="10">
        <v>3</v>
      </c>
      <c r="Y35" s="10">
        <v>8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1.0698000000000001</v>
      </c>
      <c r="AK35" s="10">
        <v>3.8899999999999997E-2</v>
      </c>
      <c r="AL35" s="11">
        <v>3.0599999999999999E-2</v>
      </c>
      <c r="AM35" s="11">
        <v>1.1000000000000001E-3</v>
      </c>
      <c r="AN35" s="11">
        <v>2.7886000000000002</v>
      </c>
      <c r="AO35" s="11">
        <v>1.5900000000000001E-2</v>
      </c>
      <c r="AP35" s="11">
        <v>0.2301</v>
      </c>
      <c r="AQ35" s="11">
        <v>1.2999999999999999E-3</v>
      </c>
      <c r="AR35" s="11">
        <v>2.0266999999999999</v>
      </c>
      <c r="AS35" s="11">
        <v>9.5200000000000007E-2</v>
      </c>
      <c r="AT35" s="11">
        <v>3.0700000000000002E-2</v>
      </c>
      <c r="AU35" s="11">
        <v>1.4E-3</v>
      </c>
      <c r="AV35" s="11">
        <v>56.041400000000003</v>
      </c>
      <c r="AW35" s="11">
        <v>6.6600000000000006E-2</v>
      </c>
      <c r="AX35" s="11">
        <v>0.66149999999999998</v>
      </c>
      <c r="AY35" s="11">
        <v>8.0000000000000004E-4</v>
      </c>
      <c r="AZ35" s="11">
        <v>0.4838492597577389</v>
      </c>
      <c r="BA35" s="11">
        <v>21.547231270358303</v>
      </c>
      <c r="BB35" s="11">
        <v>0.91129731291534255</v>
      </c>
      <c r="BC35" s="11">
        <v>0.79365878208354301</v>
      </c>
      <c r="BD35" s="11">
        <v>0.52609240768537546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227</v>
      </c>
      <c r="C36" s="10">
        <v>9.6300000000000008</v>
      </c>
      <c r="D36" s="10">
        <v>227.40125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27.5</v>
      </c>
      <c r="Q36" s="24">
        <v>2.41</v>
      </c>
      <c r="R36" s="24">
        <v>1.26</v>
      </c>
      <c r="S36" s="24">
        <v>43.88</v>
      </c>
      <c r="T36" s="24">
        <v>104.97</v>
      </c>
      <c r="U36" s="10">
        <v>5</v>
      </c>
      <c r="V36" s="10">
        <v>2.5</v>
      </c>
      <c r="W36" s="10">
        <v>0</v>
      </c>
      <c r="X36" s="10">
        <v>3</v>
      </c>
      <c r="Y36" s="10">
        <v>8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1.0364</v>
      </c>
      <c r="AK36" s="10">
        <v>1.1900000000000001E-2</v>
      </c>
      <c r="AL36" s="11">
        <v>2.9700000000000001E-2</v>
      </c>
      <c r="AM36" s="11">
        <v>2.9999999999999997E-4</v>
      </c>
      <c r="AN36" s="11">
        <v>3.0032000000000001</v>
      </c>
      <c r="AO36" s="11">
        <v>4.0300000000000002E-2</v>
      </c>
      <c r="AP36" s="11">
        <v>0.24790000000000001</v>
      </c>
      <c r="AQ36" s="11">
        <v>3.3E-3</v>
      </c>
      <c r="AR36" s="11">
        <v>2.0647000000000002</v>
      </c>
      <c r="AS36" s="11">
        <v>1.8E-3</v>
      </c>
      <c r="AT36" s="11">
        <v>3.1300000000000001E-2</v>
      </c>
      <c r="AU36" s="11">
        <v>0</v>
      </c>
      <c r="AV36" s="11">
        <v>55.278100000000002</v>
      </c>
      <c r="AW36" s="11">
        <v>0.38059999999999999</v>
      </c>
      <c r="AX36" s="11">
        <v>0.65269999999999995</v>
      </c>
      <c r="AY36" s="11">
        <v>4.4999999999999997E-3</v>
      </c>
      <c r="AZ36" s="11">
        <v>0.44947812569398177</v>
      </c>
      <c r="BA36" s="11">
        <v>20.853035143769965</v>
      </c>
      <c r="BB36" s="11">
        <v>0.90847953216374266</v>
      </c>
      <c r="BC36" s="11">
        <v>0.78724662162162162</v>
      </c>
      <c r="BD36" s="11">
        <v>0.34738809519963254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227</v>
      </c>
      <c r="C37" s="10">
        <v>9.6370000000000005</v>
      </c>
      <c r="D37" s="10">
        <v>227.40154000000001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27.5</v>
      </c>
      <c r="Q37" s="24">
        <v>2.41</v>
      </c>
      <c r="R37" s="24">
        <v>1.26</v>
      </c>
      <c r="S37" s="24">
        <v>43.8</v>
      </c>
      <c r="T37" s="24">
        <v>105.05</v>
      </c>
      <c r="U37" s="10">
        <v>5</v>
      </c>
      <c r="V37" s="10">
        <v>2.5</v>
      </c>
      <c r="W37" s="10">
        <v>0</v>
      </c>
      <c r="X37" s="10">
        <v>3</v>
      </c>
      <c r="Y37" s="10">
        <v>8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0.93140000000000001</v>
      </c>
      <c r="AK37" s="10">
        <v>2.6100000000000002E-2</v>
      </c>
      <c r="AL37" s="11">
        <v>2.6700000000000002E-2</v>
      </c>
      <c r="AM37" s="11">
        <v>6.9999999999999999E-4</v>
      </c>
      <c r="AN37" s="11">
        <v>2.4249999999999998</v>
      </c>
      <c r="AO37" s="11">
        <v>6.88E-2</v>
      </c>
      <c r="AP37" s="11">
        <v>0.20019999999999999</v>
      </c>
      <c r="AQ37" s="11">
        <v>5.7000000000000002E-3</v>
      </c>
      <c r="AR37" s="11">
        <v>1.7634000000000001</v>
      </c>
      <c r="AS37" s="11">
        <v>6.5299999999999997E-2</v>
      </c>
      <c r="AT37" s="11">
        <v>2.6700000000000002E-2</v>
      </c>
      <c r="AU37" s="11">
        <v>1E-3</v>
      </c>
      <c r="AV37" s="11">
        <v>50.862200000000001</v>
      </c>
      <c r="AW37" s="11">
        <v>0.58660000000000001</v>
      </c>
      <c r="AX37" s="11">
        <v>0.60070000000000001</v>
      </c>
      <c r="AY37" s="11">
        <v>6.8999999999999999E-3</v>
      </c>
      <c r="AZ37" s="11">
        <v>0.50006242976651272</v>
      </c>
      <c r="BA37" s="11">
        <v>22.49812734082397</v>
      </c>
      <c r="BB37" s="11">
        <v>0.91488683455530784</v>
      </c>
      <c r="BC37" s="11">
        <v>0.76370409792442795</v>
      </c>
      <c r="BD37" s="11">
        <v>0.60344135904047047</v>
      </c>
      <c r="BE37" s="27"/>
      <c r="BF37" s="5"/>
      <c r="BI37" s="22">
        <v>2</v>
      </c>
    </row>
    <row r="38" spans="2:66" ht="13.5" customHeight="1" x14ac:dyDescent="0.2">
      <c r="B38" s="10">
        <v>227</v>
      </c>
      <c r="C38" s="10">
        <v>9.6449999999999996</v>
      </c>
      <c r="D38" s="10">
        <v>227.40187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27.5</v>
      </c>
      <c r="Q38" s="24">
        <v>2.41</v>
      </c>
      <c r="R38" s="24">
        <v>1.26</v>
      </c>
      <c r="S38" s="24">
        <v>43.7</v>
      </c>
      <c r="T38" s="24">
        <v>105.14</v>
      </c>
      <c r="U38" s="10">
        <v>5</v>
      </c>
      <c r="V38" s="10">
        <v>2.5</v>
      </c>
      <c r="W38" s="10">
        <v>0</v>
      </c>
      <c r="X38" s="10">
        <v>3</v>
      </c>
      <c r="Y38" s="10">
        <v>8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0.9597</v>
      </c>
      <c r="AK38" s="10">
        <v>5.0500000000000003E-2</v>
      </c>
      <c r="AL38" s="11">
        <v>2.75E-2</v>
      </c>
      <c r="AM38" s="11">
        <v>1.4E-3</v>
      </c>
      <c r="AN38" s="11">
        <v>2.7286000000000001</v>
      </c>
      <c r="AO38" s="11">
        <v>0.1268</v>
      </c>
      <c r="AP38" s="11">
        <v>0.22539999999999999</v>
      </c>
      <c r="AQ38" s="11">
        <v>1.0500000000000001E-2</v>
      </c>
      <c r="AR38" s="11">
        <v>1.99</v>
      </c>
      <c r="AS38" s="11">
        <v>7.1099999999999997E-2</v>
      </c>
      <c r="AT38" s="11">
        <v>3.0200000000000001E-2</v>
      </c>
      <c r="AU38" s="11">
        <v>1.1000000000000001E-3</v>
      </c>
      <c r="AV38" s="11">
        <v>47.243000000000002</v>
      </c>
      <c r="AW38" s="11">
        <v>2.105</v>
      </c>
      <c r="AX38" s="11">
        <v>0.55820000000000003</v>
      </c>
      <c r="AY38" s="11">
        <v>2.4899999999999999E-2</v>
      </c>
      <c r="AZ38" s="11">
        <v>0.42470648289943852</v>
      </c>
      <c r="BA38" s="11">
        <v>18.483443708609272</v>
      </c>
      <c r="BB38" s="11">
        <v>0.89734874235214135</v>
      </c>
      <c r="BC38" s="11">
        <v>0.72767364939360535</v>
      </c>
      <c r="BD38" s="11">
        <v>0.24199463573972235</v>
      </c>
      <c r="BE38" s="27"/>
      <c r="BF38" s="5"/>
      <c r="BI38" s="22">
        <v>3</v>
      </c>
      <c r="BJ38" s="3"/>
    </row>
    <row r="39" spans="2:66" ht="13.5" customHeight="1" x14ac:dyDescent="0.2">
      <c r="B39" s="10">
        <v>227</v>
      </c>
      <c r="C39" s="10">
        <v>9.6530000000000005</v>
      </c>
      <c r="D39" s="10">
        <v>227.40221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27.5</v>
      </c>
      <c r="Q39" s="24">
        <v>2.41</v>
      </c>
      <c r="R39" s="24">
        <v>1.26</v>
      </c>
      <c r="S39" s="24">
        <v>43.6</v>
      </c>
      <c r="T39" s="24">
        <v>105.24</v>
      </c>
      <c r="U39" s="10">
        <v>5</v>
      </c>
      <c r="V39" s="10">
        <v>2.5</v>
      </c>
      <c r="W39" s="10">
        <v>0</v>
      </c>
      <c r="X39" s="10">
        <v>3</v>
      </c>
      <c r="Y39" s="10">
        <v>8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0.71760000000000002</v>
      </c>
      <c r="AK39" s="10">
        <v>3.1300000000000001E-2</v>
      </c>
      <c r="AL39" s="11">
        <v>2.06E-2</v>
      </c>
      <c r="AM39" s="11">
        <v>8.9999999999999998E-4</v>
      </c>
      <c r="AN39" s="11">
        <v>1.9536</v>
      </c>
      <c r="AO39" s="11">
        <v>2.3699999999999999E-2</v>
      </c>
      <c r="AP39" s="11">
        <v>0.16139999999999999</v>
      </c>
      <c r="AQ39" s="11">
        <v>2E-3</v>
      </c>
      <c r="AR39" s="11">
        <v>1.3419000000000001</v>
      </c>
      <c r="AS39" s="11">
        <v>2.46E-2</v>
      </c>
      <c r="AT39" s="11">
        <v>2.0400000000000001E-2</v>
      </c>
      <c r="AU39" s="11">
        <v>4.0000000000000002E-4</v>
      </c>
      <c r="AV39" s="11">
        <v>41.5334</v>
      </c>
      <c r="AW39" s="11">
        <v>0.78</v>
      </c>
      <c r="AX39" s="11">
        <v>0.4909</v>
      </c>
      <c r="AY39" s="11">
        <v>9.1999999999999998E-3</v>
      </c>
      <c r="AZ39" s="11">
        <v>0.50513567376973789</v>
      </c>
      <c r="BA39" s="11">
        <v>24.063725490196077</v>
      </c>
      <c r="BB39" s="11">
        <v>0.92020340309016246</v>
      </c>
      <c r="BC39" s="11">
        <v>0.69786413527143298</v>
      </c>
      <c r="BD39" s="11">
        <v>0.61522094764596313</v>
      </c>
      <c r="BE39" s="27"/>
      <c r="BF39" s="5"/>
    </row>
    <row r="40" spans="2:66" ht="13.5" customHeight="1" x14ac:dyDescent="0.2">
      <c r="B40" s="10">
        <v>227</v>
      </c>
      <c r="C40" s="10">
        <v>9.6620000000000008</v>
      </c>
      <c r="D40" s="10">
        <v>227.40258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27.5</v>
      </c>
      <c r="Q40" s="24">
        <v>2.41</v>
      </c>
      <c r="R40" s="24">
        <v>1.26</v>
      </c>
      <c r="S40" s="24">
        <v>43.49</v>
      </c>
      <c r="T40" s="24">
        <v>105.34</v>
      </c>
      <c r="U40" s="10">
        <v>5</v>
      </c>
      <c r="V40" s="10">
        <v>2.5</v>
      </c>
      <c r="W40" s="10">
        <v>0</v>
      </c>
      <c r="X40" s="10">
        <v>3</v>
      </c>
      <c r="Y40" s="10">
        <v>8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0.79400000000000004</v>
      </c>
      <c r="AK40" s="10">
        <v>4.1000000000000003E-3</v>
      </c>
      <c r="AL40" s="11">
        <v>2.2800000000000001E-2</v>
      </c>
      <c r="AM40" s="11">
        <v>1E-4</v>
      </c>
      <c r="AN40" s="11">
        <v>2.0617000000000001</v>
      </c>
      <c r="AO40" s="11">
        <v>7.1499999999999994E-2</v>
      </c>
      <c r="AP40" s="11">
        <v>0.1704</v>
      </c>
      <c r="AQ40" s="11">
        <v>5.8999999999999999E-3</v>
      </c>
      <c r="AR40" s="11">
        <v>1.5354000000000001</v>
      </c>
      <c r="AS40" s="11">
        <v>1.1599999999999999E-2</v>
      </c>
      <c r="AT40" s="11">
        <v>2.3300000000000001E-2</v>
      </c>
      <c r="AU40" s="11">
        <v>2.0000000000000001E-4</v>
      </c>
      <c r="AV40" s="11">
        <v>41.034199999999998</v>
      </c>
      <c r="AW40" s="11">
        <v>1.5911999999999999</v>
      </c>
      <c r="AX40" s="11">
        <v>0.48509999999999998</v>
      </c>
      <c r="AY40" s="11">
        <v>1.8800000000000001E-2</v>
      </c>
      <c r="AZ40" s="11">
        <v>0.48009153318077802</v>
      </c>
      <c r="BA40" s="11">
        <v>20.819742489270386</v>
      </c>
      <c r="BB40" s="11">
        <v>0.90833988985051151</v>
      </c>
      <c r="BC40" s="11">
        <v>0.68692978976596586</v>
      </c>
      <c r="BD40" s="11">
        <v>0.51418204796994871</v>
      </c>
      <c r="BE40" s="27"/>
      <c r="BF40" s="5"/>
    </row>
    <row r="41" spans="2:66" ht="13.5" customHeight="1" x14ac:dyDescent="0.2">
      <c r="B41" s="10">
        <v>227</v>
      </c>
      <c r="C41" s="10">
        <v>9.67</v>
      </c>
      <c r="D41" s="10">
        <v>227.40291999999999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27.5</v>
      </c>
      <c r="Q41" s="24">
        <v>2.41</v>
      </c>
      <c r="R41" s="24">
        <v>1.26</v>
      </c>
      <c r="S41" s="24">
        <v>43.4</v>
      </c>
      <c r="T41" s="24">
        <v>105.44</v>
      </c>
      <c r="U41" s="10">
        <v>5</v>
      </c>
      <c r="V41" s="10">
        <v>2.5</v>
      </c>
      <c r="W41" s="10">
        <v>0</v>
      </c>
      <c r="X41" s="10">
        <v>3</v>
      </c>
      <c r="Y41" s="10">
        <v>8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0.86660000000000004</v>
      </c>
      <c r="AK41" s="10">
        <v>8.6199999999999999E-2</v>
      </c>
      <c r="AL41" s="11">
        <v>2.4799999999999999E-2</v>
      </c>
      <c r="AM41" s="11">
        <v>2.5000000000000001E-3</v>
      </c>
      <c r="AN41" s="11">
        <v>2.3416999999999999</v>
      </c>
      <c r="AO41" s="11">
        <v>0.26029999999999998</v>
      </c>
      <c r="AP41" s="11">
        <v>0.19359999999999999</v>
      </c>
      <c r="AQ41" s="11">
        <v>2.1499999999999998E-2</v>
      </c>
      <c r="AR41" s="11">
        <v>1.6977</v>
      </c>
      <c r="AS41" s="11">
        <v>0.1855</v>
      </c>
      <c r="AT41" s="11">
        <v>2.58E-2</v>
      </c>
      <c r="AU41" s="11">
        <v>2.8E-3</v>
      </c>
      <c r="AV41" s="11">
        <v>45.321100000000001</v>
      </c>
      <c r="AW41" s="11">
        <v>3.4112</v>
      </c>
      <c r="AX41" s="11">
        <v>0.53600000000000003</v>
      </c>
      <c r="AY41" s="11">
        <v>4.0300000000000002E-2</v>
      </c>
      <c r="AZ41" s="11">
        <v>0.4692982456140351</v>
      </c>
      <c r="BA41" s="11">
        <v>20.775193798449614</v>
      </c>
      <c r="BB41" s="11">
        <v>0.90815236739053029</v>
      </c>
      <c r="BC41" s="11">
        <v>0.72075720474665661</v>
      </c>
      <c r="BD41" s="11">
        <v>0.45603830464756878</v>
      </c>
      <c r="BE41" s="27"/>
      <c r="BF41" s="5"/>
    </row>
    <row r="42" spans="2:66" ht="13.5" customHeight="1" x14ac:dyDescent="0.2">
      <c r="B42" s="10">
        <v>227</v>
      </c>
      <c r="C42" s="10">
        <v>9.4740000000000002</v>
      </c>
      <c r="D42" s="10">
        <v>227.39474999999999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27.5</v>
      </c>
      <c r="Q42" s="24">
        <v>2.41</v>
      </c>
      <c r="R42" s="24">
        <v>1.26</v>
      </c>
      <c r="S42" s="24">
        <v>45.78</v>
      </c>
      <c r="T42" s="24">
        <v>103.21</v>
      </c>
      <c r="U42" s="10">
        <v>5</v>
      </c>
      <c r="V42" s="10">
        <v>2.5</v>
      </c>
      <c r="W42" s="10">
        <v>0</v>
      </c>
      <c r="X42" s="10">
        <v>3</v>
      </c>
      <c r="Y42" s="10">
        <v>8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5.5769000000000002</v>
      </c>
      <c r="AK42" s="10">
        <v>8.8999999999999996E-2</v>
      </c>
      <c r="AL42" s="11">
        <v>0.15890000000000001</v>
      </c>
      <c r="AM42" s="11">
        <v>2.5000000000000001E-3</v>
      </c>
      <c r="AN42" s="11">
        <v>2.5609000000000002</v>
      </c>
      <c r="AO42" s="11">
        <v>5.3699999999999998E-2</v>
      </c>
      <c r="AP42" s="11">
        <v>0.21</v>
      </c>
      <c r="AQ42" s="11">
        <v>4.4000000000000003E-3</v>
      </c>
      <c r="AR42" s="11">
        <v>10.603300000000001</v>
      </c>
      <c r="AS42" s="11">
        <v>0.18149999999999999</v>
      </c>
      <c r="AT42" s="11">
        <v>0.16009999999999999</v>
      </c>
      <c r="AU42" s="11">
        <v>2.7000000000000001E-3</v>
      </c>
      <c r="AV42" s="11">
        <v>20.5566</v>
      </c>
      <c r="AW42" s="11">
        <v>0.35360000000000003</v>
      </c>
      <c r="AX42" s="11">
        <v>0.2412</v>
      </c>
      <c r="AY42" s="11">
        <v>4.1000000000000003E-3</v>
      </c>
      <c r="AZ42" s="11">
        <v>6.9148936170212782E-2</v>
      </c>
      <c r="BA42" s="11">
        <v>1.5065584009993755</v>
      </c>
      <c r="BB42" s="11">
        <v>0.2020931971093945</v>
      </c>
      <c r="BC42" s="11">
        <v>0.13497170753356263</v>
      </c>
      <c r="BD42" s="11">
        <v>-4.0389239360414053E-2</v>
      </c>
      <c r="BE42" s="27"/>
      <c r="BF42" s="5"/>
    </row>
    <row r="43" spans="2:66" ht="13.5" customHeight="1" x14ac:dyDescent="0.2">
      <c r="B43" s="10">
        <v>227</v>
      </c>
      <c r="C43" s="10">
        <v>9.4809999999999999</v>
      </c>
      <c r="D43" s="10">
        <v>227.39503999999999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27.5</v>
      </c>
      <c r="Q43" s="24">
        <v>2.41</v>
      </c>
      <c r="R43" s="24">
        <v>1.26</v>
      </c>
      <c r="S43" s="24">
        <v>45.7</v>
      </c>
      <c r="T43" s="24">
        <v>103.29</v>
      </c>
      <c r="U43" s="10">
        <v>5</v>
      </c>
      <c r="V43" s="10">
        <v>2.5</v>
      </c>
      <c r="W43" s="10">
        <v>0</v>
      </c>
      <c r="X43" s="10">
        <v>3</v>
      </c>
      <c r="Y43" s="10">
        <v>8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1.3651</v>
      </c>
      <c r="AK43" s="10">
        <v>7.9699999999999993E-2</v>
      </c>
      <c r="AL43" s="11">
        <v>3.8899999999999997E-2</v>
      </c>
      <c r="AM43" s="11">
        <v>2.3E-3</v>
      </c>
      <c r="AN43" s="11">
        <v>2.6238000000000001</v>
      </c>
      <c r="AO43" s="11">
        <v>0.1076</v>
      </c>
      <c r="AP43" s="11">
        <v>0.2152</v>
      </c>
      <c r="AQ43" s="11">
        <v>8.8000000000000005E-3</v>
      </c>
      <c r="AR43" s="11">
        <v>2.6265999999999998</v>
      </c>
      <c r="AS43" s="11">
        <v>0.1202</v>
      </c>
      <c r="AT43" s="11">
        <v>3.9699999999999999E-2</v>
      </c>
      <c r="AU43" s="11">
        <v>1.8E-3</v>
      </c>
      <c r="AV43" s="11">
        <v>48.857100000000003</v>
      </c>
      <c r="AW43" s="11">
        <v>0.40770000000000001</v>
      </c>
      <c r="AX43" s="11">
        <v>0.57340000000000002</v>
      </c>
      <c r="AY43" s="11">
        <v>4.7999999999999996E-3</v>
      </c>
      <c r="AZ43" s="11">
        <v>0.45422267309155467</v>
      </c>
      <c r="BA43" s="11">
        <v>14.443324937027709</v>
      </c>
      <c r="BB43" s="11">
        <v>0.87049420975371083</v>
      </c>
      <c r="BC43" s="11">
        <v>0.71920761836313007</v>
      </c>
      <c r="BD43" s="11">
        <v>0.48103367126868368</v>
      </c>
      <c r="BE43" s="27"/>
      <c r="BF43" s="5"/>
    </row>
    <row r="44" spans="2:66" ht="13.5" customHeight="1" x14ac:dyDescent="0.2">
      <c r="B44" s="10">
        <v>227</v>
      </c>
      <c r="C44" s="10">
        <v>9.4879999999999995</v>
      </c>
      <c r="D44" s="10">
        <v>227.39533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27.5</v>
      </c>
      <c r="Q44" s="24">
        <v>2.41</v>
      </c>
      <c r="R44" s="24">
        <v>1.26</v>
      </c>
      <c r="S44" s="24">
        <v>45.61</v>
      </c>
      <c r="T44" s="24">
        <v>103.36</v>
      </c>
      <c r="U44" s="10">
        <v>5</v>
      </c>
      <c r="V44" s="10">
        <v>2.5</v>
      </c>
      <c r="W44" s="10">
        <v>0</v>
      </c>
      <c r="X44" s="10">
        <v>3</v>
      </c>
      <c r="Y44" s="10">
        <v>8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8.3490000000000002</v>
      </c>
      <c r="AK44" s="10">
        <v>0.1585</v>
      </c>
      <c r="AL44" s="11">
        <v>0.23810000000000001</v>
      </c>
      <c r="AM44" s="11">
        <v>4.4999999999999997E-3</v>
      </c>
      <c r="AN44" s="11">
        <v>3.1976</v>
      </c>
      <c r="AO44" s="11">
        <v>5.04E-2</v>
      </c>
      <c r="AP44" s="11">
        <v>0.26240000000000002</v>
      </c>
      <c r="AQ44" s="11">
        <v>4.1000000000000003E-3</v>
      </c>
      <c r="AR44" s="11">
        <v>15.437099999999999</v>
      </c>
      <c r="AS44" s="11">
        <v>0.30570000000000003</v>
      </c>
      <c r="AT44" s="11">
        <v>0.23319999999999999</v>
      </c>
      <c r="AU44" s="11">
        <v>4.5999999999999999E-3</v>
      </c>
      <c r="AV44" s="11">
        <v>25.209599999999998</v>
      </c>
      <c r="AW44" s="11">
        <v>0.39729999999999999</v>
      </c>
      <c r="AX44" s="11">
        <v>0.29599999999999999</v>
      </c>
      <c r="AY44" s="11">
        <v>4.7000000000000002E-3</v>
      </c>
      <c r="AZ44" s="11">
        <v>6.0171919770773574E-2</v>
      </c>
      <c r="BA44" s="11">
        <v>1.2692967409948541</v>
      </c>
      <c r="BB44" s="11">
        <v>0.11866969009826152</v>
      </c>
      <c r="BC44" s="11">
        <v>9.1527399922269714E-2</v>
      </c>
      <c r="BD44" s="11">
        <v>0.45765987322910234</v>
      </c>
      <c r="BE44" s="27"/>
      <c r="BF44" s="5"/>
    </row>
    <row r="45" spans="2:66" ht="13.5" customHeight="1" x14ac:dyDescent="0.2">
      <c r="B45" s="10">
        <v>227</v>
      </c>
      <c r="C45" s="10">
        <v>9.4960000000000004</v>
      </c>
      <c r="D45" s="10">
        <v>227.39567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27.5</v>
      </c>
      <c r="Q45" s="24">
        <v>2.41</v>
      </c>
      <c r="R45" s="24">
        <v>1.26</v>
      </c>
      <c r="S45" s="24">
        <v>45.51</v>
      </c>
      <c r="T45" s="24">
        <v>103.45</v>
      </c>
      <c r="U45" s="10">
        <v>5</v>
      </c>
      <c r="V45" s="10">
        <v>2.5</v>
      </c>
      <c r="W45" s="10">
        <v>0</v>
      </c>
      <c r="X45" s="10">
        <v>3</v>
      </c>
      <c r="Y45" s="10">
        <v>8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1.9349000000000001</v>
      </c>
      <c r="AK45" s="10">
        <v>2.1399999999999999E-2</v>
      </c>
      <c r="AL45" s="11">
        <v>5.5199999999999999E-2</v>
      </c>
      <c r="AM45" s="11">
        <v>5.9999999999999995E-4</v>
      </c>
      <c r="AN45" s="11">
        <v>2.4300999999999999</v>
      </c>
      <c r="AO45" s="11">
        <v>3.2599999999999997E-2</v>
      </c>
      <c r="AP45" s="11">
        <v>0.19950000000000001</v>
      </c>
      <c r="AQ45" s="11">
        <v>2.7000000000000001E-3</v>
      </c>
      <c r="AR45" s="11">
        <v>3.7164000000000001</v>
      </c>
      <c r="AS45" s="11">
        <v>0.15959999999999999</v>
      </c>
      <c r="AT45" s="11">
        <v>5.62E-2</v>
      </c>
      <c r="AU45" s="11">
        <v>2.3999999999999998E-3</v>
      </c>
      <c r="AV45" s="11">
        <v>39.195500000000003</v>
      </c>
      <c r="AW45" s="11">
        <v>0.87570000000000003</v>
      </c>
      <c r="AX45" s="11">
        <v>0.46029999999999999</v>
      </c>
      <c r="AY45" s="11">
        <v>1.03E-2</v>
      </c>
      <c r="AZ45" s="11">
        <v>0.39527129433161562</v>
      </c>
      <c r="BA45" s="11">
        <v>8.190391459074732</v>
      </c>
      <c r="BB45" s="11">
        <v>0.78238141335914824</v>
      </c>
      <c r="BC45" s="11">
        <v>0.59631087063453037</v>
      </c>
      <c r="BD45" s="11">
        <v>0.40197443713890874</v>
      </c>
      <c r="BE45" s="27"/>
      <c r="BF45" s="5"/>
    </row>
    <row r="46" spans="2:66" ht="13.5" customHeight="1" x14ac:dyDescent="0.2">
      <c r="B46" s="10">
        <v>227</v>
      </c>
      <c r="C46" s="10">
        <v>9.5020000000000007</v>
      </c>
      <c r="D46" s="10">
        <v>227.39591999999999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27.5</v>
      </c>
      <c r="Q46" s="24">
        <v>2.41</v>
      </c>
      <c r="R46" s="24">
        <v>1.26</v>
      </c>
      <c r="S46" s="24">
        <v>45.44</v>
      </c>
      <c r="T46" s="24">
        <v>103.52</v>
      </c>
      <c r="U46" s="10">
        <v>5</v>
      </c>
      <c r="V46" s="10">
        <v>2.5</v>
      </c>
      <c r="W46" s="10">
        <v>0</v>
      </c>
      <c r="X46" s="10">
        <v>3</v>
      </c>
      <c r="Y46" s="10">
        <v>8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5.6588000000000003</v>
      </c>
      <c r="AK46" s="10">
        <v>9.6100000000000005E-2</v>
      </c>
      <c r="AL46" s="11">
        <v>0.16139999999999999</v>
      </c>
      <c r="AM46" s="11">
        <v>2.7000000000000001E-3</v>
      </c>
      <c r="AN46" s="11">
        <v>2.6934999999999998</v>
      </c>
      <c r="AO46" s="11">
        <v>2.2100000000000002E-2</v>
      </c>
      <c r="AP46" s="11">
        <v>0.22120000000000001</v>
      </c>
      <c r="AQ46" s="11">
        <v>1.8E-3</v>
      </c>
      <c r="AR46" s="11">
        <v>10.9099</v>
      </c>
      <c r="AS46" s="11">
        <v>0.1618</v>
      </c>
      <c r="AT46" s="11">
        <v>0.16489999999999999</v>
      </c>
      <c r="AU46" s="11">
        <v>2.3999999999999998E-3</v>
      </c>
      <c r="AV46" s="11">
        <v>21.407399999999999</v>
      </c>
      <c r="AW46" s="11">
        <v>0.1643</v>
      </c>
      <c r="AX46" s="11">
        <v>0.2515</v>
      </c>
      <c r="AY46" s="11">
        <v>1.9E-3</v>
      </c>
      <c r="AZ46" s="11">
        <v>6.4099851914533518E-2</v>
      </c>
      <c r="BA46" s="11">
        <v>1.5251667677380232</v>
      </c>
      <c r="BB46" s="11">
        <v>0.20797310278578293</v>
      </c>
      <c r="BC46" s="11">
        <v>0.14175032736796161</v>
      </c>
      <c r="BD46" s="11">
        <v>-0.14957397128283567</v>
      </c>
      <c r="BE46" s="27"/>
      <c r="BF46" s="5"/>
    </row>
    <row r="47" spans="2:66" ht="13.5" customHeight="1" x14ac:dyDescent="0.2">
      <c r="B47" s="10">
        <v>227</v>
      </c>
      <c r="C47" s="10">
        <v>9.51</v>
      </c>
      <c r="D47" s="10">
        <v>227.39625000000001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27.5</v>
      </c>
      <c r="Q47" s="24">
        <v>2.41</v>
      </c>
      <c r="R47" s="24">
        <v>1.26</v>
      </c>
      <c r="S47" s="24">
        <v>45.34</v>
      </c>
      <c r="T47" s="24">
        <v>103.61</v>
      </c>
      <c r="U47" s="10">
        <v>5</v>
      </c>
      <c r="V47" s="10">
        <v>2.5</v>
      </c>
      <c r="W47" s="10">
        <v>0</v>
      </c>
      <c r="X47" s="10">
        <v>3</v>
      </c>
      <c r="Y47" s="10">
        <v>8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1.1832</v>
      </c>
      <c r="AK47" s="10">
        <v>1.23E-2</v>
      </c>
      <c r="AL47" s="11">
        <v>3.3799999999999997E-2</v>
      </c>
      <c r="AM47" s="11">
        <v>4.0000000000000002E-4</v>
      </c>
      <c r="AN47" s="11">
        <v>2.5124</v>
      </c>
      <c r="AO47" s="11">
        <v>7.3599999999999999E-2</v>
      </c>
      <c r="AP47" s="11">
        <v>0.2064</v>
      </c>
      <c r="AQ47" s="11">
        <v>6.0000000000000001E-3</v>
      </c>
      <c r="AR47" s="11">
        <v>2.2698999999999998</v>
      </c>
      <c r="AS47" s="11">
        <v>1.83E-2</v>
      </c>
      <c r="AT47" s="11">
        <v>3.4299999999999997E-2</v>
      </c>
      <c r="AU47" s="11">
        <v>2.9999999999999997E-4</v>
      </c>
      <c r="AV47" s="11">
        <v>48.944499999999998</v>
      </c>
      <c r="AW47" s="11">
        <v>1.2563</v>
      </c>
      <c r="AX47" s="11">
        <v>0.57509999999999994</v>
      </c>
      <c r="AY47" s="11">
        <v>1.4800000000000001E-2</v>
      </c>
      <c r="AZ47" s="11">
        <v>0.47178502879078688</v>
      </c>
      <c r="BA47" s="11">
        <v>16.766763848396501</v>
      </c>
      <c r="BB47" s="11">
        <v>0.8874302592714145</v>
      </c>
      <c r="BC47" s="11">
        <v>0.73120605732828547</v>
      </c>
      <c r="BD47" s="11">
        <v>0.52930154730906798</v>
      </c>
      <c r="BE47" s="27"/>
      <c r="BF47" s="5"/>
    </row>
    <row r="48" spans="2:66" ht="13.5" customHeight="1" x14ac:dyDescent="0.2">
      <c r="B48" s="10">
        <v>227</v>
      </c>
      <c r="C48" s="10">
        <v>9.5169999999999995</v>
      </c>
      <c r="D48" s="10">
        <v>227.39653999999999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27.5</v>
      </c>
      <c r="Q48" s="24">
        <v>2.41</v>
      </c>
      <c r="R48" s="24">
        <v>1.26</v>
      </c>
      <c r="S48" s="24">
        <v>45.26</v>
      </c>
      <c r="T48" s="24">
        <v>103.69</v>
      </c>
      <c r="U48" s="10">
        <v>5</v>
      </c>
      <c r="V48" s="10">
        <v>2.5</v>
      </c>
      <c r="W48" s="10">
        <v>0</v>
      </c>
      <c r="X48" s="10">
        <v>3</v>
      </c>
      <c r="Y48" s="10">
        <v>8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7.7529000000000003</v>
      </c>
      <c r="AK48" s="10">
        <v>0.29330000000000001</v>
      </c>
      <c r="AL48" s="11">
        <v>0.2213</v>
      </c>
      <c r="AM48" s="11">
        <v>8.3999999999999995E-3</v>
      </c>
      <c r="AN48" s="11">
        <v>2.9775</v>
      </c>
      <c r="AO48" s="11">
        <v>0.1132</v>
      </c>
      <c r="AP48" s="11">
        <v>0.24460000000000001</v>
      </c>
      <c r="AQ48" s="11">
        <v>9.2999999999999992E-3</v>
      </c>
      <c r="AR48" s="11">
        <v>14.3071</v>
      </c>
      <c r="AS48" s="11">
        <v>0.51229999999999998</v>
      </c>
      <c r="AT48" s="11">
        <v>0.21629999999999999</v>
      </c>
      <c r="AU48" s="11">
        <v>7.7000000000000002E-3</v>
      </c>
      <c r="AV48" s="11">
        <v>23.377099999999999</v>
      </c>
      <c r="AW48" s="11">
        <v>0.83199999999999996</v>
      </c>
      <c r="AX48" s="11">
        <v>0.27479999999999999</v>
      </c>
      <c r="AY48" s="11">
        <v>9.7999999999999997E-3</v>
      </c>
      <c r="AZ48" s="11">
        <v>5.8144012321909855E-2</v>
      </c>
      <c r="BA48" s="11">
        <v>1.2704576976421638</v>
      </c>
      <c r="BB48" s="11">
        <v>0.11912034208918754</v>
      </c>
      <c r="BC48" s="11">
        <v>8.8537988094036929E-2</v>
      </c>
      <c r="BD48" s="11">
        <v>0.41677496204960429</v>
      </c>
      <c r="BE48" s="27"/>
      <c r="BF48" s="5"/>
    </row>
    <row r="49" spans="2:57" ht="13.5" customHeight="1" x14ac:dyDescent="0.2">
      <c r="B49" s="10">
        <v>227</v>
      </c>
      <c r="C49" s="10">
        <v>9.5250000000000004</v>
      </c>
      <c r="D49" s="10">
        <v>227.39687000000001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27.5</v>
      </c>
      <c r="Q49" s="24">
        <v>2.41</v>
      </c>
      <c r="R49" s="24">
        <v>1.26</v>
      </c>
      <c r="S49" s="24">
        <v>45.16</v>
      </c>
      <c r="T49" s="24">
        <v>103.78</v>
      </c>
      <c r="U49" s="10">
        <v>5</v>
      </c>
      <c r="V49" s="10">
        <v>2.5</v>
      </c>
      <c r="W49" s="10">
        <v>0</v>
      </c>
      <c r="X49" s="10">
        <v>3</v>
      </c>
      <c r="Y49" s="10">
        <v>8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1.8292999999999999</v>
      </c>
      <c r="AK49" s="10">
        <v>1.34E-2</v>
      </c>
      <c r="AL49" s="11">
        <v>5.2200000000000003E-2</v>
      </c>
      <c r="AM49" s="11">
        <v>4.0000000000000002E-4</v>
      </c>
      <c r="AN49" s="11">
        <v>2.6457999999999999</v>
      </c>
      <c r="AO49" s="11">
        <v>0.1186</v>
      </c>
      <c r="AP49" s="11">
        <v>0.21740000000000001</v>
      </c>
      <c r="AQ49" s="11">
        <v>9.7000000000000003E-3</v>
      </c>
      <c r="AR49" s="11">
        <v>3.4512999999999998</v>
      </c>
      <c r="AS49" s="11">
        <v>1.0699999999999999E-2</v>
      </c>
      <c r="AT49" s="11">
        <v>5.2200000000000003E-2</v>
      </c>
      <c r="AU49" s="11">
        <v>2.0000000000000001E-4</v>
      </c>
      <c r="AV49" s="11">
        <v>43.819400000000002</v>
      </c>
      <c r="AW49" s="11">
        <v>2.2671999999999999</v>
      </c>
      <c r="AX49" s="11">
        <v>0.51519999999999999</v>
      </c>
      <c r="AY49" s="11">
        <v>2.6700000000000002E-2</v>
      </c>
      <c r="AZ49" s="11">
        <v>0.4064974064974064</v>
      </c>
      <c r="BA49" s="11">
        <v>9.8697318007662833</v>
      </c>
      <c r="BB49" s="11">
        <v>0.81600281988015499</v>
      </c>
      <c r="BC49" s="11">
        <v>0.65064643057897686</v>
      </c>
      <c r="BD49" s="11">
        <v>0.36701627972081857</v>
      </c>
      <c r="BE49" s="27"/>
    </row>
    <row r="50" spans="2:57" ht="13.5" customHeight="1" x14ac:dyDescent="0.2">
      <c r="B50" s="10">
        <v>227</v>
      </c>
      <c r="C50" s="10">
        <v>9.43</v>
      </c>
      <c r="D50" s="10">
        <v>227.39292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27.5</v>
      </c>
      <c r="Q50" s="24">
        <v>2.41</v>
      </c>
      <c r="R50" s="24">
        <v>1.26</v>
      </c>
      <c r="S50" s="24">
        <v>46.32</v>
      </c>
      <c r="T50" s="24">
        <v>102.73</v>
      </c>
      <c r="U50" s="10">
        <v>5</v>
      </c>
      <c r="V50" s="10">
        <v>2.5</v>
      </c>
      <c r="W50" s="10">
        <v>0</v>
      </c>
      <c r="X50" s="10">
        <v>3</v>
      </c>
      <c r="Y50" s="10">
        <v>8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9.2696000000000005</v>
      </c>
      <c r="AK50" s="10">
        <v>0.18959999999999999</v>
      </c>
      <c r="AL50" s="11">
        <v>0.26379999999999998</v>
      </c>
      <c r="AM50" s="11">
        <v>5.4000000000000003E-3</v>
      </c>
      <c r="AN50" s="11">
        <v>3.4659</v>
      </c>
      <c r="AO50" s="11">
        <v>7.1300000000000002E-2</v>
      </c>
      <c r="AP50" s="11">
        <v>0.28370000000000001</v>
      </c>
      <c r="AQ50" s="11">
        <v>5.7999999999999996E-3</v>
      </c>
      <c r="AR50" s="11">
        <v>17.129000000000001</v>
      </c>
      <c r="AS50" s="11">
        <v>0.3402</v>
      </c>
      <c r="AT50" s="11">
        <v>0.25840000000000002</v>
      </c>
      <c r="AU50" s="11">
        <v>5.1000000000000004E-3</v>
      </c>
      <c r="AV50" s="11">
        <v>27.2896</v>
      </c>
      <c r="AW50" s="11">
        <v>0.54290000000000005</v>
      </c>
      <c r="AX50" s="11">
        <v>0.3196</v>
      </c>
      <c r="AY50" s="11">
        <v>6.4000000000000003E-3</v>
      </c>
      <c r="AZ50" s="11">
        <v>5.9506050058014237E-2</v>
      </c>
      <c r="BA50" s="11">
        <v>1.2368421052631577</v>
      </c>
      <c r="BB50" s="11">
        <v>0.10588235294117641</v>
      </c>
      <c r="BC50" s="11">
        <v>8.5157699443413684E-2</v>
      </c>
      <c r="BD50" s="11">
        <v>0.56988253954436485</v>
      </c>
      <c r="BE50" s="27"/>
    </row>
    <row r="51" spans="2:57" ht="13.5" customHeight="1" x14ac:dyDescent="0.2">
      <c r="B51" s="10">
        <v>227</v>
      </c>
      <c r="C51" s="10">
        <v>9.2140000000000004</v>
      </c>
      <c r="D51" s="10">
        <v>227.38391999999999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27.5</v>
      </c>
      <c r="Q51" s="24">
        <v>2.41</v>
      </c>
      <c r="R51" s="24">
        <v>1.26</v>
      </c>
      <c r="S51" s="24">
        <v>48.98</v>
      </c>
      <c r="T51" s="24">
        <v>100.46</v>
      </c>
      <c r="U51" s="10">
        <v>5</v>
      </c>
      <c r="V51" s="10">
        <v>2.5</v>
      </c>
      <c r="W51" s="10">
        <v>0</v>
      </c>
      <c r="X51" s="10">
        <v>3</v>
      </c>
      <c r="Y51" s="10">
        <v>8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9.1390000000000011</v>
      </c>
      <c r="AK51" s="26">
        <v>0.29250000000000004</v>
      </c>
      <c r="AL51" s="26">
        <v>0.56200000000000006</v>
      </c>
      <c r="AM51" s="26">
        <v>1.7999999999999999E-2</v>
      </c>
      <c r="AN51" s="26">
        <v>3.0289999999999999</v>
      </c>
      <c r="AO51" s="26">
        <v>0.10050000000000001</v>
      </c>
      <c r="AP51" s="26">
        <v>0.54800000000000004</v>
      </c>
      <c r="AQ51" s="26">
        <v>1.7999999999999999E-2</v>
      </c>
      <c r="AR51" s="26">
        <v>17.180500000000002</v>
      </c>
      <c r="AS51" s="26">
        <v>0.55449999999999999</v>
      </c>
      <c r="AT51" s="26">
        <v>0.56300000000000006</v>
      </c>
      <c r="AU51" s="26">
        <v>1.7999999999999999E-2</v>
      </c>
      <c r="AV51" s="26">
        <v>21.180599999999998</v>
      </c>
      <c r="AW51" s="26">
        <v>0.6573</v>
      </c>
      <c r="AX51" s="26">
        <v>0.53859999999999997</v>
      </c>
      <c r="AY51" s="26">
        <v>1.67E-2</v>
      </c>
      <c r="AZ51" s="11">
        <v>-8.6508374746917683E-3</v>
      </c>
      <c r="BA51" s="11">
        <v>23.916518650088811</v>
      </c>
      <c r="BB51" s="11">
        <v>-2.2149600580973212E-2</v>
      </c>
      <c r="BC51" s="11">
        <v>-2.2852147852147939E-2</v>
      </c>
      <c r="BD51" s="11">
        <v>0.58791611858338877</v>
      </c>
      <c r="BE51" s="27"/>
    </row>
    <row r="52" spans="2:57" ht="13.5" customHeight="1" x14ac:dyDescent="0.2">
      <c r="B52" s="10">
        <v>227</v>
      </c>
      <c r="C52" s="10">
        <v>9.2050000000000001</v>
      </c>
      <c r="D52" s="10">
        <v>227.38354000000001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27.5</v>
      </c>
      <c r="Q52" s="24">
        <v>2.41</v>
      </c>
      <c r="R52" s="24">
        <v>1.26</v>
      </c>
      <c r="S52" s="24">
        <v>49.09</v>
      </c>
      <c r="T52" s="24">
        <v>100.37</v>
      </c>
      <c r="U52" s="10">
        <v>5</v>
      </c>
      <c r="V52" s="10">
        <v>2.5</v>
      </c>
      <c r="W52" s="10">
        <v>0</v>
      </c>
      <c r="X52" s="10">
        <v>3</v>
      </c>
      <c r="Y52" s="10">
        <v>8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15.3058</v>
      </c>
      <c r="AK52" s="10">
        <v>0.50560000000000005</v>
      </c>
      <c r="AL52" s="11">
        <v>0.99329999999999996</v>
      </c>
      <c r="AM52" s="11">
        <v>3.2599999999999997E-2</v>
      </c>
      <c r="AN52" s="11">
        <v>5.1879</v>
      </c>
      <c r="AO52" s="11">
        <v>0.1716</v>
      </c>
      <c r="AP52" s="11">
        <v>0.99299999999999999</v>
      </c>
      <c r="AQ52" s="11">
        <v>3.2599999999999997E-2</v>
      </c>
      <c r="AR52" s="11">
        <v>28.717500000000001</v>
      </c>
      <c r="AS52" s="11">
        <v>0.94499999999999995</v>
      </c>
      <c r="AT52" s="11">
        <v>0.99329999999999996</v>
      </c>
      <c r="AU52" s="11">
        <v>3.2500000000000001E-2</v>
      </c>
      <c r="AV52" s="11">
        <v>36.988599999999998</v>
      </c>
      <c r="AW52" s="11">
        <v>1.1813</v>
      </c>
      <c r="AX52" s="11">
        <v>0.99299999999999999</v>
      </c>
      <c r="AY52" s="11">
        <v>3.15E-2</v>
      </c>
      <c r="AZ52" s="25">
        <v>0.75399096653349618</v>
      </c>
      <c r="BA52" s="25">
        <v>1.2880160181074256</v>
      </c>
      <c r="BB52" s="25">
        <v>0.12588024551753943</v>
      </c>
      <c r="BC52" s="25">
        <v>0.18739436396344139</v>
      </c>
      <c r="BD52" s="25">
        <v>12.689107137910506</v>
      </c>
      <c r="BE52" s="27"/>
    </row>
    <row r="53" spans="2:57" ht="13.5" customHeight="1" x14ac:dyDescent="0.2">
      <c r="B53" s="10">
        <v>227</v>
      </c>
      <c r="C53" s="10">
        <v>9.4149999999999991</v>
      </c>
      <c r="D53" s="10">
        <v>227.39229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27.5</v>
      </c>
      <c r="Q53" s="24">
        <v>2.41</v>
      </c>
      <c r="R53" s="24">
        <v>1.26</v>
      </c>
      <c r="S53" s="24">
        <v>46.51</v>
      </c>
      <c r="T53" s="24">
        <v>102.57</v>
      </c>
      <c r="U53" s="10">
        <v>5</v>
      </c>
      <c r="V53" s="10">
        <v>2.5</v>
      </c>
      <c r="W53" s="10">
        <v>0</v>
      </c>
      <c r="X53" s="10">
        <v>3</v>
      </c>
      <c r="Y53" s="10">
        <v>8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35.134599999999999</v>
      </c>
      <c r="AK53" s="10">
        <v>0.25819999999999999</v>
      </c>
      <c r="AL53" s="11">
        <v>0.99950000000000006</v>
      </c>
      <c r="AM53" s="11">
        <v>7.3000000000000001E-3</v>
      </c>
      <c r="AN53" s="11">
        <v>12.2163</v>
      </c>
      <c r="AO53" s="11">
        <v>8.9899999999999994E-2</v>
      </c>
      <c r="AP53" s="11">
        <v>0.99929999999999997</v>
      </c>
      <c r="AQ53" s="11">
        <v>7.3000000000000001E-3</v>
      </c>
      <c r="AR53" s="11">
        <v>66.2834</v>
      </c>
      <c r="AS53" s="11">
        <v>0.46060000000000001</v>
      </c>
      <c r="AT53" s="11">
        <v>0.99950000000000006</v>
      </c>
      <c r="AU53" s="11">
        <v>6.8999999999999999E-3</v>
      </c>
      <c r="AV53" s="11">
        <v>85.379800000000003</v>
      </c>
      <c r="AW53" s="11">
        <v>0.64319999999999999</v>
      </c>
      <c r="AX53" s="11">
        <v>0.99929999999999997</v>
      </c>
      <c r="AY53" s="11">
        <v>7.4999999999999997E-3</v>
      </c>
      <c r="AZ53" s="25">
        <v>0.7496559801057624</v>
      </c>
      <c r="BA53" s="25">
        <v>1.2881023001234095</v>
      </c>
      <c r="BB53" s="25">
        <v>0.12591320768650535</v>
      </c>
      <c r="BC53" s="25">
        <v>0.18824919560051315</v>
      </c>
      <c r="BD53" s="25">
        <v>12.61081049796439</v>
      </c>
      <c r="BE53" s="27"/>
    </row>
    <row r="54" spans="2:57" ht="13.5" customHeight="1" x14ac:dyDescent="0.2">
      <c r="B54" s="10">
        <v>227</v>
      </c>
      <c r="C54" s="10">
        <v>9.6989999999999998</v>
      </c>
      <c r="D54" s="10">
        <v>227.40412000000001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27.5</v>
      </c>
      <c r="Q54" s="24">
        <v>2.41</v>
      </c>
      <c r="R54" s="24">
        <v>1.26</v>
      </c>
      <c r="S54" s="24">
        <v>43.05</v>
      </c>
      <c r="T54" s="24">
        <v>105.78</v>
      </c>
      <c r="U54" s="10">
        <v>5</v>
      </c>
      <c r="V54" s="10">
        <v>2.5</v>
      </c>
      <c r="W54" s="10">
        <v>0</v>
      </c>
      <c r="X54" s="10">
        <v>3</v>
      </c>
      <c r="Y54" s="10">
        <v>8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35.106499999999997</v>
      </c>
      <c r="AK54" s="10">
        <v>0.1212</v>
      </c>
      <c r="AL54" s="11">
        <v>1.0073000000000001</v>
      </c>
      <c r="AM54" s="11">
        <v>3.5000000000000001E-3</v>
      </c>
      <c r="AN54" s="11">
        <v>12.165800000000001</v>
      </c>
      <c r="AO54" s="11">
        <v>5.0099999999999999E-2</v>
      </c>
      <c r="AP54" s="11">
        <v>1.0071000000000001</v>
      </c>
      <c r="AQ54" s="11">
        <v>4.1999999999999997E-3</v>
      </c>
      <c r="AR54" s="11">
        <v>66.3125</v>
      </c>
      <c r="AS54" s="11">
        <v>0.26400000000000001</v>
      </c>
      <c r="AT54" s="11">
        <v>1.0073000000000001</v>
      </c>
      <c r="AU54" s="11">
        <v>4.0000000000000001E-3</v>
      </c>
      <c r="AV54" s="11">
        <v>85.0595</v>
      </c>
      <c r="AW54" s="11">
        <v>0.33660000000000001</v>
      </c>
      <c r="AX54" s="11">
        <v>1.0071000000000001</v>
      </c>
      <c r="AY54" s="11">
        <v>4.0000000000000001E-3</v>
      </c>
      <c r="AZ54" s="25">
        <v>0.74974003680112067</v>
      </c>
      <c r="BA54" s="25">
        <v>1.2827068803016022</v>
      </c>
      <c r="BB54" s="25">
        <v>0.12384721084480615</v>
      </c>
      <c r="BC54" s="25">
        <v>0.18515921302149174</v>
      </c>
      <c r="BD54" s="25">
        <v>12.704381828200981</v>
      </c>
      <c r="BE54" s="27"/>
    </row>
  </sheetData>
  <autoFilter ref="B9:BB54" xr:uid="{6780712A-6C7B-46A7-9DCB-392CA870B4E9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B642-5899-45E2-8015-E0AB96E306E0}">
  <sheetPr codeName="Sheet23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230</v>
      </c>
      <c r="C10" s="10">
        <v>9.3729999999999993</v>
      </c>
      <c r="D10" s="10">
        <v>230.39053999999999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35</v>
      </c>
      <c r="Q10" s="24">
        <v>1.93</v>
      </c>
      <c r="R10" s="24">
        <v>3.69</v>
      </c>
      <c r="S10" s="24">
        <v>47.41</v>
      </c>
      <c r="T10" s="24">
        <v>103.32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10">
        <v>135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0.72899999999999998</v>
      </c>
      <c r="AK10" s="10">
        <v>7.9899999999999999E-2</v>
      </c>
      <c r="AL10" s="11">
        <v>2.5399999999999999E-2</v>
      </c>
      <c r="AM10" s="11">
        <v>2.8E-3</v>
      </c>
      <c r="AN10" s="11">
        <v>1.8192999999999999</v>
      </c>
      <c r="AO10" s="11">
        <v>0.1031</v>
      </c>
      <c r="AP10" s="11">
        <v>0.17910000000000001</v>
      </c>
      <c r="AQ10" s="11">
        <v>1.01E-2</v>
      </c>
      <c r="AR10" s="11">
        <v>1.2689999999999999</v>
      </c>
      <c r="AS10" s="11">
        <v>0.15640000000000001</v>
      </c>
      <c r="AT10" s="11">
        <v>2.3300000000000001E-2</v>
      </c>
      <c r="AU10" s="11">
        <v>2.8999999999999998E-3</v>
      </c>
      <c r="AV10" s="11">
        <v>36.822200000000002</v>
      </c>
      <c r="AW10" s="11">
        <v>0.3619</v>
      </c>
      <c r="AX10" s="11">
        <v>0.53369999999999995</v>
      </c>
      <c r="AY10" s="11">
        <v>5.1999999999999998E-3</v>
      </c>
      <c r="AZ10" s="11">
        <v>0.49747474747474735</v>
      </c>
      <c r="BA10" s="11">
        <v>22.905579399141626</v>
      </c>
      <c r="BB10" s="11">
        <v>0.91633752244165179</v>
      </c>
      <c r="BC10" s="11">
        <v>0.72431409649952694</v>
      </c>
      <c r="BD10" s="11">
        <v>0.58522682918102997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2.6093749999999999E-2</v>
      </c>
      <c r="BJ10" s="4">
        <f>DSTDEV(PlotSort,"PhxRed",$BI$35:$BI$38)/SQRT($BH10)</f>
        <v>2.869801576539687E-4</v>
      </c>
      <c r="BK10" s="4">
        <f>DAVERAGE(PlotSort,"PhxRedEdge",$BI$35:$BI$38)</f>
        <v>0.20425312500000004</v>
      </c>
      <c r="BL10" s="4">
        <f>DSTDEV(PlotSort,"PhxRedEdge",$BI$35:$BI$38)/SQRT($BH10)</f>
        <v>3.1501151552651928E-3</v>
      </c>
      <c r="BM10" s="4">
        <f>DAVERAGE(PlotSort,"TMRed",$BI$35:$BI$38)</f>
        <v>2.6124999999999995E-2</v>
      </c>
      <c r="BN10" s="4">
        <f>DSTDEV(PlotSort,"TMRed",$BI$35:$BI$38)/SQRT($BH10)</f>
        <v>4.0145903257830638E-4</v>
      </c>
      <c r="BO10" s="4">
        <f>DAVERAGE(PlotSort,"TMNIR",$BI$35:$BI$38)</f>
        <v>0.57560937499999998</v>
      </c>
      <c r="BP10" s="4">
        <f>DSTDEV(PlotSort,"TMNIR",$BI$35:$BI$38)/SQRT($BH10)</f>
        <v>5.1550894038409007E-3</v>
      </c>
      <c r="BQ10" s="4">
        <f>DAVERAGE(PlotSort,"NDRE",$BI$35:$BI$38)</f>
        <v>0.47665093319897212</v>
      </c>
      <c r="BR10" s="4">
        <f>DSTDEV(PlotSort,"NDRE",$BI$35:$BI$38)/SQRT($BH10)</f>
        <v>4.869049420923097E-3</v>
      </c>
      <c r="BS10" s="4">
        <f>DAVERAGE(PlotSort,"rvi",$BI$35:$BI$38)</f>
        <v>22.136377928520176</v>
      </c>
      <c r="BT10" s="4">
        <f>DSTDEV(PlotSort,"rvi",$BI$35:$BI$38)/SQRT($BH10)</f>
        <v>0.26991597086855162</v>
      </c>
      <c r="BU10" s="17">
        <f>DAVERAGE(PlotSort,"ndvi",$BI$35:$BI$38)</f>
        <v>0.91318193989776864</v>
      </c>
      <c r="BV10" s="4">
        <f>DSTDEV(PlotSort,"ndvi",$BI$35:$BI$38)/SQRT($BH10)</f>
        <v>1.0377966172342972E-3</v>
      </c>
      <c r="BW10" s="17">
        <f>DAVERAGE(PlotSort,"SAVI",$BI$35:$BI$38)</f>
        <v>0.74766049545325841</v>
      </c>
      <c r="BX10" s="4">
        <f>DSTDEV(PlotSort,"SAVI",$BI$35:$BI$38)/SQRT($BH10)</f>
        <v>3.1279165630615385E-3</v>
      </c>
      <c r="BY10" s="17">
        <f>DAVERAGE(PlotSort,"CCCI",$BI$35:$BI$38)</f>
        <v>0.48116819669076683</v>
      </c>
      <c r="BZ10" s="4">
        <f>DSTDEV(PlotSort,"CCCI",$BI$35:$BI$38)/SQRT($BH10)</f>
        <v>2.3929014341949512E-2</v>
      </c>
    </row>
    <row r="11" spans="1:78" ht="13.5" customHeight="1" x14ac:dyDescent="0.2">
      <c r="B11" s="10">
        <v>230</v>
      </c>
      <c r="C11" s="10">
        <v>9.3650000000000002</v>
      </c>
      <c r="D11" s="10">
        <v>230.39021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35</v>
      </c>
      <c r="Q11" s="24">
        <v>1.93</v>
      </c>
      <c r="R11" s="24">
        <v>3.69</v>
      </c>
      <c r="S11" s="24">
        <v>47.51</v>
      </c>
      <c r="T11" s="24">
        <v>103.23</v>
      </c>
      <c r="U11" s="10">
        <v>1</v>
      </c>
      <c r="V11" s="10">
        <v>0</v>
      </c>
      <c r="W11" s="10">
        <v>1</v>
      </c>
      <c r="X11" s="10">
        <v>1</v>
      </c>
      <c r="Y11" s="10">
        <v>1</v>
      </c>
      <c r="Z11" s="10">
        <v>1</v>
      </c>
      <c r="AA11" s="10">
        <v>135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0.68100000000000005</v>
      </c>
      <c r="AK11" s="10">
        <v>3.3300000000000003E-2</v>
      </c>
      <c r="AL11" s="11">
        <v>2.3800000000000002E-2</v>
      </c>
      <c r="AM11" s="11">
        <v>1.1999999999999999E-3</v>
      </c>
      <c r="AN11" s="11">
        <v>1.9211</v>
      </c>
      <c r="AO11" s="11">
        <v>4.4999999999999998E-2</v>
      </c>
      <c r="AP11" s="11">
        <v>0.1895</v>
      </c>
      <c r="AQ11" s="11">
        <v>4.4000000000000003E-3</v>
      </c>
      <c r="AR11" s="11">
        <v>1.2587999999999999</v>
      </c>
      <c r="AS11" s="11">
        <v>4.0000000000000002E-4</v>
      </c>
      <c r="AT11" s="11">
        <v>2.3199999999999998E-2</v>
      </c>
      <c r="AU11" s="11">
        <v>0</v>
      </c>
      <c r="AV11" s="11">
        <v>36.206600000000002</v>
      </c>
      <c r="AW11" s="11">
        <v>0.28289999999999998</v>
      </c>
      <c r="AX11" s="11">
        <v>0.52590000000000003</v>
      </c>
      <c r="AY11" s="11">
        <v>4.1000000000000003E-3</v>
      </c>
      <c r="AZ11" s="11">
        <v>0.47022644674308084</v>
      </c>
      <c r="BA11" s="11">
        <v>22.668103448275865</v>
      </c>
      <c r="BB11" s="11">
        <v>0.91549808778000363</v>
      </c>
      <c r="BC11" s="11">
        <v>0.71875893623105513</v>
      </c>
      <c r="BD11" s="11">
        <v>0.44048492822111113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2.6037500000000002E-2</v>
      </c>
      <c r="BJ11" s="4">
        <f>DSTDEV(PlotSort,"PhxRed",$BI$31:$BI$32)/SQRT($BH11)</f>
        <v>3.9842136405234761E-4</v>
      </c>
      <c r="BK11" s="4">
        <f>DAVERAGE(PlotSort,"PhxRedEdge",$BI$31:$BI$32)</f>
        <v>0.20366874999999998</v>
      </c>
      <c r="BL11" s="4">
        <f>DSTDEV(PlotSort,"PhxRedEdge",$BI$31:$BI$32)/SQRT($BH11)</f>
        <v>4.5988831864377678E-3</v>
      </c>
      <c r="BM11" s="4">
        <f>DAVERAGE(PlotSort,"TMRed",$BI$31:$BI$32)</f>
        <v>2.6093750000000002E-2</v>
      </c>
      <c r="BN11" s="4">
        <f>DSTDEV(PlotSort,"TMRed",$BI$31:$BI$32)/SQRT($BH11)</f>
        <v>5.9787601487822431E-4</v>
      </c>
      <c r="BO11" s="4">
        <f>DAVERAGE(PlotSort,"TMNIR",$BI$31:$BI$32)</f>
        <v>0.57343125000000006</v>
      </c>
      <c r="BP11" s="4">
        <f>DSTDEV(PlotSort,"TMNIR",$BI$31:$BI$32)/SQRT($BH11)</f>
        <v>5.9484502095784025E-3</v>
      </c>
      <c r="BQ11" s="4">
        <f>DAVERAGE(PlotSort,"NDRE",$BI$31:$BI$32)</f>
        <v>0.47640287266036591</v>
      </c>
      <c r="BR11" s="4">
        <f>DSTDEV(PlotSort,"NDRE",$BI$31:$BI$32)/SQRT($BH11)</f>
        <v>7.8630497397640976E-3</v>
      </c>
      <c r="BS11" s="4">
        <f>DAVERAGE(PlotSort,"rvi",$BI$31:$BI$32)</f>
        <v>22.106894390529657</v>
      </c>
      <c r="BT11" s="4">
        <f>DSTDEV(PlotSort,"rvi",$BI$31:$BI$32)/SQRT($BH11)</f>
        <v>0.43117228411955827</v>
      </c>
      <c r="BU11" s="17">
        <f>DAVERAGE(PlotSort,"ndvi",$BI$31:$BI$32)</f>
        <v>0.91297886711609499</v>
      </c>
      <c r="BV11" s="4">
        <f>DSTDEV(PlotSort,"ndvi",$BI$31:$BI$32)/SQRT($BH11)</f>
        <v>1.674064322085605E-3</v>
      </c>
      <c r="BW11" s="17">
        <f>DAVERAGE(PlotSort,"SAVI",$BI$31:$BI$32)</f>
        <v>0.74639780699598024</v>
      </c>
      <c r="BX11" s="4">
        <f>DSTDEV(PlotSort,"SAVI",$BI$31:$BI$32)/SQRT($BH11)</f>
        <v>3.7071254113445612E-3</v>
      </c>
      <c r="BY11" s="17">
        <f>DAVERAGE(PlotSort,"CCCI",$BI$31:$BI$32)</f>
        <v>0.48022402023639732</v>
      </c>
      <c r="BZ11" s="4">
        <f>DSTDEV(PlotSort,"CCCI",$BI$31:$BI$32)/SQRT($BH11)</f>
        <v>3.8504736618335672E-2</v>
      </c>
    </row>
    <row r="12" spans="1:78" ht="13.5" customHeight="1" x14ac:dyDescent="0.2">
      <c r="B12" s="10">
        <v>230</v>
      </c>
      <c r="C12" s="10">
        <v>9.3569999999999993</v>
      </c>
      <c r="D12" s="10">
        <v>230.38988000000001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35</v>
      </c>
      <c r="Q12" s="24">
        <v>1.93</v>
      </c>
      <c r="R12" s="24">
        <v>3.69</v>
      </c>
      <c r="S12" s="24">
        <v>47.6</v>
      </c>
      <c r="T12" s="24">
        <v>103.15</v>
      </c>
      <c r="U12" s="10">
        <v>1</v>
      </c>
      <c r="V12" s="10">
        <v>0</v>
      </c>
      <c r="W12" s="10">
        <v>1</v>
      </c>
      <c r="X12" s="10">
        <v>1</v>
      </c>
      <c r="Y12" s="10">
        <v>1</v>
      </c>
      <c r="Z12" s="10">
        <v>1</v>
      </c>
      <c r="AA12" s="10">
        <v>135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0.78239999999999998</v>
      </c>
      <c r="AK12" s="10">
        <v>2.1399999999999999E-2</v>
      </c>
      <c r="AL12" s="11">
        <v>2.7400000000000001E-2</v>
      </c>
      <c r="AM12" s="11">
        <v>6.9999999999999999E-4</v>
      </c>
      <c r="AN12" s="11">
        <v>2.0989</v>
      </c>
      <c r="AO12" s="11">
        <v>0.1328</v>
      </c>
      <c r="AP12" s="11">
        <v>0.20749999999999999</v>
      </c>
      <c r="AQ12" s="11">
        <v>1.3100000000000001E-2</v>
      </c>
      <c r="AR12" s="11">
        <v>1.4192</v>
      </c>
      <c r="AS12" s="11">
        <v>5.8999999999999997E-2</v>
      </c>
      <c r="AT12" s="11">
        <v>2.6200000000000001E-2</v>
      </c>
      <c r="AU12" s="11">
        <v>1.1000000000000001E-3</v>
      </c>
      <c r="AV12" s="11">
        <v>41.539700000000003</v>
      </c>
      <c r="AW12" s="11">
        <v>2.1549</v>
      </c>
      <c r="AX12" s="11">
        <v>0.60460000000000003</v>
      </c>
      <c r="AY12" s="11">
        <v>3.1399999999999997E-2</v>
      </c>
      <c r="AZ12" s="11">
        <v>0.48897918975495624</v>
      </c>
      <c r="BA12" s="11">
        <v>23.076335877862597</v>
      </c>
      <c r="BB12" s="11">
        <v>0.91693088142041856</v>
      </c>
      <c r="BC12" s="11">
        <v>0.767244428723028</v>
      </c>
      <c r="BD12" s="11">
        <v>0.53766735865567727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2.615E-2</v>
      </c>
      <c r="BJ12" s="4">
        <f>DSTDEV(PlotSort,"PhxRed",$BJ$31:$BJ$32)/SQRT($BH12)</f>
        <v>4.2573465914816003E-4</v>
      </c>
      <c r="BK12" s="4">
        <f>DAVERAGE(PlotSort,"PhxRedEdge",$BJ$31:$BJ$32)</f>
        <v>0.20483749999999998</v>
      </c>
      <c r="BL12" s="4">
        <f>DSTDEV(PlotSort,"PhxRedEdge",$BJ$31:$BJ$32)/SQRT($BH12)</f>
        <v>4.4520489196922947E-3</v>
      </c>
      <c r="BM12" s="4">
        <f>DAVERAGE(PlotSort,"TMRed",$BJ$31:$BJ$32)</f>
        <v>2.6156250000000002E-2</v>
      </c>
      <c r="BN12" s="4">
        <f>DSTDEV(PlotSort,"TMRed",$BJ$31:$BJ$32)/SQRT($BH12)</f>
        <v>5.5550043129296174E-4</v>
      </c>
      <c r="BO12" s="4">
        <f>DAVERAGE(PlotSort,"TMNIR",$BJ$31:$BJ$32)</f>
        <v>0.57778750000000012</v>
      </c>
      <c r="BP12" s="4">
        <f>DSTDEV(PlotSort,"TMNIR",$BJ$31:$BJ$32)/SQRT($BH12)</f>
        <v>8.5922342602685886E-3</v>
      </c>
      <c r="BQ12" s="4">
        <f>DAVERAGE(PlotSort,"NDRE",$BJ$31:$BJ$32)</f>
        <v>0.47689899373757821</v>
      </c>
      <c r="BR12" s="4">
        <f>DSTDEV(PlotSort,"NDRE",$BJ$31:$BJ$32)/SQRT($BH12)</f>
        <v>6.0129720001487058E-3</v>
      </c>
      <c r="BS12" s="4">
        <f>DAVERAGE(PlotSort,"rvi",$BJ$31:$BJ$32)</f>
        <v>22.165861466510702</v>
      </c>
      <c r="BT12" s="4">
        <f>DSTDEV(PlotSort,"rvi",$BJ$31:$BJ$32)/SQRT($BH12)</f>
        <v>0.3392742750378186</v>
      </c>
      <c r="BU12" s="17">
        <f>DAVERAGE(PlotSort,"ndvi",$BJ$31:$BJ$32)</f>
        <v>0.91338501267944261</v>
      </c>
      <c r="BV12" s="4">
        <f>DSTDEV(PlotSort,"ndvi",$BJ$31:$BJ$32)/SQRT($BH12)</f>
        <v>1.2820687796305501E-3</v>
      </c>
      <c r="BW12" s="17">
        <f>DAVERAGE(PlotSort,"SAVI",$BJ$31:$BJ$32)</f>
        <v>0.74892318391053692</v>
      </c>
      <c r="BX12" s="4">
        <f>DSTDEV(PlotSort,"SAVI",$BJ$31:$BJ$32)/SQRT($BH12)</f>
        <v>5.146319066851539E-3</v>
      </c>
      <c r="BY12" s="17">
        <f>DAVERAGE(PlotSort,"CCCI",$BJ$31:$BJ$32)</f>
        <v>0.48211237314513639</v>
      </c>
      <c r="BZ12" s="4">
        <f>DSTDEV(PlotSort,"CCCI",$BJ$31:$BJ$32)/SQRT($BH12)</f>
        <v>2.9732199187999436E-2</v>
      </c>
    </row>
    <row r="13" spans="1:78" ht="13.5" customHeight="1" x14ac:dyDescent="0.2">
      <c r="B13" s="10">
        <v>230</v>
      </c>
      <c r="C13" s="10">
        <v>9.3490000000000002</v>
      </c>
      <c r="D13" s="10">
        <v>230.38954000000001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35</v>
      </c>
      <c r="Q13" s="24">
        <v>1.93</v>
      </c>
      <c r="R13" s="24">
        <v>3.69</v>
      </c>
      <c r="S13" s="24">
        <v>47.7</v>
      </c>
      <c r="T13" s="24">
        <v>103.06</v>
      </c>
      <c r="U13" s="10">
        <v>1</v>
      </c>
      <c r="V13" s="10">
        <v>0</v>
      </c>
      <c r="W13" s="10">
        <v>1</v>
      </c>
      <c r="X13" s="10">
        <v>1</v>
      </c>
      <c r="Y13" s="10">
        <v>1</v>
      </c>
      <c r="Z13" s="10">
        <v>1</v>
      </c>
      <c r="AA13" s="10">
        <v>135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0.76939999999999997</v>
      </c>
      <c r="AK13" s="10">
        <v>0.13930000000000001</v>
      </c>
      <c r="AL13" s="11">
        <v>2.7E-2</v>
      </c>
      <c r="AM13" s="11">
        <v>4.8999999999999998E-3</v>
      </c>
      <c r="AN13" s="11">
        <v>2.1059999999999999</v>
      </c>
      <c r="AO13" s="11">
        <v>0.2392</v>
      </c>
      <c r="AP13" s="11">
        <v>0.2087</v>
      </c>
      <c r="AQ13" s="11">
        <v>2.3699999999999999E-2</v>
      </c>
      <c r="AR13" s="11">
        <v>1.3808</v>
      </c>
      <c r="AS13" s="11">
        <v>0.19850000000000001</v>
      </c>
      <c r="AT13" s="11">
        <v>2.5499999999999998E-2</v>
      </c>
      <c r="AU13" s="11">
        <v>3.7000000000000002E-3</v>
      </c>
      <c r="AV13" s="11">
        <v>39.008299999999998</v>
      </c>
      <c r="AW13" s="11">
        <v>1.4789000000000001</v>
      </c>
      <c r="AX13" s="11">
        <v>0.56889999999999996</v>
      </c>
      <c r="AY13" s="11">
        <v>2.1600000000000001E-2</v>
      </c>
      <c r="AZ13" s="11">
        <v>0.46322016460905346</v>
      </c>
      <c r="BA13" s="11">
        <v>22.309803921568626</v>
      </c>
      <c r="BB13" s="11">
        <v>0.91419919246298798</v>
      </c>
      <c r="BC13" s="11">
        <v>0.74479166666666674</v>
      </c>
      <c r="BD13" s="11">
        <v>0.40621874435801264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2.5725000000000001E-2</v>
      </c>
      <c r="BJ13" s="4">
        <f>DSTDEV(PlotSort,"PhxRed",$BL$35:$BL$36)/SQRT($BH13)</f>
        <v>4.9089932048959151E-4</v>
      </c>
      <c r="BK13" s="4">
        <f>DAVERAGE(PlotSort,"PhxRedEdge",$BL$35:$BL$36)</f>
        <v>0.19708750000000003</v>
      </c>
      <c r="BL13" s="4">
        <f>DSTDEV(PlotSort,"PhxRedEdge",$BL$35:$BL$36)/SQRT($BH13)</f>
        <v>4.7719581747358757E-3</v>
      </c>
      <c r="BM13" s="4">
        <f>DAVERAGE(PlotSort,"TMRed",$BL$35:$BL$36)</f>
        <v>2.5749999999999999E-2</v>
      </c>
      <c r="BN13" s="4">
        <f>DSTDEV(PlotSort,"TMRed",$BL$35:$BL$36)/SQRT($BH13)</f>
        <v>7.8626604003625001E-4</v>
      </c>
      <c r="BO13" s="4">
        <f>DAVERAGE(PlotSort,"TMNIR",$BL$35:$BL$36)</f>
        <v>0.55508749999999996</v>
      </c>
      <c r="BP13" s="4">
        <f>DSTDEV(PlotSort,"TMNIR",$BL$35:$BL$36)/SQRT($BH13)</f>
        <v>9.3234236028709675E-3</v>
      </c>
      <c r="BQ13" s="4">
        <f>DAVERAGE(PlotSort,"NDRE",$BL$35:$BL$36)</f>
        <v>0.47609037230657747</v>
      </c>
      <c r="BR13" s="4">
        <f>DSTDEV(PlotSort,"NDRE",$BL$35:$BL$36)/SQRT($BH13)</f>
        <v>7.9050969334609391E-3</v>
      </c>
      <c r="BS13" s="4">
        <f>DAVERAGE(PlotSort,"rvi",$BL$35:$BL$36)</f>
        <v>21.665595939554208</v>
      </c>
      <c r="BT13" s="4">
        <f>DSTDEV(PlotSort,"rvi",$BL$35:$BL$36)/SQRT($BH13)</f>
        <v>0.61788055883157633</v>
      </c>
      <c r="BU13" s="17">
        <f>DAVERAGE(PlotSort,"ndvi",$BL$35:$BL$36)</f>
        <v>0.91132131945500938</v>
      </c>
      <c r="BV13" s="4">
        <f>DSTDEV(PlotSort,"ndvi",$BL$35:$BL$36)/SQRT($BH13)</f>
        <v>2.3070693226572838E-3</v>
      </c>
      <c r="BW13" s="17">
        <f>DAVERAGE(PlotSort,"SAVI",$BL$35:$BL$36)</f>
        <v>0.73425594855483367</v>
      </c>
      <c r="BX13" s="4">
        <f>DSTDEV(PlotSort,"SAVI",$BL$35:$BL$36)/SQRT($BH13)</f>
        <v>6.1036500680903636E-3</v>
      </c>
      <c r="BY13" s="17">
        <f>DAVERAGE(PlotSort,"CCCI",$BL$35:$BL$36)</f>
        <v>0.48352820804994923</v>
      </c>
      <c r="BZ13" s="4">
        <f>DSTDEV(PlotSort,"CCCI",$BL$35:$BL$36)/SQRT($BH13)</f>
        <v>3.7339137070259446E-2</v>
      </c>
    </row>
    <row r="14" spans="1:78" ht="13.5" customHeight="1" x14ac:dyDescent="0.2">
      <c r="B14" s="10">
        <v>230</v>
      </c>
      <c r="C14" s="10">
        <v>9.3409999999999993</v>
      </c>
      <c r="D14" s="10">
        <v>230.38920999999999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35</v>
      </c>
      <c r="Q14" s="24">
        <v>1.93</v>
      </c>
      <c r="R14" s="24">
        <v>3.69</v>
      </c>
      <c r="S14" s="24">
        <v>47.8</v>
      </c>
      <c r="T14" s="24">
        <v>102.97</v>
      </c>
      <c r="U14" s="10">
        <v>1</v>
      </c>
      <c r="V14" s="10">
        <v>0</v>
      </c>
      <c r="W14" s="10">
        <v>1</v>
      </c>
      <c r="X14" s="10">
        <v>1</v>
      </c>
      <c r="Y14" s="10">
        <v>1</v>
      </c>
      <c r="Z14" s="10">
        <v>1</v>
      </c>
      <c r="AA14" s="10">
        <v>135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0.77439999999999998</v>
      </c>
      <c r="AK14" s="10">
        <v>5.1400000000000001E-2</v>
      </c>
      <c r="AL14" s="11">
        <v>2.7199999999999998E-2</v>
      </c>
      <c r="AM14" s="11">
        <v>1.8E-3</v>
      </c>
      <c r="AN14" s="11">
        <v>2.2818999999999998</v>
      </c>
      <c r="AO14" s="11">
        <v>0.10290000000000001</v>
      </c>
      <c r="AP14" s="11">
        <v>0.22670000000000001</v>
      </c>
      <c r="AQ14" s="11">
        <v>1.0200000000000001E-2</v>
      </c>
      <c r="AR14" s="11">
        <v>1.4675</v>
      </c>
      <c r="AS14" s="11">
        <v>0.12870000000000001</v>
      </c>
      <c r="AT14" s="11">
        <v>2.7199999999999998E-2</v>
      </c>
      <c r="AU14" s="11">
        <v>2.3999999999999998E-3</v>
      </c>
      <c r="AV14" s="11">
        <v>40.343699999999998</v>
      </c>
      <c r="AW14" s="11">
        <v>1.0504</v>
      </c>
      <c r="AX14" s="11">
        <v>0.58960000000000001</v>
      </c>
      <c r="AY14" s="11">
        <v>1.54E-2</v>
      </c>
      <c r="AZ14" s="11">
        <v>0.44456694842582384</v>
      </c>
      <c r="BA14" s="11">
        <v>21.676470588235297</v>
      </c>
      <c r="BB14" s="11">
        <v>0.91180285343709466</v>
      </c>
      <c r="BC14" s="11">
        <v>0.75537249283667629</v>
      </c>
      <c r="BD14" s="11">
        <v>0.31175632195534059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2.5406250000000002E-2</v>
      </c>
      <c r="BJ14" s="4">
        <f>DSTDEV(PlotSort,"PhxRed",$BM$35:$BM$36)/SQRT($BH14)</f>
        <v>2.9950914705008039E-4</v>
      </c>
      <c r="BK14" s="4">
        <f>DAVERAGE(PlotSort,"PhxRedEdge",$BM$35:$BM$36)</f>
        <v>0.19868124999999995</v>
      </c>
      <c r="BL14" s="4">
        <f>DSTDEV(PlotSort,"PhxRedEdge",$BM$35:$BM$36)/SQRT($BH14)</f>
        <v>3.6660971385339292E-3</v>
      </c>
      <c r="BM14" s="4">
        <f>DAVERAGE(PlotSort,"TMRed",$BM$35:$BM$36)</f>
        <v>2.5287499999999997E-2</v>
      </c>
      <c r="BN14" s="4">
        <f>DSTDEV(PlotSort,"TMRed",$BM$35:$BM$36)/SQRT($BH14)</f>
        <v>4.2932844847117532E-4</v>
      </c>
      <c r="BO14" s="4">
        <f>DAVERAGE(PlotSort,"TMNIR",$BM$35:$BM$36)</f>
        <v>0.5703125</v>
      </c>
      <c r="BP14" s="4">
        <f>DSTDEV(PlotSort,"TMNIR",$BM$35:$BM$36)/SQRT($BH14)</f>
        <v>5.5426443373177026E-3</v>
      </c>
      <c r="BQ14" s="4">
        <f>DAVERAGE(PlotSort,"NDRE",$BM$35:$BM$36)</f>
        <v>0.4835654901919505</v>
      </c>
      <c r="BR14" s="4">
        <f>DSTDEV(PlotSort,"NDRE",$BM$35:$BM$36)/SQRT($BH14)</f>
        <v>6.5925960537608404E-3</v>
      </c>
      <c r="BS14" s="4">
        <f>DAVERAGE(PlotSort,"rvi",$BM$35:$BM$36)</f>
        <v>22.615954299368553</v>
      </c>
      <c r="BT14" s="4">
        <f>DSTDEV(PlotSort,"rvi",$BM$35:$BM$36)/SQRT($BH14)</f>
        <v>0.29789252367094154</v>
      </c>
      <c r="BU14" s="17">
        <f>DAVERAGE(PlotSort,"ndvi",$BM$35:$BM$36)</f>
        <v>0.91510837468378081</v>
      </c>
      <c r="BV14" s="4">
        <f>DSTDEV(PlotSort,"ndvi",$BM$35:$BM$36)/SQRT($BH14)</f>
        <v>1.0747408361585827E-3</v>
      </c>
      <c r="BW14" s="17">
        <f>DAVERAGE(PlotSort,"SAVI",$BM$35:$BM$36)</f>
        <v>0.7459451920682828</v>
      </c>
      <c r="BX14" s="4">
        <f>DSTDEV(PlotSort,"SAVI",$BM$35:$BM$36)/SQRT($BH14)</f>
        <v>3.3151368350824457E-3</v>
      </c>
      <c r="BY14" s="17">
        <f>DAVERAGE(PlotSort,"CCCI",$BM$35:$BM$36)</f>
        <v>0.51326291246926503</v>
      </c>
      <c r="BZ14" s="4">
        <f>DSTDEV(PlotSort,"CCCI",$BM$35:$BM$36)/SQRT($BH14)</f>
        <v>3.308356354667609E-2</v>
      </c>
    </row>
    <row r="15" spans="1:78" ht="13.5" customHeight="1" x14ac:dyDescent="0.2">
      <c r="B15" s="10">
        <v>230</v>
      </c>
      <c r="C15" s="10">
        <v>9.3330000000000002</v>
      </c>
      <c r="D15" s="10">
        <v>230.38888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35</v>
      </c>
      <c r="Q15" s="24">
        <v>1.93</v>
      </c>
      <c r="R15" s="24">
        <v>3.69</v>
      </c>
      <c r="S15" s="24">
        <v>47.9</v>
      </c>
      <c r="T15" s="24">
        <v>102.89</v>
      </c>
      <c r="U15" s="10">
        <v>1</v>
      </c>
      <c r="V15" s="10">
        <v>0</v>
      </c>
      <c r="W15" s="10">
        <v>1</v>
      </c>
      <c r="X15" s="10">
        <v>1</v>
      </c>
      <c r="Y15" s="10">
        <v>1</v>
      </c>
      <c r="Z15" s="10">
        <v>1</v>
      </c>
      <c r="AA15" s="10">
        <v>135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0.67869999999999997</v>
      </c>
      <c r="AK15" s="10">
        <v>6.3E-3</v>
      </c>
      <c r="AL15" s="11">
        <v>2.3900000000000001E-2</v>
      </c>
      <c r="AM15" s="11">
        <v>2.0000000000000001E-4</v>
      </c>
      <c r="AN15" s="11">
        <v>1.8281000000000001</v>
      </c>
      <c r="AO15" s="11">
        <v>4.02E-2</v>
      </c>
      <c r="AP15" s="11">
        <v>0.182</v>
      </c>
      <c r="AQ15" s="11">
        <v>4.0000000000000001E-3</v>
      </c>
      <c r="AR15" s="11">
        <v>1.2051000000000001</v>
      </c>
      <c r="AS15" s="11">
        <v>1.7399999999999999E-2</v>
      </c>
      <c r="AT15" s="11">
        <v>2.24E-2</v>
      </c>
      <c r="AU15" s="11">
        <v>2.9999999999999997E-4</v>
      </c>
      <c r="AV15" s="11">
        <v>37.789400000000001</v>
      </c>
      <c r="AW15" s="11">
        <v>0.28079999999999999</v>
      </c>
      <c r="AX15" s="11">
        <v>0.5534</v>
      </c>
      <c r="AY15" s="11">
        <v>4.1000000000000003E-3</v>
      </c>
      <c r="AZ15" s="11">
        <v>0.50503127549632854</v>
      </c>
      <c r="BA15" s="11">
        <v>24.705357142857142</v>
      </c>
      <c r="BB15" s="11">
        <v>0.92219520666898236</v>
      </c>
      <c r="BC15" s="11">
        <v>0.74037925264919124</v>
      </c>
      <c r="BD15" s="11">
        <v>0.60883864140756572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2.7837499999999998E-2</v>
      </c>
      <c r="BJ15" s="4">
        <f>DSTDEV(PlotSort,"PhxRed",$BN$35:$BN$36)/SQRT($BH15)</f>
        <v>4.9459128147823792E-4</v>
      </c>
      <c r="BK15" s="4">
        <f>DAVERAGE(PlotSort,"PhxRedEdge",$BN$35:$BN$36)</f>
        <v>0.22256250000000002</v>
      </c>
      <c r="BL15" s="4">
        <f>DSTDEV(PlotSort,"PhxRedEdge",$BN$35:$BN$36)/SQRT($BH15)</f>
        <v>5.5959148843470743E-3</v>
      </c>
      <c r="BM15" s="4">
        <f>DAVERAGE(PlotSort,"TMRed",$BN$35:$BN$36)</f>
        <v>2.8174999999999999E-2</v>
      </c>
      <c r="BN15" s="4">
        <f>DSTDEV(PlotSort,"TMRed",$BN$35:$BN$36)/SQRT($BH15)</f>
        <v>7.9119033288908576E-4</v>
      </c>
      <c r="BO15" s="4">
        <f>DAVERAGE(PlotSort,"TMNIR",$BN$35:$BN$36)</f>
        <v>0.60672500000000007</v>
      </c>
      <c r="BP15" s="4">
        <f>DSTDEV(PlotSort,"TMNIR",$BN$35:$BN$36)/SQRT($BH15)</f>
        <v>6.7584801228847691E-3</v>
      </c>
      <c r="BQ15" s="4">
        <f>DAVERAGE(PlotSort,"NDRE",$BN$35:$BN$36)</f>
        <v>0.46338238010540977</v>
      </c>
      <c r="BR15" s="4">
        <f>DSTDEV(PlotSort,"NDRE",$BN$35:$BN$36)/SQRT($BH15)</f>
        <v>1.1504366435635941E-2</v>
      </c>
      <c r="BS15" s="4">
        <f>DAVERAGE(PlotSort,"rvi",$BN$35:$BN$36)</f>
        <v>21.648007175789395</v>
      </c>
      <c r="BT15" s="4">
        <f>DSTDEV(PlotSort,"rvi",$BN$35:$BN$36)/SQRT($BH15)</f>
        <v>0.6301034219026479</v>
      </c>
      <c r="BU15" s="17">
        <f>DAVERAGE(PlotSort,"ndvi",$BN$35:$BN$36)</f>
        <v>0.9111896907685042</v>
      </c>
      <c r="BV15" s="4">
        <f>DSTDEV(PlotSort,"ndvi",$BN$35:$BN$36)/SQRT($BH15)</f>
        <v>2.5853272952654502E-3</v>
      </c>
      <c r="BW15" s="17">
        <f>DAVERAGE(PlotSort,"SAVI",$BN$35:$BN$36)</f>
        <v>0.7644956491216347</v>
      </c>
      <c r="BX15" s="4">
        <f>DSTDEV(PlotSort,"SAVI",$BN$35:$BN$36)/SQRT($BH15)</f>
        <v>4.686215454903382E-3</v>
      </c>
      <c r="BY15" s="17">
        <f>DAVERAGE(PlotSort,"CCCI",$BN$35:$BN$36)</f>
        <v>0.41461875377458779</v>
      </c>
      <c r="BZ15" s="4">
        <f>DSTDEV(PlotSort,"CCCI",$BN$35:$BN$36)/SQRT($BH15)</f>
        <v>5.5949511958080816E-2</v>
      </c>
    </row>
    <row r="16" spans="1:78" ht="13.5" customHeight="1" x14ac:dyDescent="0.2">
      <c r="B16" s="10">
        <v>230</v>
      </c>
      <c r="C16" s="10">
        <v>9.3260000000000005</v>
      </c>
      <c r="D16" s="10">
        <v>230.38857999999999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35</v>
      </c>
      <c r="Q16" s="24">
        <v>1.93</v>
      </c>
      <c r="R16" s="24">
        <v>3.69</v>
      </c>
      <c r="S16" s="24">
        <v>47.98</v>
      </c>
      <c r="T16" s="24">
        <v>102.81</v>
      </c>
      <c r="U16" s="10">
        <v>1</v>
      </c>
      <c r="V16" s="10">
        <v>0</v>
      </c>
      <c r="W16" s="10">
        <v>1</v>
      </c>
      <c r="X16" s="10">
        <v>1</v>
      </c>
      <c r="Y16" s="10">
        <v>1</v>
      </c>
      <c r="Z16" s="10">
        <v>1</v>
      </c>
      <c r="AA16" s="10">
        <v>135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0.71779999999999999</v>
      </c>
      <c r="AK16" s="10">
        <v>1.21E-2</v>
      </c>
      <c r="AL16" s="11">
        <v>2.53E-2</v>
      </c>
      <c r="AM16" s="11">
        <v>4.0000000000000002E-4</v>
      </c>
      <c r="AN16" s="11">
        <v>2.0468000000000002</v>
      </c>
      <c r="AO16" s="11">
        <v>2.06E-2</v>
      </c>
      <c r="AP16" s="11">
        <v>0.20419999999999999</v>
      </c>
      <c r="AQ16" s="11">
        <v>2.0999999999999999E-3</v>
      </c>
      <c r="AR16" s="11">
        <v>1.3878999999999999</v>
      </c>
      <c r="AS16" s="11">
        <v>8.9999999999999998E-4</v>
      </c>
      <c r="AT16" s="11">
        <v>2.58E-2</v>
      </c>
      <c r="AU16" s="11">
        <v>0</v>
      </c>
      <c r="AV16" s="11">
        <v>38.662999999999997</v>
      </c>
      <c r="AW16" s="11">
        <v>0.81330000000000002</v>
      </c>
      <c r="AX16" s="11">
        <v>0.56730000000000003</v>
      </c>
      <c r="AY16" s="11">
        <v>1.1900000000000001E-2</v>
      </c>
      <c r="AZ16" s="11">
        <v>0.47064160725858717</v>
      </c>
      <c r="BA16" s="11">
        <v>21.988372093023258</v>
      </c>
      <c r="BB16" s="11">
        <v>0.91299949418310555</v>
      </c>
      <c r="BC16" s="11">
        <v>0.74307016741377718</v>
      </c>
      <c r="BD16" s="11">
        <v>0.44970939058243775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2.6543749999999998E-2</v>
      </c>
      <c r="BJ16" s="4">
        <f>DSTDEV(PlotSort,"PhxRed",$BK$31:$BK$32)/SQRT($BH16)</f>
        <v>4.5469483814238889E-4</v>
      </c>
      <c r="BK16" s="4">
        <f>DAVERAGE(PlotSort,"PhxRedEdge",$BK$31:$BK$32)</f>
        <v>0.21494374999999999</v>
      </c>
      <c r="BL16" s="4">
        <f>DSTDEV(PlotSort,"PhxRedEdge",$BK$31:$BK$32)/SQRT($BH16)</f>
        <v>4.1183023277195181E-3</v>
      </c>
      <c r="BM16" s="4">
        <f>DAVERAGE(PlotSort,"TMRed",$BK$31:$BK$32)</f>
        <v>2.7143749999999998E-2</v>
      </c>
      <c r="BN16" s="4">
        <f>DSTDEV(PlotSort,"TMRed",$BK$31:$BK$32)/SQRT($BH16)</f>
        <v>5.9895525361527079E-4</v>
      </c>
      <c r="BO16" s="4">
        <f>DAVERAGE(PlotSort,"TMNIR",$BK$31:$BK$32)</f>
        <v>0.57074999999999998</v>
      </c>
      <c r="BP16" s="4">
        <f>DSTDEV(PlotSort,"TMNIR",$BK$31:$BK$32)/SQRT($BH16)</f>
        <v>6.6122928448962871E-3</v>
      </c>
      <c r="BQ16" s="4">
        <f>DAVERAGE(PlotSort,"NDRE",$BK$31:$BK$32)</f>
        <v>0.45341792148355353</v>
      </c>
      <c r="BR16" s="4">
        <f>DSTDEV(PlotSort,"NDRE",$BK$31:$BK$32)/SQRT($BH16)</f>
        <v>3.907889566238036E-3</v>
      </c>
      <c r="BS16" s="4">
        <f>DAVERAGE(PlotSort,"rvi",$BK$31:$BK$32)</f>
        <v>21.109886383799147</v>
      </c>
      <c r="BT16" s="4">
        <f>DSTDEV(PlotSort,"rvi",$BK$31:$BK$32)/SQRT($BH16)</f>
        <v>0.2769665052549336</v>
      </c>
      <c r="BU16" s="17">
        <f>DAVERAGE(PlotSort,"ndvi",$BK$31:$BK$32)</f>
        <v>0.90932157178882833</v>
      </c>
      <c r="BV16" s="4">
        <f>DSTDEV(PlotSort,"ndvi",$BK$31:$BK$32)/SQRT($BH16)</f>
        <v>1.1788676328886563E-3</v>
      </c>
      <c r="BW16" s="17">
        <f>DAVERAGE(PlotSort,"SAVI",$BK$31:$BK$32)</f>
        <v>0.74235994775213854</v>
      </c>
      <c r="BX16" s="4">
        <f>DSTDEV(PlotSort,"SAVI",$BK$31:$BK$32)/SQRT($BH16)</f>
        <v>3.622091544404943E-3</v>
      </c>
      <c r="BY16" s="17">
        <f>DAVERAGE(PlotSort,"CCCI",$BK$31:$BK$32)</f>
        <v>0.36629141331533022</v>
      </c>
      <c r="BZ16" s="4">
        <f>DSTDEV(PlotSort,"CCCI",$BK$31:$BK$32)/SQRT($BH16)</f>
        <v>1.8935183360677114E-2</v>
      </c>
    </row>
    <row r="17" spans="2:78" ht="13.5" customHeight="1" x14ac:dyDescent="0.2">
      <c r="B17" s="10">
        <v>230</v>
      </c>
      <c r="C17" s="10">
        <v>9.3179999999999996</v>
      </c>
      <c r="D17" s="10">
        <v>230.38825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35</v>
      </c>
      <c r="Q17" s="24">
        <v>1.93</v>
      </c>
      <c r="R17" s="24">
        <v>3.69</v>
      </c>
      <c r="S17" s="24">
        <v>48.08</v>
      </c>
      <c r="T17" s="24">
        <v>102.73</v>
      </c>
      <c r="U17" s="10">
        <v>1</v>
      </c>
      <c r="V17" s="10">
        <v>0</v>
      </c>
      <c r="W17" s="10">
        <v>1</v>
      </c>
      <c r="X17" s="10">
        <v>1</v>
      </c>
      <c r="Y17" s="10">
        <v>1</v>
      </c>
      <c r="Z17" s="10">
        <v>1</v>
      </c>
      <c r="AA17" s="10">
        <v>135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0.66739999999999999</v>
      </c>
      <c r="AK17" s="10">
        <v>2.9600000000000001E-2</v>
      </c>
      <c r="AL17" s="11">
        <v>2.3599999999999999E-2</v>
      </c>
      <c r="AM17" s="11">
        <v>1E-3</v>
      </c>
      <c r="AN17" s="11">
        <v>1.76</v>
      </c>
      <c r="AO17" s="11">
        <v>0.11020000000000001</v>
      </c>
      <c r="AP17" s="11">
        <v>0.17599999999999999</v>
      </c>
      <c r="AQ17" s="11">
        <v>1.0999999999999999E-2</v>
      </c>
      <c r="AR17" s="11">
        <v>1.2503</v>
      </c>
      <c r="AS17" s="11">
        <v>6.1699999999999998E-2</v>
      </c>
      <c r="AT17" s="11">
        <v>2.3300000000000001E-2</v>
      </c>
      <c r="AU17" s="11">
        <v>1.1999999999999999E-3</v>
      </c>
      <c r="AV17" s="11">
        <v>37.558599999999998</v>
      </c>
      <c r="AW17" s="11">
        <v>1.0982000000000001</v>
      </c>
      <c r="AX17" s="11">
        <v>0.55220000000000002</v>
      </c>
      <c r="AY17" s="11">
        <v>1.61E-2</v>
      </c>
      <c r="AZ17" s="11">
        <v>0.5166163141993958</v>
      </c>
      <c r="BA17" s="11">
        <v>23.699570815450645</v>
      </c>
      <c r="BB17" s="11">
        <v>0.91902693310165073</v>
      </c>
      <c r="BC17" s="11">
        <v>0.73765690376569049</v>
      </c>
      <c r="BD17" s="11">
        <v>0.68049224530429675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2.564375E-2</v>
      </c>
      <c r="BJ17" s="4">
        <f>DSTDEV(PlotSort,"PhxRed",$BL$31:$BL$32)/SQRT($BH17)</f>
        <v>3.2659464554704506E-4</v>
      </c>
      <c r="BK17" s="4">
        <f>DAVERAGE(PlotSort,"PhxRedEdge",$BL$31:$BL$32)</f>
        <v>0.19356249999999997</v>
      </c>
      <c r="BL17" s="4">
        <f>DSTDEV(PlotSort,"PhxRedEdge",$BL$31:$BL$32)/SQRT($BH17)</f>
        <v>2.96934160771935E-3</v>
      </c>
      <c r="BM17" s="4">
        <f>DAVERAGE(PlotSort,"TMRed",$BL$31:$BL$32)</f>
        <v>2.5106250000000004E-2</v>
      </c>
      <c r="BN17" s="4">
        <f>DSTDEV(PlotSort,"TMRed",$BL$31:$BL$32)/SQRT($BH17)</f>
        <v>4.1114360325803445E-4</v>
      </c>
      <c r="BO17" s="4">
        <f>DAVERAGE(PlotSort,"TMNIR",$BL$31:$BL$32)</f>
        <v>0.58046875000000009</v>
      </c>
      <c r="BP17" s="4">
        <f>DSTDEV(PlotSort,"TMNIR",$BL$31:$BL$32)/SQRT($BH17)</f>
        <v>7.9355041782170326E-3</v>
      </c>
      <c r="BQ17" s="4">
        <f>DAVERAGE(PlotSort,"NDRE",$BL$31:$BL$32)</f>
        <v>0.49988394491439059</v>
      </c>
      <c r="BR17" s="4">
        <f>DSTDEV(PlotSort,"NDRE",$BL$31:$BL$32)/SQRT($BH17)</f>
        <v>3.2787613582372283E-3</v>
      </c>
      <c r="BS17" s="4">
        <f>DAVERAGE(PlotSort,"rvi",$BL$31:$BL$32)</f>
        <v>23.162869473241212</v>
      </c>
      <c r="BT17" s="4">
        <f>DSTDEV(PlotSort,"rvi",$BL$31:$BL$32)/SQRT($BH17)</f>
        <v>0.28970797759008687</v>
      </c>
      <c r="BU17" s="17">
        <f>DAVERAGE(PlotSort,"ndvi",$BL$31:$BL$32)</f>
        <v>0.91704230800670938</v>
      </c>
      <c r="BV17" s="4">
        <f>DSTDEV(PlotSort,"ndvi",$BL$31:$BL$32)/SQRT($BH17)</f>
        <v>1.0368071325283991E-3</v>
      </c>
      <c r="BW17" s="17">
        <f>DAVERAGE(PlotSort,"SAVI",$BL$31:$BL$32)</f>
        <v>0.75296104315437862</v>
      </c>
      <c r="BX17" s="4">
        <f>DSTDEV(PlotSort,"SAVI",$BL$31:$BL$32)/SQRT($BH17)</f>
        <v>4.8553381370404171E-3</v>
      </c>
      <c r="BY17" s="17">
        <f>DAVERAGE(PlotSort,"CCCI",$BL$31:$BL$32)</f>
        <v>0.59604498006620343</v>
      </c>
      <c r="BZ17" s="4">
        <f>DSTDEV(PlotSort,"CCCI",$BL$31:$BL$32)/SQRT($BH17)</f>
        <v>1.5768303325505519E-2</v>
      </c>
    </row>
    <row r="18" spans="2:78" ht="13.5" customHeight="1" x14ac:dyDescent="0.2">
      <c r="B18" s="10">
        <v>230</v>
      </c>
      <c r="C18" s="10">
        <v>9.3879999999999999</v>
      </c>
      <c r="D18" s="10">
        <v>230.39116999999999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35</v>
      </c>
      <c r="Q18" s="24">
        <v>1.93</v>
      </c>
      <c r="R18" s="24">
        <v>3.69</v>
      </c>
      <c r="S18" s="24">
        <v>47.23</v>
      </c>
      <c r="T18" s="24">
        <v>103.48</v>
      </c>
      <c r="U18" s="10">
        <v>1</v>
      </c>
      <c r="V18" s="10">
        <v>0</v>
      </c>
      <c r="W18" s="10">
        <v>1</v>
      </c>
      <c r="X18" s="10">
        <v>1</v>
      </c>
      <c r="Y18" s="10">
        <v>1</v>
      </c>
      <c r="Z18" s="10">
        <v>1</v>
      </c>
      <c r="AA18" s="10">
        <v>135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0.87739999999999996</v>
      </c>
      <c r="AK18" s="10">
        <v>6.7000000000000002E-3</v>
      </c>
      <c r="AL18" s="11">
        <v>3.0499999999999999E-2</v>
      </c>
      <c r="AM18" s="11">
        <v>2.0000000000000001E-4</v>
      </c>
      <c r="AN18" s="11">
        <v>2.5133000000000001</v>
      </c>
      <c r="AO18" s="11">
        <v>5.8999999999999999E-3</v>
      </c>
      <c r="AP18" s="11">
        <v>0.24629999999999999</v>
      </c>
      <c r="AQ18" s="11">
        <v>5.9999999999999995E-4</v>
      </c>
      <c r="AR18" s="11">
        <v>1.7442</v>
      </c>
      <c r="AS18" s="11">
        <v>9.4000000000000004E-3</v>
      </c>
      <c r="AT18" s="11">
        <v>3.1899999999999998E-2</v>
      </c>
      <c r="AU18" s="11">
        <v>2.0000000000000001E-4</v>
      </c>
      <c r="AV18" s="11">
        <v>43.511499999999998</v>
      </c>
      <c r="AW18" s="11">
        <v>0.61150000000000004</v>
      </c>
      <c r="AX18" s="11">
        <v>0.62819999999999998</v>
      </c>
      <c r="AY18" s="11">
        <v>8.8000000000000005E-3</v>
      </c>
      <c r="AZ18" s="11">
        <v>0.43670668953687825</v>
      </c>
      <c r="BA18" s="11">
        <v>19.69278996865204</v>
      </c>
      <c r="BB18" s="11">
        <v>0.90334797757915453</v>
      </c>
      <c r="BC18" s="11">
        <v>0.77101111973105763</v>
      </c>
      <c r="BD18" s="11">
        <v>0.29168133107880567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2.601875E-2</v>
      </c>
      <c r="BJ18" s="4">
        <f>DSTDEV(PlotSort,"PhxRed",$BJ$35:$BJ$36)/SQRT($BH18)</f>
        <v>4.8915051790493545E-4</v>
      </c>
      <c r="BK18" s="4">
        <f>DAVERAGE(PlotSort,"PhxRedEdge",$BJ$35:$BJ$36)</f>
        <v>0.20140000000000002</v>
      </c>
      <c r="BL18" s="4">
        <f>DSTDEV(PlotSort,"PhxRedEdge",$BJ$35:$BJ$36)/SQRT($BH18)</f>
        <v>4.8592351935944269E-3</v>
      </c>
      <c r="BM18" s="4">
        <f>DAVERAGE(PlotSort,"TMRed",$BJ$35:$BJ$36)</f>
        <v>2.5649999999999996E-2</v>
      </c>
      <c r="BN18" s="4">
        <f>DSTDEV(PlotSort,"TMRed",$BJ$35:$BJ$36)/SQRT($BH18)</f>
        <v>6.5140872985655727E-4</v>
      </c>
      <c r="BO18" s="4">
        <f>DAVERAGE(PlotSort,"TMNIR",$BJ$35:$BJ$36)</f>
        <v>0.57556875000000007</v>
      </c>
      <c r="BP18" s="4">
        <f>DSTDEV(PlotSort,"TMNIR",$BJ$35:$BJ$36)/SQRT($BH18)</f>
        <v>8.8724560614578431E-3</v>
      </c>
      <c r="BQ18" s="4">
        <f>DAVERAGE(PlotSort,"NDRE",$BJ$35:$BJ$36)</f>
        <v>0.48212216754363257</v>
      </c>
      <c r="BR18" s="4">
        <f>DSTDEV(PlotSort,"NDRE",$BJ$35:$BJ$36)/SQRT($BH18)</f>
        <v>6.5228960338318898E-3</v>
      </c>
      <c r="BS18" s="4">
        <f>DAVERAGE(PlotSort,"rvi",$BJ$35:$BJ$36)</f>
        <v>22.554442663861444</v>
      </c>
      <c r="BT18" s="4">
        <f>DSTDEV(PlotSort,"rvi",$BJ$35:$BJ$36)/SQRT($BH18)</f>
        <v>0.3861352126276924</v>
      </c>
      <c r="BU18" s="17">
        <f>DAVERAGE(PlotSort,"ndvi",$BJ$35:$BJ$36)</f>
        <v>0.91473441846532233</v>
      </c>
      <c r="BV18" s="4">
        <f>DSTDEV(PlotSort,"ndvi",$BJ$35:$BJ$36)/SQRT($BH18)</f>
        <v>1.451276189473345E-3</v>
      </c>
      <c r="BW18" s="17">
        <f>DAVERAGE(PlotSort,"SAVI",$BJ$35:$BJ$36)</f>
        <v>0.74841344667823673</v>
      </c>
      <c r="BX18" s="4">
        <f>DSTDEV(PlotSort,"SAVI",$BJ$35:$BJ$36)/SQRT($BH18)</f>
        <v>5.2182465071079062E-3</v>
      </c>
      <c r="BY18" s="17">
        <f>DAVERAGE(PlotSort,"CCCI",$BJ$35:$BJ$36)</f>
        <v>0.50641426560258485</v>
      </c>
      <c r="BZ18" s="4">
        <f>DSTDEV(PlotSort,"CCCI",$BJ$35:$BJ$36)/SQRT($BH18)</f>
        <v>3.1830705502961264E-2</v>
      </c>
    </row>
    <row r="19" spans="2:78" ht="13.5" customHeight="1" x14ac:dyDescent="0.2">
      <c r="B19" s="10">
        <v>230</v>
      </c>
      <c r="C19" s="10">
        <v>9.3960000000000008</v>
      </c>
      <c r="D19" s="10">
        <v>230.39150000000001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35</v>
      </c>
      <c r="Q19" s="24">
        <v>1.93</v>
      </c>
      <c r="R19" s="24">
        <v>3.69</v>
      </c>
      <c r="S19" s="24">
        <v>47.13</v>
      </c>
      <c r="T19" s="24">
        <v>103.57</v>
      </c>
      <c r="U19" s="10">
        <v>1</v>
      </c>
      <c r="V19" s="10">
        <v>0</v>
      </c>
      <c r="W19" s="10">
        <v>1</v>
      </c>
      <c r="X19" s="10">
        <v>1</v>
      </c>
      <c r="Y19" s="10">
        <v>1</v>
      </c>
      <c r="Z19" s="10">
        <v>1</v>
      </c>
      <c r="AA19" s="10">
        <v>135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0.75919999999999999</v>
      </c>
      <c r="AK19" s="10">
        <v>1.43E-2</v>
      </c>
      <c r="AL19" s="11">
        <v>2.63E-2</v>
      </c>
      <c r="AM19" s="11">
        <v>5.0000000000000001E-4</v>
      </c>
      <c r="AN19" s="11">
        <v>2.0989</v>
      </c>
      <c r="AO19" s="11">
        <v>4.8000000000000001E-2</v>
      </c>
      <c r="AP19" s="11">
        <v>0.20519999999999999</v>
      </c>
      <c r="AQ19" s="11">
        <v>4.7000000000000002E-3</v>
      </c>
      <c r="AR19" s="11">
        <v>1.4469000000000001</v>
      </c>
      <c r="AS19" s="11">
        <v>5.8099999999999999E-2</v>
      </c>
      <c r="AT19" s="11">
        <v>2.64E-2</v>
      </c>
      <c r="AU19" s="11">
        <v>1.1000000000000001E-3</v>
      </c>
      <c r="AV19" s="11">
        <v>42.7898</v>
      </c>
      <c r="AW19" s="11">
        <v>1.0794999999999999</v>
      </c>
      <c r="AX19" s="11">
        <v>0.61650000000000005</v>
      </c>
      <c r="AY19" s="11">
        <v>1.5599999999999999E-2</v>
      </c>
      <c r="AZ19" s="11">
        <v>0.5005476451259584</v>
      </c>
      <c r="BA19" s="11">
        <v>23.35227272727273</v>
      </c>
      <c r="BB19" s="11">
        <v>0.91787214185720956</v>
      </c>
      <c r="BC19" s="11">
        <v>0.77447720710473367</v>
      </c>
      <c r="BD19" s="11">
        <v>0.59732913107285313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2.6168750000000001E-2</v>
      </c>
      <c r="BJ19" s="4">
        <f>DSTDEV(PlotSort,"PhxRed",$BK$35:$BK$36)/SQRT($BH19)</f>
        <v>3.1684890589469715E-4</v>
      </c>
      <c r="BK19" s="4">
        <f>DAVERAGE(PlotSort,"PhxRedEdge",$BK$35:$BK$36)</f>
        <v>0.20710624999999999</v>
      </c>
      <c r="BL19" s="4">
        <f>DSTDEV(PlotSort,"PhxRedEdge",$BK$35:$BK$36)/SQRT($BH19)</f>
        <v>4.0396108388267632E-3</v>
      </c>
      <c r="BM19" s="4">
        <f>DAVERAGE(PlotSort,"TMRed",$BK$35:$BK$36)</f>
        <v>2.6599999999999999E-2</v>
      </c>
      <c r="BN19" s="4">
        <f>DSTDEV(PlotSort,"TMRed",$BK$35:$BK$36)/SQRT($BH19)</f>
        <v>4.6016301459374156E-4</v>
      </c>
      <c r="BO19" s="4">
        <f>DAVERAGE(PlotSort,"TMNIR",$BK$35:$BK$36)</f>
        <v>0.57565</v>
      </c>
      <c r="BP19" s="4">
        <f>DSTDEV(PlotSort,"TMNIR",$BK$35:$BK$36)/SQRT($BH19)</f>
        <v>5.5787468724317144E-3</v>
      </c>
      <c r="BQ19" s="4">
        <f>DAVERAGE(PlotSort,"NDRE",$BK$35:$BK$36)</f>
        <v>0.47117969885431138</v>
      </c>
      <c r="BR19" s="4">
        <f>DSTDEV(PlotSort,"NDRE",$BK$35:$BK$36)/SQRT($BH19)</f>
        <v>7.1730161940390209E-3</v>
      </c>
      <c r="BS19" s="4">
        <f>DAVERAGE(PlotSort,"rvi",$BK$35:$BK$36)</f>
        <v>21.718313193178911</v>
      </c>
      <c r="BT19" s="4">
        <f>DSTDEV(PlotSort,"rvi",$BK$35:$BK$36)/SQRT($BH19)</f>
        <v>0.35878729633002798</v>
      </c>
      <c r="BU19" s="17">
        <f>DAVERAGE(PlotSort,"ndvi",$BK$35:$BK$36)</f>
        <v>0.91162946133021527</v>
      </c>
      <c r="BV19" s="4">
        <f>DSTDEV(PlotSort,"ndvi",$BK$35:$BK$36)/SQRT($BH19)</f>
        <v>1.4227188685671051E-3</v>
      </c>
      <c r="BW19" s="17">
        <f>DAVERAGE(PlotSort,"SAVI",$BK$35:$BK$36)</f>
        <v>0.74690754422828032</v>
      </c>
      <c r="BX19" s="4">
        <f>DSTDEV(PlotSort,"SAVI",$BK$35:$BK$36)/SQRT($BH19)</f>
        <v>3.6241240353211022E-3</v>
      </c>
      <c r="BY19" s="17">
        <f>DAVERAGE(PlotSort,"CCCI",$BK$35:$BK$36)</f>
        <v>0.4559221277789488</v>
      </c>
      <c r="BZ19" s="4">
        <f>DSTDEV(PlotSort,"CCCI",$BK$35:$BK$36)/SQRT($BH19)</f>
        <v>3.5616872325854997E-2</v>
      </c>
    </row>
    <row r="20" spans="2:78" ht="13.5" customHeight="1" x14ac:dyDescent="0.2">
      <c r="B20" s="10">
        <v>230</v>
      </c>
      <c r="C20" s="10">
        <v>9.4030000000000005</v>
      </c>
      <c r="D20" s="10">
        <v>230.39178999999999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35</v>
      </c>
      <c r="Q20" s="24">
        <v>1.93</v>
      </c>
      <c r="R20" s="24">
        <v>3.69</v>
      </c>
      <c r="S20" s="24">
        <v>47.04</v>
      </c>
      <c r="T20" s="24">
        <v>103.65</v>
      </c>
      <c r="U20" s="10">
        <v>1</v>
      </c>
      <c r="V20" s="10">
        <v>0</v>
      </c>
      <c r="W20" s="10">
        <v>1</v>
      </c>
      <c r="X20" s="10">
        <v>1</v>
      </c>
      <c r="Y20" s="10">
        <v>1</v>
      </c>
      <c r="Z20" s="10">
        <v>1</v>
      </c>
      <c r="AA20" s="10">
        <v>135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0.72770000000000001</v>
      </c>
      <c r="AK20" s="10">
        <v>5.57E-2</v>
      </c>
      <c r="AL20" s="11">
        <v>2.52E-2</v>
      </c>
      <c r="AM20" s="11">
        <v>1.9E-3</v>
      </c>
      <c r="AN20" s="11">
        <v>1.8673999999999999</v>
      </c>
      <c r="AO20" s="11">
        <v>0.1258</v>
      </c>
      <c r="AP20" s="11">
        <v>0.1822</v>
      </c>
      <c r="AQ20" s="11">
        <v>1.23E-2</v>
      </c>
      <c r="AR20" s="11">
        <v>1.3355999999999999</v>
      </c>
      <c r="AS20" s="11">
        <v>0.1265</v>
      </c>
      <c r="AT20" s="11">
        <v>2.4400000000000002E-2</v>
      </c>
      <c r="AU20" s="11">
        <v>2.3E-3</v>
      </c>
      <c r="AV20" s="11">
        <v>39.688499999999998</v>
      </c>
      <c r="AW20" s="11">
        <v>1.8803000000000001</v>
      </c>
      <c r="AX20" s="11">
        <v>0.57079999999999997</v>
      </c>
      <c r="AY20" s="11">
        <v>2.7E-2</v>
      </c>
      <c r="AZ20" s="11">
        <v>0.51606905710491358</v>
      </c>
      <c r="BA20" s="11">
        <v>23.393442622950818</v>
      </c>
      <c r="BB20" s="11">
        <v>0.91801075268817212</v>
      </c>
      <c r="BC20" s="11">
        <v>0.74835646457268079</v>
      </c>
      <c r="BD20" s="11">
        <v>0.68058194219628187</v>
      </c>
      <c r="BE20" s="27"/>
    </row>
    <row r="21" spans="2:78" ht="13.5" customHeight="1" x14ac:dyDescent="0.2">
      <c r="B21" s="10">
        <v>230</v>
      </c>
      <c r="C21" s="10">
        <v>9.4109999999999996</v>
      </c>
      <c r="D21" s="10">
        <v>230.39213000000001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35</v>
      </c>
      <c r="Q21" s="24">
        <v>1.93</v>
      </c>
      <c r="R21" s="24">
        <v>3.69</v>
      </c>
      <c r="S21" s="24">
        <v>46.94</v>
      </c>
      <c r="T21" s="24">
        <v>103.73</v>
      </c>
      <c r="U21" s="10">
        <v>1</v>
      </c>
      <c r="V21" s="10">
        <v>0</v>
      </c>
      <c r="W21" s="10">
        <v>1</v>
      </c>
      <c r="X21" s="10">
        <v>1</v>
      </c>
      <c r="Y21" s="10">
        <v>1</v>
      </c>
      <c r="Z21" s="10">
        <v>1</v>
      </c>
      <c r="AA21" s="10">
        <v>135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0.78669999999999995</v>
      </c>
      <c r="AK21" s="10">
        <v>3.1800000000000002E-2</v>
      </c>
      <c r="AL21" s="11">
        <v>2.7099999999999999E-2</v>
      </c>
      <c r="AM21" s="11">
        <v>1.1000000000000001E-3</v>
      </c>
      <c r="AN21" s="11">
        <v>2.1579999999999999</v>
      </c>
      <c r="AO21" s="11">
        <v>0.1032</v>
      </c>
      <c r="AP21" s="11">
        <v>0.21010000000000001</v>
      </c>
      <c r="AQ21" s="11">
        <v>1.01E-2</v>
      </c>
      <c r="AR21" s="11">
        <v>1.48</v>
      </c>
      <c r="AS21" s="11">
        <v>3.04E-2</v>
      </c>
      <c r="AT21" s="11">
        <v>2.69E-2</v>
      </c>
      <c r="AU21" s="11">
        <v>5.9999999999999995E-4</v>
      </c>
      <c r="AV21" s="11">
        <v>44.385100000000001</v>
      </c>
      <c r="AW21" s="11">
        <v>0.97340000000000004</v>
      </c>
      <c r="AX21" s="11">
        <v>0.6371</v>
      </c>
      <c r="AY21" s="11">
        <v>1.4E-2</v>
      </c>
      <c r="AZ21" s="11">
        <v>0.50401322001888571</v>
      </c>
      <c r="BA21" s="11">
        <v>23.684014869888475</v>
      </c>
      <c r="BB21" s="11">
        <v>0.91897590361445769</v>
      </c>
      <c r="BC21" s="11">
        <v>0.78634020618556688</v>
      </c>
      <c r="BD21" s="11">
        <v>0.6127741730551951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0.25869999999999999</v>
      </c>
      <c r="BJ21" s="4"/>
      <c r="BK21" s="4">
        <f>DAVERAGE(PlotSort2,"PhxRedEdge",$BO$31:$BO$32)</f>
        <v>0.28139999999999998</v>
      </c>
      <c r="BL21" s="4"/>
      <c r="BM21" s="4">
        <f>DAVERAGE(PlotSort2,"TMRed",$BO$31:$BO$32)</f>
        <v>0.253</v>
      </c>
      <c r="BN21" s="4"/>
      <c r="BO21" s="4">
        <f>DAVERAGE(PlotSort2,"TMNIR",$BO$31:$BO$32)</f>
        <v>0.31580000000000003</v>
      </c>
      <c r="BP21" s="4"/>
      <c r="BQ21" s="4">
        <f>DAVERAGE(PlotSort2,"NDRE",$BO$31:$BO$32)</f>
        <v>5.7602143335566049E-2</v>
      </c>
      <c r="BR21" s="4"/>
      <c r="BS21" s="4">
        <f>DAVERAGE(PlotSort2,"rvi",$BO$31:$BO$32)</f>
        <v>1.2482213438735179</v>
      </c>
      <c r="BT21" s="4"/>
      <c r="BU21" s="17">
        <f>DAVERAGE(PlotSort2,"ndvi",$BO$31:$BO$32)</f>
        <v>0.11040787623066109</v>
      </c>
      <c r="BV21" s="4"/>
      <c r="BW21" s="17">
        <f>DAVERAGE(PlotSort2,"SAVI",$BO$31:$BO$32)</f>
        <v>8.8136227544910212E-2</v>
      </c>
      <c r="BX21" s="4"/>
      <c r="BY21" s="17">
        <f>DAVERAGE(PlotSort2,"CCCI",$BO$31:$BO$32)</f>
        <v>0.48947620357792304</v>
      </c>
      <c r="BZ21" s="4"/>
    </row>
    <row r="22" spans="2:78" ht="13.5" customHeight="1" x14ac:dyDescent="0.2">
      <c r="B22" s="10">
        <v>230</v>
      </c>
      <c r="C22" s="10">
        <v>9.42</v>
      </c>
      <c r="D22" s="10">
        <v>230.39250000000001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35</v>
      </c>
      <c r="Q22" s="24">
        <v>1.93</v>
      </c>
      <c r="R22" s="24">
        <v>3.69</v>
      </c>
      <c r="S22" s="24">
        <v>46.83</v>
      </c>
      <c r="T22" s="24">
        <v>103.83</v>
      </c>
      <c r="U22" s="10">
        <v>1</v>
      </c>
      <c r="V22" s="10">
        <v>0</v>
      </c>
      <c r="W22" s="10">
        <v>1</v>
      </c>
      <c r="X22" s="10">
        <v>1</v>
      </c>
      <c r="Y22" s="10">
        <v>1</v>
      </c>
      <c r="Z22" s="10">
        <v>1</v>
      </c>
      <c r="AA22" s="10">
        <v>135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0.71650000000000003</v>
      </c>
      <c r="AK22" s="10">
        <v>8.6E-3</v>
      </c>
      <c r="AL22" s="11">
        <v>2.47E-2</v>
      </c>
      <c r="AM22" s="11">
        <v>2.9999999999999997E-4</v>
      </c>
      <c r="AN22" s="11">
        <v>1.9722</v>
      </c>
      <c r="AO22" s="11">
        <v>4.19E-2</v>
      </c>
      <c r="AP22" s="11">
        <v>0.19159999999999999</v>
      </c>
      <c r="AQ22" s="11">
        <v>4.1000000000000003E-3</v>
      </c>
      <c r="AR22" s="11">
        <v>1.3039000000000001</v>
      </c>
      <c r="AS22" s="11">
        <v>3.1300000000000001E-2</v>
      </c>
      <c r="AT22" s="11">
        <v>2.3699999999999999E-2</v>
      </c>
      <c r="AU22" s="11">
        <v>5.9999999999999995E-4</v>
      </c>
      <c r="AV22" s="11">
        <v>41.3733</v>
      </c>
      <c r="AW22" s="11">
        <v>1.431</v>
      </c>
      <c r="AX22" s="11">
        <v>0.59250000000000003</v>
      </c>
      <c r="AY22" s="11">
        <v>2.0500000000000001E-2</v>
      </c>
      <c r="AZ22" s="11">
        <v>0.51128682565999239</v>
      </c>
      <c r="BA22" s="11">
        <v>25.000000000000004</v>
      </c>
      <c r="BB22" s="11">
        <v>0.92307692307692291</v>
      </c>
      <c r="BC22" s="11">
        <v>0.76437914352266612</v>
      </c>
      <c r="BD22" s="11">
        <v>0.63983519774627584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0.31720000000000004</v>
      </c>
      <c r="BJ22" s="4">
        <f>DSTDEV(PlotSort2,"PhxRed",$BP$31:$BP$32)/SQRT($BH22)</f>
        <v>4.2000000000000093E-3</v>
      </c>
      <c r="BK22" s="4">
        <f>DAVERAGE(PlotSort2,"PhxRedEdge",$BP$31:$BP$32)</f>
        <v>0.34320000000000001</v>
      </c>
      <c r="BL22" s="4">
        <f>DSTDEV(PlotSort2,"PhxRedEdge",$BP$31:$BP$32)/SQRT($BH22)</f>
        <v>4.5000000000000031E-3</v>
      </c>
      <c r="BM22" s="4">
        <f>DAVERAGE(PlotSort2,"TMRed",$BP$31:$BP$32)</f>
        <v>0.31159999999999999</v>
      </c>
      <c r="BN22" s="4">
        <f>DSTDEV(PlotSort2,"TMRed",$BP$31:$BP$32)/SQRT($BH22)</f>
        <v>4.0000000000000036E-3</v>
      </c>
      <c r="BO22" s="4">
        <f>DAVERAGE(PlotSort2,"TMNIR",$BP$31:$BP$32)</f>
        <v>0.37809999999999999</v>
      </c>
      <c r="BP22" s="4">
        <f>DSTDEV(PlotSort2,"TMNIR",$BP$31:$BP$32)/SQRT($BH22)</f>
        <v>4.5999999999999921E-3</v>
      </c>
      <c r="BQ22" s="4">
        <f>DAVERAGE(PlotSort2,"NDRE",$BP$31:$BP$32)</f>
        <v>4.8390813772052274E-2</v>
      </c>
      <c r="BR22" s="4">
        <f>DSTDEV(PlotSort2,"NDRE",$BP$31:$BP$32)/SQRT($BH22)</f>
        <v>4.7186525069414439E-4</v>
      </c>
      <c r="BS22" s="4">
        <f>DAVERAGE(PlotSort2,"rvi",$BP$31:$BP$32)</f>
        <v>1.2134250858273958</v>
      </c>
      <c r="BT22" s="4">
        <f>DSTDEV(PlotSort2,"rvi",$BP$31:$BP$32)/SQRT($BH22)</f>
        <v>8.1418595413862416E-4</v>
      </c>
      <c r="BU22" s="17">
        <f>DAVERAGE(PlotSort2,"ndvi",$BP$31:$BP$32)</f>
        <v>9.6422877187762226E-2</v>
      </c>
      <c r="BV22" s="4">
        <f>DSTDEV(PlotSort2,"ndvi",$BP$31:$BP$32)/SQRT($BH22)</f>
        <v>3.3237167437256965E-4</v>
      </c>
      <c r="BW22" s="17">
        <f>DAVERAGE(PlotSort2,"SAVI",$BP$31:$BP$32)</f>
        <v>8.3843579437138022E-2</v>
      </c>
      <c r="BX22" s="4">
        <f>DSTDEV(PlotSort2,"SAVI",$BP$31:$BP$32)/SQRT($BH22)</f>
        <v>1.5041205080323222E-4</v>
      </c>
      <c r="BY22" s="17">
        <f>DAVERAGE(PlotSort2,"CCCI",$BP$31:$BP$32)</f>
        <v>0.45292779216356926</v>
      </c>
      <c r="BZ22" s="4">
        <f>DSTDEV(PlotSort2,"CCCI",$BP$31:$BP$32)/SQRT($BH22)</f>
        <v>5.8072836392375751E-3</v>
      </c>
    </row>
    <row r="23" spans="2:78" ht="13.5" customHeight="1" x14ac:dyDescent="0.2">
      <c r="B23" s="10">
        <v>230</v>
      </c>
      <c r="C23" s="10">
        <v>9.4269999999999996</v>
      </c>
      <c r="D23" s="10">
        <v>230.39278999999999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35</v>
      </c>
      <c r="Q23" s="24">
        <v>1.93</v>
      </c>
      <c r="R23" s="24">
        <v>3.69</v>
      </c>
      <c r="S23" s="24">
        <v>46.75</v>
      </c>
      <c r="T23" s="24">
        <v>103.91</v>
      </c>
      <c r="U23" s="10">
        <v>1</v>
      </c>
      <c r="V23" s="10">
        <v>0</v>
      </c>
      <c r="W23" s="10">
        <v>1</v>
      </c>
      <c r="X23" s="10">
        <v>1</v>
      </c>
      <c r="Y23" s="10">
        <v>1</v>
      </c>
      <c r="Z23" s="10">
        <v>1</v>
      </c>
      <c r="AA23" s="10">
        <v>135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0.68169999999999997</v>
      </c>
      <c r="AK23" s="10">
        <v>3.1800000000000002E-2</v>
      </c>
      <c r="AL23" s="11">
        <v>2.3400000000000001E-2</v>
      </c>
      <c r="AM23" s="11">
        <v>1.1000000000000001E-3</v>
      </c>
      <c r="AN23" s="11">
        <v>1.8935999999999999</v>
      </c>
      <c r="AO23" s="11">
        <v>4.8399999999999999E-2</v>
      </c>
      <c r="AP23" s="11">
        <v>0.18360000000000001</v>
      </c>
      <c r="AQ23" s="11">
        <v>4.7000000000000002E-3</v>
      </c>
      <c r="AR23" s="11">
        <v>1.2722</v>
      </c>
      <c r="AS23" s="11">
        <v>4.5999999999999999E-2</v>
      </c>
      <c r="AT23" s="11">
        <v>2.3E-2</v>
      </c>
      <c r="AU23" s="11">
        <v>8.0000000000000004E-4</v>
      </c>
      <c r="AV23" s="11">
        <v>35.8842</v>
      </c>
      <c r="AW23" s="11">
        <v>0.48880000000000001</v>
      </c>
      <c r="AX23" s="11">
        <v>0.51300000000000001</v>
      </c>
      <c r="AY23" s="11">
        <v>7.0000000000000001E-3</v>
      </c>
      <c r="AZ23" s="11">
        <v>0.47286821705426363</v>
      </c>
      <c r="BA23" s="11">
        <v>22.304347826086957</v>
      </c>
      <c r="BB23" s="11">
        <v>0.91417910447761186</v>
      </c>
      <c r="BC23" s="11">
        <v>0.70945945945945943</v>
      </c>
      <c r="BD23" s="11">
        <v>0.45845085318371204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0.1933</v>
      </c>
      <c r="BJ23" s="4">
        <f>DSTDEV(PlotSort2,"PhxRed",$BQ$31:$BQ$32)/SQRT($BH23)</f>
        <v>4.2900000000000001E-2</v>
      </c>
      <c r="BK23" s="4">
        <f>DAVERAGE(PlotSort2,"PhxRedEdge",$BQ$31:$BQ$32)</f>
        <v>0.23374999999999999</v>
      </c>
      <c r="BL23" s="4">
        <f>DSTDEV(PlotSort2,"PhxRedEdge",$BQ$31:$BQ$32)/SQRT($BH23)</f>
        <v>4.1650000000000006E-2</v>
      </c>
      <c r="BM23" s="4">
        <f>DAVERAGE(PlotSort2,"TMRed",$BQ$31:$BQ$32)</f>
        <v>0.19425000000000001</v>
      </c>
      <c r="BN23" s="4">
        <f>DSTDEV(PlotSort2,"TMRed",$BQ$31:$BQ$32)/SQRT($BH23)</f>
        <v>4.2549999999999977E-2</v>
      </c>
      <c r="BO23" s="4">
        <f>DAVERAGE(PlotSort2,"TMNIR",$BQ$31:$BQ$32)</f>
        <v>0.26585000000000003</v>
      </c>
      <c r="BP23" s="4">
        <f>DSTDEV(PlotSort2,"TMNIR",$BQ$31:$BQ$32)/SQRT($BH23)</f>
        <v>4.745000000000002E-2</v>
      </c>
      <c r="BQ23" s="4">
        <f>DAVERAGE(PlotSort2,"NDRE",$BQ$31:$BQ$32)</f>
        <v>6.4223674989815349E-2</v>
      </c>
      <c r="BR23" s="4">
        <f>DSTDEV(PlotSort2,"NDRE",$BQ$31:$BQ$32)/SQRT($BH23)</f>
        <v>1.5546548920629397E-4</v>
      </c>
      <c r="BS23" s="4">
        <f>DAVERAGE(PlotSort2,"rvi",$BQ$31:$BQ$32)</f>
        <v>1.3813705092287409</v>
      </c>
      <c r="BT23" s="4">
        <f>DSTDEV(PlotSort2,"rvi",$BQ$31:$BQ$32)/SQRT($BH23)</f>
        <v>5.8313076796308483E-2</v>
      </c>
      <c r="BU23" s="17">
        <f>DAVERAGE(PlotSort2,"ndvi",$BQ$31:$BQ$32)</f>
        <v>0.15964359308599588</v>
      </c>
      <c r="BV23" s="4">
        <f>DSTDEV(PlotSort2,"ndvi",$BQ$31:$BQ$32)/SQRT($BH23)</f>
        <v>2.0577968654074442E-2</v>
      </c>
      <c r="BW23" s="17">
        <f>DAVERAGE(PlotSort2,"SAVI",$BQ$31:$BQ$32)</f>
        <v>0.11213104512099216</v>
      </c>
      <c r="BX23" s="4">
        <f>DSTDEV(PlotSort2,"SAVI",$BQ$31:$BQ$32)/SQRT($BH23)</f>
        <v>2.8557380073839095E-3</v>
      </c>
      <c r="BY23" s="17">
        <f>DAVERAGE(PlotSort2,"CCCI",$BQ$31:$BQ$32)</f>
        <v>0.18861704591028797</v>
      </c>
      <c r="BZ23" s="4">
        <f>DSTDEV(PlotSort2,"CCCI",$BQ$31:$BQ$32)/SQRT($BH23)</f>
        <v>0.16027840932960385</v>
      </c>
    </row>
    <row r="24" spans="2:78" ht="13.5" customHeight="1" x14ac:dyDescent="0.2">
      <c r="B24" s="10">
        <v>230</v>
      </c>
      <c r="C24" s="10">
        <v>9.4359999999999999</v>
      </c>
      <c r="D24" s="10">
        <v>230.39317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35</v>
      </c>
      <c r="Q24" s="24">
        <v>1.93</v>
      </c>
      <c r="R24" s="24">
        <v>3.69</v>
      </c>
      <c r="S24" s="24">
        <v>46.64</v>
      </c>
      <c r="T24" s="24">
        <v>104.01</v>
      </c>
      <c r="U24" s="10">
        <v>1</v>
      </c>
      <c r="V24" s="10">
        <v>0</v>
      </c>
      <c r="W24" s="10">
        <v>1</v>
      </c>
      <c r="X24" s="10">
        <v>1</v>
      </c>
      <c r="Y24" s="10">
        <v>1</v>
      </c>
      <c r="Z24" s="10">
        <v>1</v>
      </c>
      <c r="AA24" s="10">
        <v>135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0.79730000000000001</v>
      </c>
      <c r="AK24" s="10">
        <v>5.2699999999999997E-2</v>
      </c>
      <c r="AL24" s="11">
        <v>2.7300000000000001E-2</v>
      </c>
      <c r="AM24" s="11">
        <v>1.8E-3</v>
      </c>
      <c r="AN24" s="11">
        <v>2.2532999999999999</v>
      </c>
      <c r="AO24" s="11">
        <v>0.20150000000000001</v>
      </c>
      <c r="AP24" s="11">
        <v>0.21790000000000001</v>
      </c>
      <c r="AQ24" s="11">
        <v>1.95E-2</v>
      </c>
      <c r="AR24" s="11">
        <v>1.5524</v>
      </c>
      <c r="AS24" s="11">
        <v>0.1091</v>
      </c>
      <c r="AT24" s="11">
        <v>2.81E-2</v>
      </c>
      <c r="AU24" s="11">
        <v>2E-3</v>
      </c>
      <c r="AV24" s="11">
        <v>40.713900000000002</v>
      </c>
      <c r="AW24" s="11">
        <v>2.9973000000000001</v>
      </c>
      <c r="AX24" s="11">
        <v>0.58069999999999999</v>
      </c>
      <c r="AY24" s="11">
        <v>4.2700000000000002E-2</v>
      </c>
      <c r="AZ24" s="11">
        <v>0.4542950162784874</v>
      </c>
      <c r="BA24" s="11">
        <v>20.665480427046262</v>
      </c>
      <c r="BB24" s="11">
        <v>0.9076872536136662</v>
      </c>
      <c r="BC24" s="11">
        <v>0.74756493506493504</v>
      </c>
      <c r="BD24" s="11">
        <v>0.37574511854709491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0.69250000000000012</v>
      </c>
      <c r="BJ24" s="4"/>
      <c r="BK24" s="4">
        <f>DAVERAGE(PlotSort2,"PhxRedEdge",$BR$31:$BR$32)</f>
        <v>0.68149999999999999</v>
      </c>
      <c r="BL24" s="4"/>
      <c r="BM24" s="4">
        <f>DAVERAGE(PlotSort2,"TMRed",$BR$31:$BR$32)</f>
        <v>0.69400000000000006</v>
      </c>
      <c r="BN24" s="4"/>
      <c r="BO24" s="4">
        <f>DAVERAGE(PlotSort2,"TMNIR",$BR$31:$BR$32)</f>
        <v>0.66279999999999994</v>
      </c>
      <c r="BP24" s="4"/>
      <c r="BQ24" s="4">
        <f>DAVERAGE(PlotSort2,"NDRE",$BR$31:$BR$32)</f>
        <v>-1.3910585434798816E-2</v>
      </c>
      <c r="BR24" s="4"/>
      <c r="BS24" s="4">
        <f>DAVERAGE(PlotSort2,"rvi",$BR$31:$BR$32)</f>
        <v>23.876080691642649</v>
      </c>
      <c r="BT24" s="4"/>
      <c r="BU24" s="17">
        <f>DAVERAGE(PlotSort2,"ndvi",$BR$31:$BR$32)</f>
        <v>-2.299528301886801E-2</v>
      </c>
      <c r="BV24" s="4"/>
      <c r="BW24" s="17">
        <f>DAVERAGE(PlotSort2,"SAVI",$BR$31:$BR$32)</f>
        <v>-2.5204653166738571E-2</v>
      </c>
      <c r="BX24" s="4"/>
      <c r="BY24" s="17">
        <f>DAVERAGE(PlotSort2,"CCCI",$BR$31:$BR$32)</f>
        <v>0.43852393575908194</v>
      </c>
      <c r="BZ24" s="4"/>
    </row>
    <row r="25" spans="2:78" ht="13.5" customHeight="1" x14ac:dyDescent="0.2">
      <c r="B25" s="10">
        <v>230</v>
      </c>
      <c r="C25" s="10">
        <v>9.4429999999999996</v>
      </c>
      <c r="D25" s="10">
        <v>230.39346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35</v>
      </c>
      <c r="Q25" s="24">
        <v>1.93</v>
      </c>
      <c r="R25" s="24">
        <v>3.69</v>
      </c>
      <c r="S25" s="24">
        <v>46.55</v>
      </c>
      <c r="T25" s="24">
        <v>104.09</v>
      </c>
      <c r="U25" s="10">
        <v>1</v>
      </c>
      <c r="V25" s="10">
        <v>0</v>
      </c>
      <c r="W25" s="10">
        <v>1</v>
      </c>
      <c r="X25" s="10">
        <v>1</v>
      </c>
      <c r="Y25" s="10">
        <v>1</v>
      </c>
      <c r="Z25" s="10">
        <v>1</v>
      </c>
      <c r="AA25" s="10">
        <v>135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0.82489999999999997</v>
      </c>
      <c r="AK25" s="10">
        <v>5.4399999999999997E-2</v>
      </c>
      <c r="AL25" s="11">
        <v>2.8199999999999999E-2</v>
      </c>
      <c r="AM25" s="11">
        <v>1.9E-3</v>
      </c>
      <c r="AN25" s="11">
        <v>2.1945999999999999</v>
      </c>
      <c r="AO25" s="11">
        <v>9.06E-2</v>
      </c>
      <c r="AP25" s="11">
        <v>0.21179999999999999</v>
      </c>
      <c r="AQ25" s="11">
        <v>8.6999999999999994E-3</v>
      </c>
      <c r="AR25" s="11">
        <v>1.6113999999999999</v>
      </c>
      <c r="AS25" s="11">
        <v>0.15110000000000001</v>
      </c>
      <c r="AT25" s="11">
        <v>2.9100000000000001E-2</v>
      </c>
      <c r="AU25" s="11">
        <v>2.7000000000000001E-3</v>
      </c>
      <c r="AV25" s="11">
        <v>40.366599999999998</v>
      </c>
      <c r="AW25" s="11">
        <v>0.94020000000000004</v>
      </c>
      <c r="AX25" s="11">
        <v>0.57469999999999999</v>
      </c>
      <c r="AY25" s="11">
        <v>1.34E-2</v>
      </c>
      <c r="AZ25" s="11">
        <v>0.46141131595677054</v>
      </c>
      <c r="BA25" s="11">
        <v>19.749140893470788</v>
      </c>
      <c r="BB25" s="11">
        <v>0.90361046704206682</v>
      </c>
      <c r="BC25" s="11">
        <v>0.74143866642507694</v>
      </c>
      <c r="BD25" s="11">
        <v>0.42583604309566653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1.0007666666666666</v>
      </c>
      <c r="BJ25" s="4">
        <f>DSTDEV(PlotSort2,"PhxRed",$BS$31:$BS$32)/SQRT($BH25)</f>
        <v>4.1013547897141376E-3</v>
      </c>
      <c r="BK25" s="4">
        <f>DAVERAGE(PlotSort2,"PhxRedEdge",$BS$31:$BS$32)</f>
        <v>1.0005666666666666</v>
      </c>
      <c r="BL25" s="4">
        <f>DSTDEV(PlotSort2,"PhxRedEdge",$BS$31:$BS$32)/SQRT($BH25)</f>
        <v>4.1590597227952513E-3</v>
      </c>
      <c r="BM25" s="4">
        <f>DAVERAGE(PlotSort2,"TMRed",$BS$31:$BS$32)</f>
        <v>1.0007666666666666</v>
      </c>
      <c r="BN25" s="4">
        <f>DSTDEV(PlotSort2,"TMRed",$BS$31:$BS$32)/SQRT($BH25)</f>
        <v>4.1013547897141376E-3</v>
      </c>
      <c r="BO25" s="4">
        <f>DAVERAGE(PlotSort2,"TMNIR",$BS$31:$BS$32)</f>
        <v>1.0005666666666666</v>
      </c>
      <c r="BP25" s="4">
        <f>DSTDEV(PlotSort2,"TMNIR",$BS$31:$BS$32)/SQRT($BH25)</f>
        <v>4.1590597227952513E-3</v>
      </c>
      <c r="BQ25" s="4">
        <f>DAVERAGE(PlotSort2,"NDRE",$BS$31:$BS$32)</f>
        <v>0.74277956373623211</v>
      </c>
      <c r="BR25" s="4">
        <f>DSTDEV(PlotSort2,"NDRE",$BS$31:$BS$32)/SQRT($BH25)</f>
        <v>6.9128772432577965E-4</v>
      </c>
      <c r="BS25" s="4">
        <f>DAVERAGE(PlotSort2,"rvi",$BS$31:$BS$32)</f>
        <v>1.2661545281931113</v>
      </c>
      <c r="BT25" s="4">
        <f>DSTDEV(PlotSort2,"rvi",$BS$31:$BS$32)/SQRT($BH25)</f>
        <v>1.3742357555982423E-3</v>
      </c>
      <c r="BU25" s="17">
        <f>DAVERAGE(PlotSort2,"ndvi",$BS$31:$BS$32)</f>
        <v>0.1174470025311487</v>
      </c>
      <c r="BV25" s="4">
        <f>DSTDEV(PlotSort2,"ndvi",$BS$31:$BS$32)/SQRT($BH25)</f>
        <v>5.3541926014483371E-4</v>
      </c>
      <c r="BW25" s="17">
        <f>DAVERAGE(PlotSort2,"SAVI",$BS$31:$BS$32)</f>
        <v>0.1754796560046821</v>
      </c>
      <c r="BX25" s="4">
        <f>DSTDEV(PlotSort2,"SAVI",$BS$31:$BS$32)/SQRT($BH25)</f>
        <v>7.7317211136566824E-4</v>
      </c>
      <c r="BY25" s="17">
        <f>DAVERAGE(PlotSort2,"CCCI",$BS$31:$BS$32)</f>
        <v>12.870378896370051</v>
      </c>
      <c r="BZ25" s="4">
        <f>DSTDEV(PlotSort2,"CCCI",$BS$31:$BS$32)/SQRT($BH25)</f>
        <v>1.3625263541846414E-2</v>
      </c>
    </row>
    <row r="26" spans="2:78" ht="13.5" customHeight="1" x14ac:dyDescent="0.2">
      <c r="B26" s="10">
        <v>230</v>
      </c>
      <c r="C26" s="10">
        <v>9.6630000000000003</v>
      </c>
      <c r="D26" s="10">
        <v>230.40262000000001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35</v>
      </c>
      <c r="Q26" s="24">
        <v>1.93</v>
      </c>
      <c r="R26" s="24">
        <v>3.69</v>
      </c>
      <c r="S26" s="24">
        <v>43.89</v>
      </c>
      <c r="T26" s="24">
        <v>106.62</v>
      </c>
      <c r="U26" s="10">
        <v>1</v>
      </c>
      <c r="V26" s="10">
        <v>0</v>
      </c>
      <c r="W26" s="10">
        <v>1</v>
      </c>
      <c r="X26" s="10">
        <v>1</v>
      </c>
      <c r="Y26" s="10">
        <v>1</v>
      </c>
      <c r="Z26" s="10">
        <v>1</v>
      </c>
      <c r="AA26" s="10">
        <v>135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0.82640000000000002</v>
      </c>
      <c r="AK26" s="10">
        <v>1.32E-2</v>
      </c>
      <c r="AL26" s="11">
        <v>2.69E-2</v>
      </c>
      <c r="AM26" s="11">
        <v>4.0000000000000002E-4</v>
      </c>
      <c r="AN26" s="11">
        <v>2.4554</v>
      </c>
      <c r="AO26" s="11">
        <v>3.6900000000000002E-2</v>
      </c>
      <c r="AP26" s="11">
        <v>0.22409999999999999</v>
      </c>
      <c r="AQ26" s="11">
        <v>3.3999999999999998E-3</v>
      </c>
      <c r="AR26" s="11">
        <v>1.6256999999999999</v>
      </c>
      <c r="AS26" s="11">
        <v>1.7000000000000001E-2</v>
      </c>
      <c r="AT26" s="11">
        <v>2.7799999999999998E-2</v>
      </c>
      <c r="AU26" s="11">
        <v>2.9999999999999997E-4</v>
      </c>
      <c r="AV26" s="11">
        <v>43.082999999999998</v>
      </c>
      <c r="AW26" s="11">
        <v>0.2288</v>
      </c>
      <c r="AX26" s="11">
        <v>0.58230000000000004</v>
      </c>
      <c r="AY26" s="11">
        <v>3.0999999999999999E-3</v>
      </c>
      <c r="AZ26" s="11">
        <v>0.44419642857142866</v>
      </c>
      <c r="BA26" s="11">
        <v>20.946043165467628</v>
      </c>
      <c r="BB26" s="11">
        <v>0.90886739878708389</v>
      </c>
      <c r="BC26" s="11">
        <v>0.74925682370957558</v>
      </c>
      <c r="BD26" s="11">
        <v>0.3176352571492041</v>
      </c>
      <c r="BE26" s="27"/>
    </row>
    <row r="27" spans="2:78" ht="13.5" customHeight="1" x14ac:dyDescent="0.2">
      <c r="B27" s="10">
        <v>230</v>
      </c>
      <c r="C27" s="10">
        <v>9.6549999999999994</v>
      </c>
      <c r="D27" s="10">
        <v>230.40228999999999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35</v>
      </c>
      <c r="Q27" s="24">
        <v>1.93</v>
      </c>
      <c r="R27" s="24">
        <v>3.69</v>
      </c>
      <c r="S27" s="24">
        <v>43.99</v>
      </c>
      <c r="T27" s="24">
        <v>106.52</v>
      </c>
      <c r="U27" s="10">
        <v>1</v>
      </c>
      <c r="V27" s="10">
        <v>0</v>
      </c>
      <c r="W27" s="10">
        <v>1</v>
      </c>
      <c r="X27" s="10">
        <v>1</v>
      </c>
      <c r="Y27" s="10">
        <v>1</v>
      </c>
      <c r="Z27" s="10">
        <v>1</v>
      </c>
      <c r="AA27" s="10">
        <v>135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0.78280000000000005</v>
      </c>
      <c r="AK27" s="10">
        <v>0.04</v>
      </c>
      <c r="AL27" s="11">
        <v>2.5499999999999998E-2</v>
      </c>
      <c r="AM27" s="11">
        <v>1.2999999999999999E-3</v>
      </c>
      <c r="AN27" s="11">
        <v>2.2719</v>
      </c>
      <c r="AO27" s="11">
        <v>9.7699999999999995E-2</v>
      </c>
      <c r="AP27" s="11">
        <v>0.2077</v>
      </c>
      <c r="AQ27" s="11">
        <v>8.8999999999999999E-3</v>
      </c>
      <c r="AR27" s="11">
        <v>1.5386</v>
      </c>
      <c r="AS27" s="11">
        <v>9.2499999999999999E-2</v>
      </c>
      <c r="AT27" s="11">
        <v>2.64E-2</v>
      </c>
      <c r="AU27" s="11">
        <v>1.6000000000000001E-3</v>
      </c>
      <c r="AV27" s="11">
        <v>41.716500000000003</v>
      </c>
      <c r="AW27" s="11">
        <v>6.4500000000000002E-2</v>
      </c>
      <c r="AX27" s="11">
        <v>0.56489999999999996</v>
      </c>
      <c r="AY27" s="11">
        <v>8.9999999999999998E-4</v>
      </c>
      <c r="AZ27" s="11">
        <v>0.4623349728190525</v>
      </c>
      <c r="BA27" s="11">
        <v>21.39772727272727</v>
      </c>
      <c r="BB27" s="11">
        <v>0.91070522577371904</v>
      </c>
      <c r="BC27" s="11">
        <v>0.74017227160267574</v>
      </c>
      <c r="BD27" s="11">
        <v>0.41108721359117989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5.9649999999999995E-2</v>
      </c>
      <c r="BJ27" s="4">
        <f>DSTDEV(PlotSort2,"PhxRed",$BT$31:$BT$32)/SQRT($BH27)</f>
        <v>5.0499999999999946E-3</v>
      </c>
      <c r="BK27" s="4">
        <f>DAVERAGE(PlotSort2,"PhxRedEdge",$BT$31:$BT$32)</f>
        <v>0.18045</v>
      </c>
      <c r="BL27" s="4">
        <f>DSTDEV(PlotSort2,"PhxRedEdge",$BT$31:$BT$32)/SQRT($BH27)</f>
        <v>2.6499999999999996E-3</v>
      </c>
      <c r="BM27" s="4">
        <f>DAVERAGE(PlotSort2,"TMRed",$BT$31:$BT$32)</f>
        <v>5.9400000000000001E-2</v>
      </c>
      <c r="BN27" s="4">
        <f>DSTDEV(PlotSort2,"TMRed",$BT$31:$BT$32)/SQRT($BH27)</f>
        <v>5.2000000000000032E-3</v>
      </c>
      <c r="BO27" s="4">
        <f>DAVERAGE(PlotSort2,"TMNIR",$BT$31:$BT$32)</f>
        <v>0.41895000000000004</v>
      </c>
      <c r="BP27" s="4">
        <f>DSTDEV(PlotSort2,"TMNIR",$BT$31:$BT$32)/SQRT($BH27)</f>
        <v>1.5350000000000001E-2</v>
      </c>
      <c r="BQ27" s="4">
        <f>DAVERAGE(PlotSort2,"NDRE",$BT$31:$BT$32)</f>
        <v>0.39762020096259054</v>
      </c>
      <c r="BR27" s="4">
        <f>DSTDEV(PlotSort2,"NDRE",$BT$31:$BT$32)/SQRT($BH27)</f>
        <v>9.2473079457346674E-3</v>
      </c>
      <c r="BS27" s="4">
        <f>DAVERAGE(PlotSort2,"rvi",$BT$31:$BT$32)</f>
        <v>7.1302965738635713</v>
      </c>
      <c r="BT27" s="4">
        <f>DSTDEV(PlotSort2,"rvi",$BT$31:$BT$32)/SQRT($BH27)</f>
        <v>0.88261855528772293</v>
      </c>
      <c r="BU27" s="17">
        <f>DAVERAGE(PlotSort2,"ndvi",$BT$31:$BT$32)</f>
        <v>0.75107288218517576</v>
      </c>
      <c r="BV27" s="4">
        <f>DSTDEV(PlotSort2,"ndvi",$BT$31:$BT$32)/SQRT($BH27)</f>
        <v>2.7023330711446521E-2</v>
      </c>
      <c r="BW27" s="17">
        <f>DAVERAGE(PlotSort2,"SAVI",$BT$31:$BT$32)</f>
        <v>0.55099220461040455</v>
      </c>
      <c r="BX27" s="4">
        <f>DSTDEV(PlotSort2,"SAVI",$BT$31:$BT$32)/SQRT($BH27)</f>
        <v>2.5790799941947551E-2</v>
      </c>
      <c r="BY27" s="17">
        <f>DAVERAGE(PlotSort2,"CCCI",$BT$31:$BT$32)</f>
        <v>0.518452400660532</v>
      </c>
      <c r="BZ27" s="4">
        <f>DSTDEV(PlotSort2,"CCCI",$BT$31:$BT$32)/SQRT($BH27)</f>
        <v>3.1800002233782848E-2</v>
      </c>
    </row>
    <row r="28" spans="2:78" ht="13.5" customHeight="1" x14ac:dyDescent="0.2">
      <c r="B28" s="10">
        <v>230</v>
      </c>
      <c r="C28" s="10">
        <v>9.6470000000000002</v>
      </c>
      <c r="D28" s="10">
        <v>230.40196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35</v>
      </c>
      <c r="Q28" s="24">
        <v>1.93</v>
      </c>
      <c r="R28" s="24">
        <v>3.69</v>
      </c>
      <c r="S28" s="24">
        <v>44.08</v>
      </c>
      <c r="T28" s="24">
        <v>106.43</v>
      </c>
      <c r="U28" s="10">
        <v>1</v>
      </c>
      <c r="V28" s="10">
        <v>0</v>
      </c>
      <c r="W28" s="10">
        <v>1</v>
      </c>
      <c r="X28" s="10">
        <v>1</v>
      </c>
      <c r="Y28" s="10">
        <v>1</v>
      </c>
      <c r="Z28" s="10">
        <v>1</v>
      </c>
      <c r="AA28" s="10">
        <v>135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0.80700000000000005</v>
      </c>
      <c r="AK28" s="10">
        <v>1.14E-2</v>
      </c>
      <c r="AL28" s="11">
        <v>2.63E-2</v>
      </c>
      <c r="AM28" s="11">
        <v>4.0000000000000002E-4</v>
      </c>
      <c r="AN28" s="11">
        <v>2.3081999999999998</v>
      </c>
      <c r="AO28" s="11">
        <v>9.8400000000000001E-2</v>
      </c>
      <c r="AP28" s="11">
        <v>0.21149999999999999</v>
      </c>
      <c r="AQ28" s="11">
        <v>8.9999999999999993E-3</v>
      </c>
      <c r="AR28" s="11">
        <v>1.6146</v>
      </c>
      <c r="AS28" s="11">
        <v>6.5699999999999995E-2</v>
      </c>
      <c r="AT28" s="11">
        <v>2.7699999999999999E-2</v>
      </c>
      <c r="AU28" s="11">
        <v>1.1000000000000001E-3</v>
      </c>
      <c r="AV28" s="11">
        <v>41.7102</v>
      </c>
      <c r="AW28" s="11">
        <v>1.5808</v>
      </c>
      <c r="AX28" s="11">
        <v>0.56579999999999997</v>
      </c>
      <c r="AY28" s="11">
        <v>2.1399999999999999E-2</v>
      </c>
      <c r="AZ28" s="11">
        <v>0.45580856812041676</v>
      </c>
      <c r="BA28" s="11">
        <v>20.425992779783392</v>
      </c>
      <c r="BB28" s="11">
        <v>0.90665543386689151</v>
      </c>
      <c r="BC28" s="11">
        <v>0.73813443072702334</v>
      </c>
      <c r="BD28" s="11">
        <v>0.38682319748871408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3.2199999999999999E-2</v>
      </c>
      <c r="BJ28" s="4">
        <f>DSTDEV(PlotSort2,"PhxRed",$BU$31:$BU$32)/SQRT($BH28)</f>
        <v>1.8999999999999987E-3</v>
      </c>
      <c r="BK28" s="4">
        <f>DAVERAGE(PlotSort2,"PhxRedEdge",$BU$31:$BU$32)</f>
        <v>0.18425</v>
      </c>
      <c r="BL28" s="4">
        <f>DSTDEV(PlotSort2,"PhxRedEdge",$BU$31:$BU$32)/SQRT($BH28)</f>
        <v>1.8849999999999943E-2</v>
      </c>
      <c r="BM28" s="4">
        <f>DAVERAGE(PlotSort2,"TMRed",$BU$31:$BU$32)</f>
        <v>3.2750000000000001E-2</v>
      </c>
      <c r="BN28" s="4">
        <f>DSTDEV(PlotSort2,"TMRed",$BU$31:$BU$32)/SQRT($BH28)</f>
        <v>1.7500000000000013E-3</v>
      </c>
      <c r="BO28" s="4">
        <f>DAVERAGE(PlotSort2,"TMNIR",$BU$31:$BU$32)</f>
        <v>0.50990000000000002</v>
      </c>
      <c r="BP28" s="4">
        <f>DSTDEV(PlotSort2,"TMNIR",$BU$31:$BU$32)/SQRT($BH28)</f>
        <v>4.4299999999999999E-2</v>
      </c>
      <c r="BQ28" s="4">
        <f>DAVERAGE(PlotSort2,"NDRE",$BU$31:$BU$32)</f>
        <v>0.46968676566574513</v>
      </c>
      <c r="BR28" s="4">
        <f>DSTDEV(PlotSort2,"NDRE",$BU$31:$BU$32)/SQRT($BH28)</f>
        <v>6.0660077098492185E-3</v>
      </c>
      <c r="BS28" s="4">
        <f>DAVERAGE(PlotSort2,"rvi",$BU$31:$BU$32)</f>
        <v>15.541561477325853</v>
      </c>
      <c r="BT28" s="4">
        <f>DSTDEV(PlotSort2,"rvi",$BU$31:$BU$32)/SQRT($BH28)</f>
        <v>0.52220663861617567</v>
      </c>
      <c r="BU28" s="17">
        <f>DAVERAGE(PlotSort2,"ndvi",$BU$31:$BU$32)</f>
        <v>0.87897181041717276</v>
      </c>
      <c r="BV28" s="4">
        <f>DSTDEV(PlotSort2,"ndvi",$BU$31:$BU$32)/SQRT($BH28)</f>
        <v>3.8207834336851931E-3</v>
      </c>
      <c r="BW28" s="17">
        <f>DAVERAGE(PlotSort2,"SAVI",$BU$31:$BU$32)</f>
        <v>0.68508074878118252</v>
      </c>
      <c r="BX28" s="4">
        <f>DSTDEV(PlotSort2,"SAVI",$BU$31:$BU$32)/SQRT($BH28)</f>
        <v>3.0956727107492032E-2</v>
      </c>
      <c r="BY28" s="17">
        <f>DAVERAGE(PlotSort2,"CCCI",$BU$31:$BU$32)</f>
        <v>0.54278134139805789</v>
      </c>
      <c r="BZ28" s="4">
        <f>DSTDEV(PlotSort2,"CCCI",$BU$31:$BU$32)/SQRT($BH28)</f>
        <v>4.5210494847234856E-2</v>
      </c>
    </row>
    <row r="29" spans="2:78" ht="13.5" customHeight="1" x14ac:dyDescent="0.2">
      <c r="B29" s="10">
        <v>230</v>
      </c>
      <c r="C29" s="10">
        <v>9.6389999999999993</v>
      </c>
      <c r="D29" s="10">
        <v>230.40163000000001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35</v>
      </c>
      <c r="Q29" s="24">
        <v>1.93</v>
      </c>
      <c r="R29" s="24">
        <v>3.69</v>
      </c>
      <c r="S29" s="24">
        <v>44.18</v>
      </c>
      <c r="T29" s="24">
        <v>106.33</v>
      </c>
      <c r="U29" s="10">
        <v>1</v>
      </c>
      <c r="V29" s="10">
        <v>0</v>
      </c>
      <c r="W29" s="10">
        <v>1</v>
      </c>
      <c r="X29" s="10">
        <v>1</v>
      </c>
      <c r="Y29" s="10">
        <v>1</v>
      </c>
      <c r="Z29" s="10">
        <v>1</v>
      </c>
      <c r="AA29" s="10">
        <v>135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0.78859999999999997</v>
      </c>
      <c r="AK29" s="10">
        <v>4.3E-3</v>
      </c>
      <c r="AL29" s="11">
        <v>2.58E-2</v>
      </c>
      <c r="AM29" s="11">
        <v>1E-4</v>
      </c>
      <c r="AN29" s="11">
        <v>2.3195999999999999</v>
      </c>
      <c r="AO29" s="11">
        <v>5.8500000000000003E-2</v>
      </c>
      <c r="AP29" s="11">
        <v>0.21290000000000001</v>
      </c>
      <c r="AQ29" s="11">
        <v>5.4000000000000003E-3</v>
      </c>
      <c r="AR29" s="11">
        <v>1.5725</v>
      </c>
      <c r="AS29" s="11">
        <v>5.3199999999999997E-2</v>
      </c>
      <c r="AT29" s="11">
        <v>2.7E-2</v>
      </c>
      <c r="AU29" s="11">
        <v>8.9999999999999998E-4</v>
      </c>
      <c r="AV29" s="11">
        <v>40.697299999999998</v>
      </c>
      <c r="AW29" s="11">
        <v>1.5370999999999999</v>
      </c>
      <c r="AX29" s="11">
        <v>0.55310000000000004</v>
      </c>
      <c r="AY29" s="11">
        <v>2.0899999999999998E-2</v>
      </c>
      <c r="AZ29" s="11">
        <v>0.44412532637075725</v>
      </c>
      <c r="BA29" s="11">
        <v>20.485185185185188</v>
      </c>
      <c r="BB29" s="11">
        <v>0.90691260127564211</v>
      </c>
      <c r="BC29" s="11">
        <v>0.73062679381538742</v>
      </c>
      <c r="BD29" s="11">
        <v>0.32252314979567231</v>
      </c>
      <c r="BE29" s="27"/>
      <c r="BF29" s="5"/>
    </row>
    <row r="30" spans="2:78" ht="13.5" customHeight="1" x14ac:dyDescent="0.2">
      <c r="B30" s="10">
        <v>230</v>
      </c>
      <c r="C30" s="10">
        <v>9.6310000000000002</v>
      </c>
      <c r="D30" s="10">
        <v>230.40128999999999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35</v>
      </c>
      <c r="Q30" s="24">
        <v>1.93</v>
      </c>
      <c r="R30" s="24">
        <v>3.69</v>
      </c>
      <c r="S30" s="24">
        <v>44.27</v>
      </c>
      <c r="T30" s="24">
        <v>106.24</v>
      </c>
      <c r="U30" s="10">
        <v>1</v>
      </c>
      <c r="V30" s="10">
        <v>0</v>
      </c>
      <c r="W30" s="10">
        <v>1</v>
      </c>
      <c r="X30" s="10">
        <v>1</v>
      </c>
      <c r="Y30" s="10">
        <v>1</v>
      </c>
      <c r="Z30" s="10">
        <v>1</v>
      </c>
      <c r="AA30" s="10">
        <v>135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0.83330000000000004</v>
      </c>
      <c r="AK30" s="10">
        <v>1.66E-2</v>
      </c>
      <c r="AL30" s="11">
        <v>2.7300000000000001E-2</v>
      </c>
      <c r="AM30" s="11">
        <v>5.0000000000000001E-4</v>
      </c>
      <c r="AN30" s="11">
        <v>2.2705000000000002</v>
      </c>
      <c r="AO30" s="11">
        <v>0.14249999999999999</v>
      </c>
      <c r="AP30" s="11">
        <v>0.20880000000000001</v>
      </c>
      <c r="AQ30" s="11">
        <v>1.3100000000000001E-2</v>
      </c>
      <c r="AR30" s="11">
        <v>1.5367999999999999</v>
      </c>
      <c r="AS30" s="11">
        <v>9.7000000000000003E-2</v>
      </c>
      <c r="AT30" s="11">
        <v>2.6499999999999999E-2</v>
      </c>
      <c r="AU30" s="11">
        <v>1.6999999999999999E-3</v>
      </c>
      <c r="AV30" s="11">
        <v>45.479199999999999</v>
      </c>
      <c r="AW30" s="11">
        <v>2.4169999999999998</v>
      </c>
      <c r="AX30" s="11">
        <v>0.61919999999999997</v>
      </c>
      <c r="AY30" s="11">
        <v>3.2899999999999999E-2</v>
      </c>
      <c r="AZ30" s="11">
        <v>0.4956521739130435</v>
      </c>
      <c r="BA30" s="11">
        <v>23.366037735849055</v>
      </c>
      <c r="BB30" s="11">
        <v>0.91791853802075274</v>
      </c>
      <c r="BC30" s="11">
        <v>0.77598847865933496</v>
      </c>
      <c r="BD30" s="11">
        <v>0.57080601057905034</v>
      </c>
      <c r="BE30" s="27"/>
      <c r="BF30" s="5"/>
      <c r="BH30" s="19" t="s">
        <v>116</v>
      </c>
    </row>
    <row r="31" spans="2:78" ht="13.5" customHeight="1" x14ac:dyDescent="0.2">
      <c r="B31" s="10">
        <v>230</v>
      </c>
      <c r="C31" s="10">
        <v>9.6229999999999993</v>
      </c>
      <c r="D31" s="10">
        <v>230.40096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35</v>
      </c>
      <c r="Q31" s="24">
        <v>1.93</v>
      </c>
      <c r="R31" s="24">
        <v>3.69</v>
      </c>
      <c r="S31" s="24">
        <v>44.37</v>
      </c>
      <c r="T31" s="24">
        <v>106.15</v>
      </c>
      <c r="U31" s="10">
        <v>1</v>
      </c>
      <c r="V31" s="10">
        <v>0</v>
      </c>
      <c r="W31" s="10">
        <v>1</v>
      </c>
      <c r="X31" s="10">
        <v>1</v>
      </c>
      <c r="Y31" s="10">
        <v>1</v>
      </c>
      <c r="Z31" s="10">
        <v>1</v>
      </c>
      <c r="AA31" s="10">
        <v>135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0.78169999999999995</v>
      </c>
      <c r="AK31" s="10">
        <v>7.3000000000000001E-3</v>
      </c>
      <c r="AL31" s="11">
        <v>2.5600000000000001E-2</v>
      </c>
      <c r="AM31" s="11">
        <v>2.0000000000000001E-4</v>
      </c>
      <c r="AN31" s="11">
        <v>2.3298000000000001</v>
      </c>
      <c r="AO31" s="11">
        <v>2.2800000000000001E-2</v>
      </c>
      <c r="AP31" s="11">
        <v>0.2147</v>
      </c>
      <c r="AQ31" s="11">
        <v>2.0999999999999999E-3</v>
      </c>
      <c r="AR31" s="11">
        <v>1.5176000000000001</v>
      </c>
      <c r="AS31" s="11">
        <v>7.1999999999999998E-3</v>
      </c>
      <c r="AT31" s="11">
        <v>2.6200000000000001E-2</v>
      </c>
      <c r="AU31" s="11">
        <v>1E-4</v>
      </c>
      <c r="AV31" s="11">
        <v>41.183999999999997</v>
      </c>
      <c r="AW31" s="11">
        <v>1.3499000000000001</v>
      </c>
      <c r="AX31" s="11">
        <v>0.56179999999999997</v>
      </c>
      <c r="AY31" s="11">
        <v>1.84E-2</v>
      </c>
      <c r="AZ31" s="11">
        <v>0.44700579523502892</v>
      </c>
      <c r="BA31" s="11">
        <v>21.44274809160305</v>
      </c>
      <c r="BB31" s="11">
        <v>0.91088435374149657</v>
      </c>
      <c r="BC31" s="11">
        <v>0.7384191176470587</v>
      </c>
      <c r="BD31" s="11">
        <v>0.32744906097292742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230</v>
      </c>
      <c r="C32" s="10">
        <v>9.6150000000000002</v>
      </c>
      <c r="D32" s="10">
        <v>230.40063000000001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35</v>
      </c>
      <c r="Q32" s="24">
        <v>1.93</v>
      </c>
      <c r="R32" s="24">
        <v>3.69</v>
      </c>
      <c r="S32" s="24">
        <v>44.47</v>
      </c>
      <c r="T32" s="24">
        <v>106.05</v>
      </c>
      <c r="U32" s="10">
        <v>1</v>
      </c>
      <c r="V32" s="10">
        <v>0</v>
      </c>
      <c r="W32" s="10">
        <v>1</v>
      </c>
      <c r="X32" s="10">
        <v>1</v>
      </c>
      <c r="Y32" s="10">
        <v>1</v>
      </c>
      <c r="Z32" s="10">
        <v>1</v>
      </c>
      <c r="AA32" s="10">
        <v>135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0.75860000000000005</v>
      </c>
      <c r="AK32" s="10">
        <v>3.56E-2</v>
      </c>
      <c r="AL32" s="11">
        <v>2.4899999999999999E-2</v>
      </c>
      <c r="AM32" s="11">
        <v>1.1999999999999999E-3</v>
      </c>
      <c r="AN32" s="11">
        <v>2.0072000000000001</v>
      </c>
      <c r="AO32" s="11">
        <v>0.14649999999999999</v>
      </c>
      <c r="AP32" s="11">
        <v>0.18529999999999999</v>
      </c>
      <c r="AQ32" s="11">
        <v>1.35E-2</v>
      </c>
      <c r="AR32" s="11">
        <v>1.4693000000000001</v>
      </c>
      <c r="AS32" s="11">
        <v>9.9199999999999997E-2</v>
      </c>
      <c r="AT32" s="11">
        <v>2.5399999999999999E-2</v>
      </c>
      <c r="AU32" s="11">
        <v>1.6999999999999999E-3</v>
      </c>
      <c r="AV32" s="11">
        <v>42.244799999999998</v>
      </c>
      <c r="AW32" s="11">
        <v>2.0903999999999998</v>
      </c>
      <c r="AX32" s="11">
        <v>0.57730000000000004</v>
      </c>
      <c r="AY32" s="11">
        <v>2.86E-2</v>
      </c>
      <c r="AZ32" s="11">
        <v>0.51403094676108052</v>
      </c>
      <c r="BA32" s="11">
        <v>22.728346456692915</v>
      </c>
      <c r="BB32" s="11">
        <v>0.9157126265140203</v>
      </c>
      <c r="BC32" s="11">
        <v>0.75074816359844032</v>
      </c>
      <c r="BD32" s="11">
        <v>0.67646228755208115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230</v>
      </c>
      <c r="C33" s="10">
        <v>9.6069999999999993</v>
      </c>
      <c r="D33" s="10">
        <v>230.40029000000001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35</v>
      </c>
      <c r="Q33" s="24">
        <v>1.93</v>
      </c>
      <c r="R33" s="24">
        <v>3.69</v>
      </c>
      <c r="S33" s="24">
        <v>44.56</v>
      </c>
      <c r="T33" s="24">
        <v>105.96</v>
      </c>
      <c r="U33" s="10">
        <v>1</v>
      </c>
      <c r="V33" s="10">
        <v>0</v>
      </c>
      <c r="W33" s="10">
        <v>1</v>
      </c>
      <c r="X33" s="10">
        <v>1</v>
      </c>
      <c r="Y33" s="10">
        <v>1</v>
      </c>
      <c r="Z33" s="10">
        <v>1</v>
      </c>
      <c r="AA33" s="10">
        <v>135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0.83699999999999997</v>
      </c>
      <c r="AK33" s="10">
        <v>1.5599999999999999E-2</v>
      </c>
      <c r="AL33" s="11">
        <v>2.76E-2</v>
      </c>
      <c r="AM33" s="11">
        <v>5.0000000000000001E-4</v>
      </c>
      <c r="AN33" s="11">
        <v>2.2854999999999999</v>
      </c>
      <c r="AO33" s="11">
        <v>7.9200000000000007E-2</v>
      </c>
      <c r="AP33" s="11">
        <v>0.2114</v>
      </c>
      <c r="AQ33" s="11">
        <v>7.3000000000000001E-3</v>
      </c>
      <c r="AR33" s="11">
        <v>1.6083000000000001</v>
      </c>
      <c r="AS33" s="11">
        <v>4.4299999999999999E-2</v>
      </c>
      <c r="AT33" s="11">
        <v>2.7900000000000001E-2</v>
      </c>
      <c r="AU33" s="11">
        <v>8.0000000000000004E-4</v>
      </c>
      <c r="AV33" s="11">
        <v>43.499000000000002</v>
      </c>
      <c r="AW33" s="11">
        <v>0.46179999999999999</v>
      </c>
      <c r="AX33" s="11">
        <v>0.59550000000000003</v>
      </c>
      <c r="AY33" s="11">
        <v>6.3E-3</v>
      </c>
      <c r="AZ33" s="11">
        <v>0.47601933325071255</v>
      </c>
      <c r="BA33" s="11">
        <v>21.344086021505376</v>
      </c>
      <c r="BB33" s="11">
        <v>0.91049085659287765</v>
      </c>
      <c r="BC33" s="11">
        <v>0.75787787074951019</v>
      </c>
      <c r="BD33" s="11">
        <v>0.48592799222284921</v>
      </c>
      <c r="BE33" s="27"/>
      <c r="BF33" s="5"/>
    </row>
    <row r="34" spans="2:66" ht="13.5" customHeight="1" x14ac:dyDescent="0.2">
      <c r="B34" s="10">
        <v>230</v>
      </c>
      <c r="C34" s="10">
        <v>9.6780000000000008</v>
      </c>
      <c r="D34" s="10">
        <v>230.40325000000001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35</v>
      </c>
      <c r="Q34" s="24">
        <v>1.93</v>
      </c>
      <c r="R34" s="24">
        <v>3.69</v>
      </c>
      <c r="S34" s="24">
        <v>43.71</v>
      </c>
      <c r="T34" s="24">
        <v>106.8</v>
      </c>
      <c r="U34" s="10">
        <v>1</v>
      </c>
      <c r="V34" s="10">
        <v>0</v>
      </c>
      <c r="W34" s="10">
        <v>1</v>
      </c>
      <c r="X34" s="10">
        <v>1</v>
      </c>
      <c r="Y34" s="10">
        <v>1</v>
      </c>
      <c r="Z34" s="10">
        <v>1</v>
      </c>
      <c r="AA34" s="10">
        <v>135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0.79139999999999999</v>
      </c>
      <c r="AK34" s="10">
        <v>3.9100000000000003E-2</v>
      </c>
      <c r="AL34" s="11">
        <v>2.5600000000000001E-2</v>
      </c>
      <c r="AM34" s="11">
        <v>1.2999999999999999E-3</v>
      </c>
      <c r="AN34" s="11">
        <v>2.0785999999999998</v>
      </c>
      <c r="AO34" s="11">
        <v>9.3200000000000005E-2</v>
      </c>
      <c r="AP34" s="11">
        <v>0.189</v>
      </c>
      <c r="AQ34" s="11">
        <v>8.5000000000000006E-3</v>
      </c>
      <c r="AR34" s="11">
        <v>1.5389999999999999</v>
      </c>
      <c r="AS34" s="11">
        <v>8.7599999999999997E-2</v>
      </c>
      <c r="AT34" s="11">
        <v>2.6200000000000001E-2</v>
      </c>
      <c r="AU34" s="11">
        <v>1.5E-3</v>
      </c>
      <c r="AV34" s="11">
        <v>39.703000000000003</v>
      </c>
      <c r="AW34" s="11">
        <v>2.0695999999999999</v>
      </c>
      <c r="AX34" s="11">
        <v>0.53480000000000005</v>
      </c>
      <c r="AY34" s="11">
        <v>2.7900000000000001E-2</v>
      </c>
      <c r="AZ34" s="11">
        <v>0.47775628626692462</v>
      </c>
      <c r="BA34" s="11">
        <v>20.412213740458018</v>
      </c>
      <c r="BB34" s="11">
        <v>0.90659536541889485</v>
      </c>
      <c r="BC34" s="11">
        <v>0.71903864278982099</v>
      </c>
      <c r="BD34" s="11">
        <v>0.50648112944317403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230</v>
      </c>
      <c r="C35" s="10">
        <v>9.6859999999999999</v>
      </c>
      <c r="D35" s="10">
        <v>230.40358000000001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35</v>
      </c>
      <c r="Q35" s="24">
        <v>1.93</v>
      </c>
      <c r="R35" s="24">
        <v>3.69</v>
      </c>
      <c r="S35" s="24">
        <v>43.61</v>
      </c>
      <c r="T35" s="24">
        <v>106.9</v>
      </c>
      <c r="U35" s="10">
        <v>1</v>
      </c>
      <c r="V35" s="10">
        <v>0</v>
      </c>
      <c r="W35" s="10">
        <v>1</v>
      </c>
      <c r="X35" s="10">
        <v>1</v>
      </c>
      <c r="Y35" s="10">
        <v>1</v>
      </c>
      <c r="Z35" s="10">
        <v>1</v>
      </c>
      <c r="AA35" s="10">
        <v>135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0.74199999999999999</v>
      </c>
      <c r="AK35" s="10">
        <v>1.6799999999999999E-2</v>
      </c>
      <c r="AL35" s="11">
        <v>2.4E-2</v>
      </c>
      <c r="AM35" s="11">
        <v>5.0000000000000001E-4</v>
      </c>
      <c r="AN35" s="11">
        <v>2.0373000000000001</v>
      </c>
      <c r="AO35" s="11">
        <v>5.3100000000000001E-2</v>
      </c>
      <c r="AP35" s="11">
        <v>0.18490000000000001</v>
      </c>
      <c r="AQ35" s="11">
        <v>4.7999999999999996E-3</v>
      </c>
      <c r="AR35" s="11">
        <v>1.3637999999999999</v>
      </c>
      <c r="AS35" s="11">
        <v>3.8399999999999997E-2</v>
      </c>
      <c r="AT35" s="11">
        <v>2.3199999999999998E-2</v>
      </c>
      <c r="AU35" s="11">
        <v>6.9999999999999999E-4</v>
      </c>
      <c r="AV35" s="11">
        <v>40.299999999999997</v>
      </c>
      <c r="AW35" s="11">
        <v>0.99419999999999997</v>
      </c>
      <c r="AX35" s="11">
        <v>0.54190000000000005</v>
      </c>
      <c r="AY35" s="11">
        <v>1.34E-2</v>
      </c>
      <c r="AZ35" s="11">
        <v>0.49119427627958173</v>
      </c>
      <c r="BA35" s="11">
        <v>23.357758620689658</v>
      </c>
      <c r="BB35" s="11">
        <v>0.91789063882498678</v>
      </c>
      <c r="BC35" s="11">
        <v>0.73049478922166933</v>
      </c>
      <c r="BD35" s="11">
        <v>0.54685707657506633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230</v>
      </c>
      <c r="C36" s="10">
        <v>9.6929999999999996</v>
      </c>
      <c r="D36" s="10">
        <v>230.40387999999999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35</v>
      </c>
      <c r="Q36" s="24">
        <v>1.93</v>
      </c>
      <c r="R36" s="24">
        <v>3.69</v>
      </c>
      <c r="S36" s="24">
        <v>43.53</v>
      </c>
      <c r="T36" s="24">
        <v>106.98</v>
      </c>
      <c r="U36" s="10">
        <v>1</v>
      </c>
      <c r="V36" s="10">
        <v>0</v>
      </c>
      <c r="W36" s="10">
        <v>1</v>
      </c>
      <c r="X36" s="10">
        <v>1</v>
      </c>
      <c r="Y36" s="10">
        <v>1</v>
      </c>
      <c r="Z36" s="10">
        <v>1</v>
      </c>
      <c r="AA36" s="10">
        <v>135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0.81169999999999998</v>
      </c>
      <c r="AK36" s="10">
        <v>1.6199999999999999E-2</v>
      </c>
      <c r="AL36" s="11">
        <v>2.6200000000000001E-2</v>
      </c>
      <c r="AM36" s="11">
        <v>5.0000000000000001E-4</v>
      </c>
      <c r="AN36" s="11">
        <v>2.4885999999999999</v>
      </c>
      <c r="AO36" s="11">
        <v>2.5999999999999999E-2</v>
      </c>
      <c r="AP36" s="11">
        <v>0.22550000000000001</v>
      </c>
      <c r="AQ36" s="11">
        <v>2.3999999999999998E-3</v>
      </c>
      <c r="AR36" s="11">
        <v>1.6095999999999999</v>
      </c>
      <c r="AS36" s="11">
        <v>3.2199999999999999E-2</v>
      </c>
      <c r="AT36" s="11">
        <v>2.7300000000000001E-2</v>
      </c>
      <c r="AU36" s="11">
        <v>5.0000000000000001E-4</v>
      </c>
      <c r="AV36" s="11">
        <v>44.177100000000003</v>
      </c>
      <c r="AW36" s="11">
        <v>0.15390000000000001</v>
      </c>
      <c r="AX36" s="11">
        <v>0.59309999999999996</v>
      </c>
      <c r="AY36" s="11">
        <v>2.0999999999999999E-3</v>
      </c>
      <c r="AZ36" s="11">
        <v>0.4490593696555093</v>
      </c>
      <c r="BA36" s="11">
        <v>21.725274725274723</v>
      </c>
      <c r="BB36" s="11">
        <v>0.91199226305609282</v>
      </c>
      <c r="BC36" s="11">
        <v>0.75749732238486245</v>
      </c>
      <c r="BD36" s="11">
        <v>0.33559043368427444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230</v>
      </c>
      <c r="C37" s="10">
        <v>9.7010000000000005</v>
      </c>
      <c r="D37" s="10">
        <v>230.40421000000001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35</v>
      </c>
      <c r="Q37" s="24">
        <v>1.93</v>
      </c>
      <c r="R37" s="24">
        <v>3.69</v>
      </c>
      <c r="S37" s="24">
        <v>43.43</v>
      </c>
      <c r="T37" s="24">
        <v>107.08</v>
      </c>
      <c r="U37" s="10">
        <v>1</v>
      </c>
      <c r="V37" s="10">
        <v>0</v>
      </c>
      <c r="W37" s="10">
        <v>1</v>
      </c>
      <c r="X37" s="10">
        <v>1</v>
      </c>
      <c r="Y37" s="10">
        <v>1</v>
      </c>
      <c r="Z37" s="10">
        <v>1</v>
      </c>
      <c r="AA37" s="10">
        <v>135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0.8145</v>
      </c>
      <c r="AK37" s="10">
        <v>7.9100000000000004E-2</v>
      </c>
      <c r="AL37" s="11">
        <v>2.6200000000000001E-2</v>
      </c>
      <c r="AM37" s="11">
        <v>2.5000000000000001E-3</v>
      </c>
      <c r="AN37" s="11">
        <v>2.1457000000000002</v>
      </c>
      <c r="AO37" s="11">
        <v>0.17580000000000001</v>
      </c>
      <c r="AP37" s="11">
        <v>0.19400000000000001</v>
      </c>
      <c r="AQ37" s="11">
        <v>1.5900000000000001E-2</v>
      </c>
      <c r="AR37" s="11">
        <v>1.5395000000000001</v>
      </c>
      <c r="AS37" s="11">
        <v>0.1202</v>
      </c>
      <c r="AT37" s="11">
        <v>2.6100000000000002E-2</v>
      </c>
      <c r="AU37" s="11">
        <v>2E-3</v>
      </c>
      <c r="AV37" s="11">
        <v>45.289900000000003</v>
      </c>
      <c r="AW37" s="11">
        <v>1.5994999999999999</v>
      </c>
      <c r="AX37" s="11">
        <v>0.6069</v>
      </c>
      <c r="AY37" s="11">
        <v>2.1399999999999999E-2</v>
      </c>
      <c r="AZ37" s="11">
        <v>0.51554501186165569</v>
      </c>
      <c r="BA37" s="11">
        <v>23.25287356321839</v>
      </c>
      <c r="BB37" s="11">
        <v>0.91753554502369661</v>
      </c>
      <c r="BC37" s="11">
        <v>0.76893203883495143</v>
      </c>
      <c r="BD37" s="11">
        <v>0.67917819831004922</v>
      </c>
      <c r="BE37" s="27"/>
      <c r="BF37" s="5"/>
      <c r="BI37" s="22">
        <v>2</v>
      </c>
    </row>
    <row r="38" spans="2:66" ht="13.5" customHeight="1" x14ac:dyDescent="0.2">
      <c r="B38" s="10">
        <v>230</v>
      </c>
      <c r="C38" s="10">
        <v>9.7089999999999996</v>
      </c>
      <c r="D38" s="10">
        <v>230.40454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35</v>
      </c>
      <c r="Q38" s="24">
        <v>1.93</v>
      </c>
      <c r="R38" s="24">
        <v>3.69</v>
      </c>
      <c r="S38" s="24">
        <v>43.34</v>
      </c>
      <c r="T38" s="24">
        <v>107.17</v>
      </c>
      <c r="U38" s="10">
        <v>1</v>
      </c>
      <c r="V38" s="10">
        <v>0</v>
      </c>
      <c r="W38" s="10">
        <v>1</v>
      </c>
      <c r="X38" s="10">
        <v>1</v>
      </c>
      <c r="Y38" s="10">
        <v>1</v>
      </c>
      <c r="Z38" s="10">
        <v>1</v>
      </c>
      <c r="AA38" s="10">
        <v>135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0.91479999999999995</v>
      </c>
      <c r="AK38" s="10">
        <v>5.4399999999999997E-2</v>
      </c>
      <c r="AL38" s="11">
        <v>2.9399999999999999E-2</v>
      </c>
      <c r="AM38" s="11">
        <v>1.8E-3</v>
      </c>
      <c r="AN38" s="11">
        <v>2.7061999999999999</v>
      </c>
      <c r="AO38" s="11">
        <v>0.12809999999999999</v>
      </c>
      <c r="AP38" s="11">
        <v>0.2442</v>
      </c>
      <c r="AQ38" s="11">
        <v>1.1599999999999999E-2</v>
      </c>
      <c r="AR38" s="11">
        <v>1.8631</v>
      </c>
      <c r="AS38" s="11">
        <v>9.3399999999999997E-2</v>
      </c>
      <c r="AT38" s="11">
        <v>3.15E-2</v>
      </c>
      <c r="AU38" s="11">
        <v>1.6000000000000001E-3</v>
      </c>
      <c r="AV38" s="11">
        <v>43.846400000000003</v>
      </c>
      <c r="AW38" s="11">
        <v>1.6077999999999999</v>
      </c>
      <c r="AX38" s="11">
        <v>0.58650000000000002</v>
      </c>
      <c r="AY38" s="11">
        <v>2.1499999999999998E-2</v>
      </c>
      <c r="AZ38" s="11">
        <v>0.41206211628746847</v>
      </c>
      <c r="BA38" s="11">
        <v>18.61904761904762</v>
      </c>
      <c r="BB38" s="11">
        <v>0.89805825242718451</v>
      </c>
      <c r="BC38" s="11">
        <v>0.74463327370304122</v>
      </c>
      <c r="BD38" s="11">
        <v>0.17074640896551033</v>
      </c>
      <c r="BE38" s="27"/>
      <c r="BF38" s="5"/>
      <c r="BI38" s="22">
        <v>3</v>
      </c>
      <c r="BJ38" s="3"/>
    </row>
    <row r="39" spans="2:66" ht="13.5" customHeight="1" x14ac:dyDescent="0.2">
      <c r="B39" s="10">
        <v>230</v>
      </c>
      <c r="C39" s="10">
        <v>9.718</v>
      </c>
      <c r="D39" s="10">
        <v>230.40492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35</v>
      </c>
      <c r="Q39" s="24">
        <v>1.93</v>
      </c>
      <c r="R39" s="24">
        <v>3.69</v>
      </c>
      <c r="S39" s="24">
        <v>43.23</v>
      </c>
      <c r="T39" s="24">
        <v>107.28</v>
      </c>
      <c r="U39" s="10">
        <v>1</v>
      </c>
      <c r="V39" s="10">
        <v>0</v>
      </c>
      <c r="W39" s="10">
        <v>1</v>
      </c>
      <c r="X39" s="10">
        <v>1</v>
      </c>
      <c r="Y39" s="10">
        <v>1</v>
      </c>
      <c r="Z39" s="10">
        <v>1</v>
      </c>
      <c r="AA39" s="10">
        <v>135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0.77</v>
      </c>
      <c r="AK39" s="10">
        <v>3.4099999999999998E-2</v>
      </c>
      <c r="AL39" s="11">
        <v>2.47E-2</v>
      </c>
      <c r="AM39" s="11">
        <v>1.1000000000000001E-3</v>
      </c>
      <c r="AN39" s="11">
        <v>2.1398000000000001</v>
      </c>
      <c r="AO39" s="11">
        <v>7.4300000000000005E-2</v>
      </c>
      <c r="AP39" s="11">
        <v>0.19270000000000001</v>
      </c>
      <c r="AQ39" s="11">
        <v>6.7000000000000002E-3</v>
      </c>
      <c r="AR39" s="11">
        <v>1.4076</v>
      </c>
      <c r="AS39" s="11">
        <v>7.1999999999999998E-3</v>
      </c>
      <c r="AT39" s="11">
        <v>2.3800000000000002E-2</v>
      </c>
      <c r="AU39" s="11">
        <v>1E-4</v>
      </c>
      <c r="AV39" s="11">
        <v>43.2973</v>
      </c>
      <c r="AW39" s="11">
        <v>0.5595</v>
      </c>
      <c r="AX39" s="11">
        <v>0.57799999999999996</v>
      </c>
      <c r="AY39" s="11">
        <v>7.4999999999999997E-3</v>
      </c>
      <c r="AZ39" s="11">
        <v>0.49993512391332556</v>
      </c>
      <c r="BA39" s="11">
        <v>24.285714285714281</v>
      </c>
      <c r="BB39" s="11">
        <v>0.92090395480225973</v>
      </c>
      <c r="BC39" s="11">
        <v>0.75449264839353769</v>
      </c>
      <c r="BD39" s="11">
        <v>0.58521220329245982</v>
      </c>
      <c r="BE39" s="27"/>
      <c r="BF39" s="5"/>
    </row>
    <row r="40" spans="2:66" ht="13.5" customHeight="1" x14ac:dyDescent="0.2">
      <c r="B40" s="10">
        <v>230</v>
      </c>
      <c r="C40" s="10">
        <v>9.7270000000000003</v>
      </c>
      <c r="D40" s="10">
        <v>230.40529000000001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35</v>
      </c>
      <c r="Q40" s="24">
        <v>1.93</v>
      </c>
      <c r="R40" s="24">
        <v>3.69</v>
      </c>
      <c r="S40" s="24">
        <v>43.12</v>
      </c>
      <c r="T40" s="24">
        <v>107.39</v>
      </c>
      <c r="U40" s="10">
        <v>1</v>
      </c>
      <c r="V40" s="10">
        <v>0</v>
      </c>
      <c r="W40" s="10">
        <v>1</v>
      </c>
      <c r="X40" s="10">
        <v>1</v>
      </c>
      <c r="Y40" s="10">
        <v>1</v>
      </c>
      <c r="Z40" s="10">
        <v>1</v>
      </c>
      <c r="AA40" s="10">
        <v>135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0.82269999999999999</v>
      </c>
      <c r="AK40" s="10">
        <v>1.38E-2</v>
      </c>
      <c r="AL40" s="11">
        <v>2.64E-2</v>
      </c>
      <c r="AM40" s="11">
        <v>4.0000000000000002E-4</v>
      </c>
      <c r="AN40" s="11">
        <v>2.1945999999999999</v>
      </c>
      <c r="AO40" s="11">
        <v>8.6999999999999994E-3</v>
      </c>
      <c r="AP40" s="11">
        <v>0.19719999999999999</v>
      </c>
      <c r="AQ40" s="11">
        <v>8.0000000000000004E-4</v>
      </c>
      <c r="AR40" s="11">
        <v>1.5452999999999999</v>
      </c>
      <c r="AS40" s="11">
        <v>3.3099999999999997E-2</v>
      </c>
      <c r="AT40" s="11">
        <v>2.5999999999999999E-2</v>
      </c>
      <c r="AU40" s="11">
        <v>5.9999999999999995E-4</v>
      </c>
      <c r="AV40" s="11">
        <v>43.020600000000002</v>
      </c>
      <c r="AW40" s="11">
        <v>0.1123</v>
      </c>
      <c r="AX40" s="11">
        <v>0.57310000000000005</v>
      </c>
      <c r="AY40" s="11">
        <v>1.5E-3</v>
      </c>
      <c r="AZ40" s="11">
        <v>0.48799169154874733</v>
      </c>
      <c r="BA40" s="11">
        <v>22.042307692307695</v>
      </c>
      <c r="BB40" s="11">
        <v>0.91320313804039388</v>
      </c>
      <c r="BC40" s="11">
        <v>0.74665635519970897</v>
      </c>
      <c r="BD40" s="11">
        <v>0.5430492644653494</v>
      </c>
      <c r="BE40" s="27"/>
      <c r="BF40" s="5"/>
    </row>
    <row r="41" spans="2:66" ht="13.5" customHeight="1" x14ac:dyDescent="0.2">
      <c r="B41" s="10">
        <v>230</v>
      </c>
      <c r="C41" s="10">
        <v>9.7349999999999994</v>
      </c>
      <c r="D41" s="10">
        <v>230.40562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35</v>
      </c>
      <c r="Q41" s="24">
        <v>1.93</v>
      </c>
      <c r="R41" s="24">
        <v>3.69</v>
      </c>
      <c r="S41" s="24">
        <v>43.02</v>
      </c>
      <c r="T41" s="24">
        <v>107.49</v>
      </c>
      <c r="U41" s="10">
        <v>1</v>
      </c>
      <c r="V41" s="10">
        <v>0</v>
      </c>
      <c r="W41" s="10">
        <v>1</v>
      </c>
      <c r="X41" s="10">
        <v>1</v>
      </c>
      <c r="Y41" s="10">
        <v>1</v>
      </c>
      <c r="Z41" s="10">
        <v>1</v>
      </c>
      <c r="AA41" s="10">
        <v>135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0.82120000000000004</v>
      </c>
      <c r="AK41" s="10">
        <v>4.5999999999999999E-2</v>
      </c>
      <c r="AL41" s="11">
        <v>2.63E-2</v>
      </c>
      <c r="AM41" s="11">
        <v>1.5E-3</v>
      </c>
      <c r="AN41" s="11">
        <v>2.3393999999999999</v>
      </c>
      <c r="AO41" s="11">
        <v>0.19439999999999999</v>
      </c>
      <c r="AP41" s="11">
        <v>0.20979999999999999</v>
      </c>
      <c r="AQ41" s="11">
        <v>1.7399999999999999E-2</v>
      </c>
      <c r="AR41" s="11">
        <v>1.5806</v>
      </c>
      <c r="AS41" s="11">
        <v>0.14169999999999999</v>
      </c>
      <c r="AT41" s="11">
        <v>2.6599999999999999E-2</v>
      </c>
      <c r="AU41" s="11">
        <v>2.3999999999999998E-3</v>
      </c>
      <c r="AV41" s="11">
        <v>43.328499999999998</v>
      </c>
      <c r="AW41" s="11">
        <v>2.2422</v>
      </c>
      <c r="AX41" s="11">
        <v>0.57620000000000005</v>
      </c>
      <c r="AY41" s="11">
        <v>2.98E-2</v>
      </c>
      <c r="AZ41" s="11">
        <v>0.46615776081424942</v>
      </c>
      <c r="BA41" s="11">
        <v>21.661654135338349</v>
      </c>
      <c r="BB41" s="11">
        <v>0.91174518911745206</v>
      </c>
      <c r="BC41" s="11">
        <v>0.747551686615887</v>
      </c>
      <c r="BD41" s="11">
        <v>0.42892516037561862</v>
      </c>
      <c r="BE41" s="27"/>
      <c r="BF41" s="5"/>
    </row>
    <row r="42" spans="2:66" ht="13.5" customHeight="1" x14ac:dyDescent="0.2">
      <c r="B42" s="10">
        <v>230</v>
      </c>
      <c r="C42" s="10">
        <v>9.5389999999999997</v>
      </c>
      <c r="D42" s="10">
        <v>230.39746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35</v>
      </c>
      <c r="Q42" s="24">
        <v>1.93</v>
      </c>
      <c r="R42" s="24">
        <v>3.69</v>
      </c>
      <c r="S42" s="24">
        <v>45.39</v>
      </c>
      <c r="T42" s="24">
        <v>105.17</v>
      </c>
      <c r="U42" s="10">
        <v>1</v>
      </c>
      <c r="V42" s="10">
        <v>0</v>
      </c>
      <c r="W42" s="10">
        <v>1</v>
      </c>
      <c r="X42" s="10">
        <v>1</v>
      </c>
      <c r="Y42" s="10">
        <v>1</v>
      </c>
      <c r="Z42" s="10">
        <v>1</v>
      </c>
      <c r="AA42" s="10">
        <v>135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7.0593000000000004</v>
      </c>
      <c r="AK42" s="10">
        <v>0.1009</v>
      </c>
      <c r="AL42" s="11">
        <v>0.23619999999999999</v>
      </c>
      <c r="AM42" s="11">
        <v>3.3999999999999998E-3</v>
      </c>
      <c r="AN42" s="11">
        <v>2.9270999999999998</v>
      </c>
      <c r="AO42" s="11">
        <v>6.93E-2</v>
      </c>
      <c r="AP42" s="11">
        <v>0.27539999999999998</v>
      </c>
      <c r="AQ42" s="11">
        <v>6.4999999999999997E-3</v>
      </c>
      <c r="AR42" s="11">
        <v>13.443099999999999</v>
      </c>
      <c r="AS42" s="11">
        <v>0.1784</v>
      </c>
      <c r="AT42" s="11">
        <v>0.23680000000000001</v>
      </c>
      <c r="AU42" s="11">
        <v>3.0999999999999999E-3</v>
      </c>
      <c r="AV42" s="11">
        <v>22.5243</v>
      </c>
      <c r="AW42" s="11">
        <v>0.45760000000000001</v>
      </c>
      <c r="AX42" s="11">
        <v>0.31330000000000002</v>
      </c>
      <c r="AY42" s="11">
        <v>6.4000000000000003E-3</v>
      </c>
      <c r="AZ42" s="11">
        <v>6.4379140479021643E-2</v>
      </c>
      <c r="BA42" s="11">
        <v>1.3230574324324325</v>
      </c>
      <c r="BB42" s="11">
        <v>0.13906562443192147</v>
      </c>
      <c r="BC42" s="11">
        <v>0.10927530711360825</v>
      </c>
      <c r="BD42" s="11">
        <v>0.34889545523989185</v>
      </c>
      <c r="BE42" s="27"/>
      <c r="BF42" s="5"/>
    </row>
    <row r="43" spans="2:66" ht="13.5" customHeight="1" x14ac:dyDescent="0.2">
      <c r="B43" s="10">
        <v>230</v>
      </c>
      <c r="C43" s="10">
        <v>9.5459999999999994</v>
      </c>
      <c r="D43" s="10">
        <v>230.39775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35</v>
      </c>
      <c r="Q43" s="24">
        <v>1.93</v>
      </c>
      <c r="R43" s="24">
        <v>3.69</v>
      </c>
      <c r="S43" s="24">
        <v>45.3</v>
      </c>
      <c r="T43" s="24">
        <v>105.25</v>
      </c>
      <c r="U43" s="10">
        <v>1</v>
      </c>
      <c r="V43" s="10">
        <v>0</v>
      </c>
      <c r="W43" s="10">
        <v>1</v>
      </c>
      <c r="X43" s="10">
        <v>1</v>
      </c>
      <c r="Y43" s="10">
        <v>1</v>
      </c>
      <c r="Z43" s="10">
        <v>1</v>
      </c>
      <c r="AA43" s="10">
        <v>135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0.90590000000000004</v>
      </c>
      <c r="AK43" s="10">
        <v>0.1065</v>
      </c>
      <c r="AL43" s="11">
        <v>3.0300000000000001E-2</v>
      </c>
      <c r="AM43" s="11">
        <v>3.5999999999999999E-3</v>
      </c>
      <c r="AN43" s="11">
        <v>1.7605</v>
      </c>
      <c r="AO43" s="11">
        <v>0.30609999999999998</v>
      </c>
      <c r="AP43" s="11">
        <v>0.16539999999999999</v>
      </c>
      <c r="AQ43" s="11">
        <v>2.8799999999999999E-2</v>
      </c>
      <c r="AR43" s="11">
        <v>1.7603</v>
      </c>
      <c r="AS43" s="11">
        <v>0.17660000000000001</v>
      </c>
      <c r="AT43" s="11">
        <v>3.1E-2</v>
      </c>
      <c r="AU43" s="11">
        <v>3.0999999999999999E-3</v>
      </c>
      <c r="AV43" s="11">
        <v>33.529600000000002</v>
      </c>
      <c r="AW43" s="11">
        <v>5.2312000000000003</v>
      </c>
      <c r="AX43" s="11">
        <v>0.46560000000000001</v>
      </c>
      <c r="AY43" s="11">
        <v>7.2599999999999998E-2</v>
      </c>
      <c r="AZ43" s="11">
        <v>0.47575277337559435</v>
      </c>
      <c r="BA43" s="11">
        <v>15.019354838709678</v>
      </c>
      <c r="BB43" s="11">
        <v>0.87515102698348757</v>
      </c>
      <c r="BC43" s="11">
        <v>0.65412402167369055</v>
      </c>
      <c r="BD43" s="11">
        <v>0.58799183624529272</v>
      </c>
      <c r="BE43" s="27"/>
      <c r="BF43" s="5"/>
    </row>
    <row r="44" spans="2:66" ht="13.5" customHeight="1" x14ac:dyDescent="0.2">
      <c r="B44" s="10">
        <v>230</v>
      </c>
      <c r="C44" s="10">
        <v>9.5530000000000008</v>
      </c>
      <c r="D44" s="10">
        <v>230.39804000000001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35</v>
      </c>
      <c r="Q44" s="24">
        <v>1.93</v>
      </c>
      <c r="R44" s="24">
        <v>3.69</v>
      </c>
      <c r="S44" s="24">
        <v>45.22</v>
      </c>
      <c r="T44" s="24">
        <v>105.33</v>
      </c>
      <c r="U44" s="10">
        <v>1</v>
      </c>
      <c r="V44" s="10">
        <v>0</v>
      </c>
      <c r="W44" s="10">
        <v>1</v>
      </c>
      <c r="X44" s="10">
        <v>1</v>
      </c>
      <c r="Y44" s="10">
        <v>1</v>
      </c>
      <c r="Z44" s="10">
        <v>1</v>
      </c>
      <c r="AA44" s="10">
        <v>135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9.6399000000000008</v>
      </c>
      <c r="AK44" s="10">
        <v>0.10150000000000001</v>
      </c>
      <c r="AL44" s="11">
        <v>0.32140000000000002</v>
      </c>
      <c r="AM44" s="11">
        <v>3.3999999999999998E-3</v>
      </c>
      <c r="AN44" s="11">
        <v>3.7075999999999998</v>
      </c>
      <c r="AO44" s="11">
        <v>3.1E-2</v>
      </c>
      <c r="AP44" s="11">
        <v>0.34770000000000001</v>
      </c>
      <c r="AQ44" s="11">
        <v>2.8999999999999998E-3</v>
      </c>
      <c r="AR44" s="11">
        <v>17.977399999999999</v>
      </c>
      <c r="AS44" s="11">
        <v>0.2114</v>
      </c>
      <c r="AT44" s="11">
        <v>0.31559999999999999</v>
      </c>
      <c r="AU44" s="11">
        <v>3.7000000000000002E-3</v>
      </c>
      <c r="AV44" s="11">
        <v>27.601600000000001</v>
      </c>
      <c r="AW44" s="11">
        <v>0.24340000000000001</v>
      </c>
      <c r="AX44" s="11">
        <v>0.38269999999999998</v>
      </c>
      <c r="AY44" s="11">
        <v>3.3999999999999998E-3</v>
      </c>
      <c r="AZ44" s="11">
        <v>4.7918948521358133E-2</v>
      </c>
      <c r="BA44" s="11">
        <v>1.2126108998732572</v>
      </c>
      <c r="BB44" s="11">
        <v>9.6090505513389657E-2</v>
      </c>
      <c r="BC44" s="11">
        <v>8.3993991487941247E-2</v>
      </c>
      <c r="BD44" s="11">
        <v>0.44712050852433166</v>
      </c>
      <c r="BE44" s="27"/>
      <c r="BF44" s="5"/>
    </row>
    <row r="45" spans="2:66" ht="13.5" customHeight="1" x14ac:dyDescent="0.2">
      <c r="B45" s="10">
        <v>230</v>
      </c>
      <c r="C45" s="10">
        <v>9.56</v>
      </c>
      <c r="D45" s="10">
        <v>230.39832999999999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35</v>
      </c>
      <c r="Q45" s="24">
        <v>1.93</v>
      </c>
      <c r="R45" s="24">
        <v>3.69</v>
      </c>
      <c r="S45" s="24">
        <v>45.13</v>
      </c>
      <c r="T45" s="24">
        <v>105.41</v>
      </c>
      <c r="U45" s="10">
        <v>1</v>
      </c>
      <c r="V45" s="10">
        <v>0</v>
      </c>
      <c r="W45" s="10">
        <v>1</v>
      </c>
      <c r="X45" s="10">
        <v>1</v>
      </c>
      <c r="Y45" s="10">
        <v>1</v>
      </c>
      <c r="Z45" s="10">
        <v>1</v>
      </c>
      <c r="AA45" s="10">
        <v>135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1.9422999999999999</v>
      </c>
      <c r="AK45" s="10">
        <v>0.1583</v>
      </c>
      <c r="AL45" s="11">
        <v>6.4699999999999994E-2</v>
      </c>
      <c r="AM45" s="11">
        <v>5.3E-3</v>
      </c>
      <c r="AN45" s="11">
        <v>1.8995</v>
      </c>
      <c r="AO45" s="11">
        <v>3.9399999999999998E-2</v>
      </c>
      <c r="AP45" s="11">
        <v>0.17780000000000001</v>
      </c>
      <c r="AQ45" s="11">
        <v>3.7000000000000002E-3</v>
      </c>
      <c r="AR45" s="11">
        <v>3.6846000000000001</v>
      </c>
      <c r="AS45" s="11">
        <v>0.46400000000000002</v>
      </c>
      <c r="AT45" s="11">
        <v>6.4600000000000005E-2</v>
      </c>
      <c r="AU45" s="11">
        <v>8.0999999999999996E-3</v>
      </c>
      <c r="AV45" s="11">
        <v>29.1616</v>
      </c>
      <c r="AW45" s="11">
        <v>1.2334000000000001</v>
      </c>
      <c r="AX45" s="11">
        <v>0.40360000000000001</v>
      </c>
      <c r="AY45" s="11">
        <v>1.7100000000000001E-2</v>
      </c>
      <c r="AZ45" s="11">
        <v>0.38837289301685585</v>
      </c>
      <c r="BA45" s="11">
        <v>6.2476780185758516</v>
      </c>
      <c r="BB45" s="11">
        <v>0.72404955147372918</v>
      </c>
      <c r="BC45" s="11">
        <v>0.52520140466845699</v>
      </c>
      <c r="BD45" s="11">
        <v>0.55025240289431487</v>
      </c>
      <c r="BE45" s="27"/>
      <c r="BF45" s="5"/>
    </row>
    <row r="46" spans="2:66" ht="13.5" customHeight="1" x14ac:dyDescent="0.2">
      <c r="B46" s="10">
        <v>230</v>
      </c>
      <c r="C46" s="10">
        <v>9.5670000000000002</v>
      </c>
      <c r="D46" s="10">
        <v>230.39863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35</v>
      </c>
      <c r="Q46" s="24">
        <v>1.93</v>
      </c>
      <c r="R46" s="24">
        <v>3.69</v>
      </c>
      <c r="S46" s="24">
        <v>45.05</v>
      </c>
      <c r="T46" s="24">
        <v>105.49</v>
      </c>
      <c r="U46" s="10">
        <v>1</v>
      </c>
      <c r="V46" s="10">
        <v>0</v>
      </c>
      <c r="W46" s="10">
        <v>1</v>
      </c>
      <c r="X46" s="10">
        <v>1</v>
      </c>
      <c r="Y46" s="10">
        <v>1</v>
      </c>
      <c r="Z46" s="10">
        <v>1</v>
      </c>
      <c r="AA46" s="10">
        <v>135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4.5247999999999999</v>
      </c>
      <c r="AK46" s="10">
        <v>4.4699999999999997E-2</v>
      </c>
      <c r="AL46" s="11">
        <v>0.15040000000000001</v>
      </c>
      <c r="AM46" s="11">
        <v>1.5E-3</v>
      </c>
      <c r="AN46" s="11">
        <v>2.0556999999999999</v>
      </c>
      <c r="AO46" s="11">
        <v>8.6999999999999994E-3</v>
      </c>
      <c r="AP46" s="11">
        <v>0.19209999999999999</v>
      </c>
      <c r="AQ46" s="11">
        <v>8.0000000000000004E-4</v>
      </c>
      <c r="AR46" s="11">
        <v>8.6696000000000009</v>
      </c>
      <c r="AS46" s="11">
        <v>9.2100000000000001E-2</v>
      </c>
      <c r="AT46" s="11">
        <v>0.1517</v>
      </c>
      <c r="AU46" s="11">
        <v>1.6000000000000001E-3</v>
      </c>
      <c r="AV46" s="11">
        <v>15.805899999999999</v>
      </c>
      <c r="AW46" s="11">
        <v>0.1331</v>
      </c>
      <c r="AX46" s="11">
        <v>0.21840000000000001</v>
      </c>
      <c r="AY46" s="11">
        <v>1.8E-3</v>
      </c>
      <c r="AZ46" s="11">
        <v>6.4068209500609055E-2</v>
      </c>
      <c r="BA46" s="11">
        <v>1.4396835860250494</v>
      </c>
      <c r="BB46" s="11">
        <v>0.18022156174007029</v>
      </c>
      <c r="BC46" s="11">
        <v>0.11498678312837607</v>
      </c>
      <c r="BD46" s="11">
        <v>2.8338636580684074E-2</v>
      </c>
      <c r="BE46" s="27"/>
      <c r="BF46" s="5"/>
    </row>
    <row r="47" spans="2:66" ht="13.5" customHeight="1" x14ac:dyDescent="0.2">
      <c r="B47" s="10">
        <v>230</v>
      </c>
      <c r="C47" s="10">
        <v>9.5749999999999993</v>
      </c>
      <c r="D47" s="10">
        <v>230.39895999999999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35</v>
      </c>
      <c r="Q47" s="24">
        <v>1.93</v>
      </c>
      <c r="R47" s="24">
        <v>3.69</v>
      </c>
      <c r="S47" s="24">
        <v>44.95</v>
      </c>
      <c r="T47" s="24">
        <v>105.58</v>
      </c>
      <c r="U47" s="10">
        <v>1</v>
      </c>
      <c r="V47" s="10">
        <v>0</v>
      </c>
      <c r="W47" s="10">
        <v>1</v>
      </c>
      <c r="X47" s="10">
        <v>1</v>
      </c>
      <c r="Y47" s="10">
        <v>1</v>
      </c>
      <c r="Z47" s="10">
        <v>1</v>
      </c>
      <c r="AA47" s="10">
        <v>135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1.0287999999999999</v>
      </c>
      <c r="AK47" s="10">
        <v>4.4900000000000002E-2</v>
      </c>
      <c r="AL47" s="11">
        <v>3.4099999999999998E-2</v>
      </c>
      <c r="AM47" s="11">
        <v>1.5E-3</v>
      </c>
      <c r="AN47" s="11">
        <v>2.1779000000000002</v>
      </c>
      <c r="AO47" s="11">
        <v>8.5099999999999995E-2</v>
      </c>
      <c r="AP47" s="11">
        <v>0.2031</v>
      </c>
      <c r="AQ47" s="11">
        <v>7.9000000000000008E-3</v>
      </c>
      <c r="AR47" s="11">
        <v>1.9753000000000001</v>
      </c>
      <c r="AS47" s="11">
        <v>0.1153</v>
      </c>
      <c r="AT47" s="11">
        <v>3.4500000000000003E-2</v>
      </c>
      <c r="AU47" s="11">
        <v>2E-3</v>
      </c>
      <c r="AV47" s="11">
        <v>40.177300000000002</v>
      </c>
      <c r="AW47" s="11">
        <v>1.2251000000000001</v>
      </c>
      <c r="AX47" s="11">
        <v>0.55420000000000003</v>
      </c>
      <c r="AY47" s="11">
        <v>1.6899999999999998E-2</v>
      </c>
      <c r="AZ47" s="11">
        <v>0.46362075795589591</v>
      </c>
      <c r="BA47" s="11">
        <v>16.063768115942029</v>
      </c>
      <c r="BB47" s="11">
        <v>0.88279259385085795</v>
      </c>
      <c r="BC47" s="11">
        <v>0.71603747588867461</v>
      </c>
      <c r="BD47" s="11">
        <v>0.49757084655082301</v>
      </c>
      <c r="BE47" s="27"/>
      <c r="BF47" s="5"/>
    </row>
    <row r="48" spans="2:66" ht="13.5" customHeight="1" x14ac:dyDescent="0.2">
      <c r="B48" s="10">
        <v>230</v>
      </c>
      <c r="C48" s="10">
        <v>9.5830000000000002</v>
      </c>
      <c r="D48" s="10">
        <v>230.39929000000001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35</v>
      </c>
      <c r="Q48" s="24">
        <v>1.93</v>
      </c>
      <c r="R48" s="24">
        <v>3.69</v>
      </c>
      <c r="S48" s="24">
        <v>44.85</v>
      </c>
      <c r="T48" s="24">
        <v>105.68</v>
      </c>
      <c r="U48" s="10">
        <v>1</v>
      </c>
      <c r="V48" s="10">
        <v>0</v>
      </c>
      <c r="W48" s="10">
        <v>1</v>
      </c>
      <c r="X48" s="10">
        <v>1</v>
      </c>
      <c r="Y48" s="10">
        <v>1</v>
      </c>
      <c r="Z48" s="10">
        <v>1</v>
      </c>
      <c r="AA48" s="10">
        <v>135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9.4526000000000003</v>
      </c>
      <c r="AK48" s="10">
        <v>5.7200000000000001E-2</v>
      </c>
      <c r="AL48" s="11">
        <v>0.313</v>
      </c>
      <c r="AM48" s="11">
        <v>1.9E-3</v>
      </c>
      <c r="AN48" s="11">
        <v>3.6394000000000002</v>
      </c>
      <c r="AO48" s="11">
        <v>1.04E-2</v>
      </c>
      <c r="AP48" s="11">
        <v>0.3387</v>
      </c>
      <c r="AQ48" s="11">
        <v>1E-3</v>
      </c>
      <c r="AR48" s="11">
        <v>17.648499999999999</v>
      </c>
      <c r="AS48" s="11">
        <v>9.8799999999999999E-2</v>
      </c>
      <c r="AT48" s="11">
        <v>0.30759999999999998</v>
      </c>
      <c r="AU48" s="11">
        <v>1.6999999999999999E-3</v>
      </c>
      <c r="AV48" s="11">
        <v>27.131499999999999</v>
      </c>
      <c r="AW48" s="11">
        <v>6.4500000000000002E-2</v>
      </c>
      <c r="AX48" s="11">
        <v>0.3735</v>
      </c>
      <c r="AY48" s="11">
        <v>8.9999999999999998E-4</v>
      </c>
      <c r="AZ48" s="11">
        <v>4.8862679022746422E-2</v>
      </c>
      <c r="BA48" s="11">
        <v>1.2142392717815345</v>
      </c>
      <c r="BB48" s="11">
        <v>9.6755248862134796E-2</v>
      </c>
      <c r="BC48" s="11">
        <v>8.3693167386334782E-2</v>
      </c>
      <c r="BD48" s="11">
        <v>0.45873507580280681</v>
      </c>
      <c r="BE48" s="27"/>
      <c r="BF48" s="5"/>
    </row>
    <row r="49" spans="2:57" ht="13.5" customHeight="1" x14ac:dyDescent="0.2">
      <c r="B49" s="10">
        <v>230</v>
      </c>
      <c r="C49" s="10">
        <v>9.5909999999999993</v>
      </c>
      <c r="D49" s="10">
        <v>230.39963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35</v>
      </c>
      <c r="Q49" s="24">
        <v>1.93</v>
      </c>
      <c r="R49" s="24">
        <v>3.69</v>
      </c>
      <c r="S49" s="24">
        <v>44.76</v>
      </c>
      <c r="T49" s="24">
        <v>105.77</v>
      </c>
      <c r="U49" s="10">
        <v>1</v>
      </c>
      <c r="V49" s="10">
        <v>0</v>
      </c>
      <c r="W49" s="10">
        <v>1</v>
      </c>
      <c r="X49" s="10">
        <v>1</v>
      </c>
      <c r="Y49" s="10">
        <v>1</v>
      </c>
      <c r="Z49" s="10">
        <v>1</v>
      </c>
      <c r="AA49" s="10">
        <v>135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1.653</v>
      </c>
      <c r="AK49" s="10">
        <v>5.3999999999999999E-2</v>
      </c>
      <c r="AL49" s="11">
        <v>5.4600000000000003E-2</v>
      </c>
      <c r="AM49" s="11">
        <v>1.8E-3</v>
      </c>
      <c r="AN49" s="11">
        <v>1.9709000000000001</v>
      </c>
      <c r="AO49" s="11">
        <v>5.7200000000000001E-2</v>
      </c>
      <c r="AP49" s="11">
        <v>0.18310000000000001</v>
      </c>
      <c r="AQ49" s="11">
        <v>5.3E-3</v>
      </c>
      <c r="AR49" s="11">
        <v>3.1147</v>
      </c>
      <c r="AS49" s="11">
        <v>9.9699999999999997E-2</v>
      </c>
      <c r="AT49" s="11">
        <v>5.4199999999999998E-2</v>
      </c>
      <c r="AU49" s="11">
        <v>1.6999999999999999E-3</v>
      </c>
      <c r="AV49" s="11">
        <v>31.601400000000002</v>
      </c>
      <c r="AW49" s="11">
        <v>1.377</v>
      </c>
      <c r="AX49" s="11">
        <v>0.43430000000000002</v>
      </c>
      <c r="AY49" s="11">
        <v>1.89E-2</v>
      </c>
      <c r="AZ49" s="11">
        <v>0.40686750890832518</v>
      </c>
      <c r="BA49" s="11">
        <v>8.0129151291512919</v>
      </c>
      <c r="BB49" s="11">
        <v>0.77809621289662223</v>
      </c>
      <c r="BC49" s="11">
        <v>0.5767830045523521</v>
      </c>
      <c r="BD49" s="11">
        <v>0.48665239842674918</v>
      </c>
      <c r="BE49" s="27"/>
    </row>
    <row r="50" spans="2:57" ht="13.5" customHeight="1" x14ac:dyDescent="0.2">
      <c r="B50" s="10">
        <v>230</v>
      </c>
      <c r="C50" s="10">
        <v>9.4939999999999998</v>
      </c>
      <c r="D50" s="10">
        <v>230.39558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35</v>
      </c>
      <c r="Q50" s="24">
        <v>1.93</v>
      </c>
      <c r="R50" s="24">
        <v>3.69</v>
      </c>
      <c r="S50" s="24">
        <v>45.93</v>
      </c>
      <c r="T50" s="24">
        <v>104.66</v>
      </c>
      <c r="U50" s="10">
        <v>1</v>
      </c>
      <c r="V50" s="10">
        <v>0</v>
      </c>
      <c r="W50" s="10">
        <v>1</v>
      </c>
      <c r="X50" s="10">
        <v>1</v>
      </c>
      <c r="Y50" s="10">
        <v>1</v>
      </c>
      <c r="Z50" s="10">
        <v>1</v>
      </c>
      <c r="AA50" s="10">
        <v>135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7.6512000000000002</v>
      </c>
      <c r="AK50" s="10">
        <v>1.14E-2</v>
      </c>
      <c r="AL50" s="11">
        <v>0.25869999999999999</v>
      </c>
      <c r="AM50" s="11">
        <v>4.0000000000000002E-4</v>
      </c>
      <c r="AN50" s="11">
        <v>2.9569000000000001</v>
      </c>
      <c r="AO50" s="11">
        <v>2.5999999999999999E-3</v>
      </c>
      <c r="AP50" s="11">
        <v>0.28139999999999998</v>
      </c>
      <c r="AQ50" s="11">
        <v>2.0000000000000001E-4</v>
      </c>
      <c r="AR50" s="11">
        <v>14.202500000000001</v>
      </c>
      <c r="AS50" s="11">
        <v>2.3199999999999998E-2</v>
      </c>
      <c r="AT50" s="11">
        <v>0.253</v>
      </c>
      <c r="AU50" s="11">
        <v>4.0000000000000002E-4</v>
      </c>
      <c r="AV50" s="11">
        <v>22.4619</v>
      </c>
      <c r="AW50" s="11">
        <v>2.0799999999999999E-2</v>
      </c>
      <c r="AX50" s="11">
        <v>0.31580000000000003</v>
      </c>
      <c r="AY50" s="11">
        <v>2.9999999999999997E-4</v>
      </c>
      <c r="AZ50" s="11">
        <v>5.7602143335566049E-2</v>
      </c>
      <c r="BA50" s="11">
        <v>1.2482213438735179</v>
      </c>
      <c r="BB50" s="11">
        <v>0.11040787623066109</v>
      </c>
      <c r="BC50" s="11">
        <v>8.8136227544910212E-2</v>
      </c>
      <c r="BD50" s="11">
        <v>0.48947620357792304</v>
      </c>
      <c r="BE50" s="27"/>
    </row>
    <row r="51" spans="2:57" ht="13.5" customHeight="1" x14ac:dyDescent="0.2">
      <c r="B51" s="10">
        <v>230</v>
      </c>
      <c r="C51" s="10">
        <v>9.2609999999999992</v>
      </c>
      <c r="D51" s="10">
        <v>230.38587000000001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35</v>
      </c>
      <c r="Q51" s="24">
        <v>1.93</v>
      </c>
      <c r="R51" s="24">
        <v>3.69</v>
      </c>
      <c r="S51" s="24">
        <v>48.78</v>
      </c>
      <c r="T51" s="24">
        <v>102.12</v>
      </c>
      <c r="U51" s="10">
        <v>1</v>
      </c>
      <c r="V51" s="10">
        <v>0</v>
      </c>
      <c r="W51" s="10">
        <v>1</v>
      </c>
      <c r="X51" s="10">
        <v>1</v>
      </c>
      <c r="Y51" s="10">
        <v>1</v>
      </c>
      <c r="Z51" s="10">
        <v>1</v>
      </c>
      <c r="AA51" s="10">
        <v>135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19.313499999999998</v>
      </c>
      <c r="AK51" s="26">
        <v>4.4999999999999997E-3</v>
      </c>
      <c r="AL51" s="26">
        <v>0.69250000000000012</v>
      </c>
      <c r="AM51" s="26">
        <v>0</v>
      </c>
      <c r="AN51" s="26">
        <v>6.702</v>
      </c>
      <c r="AO51" s="26">
        <v>2.9999999999999996E-3</v>
      </c>
      <c r="AP51" s="26">
        <v>0.68149999999999999</v>
      </c>
      <c r="AQ51" s="26">
        <v>5.0000000000000001E-4</v>
      </c>
      <c r="AR51" s="26">
        <v>36.644999999999996</v>
      </c>
      <c r="AS51" s="26">
        <v>1.55E-2</v>
      </c>
      <c r="AT51" s="26">
        <v>0.69400000000000006</v>
      </c>
      <c r="AU51" s="26">
        <v>5.0000000000000001E-4</v>
      </c>
      <c r="AV51" s="26">
        <v>44.4101</v>
      </c>
      <c r="AW51" s="26">
        <v>2.0799999999999999E-2</v>
      </c>
      <c r="AX51" s="26">
        <v>0.66279999999999994</v>
      </c>
      <c r="AY51" s="26">
        <v>2.9999999999999997E-4</v>
      </c>
      <c r="AZ51" s="11">
        <v>-1.3910585434798816E-2</v>
      </c>
      <c r="BA51" s="11">
        <v>23.876080691642649</v>
      </c>
      <c r="BB51" s="11">
        <v>-2.299528301886801E-2</v>
      </c>
      <c r="BC51" s="11">
        <v>-2.5204653166738571E-2</v>
      </c>
      <c r="BD51" s="11">
        <v>0.43852393575908194</v>
      </c>
      <c r="BE51" s="27"/>
    </row>
    <row r="52" spans="2:57" ht="13.5" customHeight="1" x14ac:dyDescent="0.2">
      <c r="B52" s="10">
        <v>230</v>
      </c>
      <c r="C52" s="10">
        <v>9.2520000000000007</v>
      </c>
      <c r="D52" s="10">
        <v>230.38550000000001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35</v>
      </c>
      <c r="Q52" s="24">
        <v>1.93</v>
      </c>
      <c r="R52" s="24">
        <v>3.69</v>
      </c>
      <c r="S52" s="24">
        <v>48.89</v>
      </c>
      <c r="T52" s="24">
        <v>102.03</v>
      </c>
      <c r="U52" s="10">
        <v>1</v>
      </c>
      <c r="V52" s="10">
        <v>0</v>
      </c>
      <c r="W52" s="10">
        <v>1</v>
      </c>
      <c r="X52" s="10">
        <v>1</v>
      </c>
      <c r="Y52" s="10">
        <v>1</v>
      </c>
      <c r="Z52" s="10">
        <v>1</v>
      </c>
      <c r="AA52" s="10">
        <v>135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27.651199999999999</v>
      </c>
      <c r="AK52" s="10">
        <v>2.3900000000000001E-2</v>
      </c>
      <c r="AL52" s="11">
        <v>0.99380000000000002</v>
      </c>
      <c r="AM52" s="11">
        <v>8.9999999999999998E-4</v>
      </c>
      <c r="AN52" s="11">
        <v>9.7461000000000002</v>
      </c>
      <c r="AO52" s="11">
        <v>4.7000000000000002E-3</v>
      </c>
      <c r="AP52" s="11">
        <v>0.99350000000000005</v>
      </c>
      <c r="AQ52" s="11">
        <v>5.0000000000000001E-4</v>
      </c>
      <c r="AR52" s="11">
        <v>52.366</v>
      </c>
      <c r="AS52" s="11">
        <v>3.3700000000000001E-2</v>
      </c>
      <c r="AT52" s="11">
        <v>0.99380000000000002</v>
      </c>
      <c r="AU52" s="11">
        <v>5.9999999999999995E-4</v>
      </c>
      <c r="AV52" s="11">
        <v>66.406099999999995</v>
      </c>
      <c r="AW52" s="11">
        <v>2.7199999999999998E-2</v>
      </c>
      <c r="AX52" s="11">
        <v>0.99350000000000005</v>
      </c>
      <c r="AY52" s="11">
        <v>4.0000000000000002E-4</v>
      </c>
      <c r="AZ52" s="25">
        <v>0.74403628522879184</v>
      </c>
      <c r="BA52" s="25">
        <v>1.2681148073177251</v>
      </c>
      <c r="BB52" s="25">
        <v>0.11821042147103568</v>
      </c>
      <c r="BC52" s="25">
        <v>0.1765723081927793</v>
      </c>
      <c r="BD52" s="25">
        <v>12.857943326399802</v>
      </c>
      <c r="BE52" s="27"/>
    </row>
    <row r="53" spans="2:57" ht="13.5" customHeight="1" x14ac:dyDescent="0.2">
      <c r="B53" s="10">
        <v>230</v>
      </c>
      <c r="C53" s="10">
        <v>9.4830000000000005</v>
      </c>
      <c r="D53" s="10">
        <v>230.39511999999999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35</v>
      </c>
      <c r="Q53" s="24">
        <v>1.93</v>
      </c>
      <c r="R53" s="24">
        <v>3.69</v>
      </c>
      <c r="S53" s="24">
        <v>46.07</v>
      </c>
      <c r="T53" s="24">
        <v>104.53</v>
      </c>
      <c r="U53" s="10">
        <v>1</v>
      </c>
      <c r="V53" s="10">
        <v>0</v>
      </c>
      <c r="W53" s="10">
        <v>1</v>
      </c>
      <c r="X53" s="10">
        <v>1</v>
      </c>
      <c r="Y53" s="10">
        <v>1</v>
      </c>
      <c r="Z53" s="10">
        <v>1</v>
      </c>
      <c r="AA53" s="10">
        <v>135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29.5121</v>
      </c>
      <c r="AK53" s="10">
        <v>1.1900000000000001E-2</v>
      </c>
      <c r="AL53" s="11">
        <v>1.0004999999999999</v>
      </c>
      <c r="AM53" s="11">
        <v>4.0000000000000002E-4</v>
      </c>
      <c r="AN53" s="11">
        <v>10.4809</v>
      </c>
      <c r="AO53" s="11">
        <v>1.4E-3</v>
      </c>
      <c r="AP53" s="11">
        <v>1.0003</v>
      </c>
      <c r="AQ53" s="11">
        <v>1E-4</v>
      </c>
      <c r="AR53" s="11">
        <v>56.022500000000001</v>
      </c>
      <c r="AS53" s="11">
        <v>1.5599999999999999E-2</v>
      </c>
      <c r="AT53" s="11">
        <v>1.0004999999999999</v>
      </c>
      <c r="AU53" s="11">
        <v>2.9999999999999997E-4</v>
      </c>
      <c r="AV53" s="11">
        <v>70.971699999999998</v>
      </c>
      <c r="AW53" s="11">
        <v>4.1999999999999997E-3</v>
      </c>
      <c r="AX53" s="11">
        <v>1.0003</v>
      </c>
      <c r="AY53" s="11">
        <v>1E-4</v>
      </c>
      <c r="AZ53" s="25">
        <v>0.74265032669307052</v>
      </c>
      <c r="BA53" s="25">
        <v>1.2668427863804721</v>
      </c>
      <c r="BB53" s="25">
        <v>0.11771561220906149</v>
      </c>
      <c r="BC53" s="25">
        <v>0.1758809420350102</v>
      </c>
      <c r="BD53" s="25">
        <v>12.85559761305702</v>
      </c>
      <c r="BE53" s="27"/>
    </row>
    <row r="54" spans="2:57" ht="13.5" customHeight="1" x14ac:dyDescent="0.2">
      <c r="B54" s="10">
        <v>230</v>
      </c>
      <c r="C54" s="10">
        <v>9.7629999999999999</v>
      </c>
      <c r="D54" s="10">
        <v>230.40679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35</v>
      </c>
      <c r="Q54" s="24">
        <v>1.93</v>
      </c>
      <c r="R54" s="24">
        <v>3.69</v>
      </c>
      <c r="S54" s="24">
        <v>42.69</v>
      </c>
      <c r="T54" s="24">
        <v>107.84</v>
      </c>
      <c r="U54" s="10">
        <v>1</v>
      </c>
      <c r="V54" s="10">
        <v>0</v>
      </c>
      <c r="W54" s="10">
        <v>1</v>
      </c>
      <c r="X54" s="10">
        <v>1</v>
      </c>
      <c r="Y54" s="10">
        <v>1</v>
      </c>
      <c r="Z54" s="10">
        <v>1</v>
      </c>
      <c r="AA54" s="10">
        <v>135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31.720700000000001</v>
      </c>
      <c r="AK54" s="10">
        <v>1.0699999999999999E-2</v>
      </c>
      <c r="AL54" s="11">
        <v>1.008</v>
      </c>
      <c r="AM54" s="11">
        <v>2.9999999999999997E-4</v>
      </c>
      <c r="AN54" s="11">
        <v>11.3125</v>
      </c>
      <c r="AO54" s="11">
        <v>3.2000000000000002E-3</v>
      </c>
      <c r="AP54" s="11">
        <v>1.0079</v>
      </c>
      <c r="AQ54" s="11">
        <v>2.9999999999999997E-4</v>
      </c>
      <c r="AR54" s="11">
        <v>60.358400000000003</v>
      </c>
      <c r="AS54" s="11">
        <v>6.7000000000000002E-3</v>
      </c>
      <c r="AT54" s="11">
        <v>1.008</v>
      </c>
      <c r="AU54" s="11">
        <v>1E-4</v>
      </c>
      <c r="AV54" s="11">
        <v>76.263199999999998</v>
      </c>
      <c r="AW54" s="11">
        <v>1.6500000000000001E-2</v>
      </c>
      <c r="AX54" s="11">
        <v>1.0079</v>
      </c>
      <c r="AY54" s="11">
        <v>2.0000000000000001E-4</v>
      </c>
      <c r="AZ54" s="25">
        <v>0.74165207928683408</v>
      </c>
      <c r="BA54" s="25">
        <v>1.2635059908811366</v>
      </c>
      <c r="BB54" s="25">
        <v>0.11641497391334894</v>
      </c>
      <c r="BC54" s="25">
        <v>0.17398571778625679</v>
      </c>
      <c r="BD54" s="25">
        <v>12.89759574965333</v>
      </c>
      <c r="BE54" s="27"/>
    </row>
  </sheetData>
  <autoFilter ref="B9:BB54" xr:uid="{2F8397FF-C06C-4679-8FE6-91328D0595ED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1DA2-07CF-4941-93DD-55655C16FF94}">
  <sheetPr codeName="Sheet22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232</v>
      </c>
      <c r="C10" s="10">
        <v>9.3309999999999995</v>
      </c>
      <c r="D10" s="10">
        <v>232.38879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31</v>
      </c>
      <c r="Q10" s="24">
        <v>2.35</v>
      </c>
      <c r="R10" s="24">
        <v>2.14</v>
      </c>
      <c r="S10" s="24">
        <v>48.19</v>
      </c>
      <c r="T10" s="24">
        <v>103.68</v>
      </c>
      <c r="U10" s="10">
        <v>5</v>
      </c>
      <c r="V10" s="10">
        <v>0</v>
      </c>
      <c r="W10" s="10">
        <v>0</v>
      </c>
      <c r="X10" s="10">
        <v>2</v>
      </c>
      <c r="Y10" s="10">
        <v>6</v>
      </c>
      <c r="Z10" s="10">
        <v>2</v>
      </c>
      <c r="AA10" s="10">
        <v>135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0.7681</v>
      </c>
      <c r="AK10" s="10">
        <v>4.4999999999999997E-3</v>
      </c>
      <c r="AL10" s="11">
        <v>2.64E-2</v>
      </c>
      <c r="AM10" s="11">
        <v>2.0000000000000001E-4</v>
      </c>
      <c r="AN10" s="11">
        <v>1.7572000000000001</v>
      </c>
      <c r="AO10" s="11">
        <v>9.3200000000000005E-2</v>
      </c>
      <c r="AP10" s="11">
        <v>0.18140000000000001</v>
      </c>
      <c r="AQ10" s="11">
        <v>9.5999999999999992E-3</v>
      </c>
      <c r="AR10" s="11">
        <v>1.421</v>
      </c>
      <c r="AS10" s="11">
        <v>4.02E-2</v>
      </c>
      <c r="AT10" s="11">
        <v>2.5999999999999999E-2</v>
      </c>
      <c r="AU10" s="11">
        <v>6.9999999999999999E-4</v>
      </c>
      <c r="AV10" s="11">
        <v>40.4206</v>
      </c>
      <c r="AW10" s="11">
        <v>3.0409999999999999</v>
      </c>
      <c r="AX10" s="11">
        <v>0.58589999999999998</v>
      </c>
      <c r="AY10" s="11">
        <v>4.41E-2</v>
      </c>
      <c r="AZ10" s="11">
        <v>0.52717320474390716</v>
      </c>
      <c r="BA10" s="11">
        <v>22.534615384615385</v>
      </c>
      <c r="BB10" s="11">
        <v>0.91501879392057517</v>
      </c>
      <c r="BC10" s="11">
        <v>0.75532871661120604</v>
      </c>
      <c r="BD10" s="11">
        <v>0.74956126364079245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2.7878124999999997E-2</v>
      </c>
      <c r="BJ10" s="4">
        <f>DSTDEV(PlotSort,"PhxRed",$BI$35:$BI$38)/SQRT($BH10)</f>
        <v>4.849287937211387E-4</v>
      </c>
      <c r="BK10" s="4">
        <f>DAVERAGE(PlotSort,"PhxRedEdge",$BI$35:$BI$38)</f>
        <v>0.21014374999999996</v>
      </c>
      <c r="BL10" s="4">
        <f>DSTDEV(PlotSort,"PhxRedEdge",$BI$35:$BI$38)/SQRT($BH10)</f>
        <v>4.5945135968383684E-3</v>
      </c>
      <c r="BM10" s="4">
        <f>DAVERAGE(PlotSort,"TMRed",$BI$35:$BI$38)</f>
        <v>2.8215624999999998E-2</v>
      </c>
      <c r="BN10" s="4">
        <f>DSTDEV(PlotSort,"TMRed",$BI$35:$BI$38)/SQRT($BH10)</f>
        <v>5.3967787164300985E-4</v>
      </c>
      <c r="BO10" s="4">
        <f>DAVERAGE(PlotSort,"TMNIR",$BI$35:$BI$38)</f>
        <v>0.59382812500000004</v>
      </c>
      <c r="BP10" s="4">
        <f>DSTDEV(PlotSort,"TMNIR",$BI$35:$BI$38)/SQRT($BH10)</f>
        <v>1.0079438742830064E-2</v>
      </c>
      <c r="BQ10" s="4">
        <f>DAVERAGE(PlotSort,"NDRE",$BI$35:$BI$38)</f>
        <v>0.47793593014042407</v>
      </c>
      <c r="BR10" s="4">
        <f>DSTDEV(PlotSort,"NDRE",$BI$35:$BI$38)/SQRT($BH10)</f>
        <v>5.2972696430800626E-3</v>
      </c>
      <c r="BS10" s="4">
        <f>DAVERAGE(PlotSort,"rvi",$BI$35:$BI$38)</f>
        <v>21.119956732172355</v>
      </c>
      <c r="BT10" s="4">
        <f>DSTDEV(PlotSort,"rvi",$BI$35:$BI$38)/SQRT($BH10)</f>
        <v>0.25159353898349646</v>
      </c>
      <c r="BU10" s="17">
        <f>DAVERAGE(PlotSort,"ndvi",$BI$35:$BI$38)</f>
        <v>0.90921440083379002</v>
      </c>
      <c r="BV10" s="4">
        <f>DSTDEV(PlotSort,"ndvi",$BI$35:$BI$38)/SQRT($BH10)</f>
        <v>1.0507931099069474E-3</v>
      </c>
      <c r="BW10" s="17">
        <f>DAVERAGE(PlotSort,"SAVI",$BI$35:$BI$38)</f>
        <v>0.75440823298828164</v>
      </c>
      <c r="BX10" s="4">
        <f>DSTDEV(PlotSort,"SAVI",$BI$35:$BI$38)/SQRT($BH10)</f>
        <v>6.0336119186855134E-3</v>
      </c>
      <c r="BY10" s="17">
        <f>DAVERAGE(PlotSort,"CCCI",$BI$35:$BI$38)</f>
        <v>0.49932857305019307</v>
      </c>
      <c r="BZ10" s="4">
        <f>DSTDEV(PlotSort,"CCCI",$BI$35:$BI$38)/SQRT($BH10)</f>
        <v>2.6248485691794252E-2</v>
      </c>
    </row>
    <row r="11" spans="1:78" ht="13.5" customHeight="1" x14ac:dyDescent="0.2">
      <c r="B11" s="10">
        <v>232</v>
      </c>
      <c r="C11" s="10">
        <v>9.3230000000000004</v>
      </c>
      <c r="D11" s="10">
        <v>232.38846000000001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31</v>
      </c>
      <c r="Q11" s="24">
        <v>2.35</v>
      </c>
      <c r="R11" s="24">
        <v>2.14</v>
      </c>
      <c r="S11" s="24">
        <v>48.28</v>
      </c>
      <c r="T11" s="24">
        <v>103.59</v>
      </c>
      <c r="U11" s="10">
        <v>5</v>
      </c>
      <c r="V11" s="10">
        <v>0</v>
      </c>
      <c r="W11" s="10">
        <v>0</v>
      </c>
      <c r="X11" s="10">
        <v>2</v>
      </c>
      <c r="Y11" s="10">
        <v>6</v>
      </c>
      <c r="Z11" s="10">
        <v>2</v>
      </c>
      <c r="AA11" s="10">
        <v>135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0.80830000000000002</v>
      </c>
      <c r="AK11" s="10">
        <v>4.5999999999999999E-2</v>
      </c>
      <c r="AL11" s="11">
        <v>2.76E-2</v>
      </c>
      <c r="AM11" s="11">
        <v>1.6000000000000001E-3</v>
      </c>
      <c r="AN11" s="11">
        <v>2.0272000000000001</v>
      </c>
      <c r="AO11" s="11">
        <v>6.7699999999999996E-2</v>
      </c>
      <c r="AP11" s="11">
        <v>0.2077</v>
      </c>
      <c r="AQ11" s="11">
        <v>6.8999999999999999E-3</v>
      </c>
      <c r="AR11" s="11">
        <v>1.5389999999999999</v>
      </c>
      <c r="AS11" s="11">
        <v>5.6300000000000003E-2</v>
      </c>
      <c r="AT11" s="11">
        <v>2.7900000000000001E-2</v>
      </c>
      <c r="AU11" s="11">
        <v>1E-3</v>
      </c>
      <c r="AV11" s="11">
        <v>41.102899999999998</v>
      </c>
      <c r="AW11" s="11">
        <v>0.441</v>
      </c>
      <c r="AX11" s="11">
        <v>0.59109999999999996</v>
      </c>
      <c r="AY11" s="11">
        <v>6.3E-3</v>
      </c>
      <c r="AZ11" s="11">
        <v>0.47996995493239858</v>
      </c>
      <c r="BA11" s="11">
        <v>21.186379928315411</v>
      </c>
      <c r="BB11" s="11">
        <v>0.90985460420032294</v>
      </c>
      <c r="BC11" s="11">
        <v>0.75495978552278808</v>
      </c>
      <c r="BD11" s="11">
        <v>0.50918188151370969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2.7881250000000003E-2</v>
      </c>
      <c r="BJ11" s="4">
        <f>DSTDEV(PlotSort,"PhxRed",$BI$31:$BI$32)/SQRT($BH11)</f>
        <v>6.3154695985334294E-4</v>
      </c>
      <c r="BK11" s="4">
        <f>DAVERAGE(PlotSort,"PhxRedEdge",$BI$31:$BI$32)</f>
        <v>0.20908125</v>
      </c>
      <c r="BL11" s="4">
        <f>DSTDEV(PlotSort,"PhxRedEdge",$BI$31:$BI$32)/SQRT($BH11)</f>
        <v>6.8401645859219014E-3</v>
      </c>
      <c r="BM11" s="4">
        <f>DAVERAGE(PlotSort,"TMRed",$BI$31:$BI$32)</f>
        <v>2.8231250000000006E-2</v>
      </c>
      <c r="BN11" s="4">
        <f>DSTDEV(PlotSort,"TMRed",$BI$31:$BI$32)/SQRT($BH11)</f>
        <v>7.4876112957782918E-4</v>
      </c>
      <c r="BO11" s="4">
        <f>DAVERAGE(PlotSort,"TMNIR",$BI$31:$BI$32)</f>
        <v>0.587225</v>
      </c>
      <c r="BP11" s="4">
        <f>DSTDEV(PlotSort,"TMNIR",$BI$31:$BI$32)/SQRT($BH11)</f>
        <v>1.1706349772666116E-2</v>
      </c>
      <c r="BQ11" s="4">
        <f>DAVERAGE(PlotSort,"NDRE",$BI$31:$BI$32)</f>
        <v>0.47612432534199328</v>
      </c>
      <c r="BR11" s="4">
        <f>DSTDEV(PlotSort,"NDRE",$BI$31:$BI$32)/SQRT($BH11)</f>
        <v>8.8185981062033399E-3</v>
      </c>
      <c r="BS11" s="4">
        <f>DAVERAGE(PlotSort,"rvi",$BI$31:$BI$32)</f>
        <v>20.902716679907069</v>
      </c>
      <c r="BT11" s="4">
        <f>DSTDEV(PlotSort,"rvi",$BI$31:$BI$32)/SQRT($BH11)</f>
        <v>0.3941607548351615</v>
      </c>
      <c r="BU11" s="17">
        <f>DAVERAGE(PlotSort,"ndvi",$BI$31:$BI$32)</f>
        <v>0.9082372458124327</v>
      </c>
      <c r="BV11" s="4">
        <f>DSTDEV(PlotSort,"ndvi",$BI$31:$BI$32)/SQRT($BH11)</f>
        <v>1.6711368260060656E-3</v>
      </c>
      <c r="BW11" s="17">
        <f>DAVERAGE(PlotSort,"SAVI",$BI$31:$BI$32)</f>
        <v>0.75049038079587649</v>
      </c>
      <c r="BX11" s="4">
        <f>DSTDEV(PlotSort,"SAVI",$BI$31:$BI$32)/SQRT($BH11)</f>
        <v>7.5088995955731016E-3</v>
      </c>
      <c r="BY11" s="17">
        <f>DAVERAGE(PlotSort,"CCCI",$BI$31:$BI$32)</f>
        <v>0.49206591375412628</v>
      </c>
      <c r="BZ11" s="4">
        <f>DSTDEV(PlotSort,"CCCI",$BI$31:$BI$32)/SQRT($BH11)</f>
        <v>4.3811745378325211E-2</v>
      </c>
    </row>
    <row r="12" spans="1:78" ht="13.5" customHeight="1" x14ac:dyDescent="0.2">
      <c r="B12" s="10">
        <v>232</v>
      </c>
      <c r="C12" s="10">
        <v>9.3149999999999995</v>
      </c>
      <c r="D12" s="10">
        <v>232.38812999999999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31</v>
      </c>
      <c r="Q12" s="24">
        <v>2.35</v>
      </c>
      <c r="R12" s="24">
        <v>2.14</v>
      </c>
      <c r="S12" s="24">
        <v>48.38</v>
      </c>
      <c r="T12" s="24">
        <v>103.51</v>
      </c>
      <c r="U12" s="10">
        <v>5</v>
      </c>
      <c r="V12" s="10">
        <v>0</v>
      </c>
      <c r="W12" s="10">
        <v>0</v>
      </c>
      <c r="X12" s="10">
        <v>2</v>
      </c>
      <c r="Y12" s="10">
        <v>6</v>
      </c>
      <c r="Z12" s="10">
        <v>2</v>
      </c>
      <c r="AA12" s="10">
        <v>135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0.62250000000000005</v>
      </c>
      <c r="AK12" s="10">
        <v>6.7199999999999996E-2</v>
      </c>
      <c r="AL12" s="11">
        <v>2.1100000000000001E-2</v>
      </c>
      <c r="AM12" s="11">
        <v>2.3E-3</v>
      </c>
      <c r="AN12" s="11">
        <v>1.47</v>
      </c>
      <c r="AO12" s="11">
        <v>0.1724</v>
      </c>
      <c r="AP12" s="11">
        <v>0.14949999999999999</v>
      </c>
      <c r="AQ12" s="11">
        <v>1.7500000000000002E-2</v>
      </c>
      <c r="AR12" s="11">
        <v>1.1734</v>
      </c>
      <c r="AS12" s="11">
        <v>0.1502</v>
      </c>
      <c r="AT12" s="11">
        <v>2.1100000000000001E-2</v>
      </c>
      <c r="AU12" s="11">
        <v>2.7000000000000001E-3</v>
      </c>
      <c r="AV12" s="11">
        <v>31.014900000000001</v>
      </c>
      <c r="AW12" s="11">
        <v>3.6899000000000002</v>
      </c>
      <c r="AX12" s="11">
        <v>0.4425</v>
      </c>
      <c r="AY12" s="11">
        <v>5.2600000000000001E-2</v>
      </c>
      <c r="AZ12" s="11">
        <v>0.49493243243243251</v>
      </c>
      <c r="BA12" s="11">
        <v>20.971563981042653</v>
      </c>
      <c r="BB12" s="11">
        <v>0.90897325280414143</v>
      </c>
      <c r="BC12" s="11">
        <v>0.65597758405977591</v>
      </c>
      <c r="BD12" s="11">
        <v>0.59299545016087551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2.7875E-2</v>
      </c>
      <c r="BJ12" s="4">
        <f>DSTDEV(PlotSort,"PhxRed",$BJ$31:$BJ$32)/SQRT($BH12)</f>
        <v>7.570501964863361E-4</v>
      </c>
      <c r="BK12" s="4">
        <f>DAVERAGE(PlotSort,"PhxRedEdge",$BJ$31:$BJ$32)</f>
        <v>0.21120624999999998</v>
      </c>
      <c r="BL12" s="4">
        <f>DSTDEV(PlotSort,"PhxRedEdge",$BJ$31:$BJ$32)/SQRT($BH12)</f>
        <v>6.3493665612537643E-3</v>
      </c>
      <c r="BM12" s="4">
        <f>DAVERAGE(PlotSort,"TMRed",$BJ$31:$BJ$32)</f>
        <v>2.8199999999999996E-2</v>
      </c>
      <c r="BN12" s="4">
        <f>DSTDEV(PlotSort,"TMRed",$BJ$31:$BJ$32)/SQRT($BH12)</f>
        <v>8.0197672451678222E-4</v>
      </c>
      <c r="BO12" s="4">
        <f>DAVERAGE(PlotSort,"TMNIR",$BJ$31:$BJ$32)</f>
        <v>0.60043124999999997</v>
      </c>
      <c r="BP12" s="4">
        <f>DSTDEV(PlotSort,"TMNIR",$BJ$31:$BJ$32)/SQRT($BH12)</f>
        <v>1.6645546748680084E-2</v>
      </c>
      <c r="BQ12" s="4">
        <f>DAVERAGE(PlotSort,"NDRE",$BJ$31:$BJ$32)</f>
        <v>0.47974753493885519</v>
      </c>
      <c r="BR12" s="4">
        <f>DSTDEV(PlotSort,"NDRE",$BJ$31:$BJ$32)/SQRT($BH12)</f>
        <v>6.1465825700707192E-3</v>
      </c>
      <c r="BS12" s="4">
        <f>DAVERAGE(PlotSort,"rvi",$BJ$31:$BJ$32)</f>
        <v>21.337196784437616</v>
      </c>
      <c r="BT12" s="4">
        <f>DSTDEV(PlotSort,"rvi",$BJ$31:$BJ$32)/SQRT($BH12)</f>
        <v>0.31619932097872366</v>
      </c>
      <c r="BU12" s="17">
        <f>DAVERAGE(PlotSort,"ndvi",$BJ$31:$BJ$32)</f>
        <v>0.91019155585514799</v>
      </c>
      <c r="BV12" s="4">
        <f>DSTDEV(PlotSort,"ndvi",$BJ$31:$BJ$32)/SQRT($BH12)</f>
        <v>1.2821378935017759E-3</v>
      </c>
      <c r="BW12" s="17">
        <f>DAVERAGE(PlotSort,"SAVI",$BJ$31:$BJ$32)</f>
        <v>0.758326085180687</v>
      </c>
      <c r="BX12" s="4">
        <f>DSTDEV(PlotSort,"SAVI",$BJ$31:$BJ$32)/SQRT($BH12)</f>
        <v>9.5938333806662862E-3</v>
      </c>
      <c r="BY12" s="17">
        <f>DAVERAGE(PlotSort,"CCCI",$BJ$31:$BJ$32)</f>
        <v>0.50659123234625969</v>
      </c>
      <c r="BZ12" s="4">
        <f>DSTDEV(PlotSort,"CCCI",$BJ$31:$BJ$32)/SQRT($BH12)</f>
        <v>3.0352834170178172E-2</v>
      </c>
    </row>
    <row r="13" spans="1:78" ht="13.5" customHeight="1" x14ac:dyDescent="0.2">
      <c r="B13" s="10">
        <v>232</v>
      </c>
      <c r="C13" s="10">
        <v>9.3059999999999992</v>
      </c>
      <c r="D13" s="10">
        <v>232.38775000000001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31</v>
      </c>
      <c r="Q13" s="24">
        <v>2.35</v>
      </c>
      <c r="R13" s="24">
        <v>2.14</v>
      </c>
      <c r="S13" s="24">
        <v>48.49</v>
      </c>
      <c r="T13" s="24">
        <v>103.41</v>
      </c>
      <c r="U13" s="10">
        <v>5</v>
      </c>
      <c r="V13" s="10">
        <v>0</v>
      </c>
      <c r="W13" s="10">
        <v>0</v>
      </c>
      <c r="X13" s="10">
        <v>2</v>
      </c>
      <c r="Y13" s="10">
        <v>6</v>
      </c>
      <c r="Z13" s="10">
        <v>2</v>
      </c>
      <c r="AA13" s="10">
        <v>135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0.78080000000000005</v>
      </c>
      <c r="AK13" s="10">
        <v>4.5400000000000003E-2</v>
      </c>
      <c r="AL13" s="11">
        <v>2.6200000000000001E-2</v>
      </c>
      <c r="AM13" s="11">
        <v>1.5E-3</v>
      </c>
      <c r="AN13" s="11">
        <v>2.0021</v>
      </c>
      <c r="AO13" s="11">
        <v>2.6499999999999999E-2</v>
      </c>
      <c r="AP13" s="11">
        <v>0.20200000000000001</v>
      </c>
      <c r="AQ13" s="11">
        <v>2.7000000000000001E-3</v>
      </c>
      <c r="AR13" s="11">
        <v>1.4313</v>
      </c>
      <c r="AS13" s="11">
        <v>0.1158</v>
      </c>
      <c r="AT13" s="11">
        <v>2.5600000000000001E-2</v>
      </c>
      <c r="AU13" s="11">
        <v>2.0999999999999999E-3</v>
      </c>
      <c r="AV13" s="11">
        <v>39.7134</v>
      </c>
      <c r="AW13" s="11">
        <v>0.42020000000000002</v>
      </c>
      <c r="AX13" s="11">
        <v>0.56169999999999998</v>
      </c>
      <c r="AY13" s="11">
        <v>5.8999999999999999E-3</v>
      </c>
      <c r="AZ13" s="11">
        <v>0.47099646458033251</v>
      </c>
      <c r="BA13" s="11">
        <v>21.941406249999996</v>
      </c>
      <c r="BB13" s="11">
        <v>0.91282138600374607</v>
      </c>
      <c r="BC13" s="11">
        <v>0.739584291363929</v>
      </c>
      <c r="BD13" s="11">
        <v>0.45212962680299545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2.7199999999999998E-2</v>
      </c>
      <c r="BJ13" s="4">
        <f>DSTDEV(PlotSort,"PhxRed",$BL$35:$BL$36)/SQRT($BH13)</f>
        <v>8.4346225252145775E-4</v>
      </c>
      <c r="BK13" s="4">
        <f>DAVERAGE(PlotSort,"PhxRedEdge",$BL$35:$BL$36)</f>
        <v>0.20084999999999997</v>
      </c>
      <c r="BL13" s="4">
        <f>DSTDEV(PlotSort,"PhxRedEdge",$BL$35:$BL$36)/SQRT($BH13)</f>
        <v>8.2389536436891803E-3</v>
      </c>
      <c r="BM13" s="4">
        <f>DAVERAGE(PlotSort,"TMRed",$BL$35:$BL$36)</f>
        <v>2.7287500000000003E-2</v>
      </c>
      <c r="BN13" s="4">
        <f>DSTDEV(PlotSort,"TMRed",$BL$35:$BL$36)/SQRT($BH13)</f>
        <v>9.4518280544785937E-4</v>
      </c>
      <c r="BO13" s="4">
        <f>DAVERAGE(PlotSort,"TMNIR",$BL$35:$BL$36)</f>
        <v>0.57258750000000003</v>
      </c>
      <c r="BP13" s="4">
        <f>DSTDEV(PlotSort,"TMNIR",$BL$35:$BL$36)/SQRT($BH13)</f>
        <v>1.6644780793947739E-2</v>
      </c>
      <c r="BQ13" s="4">
        <f>DAVERAGE(PlotSort,"NDRE",$BL$35:$BL$36)</f>
        <v>0.48119932418943728</v>
      </c>
      <c r="BR13" s="4">
        <f>DSTDEV(PlotSort,"NDRE",$BL$35:$BL$36)/SQRT($BH13)</f>
        <v>1.0774808768236652E-2</v>
      </c>
      <c r="BS13" s="4">
        <f>DAVERAGE(PlotSort,"rvi",$BL$35:$BL$36)</f>
        <v>21.059706648562592</v>
      </c>
      <c r="BT13" s="4">
        <f>DSTDEV(PlotSort,"rvi",$BL$35:$BL$36)/SQRT($BH13)</f>
        <v>0.56042116184796464</v>
      </c>
      <c r="BU13" s="17">
        <f>DAVERAGE(PlotSort,"ndvi",$BL$35:$BL$36)</f>
        <v>0.90893246248560755</v>
      </c>
      <c r="BV13" s="4">
        <f>DSTDEV(PlotSort,"ndvi",$BL$35:$BL$36)/SQRT($BH13)</f>
        <v>2.279632067334177E-3</v>
      </c>
      <c r="BW13" s="17">
        <f>DAVERAGE(PlotSort,"SAVI",$BL$35:$BL$36)</f>
        <v>0.74251104184803118</v>
      </c>
      <c r="BX13" s="4">
        <f>DSTDEV(PlotSort,"SAVI",$BL$35:$BL$36)/SQRT($BH13)</f>
        <v>1.0730809369092622E-2</v>
      </c>
      <c r="BY13" s="17">
        <f>DAVERAGE(PlotSort,"CCCI",$BL$35:$BL$36)</f>
        <v>0.51791941712615785</v>
      </c>
      <c r="BZ13" s="4">
        <f>DSTDEV(PlotSort,"CCCI",$BL$35:$BL$36)/SQRT($BH13)</f>
        <v>5.3321164187739953E-2</v>
      </c>
    </row>
    <row r="14" spans="1:78" ht="13.5" customHeight="1" x14ac:dyDescent="0.2">
      <c r="B14" s="10">
        <v>232</v>
      </c>
      <c r="C14" s="10">
        <v>9.298</v>
      </c>
      <c r="D14" s="10">
        <v>232.38741999999999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31</v>
      </c>
      <c r="Q14" s="24">
        <v>2.35</v>
      </c>
      <c r="R14" s="24">
        <v>2.14</v>
      </c>
      <c r="S14" s="24">
        <v>48.59</v>
      </c>
      <c r="T14" s="24">
        <v>103.32</v>
      </c>
      <c r="U14" s="10">
        <v>5</v>
      </c>
      <c r="V14" s="10">
        <v>0</v>
      </c>
      <c r="W14" s="10">
        <v>0</v>
      </c>
      <c r="X14" s="10">
        <v>2</v>
      </c>
      <c r="Y14" s="10">
        <v>6</v>
      </c>
      <c r="Z14" s="10">
        <v>2</v>
      </c>
      <c r="AA14" s="10">
        <v>135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0.86460000000000004</v>
      </c>
      <c r="AK14" s="10">
        <v>9.1000000000000004E-3</v>
      </c>
      <c r="AL14" s="11">
        <v>2.8799999999999999E-2</v>
      </c>
      <c r="AM14" s="11">
        <v>2.9999999999999997E-4</v>
      </c>
      <c r="AN14" s="11">
        <v>2.3368000000000002</v>
      </c>
      <c r="AO14" s="11">
        <v>1.46E-2</v>
      </c>
      <c r="AP14" s="11">
        <v>0.2341</v>
      </c>
      <c r="AQ14" s="11">
        <v>1.5E-3</v>
      </c>
      <c r="AR14" s="11">
        <v>1.7093</v>
      </c>
      <c r="AS14" s="11">
        <v>5.2299999999999999E-2</v>
      </c>
      <c r="AT14" s="11">
        <v>3.0300000000000001E-2</v>
      </c>
      <c r="AU14" s="11">
        <v>8.9999999999999998E-4</v>
      </c>
      <c r="AV14" s="11">
        <v>45.460500000000003</v>
      </c>
      <c r="AW14" s="11">
        <v>0.65939999999999999</v>
      </c>
      <c r="AX14" s="11">
        <v>0.63800000000000001</v>
      </c>
      <c r="AY14" s="11">
        <v>9.2999999999999992E-3</v>
      </c>
      <c r="AZ14" s="11">
        <v>0.46313496158697404</v>
      </c>
      <c r="BA14" s="11">
        <v>21.056105610561055</v>
      </c>
      <c r="BB14" s="11">
        <v>0.9093221607062697</v>
      </c>
      <c r="BC14" s="11">
        <v>0.78023624069160336</v>
      </c>
      <c r="BD14" s="11">
        <v>0.41927072971810492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2.7400000000000001E-2</v>
      </c>
      <c r="BJ14" s="4">
        <f>DSTDEV(PlotSort,"PhxRed",$BM$35:$BM$36)/SQRT($BH14)</f>
        <v>4.7513156072818388E-4</v>
      </c>
      <c r="BK14" s="4">
        <f>DAVERAGE(PlotSort,"PhxRedEdge",$BM$35:$BM$36)</f>
        <v>0.2056875</v>
      </c>
      <c r="BL14" s="4">
        <f>DSTDEV(PlotSort,"PhxRedEdge",$BM$35:$BM$36)/SQRT($BH14)</f>
        <v>4.8955666594038593E-3</v>
      </c>
      <c r="BM14" s="4">
        <f>DAVERAGE(PlotSort,"TMRed",$BM$35:$BM$36)</f>
        <v>2.7587500000000001E-2</v>
      </c>
      <c r="BN14" s="4">
        <f>DSTDEV(PlotSort,"TMRed",$BM$35:$BM$36)/SQRT($BH14)</f>
        <v>5.5541838584380093E-4</v>
      </c>
      <c r="BO14" s="4">
        <f>DAVERAGE(PlotSort,"TMNIR",$BM$35:$BM$36)</f>
        <v>0.58857499999999996</v>
      </c>
      <c r="BP14" s="4">
        <f>DSTDEV(PlotSort,"TMNIR",$BM$35:$BM$36)/SQRT($BH14)</f>
        <v>8.9337585408755405E-3</v>
      </c>
      <c r="BQ14" s="4">
        <f>DAVERAGE(PlotSort,"NDRE",$BM$35:$BM$36)</f>
        <v>0.48262648735559449</v>
      </c>
      <c r="BR14" s="4">
        <f>DSTDEV(PlotSort,"NDRE",$BM$35:$BM$36)/SQRT($BH14)</f>
        <v>6.8881245481840084E-3</v>
      </c>
      <c r="BS14" s="4">
        <f>DAVERAGE(PlotSort,"rvi",$BM$35:$BM$36)</f>
        <v>21.405970595137571</v>
      </c>
      <c r="BT14" s="4">
        <f>DSTDEV(PlotSort,"rvi",$BM$35:$BM$36)/SQRT($BH14)</f>
        <v>0.34522935482551786</v>
      </c>
      <c r="BU14" s="17">
        <f>DAVERAGE(PlotSort,"ndvi",$BM$35:$BM$36)</f>
        <v>0.91041249054776197</v>
      </c>
      <c r="BV14" s="4">
        <f>DSTDEV(PlotSort,"ndvi",$BM$35:$BM$36)/SQRT($BH14)</f>
        <v>1.4112303178192656E-3</v>
      </c>
      <c r="BW14" s="17">
        <f>DAVERAGE(PlotSort,"SAVI",$BM$35:$BM$36)</f>
        <v>0.75322897345193029</v>
      </c>
      <c r="BX14" s="4">
        <f>DSTDEV(PlotSort,"SAVI",$BM$35:$BM$36)/SQRT($BH14)</f>
        <v>5.5395707795309725E-3</v>
      </c>
      <c r="BY14" s="17">
        <f>DAVERAGE(PlotSort,"CCCI",$BM$35:$BM$36)</f>
        <v>0.52145658389217164</v>
      </c>
      <c r="BZ14" s="4">
        <f>DSTDEV(PlotSort,"CCCI",$BM$35:$BM$36)/SQRT($BH14)</f>
        <v>3.3890298641529475E-2</v>
      </c>
    </row>
    <row r="15" spans="1:78" ht="13.5" customHeight="1" x14ac:dyDescent="0.2">
      <c r="B15" s="10">
        <v>232</v>
      </c>
      <c r="C15" s="10">
        <v>9.2899999999999991</v>
      </c>
      <c r="D15" s="10">
        <v>232.38708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31</v>
      </c>
      <c r="Q15" s="24">
        <v>2.35</v>
      </c>
      <c r="R15" s="24">
        <v>2.14</v>
      </c>
      <c r="S15" s="24">
        <v>48.69</v>
      </c>
      <c r="T15" s="24">
        <v>103.24</v>
      </c>
      <c r="U15" s="10">
        <v>5</v>
      </c>
      <c r="V15" s="10">
        <v>0</v>
      </c>
      <c r="W15" s="10">
        <v>0</v>
      </c>
      <c r="X15" s="10">
        <v>2</v>
      </c>
      <c r="Y15" s="10">
        <v>6</v>
      </c>
      <c r="Z15" s="10">
        <v>2</v>
      </c>
      <c r="AA15" s="10">
        <v>135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0.80200000000000005</v>
      </c>
      <c r="AK15" s="10">
        <v>3.5000000000000003E-2</v>
      </c>
      <c r="AL15" s="11">
        <v>2.6499999999999999E-2</v>
      </c>
      <c r="AM15" s="11">
        <v>1.1999999999999999E-3</v>
      </c>
      <c r="AN15" s="11">
        <v>2.0491000000000001</v>
      </c>
      <c r="AO15" s="11">
        <v>5.2200000000000003E-2</v>
      </c>
      <c r="AP15" s="11">
        <v>0.20380000000000001</v>
      </c>
      <c r="AQ15" s="11">
        <v>5.1999999999999998E-3</v>
      </c>
      <c r="AR15" s="11">
        <v>1.5095000000000001</v>
      </c>
      <c r="AS15" s="11">
        <v>5.7200000000000001E-2</v>
      </c>
      <c r="AT15" s="11">
        <v>2.6599999999999999E-2</v>
      </c>
      <c r="AU15" s="11">
        <v>1E-3</v>
      </c>
      <c r="AV15" s="11">
        <v>45.366900000000001</v>
      </c>
      <c r="AW15" s="11">
        <v>0.25380000000000003</v>
      </c>
      <c r="AX15" s="11">
        <v>0.63180000000000003</v>
      </c>
      <c r="AY15" s="11">
        <v>3.5000000000000001E-3</v>
      </c>
      <c r="AZ15" s="11">
        <v>0.51220679751077081</v>
      </c>
      <c r="BA15" s="11">
        <v>23.751879699248121</v>
      </c>
      <c r="BB15" s="11">
        <v>0.91919805589307424</v>
      </c>
      <c r="BC15" s="11">
        <v>0.7836671270718234</v>
      </c>
      <c r="BD15" s="11">
        <v>0.65623933206959484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2.9512500000000001E-2</v>
      </c>
      <c r="BJ15" s="4">
        <f>DSTDEV(PlotSort,"PhxRed",$BN$35:$BN$36)/SQRT($BH15)</f>
        <v>1.4050212886033333E-3</v>
      </c>
      <c r="BK15" s="4">
        <f>DAVERAGE(PlotSort,"PhxRedEdge",$BN$35:$BN$36)</f>
        <v>0.22835</v>
      </c>
      <c r="BL15" s="4">
        <f>DSTDEV(PlotSort,"PhxRedEdge",$BN$35:$BN$36)/SQRT($BH15)</f>
        <v>1.1746534443339944E-2</v>
      </c>
      <c r="BM15" s="4">
        <f>DAVERAGE(PlotSort,"TMRed",$BN$35:$BN$36)</f>
        <v>3.04E-2</v>
      </c>
      <c r="BN15" s="4">
        <f>DSTDEV(PlotSort,"TMRed",$BN$35:$BN$36)/SQRT($BH15)</f>
        <v>1.4235268074147993E-3</v>
      </c>
      <c r="BO15" s="4">
        <f>DAVERAGE(PlotSort,"TMNIR",$BN$35:$BN$36)</f>
        <v>0.62557499999999999</v>
      </c>
      <c r="BP15" s="4">
        <f>DSTDEV(PlotSort,"TMNIR",$BN$35:$BN$36)/SQRT($BH15)</f>
        <v>3.1052649702906894E-2</v>
      </c>
      <c r="BQ15" s="4">
        <f>DAVERAGE(PlotSort,"NDRE",$BN$35:$BN$36)</f>
        <v>0.46529142166107074</v>
      </c>
      <c r="BR15" s="4">
        <f>DSTDEV(PlotSort,"NDRE",$BN$35:$BN$36)/SQRT($BH15)</f>
        <v>1.2124195597477284E-2</v>
      </c>
      <c r="BS15" s="4">
        <f>DAVERAGE(PlotSort,"rvi",$BN$35:$BN$36)</f>
        <v>20.608179089851639</v>
      </c>
      <c r="BT15" s="4">
        <f>DSTDEV(PlotSort,"rvi",$BN$35:$BN$36)/SQRT($BH15)</f>
        <v>0.4849090691672307</v>
      </c>
      <c r="BU15" s="17">
        <f>DAVERAGE(PlotSort,"ndvi",$BN$35:$BN$36)</f>
        <v>0.90710015975402991</v>
      </c>
      <c r="BV15" s="4">
        <f>DSTDEV(PlotSort,"ndvi",$BN$35:$BN$36)/SQRT($BH15)</f>
        <v>2.1834466359010843E-3</v>
      </c>
      <c r="BW15" s="17">
        <f>DAVERAGE(PlotSort,"SAVI",$BN$35:$BN$36)</f>
        <v>0.76866394320123521</v>
      </c>
      <c r="BX15" s="4">
        <f>DSTDEV(PlotSort,"SAVI",$BN$35:$BN$36)/SQRT($BH15)</f>
        <v>1.8669867502447136E-2</v>
      </c>
      <c r="BY15" s="17">
        <f>DAVERAGE(PlotSort,"CCCI",$BN$35:$BN$36)</f>
        <v>0.4364817072902708</v>
      </c>
      <c r="BZ15" s="4">
        <f>DSTDEV(PlotSort,"CCCI",$BN$35:$BN$36)/SQRT($BH15)</f>
        <v>6.0710848969600897E-2</v>
      </c>
    </row>
    <row r="16" spans="1:78" ht="13.5" customHeight="1" x14ac:dyDescent="0.2">
      <c r="B16" s="10">
        <v>232</v>
      </c>
      <c r="C16" s="10">
        <v>9.282</v>
      </c>
      <c r="D16" s="10">
        <v>232.38675000000001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31</v>
      </c>
      <c r="Q16" s="24">
        <v>2.35</v>
      </c>
      <c r="R16" s="24">
        <v>2.14</v>
      </c>
      <c r="S16" s="24">
        <v>48.79</v>
      </c>
      <c r="T16" s="24">
        <v>103.15</v>
      </c>
      <c r="U16" s="10">
        <v>5</v>
      </c>
      <c r="V16" s="10">
        <v>0</v>
      </c>
      <c r="W16" s="10">
        <v>0</v>
      </c>
      <c r="X16" s="10">
        <v>2</v>
      </c>
      <c r="Y16" s="10">
        <v>6</v>
      </c>
      <c r="Z16" s="10">
        <v>2</v>
      </c>
      <c r="AA16" s="10">
        <v>135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0.87350000000000005</v>
      </c>
      <c r="AK16" s="10">
        <v>1.7500000000000002E-2</v>
      </c>
      <c r="AL16" s="11">
        <v>2.87E-2</v>
      </c>
      <c r="AM16" s="11">
        <v>5.9999999999999995E-4</v>
      </c>
      <c r="AN16" s="11">
        <v>2.2980999999999998</v>
      </c>
      <c r="AO16" s="11">
        <v>9.1999999999999998E-3</v>
      </c>
      <c r="AP16" s="11">
        <v>0.22689999999999999</v>
      </c>
      <c r="AQ16" s="11">
        <v>8.9999999999999998E-4</v>
      </c>
      <c r="AR16" s="11">
        <v>1.6910000000000001</v>
      </c>
      <c r="AS16" s="11">
        <v>2.9499999999999998E-2</v>
      </c>
      <c r="AT16" s="11">
        <v>2.9600000000000001E-2</v>
      </c>
      <c r="AU16" s="11">
        <v>5.0000000000000001E-4</v>
      </c>
      <c r="AV16" s="11">
        <v>44.314399999999999</v>
      </c>
      <c r="AW16" s="11">
        <v>0.31619999999999998</v>
      </c>
      <c r="AX16" s="11">
        <v>0.61240000000000006</v>
      </c>
      <c r="AY16" s="11">
        <v>4.4000000000000003E-3</v>
      </c>
      <c r="AZ16" s="11">
        <v>0.45931133087096393</v>
      </c>
      <c r="BA16" s="11">
        <v>20.689189189189189</v>
      </c>
      <c r="BB16" s="11">
        <v>0.90778816199376955</v>
      </c>
      <c r="BC16" s="11">
        <v>0.76549912434325762</v>
      </c>
      <c r="BD16" s="11">
        <v>0.40274977016370828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2.8337500000000002E-2</v>
      </c>
      <c r="BJ16" s="4">
        <f>DSTDEV(PlotSort,"PhxRed",$BK$31:$BK$32)/SQRT($BH16)</f>
        <v>5.1005514407757911E-4</v>
      </c>
      <c r="BK16" s="4">
        <f>DAVERAGE(PlotSort,"PhxRedEdge",$BK$31:$BK$32)</f>
        <v>0.22136875</v>
      </c>
      <c r="BL16" s="4">
        <f>DSTDEV(PlotSort,"PhxRedEdge",$BK$31:$BK$32)/SQRT($BH16)</f>
        <v>5.3197487311432293E-3</v>
      </c>
      <c r="BM16" s="4">
        <f>DAVERAGE(PlotSort,"TMRed",$BK$31:$BK$32)</f>
        <v>2.9256250000000001E-2</v>
      </c>
      <c r="BN16" s="4">
        <f>DSTDEV(PlotSort,"TMRed",$BK$31:$BK$32)/SQRT($BH16)</f>
        <v>6.4387943682545632E-4</v>
      </c>
      <c r="BO16" s="4">
        <f>DAVERAGE(PlotSort,"TMNIR",$BK$31:$BK$32)</f>
        <v>0.58734375000000005</v>
      </c>
      <c r="BP16" s="4">
        <f>DSTDEV(PlotSort,"TMNIR",$BK$31:$BK$32)/SQRT($BH16)</f>
        <v>9.4756220936939028E-3</v>
      </c>
      <c r="BQ16" s="4">
        <f>DAVERAGE(PlotSort,"NDRE",$BK$31:$BK$32)</f>
        <v>0.45336393427770588</v>
      </c>
      <c r="BR16" s="4">
        <f>DSTDEV(PlotSort,"NDRE",$BK$31:$BK$32)/SQRT($BH16)</f>
        <v>4.8014221666187592E-3</v>
      </c>
      <c r="BS16" s="4">
        <f>DAVERAGE(PlotSort,"rvi",$BK$31:$BK$32)</f>
        <v>20.138814538161263</v>
      </c>
      <c r="BT16" s="4">
        <f>DSTDEV(PlotSort,"rvi",$BK$31:$BK$32)/SQRT($BH16)</f>
        <v>0.26551749944217456</v>
      </c>
      <c r="BU16" s="17">
        <f>DAVERAGE(PlotSort,"ndvi",$BK$31:$BK$32)</f>
        <v>0.90516011435406285</v>
      </c>
      <c r="BV16" s="4">
        <f>DSTDEV(PlotSort,"ndvi",$BK$31:$BK$32)/SQRT($BH16)</f>
        <v>1.207427308577722E-3</v>
      </c>
      <c r="BW16" s="17">
        <f>DAVERAGE(PlotSort,"SAVI",$BK$31:$BK$32)</f>
        <v>0.74896186972742429</v>
      </c>
      <c r="BX16" s="4">
        <f>DSTDEV(PlotSort,"SAVI",$BK$31:$BK$32)/SQRT($BH16)</f>
        <v>5.685549344811398E-3</v>
      </c>
      <c r="BY16" s="17">
        <f>DAVERAGE(PlotSort,"CCCI",$BK$31:$BK$32)</f>
        <v>0.37735969185271245</v>
      </c>
      <c r="BZ16" s="4">
        <f>DSTDEV(PlotSort,"CCCI",$BK$31:$BK$32)/SQRT($BH16)</f>
        <v>2.3768120871615381E-2</v>
      </c>
    </row>
    <row r="17" spans="2:78" ht="13.5" customHeight="1" x14ac:dyDescent="0.2">
      <c r="B17" s="10">
        <v>232</v>
      </c>
      <c r="C17" s="10">
        <v>9.2750000000000004</v>
      </c>
      <c r="D17" s="10">
        <v>232.38646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31</v>
      </c>
      <c r="Q17" s="24">
        <v>2.35</v>
      </c>
      <c r="R17" s="24">
        <v>2.14</v>
      </c>
      <c r="S17" s="24">
        <v>48.87</v>
      </c>
      <c r="T17" s="24">
        <v>103.08</v>
      </c>
      <c r="U17" s="10">
        <v>5</v>
      </c>
      <c r="V17" s="10">
        <v>0</v>
      </c>
      <c r="W17" s="10">
        <v>0</v>
      </c>
      <c r="X17" s="10">
        <v>2</v>
      </c>
      <c r="Y17" s="10">
        <v>6</v>
      </c>
      <c r="Z17" s="10">
        <v>2</v>
      </c>
      <c r="AA17" s="10">
        <v>135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0.86360000000000003</v>
      </c>
      <c r="AK17" s="10">
        <v>2.8E-3</v>
      </c>
      <c r="AL17" s="11">
        <v>2.8199999999999999E-2</v>
      </c>
      <c r="AM17" s="11">
        <v>1E-4</v>
      </c>
      <c r="AN17" s="11">
        <v>1.9737</v>
      </c>
      <c r="AO17" s="11">
        <v>6.4199999999999993E-2</v>
      </c>
      <c r="AP17" s="11">
        <v>0.19370000000000001</v>
      </c>
      <c r="AQ17" s="11">
        <v>6.3E-3</v>
      </c>
      <c r="AR17" s="11">
        <v>1.569</v>
      </c>
      <c r="AS17" s="11">
        <v>2.9100000000000001E-2</v>
      </c>
      <c r="AT17" s="11">
        <v>2.7300000000000001E-2</v>
      </c>
      <c r="AU17" s="11">
        <v>5.0000000000000001E-4</v>
      </c>
      <c r="AV17" s="11">
        <v>43.081000000000003</v>
      </c>
      <c r="AW17" s="11">
        <v>0.42220000000000002</v>
      </c>
      <c r="AX17" s="11">
        <v>0.59140000000000004</v>
      </c>
      <c r="AY17" s="11">
        <v>5.7999999999999996E-3</v>
      </c>
      <c r="AZ17" s="11">
        <v>0.50655967392688839</v>
      </c>
      <c r="BA17" s="11">
        <v>21.663003663003664</v>
      </c>
      <c r="BB17" s="11">
        <v>0.91175044448036213</v>
      </c>
      <c r="BC17" s="11">
        <v>0.75636899973183169</v>
      </c>
      <c r="BD17" s="11">
        <v>0.64787289743813847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2.7418749999999999E-2</v>
      </c>
      <c r="BJ17" s="4">
        <f>DSTDEV(PlotSort,"PhxRed",$BL$31:$BL$32)/SQRT($BH17)</f>
        <v>8.2685240268946033E-4</v>
      </c>
      <c r="BK17" s="4">
        <f>DAVERAGE(PlotSort,"PhxRedEdge",$BL$31:$BL$32)</f>
        <v>0.19891874999999998</v>
      </c>
      <c r="BL17" s="4">
        <f>DSTDEV(PlotSort,"PhxRedEdge",$BL$31:$BL$32)/SQRT($BH17)</f>
        <v>6.4925355778129995E-3</v>
      </c>
      <c r="BM17" s="4">
        <f>DAVERAGE(PlotSort,"TMRed",$BL$31:$BL$32)</f>
        <v>2.7174999999999998E-2</v>
      </c>
      <c r="BN17" s="4">
        <f>DSTDEV(PlotSort,"TMRed",$BL$31:$BL$32)/SQRT($BH17)</f>
        <v>8.03041094838863E-4</v>
      </c>
      <c r="BO17" s="4">
        <f>DAVERAGE(PlotSort,"TMNIR",$BL$31:$BL$32)</f>
        <v>0.60031249999999992</v>
      </c>
      <c r="BP17" s="4">
        <f>DSTDEV(PlotSort,"TMNIR",$BL$31:$BL$32)/SQRT($BH17)</f>
        <v>1.8014789930776379E-2</v>
      </c>
      <c r="BQ17" s="4">
        <f>DAVERAGE(PlotSort,"NDRE",$BL$31:$BL$32)</f>
        <v>0.50250792600314265</v>
      </c>
      <c r="BR17" s="4">
        <f>DSTDEV(PlotSort,"NDRE",$BL$31:$BL$32)/SQRT($BH17)</f>
        <v>3.5252923088870949E-3</v>
      </c>
      <c r="BS17" s="4">
        <f>DAVERAGE(PlotSort,"rvi",$BL$31:$BL$32)</f>
        <v>22.101098926183422</v>
      </c>
      <c r="BT17" s="4">
        <f>DSTDEV(PlotSort,"rvi",$BL$31:$BL$32)/SQRT($BH17)</f>
        <v>0.25057054919027816</v>
      </c>
      <c r="BU17" s="17">
        <f>DAVERAGE(PlotSort,"ndvi",$BL$31:$BL$32)</f>
        <v>0.91326868731351785</v>
      </c>
      <c r="BV17" s="4">
        <f>DSTDEV(PlotSort,"ndvi",$BL$31:$BL$32)/SQRT($BH17)</f>
        <v>9.5622917781041142E-4</v>
      </c>
      <c r="BW17" s="17">
        <f>DAVERAGE(PlotSort,"SAVI",$BL$31:$BL$32)</f>
        <v>0.7598545962491392</v>
      </c>
      <c r="BX17" s="4">
        <f>DSTDEV(PlotSort,"SAVI",$BL$31:$BL$32)/SQRT($BH17)</f>
        <v>1.0686032930469332E-2</v>
      </c>
      <c r="BY17" s="17">
        <f>DAVERAGE(PlotSort,"CCCI",$BL$31:$BL$32)</f>
        <v>0.62129745424767358</v>
      </c>
      <c r="BZ17" s="4">
        <f>DSTDEV(PlotSort,"CCCI",$BL$31:$BL$32)/SQRT($BH17)</f>
        <v>1.7301785189816676E-2</v>
      </c>
    </row>
    <row r="18" spans="2:78" ht="13.5" customHeight="1" x14ac:dyDescent="0.2">
      <c r="B18" s="10">
        <v>232</v>
      </c>
      <c r="C18" s="10">
        <v>9.3490000000000002</v>
      </c>
      <c r="D18" s="10">
        <v>232.38954000000001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31</v>
      </c>
      <c r="Q18" s="24">
        <v>2.35</v>
      </c>
      <c r="R18" s="24">
        <v>2.14</v>
      </c>
      <c r="S18" s="24">
        <v>47.97</v>
      </c>
      <c r="T18" s="24">
        <v>103.88</v>
      </c>
      <c r="U18" s="10">
        <v>5</v>
      </c>
      <c r="V18" s="10">
        <v>0</v>
      </c>
      <c r="W18" s="10">
        <v>0</v>
      </c>
      <c r="X18" s="10">
        <v>2</v>
      </c>
      <c r="Y18" s="10">
        <v>6</v>
      </c>
      <c r="Z18" s="10">
        <v>2</v>
      </c>
      <c r="AA18" s="10">
        <v>135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0.83979999999999999</v>
      </c>
      <c r="AK18" s="10">
        <v>4.6399999999999997E-2</v>
      </c>
      <c r="AL18" s="11">
        <v>2.93E-2</v>
      </c>
      <c r="AM18" s="11">
        <v>1.6000000000000001E-3</v>
      </c>
      <c r="AN18" s="11">
        <v>2.2332000000000001</v>
      </c>
      <c r="AO18" s="11">
        <v>0.1585</v>
      </c>
      <c r="AP18" s="11">
        <v>0.23449999999999999</v>
      </c>
      <c r="AQ18" s="11">
        <v>1.66E-2</v>
      </c>
      <c r="AR18" s="11">
        <v>1.7021999999999999</v>
      </c>
      <c r="AS18" s="11">
        <v>9.6100000000000005E-2</v>
      </c>
      <c r="AT18" s="11">
        <v>3.1600000000000003E-2</v>
      </c>
      <c r="AU18" s="11">
        <v>1.8E-3</v>
      </c>
      <c r="AV18" s="11">
        <v>41.298400000000001</v>
      </c>
      <c r="AW18" s="11">
        <v>2.8330000000000002</v>
      </c>
      <c r="AX18" s="11">
        <v>0.60960000000000003</v>
      </c>
      <c r="AY18" s="11">
        <v>4.1799999999999997E-2</v>
      </c>
      <c r="AZ18" s="11">
        <v>0.4443786281246298</v>
      </c>
      <c r="BA18" s="11">
        <v>19.291139240506329</v>
      </c>
      <c r="BB18" s="11">
        <v>0.90143480973175305</v>
      </c>
      <c r="BC18" s="11">
        <v>0.75972660357518407</v>
      </c>
      <c r="BD18" s="11">
        <v>0.33878608626091383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2.6912499999999995E-2</v>
      </c>
      <c r="BJ18" s="4">
        <f>DSTDEV(PlotSort,"PhxRed",$BJ$35:$BJ$36)/SQRT($BH18)</f>
        <v>8.3215959006270764E-4</v>
      </c>
      <c r="BK18" s="4">
        <f>DAVERAGE(PlotSort,"PhxRedEdge",$BJ$35:$BJ$36)</f>
        <v>0.20043124999999995</v>
      </c>
      <c r="BL18" s="4">
        <f>DSTDEV(PlotSort,"PhxRedEdge",$BJ$35:$BJ$36)/SQRT($BH18)</f>
        <v>7.0614370512784392E-3</v>
      </c>
      <c r="BM18" s="4">
        <f>DAVERAGE(PlotSort,"TMRed",$BJ$35:$BJ$36)</f>
        <v>2.7187500000000003E-2</v>
      </c>
      <c r="BN18" s="4">
        <f>DSTDEV(PlotSort,"TMRed",$BJ$35:$BJ$36)/SQRT($BH18)</f>
        <v>8.7673043177478448E-4</v>
      </c>
      <c r="BO18" s="4">
        <f>DAVERAGE(PlotSort,"TMNIR",$BJ$35:$BJ$36)</f>
        <v>0.58056249999999998</v>
      </c>
      <c r="BP18" s="4">
        <f>DSTDEV(PlotSort,"TMNIR",$BJ$35:$BJ$36)/SQRT($BH18)</f>
        <v>1.7910478485605456E-2</v>
      </c>
      <c r="BQ18" s="4">
        <f>DAVERAGE(PlotSort,"NDRE",$BJ$35:$BJ$36)</f>
        <v>0.48720776079400036</v>
      </c>
      <c r="BR18" s="4">
        <f>DSTDEV(PlotSort,"NDRE",$BJ$35:$BJ$36)/SQRT($BH18)</f>
        <v>6.6795652408535413E-3</v>
      </c>
      <c r="BS18" s="4">
        <f>DAVERAGE(PlotSort,"rvi",$BJ$35:$BJ$36)</f>
        <v>21.414817444088868</v>
      </c>
      <c r="BT18" s="4">
        <f>DSTDEV(PlotSort,"rvi",$BJ$35:$BJ$36)/SQRT($BH18)</f>
        <v>0.35923736625458869</v>
      </c>
      <c r="BU18" s="17">
        <f>DAVERAGE(PlotSort,"ndvi",$BJ$35:$BJ$36)</f>
        <v>0.91042170665052158</v>
      </c>
      <c r="BV18" s="4">
        <f>DSTDEV(PlotSort,"ndvi",$BJ$35:$BJ$36)/SQRT($BH18)</f>
        <v>1.4664156302320209E-3</v>
      </c>
      <c r="BW18" s="17">
        <f>DAVERAGE(PlotSort,"SAVI",$BJ$35:$BJ$36)</f>
        <v>0.74663243819758185</v>
      </c>
      <c r="BX18" s="4">
        <f>DSTDEV(PlotSort,"SAVI",$BJ$35:$BJ$36)/SQRT($BH18)</f>
        <v>1.0755493503060038E-2</v>
      </c>
      <c r="BY18" s="17">
        <f>DAVERAGE(PlotSort,"CCCI",$BJ$35:$BJ$36)</f>
        <v>0.54631712715602565</v>
      </c>
      <c r="BZ18" s="4">
        <f>DSTDEV(PlotSort,"CCCI",$BJ$35:$BJ$36)/SQRT($BH18)</f>
        <v>3.2767796217587408E-2</v>
      </c>
    </row>
    <row r="19" spans="2:78" ht="13.5" customHeight="1" x14ac:dyDescent="0.2">
      <c r="B19" s="10">
        <v>232</v>
      </c>
      <c r="C19" s="10">
        <v>9.3569999999999993</v>
      </c>
      <c r="D19" s="10">
        <v>232.38988000000001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31</v>
      </c>
      <c r="Q19" s="24">
        <v>2.35</v>
      </c>
      <c r="R19" s="24">
        <v>2.14</v>
      </c>
      <c r="S19" s="24">
        <v>47.87</v>
      </c>
      <c r="T19" s="24">
        <v>103.96</v>
      </c>
      <c r="U19" s="10">
        <v>5</v>
      </c>
      <c r="V19" s="10">
        <v>0</v>
      </c>
      <c r="W19" s="10">
        <v>0</v>
      </c>
      <c r="X19" s="10">
        <v>2</v>
      </c>
      <c r="Y19" s="10">
        <v>6</v>
      </c>
      <c r="Z19" s="10">
        <v>2</v>
      </c>
      <c r="AA19" s="10">
        <v>135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0.62729999999999997</v>
      </c>
      <c r="AK19" s="10">
        <v>8.5300000000000001E-2</v>
      </c>
      <c r="AL19" s="11">
        <v>2.2100000000000002E-2</v>
      </c>
      <c r="AM19" s="11">
        <v>3.0000000000000001E-3</v>
      </c>
      <c r="AN19" s="11">
        <v>1.5137</v>
      </c>
      <c r="AO19" s="11">
        <v>0.17519999999999999</v>
      </c>
      <c r="AP19" s="11">
        <v>0.16009999999999999</v>
      </c>
      <c r="AQ19" s="11">
        <v>1.8499999999999999E-2</v>
      </c>
      <c r="AR19" s="11">
        <v>1.1862999999999999</v>
      </c>
      <c r="AS19" s="11">
        <v>0.14080000000000001</v>
      </c>
      <c r="AT19" s="11">
        <v>2.2200000000000001E-2</v>
      </c>
      <c r="AU19" s="11">
        <v>2.5999999999999999E-3</v>
      </c>
      <c r="AV19" s="11">
        <v>33.317399999999999</v>
      </c>
      <c r="AW19" s="11">
        <v>3.2469000000000001</v>
      </c>
      <c r="AX19" s="11">
        <v>0.49580000000000002</v>
      </c>
      <c r="AY19" s="11">
        <v>4.8300000000000003E-2</v>
      </c>
      <c r="AZ19" s="11">
        <v>0.51181582558316818</v>
      </c>
      <c r="BA19" s="11">
        <v>22.333333333333332</v>
      </c>
      <c r="BB19" s="11">
        <v>0.91428571428571426</v>
      </c>
      <c r="BC19" s="11">
        <v>0.69783889980353631</v>
      </c>
      <c r="BD19" s="11">
        <v>0.66876074089005577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2.8843750000000005E-2</v>
      </c>
      <c r="BJ19" s="4">
        <f>DSTDEV(PlotSort,"PhxRed",$BK$35:$BK$36)/SQRT($BH19)</f>
        <v>3.9390869817763614E-4</v>
      </c>
      <c r="BK19" s="4">
        <f>DAVERAGE(PlotSort,"PhxRedEdge",$BK$35:$BK$36)</f>
        <v>0.21985625</v>
      </c>
      <c r="BL19" s="4">
        <f>DSTDEV(PlotSort,"PhxRedEdge",$BK$35:$BK$36)/SQRT($BH19)</f>
        <v>4.9810889769038788E-3</v>
      </c>
      <c r="BM19" s="4">
        <f>DAVERAGE(PlotSort,"TMRed",$BK$35:$BK$36)</f>
        <v>2.9243749999999999E-2</v>
      </c>
      <c r="BN19" s="4">
        <f>DSTDEV(PlotSort,"TMRed",$BK$35:$BK$36)/SQRT($BH19)</f>
        <v>5.4244575381629954E-4</v>
      </c>
      <c r="BO19" s="4">
        <f>DAVERAGE(PlotSort,"TMNIR",$BK$35:$BK$36)</f>
        <v>0.60709374999999999</v>
      </c>
      <c r="BP19" s="4">
        <f>DSTDEV(PlotSort,"TMNIR",$BK$35:$BK$36)/SQRT($BH19)</f>
        <v>8.6992838246892513E-3</v>
      </c>
      <c r="BQ19" s="4">
        <f>DAVERAGE(PlotSort,"NDRE",$BK$35:$BK$36)</f>
        <v>0.46866409948684806</v>
      </c>
      <c r="BR19" s="4">
        <f>DSTDEV(PlotSort,"NDRE",$BK$35:$BK$36)/SQRT($BH19)</f>
        <v>7.7399548112090776E-3</v>
      </c>
      <c r="BS19" s="4">
        <f>DAVERAGE(PlotSort,"rvi",$BK$35:$BK$36)</f>
        <v>20.825096020255828</v>
      </c>
      <c r="BT19" s="4">
        <f>DSTDEV(PlotSort,"rvi",$BK$35:$BK$36)/SQRT($BH19)</f>
        <v>0.34784088226697929</v>
      </c>
      <c r="BU19" s="17">
        <f>DAVERAGE(PlotSort,"ndvi",$BK$35:$BK$36)</f>
        <v>0.9080070950170589</v>
      </c>
      <c r="BV19" s="4">
        <f>DSTDEV(PlotSort,"ndvi",$BK$35:$BK$36)/SQRT($BH19)</f>
        <v>1.4896868850035139E-3</v>
      </c>
      <c r="BW19" s="17">
        <f>DAVERAGE(PlotSort,"SAVI",$BK$35:$BK$36)</f>
        <v>0.76218402777898164</v>
      </c>
      <c r="BX19" s="4">
        <f>DSTDEV(PlotSort,"SAVI",$BK$35:$BK$36)/SQRT($BH19)</f>
        <v>5.1700531010760321E-3</v>
      </c>
      <c r="BY19" s="17">
        <f>DAVERAGE(PlotSort,"CCCI",$BK$35:$BK$36)</f>
        <v>0.45234001894436032</v>
      </c>
      <c r="BZ19" s="4">
        <f>DSTDEV(PlotSort,"CCCI",$BK$35:$BK$36)/SQRT($BH19)</f>
        <v>3.8466583420497094E-2</v>
      </c>
    </row>
    <row r="20" spans="2:78" ht="13.5" customHeight="1" x14ac:dyDescent="0.2">
      <c r="B20" s="10">
        <v>232</v>
      </c>
      <c r="C20" s="10">
        <v>9.3640000000000008</v>
      </c>
      <c r="D20" s="10">
        <v>232.39017000000001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31</v>
      </c>
      <c r="Q20" s="24">
        <v>2.35</v>
      </c>
      <c r="R20" s="24">
        <v>2.14</v>
      </c>
      <c r="S20" s="24">
        <v>47.78</v>
      </c>
      <c r="T20" s="24">
        <v>104.04</v>
      </c>
      <c r="U20" s="10">
        <v>5</v>
      </c>
      <c r="V20" s="10">
        <v>0</v>
      </c>
      <c r="W20" s="10">
        <v>0</v>
      </c>
      <c r="X20" s="10">
        <v>2</v>
      </c>
      <c r="Y20" s="10">
        <v>6</v>
      </c>
      <c r="Z20" s="10">
        <v>2</v>
      </c>
      <c r="AA20" s="10">
        <v>135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0.71340000000000003</v>
      </c>
      <c r="AK20" s="10">
        <v>5.57E-2</v>
      </c>
      <c r="AL20" s="11">
        <v>2.53E-2</v>
      </c>
      <c r="AM20" s="11">
        <v>2E-3</v>
      </c>
      <c r="AN20" s="11">
        <v>1.6830000000000001</v>
      </c>
      <c r="AO20" s="11">
        <v>0.13869999999999999</v>
      </c>
      <c r="AP20" s="11">
        <v>0.1792</v>
      </c>
      <c r="AQ20" s="11">
        <v>1.4800000000000001E-2</v>
      </c>
      <c r="AR20" s="11">
        <v>1.3512999999999999</v>
      </c>
      <c r="AS20" s="11">
        <v>0.11260000000000001</v>
      </c>
      <c r="AT20" s="11">
        <v>2.5499999999999998E-2</v>
      </c>
      <c r="AU20" s="11">
        <v>2.0999999999999999E-3</v>
      </c>
      <c r="AV20" s="11">
        <v>37.801900000000003</v>
      </c>
      <c r="AW20" s="11">
        <v>3.1844999999999999</v>
      </c>
      <c r="AX20" s="11">
        <v>0.56659999999999999</v>
      </c>
      <c r="AY20" s="11">
        <v>4.7699999999999999E-2</v>
      </c>
      <c r="AZ20" s="11">
        <v>0.51944220970769639</v>
      </c>
      <c r="BA20" s="11">
        <v>22.219607843137258</v>
      </c>
      <c r="BB20" s="11">
        <v>0.91386590103023146</v>
      </c>
      <c r="BC20" s="11">
        <v>0.7432011720538414</v>
      </c>
      <c r="BD20" s="11">
        <v>0.71127149596267703</v>
      </c>
      <c r="BE20" s="27"/>
    </row>
    <row r="21" spans="2:78" ht="13.5" customHeight="1" x14ac:dyDescent="0.2">
      <c r="B21" s="10">
        <v>232</v>
      </c>
      <c r="C21" s="10">
        <v>9.3729999999999993</v>
      </c>
      <c r="D21" s="10">
        <v>232.39053999999999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31</v>
      </c>
      <c r="Q21" s="24">
        <v>2.35</v>
      </c>
      <c r="R21" s="24">
        <v>2.14</v>
      </c>
      <c r="S21" s="24">
        <v>47.67</v>
      </c>
      <c r="T21" s="24">
        <v>104.14</v>
      </c>
      <c r="U21" s="10">
        <v>5</v>
      </c>
      <c r="V21" s="10">
        <v>0</v>
      </c>
      <c r="W21" s="10">
        <v>0</v>
      </c>
      <c r="X21" s="10">
        <v>2</v>
      </c>
      <c r="Y21" s="10">
        <v>6</v>
      </c>
      <c r="Z21" s="10">
        <v>2</v>
      </c>
      <c r="AA21" s="10">
        <v>135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0.9798</v>
      </c>
      <c r="AK21" s="10">
        <v>2.6100000000000002E-2</v>
      </c>
      <c r="AL21" s="11">
        <v>3.5000000000000003E-2</v>
      </c>
      <c r="AM21" s="11">
        <v>8.9999999999999998E-4</v>
      </c>
      <c r="AN21" s="11">
        <v>2.3283</v>
      </c>
      <c r="AO21" s="11">
        <v>0.1812</v>
      </c>
      <c r="AP21" s="11">
        <v>0.25009999999999999</v>
      </c>
      <c r="AQ21" s="11">
        <v>1.95E-2</v>
      </c>
      <c r="AR21" s="11">
        <v>1.7968999999999999</v>
      </c>
      <c r="AS21" s="11">
        <v>9.2499999999999999E-2</v>
      </c>
      <c r="AT21" s="11">
        <v>3.4099999999999998E-2</v>
      </c>
      <c r="AU21" s="11">
        <v>1.8E-3</v>
      </c>
      <c r="AV21" s="11">
        <v>49.483199999999997</v>
      </c>
      <c r="AW21" s="11">
        <v>2.0861999999999998</v>
      </c>
      <c r="AX21" s="11">
        <v>0.74850000000000005</v>
      </c>
      <c r="AY21" s="11">
        <v>3.1600000000000003E-2</v>
      </c>
      <c r="AZ21" s="11">
        <v>0.49909873823352696</v>
      </c>
      <c r="BA21" s="11">
        <v>21.950146627565985</v>
      </c>
      <c r="BB21" s="11">
        <v>0.91285458727319191</v>
      </c>
      <c r="BC21" s="11">
        <v>0.83549041010447533</v>
      </c>
      <c r="BD21" s="11">
        <v>0.60419135115211198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0.2059</v>
      </c>
      <c r="BJ21" s="4"/>
      <c r="BK21" s="4">
        <f>DAVERAGE(PlotSort2,"PhxRedEdge",$BO$31:$BO$32)</f>
        <v>0.221</v>
      </c>
      <c r="BL21" s="4"/>
      <c r="BM21" s="4">
        <f>DAVERAGE(PlotSort2,"TMRed",$BO$31:$BO$32)</f>
        <v>0.20280000000000001</v>
      </c>
      <c r="BN21" s="4"/>
      <c r="BO21" s="4">
        <f>DAVERAGE(PlotSort2,"TMNIR",$BO$31:$BO$32)</f>
        <v>0.2465</v>
      </c>
      <c r="BP21" s="4"/>
      <c r="BQ21" s="4">
        <f>DAVERAGE(PlotSort2,"NDRE",$BO$31:$BO$32)</f>
        <v>5.4545454545454529E-2</v>
      </c>
      <c r="BR21" s="4"/>
      <c r="BS21" s="4">
        <f>DAVERAGE(PlotSort2,"rvi",$BO$31:$BO$32)</f>
        <v>1.2154832347140039</v>
      </c>
      <c r="BT21" s="4"/>
      <c r="BU21" s="17">
        <f>DAVERAGE(PlotSort2,"ndvi",$BO$31:$BO$32)</f>
        <v>9.7262408190518554E-2</v>
      </c>
      <c r="BV21" s="4"/>
      <c r="BW21" s="17">
        <f>DAVERAGE(PlotSort2,"SAVI",$BO$31:$BO$32)</f>
        <v>6.9050879595491388E-2</v>
      </c>
      <c r="BX21" s="4"/>
      <c r="BY21" s="17">
        <f>DAVERAGE(PlotSort2,"CCCI",$BO$31:$BO$32)</f>
        <v>0.56345545223998161</v>
      </c>
      <c r="BZ21" s="4"/>
    </row>
    <row r="22" spans="2:78" ht="13.5" customHeight="1" x14ac:dyDescent="0.2">
      <c r="B22" s="10">
        <v>232</v>
      </c>
      <c r="C22" s="10">
        <v>9.3819999999999997</v>
      </c>
      <c r="D22" s="10">
        <v>232.39091999999999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31</v>
      </c>
      <c r="Q22" s="24">
        <v>2.35</v>
      </c>
      <c r="R22" s="24">
        <v>2.14</v>
      </c>
      <c r="S22" s="24">
        <v>47.56</v>
      </c>
      <c r="T22" s="24">
        <v>104.24</v>
      </c>
      <c r="U22" s="10">
        <v>5</v>
      </c>
      <c r="V22" s="10">
        <v>0</v>
      </c>
      <c r="W22" s="10">
        <v>0</v>
      </c>
      <c r="X22" s="10">
        <v>2</v>
      </c>
      <c r="Y22" s="10">
        <v>6</v>
      </c>
      <c r="Z22" s="10">
        <v>2</v>
      </c>
      <c r="AA22" s="10">
        <v>135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0.74170000000000003</v>
      </c>
      <c r="AK22" s="10">
        <v>3.95E-2</v>
      </c>
      <c r="AL22" s="11">
        <v>2.6700000000000002E-2</v>
      </c>
      <c r="AM22" s="11">
        <v>1.4E-3</v>
      </c>
      <c r="AN22" s="11">
        <v>1.8575999999999999</v>
      </c>
      <c r="AO22" s="11">
        <v>7.4099999999999999E-2</v>
      </c>
      <c r="AP22" s="11">
        <v>0.20130000000000001</v>
      </c>
      <c r="AQ22" s="11">
        <v>8.0000000000000002E-3</v>
      </c>
      <c r="AR22" s="11">
        <v>1.3717999999999999</v>
      </c>
      <c r="AS22" s="11">
        <v>6.4399999999999999E-2</v>
      </c>
      <c r="AT22" s="11">
        <v>2.63E-2</v>
      </c>
      <c r="AU22" s="11">
        <v>1.1999999999999999E-3</v>
      </c>
      <c r="AV22" s="11">
        <v>40.867800000000003</v>
      </c>
      <c r="AW22" s="11">
        <v>0.79659999999999997</v>
      </c>
      <c r="AX22" s="11">
        <v>0.624</v>
      </c>
      <c r="AY22" s="11">
        <v>1.2200000000000001E-2</v>
      </c>
      <c r="AZ22" s="11">
        <v>0.51217739003998541</v>
      </c>
      <c r="BA22" s="11">
        <v>23.726235741444867</v>
      </c>
      <c r="BB22" s="11">
        <v>0.91911425495924959</v>
      </c>
      <c r="BC22" s="11">
        <v>0.77940537251151876</v>
      </c>
      <c r="BD22" s="11">
        <v>0.65632959953838643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0.36945</v>
      </c>
      <c r="BJ22" s="4">
        <f>DSTDEV(PlotSort2,"PhxRed",$BP$31:$BP$32)/SQRT($BH22)</f>
        <v>1.8450000000000022E-2</v>
      </c>
      <c r="BK22" s="4">
        <f>DAVERAGE(PlotSort2,"PhxRedEdge",$BP$31:$BP$32)</f>
        <v>0.40149999999999997</v>
      </c>
      <c r="BL22" s="4">
        <f>DSTDEV(PlotSort2,"PhxRedEdge",$BP$31:$BP$32)/SQRT($BH22)</f>
        <v>2.020000000000002E-2</v>
      </c>
      <c r="BM22" s="4">
        <f>DAVERAGE(PlotSort2,"TMRed",$BP$31:$BP$32)</f>
        <v>0.36244999999999999</v>
      </c>
      <c r="BN22" s="4">
        <f>DSTDEV(PlotSort2,"TMRed",$BP$31:$BP$32)/SQRT($BH22)</f>
        <v>1.8149999999999999E-2</v>
      </c>
      <c r="BO22" s="4">
        <f>DAVERAGE(PlotSort2,"TMNIR",$BP$31:$BP$32)</f>
        <v>0.44479999999999997</v>
      </c>
      <c r="BP22" s="4">
        <f>DSTDEV(PlotSort2,"TMNIR",$BP$31:$BP$32)/SQRT($BH22)</f>
        <v>2.3400000000000001E-2</v>
      </c>
      <c r="BQ22" s="4">
        <f>DAVERAGE(PlotSort2,"NDRE",$BP$31:$BP$32)</f>
        <v>5.1104729650700051E-2</v>
      </c>
      <c r="BR22" s="4">
        <f>DSTDEV(PlotSort2,"NDRE",$BP$31:$BP$32)/SQRT($BH22)</f>
        <v>1.1483324911136202E-3</v>
      </c>
      <c r="BS22" s="4">
        <f>DAVERAGE(PlotSort2,"rvi",$BP$31:$BP$32)</f>
        <v>1.2270477587934974</v>
      </c>
      <c r="BT22" s="4">
        <f>DSTDEV(PlotSort2,"rvi",$BP$31:$BP$32)/SQRT($BH22)</f>
        <v>3.1151418896344647E-3</v>
      </c>
      <c r="BU22" s="17">
        <f>DAVERAGE(PlotSort2,"ndvi",$BP$31:$BP$32)</f>
        <v>0.10194835056339324</v>
      </c>
      <c r="BV22" s="4">
        <f>DSTDEV(PlotSort2,"ndvi",$BP$31:$BP$32)/SQRT($BH22)</f>
        <v>1.2561734705370323E-3</v>
      </c>
      <c r="BW22" s="17">
        <f>DAVERAGE(PlotSort2,"SAVI",$BP$31:$BP$32)</f>
        <v>9.4396145972422685E-2</v>
      </c>
      <c r="BX22" s="4">
        <f>DSTDEV(PlotSort2,"SAVI",$BP$31:$BP$32)/SQRT($BH22)</f>
        <v>3.0237828532001174E-3</v>
      </c>
      <c r="BY22" s="17">
        <f>DAVERAGE(PlotSort2,"CCCI",$BP$31:$BP$32)</f>
        <v>0.45009153490005915</v>
      </c>
      <c r="BZ22" s="4">
        <f>DSTDEV(PlotSort2,"CCCI",$BP$31:$BP$32)/SQRT($BH22)</f>
        <v>9.4907722889968349E-3</v>
      </c>
    </row>
    <row r="23" spans="2:78" ht="13.5" customHeight="1" x14ac:dyDescent="0.2">
      <c r="B23" s="10">
        <v>232</v>
      </c>
      <c r="C23" s="10">
        <v>9.39</v>
      </c>
      <c r="D23" s="10">
        <v>232.39125000000001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31</v>
      </c>
      <c r="Q23" s="24">
        <v>2.35</v>
      </c>
      <c r="R23" s="24">
        <v>2.14</v>
      </c>
      <c r="S23" s="24">
        <v>47.47</v>
      </c>
      <c r="T23" s="24">
        <v>104.33</v>
      </c>
      <c r="U23" s="10">
        <v>5</v>
      </c>
      <c r="V23" s="10">
        <v>0</v>
      </c>
      <c r="W23" s="10">
        <v>0</v>
      </c>
      <c r="X23" s="10">
        <v>2</v>
      </c>
      <c r="Y23" s="10">
        <v>6</v>
      </c>
      <c r="Z23" s="10">
        <v>2</v>
      </c>
      <c r="AA23" s="10">
        <v>135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0.61819999999999997</v>
      </c>
      <c r="AK23" s="10">
        <v>1.8800000000000001E-2</v>
      </c>
      <c r="AL23" s="11">
        <v>2.2499999999999999E-2</v>
      </c>
      <c r="AM23" s="11">
        <v>6.9999999999999999E-4</v>
      </c>
      <c r="AN23" s="11">
        <v>1.5189999999999999</v>
      </c>
      <c r="AO23" s="11">
        <v>4.4499999999999998E-2</v>
      </c>
      <c r="AP23" s="11">
        <v>0.16589999999999999</v>
      </c>
      <c r="AQ23" s="11">
        <v>4.8999999999999998E-3</v>
      </c>
      <c r="AR23" s="11">
        <v>1.1661999999999999</v>
      </c>
      <c r="AS23" s="11">
        <v>4.2900000000000001E-2</v>
      </c>
      <c r="AT23" s="11">
        <v>2.2499999999999999E-2</v>
      </c>
      <c r="AU23" s="11">
        <v>8.0000000000000004E-4</v>
      </c>
      <c r="AV23" s="11">
        <v>31.058599999999998</v>
      </c>
      <c r="AW23" s="11">
        <v>0.54290000000000005</v>
      </c>
      <c r="AX23" s="11">
        <v>0.4783</v>
      </c>
      <c r="AY23" s="11">
        <v>8.3999999999999995E-3</v>
      </c>
      <c r="AZ23" s="11">
        <v>0.48494256442098727</v>
      </c>
      <c r="BA23" s="11">
        <v>21.257777777777779</v>
      </c>
      <c r="BB23" s="11">
        <v>0.91014376996805102</v>
      </c>
      <c r="BC23" s="11">
        <v>0.6831534772182255</v>
      </c>
      <c r="BD23" s="11">
        <v>0.53534269697755399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0.17735000000000001</v>
      </c>
      <c r="BJ23" s="4">
        <f>DSTDEV(PlotSort2,"PhxRed",$BQ$31:$BQ$32)/SQRT($BH23)</f>
        <v>8.9499999999999996E-3</v>
      </c>
      <c r="BK23" s="4">
        <f>DAVERAGE(PlotSort2,"PhxRedEdge",$BQ$31:$BQ$32)</f>
        <v>0.23370000000000002</v>
      </c>
      <c r="BL23" s="4">
        <f>DSTDEV(PlotSort2,"PhxRedEdge",$BQ$31:$BQ$32)/SQRT($BH23)</f>
        <v>5.9999999999999906E-3</v>
      </c>
      <c r="BM23" s="4">
        <f>DAVERAGE(PlotSort2,"TMRed",$BQ$31:$BQ$32)</f>
        <v>0.17854999999999999</v>
      </c>
      <c r="BN23" s="4">
        <f>DSTDEV(PlotSort2,"TMRed",$BQ$31:$BQ$32)/SQRT($BH23)</f>
        <v>7.5499999999999864E-3</v>
      </c>
      <c r="BO23" s="4">
        <f>DAVERAGE(PlotSort2,"TMNIR",$BQ$31:$BQ$32)</f>
        <v>0.2681</v>
      </c>
      <c r="BP23" s="4">
        <f>DSTDEV(PlotSort2,"TMNIR",$BQ$31:$BQ$32)/SQRT($BH23)</f>
        <v>1.0800000000000002E-2</v>
      </c>
      <c r="BQ23" s="4">
        <f>DAVERAGE(PlotSort2,"NDRE",$BQ$31:$BQ$32)</f>
        <v>6.8309524850807629E-2</v>
      </c>
      <c r="BR23" s="4">
        <f>DSTDEV(PlotSort2,"NDRE",$BQ$31:$BQ$32)/SQRT($BH23)</f>
        <v>7.2785970157562344E-3</v>
      </c>
      <c r="BS23" s="4">
        <f>DAVERAGE(PlotSort2,"rvi",$BQ$31:$BQ$32)</f>
        <v>1.5016674993950934</v>
      </c>
      <c r="BT23" s="4">
        <f>DSTDEV(PlotSort2,"rvi",$BQ$31:$BQ$32)/SQRT($BH23)</f>
        <v>3.010863178005696E-3</v>
      </c>
      <c r="BU23" s="17">
        <f>DAVERAGE(PlotSort2,"ndvi",$BQ$31:$BQ$32)</f>
        <v>0.20053208609180073</v>
      </c>
      <c r="BV23" s="4">
        <f>DSTDEV(PlotSort2,"ndvi",$BQ$31:$BQ$32)/SQRT($BH23)</f>
        <v>9.6219361868246644E-4</v>
      </c>
      <c r="BW23" s="17">
        <f>DAVERAGE(PlotSort2,"SAVI",$BQ$31:$BQ$32)</f>
        <v>0.14184857941336854</v>
      </c>
      <c r="BX23" s="4">
        <f>DSTDEV(PlotSort2,"SAVI",$BQ$31:$BQ$32)/SQRT($BH23)</f>
        <v>2.4001252498438846E-3</v>
      </c>
      <c r="BY23" s="17">
        <f>DAVERAGE(PlotSort2,"CCCI",$BQ$31:$BQ$32)</f>
        <v>-4.2415138824274431E-2</v>
      </c>
      <c r="BZ23" s="4">
        <f>DSTDEV(PlotSort2,"CCCI",$BQ$31:$BQ$32)/SQRT($BH23)</f>
        <v>0.11225434849973445</v>
      </c>
    </row>
    <row r="24" spans="2:78" ht="13.5" customHeight="1" x14ac:dyDescent="0.2">
      <c r="B24" s="10">
        <v>232</v>
      </c>
      <c r="C24" s="10">
        <v>9.3979999999999997</v>
      </c>
      <c r="D24" s="10">
        <v>232.39158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31</v>
      </c>
      <c r="Q24" s="24">
        <v>2.35</v>
      </c>
      <c r="R24" s="24">
        <v>2.14</v>
      </c>
      <c r="S24" s="24">
        <v>47.37</v>
      </c>
      <c r="T24" s="24">
        <v>104.42</v>
      </c>
      <c r="U24" s="10">
        <v>5</v>
      </c>
      <c r="V24" s="10">
        <v>0</v>
      </c>
      <c r="W24" s="10">
        <v>0</v>
      </c>
      <c r="X24" s="10">
        <v>2</v>
      </c>
      <c r="Y24" s="10">
        <v>6</v>
      </c>
      <c r="Z24" s="10">
        <v>2</v>
      </c>
      <c r="AA24" s="10">
        <v>135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0.73309999999999997</v>
      </c>
      <c r="AK24" s="10">
        <v>1.9E-3</v>
      </c>
      <c r="AL24" s="11">
        <v>2.6800000000000001E-2</v>
      </c>
      <c r="AM24" s="11">
        <v>1E-4</v>
      </c>
      <c r="AN24" s="11">
        <v>1.8515999999999999</v>
      </c>
      <c r="AO24" s="11">
        <v>4.3999999999999997E-2</v>
      </c>
      <c r="AP24" s="11">
        <v>0.20380000000000001</v>
      </c>
      <c r="AQ24" s="11">
        <v>4.7999999999999996E-3</v>
      </c>
      <c r="AR24" s="11">
        <v>1.4590000000000001</v>
      </c>
      <c r="AS24" s="11">
        <v>4.7800000000000002E-2</v>
      </c>
      <c r="AT24" s="11">
        <v>2.8400000000000002E-2</v>
      </c>
      <c r="AU24" s="11">
        <v>8.9999999999999998E-4</v>
      </c>
      <c r="AV24" s="11">
        <v>34.910699999999999</v>
      </c>
      <c r="AW24" s="11">
        <v>1.4206000000000001</v>
      </c>
      <c r="AX24" s="11">
        <v>0.54210000000000003</v>
      </c>
      <c r="AY24" s="11">
        <v>2.2100000000000002E-2</v>
      </c>
      <c r="AZ24" s="11">
        <v>0.45354605174956436</v>
      </c>
      <c r="BA24" s="11">
        <v>19.088028169014084</v>
      </c>
      <c r="BB24" s="11">
        <v>0.90043821209465391</v>
      </c>
      <c r="BC24" s="11">
        <v>0.71980382998598791</v>
      </c>
      <c r="BD24" s="11">
        <v>0.39169500199950413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0.69750000000000001</v>
      </c>
      <c r="BJ24" s="4"/>
      <c r="BK24" s="4">
        <f>DAVERAGE(PlotSort2,"PhxRedEdge",$BR$31:$BR$32)</f>
        <v>0.68599999999999994</v>
      </c>
      <c r="BL24" s="4"/>
      <c r="BM24" s="4">
        <f>DAVERAGE(PlotSort2,"TMRed",$BR$31:$BR$32)</f>
        <v>0.6984999999999999</v>
      </c>
      <c r="BN24" s="4"/>
      <c r="BO24" s="4">
        <f>DAVERAGE(PlotSort2,"TMNIR",$BR$31:$BR$32)</f>
        <v>0.66769999999999996</v>
      </c>
      <c r="BP24" s="4"/>
      <c r="BQ24" s="4">
        <f>DAVERAGE(PlotSort2,"NDRE",$BR$31:$BR$32)</f>
        <v>-1.3518504838590519E-2</v>
      </c>
      <c r="BR24" s="4"/>
      <c r="BS24" s="4">
        <f>DAVERAGE(PlotSort2,"rvi",$BR$31:$BR$32)</f>
        <v>23.897637795275593</v>
      </c>
      <c r="BT24" s="4"/>
      <c r="BU24" s="17">
        <f>DAVERAGE(PlotSort2,"ndvi",$BR$31:$BR$32)</f>
        <v>-2.2544283413848589E-2</v>
      </c>
      <c r="BV24" s="4"/>
      <c r="BW24" s="17">
        <f>DAVERAGE(PlotSort2,"SAVI",$BR$31:$BR$32)</f>
        <v>-2.4756189047261769E-2</v>
      </c>
      <c r="BX24" s="4"/>
      <c r="BY24" s="17">
        <f>DAVERAGE(PlotSort2,"CCCI",$BR$31:$BR$32)</f>
        <v>0.44347655621081827</v>
      </c>
      <c r="BZ24" s="4"/>
    </row>
    <row r="25" spans="2:78" ht="13.5" customHeight="1" x14ac:dyDescent="0.2">
      <c r="B25" s="10">
        <v>232</v>
      </c>
      <c r="C25" s="10">
        <v>9.4060000000000006</v>
      </c>
      <c r="D25" s="10">
        <v>232.39192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31</v>
      </c>
      <c r="Q25" s="24">
        <v>2.35</v>
      </c>
      <c r="R25" s="24">
        <v>2.14</v>
      </c>
      <c r="S25" s="24">
        <v>47.27</v>
      </c>
      <c r="T25" s="24">
        <v>104.5</v>
      </c>
      <c r="U25" s="10">
        <v>5</v>
      </c>
      <c r="V25" s="10">
        <v>0</v>
      </c>
      <c r="W25" s="10">
        <v>0</v>
      </c>
      <c r="X25" s="10">
        <v>2</v>
      </c>
      <c r="Y25" s="10">
        <v>6</v>
      </c>
      <c r="Z25" s="10">
        <v>2</v>
      </c>
      <c r="AA25" s="10">
        <v>135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0.79749999999999999</v>
      </c>
      <c r="AK25" s="10">
        <v>9.8299999999999998E-2</v>
      </c>
      <c r="AL25" s="11">
        <v>2.9399999999999999E-2</v>
      </c>
      <c r="AM25" s="11">
        <v>3.5999999999999999E-3</v>
      </c>
      <c r="AN25" s="11">
        <v>1.9192</v>
      </c>
      <c r="AO25" s="11">
        <v>0.1847</v>
      </c>
      <c r="AP25" s="11">
        <v>0.21290000000000001</v>
      </c>
      <c r="AQ25" s="11">
        <v>2.0500000000000001E-2</v>
      </c>
      <c r="AR25" s="11">
        <v>1.5309999999999999</v>
      </c>
      <c r="AS25" s="11">
        <v>0.25390000000000001</v>
      </c>
      <c r="AT25" s="11">
        <v>0.03</v>
      </c>
      <c r="AU25" s="11">
        <v>5.0000000000000001E-3</v>
      </c>
      <c r="AV25" s="11">
        <v>36.350099999999998</v>
      </c>
      <c r="AW25" s="11">
        <v>3.3592</v>
      </c>
      <c r="AX25" s="11">
        <v>0.56930000000000003</v>
      </c>
      <c r="AY25" s="11">
        <v>5.2600000000000001E-2</v>
      </c>
      <c r="AZ25" s="11">
        <v>0.45563794425978016</v>
      </c>
      <c r="BA25" s="11">
        <v>18.976666666666667</v>
      </c>
      <c r="BB25" s="11">
        <v>0.89988319706324038</v>
      </c>
      <c r="BC25" s="11">
        <v>0.7358773765123261</v>
      </c>
      <c r="BD25" s="11">
        <v>0.40469611020728735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0.99953333333333327</v>
      </c>
      <c r="BJ25" s="4">
        <f>DSTDEV(PlotSort2,"PhxRed",$BS$31:$BS$32)/SQRT($BH25)</f>
        <v>4.5182346601791946E-3</v>
      </c>
      <c r="BK25" s="4">
        <f>DAVERAGE(PlotSort2,"PhxRedEdge",$BS$31:$BS$32)</f>
        <v>0.99933333333333341</v>
      </c>
      <c r="BL25" s="4">
        <f>DSTDEV(PlotSort2,"PhxRedEdge",$BS$31:$BS$32)/SQRT($BH25)</f>
        <v>4.5757816575726033E-3</v>
      </c>
      <c r="BM25" s="4">
        <f>DAVERAGE(PlotSort2,"TMRed",$BS$31:$BS$32)</f>
        <v>0.99953333333333327</v>
      </c>
      <c r="BN25" s="4">
        <f>DSTDEV(PlotSort2,"TMRed",$BS$31:$BS$32)/SQRT($BH25)</f>
        <v>4.5182346601791946E-3</v>
      </c>
      <c r="BO25" s="4">
        <f>DAVERAGE(PlotSort2,"TMNIR",$BS$31:$BS$32)</f>
        <v>0.99933333333333341</v>
      </c>
      <c r="BP25" s="4">
        <f>DSTDEV(PlotSort2,"TMNIR",$BS$31:$BS$32)/SQRT($BH25)</f>
        <v>4.5757816575726033E-3</v>
      </c>
      <c r="BQ25" s="4">
        <f>DAVERAGE(PlotSort2,"NDRE",$BS$31:$BS$32)</f>
        <v>0.75294277522390907</v>
      </c>
      <c r="BR25" s="4">
        <f>DSTDEV(PlotSort2,"NDRE",$BS$31:$BS$32)/SQRT($BH25)</f>
        <v>1.1633782520503123E-3</v>
      </c>
      <c r="BS25" s="4">
        <f>DAVERAGE(PlotSort2,"rvi",$BS$31:$BS$32)</f>
        <v>1.2614322405459524</v>
      </c>
      <c r="BT25" s="4">
        <f>DSTDEV(PlotSort2,"rvi",$BS$31:$BS$32)/SQRT($BH25)</f>
        <v>7.4401526586535217E-3</v>
      </c>
      <c r="BU25" s="17">
        <f>DAVERAGE(PlotSort2,"ndvi",$BS$31:$BS$32)</f>
        <v>0.11558552486040054</v>
      </c>
      <c r="BV25" s="4">
        <f>DSTDEV(PlotSort2,"ndvi",$BS$31:$BS$32)/SQRT($BH25)</f>
        <v>2.9171566141238101E-3</v>
      </c>
      <c r="BW25" s="17">
        <f>DAVERAGE(PlotSort2,"SAVI",$BS$31:$BS$32)</f>
        <v>0.17272418924355581</v>
      </c>
      <c r="BX25" s="4">
        <f>DSTDEV(PlotSort2,"SAVI",$BS$31:$BS$32)/SQRT($BH25)</f>
        <v>4.4138137562876037E-3</v>
      </c>
      <c r="BY25" s="17">
        <f>DAVERAGE(PlotSort2,"CCCI",$BS$31:$BS$32)</f>
        <v>13.144614629278232</v>
      </c>
      <c r="BZ25" s="4">
        <f>DSTDEV(PlotSort2,"CCCI",$BS$31:$BS$32)/SQRT($BH25)</f>
        <v>0.12648828970159573</v>
      </c>
    </row>
    <row r="26" spans="2:78" ht="13.5" customHeight="1" x14ac:dyDescent="0.2">
      <c r="B26" s="10">
        <v>232</v>
      </c>
      <c r="C26" s="10">
        <v>9.6519999999999992</v>
      </c>
      <c r="D26" s="10">
        <v>232.40217000000001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31</v>
      </c>
      <c r="Q26" s="24">
        <v>2.35</v>
      </c>
      <c r="R26" s="24">
        <v>2.14</v>
      </c>
      <c r="S26" s="24">
        <v>44.3</v>
      </c>
      <c r="T26" s="24">
        <v>107.35</v>
      </c>
      <c r="U26" s="10">
        <v>5</v>
      </c>
      <c r="V26" s="10">
        <v>0</v>
      </c>
      <c r="W26" s="10">
        <v>0</v>
      </c>
      <c r="X26" s="10">
        <v>2</v>
      </c>
      <c r="Y26" s="10">
        <v>6</v>
      </c>
      <c r="Z26" s="10">
        <v>2</v>
      </c>
      <c r="AA26" s="10">
        <v>135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0.98560000000000003</v>
      </c>
      <c r="AK26" s="10">
        <v>3.9699999999999999E-2</v>
      </c>
      <c r="AL26" s="11">
        <v>3.04E-2</v>
      </c>
      <c r="AM26" s="11">
        <v>1.1999999999999999E-3</v>
      </c>
      <c r="AN26" s="11">
        <v>2.6459999999999999</v>
      </c>
      <c r="AO26" s="11">
        <v>7.5700000000000003E-2</v>
      </c>
      <c r="AP26" s="11">
        <v>0.24199999999999999</v>
      </c>
      <c r="AQ26" s="11">
        <v>6.8999999999999999E-3</v>
      </c>
      <c r="AR26" s="11">
        <v>1.9461999999999999</v>
      </c>
      <c r="AS26" s="11">
        <v>2.01E-2</v>
      </c>
      <c r="AT26" s="11">
        <v>3.1800000000000002E-2</v>
      </c>
      <c r="AU26" s="11">
        <v>2.9999999999999997E-4</v>
      </c>
      <c r="AV26" s="11">
        <v>47.105800000000002</v>
      </c>
      <c r="AW26" s="11">
        <v>0.79869999999999997</v>
      </c>
      <c r="AX26" s="11">
        <v>0.61060000000000003</v>
      </c>
      <c r="AY26" s="11">
        <v>1.04E-2</v>
      </c>
      <c r="AZ26" s="11">
        <v>0.43232465399953091</v>
      </c>
      <c r="BA26" s="11">
        <v>19.20125786163522</v>
      </c>
      <c r="BB26" s="11">
        <v>0.90099626400996247</v>
      </c>
      <c r="BC26" s="11">
        <v>0.75997899159663862</v>
      </c>
      <c r="BD26" s="11">
        <v>0.27402964305656097</v>
      </c>
      <c r="BE26" s="27"/>
    </row>
    <row r="27" spans="2:78" ht="13.5" customHeight="1" x14ac:dyDescent="0.2">
      <c r="B27" s="10">
        <v>232</v>
      </c>
      <c r="C27" s="10">
        <v>9.6419999999999995</v>
      </c>
      <c r="D27" s="10">
        <v>232.40174999999999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31</v>
      </c>
      <c r="Q27" s="24">
        <v>2.35</v>
      </c>
      <c r="R27" s="24">
        <v>2.14</v>
      </c>
      <c r="S27" s="24">
        <v>44.42</v>
      </c>
      <c r="T27" s="24">
        <v>107.23</v>
      </c>
      <c r="U27" s="10">
        <v>5</v>
      </c>
      <c r="V27" s="10">
        <v>0</v>
      </c>
      <c r="W27" s="10">
        <v>0</v>
      </c>
      <c r="X27" s="10">
        <v>2</v>
      </c>
      <c r="Y27" s="10">
        <v>6</v>
      </c>
      <c r="Z27" s="10">
        <v>2</v>
      </c>
      <c r="AA27" s="10">
        <v>135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0.93769999999999998</v>
      </c>
      <c r="AK27" s="10">
        <v>9.9000000000000008E-3</v>
      </c>
      <c r="AL27" s="11">
        <v>2.92E-2</v>
      </c>
      <c r="AM27" s="11">
        <v>2.9999999999999997E-4</v>
      </c>
      <c r="AN27" s="11">
        <v>2.3927999999999998</v>
      </c>
      <c r="AO27" s="11">
        <v>0.13100000000000001</v>
      </c>
      <c r="AP27" s="11">
        <v>0.221</v>
      </c>
      <c r="AQ27" s="11">
        <v>1.21E-2</v>
      </c>
      <c r="AR27" s="11">
        <v>1.8210999999999999</v>
      </c>
      <c r="AS27" s="11">
        <v>1.83E-2</v>
      </c>
      <c r="AT27" s="11">
        <v>0.03</v>
      </c>
      <c r="AU27" s="11">
        <v>2.9999999999999997E-4</v>
      </c>
      <c r="AV27" s="11">
        <v>44.855200000000004</v>
      </c>
      <c r="AW27" s="11">
        <v>2.5000000000000001E-2</v>
      </c>
      <c r="AX27" s="11">
        <v>0.58720000000000006</v>
      </c>
      <c r="AY27" s="11">
        <v>2.9999999999999997E-4</v>
      </c>
      <c r="AZ27" s="11">
        <v>0.45310566691413023</v>
      </c>
      <c r="BA27" s="11">
        <v>19.573333333333334</v>
      </c>
      <c r="BB27" s="11">
        <v>0.90278677900194415</v>
      </c>
      <c r="BC27" s="11">
        <v>0.74812030075187974</v>
      </c>
      <c r="BD27" s="11">
        <v>0.38277362563184225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7.5800000000000006E-2</v>
      </c>
      <c r="BJ27" s="4">
        <f>DSTDEV(PlotSort2,"PhxRed",$BT$31:$BT$32)/SQRT($BH27)</f>
        <v>9.8999999999999522E-3</v>
      </c>
      <c r="BK27" s="4">
        <f>DAVERAGE(PlotSort2,"PhxRedEdge",$BT$31:$BT$32)</f>
        <v>0.22444999999999998</v>
      </c>
      <c r="BL27" s="4">
        <f>DSTDEV(PlotSort2,"PhxRedEdge",$BT$31:$BT$32)/SQRT($BH27)</f>
        <v>8.6500000000000032E-3</v>
      </c>
      <c r="BM27" s="4">
        <f>DAVERAGE(PlotSort2,"TMRed",$BT$31:$BT$32)</f>
        <v>7.619999999999999E-2</v>
      </c>
      <c r="BN27" s="4">
        <f>DSTDEV(PlotSort2,"TMRed",$BT$31:$BT$32)/SQRT($BH27)</f>
        <v>1.0500000000000046E-2</v>
      </c>
      <c r="BO27" s="4">
        <f>DAVERAGE(PlotSort2,"TMNIR",$BT$31:$BT$32)</f>
        <v>0.51360000000000006</v>
      </c>
      <c r="BP27" s="4">
        <f>DSTDEV(PlotSort2,"TMNIR",$BT$31:$BT$32)/SQRT($BH27)</f>
        <v>1.1300000000000032E-2</v>
      </c>
      <c r="BQ27" s="4">
        <f>DAVERAGE(PlotSort2,"NDRE",$BT$31:$BT$32)</f>
        <v>0.39196496250917201</v>
      </c>
      <c r="BR27" s="4">
        <f>DSTDEV(PlotSort2,"NDRE",$BT$31:$BT$32)/SQRT($BH27)</f>
        <v>7.0045403455835644E-3</v>
      </c>
      <c r="BS27" s="4">
        <f>DAVERAGE(PlotSort2,"rvi",$BT$31:$BT$32)</f>
        <v>6.8497838028576998</v>
      </c>
      <c r="BT27" s="4">
        <f>DSTDEV(PlotSort2,"rvi",$BT$31:$BT$32)/SQRT($BH27)</f>
        <v>0.79557388359587633</v>
      </c>
      <c r="BU27" s="17">
        <f>DAVERAGE(PlotSort2,"ndvi",$BT$31:$BT$32)</f>
        <v>0.74257166609861924</v>
      </c>
      <c r="BV27" s="4">
        <f>DSTDEV(PlotSort2,"ndvi",$BT$31:$BT$32)/SQRT($BH27)</f>
        <v>2.6090305732366755E-2</v>
      </c>
      <c r="BW27" s="17">
        <f>DAVERAGE(PlotSort2,"SAVI",$BT$31:$BT$32)</f>
        <v>0.60225603543429651</v>
      </c>
      <c r="BX27" s="4">
        <f>DSTDEV(PlotSort2,"SAVI",$BT$31:$BT$32)/SQRT($BH27)</f>
        <v>1.094621175671473E-2</v>
      </c>
      <c r="BY27" s="17">
        <f>DAVERAGE(PlotSort2,"CCCI",$BT$31:$BT$32)</f>
        <v>0.51132013436708323</v>
      </c>
      <c r="BZ27" s="4">
        <f>DSTDEV(PlotSort2,"CCCI",$BT$31:$BT$32)/SQRT($BH27)</f>
        <v>4.3036140554473183E-2</v>
      </c>
    </row>
    <row r="28" spans="2:78" ht="13.5" customHeight="1" x14ac:dyDescent="0.2">
      <c r="B28" s="10">
        <v>232</v>
      </c>
      <c r="C28" s="10">
        <v>9.6340000000000003</v>
      </c>
      <c r="D28" s="10">
        <v>232.40142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31</v>
      </c>
      <c r="Q28" s="24">
        <v>2.35</v>
      </c>
      <c r="R28" s="24">
        <v>2.14</v>
      </c>
      <c r="S28" s="24">
        <v>44.52</v>
      </c>
      <c r="T28" s="24">
        <v>107.13</v>
      </c>
      <c r="U28" s="10">
        <v>5</v>
      </c>
      <c r="V28" s="10">
        <v>0</v>
      </c>
      <c r="W28" s="10">
        <v>0</v>
      </c>
      <c r="X28" s="10">
        <v>2</v>
      </c>
      <c r="Y28" s="10">
        <v>6</v>
      </c>
      <c r="Z28" s="10">
        <v>2</v>
      </c>
      <c r="AA28" s="10">
        <v>135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0.87870000000000004</v>
      </c>
      <c r="AK28" s="10">
        <v>1.1900000000000001E-2</v>
      </c>
      <c r="AL28" s="11">
        <v>2.76E-2</v>
      </c>
      <c r="AM28" s="11">
        <v>4.0000000000000002E-4</v>
      </c>
      <c r="AN28" s="11">
        <v>2.3111999999999999</v>
      </c>
      <c r="AO28" s="11">
        <v>1.9599999999999999E-2</v>
      </c>
      <c r="AP28" s="11">
        <v>0.2152</v>
      </c>
      <c r="AQ28" s="11">
        <v>1.8E-3</v>
      </c>
      <c r="AR28" s="11">
        <v>1.6664000000000001</v>
      </c>
      <c r="AS28" s="11">
        <v>5.7700000000000001E-2</v>
      </c>
      <c r="AT28" s="11">
        <v>2.7699999999999999E-2</v>
      </c>
      <c r="AU28" s="11">
        <v>1E-3</v>
      </c>
      <c r="AV28" s="11">
        <v>43.559399999999997</v>
      </c>
      <c r="AW28" s="11">
        <v>1.2418</v>
      </c>
      <c r="AX28" s="11">
        <v>0.57489999999999997</v>
      </c>
      <c r="AY28" s="11">
        <v>1.6400000000000001E-2</v>
      </c>
      <c r="AZ28" s="11">
        <v>0.45525882799645606</v>
      </c>
      <c r="BA28" s="11">
        <v>20.754512635379061</v>
      </c>
      <c r="BB28" s="11">
        <v>0.90806505144374394</v>
      </c>
      <c r="BC28" s="11">
        <v>0.7444222746236171</v>
      </c>
      <c r="BD28" s="11">
        <v>0.37994777939970531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4.3700000000000003E-2</v>
      </c>
      <c r="BJ28" s="4">
        <f>DSTDEV(PlotSort2,"PhxRed",$BU$31:$BU$32)/SQRT($BH28)</f>
        <v>2.2000000000000006E-3</v>
      </c>
      <c r="BK28" s="4">
        <f>DAVERAGE(PlotSort2,"PhxRedEdge",$BU$31:$BU$32)</f>
        <v>0.23035</v>
      </c>
      <c r="BL28" s="4">
        <f>DSTDEV(PlotSort2,"PhxRedEdge",$BU$31:$BU$32)/SQRT($BH28)</f>
        <v>4.4500000000000086E-3</v>
      </c>
      <c r="BM28" s="4">
        <f>DAVERAGE(PlotSort2,"TMRed",$BU$31:$BU$32)</f>
        <v>4.4600000000000001E-2</v>
      </c>
      <c r="BN28" s="4">
        <f>DSTDEV(PlotSort2,"TMRed",$BU$31:$BU$32)/SQRT($BH28)</f>
        <v>1.8999999999999987E-3</v>
      </c>
      <c r="BO28" s="4">
        <f>DAVERAGE(PlotSort2,"TMNIR",$BU$31:$BU$32)</f>
        <v>0.63460000000000005</v>
      </c>
      <c r="BP28" s="4">
        <f>DSTDEV(PlotSort2,"TMNIR",$BU$31:$BU$32)/SQRT($BH28)</f>
        <v>1.0500000000000009E-2</v>
      </c>
      <c r="BQ28" s="4">
        <f>DAVERAGE(PlotSort2,"NDRE",$BU$31:$BU$32)</f>
        <v>0.46738678860565708</v>
      </c>
      <c r="BR28" s="4">
        <f>DSTDEV(PlotSort2,"NDRE",$BU$31:$BU$32)/SQRT($BH28)</f>
        <v>1.0837996296370609E-3</v>
      </c>
      <c r="BS28" s="4">
        <f>DAVERAGE(PlotSort2,"rvi",$BU$31:$BU$32)</f>
        <v>14.244521669058951</v>
      </c>
      <c r="BT28" s="4">
        <f>DSTDEV(PlotSort2,"rvi",$BU$31:$BU$32)/SQRT($BH28)</f>
        <v>0.37140338948905777</v>
      </c>
      <c r="BU28" s="17">
        <f>DAVERAGE(PlotSort2,"ndvi",$BU$31:$BU$32)</f>
        <v>0.86872741125574771</v>
      </c>
      <c r="BV28" s="4">
        <f>DSTDEV(PlotSort2,"ndvi",$BU$31:$BU$32)/SQRT($BH28)</f>
        <v>3.1982036212769289E-3</v>
      </c>
      <c r="BW28" s="17">
        <f>DAVERAGE(PlotSort2,"SAVI",$BU$31:$BU$32)</f>
        <v>0.75047676899075166</v>
      </c>
      <c r="BX28" s="4">
        <f>DSTDEV(PlotSort2,"SAVI",$BU$31:$BU$32)/SQRT($BH28)</f>
        <v>3.0479037182112307E-3</v>
      </c>
      <c r="BY28" s="17">
        <f>DAVERAGE(PlotSort2,"CCCI",$BU$31:$BU$32)</f>
        <v>0.56040689721393067</v>
      </c>
      <c r="BZ28" s="4">
        <f>DSTDEV(PlotSort2,"CCCI",$BU$31:$BU$32)/SQRT($BH28)</f>
        <v>3.5399314509105828E-3</v>
      </c>
    </row>
    <row r="29" spans="2:78" ht="13.5" customHeight="1" x14ac:dyDescent="0.2">
      <c r="B29" s="10">
        <v>232</v>
      </c>
      <c r="C29" s="10">
        <v>9.6210000000000004</v>
      </c>
      <c r="D29" s="10">
        <v>232.40088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31</v>
      </c>
      <c r="Q29" s="24">
        <v>2.35</v>
      </c>
      <c r="R29" s="24">
        <v>2.14</v>
      </c>
      <c r="S29" s="24">
        <v>44.67</v>
      </c>
      <c r="T29" s="24">
        <v>106.98</v>
      </c>
      <c r="U29" s="10">
        <v>5</v>
      </c>
      <c r="V29" s="10">
        <v>0</v>
      </c>
      <c r="W29" s="10">
        <v>0</v>
      </c>
      <c r="X29" s="10">
        <v>2</v>
      </c>
      <c r="Y29" s="10">
        <v>6</v>
      </c>
      <c r="Z29" s="10">
        <v>2</v>
      </c>
      <c r="AA29" s="10">
        <v>135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0.95489999999999997</v>
      </c>
      <c r="AK29" s="10">
        <v>5.57E-2</v>
      </c>
      <c r="AL29" s="11">
        <v>3.0300000000000001E-2</v>
      </c>
      <c r="AM29" s="11">
        <v>1.8E-3</v>
      </c>
      <c r="AN29" s="11">
        <v>2.5293000000000001</v>
      </c>
      <c r="AO29" s="11">
        <v>0.15290000000000001</v>
      </c>
      <c r="AP29" s="11">
        <v>0.2387</v>
      </c>
      <c r="AQ29" s="11">
        <v>1.44E-2</v>
      </c>
      <c r="AR29" s="11">
        <v>1.8573</v>
      </c>
      <c r="AS29" s="11">
        <v>0.16</v>
      </c>
      <c r="AT29" s="11">
        <v>3.1300000000000001E-2</v>
      </c>
      <c r="AU29" s="11">
        <v>2.7000000000000001E-3</v>
      </c>
      <c r="AV29" s="11">
        <v>45.556199999999997</v>
      </c>
      <c r="AW29" s="11">
        <v>2.3233999999999999</v>
      </c>
      <c r="AX29" s="11">
        <v>0.60919999999999996</v>
      </c>
      <c r="AY29" s="11">
        <v>3.1099999999999999E-2</v>
      </c>
      <c r="AZ29" s="11">
        <v>0.4369619058851279</v>
      </c>
      <c r="BA29" s="11">
        <v>19.463258785942489</v>
      </c>
      <c r="BB29" s="11">
        <v>0.90226385636221706</v>
      </c>
      <c r="BC29" s="11">
        <v>0.76006137658921524</v>
      </c>
      <c r="BD29" s="11">
        <v>0.29598867086029079</v>
      </c>
      <c r="BE29" s="27"/>
      <c r="BF29" s="5"/>
    </row>
    <row r="30" spans="2:78" ht="13.5" customHeight="1" x14ac:dyDescent="0.2">
      <c r="B30" s="10">
        <v>232</v>
      </c>
      <c r="C30" s="10">
        <v>9.6029999999999998</v>
      </c>
      <c r="D30" s="10">
        <v>232.40011999999999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31</v>
      </c>
      <c r="Q30" s="24">
        <v>2.35</v>
      </c>
      <c r="R30" s="24">
        <v>2.14</v>
      </c>
      <c r="S30" s="24">
        <v>44.89</v>
      </c>
      <c r="T30" s="24">
        <v>106.76</v>
      </c>
      <c r="U30" s="10">
        <v>5</v>
      </c>
      <c r="V30" s="10">
        <v>0</v>
      </c>
      <c r="W30" s="10">
        <v>0</v>
      </c>
      <c r="X30" s="10">
        <v>2</v>
      </c>
      <c r="Y30" s="10">
        <v>6</v>
      </c>
      <c r="Z30" s="10">
        <v>2</v>
      </c>
      <c r="AA30" s="10">
        <v>135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0.93569999999999998</v>
      </c>
      <c r="AK30" s="10">
        <v>5.16E-2</v>
      </c>
      <c r="AL30" s="11">
        <v>3.0200000000000001E-2</v>
      </c>
      <c r="AM30" s="11">
        <v>1.6999999999999999E-3</v>
      </c>
      <c r="AN30" s="11">
        <v>2.3321000000000001</v>
      </c>
      <c r="AO30" s="11">
        <v>0</v>
      </c>
      <c r="AP30" s="11">
        <v>0.22420000000000001</v>
      </c>
      <c r="AQ30" s="11">
        <v>0</v>
      </c>
      <c r="AR30" s="11">
        <v>1.7862</v>
      </c>
      <c r="AS30" s="11">
        <v>6.2100000000000002E-2</v>
      </c>
      <c r="AT30" s="11">
        <v>3.0599999999999999E-2</v>
      </c>
      <c r="AU30" s="11">
        <v>1.1000000000000001E-3</v>
      </c>
      <c r="AV30" s="11">
        <v>50.092599999999997</v>
      </c>
      <c r="AW30" s="11">
        <v>0.59489999999999998</v>
      </c>
      <c r="AX30" s="11">
        <v>0.68230000000000002</v>
      </c>
      <c r="AY30" s="11">
        <v>8.0999999999999996E-3</v>
      </c>
      <c r="AZ30" s="11">
        <v>0.50535024820739105</v>
      </c>
      <c r="BA30" s="11">
        <v>22.297385620915033</v>
      </c>
      <c r="BB30" s="11">
        <v>0.91415345770795353</v>
      </c>
      <c r="BC30" s="11">
        <v>0.80596092010883025</v>
      </c>
      <c r="BD30" s="11">
        <v>0.63418964320455129</v>
      </c>
      <c r="BE30" s="27"/>
      <c r="BF30" s="5"/>
      <c r="BH30" s="19" t="s">
        <v>116</v>
      </c>
    </row>
    <row r="31" spans="2:78" ht="13.5" customHeight="1" x14ac:dyDescent="0.2">
      <c r="B31" s="10">
        <v>232</v>
      </c>
      <c r="C31" s="10">
        <v>9.5939999999999994</v>
      </c>
      <c r="D31" s="10">
        <v>232.39975000000001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31</v>
      </c>
      <c r="Q31" s="24">
        <v>2.35</v>
      </c>
      <c r="R31" s="24">
        <v>2.14</v>
      </c>
      <c r="S31" s="24">
        <v>45</v>
      </c>
      <c r="T31" s="24">
        <v>106.66</v>
      </c>
      <c r="U31" s="10">
        <v>5</v>
      </c>
      <c r="V31" s="10">
        <v>0</v>
      </c>
      <c r="W31" s="10">
        <v>0</v>
      </c>
      <c r="X31" s="10">
        <v>2</v>
      </c>
      <c r="Y31" s="10">
        <v>6</v>
      </c>
      <c r="Z31" s="10">
        <v>2</v>
      </c>
      <c r="AA31" s="10">
        <v>135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0.87649999999999995</v>
      </c>
      <c r="AK31" s="10">
        <v>1.7100000000000001E-2</v>
      </c>
      <c r="AL31" s="11">
        <v>2.86E-2</v>
      </c>
      <c r="AM31" s="11">
        <v>5.9999999999999995E-4</v>
      </c>
      <c r="AN31" s="11">
        <v>2.3555999999999999</v>
      </c>
      <c r="AO31" s="11">
        <v>5.1000000000000004E-3</v>
      </c>
      <c r="AP31" s="11">
        <v>0.2286</v>
      </c>
      <c r="AQ31" s="11">
        <v>5.0000000000000001E-4</v>
      </c>
      <c r="AR31" s="11">
        <v>1.6906000000000001</v>
      </c>
      <c r="AS31" s="11">
        <v>4.4299999999999999E-2</v>
      </c>
      <c r="AT31" s="11">
        <v>2.92E-2</v>
      </c>
      <c r="AU31" s="11">
        <v>8.0000000000000004E-4</v>
      </c>
      <c r="AV31" s="11">
        <v>44.0274</v>
      </c>
      <c r="AW31" s="11">
        <v>0.6573</v>
      </c>
      <c r="AX31" s="11">
        <v>0.60540000000000005</v>
      </c>
      <c r="AY31" s="11">
        <v>8.9999999999999993E-3</v>
      </c>
      <c r="AZ31" s="11">
        <v>0.45179856115107914</v>
      </c>
      <c r="BA31" s="11">
        <v>20.732876712328768</v>
      </c>
      <c r="BB31" s="11">
        <v>0.90797352663094866</v>
      </c>
      <c r="BC31" s="11">
        <v>0.76176626123744051</v>
      </c>
      <c r="BD31" s="11">
        <v>0.3613835194141527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232</v>
      </c>
      <c r="C32" s="10">
        <v>9.5860000000000003</v>
      </c>
      <c r="D32" s="10">
        <v>232.39941999999999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31</v>
      </c>
      <c r="Q32" s="24">
        <v>2.35</v>
      </c>
      <c r="R32" s="24">
        <v>2.14</v>
      </c>
      <c r="S32" s="24">
        <v>45.09</v>
      </c>
      <c r="T32" s="24">
        <v>106.56</v>
      </c>
      <c r="U32" s="10">
        <v>5</v>
      </c>
      <c r="V32" s="10">
        <v>0</v>
      </c>
      <c r="W32" s="10">
        <v>0</v>
      </c>
      <c r="X32" s="10">
        <v>2</v>
      </c>
      <c r="Y32" s="10">
        <v>6</v>
      </c>
      <c r="Z32" s="10">
        <v>2</v>
      </c>
      <c r="AA32" s="10">
        <v>135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0.87909999999999999</v>
      </c>
      <c r="AK32" s="10">
        <v>8.8999999999999999E-3</v>
      </c>
      <c r="AL32" s="11">
        <v>2.8899999999999999E-2</v>
      </c>
      <c r="AM32" s="11">
        <v>2.9999999999999997E-4</v>
      </c>
      <c r="AN32" s="11">
        <v>2.1814</v>
      </c>
      <c r="AO32" s="11">
        <v>0.11409999999999999</v>
      </c>
      <c r="AP32" s="11">
        <v>0.2135</v>
      </c>
      <c r="AQ32" s="11">
        <v>1.12E-2</v>
      </c>
      <c r="AR32" s="11">
        <v>1.6231</v>
      </c>
      <c r="AS32" s="11">
        <v>8.6699999999999999E-2</v>
      </c>
      <c r="AT32" s="11">
        <v>2.8299999999999999E-2</v>
      </c>
      <c r="AU32" s="11">
        <v>1.5E-3</v>
      </c>
      <c r="AV32" s="11">
        <v>46.847799999999999</v>
      </c>
      <c r="AW32" s="11">
        <v>2.1215999999999999</v>
      </c>
      <c r="AX32" s="11">
        <v>0.64959999999999996</v>
      </c>
      <c r="AY32" s="11">
        <v>2.9399999999999999E-2</v>
      </c>
      <c r="AZ32" s="11">
        <v>0.50527169505271685</v>
      </c>
      <c r="BA32" s="11">
        <v>22.954063604240282</v>
      </c>
      <c r="BB32" s="11">
        <v>0.9165068594187934</v>
      </c>
      <c r="BC32" s="11">
        <v>0.7911961966211053</v>
      </c>
      <c r="BD32" s="11">
        <v>0.62681343864549266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232</v>
      </c>
      <c r="C33" s="10">
        <v>9.5779999999999994</v>
      </c>
      <c r="D33" s="10">
        <v>232.39908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31</v>
      </c>
      <c r="Q33" s="24">
        <v>2.35</v>
      </c>
      <c r="R33" s="24">
        <v>2.14</v>
      </c>
      <c r="S33" s="24">
        <v>45.19</v>
      </c>
      <c r="T33" s="24">
        <v>106.47</v>
      </c>
      <c r="U33" s="10">
        <v>5</v>
      </c>
      <c r="V33" s="10">
        <v>0</v>
      </c>
      <c r="W33" s="10">
        <v>0</v>
      </c>
      <c r="X33" s="10">
        <v>2</v>
      </c>
      <c r="Y33" s="10">
        <v>6</v>
      </c>
      <c r="Z33" s="10">
        <v>2</v>
      </c>
      <c r="AA33" s="10">
        <v>135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0.95689999999999997</v>
      </c>
      <c r="AK33" s="10">
        <v>1.9699999999999999E-2</v>
      </c>
      <c r="AL33" s="11">
        <v>3.1699999999999999E-2</v>
      </c>
      <c r="AM33" s="11">
        <v>6.9999999999999999E-4</v>
      </c>
      <c r="AN33" s="11">
        <v>2.4115000000000002</v>
      </c>
      <c r="AO33" s="11">
        <v>1.1599999999999999E-2</v>
      </c>
      <c r="AP33" s="11">
        <v>0.23799999999999999</v>
      </c>
      <c r="AQ33" s="11">
        <v>1.1000000000000001E-3</v>
      </c>
      <c r="AR33" s="11">
        <v>1.8309</v>
      </c>
      <c r="AS33" s="11">
        <v>4.0000000000000001E-3</v>
      </c>
      <c r="AT33" s="11">
        <v>3.2199999999999999E-2</v>
      </c>
      <c r="AU33" s="11">
        <v>1E-4</v>
      </c>
      <c r="AV33" s="11">
        <v>47.180599999999998</v>
      </c>
      <c r="AW33" s="11">
        <v>1.1356999999999999</v>
      </c>
      <c r="AX33" s="11">
        <v>0.65980000000000005</v>
      </c>
      <c r="AY33" s="11">
        <v>1.5900000000000001E-2</v>
      </c>
      <c r="AZ33" s="11">
        <v>0.46981510358654494</v>
      </c>
      <c r="BA33" s="11">
        <v>20.490683229813666</v>
      </c>
      <c r="BB33" s="11">
        <v>0.90693641618497112</v>
      </c>
      <c r="BC33" s="11">
        <v>0.78976510067114081</v>
      </c>
      <c r="BD33" s="11">
        <v>0.46228183129588651</v>
      </c>
      <c r="BE33" s="27"/>
      <c r="BF33" s="5"/>
    </row>
    <row r="34" spans="2:66" ht="13.5" customHeight="1" x14ac:dyDescent="0.2">
      <c r="B34" s="10">
        <v>232</v>
      </c>
      <c r="C34" s="10">
        <v>9.6869999999999994</v>
      </c>
      <c r="D34" s="10">
        <v>232.40362999999999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31</v>
      </c>
      <c r="Q34" s="24">
        <v>2.35</v>
      </c>
      <c r="R34" s="24">
        <v>2.14</v>
      </c>
      <c r="S34" s="24">
        <v>43.88</v>
      </c>
      <c r="T34" s="24">
        <v>107.77</v>
      </c>
      <c r="U34" s="10">
        <v>5</v>
      </c>
      <c r="V34" s="10">
        <v>0</v>
      </c>
      <c r="W34" s="10">
        <v>0</v>
      </c>
      <c r="X34" s="10">
        <v>2</v>
      </c>
      <c r="Y34" s="10">
        <v>6</v>
      </c>
      <c r="Z34" s="10">
        <v>2</v>
      </c>
      <c r="AA34" s="10">
        <v>135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0.88149999999999995</v>
      </c>
      <c r="AK34" s="10">
        <v>3.9300000000000002E-2</v>
      </c>
      <c r="AL34" s="11">
        <v>2.63E-2</v>
      </c>
      <c r="AM34" s="11">
        <v>1.1999999999999999E-3</v>
      </c>
      <c r="AN34" s="11">
        <v>2.0615999999999999</v>
      </c>
      <c r="AO34" s="11">
        <v>7.7799999999999994E-2</v>
      </c>
      <c r="AP34" s="11">
        <v>0.1822</v>
      </c>
      <c r="AQ34" s="11">
        <v>6.8999999999999999E-3</v>
      </c>
      <c r="AR34" s="11">
        <v>1.6802999999999999</v>
      </c>
      <c r="AS34" s="11">
        <v>7.0599999999999996E-2</v>
      </c>
      <c r="AT34" s="11">
        <v>2.6599999999999999E-2</v>
      </c>
      <c r="AU34" s="11">
        <v>1.1000000000000001E-3</v>
      </c>
      <c r="AV34" s="11">
        <v>42.671199999999999</v>
      </c>
      <c r="AW34" s="11">
        <v>1.6307</v>
      </c>
      <c r="AX34" s="11">
        <v>0.53469999999999995</v>
      </c>
      <c r="AY34" s="11">
        <v>2.0400000000000001E-2</v>
      </c>
      <c r="AZ34" s="11">
        <v>0.49170037662156496</v>
      </c>
      <c r="BA34" s="11">
        <v>20.101503759398497</v>
      </c>
      <c r="BB34" s="11">
        <v>0.90522002494209886</v>
      </c>
      <c r="BC34" s="11">
        <v>0.71812871007255263</v>
      </c>
      <c r="BD34" s="11">
        <v>0.58643869624307077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232</v>
      </c>
      <c r="C35" s="10">
        <v>9.6950000000000003</v>
      </c>
      <c r="D35" s="10">
        <v>232.40396000000001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31</v>
      </c>
      <c r="Q35" s="24">
        <v>2.35</v>
      </c>
      <c r="R35" s="24">
        <v>2.14</v>
      </c>
      <c r="S35" s="24">
        <v>43.79</v>
      </c>
      <c r="T35" s="24">
        <v>107.87</v>
      </c>
      <c r="U35" s="10">
        <v>5</v>
      </c>
      <c r="V35" s="10">
        <v>0</v>
      </c>
      <c r="W35" s="10">
        <v>0</v>
      </c>
      <c r="X35" s="10">
        <v>2</v>
      </c>
      <c r="Y35" s="10">
        <v>6</v>
      </c>
      <c r="Z35" s="10">
        <v>2</v>
      </c>
      <c r="AA35" s="10">
        <v>135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0.91610000000000003</v>
      </c>
      <c r="AK35" s="10">
        <v>2.46E-2</v>
      </c>
      <c r="AL35" s="11">
        <v>2.7099999999999999E-2</v>
      </c>
      <c r="AM35" s="11">
        <v>6.9999999999999999E-4</v>
      </c>
      <c r="AN35" s="11">
        <v>2.3180000000000001</v>
      </c>
      <c r="AO35" s="11">
        <v>0.13769999999999999</v>
      </c>
      <c r="AP35" s="11">
        <v>0.2034</v>
      </c>
      <c r="AQ35" s="11">
        <v>1.21E-2</v>
      </c>
      <c r="AR35" s="11">
        <v>1.7129000000000001</v>
      </c>
      <c r="AS35" s="11">
        <v>0.114</v>
      </c>
      <c r="AT35" s="11">
        <v>2.69E-2</v>
      </c>
      <c r="AU35" s="11">
        <v>1.8E-3</v>
      </c>
      <c r="AV35" s="11">
        <v>47.480200000000004</v>
      </c>
      <c r="AW35" s="11">
        <v>1.9967999999999999</v>
      </c>
      <c r="AX35" s="11">
        <v>0.59050000000000002</v>
      </c>
      <c r="AY35" s="11">
        <v>2.4799999999999999E-2</v>
      </c>
      <c r="AZ35" s="11">
        <v>0.48759289583070914</v>
      </c>
      <c r="BA35" s="11">
        <v>21.951672862453531</v>
      </c>
      <c r="BB35" s="11">
        <v>0.91286038224813726</v>
      </c>
      <c r="BC35" s="11">
        <v>0.75657776982280289</v>
      </c>
      <c r="BD35" s="11">
        <v>0.5418783017062121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232</v>
      </c>
      <c r="C36" s="10">
        <v>9.7040000000000006</v>
      </c>
      <c r="D36" s="10">
        <v>232.40432999999999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31</v>
      </c>
      <c r="Q36" s="24">
        <v>2.35</v>
      </c>
      <c r="R36" s="24">
        <v>2.14</v>
      </c>
      <c r="S36" s="24">
        <v>43.68</v>
      </c>
      <c r="T36" s="24">
        <v>107.98</v>
      </c>
      <c r="U36" s="10">
        <v>5</v>
      </c>
      <c r="V36" s="10">
        <v>0</v>
      </c>
      <c r="W36" s="10">
        <v>0</v>
      </c>
      <c r="X36" s="10">
        <v>2</v>
      </c>
      <c r="Y36" s="10">
        <v>6</v>
      </c>
      <c r="Z36" s="10">
        <v>2</v>
      </c>
      <c r="AA36" s="10">
        <v>135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0.97519999999999996</v>
      </c>
      <c r="AK36" s="10">
        <v>1.2999999999999999E-2</v>
      </c>
      <c r="AL36" s="11">
        <v>2.87E-2</v>
      </c>
      <c r="AM36" s="11">
        <v>4.0000000000000002E-4</v>
      </c>
      <c r="AN36" s="11">
        <v>2.7867000000000002</v>
      </c>
      <c r="AO36" s="11">
        <v>5.0299999999999997E-2</v>
      </c>
      <c r="AP36" s="11">
        <v>0.2424</v>
      </c>
      <c r="AQ36" s="11">
        <v>4.4000000000000003E-3</v>
      </c>
      <c r="AR36" s="11">
        <v>1.9257</v>
      </c>
      <c r="AS36" s="11">
        <v>3.7999999999999999E-2</v>
      </c>
      <c r="AT36" s="11">
        <v>0.03</v>
      </c>
      <c r="AU36" s="11">
        <v>5.9999999999999995E-4</v>
      </c>
      <c r="AV36" s="11">
        <v>50.44</v>
      </c>
      <c r="AW36" s="11">
        <v>6.0299999999999999E-2</v>
      </c>
      <c r="AX36" s="11">
        <v>0.622</v>
      </c>
      <c r="AY36" s="11">
        <v>6.9999999999999999E-4</v>
      </c>
      <c r="AZ36" s="11">
        <v>0.43914854234150852</v>
      </c>
      <c r="BA36" s="11">
        <v>20.733333333333334</v>
      </c>
      <c r="BB36" s="11">
        <v>0.90797546012269936</v>
      </c>
      <c r="BC36" s="11">
        <v>0.77083333333333326</v>
      </c>
      <c r="BD36" s="11">
        <v>0.29259074522582917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232</v>
      </c>
      <c r="C37" s="10">
        <v>9.7119999999999997</v>
      </c>
      <c r="D37" s="10">
        <v>232.40467000000001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31</v>
      </c>
      <c r="Q37" s="24">
        <v>2.35</v>
      </c>
      <c r="R37" s="24">
        <v>2.14</v>
      </c>
      <c r="S37" s="24">
        <v>43.58</v>
      </c>
      <c r="T37" s="24">
        <v>108.08</v>
      </c>
      <c r="U37" s="10">
        <v>5</v>
      </c>
      <c r="V37" s="10">
        <v>0</v>
      </c>
      <c r="W37" s="10">
        <v>0</v>
      </c>
      <c r="X37" s="10">
        <v>2</v>
      </c>
      <c r="Y37" s="10">
        <v>6</v>
      </c>
      <c r="Z37" s="10">
        <v>2</v>
      </c>
      <c r="AA37" s="10">
        <v>135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0.95230000000000004</v>
      </c>
      <c r="AK37" s="10">
        <v>5.7500000000000002E-2</v>
      </c>
      <c r="AL37" s="11">
        <v>2.7799999999999998E-2</v>
      </c>
      <c r="AM37" s="11">
        <v>1.6999999999999999E-3</v>
      </c>
      <c r="AN37" s="11">
        <v>2.2766000000000002</v>
      </c>
      <c r="AO37" s="11">
        <v>0.1176</v>
      </c>
      <c r="AP37" s="11">
        <v>0.1966</v>
      </c>
      <c r="AQ37" s="11">
        <v>1.0200000000000001E-2</v>
      </c>
      <c r="AR37" s="11">
        <v>1.7156</v>
      </c>
      <c r="AS37" s="11">
        <v>0.1193</v>
      </c>
      <c r="AT37" s="11">
        <v>2.6499999999999999E-2</v>
      </c>
      <c r="AU37" s="11">
        <v>1.8E-3</v>
      </c>
      <c r="AV37" s="11">
        <v>49.096299999999999</v>
      </c>
      <c r="AW37" s="11">
        <v>1.7325999999999999</v>
      </c>
      <c r="AX37" s="11">
        <v>0.60089999999999999</v>
      </c>
      <c r="AY37" s="11">
        <v>2.12E-2</v>
      </c>
      <c r="AZ37" s="11">
        <v>0.50695924764890277</v>
      </c>
      <c r="BA37" s="11">
        <v>22.675471698113206</v>
      </c>
      <c r="BB37" s="11">
        <v>0.91552438635639155</v>
      </c>
      <c r="BC37" s="11">
        <v>0.76423629590207565</v>
      </c>
      <c r="BD37" s="11">
        <v>0.63882740063157128</v>
      </c>
      <c r="BE37" s="27"/>
      <c r="BF37" s="5"/>
      <c r="BI37" s="22">
        <v>2</v>
      </c>
    </row>
    <row r="38" spans="2:66" ht="13.5" customHeight="1" x14ac:dyDescent="0.2">
      <c r="B38" s="10">
        <v>232</v>
      </c>
      <c r="C38" s="10">
        <v>9.7200000000000006</v>
      </c>
      <c r="D38" s="10">
        <v>232.405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31</v>
      </c>
      <c r="Q38" s="24">
        <v>2.35</v>
      </c>
      <c r="R38" s="24">
        <v>2.14</v>
      </c>
      <c r="S38" s="24">
        <v>43.49</v>
      </c>
      <c r="T38" s="24">
        <v>108.18</v>
      </c>
      <c r="U38" s="10">
        <v>5</v>
      </c>
      <c r="V38" s="10">
        <v>0</v>
      </c>
      <c r="W38" s="10">
        <v>0</v>
      </c>
      <c r="X38" s="10">
        <v>2</v>
      </c>
      <c r="Y38" s="10">
        <v>6</v>
      </c>
      <c r="Z38" s="10">
        <v>2</v>
      </c>
      <c r="AA38" s="10">
        <v>135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1.0798000000000001</v>
      </c>
      <c r="AK38" s="10">
        <v>8.4699999999999998E-2</v>
      </c>
      <c r="AL38" s="11">
        <v>3.1300000000000001E-2</v>
      </c>
      <c r="AM38" s="11">
        <v>2.5000000000000001E-3</v>
      </c>
      <c r="AN38" s="11">
        <v>2.9639000000000002</v>
      </c>
      <c r="AO38" s="11">
        <v>0.22339999999999999</v>
      </c>
      <c r="AP38" s="11">
        <v>0.254</v>
      </c>
      <c r="AQ38" s="11">
        <v>1.9199999999999998E-2</v>
      </c>
      <c r="AR38" s="11">
        <v>2.1705999999999999</v>
      </c>
      <c r="AS38" s="11">
        <v>0.1542</v>
      </c>
      <c r="AT38" s="11">
        <v>3.3300000000000003E-2</v>
      </c>
      <c r="AU38" s="11">
        <v>2.3999999999999998E-3</v>
      </c>
      <c r="AV38" s="11">
        <v>49.541400000000003</v>
      </c>
      <c r="AW38" s="11">
        <v>2.8765999999999998</v>
      </c>
      <c r="AX38" s="11">
        <v>0.60189999999999999</v>
      </c>
      <c r="AY38" s="11">
        <v>3.5000000000000003E-2</v>
      </c>
      <c r="AZ38" s="11">
        <v>0.40647271877555791</v>
      </c>
      <c r="BA38" s="11">
        <v>18.075075075075073</v>
      </c>
      <c r="BB38" s="11">
        <v>0.89515113350125941</v>
      </c>
      <c r="BC38" s="11">
        <v>0.75132135306553915</v>
      </c>
      <c r="BD38" s="11">
        <v>0.14754782130389368</v>
      </c>
      <c r="BE38" s="27"/>
      <c r="BF38" s="5"/>
      <c r="BI38" s="22">
        <v>3</v>
      </c>
      <c r="BJ38" s="3"/>
    </row>
    <row r="39" spans="2:66" ht="13.5" customHeight="1" x14ac:dyDescent="0.2">
      <c r="B39" s="10">
        <v>232</v>
      </c>
      <c r="C39" s="10">
        <v>9.7289999999999992</v>
      </c>
      <c r="D39" s="10">
        <v>232.40538000000001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31</v>
      </c>
      <c r="Q39" s="24">
        <v>2.35</v>
      </c>
      <c r="R39" s="24">
        <v>2.14</v>
      </c>
      <c r="S39" s="24">
        <v>43.38</v>
      </c>
      <c r="T39" s="24">
        <v>108.29</v>
      </c>
      <c r="U39" s="10">
        <v>5</v>
      </c>
      <c r="V39" s="10">
        <v>0</v>
      </c>
      <c r="W39" s="10">
        <v>0</v>
      </c>
      <c r="X39" s="10">
        <v>2</v>
      </c>
      <c r="Y39" s="10">
        <v>6</v>
      </c>
      <c r="Z39" s="10">
        <v>2</v>
      </c>
      <c r="AA39" s="10">
        <v>135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0.93769999999999998</v>
      </c>
      <c r="AK39" s="10">
        <v>5.5999999999999999E-3</v>
      </c>
      <c r="AL39" s="11">
        <v>2.7E-2</v>
      </c>
      <c r="AM39" s="11">
        <v>2.0000000000000001E-4</v>
      </c>
      <c r="AN39" s="11">
        <v>2.3117999999999999</v>
      </c>
      <c r="AO39" s="11">
        <v>7.4099999999999999E-2</v>
      </c>
      <c r="AP39" s="11">
        <v>0.19650000000000001</v>
      </c>
      <c r="AQ39" s="11">
        <v>6.3E-3</v>
      </c>
      <c r="AR39" s="11">
        <v>1.7554000000000001</v>
      </c>
      <c r="AS39" s="11">
        <v>6.3E-3</v>
      </c>
      <c r="AT39" s="11">
        <v>2.6700000000000002E-2</v>
      </c>
      <c r="AU39" s="11">
        <v>1E-4</v>
      </c>
      <c r="AV39" s="11">
        <v>49.489400000000003</v>
      </c>
      <c r="AW39" s="11">
        <v>1.4435</v>
      </c>
      <c r="AX39" s="11">
        <v>0.59630000000000005</v>
      </c>
      <c r="AY39" s="11">
        <v>1.7399999999999999E-2</v>
      </c>
      <c r="AZ39" s="11">
        <v>0.50428859737638754</v>
      </c>
      <c r="BA39" s="11">
        <v>22.333333333333336</v>
      </c>
      <c r="BB39" s="11">
        <v>0.91428571428571448</v>
      </c>
      <c r="BC39" s="11">
        <v>0.76081923419412312</v>
      </c>
      <c r="BD39" s="11">
        <v>0.62805730524118353</v>
      </c>
      <c r="BE39" s="27"/>
      <c r="BF39" s="5"/>
    </row>
    <row r="40" spans="2:66" ht="13.5" customHeight="1" x14ac:dyDescent="0.2">
      <c r="B40" s="10">
        <v>232</v>
      </c>
      <c r="C40" s="10">
        <v>9.7370000000000001</v>
      </c>
      <c r="D40" s="10">
        <v>232.40571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31</v>
      </c>
      <c r="Q40" s="24">
        <v>2.35</v>
      </c>
      <c r="R40" s="24">
        <v>2.14</v>
      </c>
      <c r="S40" s="24">
        <v>43.28</v>
      </c>
      <c r="T40" s="24">
        <v>108.39</v>
      </c>
      <c r="U40" s="10">
        <v>5</v>
      </c>
      <c r="V40" s="10">
        <v>0</v>
      </c>
      <c r="W40" s="10">
        <v>0</v>
      </c>
      <c r="X40" s="10">
        <v>2</v>
      </c>
      <c r="Y40" s="10">
        <v>6</v>
      </c>
      <c r="Z40" s="10">
        <v>2</v>
      </c>
      <c r="AA40" s="10">
        <v>135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0.99580000000000002</v>
      </c>
      <c r="AK40" s="10">
        <v>1.0200000000000001E-2</v>
      </c>
      <c r="AL40" s="11">
        <v>2.8400000000000002E-2</v>
      </c>
      <c r="AM40" s="11">
        <v>2.9999999999999997E-4</v>
      </c>
      <c r="AN40" s="11">
        <v>2.4794</v>
      </c>
      <c r="AO40" s="11">
        <v>4.2200000000000001E-2</v>
      </c>
      <c r="AP40" s="11">
        <v>0.2092</v>
      </c>
      <c r="AQ40" s="11">
        <v>3.5999999999999999E-3</v>
      </c>
      <c r="AR40" s="11">
        <v>1.8443000000000001</v>
      </c>
      <c r="AS40" s="11">
        <v>1.2999999999999999E-2</v>
      </c>
      <c r="AT40" s="11">
        <v>2.7900000000000001E-2</v>
      </c>
      <c r="AU40" s="11">
        <v>2.0000000000000001E-4</v>
      </c>
      <c r="AV40" s="11">
        <v>50.523200000000003</v>
      </c>
      <c r="AW40" s="11">
        <v>1.196</v>
      </c>
      <c r="AX40" s="11">
        <v>0.60440000000000005</v>
      </c>
      <c r="AY40" s="11">
        <v>1.43E-2</v>
      </c>
      <c r="AZ40" s="11">
        <v>0.48574237954768928</v>
      </c>
      <c r="BA40" s="11">
        <v>21.663082437275985</v>
      </c>
      <c r="BB40" s="11">
        <v>0.91175075122568394</v>
      </c>
      <c r="BC40" s="11">
        <v>0.76371103064558854</v>
      </c>
      <c r="BD40" s="11">
        <v>0.53505052014217591</v>
      </c>
      <c r="BE40" s="27"/>
      <c r="BF40" s="5"/>
    </row>
    <row r="41" spans="2:66" ht="13.5" customHeight="1" x14ac:dyDescent="0.2">
      <c r="B41" s="10">
        <v>232</v>
      </c>
      <c r="C41" s="10">
        <v>9.7449999999999992</v>
      </c>
      <c r="D41" s="10">
        <v>232.40603999999999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31</v>
      </c>
      <c r="Q41" s="24">
        <v>2.35</v>
      </c>
      <c r="R41" s="24">
        <v>2.14</v>
      </c>
      <c r="S41" s="24">
        <v>43.19</v>
      </c>
      <c r="T41" s="24">
        <v>108.49</v>
      </c>
      <c r="U41" s="10">
        <v>5</v>
      </c>
      <c r="V41" s="10">
        <v>0</v>
      </c>
      <c r="W41" s="10">
        <v>0</v>
      </c>
      <c r="X41" s="10">
        <v>2</v>
      </c>
      <c r="Y41" s="10">
        <v>6</v>
      </c>
      <c r="Z41" s="10">
        <v>2</v>
      </c>
      <c r="AA41" s="10">
        <v>135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0.98670000000000002</v>
      </c>
      <c r="AK41" s="10">
        <v>3.1800000000000002E-2</v>
      </c>
      <c r="AL41" s="11">
        <v>2.8000000000000001E-2</v>
      </c>
      <c r="AM41" s="11">
        <v>8.9999999999999998E-4</v>
      </c>
      <c r="AN41" s="11">
        <v>2.5327000000000002</v>
      </c>
      <c r="AO41" s="11">
        <v>0.1226</v>
      </c>
      <c r="AP41" s="11">
        <v>0.2122</v>
      </c>
      <c r="AQ41" s="11">
        <v>1.03E-2</v>
      </c>
      <c r="AR41" s="11">
        <v>1.9242999999999999</v>
      </c>
      <c r="AS41" s="11">
        <v>0.11169999999999999</v>
      </c>
      <c r="AT41" s="11">
        <v>2.8899999999999999E-2</v>
      </c>
      <c r="AU41" s="11">
        <v>1.6999999999999999E-3</v>
      </c>
      <c r="AV41" s="11">
        <v>49.154600000000002</v>
      </c>
      <c r="AW41" s="11">
        <v>0.81740000000000002</v>
      </c>
      <c r="AX41" s="11">
        <v>0.58379999999999999</v>
      </c>
      <c r="AY41" s="11">
        <v>9.7000000000000003E-3</v>
      </c>
      <c r="AZ41" s="11">
        <v>0.46683417085427131</v>
      </c>
      <c r="BA41" s="11">
        <v>20.20069204152249</v>
      </c>
      <c r="BB41" s="11">
        <v>0.9056634568304226</v>
      </c>
      <c r="BC41" s="11">
        <v>0.74804529522782415</v>
      </c>
      <c r="BD41" s="11">
        <v>0.44964136110734731</v>
      </c>
      <c r="BE41" s="27"/>
      <c r="BF41" s="5"/>
    </row>
    <row r="42" spans="2:66" ht="13.5" customHeight="1" x14ac:dyDescent="0.2">
      <c r="B42" s="10">
        <v>232</v>
      </c>
      <c r="C42" s="10">
        <v>9.5060000000000002</v>
      </c>
      <c r="D42" s="10">
        <v>232.39608000000001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31</v>
      </c>
      <c r="Q42" s="24">
        <v>2.35</v>
      </c>
      <c r="R42" s="24">
        <v>2.14</v>
      </c>
      <c r="S42" s="24">
        <v>46.06</v>
      </c>
      <c r="T42" s="24">
        <v>105.63</v>
      </c>
      <c r="U42" s="10">
        <v>5</v>
      </c>
      <c r="V42" s="10">
        <v>0</v>
      </c>
      <c r="W42" s="10">
        <v>0</v>
      </c>
      <c r="X42" s="10">
        <v>2</v>
      </c>
      <c r="Y42" s="10">
        <v>6</v>
      </c>
      <c r="Z42" s="10">
        <v>2</v>
      </c>
      <c r="AA42" s="10">
        <v>135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5.2115999999999998</v>
      </c>
      <c r="AK42" s="10">
        <v>4.1000000000000003E-3</v>
      </c>
      <c r="AL42" s="11">
        <v>0.18629999999999999</v>
      </c>
      <c r="AM42" s="11">
        <v>1E-4</v>
      </c>
      <c r="AN42" s="11">
        <v>2.2406999999999999</v>
      </c>
      <c r="AO42" s="11">
        <v>2.01E-2</v>
      </c>
      <c r="AP42" s="11">
        <v>0.2397</v>
      </c>
      <c r="AQ42" s="11">
        <v>2.0999999999999999E-3</v>
      </c>
      <c r="AR42" s="11">
        <v>9.8139000000000003</v>
      </c>
      <c r="AS42" s="11">
        <v>2.9499999999999998E-2</v>
      </c>
      <c r="AT42" s="11">
        <v>0.18609999999999999</v>
      </c>
      <c r="AU42" s="11">
        <v>5.9999999999999995E-4</v>
      </c>
      <c r="AV42" s="11">
        <v>18.405899999999999</v>
      </c>
      <c r="AW42" s="11">
        <v>0.12479999999999999</v>
      </c>
      <c r="AX42" s="11">
        <v>0.27889999999999998</v>
      </c>
      <c r="AY42" s="11">
        <v>1.9E-3</v>
      </c>
      <c r="AZ42" s="11">
        <v>7.5588121866563801E-2</v>
      </c>
      <c r="BA42" s="11">
        <v>1.4986566362170877</v>
      </c>
      <c r="BB42" s="11">
        <v>0.19956989247311827</v>
      </c>
      <c r="BC42" s="11">
        <v>0.14424870466321243</v>
      </c>
      <c r="BD42" s="11">
        <v>6.9839209675460034E-2</v>
      </c>
      <c r="BE42" s="27"/>
      <c r="BF42" s="5"/>
    </row>
    <row r="43" spans="2:66" ht="13.5" customHeight="1" x14ac:dyDescent="0.2">
      <c r="B43" s="10">
        <v>232</v>
      </c>
      <c r="C43" s="10">
        <v>9.5139999999999993</v>
      </c>
      <c r="D43" s="10">
        <v>232.39642000000001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31</v>
      </c>
      <c r="Q43" s="24">
        <v>2.35</v>
      </c>
      <c r="R43" s="24">
        <v>2.14</v>
      </c>
      <c r="S43" s="24">
        <v>45.96</v>
      </c>
      <c r="T43" s="24">
        <v>105.73</v>
      </c>
      <c r="U43" s="10">
        <v>5</v>
      </c>
      <c r="V43" s="10">
        <v>0</v>
      </c>
      <c r="W43" s="10">
        <v>0</v>
      </c>
      <c r="X43" s="10">
        <v>2</v>
      </c>
      <c r="Y43" s="10">
        <v>6</v>
      </c>
      <c r="Z43" s="10">
        <v>2</v>
      </c>
      <c r="AA43" s="10">
        <v>135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1.2956000000000001</v>
      </c>
      <c r="AK43" s="10">
        <v>3.3000000000000002E-2</v>
      </c>
      <c r="AL43" s="11">
        <v>4.5900000000000003E-2</v>
      </c>
      <c r="AM43" s="11">
        <v>1.1999999999999999E-3</v>
      </c>
      <c r="AN43" s="11">
        <v>2.2158000000000002</v>
      </c>
      <c r="AO43" s="11">
        <v>4.9599999999999998E-2</v>
      </c>
      <c r="AP43" s="11">
        <v>0.23480000000000001</v>
      </c>
      <c r="AQ43" s="11">
        <v>5.3E-3</v>
      </c>
      <c r="AR43" s="11">
        <v>2.4741</v>
      </c>
      <c r="AS43" s="11">
        <v>4.3799999999999999E-2</v>
      </c>
      <c r="AT43" s="11">
        <v>4.65E-2</v>
      </c>
      <c r="AU43" s="11">
        <v>8.0000000000000004E-4</v>
      </c>
      <c r="AV43" s="11">
        <v>42.976999999999997</v>
      </c>
      <c r="AW43" s="11">
        <v>1.7242999999999999</v>
      </c>
      <c r="AX43" s="11">
        <v>0.64510000000000001</v>
      </c>
      <c r="AY43" s="11">
        <v>2.5899999999999999E-2</v>
      </c>
      <c r="AZ43" s="11">
        <v>0.46630298897602002</v>
      </c>
      <c r="BA43" s="11">
        <v>13.873118279569892</v>
      </c>
      <c r="BB43" s="11">
        <v>0.86552920763447083</v>
      </c>
      <c r="BC43" s="11">
        <v>0.75352467270896284</v>
      </c>
      <c r="BD43" s="11">
        <v>0.56394682866484125</v>
      </c>
      <c r="BE43" s="27"/>
      <c r="BF43" s="5"/>
    </row>
    <row r="44" spans="2:66" ht="13.5" customHeight="1" x14ac:dyDescent="0.2">
      <c r="B44" s="10">
        <v>232</v>
      </c>
      <c r="C44" s="10">
        <v>9.5210000000000008</v>
      </c>
      <c r="D44" s="10">
        <v>232.39671000000001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31</v>
      </c>
      <c r="Q44" s="24">
        <v>2.35</v>
      </c>
      <c r="R44" s="24">
        <v>2.14</v>
      </c>
      <c r="S44" s="24">
        <v>45.88</v>
      </c>
      <c r="T44" s="24">
        <v>105.81</v>
      </c>
      <c r="U44" s="10">
        <v>5</v>
      </c>
      <c r="V44" s="10">
        <v>0</v>
      </c>
      <c r="W44" s="10">
        <v>0</v>
      </c>
      <c r="X44" s="10">
        <v>2</v>
      </c>
      <c r="Y44" s="10">
        <v>6</v>
      </c>
      <c r="Z44" s="10">
        <v>2</v>
      </c>
      <c r="AA44" s="10">
        <v>135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11.0307</v>
      </c>
      <c r="AK44" s="10">
        <v>6.6299999999999998E-2</v>
      </c>
      <c r="AL44" s="11">
        <v>0.38790000000000002</v>
      </c>
      <c r="AM44" s="11">
        <v>2.3E-3</v>
      </c>
      <c r="AN44" s="11">
        <v>4.0118</v>
      </c>
      <c r="AO44" s="11">
        <v>2.1899999999999999E-2</v>
      </c>
      <c r="AP44" s="11">
        <v>0.42170000000000002</v>
      </c>
      <c r="AQ44" s="11">
        <v>2.3E-3</v>
      </c>
      <c r="AR44" s="11">
        <v>20.4011</v>
      </c>
      <c r="AS44" s="11">
        <v>0.1113</v>
      </c>
      <c r="AT44" s="11">
        <v>0.38059999999999999</v>
      </c>
      <c r="AU44" s="11">
        <v>2.0999999999999999E-3</v>
      </c>
      <c r="AV44" s="11">
        <v>31.4392</v>
      </c>
      <c r="AW44" s="11">
        <v>0.18720000000000001</v>
      </c>
      <c r="AX44" s="11">
        <v>0.46820000000000001</v>
      </c>
      <c r="AY44" s="11">
        <v>2.8E-3</v>
      </c>
      <c r="AZ44" s="11">
        <v>5.2253062141813668E-2</v>
      </c>
      <c r="BA44" s="11">
        <v>1.2301629006831318</v>
      </c>
      <c r="BB44" s="11">
        <v>0.10320452403393027</v>
      </c>
      <c r="BC44" s="11">
        <v>9.7419928825622795E-2</v>
      </c>
      <c r="BD44" s="11">
        <v>0.45958230718905602</v>
      </c>
      <c r="BE44" s="27"/>
      <c r="BF44" s="5"/>
    </row>
    <row r="45" spans="2:66" ht="13.5" customHeight="1" x14ac:dyDescent="0.2">
      <c r="B45" s="10">
        <v>232</v>
      </c>
      <c r="C45" s="10">
        <v>9.5280000000000005</v>
      </c>
      <c r="D45" s="10">
        <v>232.39699999999999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31</v>
      </c>
      <c r="Q45" s="24">
        <v>2.35</v>
      </c>
      <c r="R45" s="24">
        <v>2.14</v>
      </c>
      <c r="S45" s="24">
        <v>45.79</v>
      </c>
      <c r="T45" s="24">
        <v>105.89</v>
      </c>
      <c r="U45" s="10">
        <v>5</v>
      </c>
      <c r="V45" s="10">
        <v>0</v>
      </c>
      <c r="W45" s="10">
        <v>0</v>
      </c>
      <c r="X45" s="10">
        <v>2</v>
      </c>
      <c r="Y45" s="10">
        <v>6</v>
      </c>
      <c r="Z45" s="10">
        <v>2</v>
      </c>
      <c r="AA45" s="10">
        <v>135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2.4554999999999998</v>
      </c>
      <c r="AK45" s="10">
        <v>0.26679999999999998</v>
      </c>
      <c r="AL45" s="11">
        <v>8.5699999999999998E-2</v>
      </c>
      <c r="AM45" s="11">
        <v>9.2999999999999992E-3</v>
      </c>
      <c r="AN45" s="11">
        <v>2.2351999999999999</v>
      </c>
      <c r="AO45" s="11">
        <v>2.5499999999999998E-2</v>
      </c>
      <c r="AP45" s="11">
        <v>0.2331</v>
      </c>
      <c r="AQ45" s="11">
        <v>2.7000000000000001E-3</v>
      </c>
      <c r="AR45" s="11">
        <v>4.6849999999999996</v>
      </c>
      <c r="AS45" s="11">
        <v>0.72240000000000004</v>
      </c>
      <c r="AT45" s="11">
        <v>8.6699999999999999E-2</v>
      </c>
      <c r="AU45" s="11">
        <v>1.34E-2</v>
      </c>
      <c r="AV45" s="11">
        <v>35.526400000000002</v>
      </c>
      <c r="AW45" s="11">
        <v>1.3166</v>
      </c>
      <c r="AX45" s="11">
        <v>0.52490000000000003</v>
      </c>
      <c r="AY45" s="11">
        <v>1.95E-2</v>
      </c>
      <c r="AZ45" s="11">
        <v>0.38496042216358844</v>
      </c>
      <c r="BA45" s="11">
        <v>6.0542099192618224</v>
      </c>
      <c r="BB45" s="11">
        <v>0.71648136036625243</v>
      </c>
      <c r="BC45" s="11">
        <v>0.59130982367758178</v>
      </c>
      <c r="BD45" s="11">
        <v>0.55435627492155648</v>
      </c>
      <c r="BE45" s="27"/>
      <c r="BF45" s="5"/>
    </row>
    <row r="46" spans="2:66" ht="13.5" customHeight="1" x14ac:dyDescent="0.2">
      <c r="B46" s="10">
        <v>232</v>
      </c>
      <c r="C46" s="10">
        <v>9.5350000000000001</v>
      </c>
      <c r="D46" s="10">
        <v>232.39729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31</v>
      </c>
      <c r="Q46" s="24">
        <v>2.35</v>
      </c>
      <c r="R46" s="24">
        <v>2.14</v>
      </c>
      <c r="S46" s="24">
        <v>45.71</v>
      </c>
      <c r="T46" s="24">
        <v>105.97</v>
      </c>
      <c r="U46" s="10">
        <v>5</v>
      </c>
      <c r="V46" s="10">
        <v>0</v>
      </c>
      <c r="W46" s="10">
        <v>0</v>
      </c>
      <c r="X46" s="10">
        <v>2</v>
      </c>
      <c r="Y46" s="10">
        <v>6</v>
      </c>
      <c r="Z46" s="10">
        <v>2</v>
      </c>
      <c r="AA46" s="10">
        <v>135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4.8625999999999996</v>
      </c>
      <c r="AK46" s="10">
        <v>2.3099999999999999E-2</v>
      </c>
      <c r="AL46" s="11">
        <v>0.16839999999999999</v>
      </c>
      <c r="AM46" s="11">
        <v>8.0000000000000004E-4</v>
      </c>
      <c r="AN46" s="11">
        <v>2.2004000000000001</v>
      </c>
      <c r="AO46" s="11">
        <v>1.1900000000000001E-2</v>
      </c>
      <c r="AP46" s="11">
        <v>0.22770000000000001</v>
      </c>
      <c r="AQ46" s="11">
        <v>1.1999999999999999E-3</v>
      </c>
      <c r="AR46" s="11">
        <v>9.3048000000000002</v>
      </c>
      <c r="AS46" s="11">
        <v>4.6899999999999997E-2</v>
      </c>
      <c r="AT46" s="11">
        <v>0.17100000000000001</v>
      </c>
      <c r="AU46" s="11">
        <v>8.9999999999999998E-4</v>
      </c>
      <c r="AV46" s="11">
        <v>17.550999999999998</v>
      </c>
      <c r="AW46" s="11">
        <v>0.28499999999999998</v>
      </c>
      <c r="AX46" s="11">
        <v>0.25729999999999997</v>
      </c>
      <c r="AY46" s="11">
        <v>4.1999999999999997E-3</v>
      </c>
      <c r="AZ46" s="11">
        <v>6.1030927835051464E-2</v>
      </c>
      <c r="BA46" s="11">
        <v>1.5046783625730991</v>
      </c>
      <c r="BB46" s="11">
        <v>0.2014942797104832</v>
      </c>
      <c r="BC46" s="11">
        <v>0.13944845416352467</v>
      </c>
      <c r="BD46" s="11">
        <v>-0.1546694873240089</v>
      </c>
      <c r="BE46" s="27"/>
      <c r="BF46" s="5"/>
    </row>
    <row r="47" spans="2:66" ht="13.5" customHeight="1" x14ac:dyDescent="0.2">
      <c r="B47" s="10">
        <v>232</v>
      </c>
      <c r="C47" s="10">
        <v>9.5429999999999993</v>
      </c>
      <c r="D47" s="10">
        <v>232.39762999999999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31</v>
      </c>
      <c r="Q47" s="24">
        <v>2.35</v>
      </c>
      <c r="R47" s="24">
        <v>2.14</v>
      </c>
      <c r="S47" s="24">
        <v>45.61</v>
      </c>
      <c r="T47" s="24">
        <v>106.06</v>
      </c>
      <c r="U47" s="10">
        <v>5</v>
      </c>
      <c r="V47" s="10">
        <v>0</v>
      </c>
      <c r="W47" s="10">
        <v>0</v>
      </c>
      <c r="X47" s="10">
        <v>2</v>
      </c>
      <c r="Y47" s="10">
        <v>6</v>
      </c>
      <c r="Z47" s="10">
        <v>2</v>
      </c>
      <c r="AA47" s="10">
        <v>135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1.2077</v>
      </c>
      <c r="AK47" s="10">
        <v>2.9399999999999999E-2</v>
      </c>
      <c r="AL47" s="11">
        <v>4.1500000000000002E-2</v>
      </c>
      <c r="AM47" s="11">
        <v>1E-3</v>
      </c>
      <c r="AN47" s="11">
        <v>2.2029999999999998</v>
      </c>
      <c r="AO47" s="11">
        <v>2.8500000000000001E-2</v>
      </c>
      <c r="AP47" s="11">
        <v>0.22589999999999999</v>
      </c>
      <c r="AQ47" s="11">
        <v>2.8999999999999998E-3</v>
      </c>
      <c r="AR47" s="11">
        <v>2.3422999999999998</v>
      </c>
      <c r="AS47" s="11">
        <v>7.1099999999999997E-2</v>
      </c>
      <c r="AT47" s="11">
        <v>4.2700000000000002E-2</v>
      </c>
      <c r="AU47" s="11">
        <v>1.2999999999999999E-3</v>
      </c>
      <c r="AV47" s="11">
        <v>42.960299999999997</v>
      </c>
      <c r="AW47" s="11">
        <v>0.77580000000000005</v>
      </c>
      <c r="AX47" s="11">
        <v>0.62409999999999999</v>
      </c>
      <c r="AY47" s="11">
        <v>1.1299999999999999E-2</v>
      </c>
      <c r="AZ47" s="11">
        <v>0.46847058823529414</v>
      </c>
      <c r="BA47" s="11">
        <v>14.615925058548008</v>
      </c>
      <c r="BB47" s="11">
        <v>0.87192561487702469</v>
      </c>
      <c r="BC47" s="11">
        <v>0.74742886527254038</v>
      </c>
      <c r="BD47" s="11">
        <v>0.55686696576302008</v>
      </c>
      <c r="BE47" s="27"/>
      <c r="BF47" s="5"/>
    </row>
    <row r="48" spans="2:66" ht="13.5" customHeight="1" x14ac:dyDescent="0.2">
      <c r="B48" s="10">
        <v>232</v>
      </c>
      <c r="C48" s="10">
        <v>9.5500000000000007</v>
      </c>
      <c r="D48" s="10">
        <v>232.39792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31</v>
      </c>
      <c r="Q48" s="24">
        <v>2.35</v>
      </c>
      <c r="R48" s="24">
        <v>2.14</v>
      </c>
      <c r="S48" s="24">
        <v>45.53</v>
      </c>
      <c r="T48" s="24">
        <v>106.14</v>
      </c>
      <c r="U48" s="10">
        <v>5</v>
      </c>
      <c r="V48" s="10">
        <v>0</v>
      </c>
      <c r="W48" s="10">
        <v>0</v>
      </c>
      <c r="X48" s="10">
        <v>2</v>
      </c>
      <c r="Y48" s="10">
        <v>6</v>
      </c>
      <c r="Z48" s="10">
        <v>2</v>
      </c>
      <c r="AA48" s="10">
        <v>135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10.292999999999999</v>
      </c>
      <c r="AK48" s="10">
        <v>0.1076</v>
      </c>
      <c r="AL48" s="11">
        <v>0.35099999999999998</v>
      </c>
      <c r="AM48" s="11">
        <v>3.7000000000000002E-3</v>
      </c>
      <c r="AN48" s="11">
        <v>3.7475999999999998</v>
      </c>
      <c r="AO48" s="11">
        <v>1.04E-2</v>
      </c>
      <c r="AP48" s="11">
        <v>0.38129999999999997</v>
      </c>
      <c r="AQ48" s="11">
        <v>1.1000000000000001E-3</v>
      </c>
      <c r="AR48" s="11">
        <v>19.035900000000002</v>
      </c>
      <c r="AS48" s="11">
        <v>0.1676</v>
      </c>
      <c r="AT48" s="11">
        <v>0.34429999999999999</v>
      </c>
      <c r="AU48" s="11">
        <v>3.0000000000000001E-3</v>
      </c>
      <c r="AV48" s="11">
        <v>29.232299999999999</v>
      </c>
      <c r="AW48" s="11">
        <v>1.46E-2</v>
      </c>
      <c r="AX48" s="11">
        <v>0.4214</v>
      </c>
      <c r="AY48" s="11">
        <v>2.0000000000000001E-4</v>
      </c>
      <c r="AZ48" s="11">
        <v>4.9956397159586427E-2</v>
      </c>
      <c r="BA48" s="11">
        <v>1.2239326169038629</v>
      </c>
      <c r="BB48" s="11">
        <v>0.1006921770928562</v>
      </c>
      <c r="BC48" s="11">
        <v>9.137236311922256E-2</v>
      </c>
      <c r="BD48" s="11">
        <v>0.44060076261106235</v>
      </c>
      <c r="BE48" s="27"/>
      <c r="BF48" s="5"/>
    </row>
    <row r="49" spans="2:57" ht="13.5" customHeight="1" x14ac:dyDescent="0.2">
      <c r="B49" s="10">
        <v>232</v>
      </c>
      <c r="C49" s="10">
        <v>9.5570000000000004</v>
      </c>
      <c r="D49" s="10">
        <v>232.39821000000001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31</v>
      </c>
      <c r="Q49" s="24">
        <v>2.35</v>
      </c>
      <c r="R49" s="24">
        <v>2.14</v>
      </c>
      <c r="S49" s="24">
        <v>45.44</v>
      </c>
      <c r="T49" s="24">
        <v>106.22</v>
      </c>
      <c r="U49" s="10">
        <v>5</v>
      </c>
      <c r="V49" s="10">
        <v>0</v>
      </c>
      <c r="W49" s="10">
        <v>0</v>
      </c>
      <c r="X49" s="10">
        <v>2</v>
      </c>
      <c r="Y49" s="10">
        <v>6</v>
      </c>
      <c r="Z49" s="10">
        <v>2</v>
      </c>
      <c r="AA49" s="10">
        <v>135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1.9459</v>
      </c>
      <c r="AK49" s="10">
        <v>9.8900000000000002E-2</v>
      </c>
      <c r="AL49" s="11">
        <v>6.59E-2</v>
      </c>
      <c r="AM49" s="11">
        <v>3.3E-3</v>
      </c>
      <c r="AN49" s="11">
        <v>2.1372</v>
      </c>
      <c r="AO49" s="11">
        <v>7.0800000000000002E-2</v>
      </c>
      <c r="AP49" s="11">
        <v>0.21579999999999999</v>
      </c>
      <c r="AQ49" s="11">
        <v>7.1999999999999998E-3</v>
      </c>
      <c r="AR49" s="11">
        <v>3.6568999999999998</v>
      </c>
      <c r="AS49" s="11">
        <v>0.19939999999999999</v>
      </c>
      <c r="AT49" s="11">
        <v>6.5699999999999995E-2</v>
      </c>
      <c r="AU49" s="11">
        <v>3.5999999999999999E-3</v>
      </c>
      <c r="AV49" s="11">
        <v>35.114600000000003</v>
      </c>
      <c r="AW49" s="11">
        <v>1.7493000000000001</v>
      </c>
      <c r="AX49" s="11">
        <v>0.50229999999999997</v>
      </c>
      <c r="AY49" s="11">
        <v>2.5000000000000001E-2</v>
      </c>
      <c r="AZ49" s="11">
        <v>0.39896950285475558</v>
      </c>
      <c r="BA49" s="11">
        <v>7.6453576864535773</v>
      </c>
      <c r="BB49" s="11">
        <v>0.76866197183098595</v>
      </c>
      <c r="BC49" s="11">
        <v>0.61320224719101124</v>
      </c>
      <c r="BD49" s="11">
        <v>0.4682839938126101</v>
      </c>
      <c r="BE49" s="27"/>
    </row>
    <row r="50" spans="2:57" ht="13.5" customHeight="1" x14ac:dyDescent="0.2">
      <c r="B50" s="10">
        <v>232</v>
      </c>
      <c r="C50" s="10">
        <v>9.4550000000000001</v>
      </c>
      <c r="D50" s="10">
        <v>232.39395999999999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31</v>
      </c>
      <c r="Q50" s="24">
        <v>2.35</v>
      </c>
      <c r="R50" s="24">
        <v>2.14</v>
      </c>
      <c r="S50" s="24">
        <v>46.68</v>
      </c>
      <c r="T50" s="24">
        <v>105.05</v>
      </c>
      <c r="U50" s="10">
        <v>5</v>
      </c>
      <c r="V50" s="10">
        <v>0</v>
      </c>
      <c r="W50" s="10">
        <v>0</v>
      </c>
      <c r="X50" s="10">
        <v>2</v>
      </c>
      <c r="Y50" s="10">
        <v>6</v>
      </c>
      <c r="Z50" s="10">
        <v>2</v>
      </c>
      <c r="AA50" s="10">
        <v>135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5.4386999999999999</v>
      </c>
      <c r="AK50" s="10">
        <v>0.12609999999999999</v>
      </c>
      <c r="AL50" s="11">
        <v>0.2059</v>
      </c>
      <c r="AM50" s="11">
        <v>4.7999999999999996E-3</v>
      </c>
      <c r="AN50" s="11">
        <v>1.9430000000000001</v>
      </c>
      <c r="AO50" s="11">
        <v>4.9799999999999997E-2</v>
      </c>
      <c r="AP50" s="11">
        <v>0.221</v>
      </c>
      <c r="AQ50" s="11">
        <v>5.7000000000000002E-3</v>
      </c>
      <c r="AR50" s="11">
        <v>10.089700000000001</v>
      </c>
      <c r="AS50" s="11">
        <v>0.21049999999999999</v>
      </c>
      <c r="AT50" s="11">
        <v>0.20280000000000001</v>
      </c>
      <c r="AU50" s="11">
        <v>4.1999999999999997E-3</v>
      </c>
      <c r="AV50" s="11">
        <v>15.304600000000001</v>
      </c>
      <c r="AW50" s="11">
        <v>0.38479999999999998</v>
      </c>
      <c r="AX50" s="11">
        <v>0.2465</v>
      </c>
      <c r="AY50" s="11">
        <v>6.1999999999999998E-3</v>
      </c>
      <c r="AZ50" s="11">
        <v>5.4545454545454529E-2</v>
      </c>
      <c r="BA50" s="11">
        <v>1.2154832347140039</v>
      </c>
      <c r="BB50" s="11">
        <v>9.7262408190518554E-2</v>
      </c>
      <c r="BC50" s="11">
        <v>6.9050879595491388E-2</v>
      </c>
      <c r="BD50" s="11">
        <v>0.56345545223998161</v>
      </c>
      <c r="BE50" s="27"/>
    </row>
    <row r="51" spans="2:57" ht="13.5" customHeight="1" x14ac:dyDescent="0.2">
      <c r="B51" s="10">
        <v>232</v>
      </c>
      <c r="C51" s="10">
        <v>9.2260000000000009</v>
      </c>
      <c r="D51" s="10">
        <v>232.38442000000001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31</v>
      </c>
      <c r="Q51" s="24">
        <v>2.35</v>
      </c>
      <c r="R51" s="24">
        <v>2.14</v>
      </c>
      <c r="S51" s="24">
        <v>49.47</v>
      </c>
      <c r="T51" s="24">
        <v>102.56</v>
      </c>
      <c r="U51" s="10">
        <v>5</v>
      </c>
      <c r="V51" s="10">
        <v>0</v>
      </c>
      <c r="W51" s="10">
        <v>0</v>
      </c>
      <c r="X51" s="10">
        <v>2</v>
      </c>
      <c r="Y51" s="10">
        <v>6</v>
      </c>
      <c r="Z51" s="10">
        <v>2</v>
      </c>
      <c r="AA51" s="10">
        <v>135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22.282499999999999</v>
      </c>
      <c r="AK51" s="26">
        <v>9.4999999999999998E-3</v>
      </c>
      <c r="AL51" s="26">
        <v>0.69750000000000001</v>
      </c>
      <c r="AM51" s="26">
        <v>5.0000000000000001E-4</v>
      </c>
      <c r="AN51" s="26">
        <v>7.2970000000000006</v>
      </c>
      <c r="AO51" s="26">
        <v>2.9999999999999996E-3</v>
      </c>
      <c r="AP51" s="26">
        <v>0.68599999999999994</v>
      </c>
      <c r="AQ51" s="26">
        <v>5.0000000000000001E-4</v>
      </c>
      <c r="AR51" s="26">
        <v>41.893000000000001</v>
      </c>
      <c r="AS51" s="26">
        <v>1.55E-2</v>
      </c>
      <c r="AT51" s="26">
        <v>0.6984999999999999</v>
      </c>
      <c r="AU51" s="26">
        <v>5.0000000000000001E-4</v>
      </c>
      <c r="AV51" s="26">
        <v>50.903799999999997</v>
      </c>
      <c r="AW51" s="26">
        <v>2.9100000000000001E-2</v>
      </c>
      <c r="AX51" s="26">
        <v>0.66769999999999996</v>
      </c>
      <c r="AY51" s="26">
        <v>4.0000000000000002E-4</v>
      </c>
      <c r="AZ51" s="11">
        <v>-1.3518504838590519E-2</v>
      </c>
      <c r="BA51" s="11">
        <v>23.897637795275593</v>
      </c>
      <c r="BB51" s="11">
        <v>-2.2544283413848589E-2</v>
      </c>
      <c r="BC51" s="11">
        <v>-2.4756189047261769E-2</v>
      </c>
      <c r="BD51" s="11">
        <v>0.44347655621081827</v>
      </c>
      <c r="BE51" s="27"/>
    </row>
    <row r="52" spans="2:57" ht="13.5" customHeight="1" x14ac:dyDescent="0.2">
      <c r="B52" s="10">
        <v>232</v>
      </c>
      <c r="C52" s="10">
        <v>9.2159999999999993</v>
      </c>
      <c r="D52" s="10">
        <v>232.38399999999999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31</v>
      </c>
      <c r="Q52" s="24">
        <v>2.35</v>
      </c>
      <c r="R52" s="24">
        <v>2.14</v>
      </c>
      <c r="S52" s="24">
        <v>49.59</v>
      </c>
      <c r="T52" s="24">
        <v>102.45</v>
      </c>
      <c r="U52" s="10">
        <v>5</v>
      </c>
      <c r="V52" s="10">
        <v>0</v>
      </c>
      <c r="W52" s="10">
        <v>0</v>
      </c>
      <c r="X52" s="10">
        <v>2</v>
      </c>
      <c r="Y52" s="10">
        <v>6</v>
      </c>
      <c r="Z52" s="10">
        <v>2</v>
      </c>
      <c r="AA52" s="10">
        <v>135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31.959399999999999</v>
      </c>
      <c r="AK52" s="10">
        <v>5.7700000000000001E-2</v>
      </c>
      <c r="AL52" s="11">
        <v>0.99209999999999998</v>
      </c>
      <c r="AM52" s="11">
        <v>1.8E-3</v>
      </c>
      <c r="AN52" s="11">
        <v>10.6374</v>
      </c>
      <c r="AO52" s="11">
        <v>1.49E-2</v>
      </c>
      <c r="AP52" s="11">
        <v>0.99180000000000001</v>
      </c>
      <c r="AQ52" s="11">
        <v>1.4E-3</v>
      </c>
      <c r="AR52" s="11">
        <v>59.996299999999998</v>
      </c>
      <c r="AS52" s="11">
        <v>9.69E-2</v>
      </c>
      <c r="AT52" s="11">
        <v>0.99209999999999998</v>
      </c>
      <c r="AU52" s="11">
        <v>1.6000000000000001E-3</v>
      </c>
      <c r="AV52" s="11">
        <v>76.292299999999997</v>
      </c>
      <c r="AW52" s="11">
        <v>0.13</v>
      </c>
      <c r="AX52" s="11">
        <v>0.99180000000000001</v>
      </c>
      <c r="AY52" s="11">
        <v>1.6999999999999999E-3</v>
      </c>
      <c r="AZ52" s="25">
        <v>0.75526431127681337</v>
      </c>
      <c r="BA52" s="25">
        <v>1.2716167496995647</v>
      </c>
      <c r="BB52" s="25">
        <v>0.11956979527267871</v>
      </c>
      <c r="BC52" s="25">
        <v>0.17869910211815898</v>
      </c>
      <c r="BD52" s="25">
        <v>12.998319656718412</v>
      </c>
      <c r="BE52" s="27"/>
    </row>
    <row r="53" spans="2:57" ht="13.5" customHeight="1" x14ac:dyDescent="0.2">
      <c r="B53" s="10">
        <v>232</v>
      </c>
      <c r="C53" s="10">
        <v>9.4440000000000008</v>
      </c>
      <c r="D53" s="10">
        <v>232.39349999999999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31</v>
      </c>
      <c r="Q53" s="24">
        <v>2.35</v>
      </c>
      <c r="R53" s="24">
        <v>2.14</v>
      </c>
      <c r="S53" s="24">
        <v>46.81</v>
      </c>
      <c r="T53" s="24">
        <v>104.93</v>
      </c>
      <c r="U53" s="10">
        <v>5</v>
      </c>
      <c r="V53" s="10">
        <v>0</v>
      </c>
      <c r="W53" s="10">
        <v>0</v>
      </c>
      <c r="X53" s="10">
        <v>2</v>
      </c>
      <c r="Y53" s="10">
        <v>6</v>
      </c>
      <c r="Z53" s="10">
        <v>2</v>
      </c>
      <c r="AA53" s="10">
        <v>135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26.043099999999999</v>
      </c>
      <c r="AK53" s="10">
        <v>1.9040999999999999</v>
      </c>
      <c r="AL53" s="11">
        <v>0.99880000000000002</v>
      </c>
      <c r="AM53" s="11">
        <v>7.2900000000000006E-2</v>
      </c>
      <c r="AN53" s="11">
        <v>8.6613000000000007</v>
      </c>
      <c r="AO53" s="11">
        <v>0.65469999999999995</v>
      </c>
      <c r="AP53" s="11">
        <v>0.99860000000000004</v>
      </c>
      <c r="AQ53" s="11">
        <v>7.5399999999999995E-2</v>
      </c>
      <c r="AR53" s="11">
        <v>49.051499999999997</v>
      </c>
      <c r="AS53" s="11">
        <v>3.5533999999999999</v>
      </c>
      <c r="AT53" s="11">
        <v>0.99880000000000002</v>
      </c>
      <c r="AU53" s="11">
        <v>7.2300000000000003E-2</v>
      </c>
      <c r="AV53" s="11">
        <v>61.164499999999997</v>
      </c>
      <c r="AW53" s="11">
        <v>4.7012999999999998</v>
      </c>
      <c r="AX53" s="11">
        <v>0.99860000000000004</v>
      </c>
      <c r="AY53" s="11">
        <v>7.6600000000000001E-2</v>
      </c>
      <c r="AZ53" s="25">
        <v>0.75191691323264453</v>
      </c>
      <c r="BA53" s="25">
        <v>1.246944537883653</v>
      </c>
      <c r="BB53" s="25">
        <v>0.10990237352108587</v>
      </c>
      <c r="BC53" s="25">
        <v>0.1641090718595325</v>
      </c>
      <c r="BD53" s="25">
        <v>13.396497109467269</v>
      </c>
      <c r="BE53" s="27"/>
    </row>
    <row r="54" spans="2:57" ht="13.5" customHeight="1" x14ac:dyDescent="0.2">
      <c r="B54" s="10">
        <v>232</v>
      </c>
      <c r="C54" s="10">
        <v>9.7750000000000004</v>
      </c>
      <c r="D54" s="10">
        <v>232.40728999999999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31</v>
      </c>
      <c r="Q54" s="24">
        <v>2.35</v>
      </c>
      <c r="R54" s="24">
        <v>2.14</v>
      </c>
      <c r="S54" s="24">
        <v>42.83</v>
      </c>
      <c r="T54" s="24">
        <v>108.86</v>
      </c>
      <c r="U54" s="10">
        <v>5</v>
      </c>
      <c r="V54" s="10">
        <v>0</v>
      </c>
      <c r="W54" s="10">
        <v>0</v>
      </c>
      <c r="X54" s="10">
        <v>2</v>
      </c>
      <c r="Y54" s="10">
        <v>6</v>
      </c>
      <c r="Z54" s="10">
        <v>2</v>
      </c>
      <c r="AA54" s="10">
        <v>135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36.459699999999998</v>
      </c>
      <c r="AK54" s="10">
        <v>2.3599999999999999E-2</v>
      </c>
      <c r="AL54" s="11">
        <v>1.0077</v>
      </c>
      <c r="AM54" s="11">
        <v>6.9999999999999999E-4</v>
      </c>
      <c r="AN54" s="11">
        <v>12.3528</v>
      </c>
      <c r="AO54" s="11">
        <v>1.4E-3</v>
      </c>
      <c r="AP54" s="11">
        <v>1.0076000000000001</v>
      </c>
      <c r="AQ54" s="11">
        <v>1E-4</v>
      </c>
      <c r="AR54" s="11">
        <v>68.833500000000001</v>
      </c>
      <c r="AS54" s="11">
        <v>3.3300000000000003E-2</v>
      </c>
      <c r="AT54" s="11">
        <v>1.0077</v>
      </c>
      <c r="AU54" s="11">
        <v>5.0000000000000001E-4</v>
      </c>
      <c r="AV54" s="11">
        <v>87.125</v>
      </c>
      <c r="AW54" s="11">
        <v>8.3000000000000001E-3</v>
      </c>
      <c r="AX54" s="11">
        <v>1.0076000000000001</v>
      </c>
      <c r="AY54" s="11">
        <v>1E-4</v>
      </c>
      <c r="AZ54" s="25">
        <v>0.75164710116226929</v>
      </c>
      <c r="BA54" s="25">
        <v>1.2657354340546392</v>
      </c>
      <c r="BB54" s="25">
        <v>0.11728440578743703</v>
      </c>
      <c r="BC54" s="25">
        <v>0.17536439375297599</v>
      </c>
      <c r="BD54" s="25">
        <v>13.039027121649017</v>
      </c>
      <c r="BE54" s="27"/>
    </row>
  </sheetData>
  <autoFilter ref="B9:BB54" xr:uid="{814E655E-E221-47F2-8E2F-D211907A9888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9DAA-CC63-46D6-8D8D-4707122705E2}">
  <sheetPr codeName="Sheet21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234</v>
      </c>
      <c r="C10" s="10">
        <v>9.3780000000000001</v>
      </c>
      <c r="D10" s="10">
        <v>234.39075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33.200000000000003</v>
      </c>
      <c r="Q10" s="24">
        <v>2.16</v>
      </c>
      <c r="R10" s="24">
        <v>2.93</v>
      </c>
      <c r="S10" s="24">
        <v>47.89</v>
      </c>
      <c r="T10" s="24">
        <v>105.03</v>
      </c>
      <c r="U10" s="10">
        <v>5</v>
      </c>
      <c r="V10" s="10">
        <v>3</v>
      </c>
      <c r="W10" s="10">
        <v>0</v>
      </c>
      <c r="X10" s="10">
        <v>3</v>
      </c>
      <c r="Y10" s="10">
        <v>7</v>
      </c>
      <c r="Z10" s="10">
        <v>2</v>
      </c>
      <c r="AA10" s="10">
        <v>270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0.16889999999999999</v>
      </c>
      <c r="AK10" s="10">
        <v>1.1900000000000001E-2</v>
      </c>
      <c r="AL10" s="11">
        <v>1.83E-2</v>
      </c>
      <c r="AM10" s="11">
        <v>1.2999999999999999E-3</v>
      </c>
      <c r="AN10" s="11">
        <v>0.3654</v>
      </c>
      <c r="AO10" s="11">
        <v>3.0999999999999999E-3</v>
      </c>
      <c r="AP10" s="11">
        <v>0.123</v>
      </c>
      <c r="AQ10" s="11">
        <v>1E-3</v>
      </c>
      <c r="AR10" s="11">
        <v>0.3201</v>
      </c>
      <c r="AS10" s="11">
        <v>2.3199999999999998E-2</v>
      </c>
      <c r="AT10" s="11">
        <v>1.84E-2</v>
      </c>
      <c r="AU10" s="11">
        <v>1.2999999999999999E-3</v>
      </c>
      <c r="AV10" s="11">
        <v>8.2637999999999998</v>
      </c>
      <c r="AW10" s="11">
        <v>0.43469999999999998</v>
      </c>
      <c r="AX10" s="11">
        <v>0.39360000000000001</v>
      </c>
      <c r="AY10" s="11">
        <v>2.07E-2</v>
      </c>
      <c r="AZ10" s="11">
        <v>0.52380952380952384</v>
      </c>
      <c r="BA10" s="11">
        <v>21.391304347826086</v>
      </c>
      <c r="BB10" s="11">
        <v>0.91067961165048528</v>
      </c>
      <c r="BC10" s="11">
        <v>0.6171052631578946</v>
      </c>
      <c r="BD10" s="11">
        <v>0.74464141192604238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2.2221875000000002E-2</v>
      </c>
      <c r="BJ10" s="4">
        <f>DSTDEV(PlotSort,"PhxRed",$BI$35:$BI$38)/SQRT($BH10)</f>
        <v>2.0687124637224167E-3</v>
      </c>
      <c r="BK10" s="4">
        <f>DAVERAGE(PlotSort,"PhxRedEdge",$BI$35:$BI$38)</f>
        <v>0.164528125</v>
      </c>
      <c r="BL10" s="4">
        <f>DSTDEV(PlotSort,"PhxRedEdge",$BI$35:$BI$38)/SQRT($BH10)</f>
        <v>1.8101299428925674E-2</v>
      </c>
      <c r="BM10" s="4">
        <f>DAVERAGE(PlotSort,"TMRed",$BI$35:$BI$38)</f>
        <v>2.2828125000000008E-2</v>
      </c>
      <c r="BN10" s="4">
        <f>DSTDEV(PlotSort,"TMRed",$BI$35:$BI$38)/SQRT($BH10)</f>
        <v>2.1751169526166782E-3</v>
      </c>
      <c r="BO10" s="4">
        <f>DAVERAGE(PlotSort,"TMNIR",$BI$35:$BI$38)</f>
        <v>0.47812187500000003</v>
      </c>
      <c r="BP10" s="4">
        <f>DSTDEV(PlotSort,"TMNIR",$BI$35:$BI$38)/SQRT($BH10)</f>
        <v>4.984178329052983E-2</v>
      </c>
      <c r="BQ10" s="4">
        <f>DAVERAGE(PlotSort,"NDRE",$BI$35:$BI$38)</f>
        <v>0.48944952094076166</v>
      </c>
      <c r="BR10" s="4">
        <f>DSTDEV(PlotSort,"NDRE",$BI$35:$BI$38)/SQRT($BH10)</f>
        <v>5.2281801382573472E-3</v>
      </c>
      <c r="BS10" s="4">
        <f>DAVERAGE(PlotSort,"rvi",$BI$35:$BI$38)</f>
        <v>20.75996750991829</v>
      </c>
      <c r="BT10" s="4">
        <f>DSTDEV(PlotSort,"rvi",$BI$35:$BI$38)/SQRT($BH10)</f>
        <v>0.28289092075301547</v>
      </c>
      <c r="BU10" s="17">
        <f>DAVERAGE(PlotSort,"ndvi",$BI$35:$BI$38)</f>
        <v>0.9075981351498692</v>
      </c>
      <c r="BV10" s="4">
        <f>DSTDEV(PlotSort,"ndvi",$BI$35:$BI$38)/SQRT($BH10)</f>
        <v>1.2214035667975375E-3</v>
      </c>
      <c r="BW10" s="17">
        <f>DAVERAGE(PlotSort,"SAVI",$BI$35:$BI$38)</f>
        <v>0.65146120313382616</v>
      </c>
      <c r="BX10" s="4">
        <f>DSTDEV(PlotSort,"SAVI",$BI$35:$BI$38)/SQRT($BH10)</f>
        <v>2.013160315493458E-2</v>
      </c>
      <c r="BY10" s="17">
        <f>DAVERAGE(PlotSort,"CCCI",$BI$35:$BI$38)</f>
        <v>0.56655430333614321</v>
      </c>
      <c r="BZ10" s="4">
        <f>DSTDEV(PlotSort,"CCCI",$BI$35:$BI$38)/SQRT($BH10)</f>
        <v>2.5665057974301658E-2</v>
      </c>
    </row>
    <row r="11" spans="1:78" ht="13.5" customHeight="1" x14ac:dyDescent="0.2">
      <c r="B11" s="10">
        <v>234</v>
      </c>
      <c r="C11" s="10">
        <v>9.3699999999999992</v>
      </c>
      <c r="D11" s="10">
        <v>234.39042000000001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33.200000000000003</v>
      </c>
      <c r="Q11" s="24">
        <v>2.16</v>
      </c>
      <c r="R11" s="24">
        <v>2.93</v>
      </c>
      <c r="S11" s="24">
        <v>47.98</v>
      </c>
      <c r="T11" s="24">
        <v>104.94</v>
      </c>
      <c r="U11" s="10">
        <v>5</v>
      </c>
      <c r="V11" s="10">
        <v>3</v>
      </c>
      <c r="W11" s="10">
        <v>0</v>
      </c>
      <c r="X11" s="10">
        <v>3</v>
      </c>
      <c r="Y11" s="10">
        <v>7</v>
      </c>
      <c r="Z11" s="10">
        <v>2</v>
      </c>
      <c r="AA11" s="10">
        <v>270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0.18529999999999999</v>
      </c>
      <c r="AK11" s="10">
        <v>1.32E-2</v>
      </c>
      <c r="AL11" s="11">
        <v>1.9699999999999999E-2</v>
      </c>
      <c r="AM11" s="11">
        <v>1.4E-3</v>
      </c>
      <c r="AN11" s="11">
        <v>0.43869999999999998</v>
      </c>
      <c r="AO11" s="11">
        <v>1.9400000000000001E-2</v>
      </c>
      <c r="AP11" s="11">
        <v>0.14510000000000001</v>
      </c>
      <c r="AQ11" s="11">
        <v>6.4000000000000003E-3</v>
      </c>
      <c r="AR11" s="11">
        <v>0.36430000000000001</v>
      </c>
      <c r="AS11" s="11">
        <v>3.7100000000000001E-2</v>
      </c>
      <c r="AT11" s="11">
        <v>2.06E-2</v>
      </c>
      <c r="AU11" s="11">
        <v>2.0999999999999999E-3</v>
      </c>
      <c r="AV11" s="11">
        <v>8.9065999999999992</v>
      </c>
      <c r="AW11" s="11">
        <v>0.37019999999999997</v>
      </c>
      <c r="AX11" s="11">
        <v>0.41699999999999998</v>
      </c>
      <c r="AY11" s="11">
        <v>1.7299999999999999E-2</v>
      </c>
      <c r="AZ11" s="11">
        <v>0.48372175769436038</v>
      </c>
      <c r="BA11" s="11">
        <v>20.242718446601941</v>
      </c>
      <c r="BB11" s="11">
        <v>0.90585009140767825</v>
      </c>
      <c r="BC11" s="11">
        <v>0.63417235494880542</v>
      </c>
      <c r="BD11" s="11">
        <v>0.54111897616240745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1.9731249999999999E-2</v>
      </c>
      <c r="BJ11" s="4">
        <f>DSTDEV(PlotSort,"PhxRed",$BI$31:$BI$32)/SQRT($BH11)</f>
        <v>1.3483236119344669E-3</v>
      </c>
      <c r="BK11" s="4">
        <f>DAVERAGE(PlotSort,"PhxRedEdge",$BI$31:$BI$32)</f>
        <v>0.14318749999999997</v>
      </c>
      <c r="BL11" s="4">
        <f>DSTDEV(PlotSort,"PhxRedEdge",$BI$31:$BI$32)/SQRT($BH11)</f>
        <v>1.0188587876475691E-2</v>
      </c>
      <c r="BM11" s="4">
        <f>DAVERAGE(PlotSort,"TMRed",$BI$31:$BI$32)</f>
        <v>2.0356250000000003E-2</v>
      </c>
      <c r="BN11" s="4">
        <f>DSTDEV(PlotSort,"TMRed",$BI$31:$BI$32)/SQRT($BH11)</f>
        <v>1.3530819373440246E-3</v>
      </c>
      <c r="BO11" s="4">
        <f>DAVERAGE(PlotSort,"TMNIR",$BI$31:$BI$32)</f>
        <v>0.41719999999999996</v>
      </c>
      <c r="BP11" s="4">
        <f>DSTDEV(PlotSort,"TMNIR",$BI$31:$BI$32)/SQRT($BH11)</f>
        <v>3.1981071224501958E-2</v>
      </c>
      <c r="BQ11" s="4">
        <f>DAVERAGE(PlotSort,"NDRE",$BI$31:$BI$32)</f>
        <v>0.48710517034603595</v>
      </c>
      <c r="BR11" s="4">
        <f>DSTDEV(PlotSort,"NDRE",$BI$31:$BI$32)/SQRT($BH11)</f>
        <v>8.3187786976926734E-3</v>
      </c>
      <c r="BS11" s="4">
        <f>DAVERAGE(PlotSort,"rvi",$BI$31:$BI$32)</f>
        <v>20.457012978262984</v>
      </c>
      <c r="BT11" s="4">
        <f>DSTDEV(PlotSort,"rvi",$BI$31:$BI$32)/SQRT($BH11)</f>
        <v>0.47561267168267712</v>
      </c>
      <c r="BU11" s="17">
        <f>DAVERAGE(PlotSort,"ndvi",$BI$31:$BI$32)</f>
        <v>0.90610312576376706</v>
      </c>
      <c r="BV11" s="4">
        <f>DSTDEV(PlotSort,"ndvi",$BI$31:$BI$32)/SQRT($BH11)</f>
        <v>2.0776136296203804E-3</v>
      </c>
      <c r="BW11" s="17">
        <f>DAVERAGE(PlotSort,"SAVI",$BI$31:$BI$32)</f>
        <v>0.6244548744326085</v>
      </c>
      <c r="BX11" s="4">
        <f>DSTDEV(PlotSort,"SAVI",$BI$31:$BI$32)/SQRT($BH11)</f>
        <v>1.9954256959984863E-2</v>
      </c>
      <c r="BY11" s="17">
        <f>DAVERAGE(PlotSort,"CCCI",$BI$31:$BI$32)</f>
        <v>0.55783898950238753</v>
      </c>
      <c r="BZ11" s="4">
        <f>DSTDEV(PlotSort,"CCCI",$BI$31:$BI$32)/SQRT($BH11)</f>
        <v>3.9936847609089735E-2</v>
      </c>
    </row>
    <row r="12" spans="1:78" ht="13.5" customHeight="1" x14ac:dyDescent="0.2">
      <c r="B12" s="10">
        <v>234</v>
      </c>
      <c r="C12" s="10">
        <v>9.3620000000000001</v>
      </c>
      <c r="D12" s="10">
        <v>234.39008000000001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33.200000000000003</v>
      </c>
      <c r="Q12" s="24">
        <v>2.16</v>
      </c>
      <c r="R12" s="24">
        <v>2.93</v>
      </c>
      <c r="S12" s="24">
        <v>48.08</v>
      </c>
      <c r="T12" s="24">
        <v>104.85</v>
      </c>
      <c r="U12" s="10">
        <v>5</v>
      </c>
      <c r="V12" s="10">
        <v>3</v>
      </c>
      <c r="W12" s="10">
        <v>0</v>
      </c>
      <c r="X12" s="10">
        <v>3</v>
      </c>
      <c r="Y12" s="10">
        <v>7</v>
      </c>
      <c r="Z12" s="10">
        <v>2</v>
      </c>
      <c r="AA12" s="10">
        <v>270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0.21249999999999999</v>
      </c>
      <c r="AK12" s="10">
        <v>4.1000000000000003E-3</v>
      </c>
      <c r="AL12" s="11">
        <v>2.2200000000000001E-2</v>
      </c>
      <c r="AM12" s="11">
        <v>4.0000000000000002E-4</v>
      </c>
      <c r="AN12" s="11">
        <v>0.49490000000000001</v>
      </c>
      <c r="AO12" s="11">
        <v>1.6400000000000001E-2</v>
      </c>
      <c r="AP12" s="11">
        <v>0.16089999999999999</v>
      </c>
      <c r="AQ12" s="11">
        <v>5.3E-3</v>
      </c>
      <c r="AR12" s="11">
        <v>0.40720000000000001</v>
      </c>
      <c r="AS12" s="11">
        <v>9.4000000000000004E-3</v>
      </c>
      <c r="AT12" s="11">
        <v>2.2700000000000001E-2</v>
      </c>
      <c r="AU12" s="11">
        <v>5.0000000000000001E-4</v>
      </c>
      <c r="AV12" s="11">
        <v>10.7515</v>
      </c>
      <c r="AW12" s="11">
        <v>0.22259999999999999</v>
      </c>
      <c r="AX12" s="11">
        <v>0.495</v>
      </c>
      <c r="AY12" s="11">
        <v>1.0200000000000001E-2</v>
      </c>
      <c r="AZ12" s="11">
        <v>0.50937642933373994</v>
      </c>
      <c r="BA12" s="11">
        <v>21.806167400881055</v>
      </c>
      <c r="BB12" s="11">
        <v>0.91230442341124196</v>
      </c>
      <c r="BC12" s="11">
        <v>0.69612852510563039</v>
      </c>
      <c r="BD12" s="11">
        <v>0.66148183715675346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2.4712499999999995E-2</v>
      </c>
      <c r="BJ12" s="4">
        <f>DSTDEV(PlotSort,"PhxRed",$BJ$31:$BJ$32)/SQRT($BH12)</f>
        <v>3.8786367343006871E-3</v>
      </c>
      <c r="BK12" s="4">
        <f>DAVERAGE(PlotSort,"PhxRedEdge",$BJ$31:$BJ$32)</f>
        <v>0.18586875000000003</v>
      </c>
      <c r="BL12" s="4">
        <f>DSTDEV(PlotSort,"PhxRedEdge",$BJ$31:$BJ$32)/SQRT($BH12)</f>
        <v>3.4493267119287213E-2</v>
      </c>
      <c r="BM12" s="4">
        <f>DAVERAGE(PlotSort,"TMRed",$BJ$31:$BJ$32)</f>
        <v>2.5300000000000003E-2</v>
      </c>
      <c r="BN12" s="4">
        <f>DSTDEV(PlotSort,"TMRed",$BJ$31:$BJ$32)/SQRT($BH12)</f>
        <v>4.1121567739245204E-3</v>
      </c>
      <c r="BO12" s="4">
        <f>DAVERAGE(PlotSort,"TMNIR",$BJ$31:$BJ$32)</f>
        <v>0.53904375000000004</v>
      </c>
      <c r="BP12" s="4">
        <f>DSTDEV(PlotSort,"TMNIR",$BJ$31:$BJ$32)/SQRT($BH12)</f>
        <v>9.3543510361377646E-2</v>
      </c>
      <c r="BQ12" s="4">
        <f>DAVERAGE(PlotSort,"NDRE",$BJ$31:$BJ$32)</f>
        <v>0.49179387153548759</v>
      </c>
      <c r="BR12" s="4">
        <f>DSTDEV(PlotSort,"NDRE",$BJ$31:$BJ$32)/SQRT($BH12)</f>
        <v>6.5608771967397258E-3</v>
      </c>
      <c r="BS12" s="4">
        <f>DAVERAGE(PlotSort,"rvi",$BJ$31:$BJ$32)</f>
        <v>21.0629220415736</v>
      </c>
      <c r="BT12" s="4">
        <f>DSTDEV(PlotSort,"rvi",$BJ$31:$BJ$32)/SQRT($BH12)</f>
        <v>0.30386585091454771</v>
      </c>
      <c r="BU12" s="17">
        <f>DAVERAGE(PlotSort,"ndvi",$BJ$31:$BJ$32)</f>
        <v>0.90909314453597101</v>
      </c>
      <c r="BV12" s="4">
        <f>DSTDEV(PlotSort,"ndvi",$BJ$31:$BJ$32)/SQRT($BH12)</f>
        <v>1.2456851310633293E-3</v>
      </c>
      <c r="BW12" s="17">
        <f>DAVERAGE(PlotSort,"SAVI",$BJ$31:$BJ$32)</f>
        <v>0.67846753183504371</v>
      </c>
      <c r="BX12" s="4">
        <f>DSTDEV(PlotSort,"SAVI",$BJ$31:$BJ$32)/SQRT($BH12)</f>
        <v>3.4347421527900476E-2</v>
      </c>
      <c r="BY12" s="17">
        <f>DAVERAGE(PlotSort,"CCCI",$BJ$31:$BJ$32)</f>
        <v>0.57526961716989877</v>
      </c>
      <c r="BZ12" s="4">
        <f>DSTDEV(PlotSort,"CCCI",$BJ$31:$BJ$32)/SQRT($BH12)</f>
        <v>3.3429440225035092E-2</v>
      </c>
    </row>
    <row r="13" spans="1:78" ht="13.5" customHeight="1" x14ac:dyDescent="0.2">
      <c r="B13" s="10">
        <v>234</v>
      </c>
      <c r="C13" s="10">
        <v>9.3539999999999992</v>
      </c>
      <c r="D13" s="10">
        <v>234.38974999999999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33.200000000000003</v>
      </c>
      <c r="Q13" s="24">
        <v>2.16</v>
      </c>
      <c r="R13" s="24">
        <v>2.93</v>
      </c>
      <c r="S13" s="24">
        <v>48.18</v>
      </c>
      <c r="T13" s="24">
        <v>104.76</v>
      </c>
      <c r="U13" s="10">
        <v>5</v>
      </c>
      <c r="V13" s="10">
        <v>3</v>
      </c>
      <c r="W13" s="10">
        <v>0</v>
      </c>
      <c r="X13" s="10">
        <v>3</v>
      </c>
      <c r="Y13" s="10">
        <v>7</v>
      </c>
      <c r="Z13" s="10">
        <v>2</v>
      </c>
      <c r="AA13" s="10">
        <v>270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0.22489999999999999</v>
      </c>
      <c r="AK13" s="10">
        <v>2.8500000000000001E-2</v>
      </c>
      <c r="AL13" s="11">
        <v>2.3099999999999999E-2</v>
      </c>
      <c r="AM13" s="11">
        <v>2.8999999999999998E-3</v>
      </c>
      <c r="AN13" s="11">
        <v>0.53410000000000002</v>
      </c>
      <c r="AO13" s="11">
        <v>3.6600000000000001E-2</v>
      </c>
      <c r="AP13" s="11">
        <v>0.17080000000000001</v>
      </c>
      <c r="AQ13" s="11">
        <v>1.17E-2</v>
      </c>
      <c r="AR13" s="11">
        <v>0.4148</v>
      </c>
      <c r="AS13" s="11">
        <v>4.2000000000000003E-2</v>
      </c>
      <c r="AT13" s="11">
        <v>2.2700000000000001E-2</v>
      </c>
      <c r="AU13" s="11">
        <v>2.3E-3</v>
      </c>
      <c r="AV13" s="11">
        <v>10.818099999999999</v>
      </c>
      <c r="AW13" s="11">
        <v>0.18099999999999999</v>
      </c>
      <c r="AX13" s="11">
        <v>0.4899</v>
      </c>
      <c r="AY13" s="11">
        <v>8.2000000000000007E-3</v>
      </c>
      <c r="AZ13" s="11">
        <v>0.48297260481307697</v>
      </c>
      <c r="BA13" s="11">
        <v>21.581497797356828</v>
      </c>
      <c r="BB13" s="11">
        <v>0.91143191572376114</v>
      </c>
      <c r="BC13" s="11">
        <v>0.69207979458818891</v>
      </c>
      <c r="BD13" s="11">
        <v>0.52095338724551066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1.9199999999999998E-2</v>
      </c>
      <c r="BJ13" s="4">
        <f>DSTDEV(PlotSort,"PhxRed",$BL$35:$BL$36)/SQRT($BH13)</f>
        <v>7.2580005117505613E-4</v>
      </c>
      <c r="BK13" s="4">
        <f>DAVERAGE(PlotSort,"PhxRedEdge",$BL$35:$BL$36)</f>
        <v>0.13479999999999998</v>
      </c>
      <c r="BL13" s="4">
        <f>DSTDEV(PlotSort,"PhxRedEdge",$BL$35:$BL$36)/SQRT($BH13)</f>
        <v>4.415597354832072E-3</v>
      </c>
      <c r="BM13" s="4">
        <f>DAVERAGE(PlotSort,"TMRed",$BL$35:$BL$36)</f>
        <v>1.9487499999999998E-2</v>
      </c>
      <c r="BN13" s="4">
        <f>DSTDEV(PlotSort,"TMRed",$BL$35:$BL$36)/SQRT($BH13)</f>
        <v>8.0853427791988434E-4</v>
      </c>
      <c r="BO13" s="4">
        <f>DAVERAGE(PlotSort,"TMNIR",$BL$35:$BL$36)</f>
        <v>0.39773750000000002</v>
      </c>
      <c r="BP13" s="4">
        <f>DSTDEV(PlotSort,"TMNIR",$BL$35:$BL$36)/SQRT($BH13)</f>
        <v>1.4922692900172447E-2</v>
      </c>
      <c r="BQ13" s="4">
        <f>DAVERAGE(PlotSort,"NDRE",$BL$35:$BL$36)</f>
        <v>0.49284201147520385</v>
      </c>
      <c r="BR13" s="4">
        <f>DSTDEV(PlotSort,"NDRE",$BL$35:$BL$36)/SQRT($BH13)</f>
        <v>9.3066121572544097E-3</v>
      </c>
      <c r="BS13" s="4">
        <f>DAVERAGE(PlotSort,"rvi",$BL$35:$BL$36)</f>
        <v>20.500466894415922</v>
      </c>
      <c r="BT13" s="4">
        <f>DSTDEV(PlotSort,"rvi",$BL$35:$BL$36)/SQRT($BH13)</f>
        <v>0.67164768192779267</v>
      </c>
      <c r="BU13" s="17">
        <f>DAVERAGE(PlotSort,"ndvi",$BL$35:$BL$36)</f>
        <v>0.90637910428163115</v>
      </c>
      <c r="BV13" s="4">
        <f>DSTDEV(PlotSort,"ndvi",$BL$35:$BL$36)/SQRT($BH13)</f>
        <v>2.7558438834627027E-3</v>
      </c>
      <c r="BW13" s="17">
        <f>DAVERAGE(PlotSort,"SAVI",$BL$35:$BL$36)</f>
        <v>0.61704099601574836</v>
      </c>
      <c r="BX13" s="4">
        <f>DSTDEV(PlotSort,"SAVI",$BL$35:$BL$36)/SQRT($BH13)</f>
        <v>1.3172529094023017E-2</v>
      </c>
      <c r="BY13" s="17">
        <f>DAVERAGE(PlotSort,"CCCI",$BL$35:$BL$36)</f>
        <v>0.5886047804307879</v>
      </c>
      <c r="BZ13" s="4">
        <f>DSTDEV(PlotSort,"CCCI",$BL$35:$BL$36)/SQRT($BH13)</f>
        <v>4.3529961880282485E-2</v>
      </c>
    </row>
    <row r="14" spans="1:78" ht="13.5" customHeight="1" x14ac:dyDescent="0.2">
      <c r="B14" s="10">
        <v>234</v>
      </c>
      <c r="C14" s="10">
        <v>9.3460000000000001</v>
      </c>
      <c r="D14" s="10">
        <v>234.38942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33.200000000000003</v>
      </c>
      <c r="Q14" s="24">
        <v>2.16</v>
      </c>
      <c r="R14" s="24">
        <v>2.93</v>
      </c>
      <c r="S14" s="24">
        <v>48.27</v>
      </c>
      <c r="T14" s="24">
        <v>104.68</v>
      </c>
      <c r="U14" s="10">
        <v>5</v>
      </c>
      <c r="V14" s="10">
        <v>3</v>
      </c>
      <c r="W14" s="10">
        <v>0</v>
      </c>
      <c r="X14" s="10">
        <v>3</v>
      </c>
      <c r="Y14" s="10">
        <v>7</v>
      </c>
      <c r="Z14" s="10">
        <v>2</v>
      </c>
      <c r="AA14" s="10">
        <v>270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0.77349999999999997</v>
      </c>
      <c r="AK14" s="10">
        <v>4.6699999999999998E-2</v>
      </c>
      <c r="AL14" s="11">
        <v>7.8299999999999995E-2</v>
      </c>
      <c r="AM14" s="11">
        <v>4.7000000000000002E-3</v>
      </c>
      <c r="AN14" s="11">
        <v>2.1292</v>
      </c>
      <c r="AO14" s="11">
        <v>0.1593</v>
      </c>
      <c r="AP14" s="11">
        <v>0.66959999999999997</v>
      </c>
      <c r="AQ14" s="11">
        <v>5.0099999999999999E-2</v>
      </c>
      <c r="AR14" s="11">
        <v>1.5349999999999999</v>
      </c>
      <c r="AS14" s="11">
        <v>0.1019</v>
      </c>
      <c r="AT14" s="11">
        <v>8.2699999999999996E-2</v>
      </c>
      <c r="AU14" s="11">
        <v>5.4999999999999997E-3</v>
      </c>
      <c r="AV14" s="11">
        <v>41.0717</v>
      </c>
      <c r="AW14" s="11">
        <v>4.6841999999999997</v>
      </c>
      <c r="AX14" s="11">
        <v>1.8295999999999999</v>
      </c>
      <c r="AY14" s="11">
        <v>0.2087</v>
      </c>
      <c r="AZ14" s="11">
        <v>0.4641485275288092</v>
      </c>
      <c r="BA14" s="11">
        <v>22.123337363966144</v>
      </c>
      <c r="BB14" s="11">
        <v>0.91350729488051041</v>
      </c>
      <c r="BC14" s="11">
        <v>1.086245491854247</v>
      </c>
      <c r="BD14" s="11">
        <v>0.41315254740334922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2.1662499999999998E-2</v>
      </c>
      <c r="BJ14" s="4">
        <f>DSTDEV(PlotSort,"PhxRed",$BM$35:$BM$36)/SQRT($BH14)</f>
        <v>1.9175695337240518E-3</v>
      </c>
      <c r="BK14" s="4">
        <f>DAVERAGE(PlotSort,"PhxRedEdge",$BM$35:$BM$36)</f>
        <v>0.15894999999999998</v>
      </c>
      <c r="BL14" s="4">
        <f>DSTDEV(PlotSort,"PhxRedEdge",$BM$35:$BM$36)/SQRT($BH14)</f>
        <v>1.5053366179474071E-2</v>
      </c>
      <c r="BM14" s="4">
        <f>DAVERAGE(PlotSort,"TMRed",$BM$35:$BM$36)</f>
        <v>2.2187500000000002E-2</v>
      </c>
      <c r="BN14" s="4">
        <f>DSTDEV(PlotSort,"TMRed",$BM$35:$BM$36)/SQRT($BH14)</f>
        <v>1.8931427794367014E-3</v>
      </c>
      <c r="BO14" s="4">
        <f>DAVERAGE(PlotSort,"TMNIR",$BM$35:$BM$36)</f>
        <v>0.46916250000000004</v>
      </c>
      <c r="BP14" s="4">
        <f>DSTDEV(PlotSort,"TMNIR",$BM$35:$BM$36)/SQRT($BH14)</f>
        <v>4.581067095030001E-2</v>
      </c>
      <c r="BQ14" s="4">
        <f>DAVERAGE(PlotSort,"NDRE",$BM$35:$BM$36)</f>
        <v>0.49333774728251245</v>
      </c>
      <c r="BR14" s="4">
        <f>DSTDEV(PlotSort,"NDRE",$BM$35:$BM$36)/SQRT($BH14)</f>
        <v>7.1237861495685251E-3</v>
      </c>
      <c r="BS14" s="4">
        <f>DAVERAGE(PlotSort,"rvi",$BM$35:$BM$36)</f>
        <v>20.980955852827147</v>
      </c>
      <c r="BT14" s="4">
        <f>DSTDEV(PlotSort,"rvi",$BM$35:$BM$36)/SQRT($BH14)</f>
        <v>0.33941199363899788</v>
      </c>
      <c r="BU14" s="17">
        <f>DAVERAGE(PlotSort,"ndvi",$BM$35:$BM$36)</f>
        <v>0.9086848363305583</v>
      </c>
      <c r="BV14" s="4">
        <f>DSTDEV(PlotSort,"ndvi",$BM$35:$BM$36)/SQRT($BH14)</f>
        <v>1.41484842200552E-3</v>
      </c>
      <c r="BW14" s="17">
        <f>DAVERAGE(PlotSort,"SAVI",$BM$35:$BM$36)</f>
        <v>0.65749479677824807</v>
      </c>
      <c r="BX14" s="4">
        <f>DSTDEV(PlotSort,"SAVI",$BM$35:$BM$36)/SQRT($BH14)</f>
        <v>2.6350579245361119E-2</v>
      </c>
      <c r="BY14" s="17">
        <f>DAVERAGE(PlotSort,"CCCI",$BM$35:$BM$36)</f>
        <v>0.58466591075963337</v>
      </c>
      <c r="BZ14" s="4">
        <f>DSTDEV(PlotSort,"CCCI",$BM$35:$BM$36)/SQRT($BH14)</f>
        <v>3.5500438711618364E-2</v>
      </c>
    </row>
    <row r="15" spans="1:78" ht="13.5" customHeight="1" x14ac:dyDescent="0.2">
      <c r="B15" s="10">
        <v>234</v>
      </c>
      <c r="C15" s="10">
        <v>9.3390000000000004</v>
      </c>
      <c r="D15" s="10">
        <v>234.38911999999999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33.200000000000003</v>
      </c>
      <c r="Q15" s="24">
        <v>2.16</v>
      </c>
      <c r="R15" s="24">
        <v>2.93</v>
      </c>
      <c r="S15" s="24">
        <v>48.36</v>
      </c>
      <c r="T15" s="24">
        <v>104.6</v>
      </c>
      <c r="U15" s="10">
        <v>5</v>
      </c>
      <c r="V15" s="10">
        <v>3</v>
      </c>
      <c r="W15" s="10">
        <v>0</v>
      </c>
      <c r="X15" s="10">
        <v>3</v>
      </c>
      <c r="Y15" s="10">
        <v>7</v>
      </c>
      <c r="Z15" s="10">
        <v>2</v>
      </c>
      <c r="AA15" s="10">
        <v>270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0.41639999999999999</v>
      </c>
      <c r="AK15" s="10">
        <v>0.11559999999999999</v>
      </c>
      <c r="AL15" s="11">
        <v>4.1599999999999998E-2</v>
      </c>
      <c r="AM15" s="11">
        <v>1.15E-2</v>
      </c>
      <c r="AN15" s="11">
        <v>1.0205</v>
      </c>
      <c r="AO15" s="11">
        <v>0.27339999999999998</v>
      </c>
      <c r="AP15" s="11">
        <v>0.31640000000000001</v>
      </c>
      <c r="AQ15" s="11">
        <v>8.48E-2</v>
      </c>
      <c r="AR15" s="11">
        <v>0.78180000000000005</v>
      </c>
      <c r="AS15" s="11">
        <v>0.20519999999999999</v>
      </c>
      <c r="AT15" s="11">
        <v>4.1500000000000002E-2</v>
      </c>
      <c r="AU15" s="11">
        <v>1.09E-2</v>
      </c>
      <c r="AV15" s="11">
        <v>21.933599999999998</v>
      </c>
      <c r="AW15" s="11">
        <v>6.1755000000000004</v>
      </c>
      <c r="AX15" s="11">
        <v>0.96340000000000003</v>
      </c>
      <c r="AY15" s="11">
        <v>0.2712</v>
      </c>
      <c r="AZ15" s="11">
        <v>0.50554774183466167</v>
      </c>
      <c r="BA15" s="11">
        <v>23.214457831325301</v>
      </c>
      <c r="BB15" s="11">
        <v>0.91740471688725245</v>
      </c>
      <c r="BC15" s="11">
        <v>0.91889826566549271</v>
      </c>
      <c r="BD15" s="11">
        <v>0.62565759273669763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2.6362499999999997E-2</v>
      </c>
      <c r="BJ15" s="4">
        <f>DSTDEV(PlotSort,"PhxRed",$BN$35:$BN$36)/SQRT($BH15)</f>
        <v>7.4619496088010207E-3</v>
      </c>
      <c r="BK15" s="4">
        <f>DAVERAGE(PlotSort,"PhxRedEdge",$BN$35:$BN$36)</f>
        <v>0.2054125</v>
      </c>
      <c r="BL15" s="4">
        <f>DSTDEV(PlotSort,"PhxRedEdge",$BN$35:$BN$36)/SQRT($BH15)</f>
        <v>6.6630485401364362E-2</v>
      </c>
      <c r="BM15" s="4">
        <f>DAVERAGE(PlotSort,"TMRed",$BN$35:$BN$36)</f>
        <v>2.7450000000000002E-2</v>
      </c>
      <c r="BN15" s="4">
        <f>DSTDEV(PlotSort,"TMRed",$BN$35:$BN$36)/SQRT($BH15)</f>
        <v>7.9392559924898309E-3</v>
      </c>
      <c r="BO15" s="4">
        <f>DAVERAGE(PlotSort,"TMNIR",$BN$35:$BN$36)</f>
        <v>0.57642499999999985</v>
      </c>
      <c r="BP15" s="4">
        <f>DSTDEV(PlotSort,"TMNIR",$BN$35:$BN$36)/SQRT($BH15)</f>
        <v>0.18017380076510253</v>
      </c>
      <c r="BQ15" s="4">
        <f>DAVERAGE(PlotSort,"NDRE",$BN$35:$BN$36)</f>
        <v>0.47828057772281812</v>
      </c>
      <c r="BR15" s="4">
        <f>DSTDEV(PlotSort,"NDRE",$BN$35:$BN$36)/SQRT($BH15)</f>
        <v>1.2502386071333933E-2</v>
      </c>
      <c r="BS15" s="4">
        <f>DAVERAGE(PlotSort,"rvi",$BN$35:$BN$36)</f>
        <v>20.577491439602948</v>
      </c>
      <c r="BT15" s="4">
        <f>DSTDEV(PlotSort,"rvi",$BN$35:$BN$36)/SQRT($BH15)</f>
        <v>0.66668505877714157</v>
      </c>
      <c r="BU15" s="17">
        <f>DAVERAGE(PlotSort,"ndvi",$BN$35:$BN$36)</f>
        <v>0.90664376365672827</v>
      </c>
      <c r="BV15" s="4">
        <f>DSTDEV(PlotSort,"ndvi",$BN$35:$BN$36)/SQRT($BH15)</f>
        <v>3.0940310517810501E-3</v>
      </c>
      <c r="BW15" s="17">
        <f>DAVERAGE(PlotSort,"SAVI",$BN$35:$BN$36)</f>
        <v>0.67381422296305993</v>
      </c>
      <c r="BX15" s="4">
        <f>DSTDEV(PlotSort,"SAVI",$BN$35:$BN$36)/SQRT($BH15)</f>
        <v>6.1472970992720657E-2</v>
      </c>
      <c r="BY15" s="17">
        <f>DAVERAGE(PlotSort,"CCCI",$BN$35:$BN$36)</f>
        <v>0.50828061139451797</v>
      </c>
      <c r="BZ15" s="4">
        <f>DSTDEV(PlotSort,"CCCI",$BN$35:$BN$36)/SQRT($BH15)</f>
        <v>6.1024187256321152E-2</v>
      </c>
    </row>
    <row r="16" spans="1:78" ht="13.5" customHeight="1" x14ac:dyDescent="0.2">
      <c r="B16" s="10">
        <v>234</v>
      </c>
      <c r="C16" s="10">
        <v>9.3309999999999995</v>
      </c>
      <c r="D16" s="10">
        <v>234.38879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33.200000000000003</v>
      </c>
      <c r="Q16" s="24">
        <v>2.16</v>
      </c>
      <c r="R16" s="24">
        <v>2.93</v>
      </c>
      <c r="S16" s="24">
        <v>48.46</v>
      </c>
      <c r="T16" s="24">
        <v>104.51</v>
      </c>
      <c r="U16" s="10">
        <v>5</v>
      </c>
      <c r="V16" s="10">
        <v>3</v>
      </c>
      <c r="W16" s="10">
        <v>0</v>
      </c>
      <c r="X16" s="10">
        <v>3</v>
      </c>
      <c r="Y16" s="10">
        <v>7</v>
      </c>
      <c r="Z16" s="10">
        <v>2</v>
      </c>
      <c r="AA16" s="10">
        <v>270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0.25009999999999999</v>
      </c>
      <c r="AK16" s="10">
        <v>7.6E-3</v>
      </c>
      <c r="AL16" s="11">
        <v>2.46E-2</v>
      </c>
      <c r="AM16" s="11">
        <v>6.9999999999999999E-4</v>
      </c>
      <c r="AN16" s="11">
        <v>0.62409999999999999</v>
      </c>
      <c r="AO16" s="11">
        <v>1.7299999999999999E-2</v>
      </c>
      <c r="AP16" s="11">
        <v>0.19040000000000001</v>
      </c>
      <c r="AQ16" s="11">
        <v>5.3E-3</v>
      </c>
      <c r="AR16" s="11">
        <v>0.48899999999999999</v>
      </c>
      <c r="AS16" s="11">
        <v>9.7999999999999997E-3</v>
      </c>
      <c r="AT16" s="11">
        <v>2.5600000000000001E-2</v>
      </c>
      <c r="AU16" s="11">
        <v>5.0000000000000001E-4</v>
      </c>
      <c r="AV16" s="11">
        <v>12.2346</v>
      </c>
      <c r="AW16" s="11">
        <v>0.52829999999999999</v>
      </c>
      <c r="AX16" s="11">
        <v>0.52890000000000004</v>
      </c>
      <c r="AY16" s="11">
        <v>2.2800000000000001E-2</v>
      </c>
      <c r="AZ16" s="11">
        <v>0.47059641317948003</v>
      </c>
      <c r="BA16" s="11">
        <v>20.66015625</v>
      </c>
      <c r="BB16" s="11">
        <v>0.90766456266907136</v>
      </c>
      <c r="BC16" s="11">
        <v>0.71593172119487924</v>
      </c>
      <c r="BD16" s="11">
        <v>0.4644746340582705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2.3437499999999997E-2</v>
      </c>
      <c r="BJ16" s="4">
        <f>DSTDEV(PlotSort,"PhxRed",$BK$31:$BK$32)/SQRT($BH16)</f>
        <v>3.7034541871969577E-3</v>
      </c>
      <c r="BK16" s="4">
        <f>DAVERAGE(PlotSort,"PhxRedEdge",$BK$31:$BK$32)</f>
        <v>0.17967500000000003</v>
      </c>
      <c r="BL16" s="4">
        <f>DSTDEV(PlotSort,"PhxRedEdge",$BK$31:$BK$32)/SQRT($BH16)</f>
        <v>3.2987734462978799E-2</v>
      </c>
      <c r="BM16" s="4">
        <f>DAVERAGE(PlotSort,"TMRed",$BK$31:$BK$32)</f>
        <v>2.448125E-2</v>
      </c>
      <c r="BN16" s="4">
        <f>DSTDEV(PlotSort,"TMRed",$BK$31:$BK$32)/SQRT($BH16)</f>
        <v>3.9295273120101039E-3</v>
      </c>
      <c r="BO16" s="4">
        <f>DAVERAGE(PlotSort,"TMNIR",$BK$31:$BK$32)</f>
        <v>0.49236249999999998</v>
      </c>
      <c r="BP16" s="4">
        <f>DSTDEV(PlotSort,"TMNIR",$BK$31:$BK$32)/SQRT($BH16)</f>
        <v>9.0260009082557352E-2</v>
      </c>
      <c r="BQ16" s="4">
        <f>DAVERAGE(PlotSort,"NDRE",$BK$31:$BK$32)</f>
        <v>0.46469837735608416</v>
      </c>
      <c r="BR16" s="4">
        <f>DSTDEV(PlotSort,"NDRE",$BK$31:$BK$32)/SQRT($BH16)</f>
        <v>4.4229198893869044E-3</v>
      </c>
      <c r="BS16" s="4">
        <f>DAVERAGE(PlotSort,"rvi",$BK$31:$BK$32)</f>
        <v>19.716274888128837</v>
      </c>
      <c r="BT16" s="4">
        <f>DSTDEV(PlotSort,"rvi",$BK$31:$BK$32)/SQRT($BH16)</f>
        <v>0.3094132783778214</v>
      </c>
      <c r="BU16" s="17">
        <f>DAVERAGE(PlotSort,"ndvi",$BK$31:$BK$32)</f>
        <v>0.90313047181654105</v>
      </c>
      <c r="BV16" s="4">
        <f>DSTDEV(PlotSort,"ndvi",$BK$31:$BK$32)/SQRT($BH16)</f>
        <v>1.4653341113023228E-3</v>
      </c>
      <c r="BW16" s="17">
        <f>DAVERAGE(PlotSort,"SAVI",$BK$31:$BK$32)</f>
        <v>0.64750746599391795</v>
      </c>
      <c r="BX16" s="4">
        <f>DSTDEV(PlotSort,"SAVI",$BK$31:$BK$32)/SQRT($BH16)</f>
        <v>3.154352532726859E-2</v>
      </c>
      <c r="BY16" s="17">
        <f>DAVERAGE(PlotSort,"CCCI",$BK$31:$BK$32)</f>
        <v>0.44489925382015655</v>
      </c>
      <c r="BZ16" s="4">
        <f>DSTDEV(PlotSort,"CCCI",$BK$31:$BK$32)/SQRT($BH16)</f>
        <v>2.1698041850598416E-2</v>
      </c>
    </row>
    <row r="17" spans="2:78" ht="13.5" customHeight="1" x14ac:dyDescent="0.2">
      <c r="B17" s="10">
        <v>234</v>
      </c>
      <c r="C17" s="10">
        <v>9.3239999999999998</v>
      </c>
      <c r="D17" s="10">
        <v>234.38849999999999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33.200000000000003</v>
      </c>
      <c r="Q17" s="24">
        <v>2.16</v>
      </c>
      <c r="R17" s="24">
        <v>2.93</v>
      </c>
      <c r="S17" s="24">
        <v>48.54</v>
      </c>
      <c r="T17" s="24">
        <v>104.43</v>
      </c>
      <c r="U17" s="10">
        <v>5</v>
      </c>
      <c r="V17" s="10">
        <v>3</v>
      </c>
      <c r="W17" s="10">
        <v>0</v>
      </c>
      <c r="X17" s="10">
        <v>3</v>
      </c>
      <c r="Y17" s="10">
        <v>7</v>
      </c>
      <c r="Z17" s="10">
        <v>2</v>
      </c>
      <c r="AA17" s="10">
        <v>270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0.39810000000000001</v>
      </c>
      <c r="AK17" s="10">
        <v>6.8999999999999999E-3</v>
      </c>
      <c r="AL17" s="11">
        <v>3.8600000000000002E-2</v>
      </c>
      <c r="AM17" s="11">
        <v>6.9999999999999999E-4</v>
      </c>
      <c r="AN17" s="11">
        <v>0.94499999999999995</v>
      </c>
      <c r="AO17" s="11">
        <v>9.1000000000000004E-3</v>
      </c>
      <c r="AP17" s="11">
        <v>0.28439999999999999</v>
      </c>
      <c r="AQ17" s="11">
        <v>2.7000000000000001E-3</v>
      </c>
      <c r="AR17" s="11">
        <v>0.75139999999999996</v>
      </c>
      <c r="AS17" s="11">
        <v>9.4000000000000004E-3</v>
      </c>
      <c r="AT17" s="11">
        <v>3.8800000000000001E-2</v>
      </c>
      <c r="AU17" s="11">
        <v>5.0000000000000001E-4</v>
      </c>
      <c r="AV17" s="11">
        <v>20.300799999999999</v>
      </c>
      <c r="AW17" s="11">
        <v>0.46589999999999998</v>
      </c>
      <c r="AX17" s="11">
        <v>0.86570000000000003</v>
      </c>
      <c r="AY17" s="11">
        <v>1.9900000000000001E-2</v>
      </c>
      <c r="AZ17" s="11">
        <v>0.50543431005999473</v>
      </c>
      <c r="BA17" s="11">
        <v>22.311855670103093</v>
      </c>
      <c r="BB17" s="11">
        <v>0.91420674405749025</v>
      </c>
      <c r="BC17" s="11">
        <v>0.8831256674973299</v>
      </c>
      <c r="BD17" s="11">
        <v>0.63448650468526724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2.1006250000000004E-2</v>
      </c>
      <c r="BJ17" s="4">
        <f>DSTDEV(PlotSort,"PhxRed",$BL$31:$BL$32)/SQRT($BH17)</f>
        <v>1.9432676250326368E-3</v>
      </c>
      <c r="BK17" s="4">
        <f>DAVERAGE(PlotSort,"PhxRedEdge",$BL$31:$BL$32)</f>
        <v>0.14938125000000002</v>
      </c>
      <c r="BL17" s="4">
        <f>DSTDEV(PlotSort,"PhxRedEdge",$BL$31:$BL$32)/SQRT($BH17)</f>
        <v>1.5347142021535023E-2</v>
      </c>
      <c r="BM17" s="4">
        <f>DAVERAGE(PlotSort,"TMRed",$BL$31:$BL$32)</f>
        <v>2.1174999999999999E-2</v>
      </c>
      <c r="BN17" s="4">
        <f>DSTDEV(PlotSort,"TMRed",$BL$31:$BL$32)/SQRT($BH17)</f>
        <v>1.9364378809212223E-3</v>
      </c>
      <c r="BO17" s="4">
        <f>DAVERAGE(PlotSort,"TMNIR",$BL$31:$BL$32)</f>
        <v>0.46388125000000002</v>
      </c>
      <c r="BP17" s="4">
        <f>DSTDEV(PlotSort,"TMNIR",$BL$31:$BL$32)/SQRT($BH17)</f>
        <v>4.5761686320499928E-2</v>
      </c>
      <c r="BQ17" s="4">
        <f>DAVERAGE(PlotSort,"NDRE",$BL$31:$BL$32)</f>
        <v>0.51420066452543933</v>
      </c>
      <c r="BR17" s="4">
        <f>DSTDEV(PlotSort,"NDRE",$BL$31:$BL$32)/SQRT($BH17)</f>
        <v>3.4256704052646157E-3</v>
      </c>
      <c r="BS17" s="4">
        <f>DAVERAGE(PlotSort,"rvi",$BL$31:$BL$32)</f>
        <v>21.803660131707751</v>
      </c>
      <c r="BT17" s="4">
        <f>DSTDEV(PlotSort,"rvi",$BL$31:$BL$32)/SQRT($BH17)</f>
        <v>0.29967245437367585</v>
      </c>
      <c r="BU17" s="17">
        <f>DAVERAGE(PlotSort,"ndvi",$BL$31:$BL$32)</f>
        <v>0.91206579848319702</v>
      </c>
      <c r="BV17" s="4">
        <f>DSTDEV(PlotSort,"ndvi",$BL$31:$BL$32)/SQRT($BH17)</f>
        <v>1.1651941623322839E-3</v>
      </c>
      <c r="BW17" s="17">
        <f>DAVERAGE(PlotSort,"SAVI",$BL$31:$BL$32)</f>
        <v>0.65541494027373437</v>
      </c>
      <c r="BX17" s="4">
        <f>DSTDEV(PlotSort,"SAVI",$BL$31:$BL$32)/SQRT($BH17)</f>
        <v>2.6040066180943362E-2</v>
      </c>
      <c r="BY17" s="17">
        <f>DAVERAGE(PlotSort,"CCCI",$BL$31:$BL$32)</f>
        <v>0.68820935285212959</v>
      </c>
      <c r="BZ17" s="4">
        <f>DSTDEV(PlotSort,"CCCI",$BL$31:$BL$32)/SQRT($BH17)</f>
        <v>1.66875702313138E-2</v>
      </c>
    </row>
    <row r="18" spans="2:78" ht="13.5" customHeight="1" x14ac:dyDescent="0.2">
      <c r="B18" s="10">
        <v>234</v>
      </c>
      <c r="C18" s="10">
        <v>9.3960000000000008</v>
      </c>
      <c r="D18" s="10">
        <v>234.39150000000001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33.200000000000003</v>
      </c>
      <c r="Q18" s="24">
        <v>2.16</v>
      </c>
      <c r="R18" s="24">
        <v>2.93</v>
      </c>
      <c r="S18" s="24">
        <v>47.67</v>
      </c>
      <c r="T18" s="24">
        <v>105.23</v>
      </c>
      <c r="U18" s="10">
        <v>5</v>
      </c>
      <c r="V18" s="10">
        <v>3</v>
      </c>
      <c r="W18" s="10">
        <v>0</v>
      </c>
      <c r="X18" s="10">
        <v>3</v>
      </c>
      <c r="Y18" s="10">
        <v>7</v>
      </c>
      <c r="Z18" s="10">
        <v>2</v>
      </c>
      <c r="AA18" s="10">
        <v>270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0.18360000000000001</v>
      </c>
      <c r="AK18" s="10">
        <v>4.4999999999999997E-3</v>
      </c>
      <c r="AL18" s="11">
        <v>2.06E-2</v>
      </c>
      <c r="AM18" s="11">
        <v>5.0000000000000001E-4</v>
      </c>
      <c r="AN18" s="11">
        <v>0.46429999999999999</v>
      </c>
      <c r="AO18" s="11">
        <v>1.14E-2</v>
      </c>
      <c r="AP18" s="11">
        <v>0.16259999999999999</v>
      </c>
      <c r="AQ18" s="11">
        <v>4.0000000000000001E-3</v>
      </c>
      <c r="AR18" s="11">
        <v>0.36919999999999997</v>
      </c>
      <c r="AS18" s="11">
        <v>1.0699999999999999E-2</v>
      </c>
      <c r="AT18" s="11">
        <v>2.2100000000000002E-2</v>
      </c>
      <c r="AU18" s="11">
        <v>5.9999999999999995E-4</v>
      </c>
      <c r="AV18" s="11">
        <v>8.6902000000000008</v>
      </c>
      <c r="AW18" s="11">
        <v>0.19550000000000001</v>
      </c>
      <c r="AX18" s="11">
        <v>0.43070000000000003</v>
      </c>
      <c r="AY18" s="11">
        <v>9.7000000000000003E-3</v>
      </c>
      <c r="AZ18" s="11">
        <v>0.45187931906286866</v>
      </c>
      <c r="BA18" s="11">
        <v>19.488687782805428</v>
      </c>
      <c r="BB18" s="11">
        <v>0.90238515901060068</v>
      </c>
      <c r="BC18" s="11">
        <v>0.64326196473551633</v>
      </c>
      <c r="BD18" s="11">
        <v>0.37718327930069334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2.6456250000000001E-2</v>
      </c>
      <c r="BJ18" s="4">
        <f>DSTDEV(PlotSort,"PhxRed",$BJ$35:$BJ$36)/SQRT($BH18)</f>
        <v>3.8750050403193012E-3</v>
      </c>
      <c r="BK18" s="4">
        <f>DAVERAGE(PlotSort,"PhxRedEdge",$BJ$35:$BJ$36)</f>
        <v>0.20044999999999999</v>
      </c>
      <c r="BL18" s="4">
        <f>DSTDEV(PlotSort,"PhxRedEdge",$BJ$35:$BJ$36)/SQRT($BH18)</f>
        <v>3.4138363073430066E-2</v>
      </c>
      <c r="BM18" s="4">
        <f>DAVERAGE(PlotSort,"TMRed",$BJ$35:$BJ$36)</f>
        <v>2.7156250000000007E-2</v>
      </c>
      <c r="BN18" s="4">
        <f>DSTDEV(PlotSort,"TMRed",$BJ$35:$BJ$36)/SQRT($BH18)</f>
        <v>4.0894678621836988E-3</v>
      </c>
      <c r="BO18" s="4">
        <f>DAVERAGE(PlotSort,"TMNIR",$BJ$35:$BJ$36)</f>
        <v>0.58575625000000009</v>
      </c>
      <c r="BP18" s="4">
        <f>DSTDEV(PlotSort,"TMNIR",$BJ$35:$BJ$36)/SQRT($BH18)</f>
        <v>9.281596843968079E-2</v>
      </c>
      <c r="BQ18" s="4">
        <f>DAVERAGE(PlotSort,"NDRE",$BJ$35:$BJ$36)</f>
        <v>0.49413881855119357</v>
      </c>
      <c r="BR18" s="4">
        <f>DSTDEV(PlotSort,"NDRE",$BJ$35:$BJ$36)/SQRT($BH18)</f>
        <v>6.2049654511290549E-3</v>
      </c>
      <c r="BS18" s="4">
        <f>DAVERAGE(PlotSort,"rvi",$BJ$35:$BJ$36)</f>
        <v>21.41801225758736</v>
      </c>
      <c r="BT18" s="4">
        <f>DSTDEV(PlotSort,"rvi",$BJ$35:$BJ$36)/SQRT($BH18)</f>
        <v>0.39272286232384623</v>
      </c>
      <c r="BU18" s="17">
        <f>DAVERAGE(PlotSort,"ndvi",$BJ$35:$BJ$36)</f>
        <v>0.91036535988961731</v>
      </c>
      <c r="BV18" s="4">
        <f>DSTDEV(PlotSort,"ndvi",$BJ$35:$BJ$36)/SQRT($BH18)</f>
        <v>1.6060528281887612E-3</v>
      </c>
      <c r="BW18" s="17">
        <f>DAVERAGE(PlotSort,"SAVI",$BJ$35:$BJ$36)</f>
        <v>0.7106563567526375</v>
      </c>
      <c r="BX18" s="4">
        <f>DSTDEV(PlotSort,"SAVI",$BJ$35:$BJ$36)/SQRT($BH18)</f>
        <v>3.3565269215027366E-2</v>
      </c>
      <c r="BY18" s="17">
        <f>DAVERAGE(PlotSort,"CCCI",$BJ$35:$BJ$36)</f>
        <v>0.58416380648287736</v>
      </c>
      <c r="BZ18" s="4">
        <f>DSTDEV(PlotSort,"CCCI",$BJ$35:$BJ$36)/SQRT($BH18)</f>
        <v>3.0310387360145793E-2</v>
      </c>
    </row>
    <row r="19" spans="2:78" ht="13.5" customHeight="1" x14ac:dyDescent="0.2">
      <c r="B19" s="10">
        <v>234</v>
      </c>
      <c r="C19" s="10">
        <v>9.4030000000000005</v>
      </c>
      <c r="D19" s="10">
        <v>234.39178999999999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33.200000000000003</v>
      </c>
      <c r="Q19" s="24">
        <v>2.16</v>
      </c>
      <c r="R19" s="24">
        <v>2.93</v>
      </c>
      <c r="S19" s="24">
        <v>47.58</v>
      </c>
      <c r="T19" s="24">
        <v>105.31</v>
      </c>
      <c r="U19" s="10">
        <v>5</v>
      </c>
      <c r="V19" s="10">
        <v>3</v>
      </c>
      <c r="W19" s="10">
        <v>0</v>
      </c>
      <c r="X19" s="10">
        <v>3</v>
      </c>
      <c r="Y19" s="10">
        <v>7</v>
      </c>
      <c r="Z19" s="10">
        <v>2</v>
      </c>
      <c r="AA19" s="10">
        <v>270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0.1618</v>
      </c>
      <c r="AK19" s="10">
        <v>1.6999999999999999E-3</v>
      </c>
      <c r="AL19" s="11">
        <v>1.8499999999999999E-2</v>
      </c>
      <c r="AM19" s="11">
        <v>2.0000000000000001E-4</v>
      </c>
      <c r="AN19" s="11">
        <v>0.38240000000000002</v>
      </c>
      <c r="AO19" s="11">
        <v>1.6000000000000001E-3</v>
      </c>
      <c r="AP19" s="11">
        <v>0.1361</v>
      </c>
      <c r="AQ19" s="11">
        <v>5.9999999999999995E-4</v>
      </c>
      <c r="AR19" s="11">
        <v>0.31069999999999998</v>
      </c>
      <c r="AS19" s="11">
        <v>2.2000000000000001E-3</v>
      </c>
      <c r="AT19" s="11">
        <v>1.89E-2</v>
      </c>
      <c r="AU19" s="11">
        <v>1E-4</v>
      </c>
      <c r="AV19" s="11">
        <v>8.5300999999999991</v>
      </c>
      <c r="AW19" s="11">
        <v>0.1394</v>
      </c>
      <c r="AX19" s="11">
        <v>0.42949999999999999</v>
      </c>
      <c r="AY19" s="11">
        <v>7.0000000000000001E-3</v>
      </c>
      <c r="AZ19" s="11">
        <v>0.51874115983026869</v>
      </c>
      <c r="BA19" s="11">
        <v>22.724867724867725</v>
      </c>
      <c r="BB19" s="11">
        <v>0.91570026761819789</v>
      </c>
      <c r="BC19" s="11">
        <v>0.64940953184310413</v>
      </c>
      <c r="BD19" s="11">
        <v>0.70193801108351117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1.7987499999999997E-2</v>
      </c>
      <c r="BJ19" s="4">
        <f>DSTDEV(PlotSort,"PhxRed",$BK$35:$BK$36)/SQRT($BH19)</f>
        <v>5.3157588044103969E-4</v>
      </c>
      <c r="BK19" s="4">
        <f>DAVERAGE(PlotSort,"PhxRedEdge",$BK$35:$BK$36)</f>
        <v>0.12860625000000001</v>
      </c>
      <c r="BL19" s="4">
        <f>DSTDEV(PlotSort,"PhxRedEdge",$BK$35:$BK$36)/SQRT($BH19)</f>
        <v>4.1033062761428318E-3</v>
      </c>
      <c r="BM19" s="4">
        <f>DAVERAGE(PlotSort,"TMRed",$BK$35:$BK$36)</f>
        <v>1.8500000000000003E-2</v>
      </c>
      <c r="BN19" s="4">
        <f>DSTDEV(PlotSort,"TMRed",$BK$35:$BK$36)/SQRT($BH19)</f>
        <v>5.7785522985144533E-4</v>
      </c>
      <c r="BO19" s="4">
        <f>DAVERAGE(PlotSort,"TMNIR",$BK$35:$BK$36)</f>
        <v>0.37048749999999997</v>
      </c>
      <c r="BP19" s="4">
        <f>DSTDEV(PlotSort,"TMNIR",$BK$35:$BK$36)/SQRT($BH19)</f>
        <v>1.0418672640184843E-2</v>
      </c>
      <c r="BQ19" s="4">
        <f>DAVERAGE(PlotSort,"NDRE",$BK$35:$BK$36)</f>
        <v>0.48476022333032992</v>
      </c>
      <c r="BR19" s="4">
        <f>DSTDEV(PlotSort,"NDRE",$BK$35:$BK$36)/SQRT($BH19)</f>
        <v>8.45851374137826E-3</v>
      </c>
      <c r="BS19" s="4">
        <f>DAVERAGE(PlotSort,"rvi",$BK$35:$BK$36)</f>
        <v>20.101922762249224</v>
      </c>
      <c r="BT19" s="4">
        <f>DSTDEV(PlotSort,"rvi",$BK$35:$BK$36)/SQRT($BH19)</f>
        <v>0.34469082281672814</v>
      </c>
      <c r="BU19" s="17">
        <f>DAVERAGE(PlotSort,"ndvi",$BK$35:$BK$36)</f>
        <v>0.90483091041012065</v>
      </c>
      <c r="BV19" s="4">
        <f>DSTDEV(PlotSort,"ndvi",$BK$35:$BK$36)/SQRT($BH19)</f>
        <v>1.6018136158860432E-3</v>
      </c>
      <c r="BW19" s="17">
        <f>DAVERAGE(PlotSort,"SAVI",$BK$35:$BK$36)</f>
        <v>0.59226604951501483</v>
      </c>
      <c r="BX19" s="4">
        <f>DSTDEV(PlotSort,"SAVI",$BK$35:$BK$36)/SQRT($BH19)</f>
        <v>9.0181584978082929E-3</v>
      </c>
      <c r="BY19" s="17">
        <f>DAVERAGE(PlotSort,"CCCI",$BK$35:$BK$36)</f>
        <v>0.54894480018940883</v>
      </c>
      <c r="BZ19" s="4">
        <f>DSTDEV(PlotSort,"CCCI",$BK$35:$BK$36)/SQRT($BH19)</f>
        <v>4.1982630948305087E-2</v>
      </c>
    </row>
    <row r="20" spans="2:78" ht="13.5" customHeight="1" x14ac:dyDescent="0.2">
      <c r="B20" s="10">
        <v>234</v>
      </c>
      <c r="C20" s="10">
        <v>9.4109999999999996</v>
      </c>
      <c r="D20" s="10">
        <v>234.39213000000001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33.200000000000003</v>
      </c>
      <c r="Q20" s="24">
        <v>2.16</v>
      </c>
      <c r="R20" s="24">
        <v>2.93</v>
      </c>
      <c r="S20" s="24">
        <v>47.49</v>
      </c>
      <c r="T20" s="24">
        <v>105.4</v>
      </c>
      <c r="U20" s="10">
        <v>5</v>
      </c>
      <c r="V20" s="10">
        <v>3</v>
      </c>
      <c r="W20" s="10">
        <v>0</v>
      </c>
      <c r="X20" s="10">
        <v>3</v>
      </c>
      <c r="Y20" s="10">
        <v>7</v>
      </c>
      <c r="Z20" s="10">
        <v>2</v>
      </c>
      <c r="AA20" s="10">
        <v>270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0.15770000000000001</v>
      </c>
      <c r="AK20" s="10">
        <v>1.5E-3</v>
      </c>
      <c r="AL20" s="11">
        <v>1.83E-2</v>
      </c>
      <c r="AM20" s="11">
        <v>2.0000000000000001E-4</v>
      </c>
      <c r="AN20" s="11">
        <v>0.35930000000000001</v>
      </c>
      <c r="AO20" s="11">
        <v>3.0999999999999999E-3</v>
      </c>
      <c r="AP20" s="11">
        <v>0.1303</v>
      </c>
      <c r="AQ20" s="11">
        <v>1.1000000000000001E-3</v>
      </c>
      <c r="AR20" s="11">
        <v>0.29899999999999999</v>
      </c>
      <c r="AS20" s="11">
        <v>4.0000000000000001E-3</v>
      </c>
      <c r="AT20" s="11">
        <v>1.8499999999999999E-2</v>
      </c>
      <c r="AU20" s="11">
        <v>2.0000000000000001E-4</v>
      </c>
      <c r="AV20" s="11">
        <v>8.0974000000000004</v>
      </c>
      <c r="AW20" s="11">
        <v>2.0999999999999999E-3</v>
      </c>
      <c r="AX20" s="11">
        <v>0.4153</v>
      </c>
      <c r="AY20" s="11">
        <v>1E-4</v>
      </c>
      <c r="AZ20" s="11">
        <v>0.52236070381231681</v>
      </c>
      <c r="BA20" s="11">
        <v>22.44864864864865</v>
      </c>
      <c r="BB20" s="11">
        <v>0.91470723835869061</v>
      </c>
      <c r="BC20" s="11">
        <v>0.63739558792032558</v>
      </c>
      <c r="BD20" s="11">
        <v>0.72450086881248366</v>
      </c>
      <c r="BE20" s="27"/>
    </row>
    <row r="21" spans="2:78" ht="13.5" customHeight="1" x14ac:dyDescent="0.2">
      <c r="B21" s="10">
        <v>234</v>
      </c>
      <c r="C21" s="10">
        <v>9.4190000000000005</v>
      </c>
      <c r="D21" s="10">
        <v>234.39246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33.200000000000003</v>
      </c>
      <c r="Q21" s="24">
        <v>2.16</v>
      </c>
      <c r="R21" s="24">
        <v>2.93</v>
      </c>
      <c r="S21" s="24">
        <v>47.39</v>
      </c>
      <c r="T21" s="24">
        <v>105.49</v>
      </c>
      <c r="U21" s="10">
        <v>5</v>
      </c>
      <c r="V21" s="10">
        <v>3</v>
      </c>
      <c r="W21" s="10">
        <v>0</v>
      </c>
      <c r="X21" s="10">
        <v>3</v>
      </c>
      <c r="Y21" s="10">
        <v>7</v>
      </c>
      <c r="Z21" s="10">
        <v>2</v>
      </c>
      <c r="AA21" s="10">
        <v>270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0.17560000000000001</v>
      </c>
      <c r="AK21" s="10">
        <v>3.0000000000000001E-3</v>
      </c>
      <c r="AL21" s="11">
        <v>2.0799999999999999E-2</v>
      </c>
      <c r="AM21" s="11">
        <v>4.0000000000000002E-4</v>
      </c>
      <c r="AN21" s="11">
        <v>0.39319999999999999</v>
      </c>
      <c r="AO21" s="11">
        <v>2.3400000000000001E-2</v>
      </c>
      <c r="AP21" s="11">
        <v>0.14530000000000001</v>
      </c>
      <c r="AQ21" s="11">
        <v>8.6999999999999994E-3</v>
      </c>
      <c r="AR21" s="11">
        <v>0.32769999999999999</v>
      </c>
      <c r="AS21" s="11">
        <v>1.2999999999999999E-2</v>
      </c>
      <c r="AT21" s="11">
        <v>2.06E-2</v>
      </c>
      <c r="AU21" s="11">
        <v>8.0000000000000004E-4</v>
      </c>
      <c r="AV21" s="11">
        <v>8.6965000000000003</v>
      </c>
      <c r="AW21" s="11">
        <v>0.19339999999999999</v>
      </c>
      <c r="AX21" s="11">
        <v>0.45450000000000002</v>
      </c>
      <c r="AY21" s="11">
        <v>1.01E-2</v>
      </c>
      <c r="AZ21" s="11">
        <v>0.51550516838946325</v>
      </c>
      <c r="BA21" s="11">
        <v>22.063106796116504</v>
      </c>
      <c r="BB21" s="11">
        <v>0.91328141443906541</v>
      </c>
      <c r="BC21" s="11">
        <v>0.66747000307660742</v>
      </c>
      <c r="BD21" s="11">
        <v>0.69173441897042653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0.25259999999999999</v>
      </c>
      <c r="BJ21" s="4"/>
      <c r="BK21" s="4">
        <f>DAVERAGE(PlotSort2,"PhxRedEdge",$BO$31:$BO$32)</f>
        <v>0.26850000000000002</v>
      </c>
      <c r="BL21" s="4"/>
      <c r="BM21" s="4">
        <f>DAVERAGE(PlotSort2,"TMRed",$BO$31:$BO$32)</f>
        <v>0.24959999999999999</v>
      </c>
      <c r="BN21" s="4"/>
      <c r="BO21" s="4">
        <f>DAVERAGE(PlotSort2,"TMNIR",$BO$31:$BO$32)</f>
        <v>0.3039</v>
      </c>
      <c r="BP21" s="4"/>
      <c r="BQ21" s="4">
        <f>DAVERAGE(PlotSort2,"NDRE",$BO$31:$BO$32)</f>
        <v>6.1844863731656159E-2</v>
      </c>
      <c r="BR21" s="4"/>
      <c r="BS21" s="4">
        <f>DAVERAGE(PlotSort2,"rvi",$BO$31:$BO$32)</f>
        <v>1.2175480769230771</v>
      </c>
      <c r="BT21" s="4"/>
      <c r="BU21" s="17">
        <f>DAVERAGE(PlotSort2,"ndvi",$BO$31:$BO$32)</f>
        <v>9.8102981029810327E-2</v>
      </c>
      <c r="BV21" s="4"/>
      <c r="BW21" s="17">
        <f>DAVERAGE(PlotSort2,"SAVI",$BO$31:$BO$32)</f>
        <v>7.731371618414809E-2</v>
      </c>
      <c r="BX21" s="4"/>
      <c r="BY21" s="17">
        <f>DAVERAGE(PlotSort2,"CCCI",$BO$31:$BO$32)</f>
        <v>0.69544408555498116</v>
      </c>
      <c r="BZ21" s="4"/>
    </row>
    <row r="22" spans="2:78" ht="13.5" customHeight="1" x14ac:dyDescent="0.2">
      <c r="B22" s="10">
        <v>234</v>
      </c>
      <c r="C22" s="10">
        <v>9.4280000000000008</v>
      </c>
      <c r="D22" s="10">
        <v>234.39283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33.200000000000003</v>
      </c>
      <c r="Q22" s="24">
        <v>2.16</v>
      </c>
      <c r="R22" s="24">
        <v>2.93</v>
      </c>
      <c r="S22" s="24">
        <v>47.28</v>
      </c>
      <c r="T22" s="24">
        <v>105.59</v>
      </c>
      <c r="U22" s="10">
        <v>5</v>
      </c>
      <c r="V22" s="10">
        <v>3</v>
      </c>
      <c r="W22" s="10">
        <v>0</v>
      </c>
      <c r="X22" s="10">
        <v>3</v>
      </c>
      <c r="Y22" s="10">
        <v>7</v>
      </c>
      <c r="Z22" s="10">
        <v>2</v>
      </c>
      <c r="AA22" s="10">
        <v>270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0.14169999999999999</v>
      </c>
      <c r="AK22" s="10">
        <v>1.1000000000000001E-3</v>
      </c>
      <c r="AL22" s="11">
        <v>1.7100000000000001E-2</v>
      </c>
      <c r="AM22" s="11">
        <v>1E-4</v>
      </c>
      <c r="AN22" s="11">
        <v>0.33960000000000001</v>
      </c>
      <c r="AO22" s="11">
        <v>5.7000000000000002E-3</v>
      </c>
      <c r="AP22" s="11">
        <v>0.1283</v>
      </c>
      <c r="AQ22" s="11">
        <v>2.2000000000000001E-3</v>
      </c>
      <c r="AR22" s="11">
        <v>0.26190000000000002</v>
      </c>
      <c r="AS22" s="11">
        <v>4.4999999999999997E-3</v>
      </c>
      <c r="AT22" s="11">
        <v>1.6899999999999998E-2</v>
      </c>
      <c r="AU22" s="11">
        <v>2.9999999999999997E-4</v>
      </c>
      <c r="AV22" s="11">
        <v>7.7210000000000001</v>
      </c>
      <c r="AW22" s="11">
        <v>0.2288</v>
      </c>
      <c r="AX22" s="11">
        <v>0.4123</v>
      </c>
      <c r="AY22" s="11">
        <v>1.2200000000000001E-2</v>
      </c>
      <c r="AZ22" s="11">
        <v>0.5253422123566408</v>
      </c>
      <c r="BA22" s="11">
        <v>24.396449704142015</v>
      </c>
      <c r="BB22" s="11">
        <v>0.92124883504193833</v>
      </c>
      <c r="BC22" s="11">
        <v>0.63829100301334485</v>
      </c>
      <c r="BD22" s="11">
        <v>0.72076299903867758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0.19735</v>
      </c>
      <c r="BJ22" s="4">
        <f>DSTDEV(PlotSort2,"PhxRed",$BP$31:$BP$32)/SQRT($BH22)</f>
        <v>1.5649999999999997E-2</v>
      </c>
      <c r="BK22" s="4">
        <f>DAVERAGE(PlotSort2,"PhxRedEdge",$BP$31:$BP$32)</f>
        <v>0.20679999999999998</v>
      </c>
      <c r="BL22" s="4">
        <f>DSTDEV(PlotSort2,"PhxRedEdge",$BP$31:$BP$32)/SQRT($BH22)</f>
        <v>1.709999999999999E-2</v>
      </c>
      <c r="BM22" s="4">
        <f>DAVERAGE(PlotSort2,"TMRed",$BP$31:$BP$32)</f>
        <v>0.19409999999999999</v>
      </c>
      <c r="BN22" s="4">
        <f>DSTDEV(PlotSort2,"TMRed",$BP$31:$BP$32)/SQRT($BH22)</f>
        <v>1.55E-2</v>
      </c>
      <c r="BO22" s="4">
        <f>DAVERAGE(PlotSort2,"TMNIR",$BP$31:$BP$32)</f>
        <v>0.23105000000000001</v>
      </c>
      <c r="BP22" s="4">
        <f>DSTDEV(PlotSort2,"TMNIR",$BP$31:$BP$32)/SQRT($BH22)</f>
        <v>1.9350000000000003E-2</v>
      </c>
      <c r="BQ22" s="4">
        <f>DAVERAGE(PlotSort2,"NDRE",$BP$31:$BP$32)</f>
        <v>5.5339991245063544E-2</v>
      </c>
      <c r="BR22" s="4">
        <f>DSTDEV(PlotSort2,"NDRE",$BP$31:$BP$32)/SQRT($BH22)</f>
        <v>5.3181984496391069E-4</v>
      </c>
      <c r="BS22" s="4">
        <f>DAVERAGE(PlotSort2,"rvi",$BP$31:$BP$32)</f>
        <v>1.1899934178470375</v>
      </c>
      <c r="BT22" s="4">
        <f>DSTDEV(PlotSort2,"rvi",$BP$31:$BP$32)/SQRT($BH22)</f>
        <v>4.6630707025807627E-3</v>
      </c>
      <c r="BU22" s="17">
        <f>DAVERAGE(PlotSort2,"ndvi",$BP$31:$BP$32)</f>
        <v>8.6751105615524293E-2</v>
      </c>
      <c r="BV22" s="4">
        <f>DSTDEV(PlotSort2,"ndvi",$BP$31:$BP$32)/SQRT($BH22)</f>
        <v>1.944546558388764E-3</v>
      </c>
      <c r="BW22" s="17">
        <f>DAVERAGE(PlotSort2,"SAVI",$BP$31:$BP$32)</f>
        <v>5.9758859373244967E-2</v>
      </c>
      <c r="BX22" s="4">
        <f>DSTDEV(PlotSort2,"SAVI",$BP$31:$BP$32)/SQRT($BH22)</f>
        <v>3.9911406267550339E-3</v>
      </c>
      <c r="BY22" s="17">
        <f>DAVERAGE(PlotSort2,"CCCI",$BP$31:$BP$32)</f>
        <v>0.69196027197875387</v>
      </c>
      <c r="BZ22" s="4">
        <f>DSTDEV(PlotSort2,"CCCI",$BP$31:$BP$32)/SQRT($BH22)</f>
        <v>1.1008764432146543E-2</v>
      </c>
    </row>
    <row r="23" spans="2:78" ht="13.5" customHeight="1" x14ac:dyDescent="0.2">
      <c r="B23" s="10">
        <v>234</v>
      </c>
      <c r="C23" s="10">
        <v>9.4369999999999994</v>
      </c>
      <c r="D23" s="10">
        <v>234.39321000000001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33.200000000000003</v>
      </c>
      <c r="Q23" s="24">
        <v>2.16</v>
      </c>
      <c r="R23" s="24">
        <v>2.93</v>
      </c>
      <c r="S23" s="24">
        <v>47.17</v>
      </c>
      <c r="T23" s="24">
        <v>105.69</v>
      </c>
      <c r="U23" s="10">
        <v>5</v>
      </c>
      <c r="V23" s="10">
        <v>3</v>
      </c>
      <c r="W23" s="10">
        <v>0</v>
      </c>
      <c r="X23" s="10">
        <v>3</v>
      </c>
      <c r="Y23" s="10">
        <v>7</v>
      </c>
      <c r="Z23" s="10">
        <v>2</v>
      </c>
      <c r="AA23" s="10">
        <v>270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0.1512</v>
      </c>
      <c r="AK23" s="10">
        <v>2.8E-3</v>
      </c>
      <c r="AL23" s="11">
        <v>1.8700000000000001E-2</v>
      </c>
      <c r="AM23" s="11">
        <v>2.9999999999999997E-4</v>
      </c>
      <c r="AN23" s="11">
        <v>0.33660000000000001</v>
      </c>
      <c r="AO23" s="11">
        <v>6.8999999999999999E-3</v>
      </c>
      <c r="AP23" s="11">
        <v>0.13</v>
      </c>
      <c r="AQ23" s="11">
        <v>2.5999999999999999E-3</v>
      </c>
      <c r="AR23" s="11">
        <v>0.28299999999999997</v>
      </c>
      <c r="AS23" s="11">
        <v>1.12E-2</v>
      </c>
      <c r="AT23" s="11">
        <v>1.8599999999999998E-2</v>
      </c>
      <c r="AU23" s="11">
        <v>6.9999999999999999E-4</v>
      </c>
      <c r="AV23" s="11">
        <v>7.0407999999999999</v>
      </c>
      <c r="AW23" s="11">
        <v>7.2800000000000004E-2</v>
      </c>
      <c r="AX23" s="11">
        <v>0.38429999999999997</v>
      </c>
      <c r="AY23" s="11">
        <v>4.0000000000000001E-3</v>
      </c>
      <c r="AZ23" s="11">
        <v>0.49445848726424263</v>
      </c>
      <c r="BA23" s="11">
        <v>20.661290322580644</v>
      </c>
      <c r="BB23" s="11">
        <v>0.90766939687267312</v>
      </c>
      <c r="BC23" s="11">
        <v>0.60754236349540358</v>
      </c>
      <c r="BD23" s="11">
        <v>0.59425188295152009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0.1356</v>
      </c>
      <c r="BJ23" s="4">
        <f>DSTDEV(PlotSort2,"PhxRed",$BQ$31:$BQ$32)/SQRT($BH23)</f>
        <v>2.7000000000000007E-2</v>
      </c>
      <c r="BK23" s="4">
        <f>DAVERAGE(PlotSort2,"PhxRedEdge",$BQ$31:$BQ$32)</f>
        <v>0.16564999999999999</v>
      </c>
      <c r="BL23" s="4">
        <f>DSTDEV(PlotSort2,"PhxRedEdge",$BQ$31:$BQ$32)/SQRT($BH23)</f>
        <v>2.6450000000000005E-2</v>
      </c>
      <c r="BM23" s="4">
        <f>DAVERAGE(PlotSort2,"TMRed",$BQ$31:$BQ$32)</f>
        <v>0.13700000000000001</v>
      </c>
      <c r="BN23" s="4">
        <f>DSTDEV(PlotSort2,"TMRed",$BQ$31:$BQ$32)/SQRT($BH23)</f>
        <v>2.7899999999999876E-2</v>
      </c>
      <c r="BO23" s="4">
        <f>DAVERAGE(PlotSort2,"TMNIR",$BQ$31:$BQ$32)</f>
        <v>0.19040000000000001</v>
      </c>
      <c r="BP23" s="4">
        <f>DSTDEV(PlotSort2,"TMNIR",$BQ$31:$BQ$32)/SQRT($BH23)</f>
        <v>2.7799999999999943E-2</v>
      </c>
      <c r="BQ23" s="4">
        <f>DAVERAGE(PlotSort2,"NDRE",$BQ$31:$BQ$32)</f>
        <v>7.0573391239208694E-2</v>
      </c>
      <c r="BR23" s="4">
        <f>DSTDEV(PlotSort2,"NDRE",$BQ$31:$BQ$32)/SQRT($BH23)</f>
        <v>6.9614000132764134E-3</v>
      </c>
      <c r="BS23" s="4">
        <f>DAVERAGE(PlotSort2,"rvi",$BQ$31:$BQ$32)</f>
        <v>1.4068009998560358</v>
      </c>
      <c r="BT23" s="4">
        <f>DSTDEV(PlotSort2,"rvi",$BQ$31:$BQ$32)/SQRT($BH23)</f>
        <v>8.3574802160462633E-2</v>
      </c>
      <c r="BU23" s="17">
        <f>DAVERAGE(PlotSort2,"ndvi",$BQ$31:$BQ$32)</f>
        <v>0.16801825988653668</v>
      </c>
      <c r="BV23" s="4">
        <f>DSTDEV(PlotSort2,"ndvi",$BQ$31:$BQ$32)/SQRT($BH23)</f>
        <v>2.8890094916555021E-2</v>
      </c>
      <c r="BW23" s="17">
        <f>DAVERAGE(PlotSort2,"SAVI",$BQ$31:$BQ$32)</f>
        <v>9.7262268358632206E-2</v>
      </c>
      <c r="BX23" s="4">
        <f>DSTDEV(PlotSort2,"SAVI",$BQ$31:$BQ$32)/SQRT($BH23)</f>
        <v>6.7289199269709851E-3</v>
      </c>
      <c r="BY23" s="17">
        <f>DAVERAGE(PlotSort2,"CCCI",$BQ$31:$BQ$32)</f>
        <v>0.22577885418038085</v>
      </c>
      <c r="BZ23" s="4">
        <f>DSTDEV(PlotSort2,"CCCI",$BQ$31:$BQ$32)/SQRT($BH23)</f>
        <v>0.10948562326732358</v>
      </c>
    </row>
    <row r="24" spans="2:78" ht="13.5" customHeight="1" x14ac:dyDescent="0.2">
      <c r="B24" s="10">
        <v>234</v>
      </c>
      <c r="C24" s="10">
        <v>9.4450000000000003</v>
      </c>
      <c r="D24" s="10">
        <v>234.39354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33.200000000000003</v>
      </c>
      <c r="Q24" s="24">
        <v>2.16</v>
      </c>
      <c r="R24" s="24">
        <v>2.93</v>
      </c>
      <c r="S24" s="24">
        <v>47.07</v>
      </c>
      <c r="T24" s="24">
        <v>105.79</v>
      </c>
      <c r="U24" s="10">
        <v>5</v>
      </c>
      <c r="V24" s="10">
        <v>3</v>
      </c>
      <c r="W24" s="10">
        <v>0</v>
      </c>
      <c r="X24" s="10">
        <v>3</v>
      </c>
      <c r="Y24" s="10">
        <v>7</v>
      </c>
      <c r="Z24" s="10">
        <v>2</v>
      </c>
      <c r="AA24" s="10">
        <v>270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0.1676</v>
      </c>
      <c r="AK24" s="10">
        <v>9.2999999999999992E-3</v>
      </c>
      <c r="AL24" s="11">
        <v>2.1100000000000001E-2</v>
      </c>
      <c r="AM24" s="11">
        <v>1.1999999999999999E-3</v>
      </c>
      <c r="AN24" s="11">
        <v>0.40689999999999998</v>
      </c>
      <c r="AO24" s="11">
        <v>2.7900000000000001E-2</v>
      </c>
      <c r="AP24" s="11">
        <v>0.1603</v>
      </c>
      <c r="AQ24" s="11">
        <v>1.0999999999999999E-2</v>
      </c>
      <c r="AR24" s="11">
        <v>0.34510000000000002</v>
      </c>
      <c r="AS24" s="11">
        <v>2.5899999999999999E-2</v>
      </c>
      <c r="AT24" s="11">
        <v>2.3099999999999999E-2</v>
      </c>
      <c r="AU24" s="11">
        <v>1.6999999999999999E-3</v>
      </c>
      <c r="AV24" s="11">
        <v>7.9101999999999997</v>
      </c>
      <c r="AW24" s="11">
        <v>0.52210000000000001</v>
      </c>
      <c r="AX24" s="11">
        <v>0.4405</v>
      </c>
      <c r="AY24" s="11">
        <v>2.9100000000000001E-2</v>
      </c>
      <c r="AZ24" s="11">
        <v>0.46637816245006658</v>
      </c>
      <c r="BA24" s="11">
        <v>19.069264069264069</v>
      </c>
      <c r="BB24" s="11">
        <v>0.90034512510785158</v>
      </c>
      <c r="BC24" s="11">
        <v>0.64975093399750927</v>
      </c>
      <c r="BD24" s="11">
        <v>0.46220660070320346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0.58550000000000002</v>
      </c>
      <c r="BJ24" s="4"/>
      <c r="BK24" s="4">
        <f>DAVERAGE(PlotSort2,"PhxRedEdge",$BR$31:$BR$32)</f>
        <v>0.57200000000000006</v>
      </c>
      <c r="BL24" s="4"/>
      <c r="BM24" s="4">
        <f>DAVERAGE(PlotSort2,"TMRed",$BR$31:$BR$32)</f>
        <v>0.58699999999999997</v>
      </c>
      <c r="BN24" s="4"/>
      <c r="BO24" s="4">
        <f>DAVERAGE(PlotSort2,"TMNIR",$BR$31:$BR$32)</f>
        <v>0.55910000000000004</v>
      </c>
      <c r="BP24" s="4"/>
      <c r="BQ24" s="4">
        <f>DAVERAGE(PlotSort2,"NDRE",$BR$31:$BR$32)</f>
        <v>-1.1404827159402371E-2</v>
      </c>
      <c r="BR24" s="4"/>
      <c r="BS24" s="4">
        <f>DAVERAGE(PlotSort2,"rvi",$BR$31:$BR$32)</f>
        <v>23.81175468483816</v>
      </c>
      <c r="BT24" s="4"/>
      <c r="BU24" s="17">
        <f>DAVERAGE(PlotSort2,"ndvi",$BR$31:$BR$32)</f>
        <v>-2.4343425530058391E-2</v>
      </c>
      <c r="BV24" s="4"/>
      <c r="BW24" s="17">
        <f>DAVERAGE(PlotSort2,"SAVI",$BR$31:$BR$32)</f>
        <v>-2.5423728813559254E-2</v>
      </c>
      <c r="BX24" s="4"/>
      <c r="BY24" s="17">
        <f>DAVERAGE(PlotSort2,"CCCI",$BR$31:$BR$32)</f>
        <v>0.53875867837779512</v>
      </c>
      <c r="BZ24" s="4"/>
    </row>
    <row r="25" spans="2:78" ht="13.5" customHeight="1" x14ac:dyDescent="0.2">
      <c r="B25" s="10">
        <v>234</v>
      </c>
      <c r="C25" s="10">
        <v>9.4529999999999994</v>
      </c>
      <c r="D25" s="10">
        <v>234.39388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33.200000000000003</v>
      </c>
      <c r="Q25" s="24">
        <v>2.16</v>
      </c>
      <c r="R25" s="24">
        <v>2.93</v>
      </c>
      <c r="S25" s="24">
        <v>46.98</v>
      </c>
      <c r="T25" s="24">
        <v>105.88</v>
      </c>
      <c r="U25" s="10">
        <v>5</v>
      </c>
      <c r="V25" s="10">
        <v>3</v>
      </c>
      <c r="W25" s="10">
        <v>0</v>
      </c>
      <c r="X25" s="10">
        <v>3</v>
      </c>
      <c r="Y25" s="10">
        <v>7</v>
      </c>
      <c r="Z25" s="10">
        <v>2</v>
      </c>
      <c r="AA25" s="10">
        <v>270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0.16980000000000001</v>
      </c>
      <c r="AK25" s="10">
        <v>1.5299999999999999E-2</v>
      </c>
      <c r="AL25" s="11">
        <v>2.18E-2</v>
      </c>
      <c r="AM25" s="11">
        <v>2E-3</v>
      </c>
      <c r="AN25" s="11">
        <v>0.38219999999999998</v>
      </c>
      <c r="AO25" s="11">
        <v>2.8299999999999999E-2</v>
      </c>
      <c r="AP25" s="11">
        <v>0.1537</v>
      </c>
      <c r="AQ25" s="11">
        <v>1.14E-2</v>
      </c>
      <c r="AR25" s="11">
        <v>0.33300000000000002</v>
      </c>
      <c r="AS25" s="11">
        <v>3.7999999999999999E-2</v>
      </c>
      <c r="AT25" s="11">
        <v>2.2800000000000001E-2</v>
      </c>
      <c r="AU25" s="11">
        <v>2.5999999999999999E-3</v>
      </c>
      <c r="AV25" s="11">
        <v>7.4234999999999998</v>
      </c>
      <c r="AW25" s="11">
        <v>0.40560000000000002</v>
      </c>
      <c r="AX25" s="11">
        <v>0.4219</v>
      </c>
      <c r="AY25" s="11">
        <v>2.3099999999999999E-2</v>
      </c>
      <c r="AZ25" s="11">
        <v>0.46594857539958301</v>
      </c>
      <c r="BA25" s="11">
        <v>18.504385964912281</v>
      </c>
      <c r="BB25" s="11">
        <v>0.89745896109736911</v>
      </c>
      <c r="BC25" s="11">
        <v>0.63369323594792004</v>
      </c>
      <c r="BD25" s="11">
        <v>0.468075951491224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0.99993333333333345</v>
      </c>
      <c r="BJ25" s="4">
        <f>DSTDEV(PlotSort2,"PhxRed",$BS$31:$BS$32)/SQRT($BH25)</f>
        <v>4.1337365394734571E-3</v>
      </c>
      <c r="BK25" s="4">
        <f>DAVERAGE(PlotSort2,"PhxRedEdge",$BS$31:$BS$32)</f>
        <v>0.99973333333333336</v>
      </c>
      <c r="BL25" s="4">
        <f>DSTDEV(PlotSort2,"PhxRedEdge",$BS$31:$BS$32)/SQRT($BH25)</f>
        <v>4.1337365394734597E-3</v>
      </c>
      <c r="BM25" s="4">
        <f>DAVERAGE(PlotSort2,"TMRed",$BS$31:$BS$32)</f>
        <v>0.99993333333333345</v>
      </c>
      <c r="BN25" s="4">
        <f>DSTDEV(PlotSort2,"TMRed",$BS$31:$BS$32)/SQRT($BH25)</f>
        <v>4.1337365394734571E-3</v>
      </c>
      <c r="BO25" s="4">
        <f>DAVERAGE(PlotSort2,"TMNIR",$BS$31:$BS$32)</f>
        <v>0.99973333333333336</v>
      </c>
      <c r="BP25" s="4">
        <f>DSTDEV(PlotSort2,"TMNIR",$BS$31:$BS$32)/SQRT($BH25)</f>
        <v>4.1337365394734597E-3</v>
      </c>
      <c r="BQ25" s="4">
        <f>DAVERAGE(PlotSort2,"NDRE",$BS$31:$BS$32)</f>
        <v>0.75158459041480441</v>
      </c>
      <c r="BR25" s="4">
        <f>DSTDEV(PlotSort2,"NDRE",$BS$31:$BS$32)/SQRT($BH25)</f>
        <v>6.5259219288434209E-4</v>
      </c>
      <c r="BS25" s="4">
        <f>DAVERAGE(PlotSort2,"rvi",$BS$31:$BS$32)</f>
        <v>1.2173230622396627</v>
      </c>
      <c r="BT25" s="4">
        <f>DSTDEV(PlotSort2,"rvi",$BS$31:$BS$32)/SQRT($BH25)</f>
        <v>1.2016640392990691E-2</v>
      </c>
      <c r="BU25" s="17">
        <f>DAVERAGE(PlotSort2,"ndvi",$BS$31:$BS$32)</f>
        <v>9.7958636524143786E-2</v>
      </c>
      <c r="BV25" s="4">
        <f>DSTDEV(PlotSort2,"ndvi",$BS$31:$BS$32)/SQRT($BH25)</f>
        <v>4.8732200403600826E-3</v>
      </c>
      <c r="BW25" s="17">
        <f>DAVERAGE(PlotSort2,"SAVI",$BS$31:$BS$32)</f>
        <v>0.14535257249796074</v>
      </c>
      <c r="BX25" s="4">
        <f>DSTDEV(PlotSort2,"SAVI",$BS$31:$BS$32)/SQRT($BH25)</f>
        <v>7.6907675637087189E-3</v>
      </c>
      <c r="BY25" s="17">
        <f>DAVERAGE(PlotSort2,"CCCI",$BS$31:$BS$32)</f>
        <v>14.003321225097684</v>
      </c>
      <c r="BZ25" s="4">
        <f>DSTDEV(PlotSort2,"CCCI",$BS$31:$BS$32)/SQRT($BH25)</f>
        <v>0.2662754437672793</v>
      </c>
    </row>
    <row r="26" spans="2:78" ht="13.5" customHeight="1" x14ac:dyDescent="0.2">
      <c r="B26" s="10">
        <v>234</v>
      </c>
      <c r="C26" s="10">
        <v>9.6790000000000003</v>
      </c>
      <c r="D26" s="10">
        <v>234.40329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33.200000000000003</v>
      </c>
      <c r="Q26" s="24">
        <v>2.16</v>
      </c>
      <c r="R26" s="24">
        <v>2.93</v>
      </c>
      <c r="S26" s="24">
        <v>44.27</v>
      </c>
      <c r="T26" s="24">
        <v>108.55</v>
      </c>
      <c r="U26" s="10">
        <v>5</v>
      </c>
      <c r="V26" s="10">
        <v>3</v>
      </c>
      <c r="W26" s="10">
        <v>0</v>
      </c>
      <c r="X26" s="10">
        <v>3</v>
      </c>
      <c r="Y26" s="10">
        <v>7</v>
      </c>
      <c r="Z26" s="10">
        <v>2</v>
      </c>
      <c r="AA26" s="10">
        <v>270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0.2944</v>
      </c>
      <c r="AK26" s="10">
        <v>1.17E-2</v>
      </c>
      <c r="AL26" s="11">
        <v>1.9E-2</v>
      </c>
      <c r="AM26" s="11">
        <v>8.0000000000000004E-4</v>
      </c>
      <c r="AN26" s="11">
        <v>0.75780000000000003</v>
      </c>
      <c r="AO26" s="11">
        <v>1.23E-2</v>
      </c>
      <c r="AP26" s="11">
        <v>0.1477</v>
      </c>
      <c r="AQ26" s="11">
        <v>2.3999999999999998E-3</v>
      </c>
      <c r="AR26" s="11">
        <v>0.5766</v>
      </c>
      <c r="AS26" s="11">
        <v>8.9999999999999998E-4</v>
      </c>
      <c r="AT26" s="11">
        <v>1.9699999999999999E-2</v>
      </c>
      <c r="AU26" s="11">
        <v>0</v>
      </c>
      <c r="AV26" s="11">
        <v>13.728</v>
      </c>
      <c r="AW26" s="11">
        <v>2.9100000000000001E-2</v>
      </c>
      <c r="AX26" s="11">
        <v>0.38069999999999998</v>
      </c>
      <c r="AY26" s="11">
        <v>8.0000000000000004E-4</v>
      </c>
      <c r="AZ26" s="11">
        <v>0.44095382286146856</v>
      </c>
      <c r="BA26" s="11">
        <v>19.324873096446701</v>
      </c>
      <c r="BB26" s="11">
        <v>0.90159840159840166</v>
      </c>
      <c r="BC26" s="11">
        <v>0.60139937805419807</v>
      </c>
      <c r="BD26" s="11">
        <v>0.3196104130732384</v>
      </c>
      <c r="BE26" s="27"/>
    </row>
    <row r="27" spans="2:78" ht="13.5" customHeight="1" x14ac:dyDescent="0.2">
      <c r="B27" s="10">
        <v>234</v>
      </c>
      <c r="C27" s="10">
        <v>9.67</v>
      </c>
      <c r="D27" s="10">
        <v>234.40291999999999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33.200000000000003</v>
      </c>
      <c r="Q27" s="24">
        <v>2.16</v>
      </c>
      <c r="R27" s="24">
        <v>2.93</v>
      </c>
      <c r="S27" s="24">
        <v>44.37</v>
      </c>
      <c r="T27" s="24">
        <v>108.44</v>
      </c>
      <c r="U27" s="10">
        <v>5</v>
      </c>
      <c r="V27" s="10">
        <v>3</v>
      </c>
      <c r="W27" s="10">
        <v>0</v>
      </c>
      <c r="X27" s="10">
        <v>3</v>
      </c>
      <c r="Y27" s="10">
        <v>7</v>
      </c>
      <c r="Z27" s="10">
        <v>2</v>
      </c>
      <c r="AA27" s="10">
        <v>270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0.28470000000000001</v>
      </c>
      <c r="AK27" s="10">
        <v>8.8999999999999999E-3</v>
      </c>
      <c r="AL27" s="11">
        <v>1.89E-2</v>
      </c>
      <c r="AM27" s="11">
        <v>5.9999999999999995E-4</v>
      </c>
      <c r="AN27" s="11">
        <v>0.68779999999999997</v>
      </c>
      <c r="AO27" s="11">
        <v>3.2099999999999997E-2</v>
      </c>
      <c r="AP27" s="11">
        <v>0.13780000000000001</v>
      </c>
      <c r="AQ27" s="11">
        <v>6.4000000000000003E-3</v>
      </c>
      <c r="AR27" s="11">
        <v>0.55830000000000002</v>
      </c>
      <c r="AS27" s="11">
        <v>2.9899999999999999E-2</v>
      </c>
      <c r="AT27" s="11">
        <v>1.9599999999999999E-2</v>
      </c>
      <c r="AU27" s="11">
        <v>1.1000000000000001E-3</v>
      </c>
      <c r="AV27" s="11">
        <v>13.289099999999999</v>
      </c>
      <c r="AW27" s="11">
        <v>0.3266</v>
      </c>
      <c r="AX27" s="11">
        <v>0.37869999999999998</v>
      </c>
      <c r="AY27" s="11">
        <v>9.2999999999999992E-3</v>
      </c>
      <c r="AZ27" s="11">
        <v>0.46640851887705709</v>
      </c>
      <c r="BA27" s="11">
        <v>19.321428571428569</v>
      </c>
      <c r="BB27" s="11">
        <v>0.90158172231985934</v>
      </c>
      <c r="BC27" s="11">
        <v>0.59963263943003442</v>
      </c>
      <c r="BD27" s="11">
        <v>0.45886051703086894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4.5399999999999996E-2</v>
      </c>
      <c r="BJ27" s="4">
        <f>DSTDEV(PlotSort2,"PhxRed",$BT$31:$BT$32)/SQRT($BH27)</f>
        <v>4.5000000000000005E-3</v>
      </c>
      <c r="BK27" s="4">
        <f>DAVERAGE(PlotSort2,"PhxRedEdge",$BT$31:$BT$32)</f>
        <v>0.12915000000000001</v>
      </c>
      <c r="BL27" s="4">
        <f>DSTDEV(PlotSort2,"PhxRedEdge",$BT$31:$BT$32)/SQRT($BH27)</f>
        <v>7.8500000000000028E-3</v>
      </c>
      <c r="BM27" s="4">
        <f>DAVERAGE(PlotSort2,"TMRed",$BT$31:$BT$32)</f>
        <v>4.5900000000000003E-2</v>
      </c>
      <c r="BN27" s="4">
        <f>DSTDEV(PlotSort2,"TMRed",$BT$31:$BT$32)/SQRT($BH27)</f>
        <v>4.5999999999999999E-3</v>
      </c>
      <c r="BO27" s="4">
        <f>DAVERAGE(PlotSort2,"TMNIR",$BT$31:$BT$32)</f>
        <v>0.29564999999999997</v>
      </c>
      <c r="BP27" s="4">
        <f>DSTDEV(PlotSort2,"TMNIR",$BT$31:$BT$32)/SQRT($BH27)</f>
        <v>1.2949999999999989E-2</v>
      </c>
      <c r="BQ27" s="4">
        <f>DAVERAGE(PlotSort2,"NDRE",$BT$31:$BT$32)</f>
        <v>0.39230184688127695</v>
      </c>
      <c r="BR27" s="4">
        <f>DSTDEV(PlotSort2,"NDRE",$BT$31:$BT$32)/SQRT($BH27)</f>
        <v>7.2031036137725204E-3</v>
      </c>
      <c r="BS27" s="4">
        <f>DAVERAGE(PlotSort2,"rvi",$BT$31:$BT$32)</f>
        <v>6.4779637043607501</v>
      </c>
      <c r="BT27" s="4">
        <f>DSTDEV(PlotSort2,"rvi",$BT$31:$BT$32)/SQRT($BH27)</f>
        <v>0.36707261525183998</v>
      </c>
      <c r="BU27" s="17">
        <f>DAVERAGE(PlotSort2,"ndvi",$BT$31:$BT$32)</f>
        <v>0.7319015130418639</v>
      </c>
      <c r="BV27" s="4">
        <f>DSTDEV(PlotSort2,"ndvi",$BT$31:$BT$32)/SQRT($BH27)</f>
        <v>1.3160215353197779E-2</v>
      </c>
      <c r="BW27" s="17">
        <f>DAVERAGE(PlotSort2,"SAVI",$BT$31:$BT$32)</f>
        <v>0.44504388624130242</v>
      </c>
      <c r="BX27" s="4">
        <f>DSTDEV(PlotSort2,"SAVI",$BT$31:$BT$32)/SQRT($BH27)</f>
        <v>5.6021386684869112E-3</v>
      </c>
      <c r="BY27" s="17">
        <f>DAVERAGE(PlotSort2,"CCCI",$BT$31:$BT$32)</f>
        <v>0.54855071758532126</v>
      </c>
      <c r="BZ27" s="4">
        <f>DSTDEV(PlotSort2,"CCCI",$BT$31:$BT$32)/SQRT($BH27)</f>
        <v>1.1808223657188699E-3</v>
      </c>
    </row>
    <row r="28" spans="2:78" ht="13.5" customHeight="1" x14ac:dyDescent="0.2">
      <c r="B28" s="10">
        <v>234</v>
      </c>
      <c r="C28" s="10">
        <v>9.6620000000000008</v>
      </c>
      <c r="D28" s="10">
        <v>234.40258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33.200000000000003</v>
      </c>
      <c r="Q28" s="24">
        <v>2.16</v>
      </c>
      <c r="R28" s="24">
        <v>2.93</v>
      </c>
      <c r="S28" s="24">
        <v>44.47</v>
      </c>
      <c r="T28" s="24">
        <v>108.34</v>
      </c>
      <c r="U28" s="10">
        <v>5</v>
      </c>
      <c r="V28" s="10">
        <v>3</v>
      </c>
      <c r="W28" s="10">
        <v>0</v>
      </c>
      <c r="X28" s="10">
        <v>3</v>
      </c>
      <c r="Y28" s="10">
        <v>7</v>
      </c>
      <c r="Z28" s="10">
        <v>2</v>
      </c>
      <c r="AA28" s="10">
        <v>270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0.26200000000000001</v>
      </c>
      <c r="AK28" s="10">
        <v>1.6E-2</v>
      </c>
      <c r="AL28" s="11">
        <v>1.78E-2</v>
      </c>
      <c r="AM28" s="11">
        <v>1.1000000000000001E-3</v>
      </c>
      <c r="AN28" s="11">
        <v>0.61319999999999997</v>
      </c>
      <c r="AO28" s="11">
        <v>2.58E-2</v>
      </c>
      <c r="AP28" s="11">
        <v>0.12590000000000001</v>
      </c>
      <c r="AQ28" s="11">
        <v>5.3E-3</v>
      </c>
      <c r="AR28" s="11">
        <v>0.49349999999999999</v>
      </c>
      <c r="AS28" s="11">
        <v>4.02E-2</v>
      </c>
      <c r="AT28" s="11">
        <v>1.78E-2</v>
      </c>
      <c r="AU28" s="11">
        <v>1.4E-3</v>
      </c>
      <c r="AV28" s="11">
        <v>11.9787</v>
      </c>
      <c r="AW28" s="11">
        <v>0.35149999999999998</v>
      </c>
      <c r="AX28" s="11">
        <v>0.35</v>
      </c>
      <c r="AY28" s="11">
        <v>1.03E-2</v>
      </c>
      <c r="AZ28" s="11">
        <v>0.47089724732086569</v>
      </c>
      <c r="BA28" s="11">
        <v>19.662921348314605</v>
      </c>
      <c r="BB28" s="11">
        <v>0.9032082653616097</v>
      </c>
      <c r="BC28" s="11">
        <v>0.57421064761465779</v>
      </c>
      <c r="BD28" s="11">
        <v>0.47876456126895084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2.8699999999999996E-2</v>
      </c>
      <c r="BJ28" s="4">
        <f>DSTDEV(PlotSort2,"PhxRed",$BU$31:$BU$32)/SQRT($BH28)</f>
        <v>3.3999999999999981E-3</v>
      </c>
      <c r="BK28" s="4">
        <f>DAVERAGE(PlotSort2,"PhxRedEdge",$BU$31:$BU$32)</f>
        <v>0.12969999999999998</v>
      </c>
      <c r="BL28" s="4">
        <f>DSTDEV(PlotSort2,"PhxRedEdge",$BU$31:$BU$32)/SQRT($BH28)</f>
        <v>3.9000000000000003E-3</v>
      </c>
      <c r="BM28" s="4">
        <f>DAVERAGE(PlotSort2,"TMRed",$BU$31:$BU$32)</f>
        <v>2.9399999999999999E-2</v>
      </c>
      <c r="BN28" s="4">
        <f>DSTDEV(PlotSort2,"TMRed",$BU$31:$BU$32)/SQRT($BH28)</f>
        <v>3.1999999999999976E-3</v>
      </c>
      <c r="BO28" s="4">
        <f>DAVERAGE(PlotSort2,"TMNIR",$BU$31:$BU$32)</f>
        <v>0.35420000000000001</v>
      </c>
      <c r="BP28" s="4">
        <f>DSTDEV(PlotSort2,"TMNIR",$BU$31:$BU$32)/SQRT($BH28)</f>
        <v>8.0000000000000071E-3</v>
      </c>
      <c r="BQ28" s="4">
        <f>DAVERAGE(PlotSort2,"NDRE",$BU$31:$BU$32)</f>
        <v>0.46401108292709614</v>
      </c>
      <c r="BR28" s="4">
        <f>DSTDEV(PlotSort2,"NDRE",$BU$31:$BU$32)/SQRT($BH28)</f>
        <v>2.9380696152768167E-3</v>
      </c>
      <c r="BS28" s="4">
        <f>DAVERAGE(PlotSort2,"rvi",$BU$31:$BU$32)</f>
        <v>12.162084952934014</v>
      </c>
      <c r="BT28" s="4">
        <f>DSTDEV(PlotSort2,"rvi",$BU$31:$BU$32)/SQRT($BH28)</f>
        <v>1.0516555050812515</v>
      </c>
      <c r="BU28" s="17">
        <f>DAVERAGE(PlotSort2,"ndvi",$BU$31:$BU$32)</f>
        <v>0.84707208751361684</v>
      </c>
      <c r="BV28" s="4">
        <f>DSTDEV(PlotSort2,"ndvi",$BU$31:$BU$32)/SQRT($BH28)</f>
        <v>1.2218997341377769E-2</v>
      </c>
      <c r="BW28" s="17">
        <f>DAVERAGE(PlotSort2,"SAVI",$BU$31:$BU$32)</f>
        <v>0.55136601572035637</v>
      </c>
      <c r="BX28" s="4">
        <f>DSTDEV(PlotSort2,"SAVI",$BU$31:$BU$32)/SQRT($BH28)</f>
        <v>1.1596883475916697E-3</v>
      </c>
      <c r="BY28" s="17">
        <f>DAVERAGE(PlotSort2,"CCCI",$BU$31:$BU$32)</f>
        <v>0.60787341848376486</v>
      </c>
      <c r="BZ28" s="4">
        <f>DSTDEV(PlotSort2,"CCCI",$BU$31:$BU$32)/SQRT($BH28)</f>
        <v>2.1255424192678452E-2</v>
      </c>
    </row>
    <row r="29" spans="2:78" ht="13.5" customHeight="1" x14ac:dyDescent="0.2">
      <c r="B29" s="10">
        <v>234</v>
      </c>
      <c r="C29" s="10">
        <v>9.6539999999999999</v>
      </c>
      <c r="D29" s="10">
        <v>234.40225000000001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33.200000000000003</v>
      </c>
      <c r="Q29" s="24">
        <v>2.16</v>
      </c>
      <c r="R29" s="24">
        <v>2.93</v>
      </c>
      <c r="S29" s="24">
        <v>44.56</v>
      </c>
      <c r="T29" s="24">
        <v>108.25</v>
      </c>
      <c r="U29" s="10">
        <v>5</v>
      </c>
      <c r="V29" s="10">
        <v>3</v>
      </c>
      <c r="W29" s="10">
        <v>0</v>
      </c>
      <c r="X29" s="10">
        <v>3</v>
      </c>
      <c r="Y29" s="10">
        <v>7</v>
      </c>
      <c r="Z29" s="10">
        <v>2</v>
      </c>
      <c r="AA29" s="10">
        <v>270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0.24929999999999999</v>
      </c>
      <c r="AK29" s="10">
        <v>3.2000000000000002E-3</v>
      </c>
      <c r="AL29" s="11">
        <v>1.7299999999999999E-2</v>
      </c>
      <c r="AM29" s="11">
        <v>2.0000000000000001E-4</v>
      </c>
      <c r="AN29" s="11">
        <v>0.59660000000000002</v>
      </c>
      <c r="AO29" s="11">
        <v>1.44E-2</v>
      </c>
      <c r="AP29" s="11">
        <v>0.12570000000000001</v>
      </c>
      <c r="AQ29" s="11">
        <v>3.0000000000000001E-3</v>
      </c>
      <c r="AR29" s="11">
        <v>0.49440000000000001</v>
      </c>
      <c r="AS29" s="11">
        <v>1.43E-2</v>
      </c>
      <c r="AT29" s="11">
        <v>1.83E-2</v>
      </c>
      <c r="AU29" s="11">
        <v>5.0000000000000001E-4</v>
      </c>
      <c r="AV29" s="11">
        <v>11.2133</v>
      </c>
      <c r="AW29" s="11">
        <v>0.33069999999999999</v>
      </c>
      <c r="AX29" s="11">
        <v>0.33610000000000001</v>
      </c>
      <c r="AY29" s="11">
        <v>9.9000000000000008E-3</v>
      </c>
      <c r="AZ29" s="11">
        <v>0.45560848852317021</v>
      </c>
      <c r="BA29" s="11">
        <v>18.366120218579237</v>
      </c>
      <c r="BB29" s="11">
        <v>0.89672686230248322</v>
      </c>
      <c r="BC29" s="11">
        <v>0.557935393258427</v>
      </c>
      <c r="BD29" s="11">
        <v>0.41337517075119362</v>
      </c>
      <c r="BE29" s="27"/>
      <c r="BF29" s="5"/>
    </row>
    <row r="30" spans="2:78" ht="13.5" customHeight="1" x14ac:dyDescent="0.2">
      <c r="B30" s="10">
        <v>234</v>
      </c>
      <c r="C30" s="10">
        <v>9.6449999999999996</v>
      </c>
      <c r="D30" s="10">
        <v>234.40187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33.200000000000003</v>
      </c>
      <c r="Q30" s="24">
        <v>2.16</v>
      </c>
      <c r="R30" s="24">
        <v>2.93</v>
      </c>
      <c r="S30" s="24">
        <v>44.67</v>
      </c>
      <c r="T30" s="24">
        <v>108.14</v>
      </c>
      <c r="U30" s="10">
        <v>5</v>
      </c>
      <c r="V30" s="10">
        <v>3</v>
      </c>
      <c r="W30" s="10">
        <v>0</v>
      </c>
      <c r="X30" s="10">
        <v>3</v>
      </c>
      <c r="Y30" s="10">
        <v>7</v>
      </c>
      <c r="Z30" s="10">
        <v>2</v>
      </c>
      <c r="AA30" s="10">
        <v>270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0.2203</v>
      </c>
      <c r="AK30" s="10">
        <v>1.2699999999999999E-2</v>
      </c>
      <c r="AL30" s="11">
        <v>1.5800000000000002E-2</v>
      </c>
      <c r="AM30" s="11">
        <v>8.9999999999999998E-4</v>
      </c>
      <c r="AN30" s="11">
        <v>0.50580000000000003</v>
      </c>
      <c r="AO30" s="11">
        <v>5.4999999999999997E-3</v>
      </c>
      <c r="AP30" s="11">
        <v>0.10979999999999999</v>
      </c>
      <c r="AQ30" s="11">
        <v>1.1999999999999999E-3</v>
      </c>
      <c r="AR30" s="11">
        <v>0.41260000000000002</v>
      </c>
      <c r="AS30" s="11">
        <v>7.6E-3</v>
      </c>
      <c r="AT30" s="11">
        <v>1.5699999999999999E-2</v>
      </c>
      <c r="AU30" s="11">
        <v>2.9999999999999997E-4</v>
      </c>
      <c r="AV30" s="11">
        <v>11.4171</v>
      </c>
      <c r="AW30" s="11">
        <v>6.1999999999999998E-3</v>
      </c>
      <c r="AX30" s="11">
        <v>0.35239999999999999</v>
      </c>
      <c r="AY30" s="11">
        <v>2.0000000000000001E-4</v>
      </c>
      <c r="AZ30" s="11">
        <v>0.52488100389441794</v>
      </c>
      <c r="BA30" s="11">
        <v>22.445859872611468</v>
      </c>
      <c r="BB30" s="11">
        <v>0.91469709318120085</v>
      </c>
      <c r="BC30" s="11">
        <v>0.58178781246400191</v>
      </c>
      <c r="BD30" s="11">
        <v>0.73815525985893349</v>
      </c>
      <c r="BE30" s="27"/>
      <c r="BF30" s="5"/>
      <c r="BH30" s="19" t="s">
        <v>116</v>
      </c>
    </row>
    <row r="31" spans="2:78" ht="13.5" customHeight="1" x14ac:dyDescent="0.2">
      <c r="B31" s="10">
        <v>234</v>
      </c>
      <c r="C31" s="10">
        <v>9.6359999999999992</v>
      </c>
      <c r="D31" s="10">
        <v>234.4015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33.200000000000003</v>
      </c>
      <c r="Q31" s="24">
        <v>2.16</v>
      </c>
      <c r="R31" s="24">
        <v>2.93</v>
      </c>
      <c r="S31" s="24">
        <v>44.78</v>
      </c>
      <c r="T31" s="24">
        <v>108.03</v>
      </c>
      <c r="U31" s="10">
        <v>5</v>
      </c>
      <c r="V31" s="10">
        <v>3</v>
      </c>
      <c r="W31" s="10">
        <v>0</v>
      </c>
      <c r="X31" s="10">
        <v>3</v>
      </c>
      <c r="Y31" s="10">
        <v>7</v>
      </c>
      <c r="Z31" s="10">
        <v>2</v>
      </c>
      <c r="AA31" s="10">
        <v>270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0.21659999999999999</v>
      </c>
      <c r="AK31" s="10">
        <v>2.2000000000000001E-3</v>
      </c>
      <c r="AL31" s="11">
        <v>1.6E-2</v>
      </c>
      <c r="AM31" s="11">
        <v>2.0000000000000001E-4</v>
      </c>
      <c r="AN31" s="11">
        <v>0.54430000000000001</v>
      </c>
      <c r="AO31" s="11">
        <v>2.2100000000000002E-2</v>
      </c>
      <c r="AP31" s="11">
        <v>0.12180000000000001</v>
      </c>
      <c r="AQ31" s="11">
        <v>5.0000000000000001E-3</v>
      </c>
      <c r="AR31" s="11">
        <v>0.4264</v>
      </c>
      <c r="AS31" s="11">
        <v>2.24E-2</v>
      </c>
      <c r="AT31" s="11">
        <v>1.67E-2</v>
      </c>
      <c r="AU31" s="11">
        <v>8.9999999999999998E-4</v>
      </c>
      <c r="AV31" s="11">
        <v>10.173299999999999</v>
      </c>
      <c r="AW31" s="11">
        <v>0.69259999999999999</v>
      </c>
      <c r="AX31" s="11">
        <v>0.32369999999999999</v>
      </c>
      <c r="AY31" s="11">
        <v>2.1999999999999999E-2</v>
      </c>
      <c r="AZ31" s="11">
        <v>0.4531986531986531</v>
      </c>
      <c r="BA31" s="11">
        <v>19.383233532934131</v>
      </c>
      <c r="BB31" s="11">
        <v>0.90188014101057579</v>
      </c>
      <c r="BC31" s="11">
        <v>0.54795335554497859</v>
      </c>
      <c r="BD31" s="11">
        <v>0.38579211165354438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234</v>
      </c>
      <c r="C32" s="10">
        <v>9.6280000000000001</v>
      </c>
      <c r="D32" s="10">
        <v>234.40117000000001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33.200000000000003</v>
      </c>
      <c r="Q32" s="24">
        <v>2.16</v>
      </c>
      <c r="R32" s="24">
        <v>2.93</v>
      </c>
      <c r="S32" s="24">
        <v>44.87</v>
      </c>
      <c r="T32" s="24">
        <v>107.93</v>
      </c>
      <c r="U32" s="10">
        <v>5</v>
      </c>
      <c r="V32" s="10">
        <v>3</v>
      </c>
      <c r="W32" s="10">
        <v>0</v>
      </c>
      <c r="X32" s="10">
        <v>3</v>
      </c>
      <c r="Y32" s="10">
        <v>7</v>
      </c>
      <c r="Z32" s="10">
        <v>2</v>
      </c>
      <c r="AA32" s="10">
        <v>270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0.2089</v>
      </c>
      <c r="AK32" s="10">
        <v>1.12E-2</v>
      </c>
      <c r="AL32" s="11">
        <v>1.5800000000000002E-2</v>
      </c>
      <c r="AM32" s="11">
        <v>8.9999999999999998E-4</v>
      </c>
      <c r="AN32" s="11">
        <v>0.46529999999999999</v>
      </c>
      <c r="AO32" s="11">
        <v>4.07E-2</v>
      </c>
      <c r="AP32" s="11">
        <v>0.1071</v>
      </c>
      <c r="AQ32" s="11">
        <v>9.4000000000000004E-3</v>
      </c>
      <c r="AR32" s="11">
        <v>0.39779999999999999</v>
      </c>
      <c r="AS32" s="11">
        <v>3.6700000000000003E-2</v>
      </c>
      <c r="AT32" s="11">
        <v>1.6E-2</v>
      </c>
      <c r="AU32" s="11">
        <v>1.5E-3</v>
      </c>
      <c r="AV32" s="11">
        <v>10.325100000000001</v>
      </c>
      <c r="AW32" s="11">
        <v>0.56579999999999997</v>
      </c>
      <c r="AX32" s="11">
        <v>0.33789999999999998</v>
      </c>
      <c r="AY32" s="11">
        <v>1.8499999999999999E-2</v>
      </c>
      <c r="AZ32" s="11">
        <v>0.51865168539325845</v>
      </c>
      <c r="BA32" s="11">
        <v>21.118749999999999</v>
      </c>
      <c r="BB32" s="11">
        <v>0.9095789771121785</v>
      </c>
      <c r="BC32" s="11">
        <v>0.56546434008666113</v>
      </c>
      <c r="BD32" s="11">
        <v>0.72001319930190988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234</v>
      </c>
      <c r="C33" s="10">
        <v>9.6199999999999992</v>
      </c>
      <c r="D33" s="10">
        <v>234.40083000000001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33.200000000000003</v>
      </c>
      <c r="Q33" s="24">
        <v>2.16</v>
      </c>
      <c r="R33" s="24">
        <v>2.93</v>
      </c>
      <c r="S33" s="24">
        <v>44.97</v>
      </c>
      <c r="T33" s="24">
        <v>107.83</v>
      </c>
      <c r="U33" s="10">
        <v>5</v>
      </c>
      <c r="V33" s="10">
        <v>3</v>
      </c>
      <c r="W33" s="10">
        <v>0</v>
      </c>
      <c r="X33" s="10">
        <v>3</v>
      </c>
      <c r="Y33" s="10">
        <v>7</v>
      </c>
      <c r="Z33" s="10">
        <v>2</v>
      </c>
      <c r="AA33" s="10">
        <v>270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0.21879999999999999</v>
      </c>
      <c r="AK33" s="10">
        <v>3.8999999999999998E-3</v>
      </c>
      <c r="AL33" s="11">
        <v>1.7000000000000001E-2</v>
      </c>
      <c r="AM33" s="11">
        <v>2.9999999999999997E-4</v>
      </c>
      <c r="AN33" s="11">
        <v>0.50249999999999995</v>
      </c>
      <c r="AO33" s="11">
        <v>3.3E-3</v>
      </c>
      <c r="AP33" s="11">
        <v>0.1191</v>
      </c>
      <c r="AQ33" s="11">
        <v>8.0000000000000004E-4</v>
      </c>
      <c r="AR33" s="11">
        <v>0.42149999999999999</v>
      </c>
      <c r="AS33" s="11">
        <v>1.9199999999999998E-2</v>
      </c>
      <c r="AT33" s="11">
        <v>1.7399999999999999E-2</v>
      </c>
      <c r="AU33" s="11">
        <v>8.0000000000000004E-4</v>
      </c>
      <c r="AV33" s="11">
        <v>9.9570000000000007</v>
      </c>
      <c r="AW33" s="11">
        <v>4.7800000000000002E-2</v>
      </c>
      <c r="AX33" s="11">
        <v>0.33529999999999999</v>
      </c>
      <c r="AY33" s="11">
        <v>1.6000000000000001E-3</v>
      </c>
      <c r="AZ33" s="11">
        <v>0.47579225352112681</v>
      </c>
      <c r="BA33" s="11">
        <v>19.270114942528735</v>
      </c>
      <c r="BB33" s="11">
        <v>0.90133257726112825</v>
      </c>
      <c r="BC33" s="11">
        <v>0.55922364254720291</v>
      </c>
      <c r="BD33" s="11">
        <v>0.51089604293482227</v>
      </c>
      <c r="BE33" s="27"/>
      <c r="BF33" s="5"/>
    </row>
    <row r="34" spans="2:66" ht="13.5" customHeight="1" x14ac:dyDescent="0.2">
      <c r="B34" s="10">
        <v>234</v>
      </c>
      <c r="C34" s="10">
        <v>9.6950000000000003</v>
      </c>
      <c r="D34" s="10">
        <v>234.40396000000001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33.200000000000003</v>
      </c>
      <c r="Q34" s="24">
        <v>2.16</v>
      </c>
      <c r="R34" s="24">
        <v>2.93</v>
      </c>
      <c r="S34" s="24">
        <v>44.08</v>
      </c>
      <c r="T34" s="24">
        <v>108.75</v>
      </c>
      <c r="U34" s="10">
        <v>5</v>
      </c>
      <c r="V34" s="10">
        <v>3</v>
      </c>
      <c r="W34" s="10">
        <v>0</v>
      </c>
      <c r="X34" s="10">
        <v>3</v>
      </c>
      <c r="Y34" s="10">
        <v>7</v>
      </c>
      <c r="Z34" s="10">
        <v>2</v>
      </c>
      <c r="AA34" s="10">
        <v>270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0.3644</v>
      </c>
      <c r="AK34" s="10">
        <v>1.8599999999999998E-2</v>
      </c>
      <c r="AL34" s="11">
        <v>2.2499999999999999E-2</v>
      </c>
      <c r="AM34" s="11">
        <v>1.1000000000000001E-3</v>
      </c>
      <c r="AN34" s="11">
        <v>0.82689999999999997</v>
      </c>
      <c r="AO34" s="11">
        <v>5.7099999999999998E-2</v>
      </c>
      <c r="AP34" s="11">
        <v>0.1537</v>
      </c>
      <c r="AQ34" s="11">
        <v>1.06E-2</v>
      </c>
      <c r="AR34" s="11">
        <v>0.70309999999999995</v>
      </c>
      <c r="AS34" s="11">
        <v>2.9899999999999999E-2</v>
      </c>
      <c r="AT34" s="11">
        <v>2.3E-2</v>
      </c>
      <c r="AU34" s="11">
        <v>1E-3</v>
      </c>
      <c r="AV34" s="11">
        <v>17.729900000000001</v>
      </c>
      <c r="AW34" s="11">
        <v>1.0899000000000001</v>
      </c>
      <c r="AX34" s="11">
        <v>0.46929999999999999</v>
      </c>
      <c r="AY34" s="11">
        <v>2.8899999999999999E-2</v>
      </c>
      <c r="AZ34" s="11">
        <v>0.50658105939004816</v>
      </c>
      <c r="BA34" s="11">
        <v>20.404347826086958</v>
      </c>
      <c r="BB34" s="11">
        <v>0.90656104001625015</v>
      </c>
      <c r="BC34" s="11">
        <v>0.67464476468809831</v>
      </c>
      <c r="BD34" s="11">
        <v>0.66351784654205781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234</v>
      </c>
      <c r="C35" s="10">
        <v>9.7050000000000001</v>
      </c>
      <c r="D35" s="10">
        <v>234.40437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33.200000000000003</v>
      </c>
      <c r="Q35" s="24">
        <v>2.16</v>
      </c>
      <c r="R35" s="24">
        <v>2.93</v>
      </c>
      <c r="S35" s="24">
        <v>43.96</v>
      </c>
      <c r="T35" s="24">
        <v>108.87</v>
      </c>
      <c r="U35" s="10">
        <v>5</v>
      </c>
      <c r="V35" s="10">
        <v>3</v>
      </c>
      <c r="W35" s="10">
        <v>0</v>
      </c>
      <c r="X35" s="10">
        <v>3</v>
      </c>
      <c r="Y35" s="10">
        <v>7</v>
      </c>
      <c r="Z35" s="10">
        <v>2</v>
      </c>
      <c r="AA35" s="10">
        <v>270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0.27110000000000001</v>
      </c>
      <c r="AK35" s="10">
        <v>9.4999999999999998E-3</v>
      </c>
      <c r="AL35" s="11">
        <v>1.6299999999999999E-2</v>
      </c>
      <c r="AM35" s="11">
        <v>5.9999999999999995E-4</v>
      </c>
      <c r="AN35" s="11">
        <v>0.625</v>
      </c>
      <c r="AO35" s="11">
        <v>1.32E-2</v>
      </c>
      <c r="AP35" s="11">
        <v>0.113</v>
      </c>
      <c r="AQ35" s="11">
        <v>2.3999999999999998E-3</v>
      </c>
      <c r="AR35" s="11">
        <v>0.52659999999999996</v>
      </c>
      <c r="AS35" s="11">
        <v>8.9999999999999998E-4</v>
      </c>
      <c r="AT35" s="11">
        <v>1.6799999999999999E-2</v>
      </c>
      <c r="AU35" s="11">
        <v>0</v>
      </c>
      <c r="AV35" s="11">
        <v>13.879799999999999</v>
      </c>
      <c r="AW35" s="11">
        <v>0.58030000000000004</v>
      </c>
      <c r="AX35" s="11">
        <v>0.35730000000000001</v>
      </c>
      <c r="AY35" s="11">
        <v>1.49E-2</v>
      </c>
      <c r="AZ35" s="11">
        <v>0.51945566659579001</v>
      </c>
      <c r="BA35" s="11">
        <v>21.267857142857146</v>
      </c>
      <c r="BB35" s="11">
        <v>0.91018444266238985</v>
      </c>
      <c r="BC35" s="11">
        <v>0.58431529573275376</v>
      </c>
      <c r="BD35" s="11">
        <v>0.72253189894930803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234</v>
      </c>
      <c r="C36" s="10">
        <v>9.7129999999999992</v>
      </c>
      <c r="D36" s="10">
        <v>234.40470999999999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33.200000000000003</v>
      </c>
      <c r="Q36" s="24">
        <v>2.16</v>
      </c>
      <c r="R36" s="24">
        <v>2.93</v>
      </c>
      <c r="S36" s="24">
        <v>43.86</v>
      </c>
      <c r="T36" s="24">
        <v>108.97</v>
      </c>
      <c r="U36" s="10">
        <v>5</v>
      </c>
      <c r="V36" s="10">
        <v>3</v>
      </c>
      <c r="W36" s="10">
        <v>0</v>
      </c>
      <c r="X36" s="10">
        <v>3</v>
      </c>
      <c r="Y36" s="10">
        <v>7</v>
      </c>
      <c r="Z36" s="10">
        <v>2</v>
      </c>
      <c r="AA36" s="10">
        <v>270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0.28639999999999999</v>
      </c>
      <c r="AK36" s="10">
        <v>5.4000000000000003E-3</v>
      </c>
      <c r="AL36" s="11">
        <v>1.6799999999999999E-2</v>
      </c>
      <c r="AM36" s="11">
        <v>2.9999999999999997E-4</v>
      </c>
      <c r="AN36" s="11">
        <v>0.75480000000000003</v>
      </c>
      <c r="AO36" s="11">
        <v>1.17E-2</v>
      </c>
      <c r="AP36" s="11">
        <v>0.13350000000000001</v>
      </c>
      <c r="AQ36" s="11">
        <v>2.0999999999999999E-3</v>
      </c>
      <c r="AR36" s="11">
        <v>0.57310000000000005</v>
      </c>
      <c r="AS36" s="11">
        <v>1.7899999999999999E-2</v>
      </c>
      <c r="AT36" s="11">
        <v>1.78E-2</v>
      </c>
      <c r="AU36" s="11">
        <v>5.9999999999999995E-4</v>
      </c>
      <c r="AV36" s="11">
        <v>14.3894</v>
      </c>
      <c r="AW36" s="11">
        <v>7.9000000000000001E-2</v>
      </c>
      <c r="AX36" s="11">
        <v>0.3624</v>
      </c>
      <c r="AY36" s="11">
        <v>2E-3</v>
      </c>
      <c r="AZ36" s="11">
        <v>0.46158499697519662</v>
      </c>
      <c r="BA36" s="11">
        <v>20.359550561797754</v>
      </c>
      <c r="BB36" s="11">
        <v>0.90636507101525521</v>
      </c>
      <c r="BC36" s="11">
        <v>0.58725289706884798</v>
      </c>
      <c r="BD36" s="11">
        <v>0.41908054013349572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234</v>
      </c>
      <c r="C37" s="10">
        <v>9.7210000000000001</v>
      </c>
      <c r="D37" s="10">
        <v>234.40504000000001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33.200000000000003</v>
      </c>
      <c r="Q37" s="24">
        <v>2.16</v>
      </c>
      <c r="R37" s="24">
        <v>2.93</v>
      </c>
      <c r="S37" s="24">
        <v>43.77</v>
      </c>
      <c r="T37" s="24">
        <v>109.07</v>
      </c>
      <c r="U37" s="10">
        <v>5</v>
      </c>
      <c r="V37" s="10">
        <v>3</v>
      </c>
      <c r="W37" s="10">
        <v>0</v>
      </c>
      <c r="X37" s="10">
        <v>3</v>
      </c>
      <c r="Y37" s="10">
        <v>7</v>
      </c>
      <c r="Z37" s="10">
        <v>2</v>
      </c>
      <c r="AA37" s="10">
        <v>270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0.27860000000000001</v>
      </c>
      <c r="AK37" s="10">
        <v>9.7000000000000003E-3</v>
      </c>
      <c r="AL37" s="11">
        <v>1.6E-2</v>
      </c>
      <c r="AM37" s="11">
        <v>5.9999999999999995E-4</v>
      </c>
      <c r="AN37" s="11">
        <v>0.61180000000000001</v>
      </c>
      <c r="AO37" s="11">
        <v>3.44E-2</v>
      </c>
      <c r="AP37" s="11">
        <v>0.10589999999999999</v>
      </c>
      <c r="AQ37" s="11">
        <v>6.0000000000000001E-3</v>
      </c>
      <c r="AR37" s="11">
        <v>0.5212</v>
      </c>
      <c r="AS37" s="11">
        <v>1.0699999999999999E-2</v>
      </c>
      <c r="AT37" s="11">
        <v>1.5900000000000001E-2</v>
      </c>
      <c r="AU37" s="11">
        <v>2.9999999999999997E-4</v>
      </c>
      <c r="AV37" s="11">
        <v>14.133599999999999</v>
      </c>
      <c r="AW37" s="11">
        <v>0.28499999999999998</v>
      </c>
      <c r="AX37" s="11">
        <v>0.34839999999999999</v>
      </c>
      <c r="AY37" s="11">
        <v>7.0000000000000001E-3</v>
      </c>
      <c r="AZ37" s="11">
        <v>0.53378824565265248</v>
      </c>
      <c r="BA37" s="11">
        <v>21.911949685534591</v>
      </c>
      <c r="BB37" s="11">
        <v>0.91270930551743057</v>
      </c>
      <c r="BC37" s="11">
        <v>0.57705657757723006</v>
      </c>
      <c r="BD37" s="11">
        <v>0.79246240726818273</v>
      </c>
      <c r="BE37" s="27"/>
      <c r="BF37" s="5"/>
      <c r="BI37" s="22">
        <v>2</v>
      </c>
    </row>
    <row r="38" spans="2:66" ht="13.5" customHeight="1" x14ac:dyDescent="0.2">
      <c r="B38" s="10">
        <v>234</v>
      </c>
      <c r="C38" s="10">
        <v>9.7289999999999992</v>
      </c>
      <c r="D38" s="10">
        <v>234.40537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33.200000000000003</v>
      </c>
      <c r="Q38" s="24">
        <v>2.16</v>
      </c>
      <c r="R38" s="24">
        <v>2.93</v>
      </c>
      <c r="S38" s="24">
        <v>43.67</v>
      </c>
      <c r="T38" s="24">
        <v>109.17</v>
      </c>
      <c r="U38" s="10">
        <v>5</v>
      </c>
      <c r="V38" s="10">
        <v>3</v>
      </c>
      <c r="W38" s="10">
        <v>0</v>
      </c>
      <c r="X38" s="10">
        <v>3</v>
      </c>
      <c r="Y38" s="10">
        <v>7</v>
      </c>
      <c r="Z38" s="10">
        <v>2</v>
      </c>
      <c r="AA38" s="10">
        <v>270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0.34389999999999998</v>
      </c>
      <c r="AK38" s="10">
        <v>1.8800000000000001E-2</v>
      </c>
      <c r="AL38" s="11">
        <v>1.9400000000000001E-2</v>
      </c>
      <c r="AM38" s="11">
        <v>1.1000000000000001E-3</v>
      </c>
      <c r="AN38" s="11">
        <v>0.84130000000000005</v>
      </c>
      <c r="AO38" s="11">
        <v>5.1900000000000002E-2</v>
      </c>
      <c r="AP38" s="11">
        <v>0.14249999999999999</v>
      </c>
      <c r="AQ38" s="11">
        <v>8.8000000000000005E-3</v>
      </c>
      <c r="AR38" s="11">
        <v>0.68969999999999998</v>
      </c>
      <c r="AS38" s="11">
        <v>4.3400000000000001E-2</v>
      </c>
      <c r="AT38" s="11">
        <v>2.06E-2</v>
      </c>
      <c r="AU38" s="11">
        <v>1.2999999999999999E-3</v>
      </c>
      <c r="AV38" s="11">
        <v>14.562099999999999</v>
      </c>
      <c r="AW38" s="11">
        <v>0.84240000000000004</v>
      </c>
      <c r="AX38" s="11">
        <v>0.35149999999999998</v>
      </c>
      <c r="AY38" s="11">
        <v>2.0299999999999999E-2</v>
      </c>
      <c r="AZ38" s="11">
        <v>0.42307692307692307</v>
      </c>
      <c r="BA38" s="11">
        <v>17.063106796116504</v>
      </c>
      <c r="BB38" s="11">
        <v>0.88927707605482398</v>
      </c>
      <c r="BC38" s="11">
        <v>0.56914344685242513</v>
      </c>
      <c r="BD38" s="11">
        <v>0.25456096539766976</v>
      </c>
      <c r="BE38" s="27"/>
      <c r="BF38" s="5"/>
      <c r="BI38" s="22">
        <v>3</v>
      </c>
      <c r="BJ38" s="3"/>
    </row>
    <row r="39" spans="2:66" ht="13.5" customHeight="1" x14ac:dyDescent="0.2">
      <c r="B39" s="10">
        <v>234</v>
      </c>
      <c r="C39" s="10">
        <v>9.7370000000000001</v>
      </c>
      <c r="D39" s="10">
        <v>234.40571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33.200000000000003</v>
      </c>
      <c r="Q39" s="24">
        <v>2.16</v>
      </c>
      <c r="R39" s="24">
        <v>2.93</v>
      </c>
      <c r="S39" s="24">
        <v>43.58</v>
      </c>
      <c r="T39" s="24">
        <v>109.27</v>
      </c>
      <c r="U39" s="10">
        <v>5</v>
      </c>
      <c r="V39" s="10">
        <v>3</v>
      </c>
      <c r="W39" s="10">
        <v>0</v>
      </c>
      <c r="X39" s="10">
        <v>3</v>
      </c>
      <c r="Y39" s="10">
        <v>7</v>
      </c>
      <c r="Z39" s="10">
        <v>2</v>
      </c>
      <c r="AA39" s="10">
        <v>270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0.31130000000000002</v>
      </c>
      <c r="AK39" s="10">
        <v>8.2000000000000007E-3</v>
      </c>
      <c r="AL39" s="11">
        <v>1.72E-2</v>
      </c>
      <c r="AM39" s="11">
        <v>5.0000000000000001E-4</v>
      </c>
      <c r="AN39" s="11">
        <v>0.71499999999999997</v>
      </c>
      <c r="AO39" s="11">
        <v>3.6900000000000002E-2</v>
      </c>
      <c r="AP39" s="11">
        <v>0.1187</v>
      </c>
      <c r="AQ39" s="11">
        <v>6.1000000000000004E-3</v>
      </c>
      <c r="AR39" s="11">
        <v>0.6008</v>
      </c>
      <c r="AS39" s="11">
        <v>3.5799999999999998E-2</v>
      </c>
      <c r="AT39" s="11">
        <v>1.7600000000000001E-2</v>
      </c>
      <c r="AU39" s="11">
        <v>1E-3</v>
      </c>
      <c r="AV39" s="11">
        <v>15.974399999999999</v>
      </c>
      <c r="AW39" s="11">
        <v>0.74880000000000002</v>
      </c>
      <c r="AX39" s="11">
        <v>0.37780000000000002</v>
      </c>
      <c r="AY39" s="11">
        <v>1.77E-2</v>
      </c>
      <c r="AZ39" s="11">
        <v>0.52185297079556892</v>
      </c>
      <c r="BA39" s="11">
        <v>21.46590909090909</v>
      </c>
      <c r="BB39" s="11">
        <v>0.91097622660596866</v>
      </c>
      <c r="BC39" s="11">
        <v>0.6034174670538307</v>
      </c>
      <c r="BD39" s="11">
        <v>0.73312092689236408</v>
      </c>
      <c r="BE39" s="27"/>
      <c r="BF39" s="5"/>
    </row>
    <row r="40" spans="2:66" ht="13.5" customHeight="1" x14ac:dyDescent="0.2">
      <c r="B40" s="10">
        <v>234</v>
      </c>
      <c r="C40" s="10">
        <v>9.7449999999999992</v>
      </c>
      <c r="D40" s="10">
        <v>234.40603999999999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33.200000000000003</v>
      </c>
      <c r="Q40" s="24">
        <v>2.16</v>
      </c>
      <c r="R40" s="24">
        <v>2.93</v>
      </c>
      <c r="S40" s="24">
        <v>43.48</v>
      </c>
      <c r="T40" s="24">
        <v>109.38</v>
      </c>
      <c r="U40" s="10">
        <v>5</v>
      </c>
      <c r="V40" s="10">
        <v>3</v>
      </c>
      <c r="W40" s="10">
        <v>0</v>
      </c>
      <c r="X40" s="10">
        <v>3</v>
      </c>
      <c r="Y40" s="10">
        <v>7</v>
      </c>
      <c r="Z40" s="10">
        <v>2</v>
      </c>
      <c r="AA40" s="10">
        <v>270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0.3715</v>
      </c>
      <c r="AK40" s="10">
        <v>5.4000000000000003E-3</v>
      </c>
      <c r="AL40" s="11">
        <v>2.01E-2</v>
      </c>
      <c r="AM40" s="11">
        <v>2.9999999999999997E-4</v>
      </c>
      <c r="AN40" s="11">
        <v>0.8488</v>
      </c>
      <c r="AO40" s="11">
        <v>3.95E-2</v>
      </c>
      <c r="AP40" s="11">
        <v>0.1381</v>
      </c>
      <c r="AQ40" s="11">
        <v>6.4000000000000003E-3</v>
      </c>
      <c r="AR40" s="11">
        <v>0.69869999999999999</v>
      </c>
      <c r="AS40" s="11">
        <v>1.2999999999999999E-2</v>
      </c>
      <c r="AT40" s="11">
        <v>2.01E-2</v>
      </c>
      <c r="AU40" s="11">
        <v>4.0000000000000002E-4</v>
      </c>
      <c r="AV40" s="11">
        <v>17.877600000000001</v>
      </c>
      <c r="AW40" s="11">
        <v>0.69679999999999997</v>
      </c>
      <c r="AX40" s="11">
        <v>0.41439999999999999</v>
      </c>
      <c r="AY40" s="11">
        <v>1.61E-2</v>
      </c>
      <c r="AZ40" s="11">
        <v>0.50009049773755654</v>
      </c>
      <c r="BA40" s="11">
        <v>20.616915422885572</v>
      </c>
      <c r="BB40" s="11">
        <v>0.90747986191024166</v>
      </c>
      <c r="BC40" s="11">
        <v>0.63290529695024078</v>
      </c>
      <c r="BD40" s="11">
        <v>0.62544841947663721</v>
      </c>
      <c r="BE40" s="27"/>
      <c r="BF40" s="5"/>
    </row>
    <row r="41" spans="2:66" ht="13.5" customHeight="1" x14ac:dyDescent="0.2">
      <c r="B41" s="10">
        <v>234</v>
      </c>
      <c r="C41" s="10">
        <v>9.7539999999999996</v>
      </c>
      <c r="D41" s="10">
        <v>234.40642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33.200000000000003</v>
      </c>
      <c r="Q41" s="24">
        <v>2.16</v>
      </c>
      <c r="R41" s="24">
        <v>2.93</v>
      </c>
      <c r="S41" s="24">
        <v>43.37</v>
      </c>
      <c r="T41" s="24">
        <v>109.49</v>
      </c>
      <c r="U41" s="10">
        <v>5</v>
      </c>
      <c r="V41" s="10">
        <v>3</v>
      </c>
      <c r="W41" s="10">
        <v>0</v>
      </c>
      <c r="X41" s="10">
        <v>3</v>
      </c>
      <c r="Y41" s="10">
        <v>7</v>
      </c>
      <c r="Z41" s="10">
        <v>2</v>
      </c>
      <c r="AA41" s="10">
        <v>270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0.4143</v>
      </c>
      <c r="AK41" s="10">
        <v>7.6E-3</v>
      </c>
      <c r="AL41" s="11">
        <v>2.1899999999999999E-2</v>
      </c>
      <c r="AM41" s="11">
        <v>4.0000000000000002E-4</v>
      </c>
      <c r="AN41" s="11">
        <v>0.98950000000000005</v>
      </c>
      <c r="AO41" s="11">
        <v>1.29E-2</v>
      </c>
      <c r="AP41" s="11">
        <v>0.15740000000000001</v>
      </c>
      <c r="AQ41" s="11">
        <v>2E-3</v>
      </c>
      <c r="AR41" s="11">
        <v>0.81759999999999999</v>
      </c>
      <c r="AS41" s="11">
        <v>1.21E-2</v>
      </c>
      <c r="AT41" s="11">
        <v>2.3E-2</v>
      </c>
      <c r="AU41" s="11">
        <v>2.9999999999999997E-4</v>
      </c>
      <c r="AV41" s="11">
        <v>19.932600000000001</v>
      </c>
      <c r="AW41" s="11">
        <v>0.40139999999999998</v>
      </c>
      <c r="AX41" s="11">
        <v>0.45190000000000002</v>
      </c>
      <c r="AY41" s="11">
        <v>9.1000000000000004E-3</v>
      </c>
      <c r="AZ41" s="11">
        <v>0.48334153947152464</v>
      </c>
      <c r="BA41" s="11">
        <v>19.647826086956524</v>
      </c>
      <c r="BB41" s="11">
        <v>0.90313750263213299</v>
      </c>
      <c r="BC41" s="11">
        <v>0.65991383731664777</v>
      </c>
      <c r="BD41" s="11">
        <v>0.54692652249736473</v>
      </c>
      <c r="BE41" s="27"/>
      <c r="BF41" s="5"/>
    </row>
    <row r="42" spans="2:66" ht="13.5" customHeight="1" x14ac:dyDescent="0.2">
      <c r="B42" s="10">
        <v>234</v>
      </c>
      <c r="C42" s="10">
        <v>9.5510000000000002</v>
      </c>
      <c r="D42" s="10">
        <v>234.39796000000001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33.200000000000003</v>
      </c>
      <c r="Q42" s="24">
        <v>2.16</v>
      </c>
      <c r="R42" s="24">
        <v>2.93</v>
      </c>
      <c r="S42" s="24">
        <v>45.8</v>
      </c>
      <c r="T42" s="24">
        <v>107.01</v>
      </c>
      <c r="U42" s="10">
        <v>5</v>
      </c>
      <c r="V42" s="10">
        <v>3</v>
      </c>
      <c r="W42" s="10">
        <v>0</v>
      </c>
      <c r="X42" s="10">
        <v>3</v>
      </c>
      <c r="Y42" s="10">
        <v>7</v>
      </c>
      <c r="Z42" s="10">
        <v>2</v>
      </c>
      <c r="AA42" s="10">
        <v>270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1.0539000000000001</v>
      </c>
      <c r="AK42" s="10">
        <v>3.0000000000000001E-3</v>
      </c>
      <c r="AL42" s="11">
        <v>0.1086</v>
      </c>
      <c r="AM42" s="11">
        <v>2.9999999999999997E-4</v>
      </c>
      <c r="AN42" s="11">
        <v>0.43869999999999998</v>
      </c>
      <c r="AO42" s="11">
        <v>4.8999999999999998E-3</v>
      </c>
      <c r="AP42" s="11">
        <v>0.13919999999999999</v>
      </c>
      <c r="AQ42" s="11">
        <v>1.6000000000000001E-3</v>
      </c>
      <c r="AR42" s="11">
        <v>1.9932000000000001</v>
      </c>
      <c r="AS42" s="11">
        <v>1.03E-2</v>
      </c>
      <c r="AT42" s="11">
        <v>0.1091</v>
      </c>
      <c r="AU42" s="11">
        <v>5.9999999999999995E-4</v>
      </c>
      <c r="AV42" s="11">
        <v>3.6150000000000002</v>
      </c>
      <c r="AW42" s="11">
        <v>3.3300000000000003E-2</v>
      </c>
      <c r="AX42" s="11">
        <v>0.16259999999999999</v>
      </c>
      <c r="AY42" s="11">
        <v>1.5E-3</v>
      </c>
      <c r="AZ42" s="11">
        <v>7.7534791252485108E-2</v>
      </c>
      <c r="BA42" s="11">
        <v>1.4903758020164986</v>
      </c>
      <c r="BB42" s="11">
        <v>0.19690835480309163</v>
      </c>
      <c r="BC42" s="11">
        <v>0.10399118828560319</v>
      </c>
      <c r="BD42" s="11">
        <v>0.11629323091305727</v>
      </c>
      <c r="BE42" s="27"/>
      <c r="BF42" s="5"/>
    </row>
    <row r="43" spans="2:66" ht="13.5" customHeight="1" x14ac:dyDescent="0.2">
      <c r="B43" s="10">
        <v>234</v>
      </c>
      <c r="C43" s="10">
        <v>9.5579999999999998</v>
      </c>
      <c r="D43" s="10">
        <v>234.39824999999999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33.200000000000003</v>
      </c>
      <c r="Q43" s="24">
        <v>2.16</v>
      </c>
      <c r="R43" s="24">
        <v>2.93</v>
      </c>
      <c r="S43" s="24">
        <v>45.71</v>
      </c>
      <c r="T43" s="24">
        <v>107.09</v>
      </c>
      <c r="U43" s="10">
        <v>5</v>
      </c>
      <c r="V43" s="10">
        <v>3</v>
      </c>
      <c r="W43" s="10">
        <v>0</v>
      </c>
      <c r="X43" s="10">
        <v>3</v>
      </c>
      <c r="Y43" s="10">
        <v>7</v>
      </c>
      <c r="Z43" s="10">
        <v>2</v>
      </c>
      <c r="AA43" s="10">
        <v>270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0.3221</v>
      </c>
      <c r="AK43" s="10">
        <v>2.5100000000000001E-2</v>
      </c>
      <c r="AL43" s="11">
        <v>3.2099999999999997E-2</v>
      </c>
      <c r="AM43" s="11">
        <v>2.5000000000000001E-3</v>
      </c>
      <c r="AN43" s="11">
        <v>0.43569999999999998</v>
      </c>
      <c r="AO43" s="11">
        <v>4.7999999999999996E-3</v>
      </c>
      <c r="AP43" s="11">
        <v>0.1336</v>
      </c>
      <c r="AQ43" s="11">
        <v>1.5E-3</v>
      </c>
      <c r="AR43" s="11">
        <v>0.61509999999999998</v>
      </c>
      <c r="AS43" s="11">
        <v>4.65E-2</v>
      </c>
      <c r="AT43" s="11">
        <v>3.2599999999999997E-2</v>
      </c>
      <c r="AU43" s="11">
        <v>2.5000000000000001E-3</v>
      </c>
      <c r="AV43" s="11">
        <v>8.3283000000000005</v>
      </c>
      <c r="AW43" s="11">
        <v>0.24129999999999999</v>
      </c>
      <c r="AX43" s="11">
        <v>0.36220000000000002</v>
      </c>
      <c r="AY43" s="11">
        <v>1.0500000000000001E-2</v>
      </c>
      <c r="AZ43" s="11">
        <v>0.46107301331181932</v>
      </c>
      <c r="BA43" s="11">
        <v>11.110429447852763</v>
      </c>
      <c r="BB43" s="11">
        <v>0.83485309017223908</v>
      </c>
      <c r="BC43" s="11">
        <v>0.5525257040679481</v>
      </c>
      <c r="BD43" s="11">
        <v>0.62912884267644331</v>
      </c>
      <c r="BE43" s="27"/>
      <c r="BF43" s="5"/>
    </row>
    <row r="44" spans="2:66" ht="13.5" customHeight="1" x14ac:dyDescent="0.2">
      <c r="B44" s="10">
        <v>234</v>
      </c>
      <c r="C44" s="10">
        <v>9.5660000000000007</v>
      </c>
      <c r="D44" s="10">
        <v>234.39858000000001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33.200000000000003</v>
      </c>
      <c r="Q44" s="24">
        <v>2.16</v>
      </c>
      <c r="R44" s="24">
        <v>2.93</v>
      </c>
      <c r="S44" s="24">
        <v>45.62</v>
      </c>
      <c r="T44" s="24">
        <v>107.19</v>
      </c>
      <c r="U44" s="10">
        <v>5</v>
      </c>
      <c r="V44" s="10">
        <v>3</v>
      </c>
      <c r="W44" s="10">
        <v>0</v>
      </c>
      <c r="X44" s="10">
        <v>3</v>
      </c>
      <c r="Y44" s="10">
        <v>7</v>
      </c>
      <c r="Z44" s="10">
        <v>2</v>
      </c>
      <c r="AA44" s="10">
        <v>270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2.2118000000000002</v>
      </c>
      <c r="AK44" s="10">
        <v>1.1000000000000001E-3</v>
      </c>
      <c r="AL44" s="11">
        <v>0.21299999999999999</v>
      </c>
      <c r="AM44" s="11">
        <v>1E-4</v>
      </c>
      <c r="AN44" s="11">
        <v>0.75770000000000004</v>
      </c>
      <c r="AO44" s="11">
        <v>3.0999999999999999E-3</v>
      </c>
      <c r="AP44" s="11">
        <v>0.22389999999999999</v>
      </c>
      <c r="AQ44" s="11">
        <v>8.9999999999999998E-4</v>
      </c>
      <c r="AR44" s="11">
        <v>4.0984999999999996</v>
      </c>
      <c r="AS44" s="11">
        <v>1.2999999999999999E-3</v>
      </c>
      <c r="AT44" s="11">
        <v>0.20960000000000001</v>
      </c>
      <c r="AU44" s="11">
        <v>1E-4</v>
      </c>
      <c r="AV44" s="11">
        <v>5.9757999999999996</v>
      </c>
      <c r="AW44" s="11">
        <v>2.29E-2</v>
      </c>
      <c r="AX44" s="11">
        <v>0.25040000000000001</v>
      </c>
      <c r="AY44" s="11">
        <v>1E-3</v>
      </c>
      <c r="AZ44" s="11">
        <v>5.5871811090027458E-2</v>
      </c>
      <c r="BA44" s="11">
        <v>1.1946564885496183</v>
      </c>
      <c r="BB44" s="11">
        <v>8.869565217391305E-2</v>
      </c>
      <c r="BC44" s="11">
        <v>6.3750000000000001E-2</v>
      </c>
      <c r="BD44" s="11">
        <v>0.68095150754660727</v>
      </c>
      <c r="BE44" s="27"/>
      <c r="BF44" s="5"/>
    </row>
    <row r="45" spans="2:66" ht="13.5" customHeight="1" x14ac:dyDescent="0.2">
      <c r="B45" s="10">
        <v>234</v>
      </c>
      <c r="C45" s="10">
        <v>9.5730000000000004</v>
      </c>
      <c r="D45" s="10">
        <v>234.39886999999999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33.200000000000003</v>
      </c>
      <c r="Q45" s="24">
        <v>2.16</v>
      </c>
      <c r="R45" s="24">
        <v>2.93</v>
      </c>
      <c r="S45" s="24">
        <v>45.53</v>
      </c>
      <c r="T45" s="24">
        <v>107.27</v>
      </c>
      <c r="U45" s="10">
        <v>5</v>
      </c>
      <c r="V45" s="10">
        <v>3</v>
      </c>
      <c r="W45" s="10">
        <v>0</v>
      </c>
      <c r="X45" s="10">
        <v>3</v>
      </c>
      <c r="Y45" s="10">
        <v>7</v>
      </c>
      <c r="Z45" s="10">
        <v>2</v>
      </c>
      <c r="AA45" s="10">
        <v>270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0.53369999999999995</v>
      </c>
      <c r="AK45" s="10">
        <v>3.8899999999999997E-2</v>
      </c>
      <c r="AL45" s="11">
        <v>4.99E-2</v>
      </c>
      <c r="AM45" s="11">
        <v>3.5999999999999999E-3</v>
      </c>
      <c r="AN45" s="11">
        <v>0.47860000000000003</v>
      </c>
      <c r="AO45" s="11">
        <v>8.6E-3</v>
      </c>
      <c r="AP45" s="11">
        <v>0.13700000000000001</v>
      </c>
      <c r="AQ45" s="11">
        <v>2.5000000000000001E-3</v>
      </c>
      <c r="AR45" s="11">
        <v>1.0183</v>
      </c>
      <c r="AS45" s="11">
        <v>8.2199999999999995E-2</v>
      </c>
      <c r="AT45" s="11">
        <v>5.0500000000000003E-2</v>
      </c>
      <c r="AU45" s="11">
        <v>4.1000000000000003E-3</v>
      </c>
      <c r="AV45" s="11">
        <v>7.5961999999999996</v>
      </c>
      <c r="AW45" s="11">
        <v>1.2500000000000001E-2</v>
      </c>
      <c r="AX45" s="11">
        <v>0.30859999999999999</v>
      </c>
      <c r="AY45" s="11">
        <v>5.0000000000000001E-4</v>
      </c>
      <c r="AZ45" s="11">
        <v>0.38509874326750443</v>
      </c>
      <c r="BA45" s="11">
        <v>6.1108910891089101</v>
      </c>
      <c r="BB45" s="11">
        <v>0.71874129768866613</v>
      </c>
      <c r="BC45" s="11">
        <v>0.45064602490978933</v>
      </c>
      <c r="BD45" s="11">
        <v>0.54736989521960244</v>
      </c>
      <c r="BE45" s="27"/>
      <c r="BF45" s="5"/>
    </row>
    <row r="46" spans="2:66" ht="13.5" customHeight="1" x14ac:dyDescent="0.2">
      <c r="B46" s="10">
        <v>234</v>
      </c>
      <c r="C46" s="10">
        <v>9.58</v>
      </c>
      <c r="D46" s="10">
        <v>234.39917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33.200000000000003</v>
      </c>
      <c r="Q46" s="24">
        <v>2.16</v>
      </c>
      <c r="R46" s="24">
        <v>2.93</v>
      </c>
      <c r="S46" s="24">
        <v>45.45</v>
      </c>
      <c r="T46" s="24">
        <v>107.36</v>
      </c>
      <c r="U46" s="10">
        <v>5</v>
      </c>
      <c r="V46" s="10">
        <v>3</v>
      </c>
      <c r="W46" s="10">
        <v>0</v>
      </c>
      <c r="X46" s="10">
        <v>3</v>
      </c>
      <c r="Y46" s="10">
        <v>7</v>
      </c>
      <c r="Z46" s="10">
        <v>2</v>
      </c>
      <c r="AA46" s="10">
        <v>270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1.7917000000000001</v>
      </c>
      <c r="AK46" s="10">
        <v>4.7999999999999996E-3</v>
      </c>
      <c r="AL46" s="11">
        <v>0.16259999999999999</v>
      </c>
      <c r="AM46" s="11">
        <v>4.0000000000000002E-4</v>
      </c>
      <c r="AN46" s="11">
        <v>0.69179999999999997</v>
      </c>
      <c r="AO46" s="11">
        <v>3.3E-3</v>
      </c>
      <c r="AP46" s="11">
        <v>0.19209999999999999</v>
      </c>
      <c r="AQ46" s="11">
        <v>8.9999999999999998E-4</v>
      </c>
      <c r="AR46" s="11">
        <v>3.4226999999999999</v>
      </c>
      <c r="AS46" s="11">
        <v>1.6500000000000001E-2</v>
      </c>
      <c r="AT46" s="11">
        <v>0.16489999999999999</v>
      </c>
      <c r="AU46" s="11">
        <v>8.0000000000000004E-4</v>
      </c>
      <c r="AV46" s="11">
        <v>5.5369999999999999</v>
      </c>
      <c r="AW46" s="11">
        <v>2.5000000000000001E-2</v>
      </c>
      <c r="AX46" s="11">
        <v>0.21820000000000001</v>
      </c>
      <c r="AY46" s="11">
        <v>1E-3</v>
      </c>
      <c r="AZ46" s="11">
        <v>6.361199122593228E-2</v>
      </c>
      <c r="BA46" s="11">
        <v>1.3232261976955733</v>
      </c>
      <c r="BB46" s="11">
        <v>0.13912816496998176</v>
      </c>
      <c r="BC46" s="11">
        <v>9.053334843166122E-2</v>
      </c>
      <c r="BD46" s="11">
        <v>0.33526447744770443</v>
      </c>
      <c r="BE46" s="27"/>
      <c r="BF46" s="5"/>
    </row>
    <row r="47" spans="2:66" ht="13.5" customHeight="1" x14ac:dyDescent="0.2">
      <c r="B47" s="10">
        <v>234</v>
      </c>
      <c r="C47" s="10">
        <v>9.5890000000000004</v>
      </c>
      <c r="D47" s="10">
        <v>234.39954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33.200000000000003</v>
      </c>
      <c r="Q47" s="24">
        <v>2.16</v>
      </c>
      <c r="R47" s="24">
        <v>2.93</v>
      </c>
      <c r="S47" s="24">
        <v>45.34</v>
      </c>
      <c r="T47" s="24">
        <v>107.46</v>
      </c>
      <c r="U47" s="10">
        <v>5</v>
      </c>
      <c r="V47" s="10">
        <v>3</v>
      </c>
      <c r="W47" s="10">
        <v>0</v>
      </c>
      <c r="X47" s="10">
        <v>3</v>
      </c>
      <c r="Y47" s="10">
        <v>7</v>
      </c>
      <c r="Z47" s="10">
        <v>2</v>
      </c>
      <c r="AA47" s="10">
        <v>270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0.28860000000000002</v>
      </c>
      <c r="AK47" s="10">
        <v>2.8E-3</v>
      </c>
      <c r="AL47" s="11">
        <v>2.53E-2</v>
      </c>
      <c r="AM47" s="11">
        <v>2.0000000000000001E-4</v>
      </c>
      <c r="AN47" s="11">
        <v>0.47070000000000001</v>
      </c>
      <c r="AO47" s="11">
        <v>3.0999999999999999E-3</v>
      </c>
      <c r="AP47" s="11">
        <v>0.1258</v>
      </c>
      <c r="AQ47" s="11">
        <v>8.0000000000000004E-4</v>
      </c>
      <c r="AR47" s="11">
        <v>0.56320000000000003</v>
      </c>
      <c r="AS47" s="11">
        <v>7.1999999999999998E-3</v>
      </c>
      <c r="AT47" s="11">
        <v>2.6200000000000001E-2</v>
      </c>
      <c r="AU47" s="11">
        <v>2.9999999999999997E-4</v>
      </c>
      <c r="AV47" s="11">
        <v>9.1207999999999991</v>
      </c>
      <c r="AW47" s="11">
        <v>2.0999999999999999E-3</v>
      </c>
      <c r="AX47" s="11">
        <v>0.34620000000000001</v>
      </c>
      <c r="AY47" s="11">
        <v>1E-4</v>
      </c>
      <c r="AZ47" s="11">
        <v>0.46694915254237296</v>
      </c>
      <c r="BA47" s="11">
        <v>13.213740458015266</v>
      </c>
      <c r="BB47" s="11">
        <v>0.85929108485499461</v>
      </c>
      <c r="BC47" s="11">
        <v>0.55020632737276476</v>
      </c>
      <c r="BD47" s="11">
        <v>0.58661799429108641</v>
      </c>
      <c r="BE47" s="27"/>
      <c r="BF47" s="5"/>
    </row>
    <row r="48" spans="2:66" ht="13.5" customHeight="1" x14ac:dyDescent="0.2">
      <c r="B48" s="10">
        <v>234</v>
      </c>
      <c r="C48" s="10">
        <v>9.5960000000000001</v>
      </c>
      <c r="D48" s="10">
        <v>234.39983000000001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33.200000000000003</v>
      </c>
      <c r="Q48" s="24">
        <v>2.16</v>
      </c>
      <c r="R48" s="24">
        <v>2.93</v>
      </c>
      <c r="S48" s="24">
        <v>45.26</v>
      </c>
      <c r="T48" s="24">
        <v>107.55</v>
      </c>
      <c r="U48" s="10">
        <v>5</v>
      </c>
      <c r="V48" s="10">
        <v>3</v>
      </c>
      <c r="W48" s="10">
        <v>0</v>
      </c>
      <c r="X48" s="10">
        <v>3</v>
      </c>
      <c r="Y48" s="10">
        <v>7</v>
      </c>
      <c r="Z48" s="10">
        <v>2</v>
      </c>
      <c r="AA48" s="10">
        <v>270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2.1345000000000001</v>
      </c>
      <c r="AK48" s="10">
        <v>3.7000000000000002E-3</v>
      </c>
      <c r="AL48" s="11">
        <v>0.1817</v>
      </c>
      <c r="AM48" s="11">
        <v>2.9999999999999997E-4</v>
      </c>
      <c r="AN48" s="11">
        <v>0.73019999999999996</v>
      </c>
      <c r="AO48" s="11">
        <v>5.9999999999999995E-4</v>
      </c>
      <c r="AP48" s="11">
        <v>0.18970000000000001</v>
      </c>
      <c r="AQ48" s="11">
        <v>2.0000000000000001E-4</v>
      </c>
      <c r="AR48" s="11">
        <v>3.9510000000000001</v>
      </c>
      <c r="AS48" s="11">
        <v>1.3899999999999999E-2</v>
      </c>
      <c r="AT48" s="11">
        <v>0.17860000000000001</v>
      </c>
      <c r="AU48" s="11">
        <v>5.9999999999999995E-4</v>
      </c>
      <c r="AV48" s="11">
        <v>5.7386999999999997</v>
      </c>
      <c r="AW48" s="11">
        <v>2.0999999999999999E-3</v>
      </c>
      <c r="AX48" s="11">
        <v>0.2117</v>
      </c>
      <c r="AY48" s="11">
        <v>1E-4</v>
      </c>
      <c r="AZ48" s="11">
        <v>5.4808171400099637E-2</v>
      </c>
      <c r="BA48" s="11">
        <v>1.1853303471444567</v>
      </c>
      <c r="BB48" s="11">
        <v>8.4806559057135522E-2</v>
      </c>
      <c r="BC48" s="11">
        <v>5.5767718746489933E-2</v>
      </c>
      <c r="BD48" s="11">
        <v>0.70296903641090036</v>
      </c>
      <c r="BE48" s="27"/>
      <c r="BF48" s="5"/>
    </row>
    <row r="49" spans="2:57" ht="13.5" customHeight="1" x14ac:dyDescent="0.2">
      <c r="B49" s="10">
        <v>234</v>
      </c>
      <c r="C49" s="10">
        <v>9.6039999999999992</v>
      </c>
      <c r="D49" s="10">
        <v>234.40017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33.200000000000003</v>
      </c>
      <c r="Q49" s="24">
        <v>2.16</v>
      </c>
      <c r="R49" s="24">
        <v>2.93</v>
      </c>
      <c r="S49" s="24">
        <v>45.16</v>
      </c>
      <c r="T49" s="24">
        <v>107.64</v>
      </c>
      <c r="U49" s="10">
        <v>5</v>
      </c>
      <c r="V49" s="10">
        <v>3</v>
      </c>
      <c r="W49" s="10">
        <v>0</v>
      </c>
      <c r="X49" s="10">
        <v>3</v>
      </c>
      <c r="Y49" s="10">
        <v>7</v>
      </c>
      <c r="Z49" s="10">
        <v>2</v>
      </c>
      <c r="AA49" s="10">
        <v>270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0.4955</v>
      </c>
      <c r="AK49" s="10">
        <v>5.4000000000000003E-3</v>
      </c>
      <c r="AL49" s="11">
        <v>4.0899999999999999E-2</v>
      </c>
      <c r="AM49" s="11">
        <v>4.0000000000000002E-4</v>
      </c>
      <c r="AN49" s="11">
        <v>0.4819</v>
      </c>
      <c r="AO49" s="11">
        <v>1.0800000000000001E-2</v>
      </c>
      <c r="AP49" s="11">
        <v>0.12130000000000001</v>
      </c>
      <c r="AQ49" s="11">
        <v>2.7000000000000001E-3</v>
      </c>
      <c r="AR49" s="11">
        <v>0.94269999999999998</v>
      </c>
      <c r="AS49" s="11">
        <v>1.4800000000000001E-2</v>
      </c>
      <c r="AT49" s="11">
        <v>4.1300000000000003E-2</v>
      </c>
      <c r="AU49" s="11">
        <v>5.9999999999999995E-4</v>
      </c>
      <c r="AV49" s="11">
        <v>7.9061000000000003</v>
      </c>
      <c r="AW49" s="11">
        <v>0.2974</v>
      </c>
      <c r="AX49" s="11">
        <v>0.28270000000000001</v>
      </c>
      <c r="AY49" s="11">
        <v>1.06E-2</v>
      </c>
      <c r="AZ49" s="11">
        <v>0.39950495049504947</v>
      </c>
      <c r="BA49" s="11">
        <v>6.8450363196125901</v>
      </c>
      <c r="BB49" s="11">
        <v>0.74506172839506168</v>
      </c>
      <c r="BC49" s="11">
        <v>0.43944174757281551</v>
      </c>
      <c r="BD49" s="11">
        <v>0.54973153995104018</v>
      </c>
      <c r="BE49" s="27"/>
    </row>
    <row r="50" spans="2:57" ht="13.5" customHeight="1" x14ac:dyDescent="0.2">
      <c r="B50" s="10">
        <v>234</v>
      </c>
      <c r="C50" s="10">
        <v>9.5050000000000008</v>
      </c>
      <c r="D50" s="10">
        <v>234.39604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33.200000000000003</v>
      </c>
      <c r="Q50" s="24">
        <v>2.16</v>
      </c>
      <c r="R50" s="24">
        <v>2.93</v>
      </c>
      <c r="S50" s="24">
        <v>46.35</v>
      </c>
      <c r="T50" s="24">
        <v>106.47</v>
      </c>
      <c r="U50" s="10">
        <v>5</v>
      </c>
      <c r="V50" s="10">
        <v>3</v>
      </c>
      <c r="W50" s="10">
        <v>0</v>
      </c>
      <c r="X50" s="10">
        <v>3</v>
      </c>
      <c r="Y50" s="10">
        <v>7</v>
      </c>
      <c r="Z50" s="10">
        <v>2</v>
      </c>
      <c r="AA50" s="10">
        <v>270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1.9213</v>
      </c>
      <c r="AK50" s="10">
        <v>6.0000000000000001E-3</v>
      </c>
      <c r="AL50" s="11">
        <v>0.25259999999999999</v>
      </c>
      <c r="AM50" s="11">
        <v>8.0000000000000004E-4</v>
      </c>
      <c r="AN50" s="11">
        <v>0.6542</v>
      </c>
      <c r="AO50" s="11">
        <v>3.0000000000000001E-3</v>
      </c>
      <c r="AP50" s="11">
        <v>0.26850000000000002</v>
      </c>
      <c r="AQ50" s="11">
        <v>1.1999999999999999E-3</v>
      </c>
      <c r="AR50" s="11">
        <v>3.5733000000000001</v>
      </c>
      <c r="AS50" s="11">
        <v>3.5999999999999999E-3</v>
      </c>
      <c r="AT50" s="11">
        <v>0.24959999999999999</v>
      </c>
      <c r="AU50" s="11">
        <v>2.0000000000000001E-4</v>
      </c>
      <c r="AV50" s="11">
        <v>5.2416</v>
      </c>
      <c r="AW50" s="11">
        <v>1.66E-2</v>
      </c>
      <c r="AX50" s="11">
        <v>0.3039</v>
      </c>
      <c r="AY50" s="11">
        <v>1E-3</v>
      </c>
      <c r="AZ50" s="11">
        <v>6.1844863731656159E-2</v>
      </c>
      <c r="BA50" s="11">
        <v>1.2175480769230771</v>
      </c>
      <c r="BB50" s="11">
        <v>9.8102981029810327E-2</v>
      </c>
      <c r="BC50" s="11">
        <v>7.731371618414809E-2</v>
      </c>
      <c r="BD50" s="11">
        <v>0.69544408555498116</v>
      </c>
      <c r="BE50" s="27"/>
    </row>
    <row r="51" spans="2:57" ht="13.5" customHeight="1" x14ac:dyDescent="0.2">
      <c r="B51" s="10">
        <v>234</v>
      </c>
      <c r="C51" s="10">
        <v>9.2799999999999994</v>
      </c>
      <c r="D51" s="10">
        <v>234.38667000000001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33.200000000000003</v>
      </c>
      <c r="Q51" s="24">
        <v>2.16</v>
      </c>
      <c r="R51" s="24">
        <v>2.93</v>
      </c>
      <c r="S51" s="24">
        <v>49.08</v>
      </c>
      <c r="T51" s="24">
        <v>103.95</v>
      </c>
      <c r="U51" s="10">
        <v>5</v>
      </c>
      <c r="V51" s="10">
        <v>3</v>
      </c>
      <c r="W51" s="10">
        <v>0</v>
      </c>
      <c r="X51" s="10">
        <v>3</v>
      </c>
      <c r="Y51" s="10">
        <v>7</v>
      </c>
      <c r="Z51" s="10">
        <v>2</v>
      </c>
      <c r="AA51" s="10">
        <v>270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6.5449999999999999</v>
      </c>
      <c r="AK51" s="26">
        <v>5.4999999999999993E-2</v>
      </c>
      <c r="AL51" s="26">
        <v>0.58550000000000002</v>
      </c>
      <c r="AM51" s="26">
        <v>5.0000000000000001E-3</v>
      </c>
      <c r="AN51" s="26">
        <v>2.0655000000000001</v>
      </c>
      <c r="AO51" s="26">
        <v>1.8500000000000003E-2</v>
      </c>
      <c r="AP51" s="26">
        <v>0.57200000000000006</v>
      </c>
      <c r="AQ51" s="26">
        <v>5.0000000000000001E-3</v>
      </c>
      <c r="AR51" s="26">
        <v>12.324</v>
      </c>
      <c r="AS51" s="26">
        <v>0.10300000000000001</v>
      </c>
      <c r="AT51" s="26">
        <v>0.58699999999999997</v>
      </c>
      <c r="AU51" s="26">
        <v>5.0000000000000001E-3</v>
      </c>
      <c r="AV51" s="26">
        <v>14.2334</v>
      </c>
      <c r="AW51" s="26">
        <v>0.13100000000000001</v>
      </c>
      <c r="AX51" s="26">
        <v>0.55910000000000004</v>
      </c>
      <c r="AY51" s="26">
        <v>5.1000000000000004E-3</v>
      </c>
      <c r="AZ51" s="11">
        <v>-1.1404827159402371E-2</v>
      </c>
      <c r="BA51" s="11">
        <v>23.81175468483816</v>
      </c>
      <c r="BB51" s="11">
        <v>-2.4343425530058391E-2</v>
      </c>
      <c r="BC51" s="11">
        <v>-2.5423728813559254E-2</v>
      </c>
      <c r="BD51" s="11">
        <v>0.53875867837779512</v>
      </c>
      <c r="BE51" s="27"/>
    </row>
    <row r="52" spans="2:57" ht="13.5" customHeight="1" x14ac:dyDescent="0.2">
      <c r="B52" s="10">
        <v>234</v>
      </c>
      <c r="C52" s="10">
        <v>9.27</v>
      </c>
      <c r="D52" s="10">
        <v>234.38624999999999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33.200000000000003</v>
      </c>
      <c r="Q52" s="24">
        <v>2.16</v>
      </c>
      <c r="R52" s="24">
        <v>2.93</v>
      </c>
      <c r="S52" s="24">
        <v>49.2</v>
      </c>
      <c r="T52" s="24">
        <v>103.85</v>
      </c>
      <c r="U52" s="10">
        <v>5</v>
      </c>
      <c r="V52" s="10">
        <v>3</v>
      </c>
      <c r="W52" s="10">
        <v>0</v>
      </c>
      <c r="X52" s="10">
        <v>3</v>
      </c>
      <c r="Y52" s="10">
        <v>7</v>
      </c>
      <c r="Z52" s="10">
        <v>2</v>
      </c>
      <c r="AA52" s="10">
        <v>270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11.3011</v>
      </c>
      <c r="AK52" s="10">
        <v>0.2447</v>
      </c>
      <c r="AL52" s="11">
        <v>0.99299999999999999</v>
      </c>
      <c r="AM52" s="11">
        <v>2.1399999999999999E-2</v>
      </c>
      <c r="AN52" s="11">
        <v>3.6488999999999998</v>
      </c>
      <c r="AO52" s="11">
        <v>7.8399999999999997E-2</v>
      </c>
      <c r="AP52" s="11">
        <v>0.99280000000000002</v>
      </c>
      <c r="AQ52" s="11">
        <v>2.12E-2</v>
      </c>
      <c r="AR52" s="11">
        <v>21.221299999999999</v>
      </c>
      <c r="AS52" s="11">
        <v>0.44340000000000002</v>
      </c>
      <c r="AT52" s="11">
        <v>0.99299999999999999</v>
      </c>
      <c r="AU52" s="11">
        <v>2.06E-2</v>
      </c>
      <c r="AV52" s="11">
        <v>25.727499999999999</v>
      </c>
      <c r="AW52" s="11">
        <v>0.53849999999999998</v>
      </c>
      <c r="AX52" s="11">
        <v>0.99280000000000002</v>
      </c>
      <c r="AY52" s="11">
        <v>2.06E-2</v>
      </c>
      <c r="AZ52" s="25">
        <v>0.75157609509674428</v>
      </c>
      <c r="BA52" s="25">
        <v>1.2123432588955436</v>
      </c>
      <c r="BB52" s="25">
        <v>9.5981153937906821E-2</v>
      </c>
      <c r="BC52" s="25">
        <v>0.14245460369914517</v>
      </c>
      <c r="BD52" s="25">
        <v>14.09955333438168</v>
      </c>
      <c r="BE52" s="27"/>
    </row>
    <row r="53" spans="2:57" ht="13.5" customHeight="1" x14ac:dyDescent="0.2">
      <c r="B53" s="10">
        <v>234</v>
      </c>
      <c r="C53" s="10">
        <v>9.4920000000000009</v>
      </c>
      <c r="D53" s="10">
        <v>234.3955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33.200000000000003</v>
      </c>
      <c r="Q53" s="24">
        <v>2.16</v>
      </c>
      <c r="R53" s="24">
        <v>2.93</v>
      </c>
      <c r="S53" s="24">
        <v>46.51</v>
      </c>
      <c r="T53" s="24">
        <v>106.32</v>
      </c>
      <c r="U53" s="10">
        <v>5</v>
      </c>
      <c r="V53" s="10">
        <v>3</v>
      </c>
      <c r="W53" s="10">
        <v>0</v>
      </c>
      <c r="X53" s="10">
        <v>3</v>
      </c>
      <c r="Y53" s="10">
        <v>7</v>
      </c>
      <c r="Z53" s="10">
        <v>2</v>
      </c>
      <c r="AA53" s="10">
        <v>270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7.0103</v>
      </c>
      <c r="AK53" s="10">
        <v>1.7299999999999999E-2</v>
      </c>
      <c r="AL53" s="11">
        <v>0.99950000000000006</v>
      </c>
      <c r="AM53" s="11">
        <v>2.5000000000000001E-3</v>
      </c>
      <c r="AN53" s="11">
        <v>2.2326000000000001</v>
      </c>
      <c r="AO53" s="11">
        <v>6.8999999999999999E-3</v>
      </c>
      <c r="AP53" s="11">
        <v>0.99929999999999997</v>
      </c>
      <c r="AQ53" s="11">
        <v>3.0999999999999999E-3</v>
      </c>
      <c r="AR53" s="11">
        <v>13.193199999999999</v>
      </c>
      <c r="AS53" s="11">
        <v>3.3500000000000002E-2</v>
      </c>
      <c r="AT53" s="11">
        <v>0.99950000000000006</v>
      </c>
      <c r="AU53" s="11">
        <v>2.5000000000000001E-3</v>
      </c>
      <c r="AV53" s="11">
        <v>15.8246</v>
      </c>
      <c r="AW53" s="11">
        <v>4.58E-2</v>
      </c>
      <c r="AX53" s="11">
        <v>0.99929999999999997</v>
      </c>
      <c r="AY53" s="11">
        <v>2.8999999999999998E-3</v>
      </c>
      <c r="AZ53" s="25">
        <v>0.75271913696475645</v>
      </c>
      <c r="BA53" s="25">
        <v>1.1994512324530819</v>
      </c>
      <c r="BB53" s="25">
        <v>9.0682270882010391E-2</v>
      </c>
      <c r="BC53" s="25">
        <v>0.13371931512511098</v>
      </c>
      <c r="BD53" s="25">
        <v>14.408815544805137</v>
      </c>
      <c r="BE53" s="27"/>
    </row>
    <row r="54" spans="2:57" ht="13.5" customHeight="1" x14ac:dyDescent="0.2">
      <c r="B54" s="10">
        <v>234</v>
      </c>
      <c r="C54" s="10">
        <v>9.7810000000000006</v>
      </c>
      <c r="D54" s="10">
        <v>234.40754000000001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33.200000000000003</v>
      </c>
      <c r="Q54" s="24">
        <v>2.16</v>
      </c>
      <c r="R54" s="24">
        <v>2.93</v>
      </c>
      <c r="S54" s="24">
        <v>43.06</v>
      </c>
      <c r="T54" s="24">
        <v>109.83</v>
      </c>
      <c r="U54" s="10">
        <v>5</v>
      </c>
      <c r="V54" s="10">
        <v>3</v>
      </c>
      <c r="W54" s="10">
        <v>0</v>
      </c>
      <c r="X54" s="10">
        <v>3</v>
      </c>
      <c r="Y54" s="10">
        <v>7</v>
      </c>
      <c r="Z54" s="10">
        <v>2</v>
      </c>
      <c r="AA54" s="10">
        <v>270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20.248899999999999</v>
      </c>
      <c r="AK54" s="10">
        <v>0.91779999999999995</v>
      </c>
      <c r="AL54" s="11">
        <v>1.0073000000000001</v>
      </c>
      <c r="AM54" s="11">
        <v>4.5999999999999999E-2</v>
      </c>
      <c r="AN54" s="11">
        <v>6.7481999999999998</v>
      </c>
      <c r="AO54" s="11">
        <v>0.32</v>
      </c>
      <c r="AP54" s="11">
        <v>1.0071000000000001</v>
      </c>
      <c r="AQ54" s="11">
        <v>4.8099999999999997E-2</v>
      </c>
      <c r="AR54" s="11">
        <v>38.1693</v>
      </c>
      <c r="AS54" s="11">
        <v>1.7085999999999999</v>
      </c>
      <c r="AT54" s="11">
        <v>1.0073000000000001</v>
      </c>
      <c r="AU54" s="11">
        <v>4.5400000000000003E-2</v>
      </c>
      <c r="AV54" s="11">
        <v>47.336599999999997</v>
      </c>
      <c r="AW54" s="11">
        <v>2.1850999999999998</v>
      </c>
      <c r="AX54" s="11">
        <v>1.0071000000000001</v>
      </c>
      <c r="AY54" s="11">
        <v>4.6800000000000001E-2</v>
      </c>
      <c r="AZ54" s="25">
        <v>0.75045853918291283</v>
      </c>
      <c r="BA54" s="25">
        <v>1.240174695370363</v>
      </c>
      <c r="BB54" s="25">
        <v>0.10721248475251413</v>
      </c>
      <c r="BC54" s="25">
        <v>0.15988379866962613</v>
      </c>
      <c r="BD54" s="25">
        <v>13.501594796106234</v>
      </c>
      <c r="BE54" s="27"/>
    </row>
  </sheetData>
  <autoFilter ref="B9:BB54" xr:uid="{95225ECE-2435-4123-B4FD-B52C157AAA04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1893-11DC-487C-9B17-8F869A882C46}">
  <sheetPr codeName="Sheet20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237</v>
      </c>
      <c r="C10" s="10">
        <v>9.5830000000000002</v>
      </c>
      <c r="D10" s="10">
        <v>237.39929000000001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32</v>
      </c>
      <c r="Q10" s="24">
        <v>2.52</v>
      </c>
      <c r="R10" s="24">
        <v>2.23</v>
      </c>
      <c r="S10" s="24">
        <v>45.85</v>
      </c>
      <c r="T10" s="24">
        <v>108.71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0.70609999999999995</v>
      </c>
      <c r="AK10" s="10">
        <v>2.29E-2</v>
      </c>
      <c r="AL10" s="11">
        <v>2.4E-2</v>
      </c>
      <c r="AM10" s="11">
        <v>8.0000000000000004E-4</v>
      </c>
      <c r="AN10" s="11">
        <v>1.7186999999999999</v>
      </c>
      <c r="AO10" s="11">
        <v>2.01E-2</v>
      </c>
      <c r="AP10" s="11">
        <v>0.17330000000000001</v>
      </c>
      <c r="AQ10" s="11">
        <v>2E-3</v>
      </c>
      <c r="AR10" s="11">
        <v>1.3571</v>
      </c>
      <c r="AS10" s="11">
        <v>8.5800000000000001E-2</v>
      </c>
      <c r="AT10" s="11">
        <v>2.4500000000000001E-2</v>
      </c>
      <c r="AU10" s="11">
        <v>1.5E-3</v>
      </c>
      <c r="AV10" s="11">
        <v>37.731200000000001</v>
      </c>
      <c r="AW10" s="11">
        <v>0.58450000000000002</v>
      </c>
      <c r="AX10" s="11">
        <v>0.54149999999999998</v>
      </c>
      <c r="AY10" s="11">
        <v>8.3999999999999995E-3</v>
      </c>
      <c r="AZ10" s="11">
        <v>0.51510912143256848</v>
      </c>
      <c r="BA10" s="11">
        <v>22.102040816326529</v>
      </c>
      <c r="BB10" s="11">
        <v>0.91342756183745599</v>
      </c>
      <c r="BC10" s="11">
        <v>0.72748592870544104</v>
      </c>
      <c r="BD10" s="11">
        <v>0.68915084683521366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2.6378125000000002E-2</v>
      </c>
      <c r="BJ10" s="4">
        <f>DSTDEV(PlotSort,"PhxRed",$BI$35:$BI$38)/SQRT($BH10)</f>
        <v>3.4336259327962567E-4</v>
      </c>
      <c r="BK10" s="4">
        <f>DAVERAGE(PlotSort,"PhxRedEdge",$BI$35:$BI$38)</f>
        <v>0.20148437499999997</v>
      </c>
      <c r="BL10" s="4">
        <f>DSTDEV(PlotSort,"PhxRedEdge",$BI$35:$BI$38)/SQRT($BH10)</f>
        <v>3.4283245854506896E-3</v>
      </c>
      <c r="BM10" s="4">
        <f>DAVERAGE(PlotSort,"TMRed",$BI$35:$BI$38)</f>
        <v>2.6756249999999995E-2</v>
      </c>
      <c r="BN10" s="4">
        <f>DSTDEV(PlotSort,"TMRed",$BI$35:$BI$38)/SQRT($BH10)</f>
        <v>4.2492735384814557E-4</v>
      </c>
      <c r="BO10" s="4">
        <f>DAVERAGE(PlotSort,"TMNIR",$BI$35:$BI$38)</f>
        <v>0.57405312499999994</v>
      </c>
      <c r="BP10" s="4">
        <f>DSTDEV(PlotSort,"TMNIR",$BI$35:$BI$38)/SQRT($BH10)</f>
        <v>5.0506905954959712E-3</v>
      </c>
      <c r="BQ10" s="4">
        <f>DAVERAGE(PlotSort,"NDRE",$BI$35:$BI$38)</f>
        <v>0.48101388157864899</v>
      </c>
      <c r="BR10" s="4">
        <f>DSTDEV(PlotSort,"NDRE",$BI$35:$BI$38)/SQRT($BH10)</f>
        <v>5.5469972990882946E-3</v>
      </c>
      <c r="BS10" s="4">
        <f>DAVERAGE(PlotSort,"rvi",$BI$35:$BI$38)</f>
        <v>21.573051259572043</v>
      </c>
      <c r="BT10" s="4">
        <f>DSTDEV(PlotSort,"rvi",$BI$35:$BI$38)/SQRT($BH10)</f>
        <v>0.29244101839211223</v>
      </c>
      <c r="BU10" s="17">
        <f>DAVERAGE(PlotSort,"ndvi",$BI$35:$BI$38)</f>
        <v>0.91092743187373471</v>
      </c>
      <c r="BV10" s="4">
        <f>DSTDEV(PlotSort,"ndvi",$BI$35:$BI$38)/SQRT($BH10)</f>
        <v>1.1777721629603324E-3</v>
      </c>
      <c r="BW10" s="17">
        <f>DAVERAGE(PlotSort,"SAVI",$BI$35:$BI$38)</f>
        <v>0.74532134246814252</v>
      </c>
      <c r="BX10" s="4">
        <f>DSTDEV(PlotSort,"SAVI",$BI$35:$BI$38)/SQRT($BH10)</f>
        <v>3.1473858744807421E-3</v>
      </c>
      <c r="BY10" s="17">
        <f>DAVERAGE(PlotSort,"CCCI",$BI$35:$BI$38)</f>
        <v>0.51099552610413146</v>
      </c>
      <c r="BZ10" s="4">
        <f>DSTDEV(PlotSort,"CCCI",$BI$35:$BI$38)/SQRT($BH10)</f>
        <v>2.7116689055465742E-2</v>
      </c>
    </row>
    <row r="11" spans="1:78" ht="13.5" customHeight="1" x14ac:dyDescent="0.2">
      <c r="B11" s="10">
        <v>237</v>
      </c>
      <c r="C11" s="10">
        <v>9.5749999999999993</v>
      </c>
      <c r="D11" s="10">
        <v>237.39895999999999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32</v>
      </c>
      <c r="Q11" s="24">
        <v>2.52</v>
      </c>
      <c r="R11" s="24">
        <v>2.23</v>
      </c>
      <c r="S11" s="24">
        <v>45.95</v>
      </c>
      <c r="T11" s="24">
        <v>108.61</v>
      </c>
      <c r="U11" s="10">
        <v>1</v>
      </c>
      <c r="V11" s="10">
        <v>0</v>
      </c>
      <c r="W11" s="10">
        <v>1</v>
      </c>
      <c r="X11" s="10">
        <v>1</v>
      </c>
      <c r="Y11" s="10">
        <v>1</v>
      </c>
      <c r="Z11" s="10">
        <v>1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0.70609999999999995</v>
      </c>
      <c r="AK11" s="10">
        <v>2.98E-2</v>
      </c>
      <c r="AL11" s="11">
        <v>2.41E-2</v>
      </c>
      <c r="AM11" s="11">
        <v>1E-3</v>
      </c>
      <c r="AN11" s="11">
        <v>1.8809</v>
      </c>
      <c r="AO11" s="11">
        <v>2.8000000000000001E-2</v>
      </c>
      <c r="AP11" s="11">
        <v>0.19009999999999999</v>
      </c>
      <c r="AQ11" s="11">
        <v>2.8E-3</v>
      </c>
      <c r="AR11" s="11">
        <v>1.3687</v>
      </c>
      <c r="AS11" s="11">
        <v>7.7799999999999994E-2</v>
      </c>
      <c r="AT11" s="11">
        <v>2.4799999999999999E-2</v>
      </c>
      <c r="AU11" s="11">
        <v>1.4E-3</v>
      </c>
      <c r="AV11" s="11">
        <v>37.700000000000003</v>
      </c>
      <c r="AW11" s="11">
        <v>0.27039999999999997</v>
      </c>
      <c r="AX11" s="11">
        <v>0.54210000000000003</v>
      </c>
      <c r="AY11" s="11">
        <v>3.8999999999999998E-3</v>
      </c>
      <c r="AZ11" s="11">
        <v>0.48074296640262232</v>
      </c>
      <c r="BA11" s="11">
        <v>21.858870967741936</v>
      </c>
      <c r="BB11" s="11">
        <v>0.91250661492326679</v>
      </c>
      <c r="BC11" s="11">
        <v>0.72729402943106192</v>
      </c>
      <c r="BD11" s="11">
        <v>0.50579911452252058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2.633125E-2</v>
      </c>
      <c r="BJ11" s="4">
        <f>DSTDEV(PlotSort,"PhxRed",$BI$31:$BI$32)/SQRT($BH11)</f>
        <v>4.9914249384986915E-4</v>
      </c>
      <c r="BK11" s="4">
        <f>DAVERAGE(PlotSort,"PhxRedEdge",$BI$31:$BI$32)</f>
        <v>0.20115625000000004</v>
      </c>
      <c r="BL11" s="4">
        <f>DSTDEV(PlotSort,"PhxRedEdge",$BI$31:$BI$32)/SQRT($BH11)</f>
        <v>4.9703618978735676E-3</v>
      </c>
      <c r="BM11" s="4">
        <f>DAVERAGE(PlotSort,"TMRed",$BI$31:$BI$32)</f>
        <v>2.6775000000000004E-2</v>
      </c>
      <c r="BN11" s="4">
        <f>DSTDEV(PlotSort,"TMRed",$BI$31:$BI$32)/SQRT($BH11)</f>
        <v>6.3799817136624018E-4</v>
      </c>
      <c r="BO11" s="4">
        <f>DAVERAGE(PlotSort,"TMNIR",$BI$31:$BI$32)</f>
        <v>0.56929999999999992</v>
      </c>
      <c r="BP11" s="4">
        <f>DSTDEV(PlotSort,"TMNIR",$BI$31:$BI$32)/SQRT($BH11)</f>
        <v>6.1788753021889027E-3</v>
      </c>
      <c r="BQ11" s="4">
        <f>DAVERAGE(PlotSort,"NDRE",$BI$31:$BI$32)</f>
        <v>0.47847605900639961</v>
      </c>
      <c r="BR11" s="4">
        <f>DSTDEV(PlotSort,"NDRE",$BI$31:$BI$32)/SQRT($BH11)</f>
        <v>8.7333357129656605E-3</v>
      </c>
      <c r="BS11" s="4">
        <f>DAVERAGE(PlotSort,"rvi",$BI$31:$BI$32)</f>
        <v>21.41634124222848</v>
      </c>
      <c r="BT11" s="4">
        <f>DSTDEV(PlotSort,"rvi",$BI$31:$BI$32)/SQRT($BH11)</f>
        <v>0.49231110421802515</v>
      </c>
      <c r="BU11" s="17">
        <f>DAVERAGE(PlotSort,"ndvi",$BI$31:$BI$32)</f>
        <v>0.91013203549814459</v>
      </c>
      <c r="BV11" s="4">
        <f>DSTDEV(PlotSort,"ndvi",$BI$31:$BI$32)/SQRT($BH11)</f>
        <v>1.9731654396235995E-3</v>
      </c>
      <c r="BW11" s="17">
        <f>DAVERAGE(PlotSort,"SAVI",$BI$31:$BI$32)</f>
        <v>0.74212460935968916</v>
      </c>
      <c r="BX11" s="4">
        <f>DSTDEV(PlotSort,"SAVI",$BI$31:$BI$32)/SQRT($BH11)</f>
        <v>4.127264681809544E-3</v>
      </c>
      <c r="BY11" s="17">
        <f>DAVERAGE(PlotSort,"CCCI",$BI$31:$BI$32)</f>
        <v>0.49928501241632045</v>
      </c>
      <c r="BZ11" s="4">
        <f>DSTDEV(PlotSort,"CCCI",$BI$31:$BI$32)/SQRT($BH11)</f>
        <v>4.2390046914511849E-2</v>
      </c>
    </row>
    <row r="12" spans="1:78" ht="13.5" customHeight="1" x14ac:dyDescent="0.2">
      <c r="B12" s="10">
        <v>237</v>
      </c>
      <c r="C12" s="10">
        <v>9.5679999999999996</v>
      </c>
      <c r="D12" s="10">
        <v>237.39867000000001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32</v>
      </c>
      <c r="Q12" s="24">
        <v>2.52</v>
      </c>
      <c r="R12" s="24">
        <v>2.23</v>
      </c>
      <c r="S12" s="24">
        <v>46.03</v>
      </c>
      <c r="T12" s="24">
        <v>108.53</v>
      </c>
      <c r="U12" s="10">
        <v>1</v>
      </c>
      <c r="V12" s="10">
        <v>0</v>
      </c>
      <c r="W12" s="10">
        <v>1</v>
      </c>
      <c r="X12" s="10">
        <v>1</v>
      </c>
      <c r="Y12" s="10">
        <v>1</v>
      </c>
      <c r="Z12" s="10">
        <v>1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0.8085</v>
      </c>
      <c r="AK12" s="10">
        <v>6.0499999999999998E-2</v>
      </c>
      <c r="AL12" s="11">
        <v>2.76E-2</v>
      </c>
      <c r="AM12" s="11">
        <v>2.0999999999999999E-3</v>
      </c>
      <c r="AN12" s="11">
        <v>1.9816</v>
      </c>
      <c r="AO12" s="11">
        <v>0.19589999999999999</v>
      </c>
      <c r="AP12" s="11">
        <v>0.2006</v>
      </c>
      <c r="AQ12" s="11">
        <v>1.9800000000000002E-2</v>
      </c>
      <c r="AR12" s="11">
        <v>1.5073000000000001</v>
      </c>
      <c r="AS12" s="11">
        <v>9.4799999999999995E-2</v>
      </c>
      <c r="AT12" s="11">
        <v>2.7300000000000001E-2</v>
      </c>
      <c r="AU12" s="11">
        <v>1.6999999999999999E-3</v>
      </c>
      <c r="AV12" s="11">
        <v>42.234400000000001</v>
      </c>
      <c r="AW12" s="11">
        <v>2.3130000000000002</v>
      </c>
      <c r="AX12" s="11">
        <v>0.60840000000000005</v>
      </c>
      <c r="AY12" s="11">
        <v>3.3300000000000003E-2</v>
      </c>
      <c r="AZ12" s="11">
        <v>0.50407911001236094</v>
      </c>
      <c r="BA12" s="11">
        <v>22.285714285714288</v>
      </c>
      <c r="BB12" s="11">
        <v>0.91411042944785281</v>
      </c>
      <c r="BC12" s="11">
        <v>0.76750022012855512</v>
      </c>
      <c r="BD12" s="11">
        <v>0.62744228954848191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2.6424999999999994E-2</v>
      </c>
      <c r="BJ12" s="4">
        <f>DSTDEV(PlotSort,"PhxRed",$BJ$31:$BJ$32)/SQRT($BH12)</f>
        <v>4.8772430737046505E-4</v>
      </c>
      <c r="BK12" s="4">
        <f>DAVERAGE(PlotSort,"PhxRedEdge",$BJ$31:$BJ$32)</f>
        <v>0.20181250000000001</v>
      </c>
      <c r="BL12" s="4">
        <f>DSTDEV(PlotSort,"PhxRedEdge",$BJ$31:$BJ$32)/SQRT($BH12)</f>
        <v>4.8848650186059384E-3</v>
      </c>
      <c r="BM12" s="4">
        <f>DAVERAGE(PlotSort,"TMRed",$BJ$31:$BJ$32)</f>
        <v>2.6737500000000001E-2</v>
      </c>
      <c r="BN12" s="4">
        <f>DSTDEV(PlotSort,"TMRed",$BJ$31:$BJ$32)/SQRT($BH12)</f>
        <v>5.8244277258227991E-4</v>
      </c>
      <c r="BO12" s="4">
        <f>DAVERAGE(PlotSort,"TMNIR",$BJ$31:$BJ$32)</f>
        <v>0.57880624999999997</v>
      </c>
      <c r="BP12" s="4">
        <f>DSTDEV(PlotSort,"TMNIR",$BJ$31:$BJ$32)/SQRT($BH12)</f>
        <v>8.0155082431392546E-3</v>
      </c>
      <c r="BQ12" s="4">
        <f>DAVERAGE(PlotSort,"NDRE",$BJ$31:$BJ$32)</f>
        <v>0.48355170415089849</v>
      </c>
      <c r="BR12" s="4">
        <f>DSTDEV(PlotSort,"NDRE",$BJ$31:$BJ$32)/SQRT($BH12)</f>
        <v>7.0745587532175117E-3</v>
      </c>
      <c r="BS12" s="4">
        <f>DAVERAGE(PlotSort,"rvi",$BJ$31:$BJ$32)</f>
        <v>21.729761276915625</v>
      </c>
      <c r="BT12" s="4">
        <f>DSTDEV(PlotSort,"rvi",$BJ$31:$BJ$32)/SQRT($BH12)</f>
        <v>0.32839803528159356</v>
      </c>
      <c r="BU12" s="17">
        <f>DAVERAGE(PlotSort,"ndvi",$BJ$31:$BJ$32)</f>
        <v>0.91172282824932482</v>
      </c>
      <c r="BV12" s="4">
        <f>DSTDEV(PlotSort,"ndvi",$BJ$31:$BJ$32)/SQRT($BH12)</f>
        <v>1.3250683513405484E-3</v>
      </c>
      <c r="BW12" s="17">
        <f>DAVERAGE(PlotSort,"SAVI",$BJ$31:$BJ$32)</f>
        <v>0.74851807557659589</v>
      </c>
      <c r="BX12" s="4">
        <f>DSTDEV(PlotSort,"SAVI",$BJ$31:$BJ$32)/SQRT($BH12)</f>
        <v>4.748483511041999E-3</v>
      </c>
      <c r="BY12" s="17">
        <f>DAVERAGE(PlotSort,"CCCI",$BJ$31:$BJ$32)</f>
        <v>0.52270603979194263</v>
      </c>
      <c r="BZ12" s="4">
        <f>DSTDEV(PlotSort,"CCCI",$BJ$31:$BJ$32)/SQRT($BH12)</f>
        <v>3.4987145970701621E-2</v>
      </c>
    </row>
    <row r="13" spans="1:78" ht="13.5" customHeight="1" x14ac:dyDescent="0.2">
      <c r="B13" s="10">
        <v>237</v>
      </c>
      <c r="C13" s="10">
        <v>9.56</v>
      </c>
      <c r="D13" s="10">
        <v>237.39832999999999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32</v>
      </c>
      <c r="Q13" s="24">
        <v>2.52</v>
      </c>
      <c r="R13" s="24">
        <v>2.23</v>
      </c>
      <c r="S13" s="24">
        <v>46.12</v>
      </c>
      <c r="T13" s="24">
        <v>108.43</v>
      </c>
      <c r="U13" s="10">
        <v>1</v>
      </c>
      <c r="V13" s="10">
        <v>0</v>
      </c>
      <c r="W13" s="10">
        <v>1</v>
      </c>
      <c r="X13" s="10">
        <v>1</v>
      </c>
      <c r="Y13" s="10">
        <v>1</v>
      </c>
      <c r="Z13" s="10">
        <v>1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0.75380000000000003</v>
      </c>
      <c r="AK13" s="10">
        <v>0.1449</v>
      </c>
      <c r="AL13" s="11">
        <v>2.58E-2</v>
      </c>
      <c r="AM13" s="11">
        <v>5.0000000000000001E-3</v>
      </c>
      <c r="AN13" s="11">
        <v>1.9853000000000001</v>
      </c>
      <c r="AO13" s="11">
        <v>0.2999</v>
      </c>
      <c r="AP13" s="11">
        <v>0.2014</v>
      </c>
      <c r="AQ13" s="11">
        <v>3.04E-2</v>
      </c>
      <c r="AR13" s="11">
        <v>1.3838999999999999</v>
      </c>
      <c r="AS13" s="11">
        <v>0.21990000000000001</v>
      </c>
      <c r="AT13" s="11">
        <v>2.5100000000000001E-2</v>
      </c>
      <c r="AU13" s="11">
        <v>4.0000000000000001E-3</v>
      </c>
      <c r="AV13" s="11">
        <v>39.183</v>
      </c>
      <c r="AW13" s="11">
        <v>2.1943999999999999</v>
      </c>
      <c r="AX13" s="11">
        <v>0.5655</v>
      </c>
      <c r="AY13" s="11">
        <v>3.1699999999999999E-2</v>
      </c>
      <c r="AZ13" s="11">
        <v>0.47476854870256874</v>
      </c>
      <c r="BA13" s="11">
        <v>22.529880478087648</v>
      </c>
      <c r="BB13" s="11">
        <v>0.91500169319336266</v>
      </c>
      <c r="BC13" s="11">
        <v>0.74326059050064186</v>
      </c>
      <c r="BD13" s="11">
        <v>0.46641448403761571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2.4975000000000001E-2</v>
      </c>
      <c r="BJ13" s="4">
        <f>DSTDEV(PlotSort,"PhxRed",$BL$35:$BL$36)/SQRT($BH13)</f>
        <v>5.8025548560218553E-4</v>
      </c>
      <c r="BK13" s="4">
        <f>DAVERAGE(PlotSort,"PhxRedEdge",$BL$35:$BL$36)</f>
        <v>0.1884875</v>
      </c>
      <c r="BL13" s="4">
        <f>DSTDEV(PlotSort,"PhxRedEdge",$BL$35:$BL$36)/SQRT($BH13)</f>
        <v>4.9222685500256306E-3</v>
      </c>
      <c r="BM13" s="4">
        <f>DAVERAGE(PlotSort,"TMRed",$BL$35:$BL$36)</f>
        <v>2.5212500000000002E-2</v>
      </c>
      <c r="BN13" s="4">
        <f>DSTDEV(PlotSort,"TMRed",$BL$35:$BL$36)/SQRT($BH13)</f>
        <v>5.7769168123786286E-4</v>
      </c>
      <c r="BO13" s="4">
        <f>DAVERAGE(PlotSort,"TMNIR",$BL$35:$BL$36)</f>
        <v>0.54715000000000003</v>
      </c>
      <c r="BP13" s="4">
        <f>DSTDEV(PlotSort,"TMNIR",$BL$35:$BL$36)/SQRT($BH13)</f>
        <v>9.0308004707698678E-3</v>
      </c>
      <c r="BQ13" s="4">
        <f>DAVERAGE(PlotSort,"NDRE",$BL$35:$BL$36)</f>
        <v>0.4876977876916519</v>
      </c>
      <c r="BR13" s="4">
        <f>DSTDEV(PlotSort,"NDRE",$BL$35:$BL$36)/SQRT($BH13)</f>
        <v>9.4577639038685921E-3</v>
      </c>
      <c r="BS13" s="4">
        <f>DAVERAGE(PlotSort,"rvi",$BL$35:$BL$36)</f>
        <v>21.779663230778677</v>
      </c>
      <c r="BT13" s="4">
        <f>DSTDEV(PlotSort,"rvi",$BL$35:$BL$36)/SQRT($BH13)</f>
        <v>0.6101013442552653</v>
      </c>
      <c r="BU13" s="17">
        <f>DAVERAGE(PlotSort,"ndvi",$BL$35:$BL$36)</f>
        <v>0.91177711001766082</v>
      </c>
      <c r="BV13" s="4">
        <f>DSTDEV(PlotSort,"ndvi",$BL$35:$BL$36)/SQRT($BH13)</f>
        <v>2.2778440782208853E-3</v>
      </c>
      <c r="BW13" s="17">
        <f>DAVERAGE(PlotSort,"SAVI",$BL$35:$BL$36)</f>
        <v>0.72970721162817931</v>
      </c>
      <c r="BX13" s="4">
        <f>DSTDEV(PlotSort,"SAVI",$BL$35:$BL$36)/SQRT($BH13)</f>
        <v>6.4220302349900305E-3</v>
      </c>
      <c r="BY13" s="17">
        <f>DAVERAGE(PlotSort,"CCCI",$BL$35:$BL$36)</f>
        <v>0.54506265350123939</v>
      </c>
      <c r="BZ13" s="4">
        <f>DSTDEV(PlotSort,"CCCI",$BL$35:$BL$36)/SQRT($BH13)</f>
        <v>4.5863117185743013E-2</v>
      </c>
    </row>
    <row r="14" spans="1:78" ht="13.5" customHeight="1" x14ac:dyDescent="0.2">
      <c r="B14" s="10">
        <v>237</v>
      </c>
      <c r="C14" s="10">
        <v>9.5519999999999996</v>
      </c>
      <c r="D14" s="10">
        <v>237.398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32</v>
      </c>
      <c r="Q14" s="24">
        <v>2.52</v>
      </c>
      <c r="R14" s="24">
        <v>2.23</v>
      </c>
      <c r="S14" s="24">
        <v>46.22</v>
      </c>
      <c r="T14" s="24">
        <v>108.34</v>
      </c>
      <c r="U14" s="10">
        <v>1</v>
      </c>
      <c r="V14" s="10">
        <v>0</v>
      </c>
      <c r="W14" s="10">
        <v>1</v>
      </c>
      <c r="X14" s="10">
        <v>1</v>
      </c>
      <c r="Y14" s="10">
        <v>1</v>
      </c>
      <c r="Z14" s="10">
        <v>1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0.75600000000000001</v>
      </c>
      <c r="AK14" s="10">
        <v>2.53E-2</v>
      </c>
      <c r="AL14" s="11">
        <v>2.5899999999999999E-2</v>
      </c>
      <c r="AM14" s="11">
        <v>8.9999999999999998E-4</v>
      </c>
      <c r="AN14" s="11">
        <v>2.1101000000000001</v>
      </c>
      <c r="AO14" s="11">
        <v>4.5999999999999999E-2</v>
      </c>
      <c r="AP14" s="11">
        <v>0.21460000000000001</v>
      </c>
      <c r="AQ14" s="11">
        <v>4.7000000000000002E-3</v>
      </c>
      <c r="AR14" s="11">
        <v>1.514</v>
      </c>
      <c r="AS14" s="11">
        <v>9.4000000000000004E-3</v>
      </c>
      <c r="AT14" s="11">
        <v>2.75E-2</v>
      </c>
      <c r="AU14" s="11">
        <v>2.0000000000000001E-4</v>
      </c>
      <c r="AV14" s="11">
        <v>40.568300000000001</v>
      </c>
      <c r="AW14" s="11">
        <v>4.3700000000000003E-2</v>
      </c>
      <c r="AX14" s="11">
        <v>0.5867</v>
      </c>
      <c r="AY14" s="11">
        <v>5.9999999999999995E-4</v>
      </c>
      <c r="AZ14" s="11">
        <v>0.46437039810308245</v>
      </c>
      <c r="BA14" s="11">
        <v>21.334545454545456</v>
      </c>
      <c r="BB14" s="11">
        <v>0.91045262129599491</v>
      </c>
      <c r="BC14" s="11">
        <v>0.75282714054927324</v>
      </c>
      <c r="BD14" s="11">
        <v>0.42283145468564565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2.6043749999999997E-2</v>
      </c>
      <c r="BJ14" s="4">
        <f>DSTDEV(PlotSort,"PhxRed",$BM$35:$BM$36)/SQRT($BH14)</f>
        <v>3.478467993719841E-4</v>
      </c>
      <c r="BK14" s="4">
        <f>DAVERAGE(PlotSort,"PhxRedEdge",$BM$35:$BM$36)</f>
        <v>0.19845000000000002</v>
      </c>
      <c r="BL14" s="4">
        <f>DSTDEV(PlotSort,"PhxRedEdge",$BM$35:$BM$36)/SQRT($BH14)</f>
        <v>3.8391513819245704E-3</v>
      </c>
      <c r="BM14" s="4">
        <f>DAVERAGE(PlotSort,"TMRed",$BM$35:$BM$36)</f>
        <v>2.630625E-2</v>
      </c>
      <c r="BN14" s="4">
        <f>DSTDEV(PlotSort,"TMRed",$BM$35:$BM$36)/SQRT($BH14)</f>
        <v>5.1026698485531416E-4</v>
      </c>
      <c r="BO14" s="4">
        <f>DAVERAGE(PlotSort,"TMNIR",$BM$35:$BM$36)</f>
        <v>0.57182500000000003</v>
      </c>
      <c r="BP14" s="4">
        <f>DSTDEV(PlotSort,"TMNIR",$BM$35:$BM$36)/SQRT($BH14)</f>
        <v>4.5251104958884689E-3</v>
      </c>
      <c r="BQ14" s="4">
        <f>DAVERAGE(PlotSort,"NDRE",$BM$35:$BM$36)</f>
        <v>0.4850503016284301</v>
      </c>
      <c r="BR14" s="4">
        <f>DSTDEV(PlotSort,"NDRE",$BM$35:$BM$36)/SQRT($BH14)</f>
        <v>7.4327240402331336E-3</v>
      </c>
      <c r="BS14" s="4">
        <f>DAVERAGE(PlotSort,"rvi",$BM$35:$BM$36)</f>
        <v>21.844763056251463</v>
      </c>
      <c r="BT14" s="4">
        <f>DSTDEV(PlotSort,"rvi",$BM$35:$BM$36)/SQRT($BH14)</f>
        <v>0.40772123816190858</v>
      </c>
      <c r="BU14" s="17">
        <f>DAVERAGE(PlotSort,"ndvi",$BM$35:$BM$36)</f>
        <v>0.91201760525440012</v>
      </c>
      <c r="BV14" s="4">
        <f>DSTDEV(PlotSort,"ndvi",$BM$35:$BM$36)/SQRT($BH14)</f>
        <v>1.6262072679318644E-3</v>
      </c>
      <c r="BW14" s="17">
        <f>DAVERAGE(PlotSort,"SAVI",$BM$35:$BM$36)</f>
        <v>0.74497795645947673</v>
      </c>
      <c r="BX14" s="4">
        <f>DSTDEV(PlotSort,"SAVI",$BM$35:$BM$36)/SQRT($BH14)</f>
        <v>3.0882029598870743E-3</v>
      </c>
      <c r="BY14" s="17">
        <f>DAVERAGE(PlotSort,"CCCI",$BM$35:$BM$36)</f>
        <v>0.52982853591902568</v>
      </c>
      <c r="BZ14" s="4">
        <f>DSTDEV(PlotSort,"CCCI",$BM$35:$BM$36)/SQRT($BH14)</f>
        <v>3.6084892795855576E-2</v>
      </c>
    </row>
    <row r="15" spans="1:78" ht="13.5" customHeight="1" x14ac:dyDescent="0.2">
      <c r="B15" s="10">
        <v>237</v>
      </c>
      <c r="C15" s="10">
        <v>9.5440000000000005</v>
      </c>
      <c r="D15" s="10">
        <v>237.39767000000001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32</v>
      </c>
      <c r="Q15" s="24">
        <v>2.52</v>
      </c>
      <c r="R15" s="24">
        <v>2.23</v>
      </c>
      <c r="S15" s="24">
        <v>46.32</v>
      </c>
      <c r="T15" s="24">
        <v>108.24</v>
      </c>
      <c r="U15" s="10">
        <v>1</v>
      </c>
      <c r="V15" s="10">
        <v>0</v>
      </c>
      <c r="W15" s="10">
        <v>1</v>
      </c>
      <c r="X15" s="10">
        <v>1</v>
      </c>
      <c r="Y15" s="10">
        <v>1</v>
      </c>
      <c r="Z15" s="10">
        <v>1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0.76959999999999995</v>
      </c>
      <c r="AK15" s="10">
        <v>4.1000000000000002E-2</v>
      </c>
      <c r="AL15" s="11">
        <v>2.6499999999999999E-2</v>
      </c>
      <c r="AM15" s="11">
        <v>1.4E-3</v>
      </c>
      <c r="AN15" s="11">
        <v>1.835</v>
      </c>
      <c r="AO15" s="11">
        <v>0.1087</v>
      </c>
      <c r="AP15" s="11">
        <v>0.187</v>
      </c>
      <c r="AQ15" s="11">
        <v>1.11E-2</v>
      </c>
      <c r="AR15" s="11">
        <v>1.4393</v>
      </c>
      <c r="AS15" s="11">
        <v>5.0099999999999999E-2</v>
      </c>
      <c r="AT15" s="11">
        <v>2.6200000000000001E-2</v>
      </c>
      <c r="AU15" s="11">
        <v>8.9999999999999998E-4</v>
      </c>
      <c r="AV15" s="11">
        <v>40.7742</v>
      </c>
      <c r="AW15" s="11">
        <v>0.37019999999999997</v>
      </c>
      <c r="AX15" s="11">
        <v>0.59079999999999999</v>
      </c>
      <c r="AY15" s="11">
        <v>5.4000000000000003E-3</v>
      </c>
      <c r="AZ15" s="11">
        <v>0.51915659552584204</v>
      </c>
      <c r="BA15" s="11">
        <v>22.549618320610687</v>
      </c>
      <c r="BB15" s="11">
        <v>0.91507293354943275</v>
      </c>
      <c r="BC15" s="11">
        <v>0.7581915846016114</v>
      </c>
      <c r="BD15" s="11">
        <v>0.70607592250702644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2.845E-2</v>
      </c>
      <c r="BJ15" s="4">
        <f>DSTDEV(PlotSort,"PhxRed",$BN$35:$BN$36)/SQRT($BH15)</f>
        <v>5.5388240113377334E-4</v>
      </c>
      <c r="BK15" s="4">
        <f>DAVERAGE(PlotSort,"PhxRedEdge",$BN$35:$BN$36)</f>
        <v>0.22055000000000002</v>
      </c>
      <c r="BL15" s="4">
        <f>DSTDEV(PlotSort,"PhxRedEdge",$BN$35:$BN$36)/SQRT($BH15)</f>
        <v>6.4897446570944296E-3</v>
      </c>
      <c r="BM15" s="4">
        <f>DAVERAGE(PlotSort,"TMRed",$BN$35:$BN$36)</f>
        <v>2.92E-2</v>
      </c>
      <c r="BN15" s="4">
        <f>DSTDEV(PlotSort,"TMRed",$BN$35:$BN$36)/SQRT($BH15)</f>
        <v>7.0533679898329401E-4</v>
      </c>
      <c r="BO15" s="4">
        <f>DAVERAGE(PlotSort,"TMNIR",$BN$35:$BN$36)</f>
        <v>0.60541250000000002</v>
      </c>
      <c r="BP15" s="4">
        <f>DSTDEV(PlotSort,"TMNIR",$BN$35:$BN$36)/SQRT($BH15)</f>
        <v>6.1046948414431746E-3</v>
      </c>
      <c r="BQ15" s="4">
        <f>DAVERAGE(PlotSort,"NDRE",$BN$35:$BN$36)</f>
        <v>0.4662571353660841</v>
      </c>
      <c r="BR15" s="4">
        <f>DSTDEV(PlotSort,"NDRE",$BN$35:$BN$36)/SQRT($BH15)</f>
        <v>1.3292586445902067E-2</v>
      </c>
      <c r="BS15" s="4">
        <f>DAVERAGE(PlotSort,"rvi",$BN$35:$BN$36)</f>
        <v>20.823015695006603</v>
      </c>
      <c r="BT15" s="4">
        <f>DSTDEV(PlotSort,"rvi",$BN$35:$BN$36)/SQRT($BH15)</f>
        <v>0.56809665382213936</v>
      </c>
      <c r="BU15" s="17">
        <f>DAVERAGE(PlotSort,"ndvi",$BN$35:$BN$36)</f>
        <v>0.90789740696847732</v>
      </c>
      <c r="BV15" s="4">
        <f>DSTDEV(PlotSort,"ndvi",$BN$35:$BN$36)/SQRT($BH15)</f>
        <v>2.5091200357633858E-3</v>
      </c>
      <c r="BW15" s="17">
        <f>DAVERAGE(PlotSort,"SAVI",$BN$35:$BN$36)</f>
        <v>0.76162224532543776</v>
      </c>
      <c r="BX15" s="4">
        <f>DSTDEV(PlotSort,"SAVI",$BN$35:$BN$36)/SQRT($BH15)</f>
        <v>4.5321883195543339E-3</v>
      </c>
      <c r="BY15" s="17">
        <f>DAVERAGE(PlotSort,"CCCI",$BN$35:$BN$36)</f>
        <v>0.43926237907723548</v>
      </c>
      <c r="BZ15" s="4">
        <f>DSTDEV(PlotSort,"CCCI",$BN$35:$BN$36)/SQRT($BH15)</f>
        <v>6.5874227567786575E-2</v>
      </c>
    </row>
    <row r="16" spans="1:78" ht="13.5" customHeight="1" x14ac:dyDescent="0.2">
      <c r="B16" s="10">
        <v>237</v>
      </c>
      <c r="C16" s="10">
        <v>9.5359999999999996</v>
      </c>
      <c r="D16" s="10">
        <v>237.39733000000001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32</v>
      </c>
      <c r="Q16" s="24">
        <v>2.52</v>
      </c>
      <c r="R16" s="24">
        <v>2.23</v>
      </c>
      <c r="S16" s="24">
        <v>46.41</v>
      </c>
      <c r="T16" s="24">
        <v>108.14</v>
      </c>
      <c r="U16" s="10">
        <v>1</v>
      </c>
      <c r="V16" s="10">
        <v>0</v>
      </c>
      <c r="W16" s="10">
        <v>1</v>
      </c>
      <c r="X16" s="10">
        <v>1</v>
      </c>
      <c r="Y16" s="10">
        <v>1</v>
      </c>
      <c r="Z16" s="10">
        <v>1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0.76380000000000003</v>
      </c>
      <c r="AK16" s="10">
        <v>5.5100000000000003E-2</v>
      </c>
      <c r="AL16" s="11">
        <v>2.63E-2</v>
      </c>
      <c r="AM16" s="11">
        <v>1.9E-3</v>
      </c>
      <c r="AN16" s="11">
        <v>1.9450000000000001</v>
      </c>
      <c r="AO16" s="11">
        <v>3.15E-2</v>
      </c>
      <c r="AP16" s="11">
        <v>0.19869999999999999</v>
      </c>
      <c r="AQ16" s="11">
        <v>3.2000000000000002E-3</v>
      </c>
      <c r="AR16" s="11">
        <v>1.4416</v>
      </c>
      <c r="AS16" s="11">
        <v>0.122</v>
      </c>
      <c r="AT16" s="11">
        <v>2.63E-2</v>
      </c>
      <c r="AU16" s="11">
        <v>2.2000000000000001E-3</v>
      </c>
      <c r="AV16" s="11">
        <v>38.157600000000002</v>
      </c>
      <c r="AW16" s="11">
        <v>0.93179999999999996</v>
      </c>
      <c r="AX16" s="11">
        <v>0.55400000000000005</v>
      </c>
      <c r="AY16" s="11">
        <v>1.35E-2</v>
      </c>
      <c r="AZ16" s="11">
        <v>0.47203401089411456</v>
      </c>
      <c r="BA16" s="11">
        <v>21.064638783269963</v>
      </c>
      <c r="BB16" s="11">
        <v>0.90935722901947269</v>
      </c>
      <c r="BC16" s="11">
        <v>0.73271313524021109</v>
      </c>
      <c r="BD16" s="11">
        <v>0.4675046542514576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2.6968749999999996E-2</v>
      </c>
      <c r="BJ16" s="4">
        <f>DSTDEV(PlotSort,"PhxRed",$BK$31:$BK$32)/SQRT($BH16)</f>
        <v>4.9486688024828111E-4</v>
      </c>
      <c r="BK16" s="4">
        <f>DAVERAGE(PlotSort,"PhxRedEdge",$BK$31:$BK$32)</f>
        <v>0.21149375000000001</v>
      </c>
      <c r="BL16" s="4">
        <f>DSTDEV(PlotSort,"PhxRedEdge",$BK$31:$BK$32)/SQRT($BH16)</f>
        <v>5.1284782404237613E-3</v>
      </c>
      <c r="BM16" s="4">
        <f>DAVERAGE(PlotSort,"TMRed",$BK$31:$BK$32)</f>
        <v>2.7862500000000002E-2</v>
      </c>
      <c r="BN16" s="4">
        <f>DSTDEV(PlotSort,"TMRed",$BK$31:$BK$32)/SQRT($BH16)</f>
        <v>6.2695527485353111E-4</v>
      </c>
      <c r="BO16" s="4">
        <f>DAVERAGE(PlotSort,"TMNIR",$BK$31:$BK$32)</f>
        <v>0.56410000000000005</v>
      </c>
      <c r="BP16" s="4">
        <f>DSTDEV(PlotSort,"TMNIR",$BK$31:$BK$32)/SQRT($BH16)</f>
        <v>6.7641210318365331E-3</v>
      </c>
      <c r="BQ16" s="4">
        <f>DAVERAGE(PlotSort,"NDRE",$BK$31:$BK$32)</f>
        <v>0.45565906473776735</v>
      </c>
      <c r="BR16" s="4">
        <f>DSTDEV(PlotSort,"NDRE",$BK$31:$BK$32)/SQRT($BH16)</f>
        <v>5.6640282574654619E-3</v>
      </c>
      <c r="BS16" s="4">
        <f>DAVERAGE(PlotSort,"rvi",$BK$31:$BK$32)</f>
        <v>20.332564620170547</v>
      </c>
      <c r="BT16" s="4">
        <f>DSTDEV(PlotSort,"rvi",$BK$31:$BK$32)/SQRT($BH16)</f>
        <v>0.29580564178059876</v>
      </c>
      <c r="BU16" s="17">
        <f>DAVERAGE(PlotSort,"ndvi",$BK$31:$BK$32)</f>
        <v>0.90597562834082879</v>
      </c>
      <c r="BV16" s="4">
        <f>DSTDEV(PlotSort,"ndvi",$BK$31:$BK$32)/SQRT($BH16)</f>
        <v>1.3059592916995627E-3</v>
      </c>
      <c r="BW16" s="17">
        <f>DAVERAGE(PlotSort,"SAVI",$BK$31:$BK$32)</f>
        <v>0.73625084430379606</v>
      </c>
      <c r="BX16" s="4">
        <f>DSTDEV(PlotSort,"SAVI",$BK$31:$BK$32)/SQRT($BH16)</f>
        <v>3.7689584688118962E-3</v>
      </c>
      <c r="BY16" s="17">
        <f>DAVERAGE(PlotSort,"CCCI",$BK$31:$BK$32)</f>
        <v>0.38750997125782172</v>
      </c>
      <c r="BZ16" s="4">
        <f>DSTDEV(PlotSort,"CCCI",$BK$31:$BK$32)/SQRT($BH16)</f>
        <v>2.804709004669775E-2</v>
      </c>
    </row>
    <row r="17" spans="2:78" ht="13.5" customHeight="1" x14ac:dyDescent="0.2">
      <c r="B17" s="10">
        <v>237</v>
      </c>
      <c r="C17" s="10">
        <v>9.5280000000000005</v>
      </c>
      <c r="D17" s="10">
        <v>237.39699999999999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32</v>
      </c>
      <c r="Q17" s="24">
        <v>2.52</v>
      </c>
      <c r="R17" s="24">
        <v>2.23</v>
      </c>
      <c r="S17" s="24">
        <v>46.51</v>
      </c>
      <c r="T17" s="24">
        <v>108.05</v>
      </c>
      <c r="U17" s="10">
        <v>1</v>
      </c>
      <c r="V17" s="10">
        <v>0</v>
      </c>
      <c r="W17" s="10">
        <v>1</v>
      </c>
      <c r="X17" s="10">
        <v>1</v>
      </c>
      <c r="Y17" s="10">
        <v>1</v>
      </c>
      <c r="Z17" s="10">
        <v>1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0.74519999999999997</v>
      </c>
      <c r="AK17" s="10">
        <v>2.18E-2</v>
      </c>
      <c r="AL17" s="11">
        <v>2.5700000000000001E-2</v>
      </c>
      <c r="AM17" s="11">
        <v>8.0000000000000004E-4</v>
      </c>
      <c r="AN17" s="11">
        <v>1.8622000000000001</v>
      </c>
      <c r="AO17" s="11">
        <v>4.5900000000000003E-2</v>
      </c>
      <c r="AP17" s="11">
        <v>0.19070000000000001</v>
      </c>
      <c r="AQ17" s="11">
        <v>4.7000000000000002E-3</v>
      </c>
      <c r="AR17" s="11">
        <v>1.3574999999999999</v>
      </c>
      <c r="AS17" s="11">
        <v>4.0000000000000001E-3</v>
      </c>
      <c r="AT17" s="11">
        <v>2.4799999999999999E-2</v>
      </c>
      <c r="AU17" s="11">
        <v>1E-4</v>
      </c>
      <c r="AV17" s="11">
        <v>39.201799999999999</v>
      </c>
      <c r="AW17" s="11">
        <v>0.15809999999999999</v>
      </c>
      <c r="AX17" s="11">
        <v>0.57020000000000004</v>
      </c>
      <c r="AY17" s="11">
        <v>2.3E-3</v>
      </c>
      <c r="AZ17" s="11">
        <v>0.49875147851228813</v>
      </c>
      <c r="BA17" s="11">
        <v>22.991935483870972</v>
      </c>
      <c r="BB17" s="11">
        <v>0.9166386554621847</v>
      </c>
      <c r="BC17" s="11">
        <v>0.74712328767123271</v>
      </c>
      <c r="BD17" s="11">
        <v>0.59123994056641671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2.5787499999999994E-2</v>
      </c>
      <c r="BJ17" s="4">
        <f>DSTDEV(PlotSort,"PhxRed",$BL$31:$BL$32)/SQRT($BH17)</f>
        <v>4.4261297992715932E-4</v>
      </c>
      <c r="BK17" s="4">
        <f>DAVERAGE(PlotSort,"PhxRedEdge",$BL$31:$BL$32)</f>
        <v>0.19147499999999998</v>
      </c>
      <c r="BL17" s="4">
        <f>DSTDEV(PlotSort,"PhxRedEdge",$BL$31:$BL$32)/SQRT($BH17)</f>
        <v>2.9868252376059764E-3</v>
      </c>
      <c r="BM17" s="4">
        <f>DAVERAGE(PlotSort,"TMRed",$BL$31:$BL$32)</f>
        <v>2.5650000000000003E-2</v>
      </c>
      <c r="BN17" s="4">
        <f>DSTDEV(PlotSort,"TMRed",$BL$31:$BL$32)/SQRT($BH17)</f>
        <v>4.3598547376413047E-4</v>
      </c>
      <c r="BO17" s="4">
        <f>DAVERAGE(PlotSort,"TMNIR",$BL$31:$BL$32)</f>
        <v>0.58400624999999995</v>
      </c>
      <c r="BP17" s="4">
        <f>DSTDEV(PlotSort,"TMNIR",$BL$31:$BL$32)/SQRT($BH17)</f>
        <v>6.8174192865898074E-3</v>
      </c>
      <c r="BQ17" s="4">
        <f>DAVERAGE(PlotSort,"NDRE",$BL$31:$BL$32)</f>
        <v>0.50636869841953069</v>
      </c>
      <c r="BR17" s="4">
        <f>DSTDEV(PlotSort,"NDRE",$BL$31:$BL$32)/SQRT($BH17)</f>
        <v>3.0630854232068525E-3</v>
      </c>
      <c r="BS17" s="4">
        <f>DAVERAGE(PlotSort,"rvi",$BL$31:$BL$32)</f>
        <v>22.813537898973554</v>
      </c>
      <c r="BT17" s="4">
        <f>DSTDEV(PlotSort,"rvi",$BL$31:$BL$32)/SQRT($BH17)</f>
        <v>0.24660624242756149</v>
      </c>
      <c r="BU17" s="17">
        <f>DAVERAGE(PlotSort,"ndvi",$BL$31:$BL$32)</f>
        <v>0.91587923540664062</v>
      </c>
      <c r="BV17" s="4">
        <f>DSTDEV(PlotSort,"ndvi",$BL$31:$BL$32)/SQRT($BH17)</f>
        <v>8.7099441543173983E-4</v>
      </c>
      <c r="BW17" s="17">
        <f>DAVERAGE(PlotSort,"SAVI",$BL$31:$BL$32)</f>
        <v>0.7543918406324891</v>
      </c>
      <c r="BX17" s="4">
        <f>DSTDEV(PlotSort,"SAVI",$BL$31:$BL$32)/SQRT($BH17)</f>
        <v>3.9711522531490412E-3</v>
      </c>
      <c r="BY17" s="17">
        <f>DAVERAGE(PlotSort,"CCCI",$BL$31:$BL$32)</f>
        <v>0.63448108095044153</v>
      </c>
      <c r="BZ17" s="4">
        <f>DSTDEV(PlotSort,"CCCI",$BL$31:$BL$32)/SQRT($BH17)</f>
        <v>1.4815680337162424E-2</v>
      </c>
    </row>
    <row r="18" spans="2:78" ht="13.5" customHeight="1" x14ac:dyDescent="0.2">
      <c r="B18" s="10">
        <v>237</v>
      </c>
      <c r="C18" s="10">
        <v>9.5990000000000002</v>
      </c>
      <c r="D18" s="10">
        <v>237.39995999999999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32</v>
      </c>
      <c r="Q18" s="24">
        <v>2.52</v>
      </c>
      <c r="R18" s="24">
        <v>2.23</v>
      </c>
      <c r="S18" s="24">
        <v>45.66</v>
      </c>
      <c r="T18" s="24">
        <v>108.9</v>
      </c>
      <c r="U18" s="10">
        <v>1</v>
      </c>
      <c r="V18" s="10">
        <v>0</v>
      </c>
      <c r="W18" s="10">
        <v>1</v>
      </c>
      <c r="X18" s="10">
        <v>1</v>
      </c>
      <c r="Y18" s="10">
        <v>1</v>
      </c>
      <c r="Z18" s="10">
        <v>1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0.88</v>
      </c>
      <c r="AK18" s="10">
        <v>2.3999999999999998E-3</v>
      </c>
      <c r="AL18" s="11">
        <v>2.9899999999999999E-2</v>
      </c>
      <c r="AM18" s="11">
        <v>1E-4</v>
      </c>
      <c r="AN18" s="11">
        <v>2.4137</v>
      </c>
      <c r="AO18" s="11">
        <v>7.0199999999999999E-2</v>
      </c>
      <c r="AP18" s="11">
        <v>0.24229999999999999</v>
      </c>
      <c r="AQ18" s="11">
        <v>7.0000000000000001E-3</v>
      </c>
      <c r="AR18" s="11">
        <v>1.7657</v>
      </c>
      <c r="AS18" s="11">
        <v>3.5999999999999999E-3</v>
      </c>
      <c r="AT18" s="11">
        <v>3.1800000000000002E-2</v>
      </c>
      <c r="AU18" s="11">
        <v>1E-4</v>
      </c>
      <c r="AV18" s="11">
        <v>43.105899999999998</v>
      </c>
      <c r="AW18" s="11">
        <v>0.65100000000000002</v>
      </c>
      <c r="AX18" s="11">
        <v>0.61629999999999996</v>
      </c>
      <c r="AY18" s="11">
        <v>9.2999999999999992E-3</v>
      </c>
      <c r="AZ18" s="11">
        <v>0.4355928255299325</v>
      </c>
      <c r="BA18" s="11">
        <v>19.380503144654085</v>
      </c>
      <c r="BB18" s="11">
        <v>0.90186699583397612</v>
      </c>
      <c r="BC18" s="11">
        <v>0.76365299189966018</v>
      </c>
      <c r="BD18" s="11">
        <v>0.28957150540081594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2.5937499999999999E-2</v>
      </c>
      <c r="BJ18" s="4">
        <f>DSTDEV(PlotSort,"PhxRed",$BJ$35:$BJ$36)/SQRT($BH18)</f>
        <v>4.6947444019882487E-4</v>
      </c>
      <c r="BK18" s="4">
        <f>DAVERAGE(PlotSort,"PhxRedEdge",$BJ$35:$BJ$36)</f>
        <v>0.19613125000000001</v>
      </c>
      <c r="BL18" s="4">
        <f>DSTDEV(PlotSort,"PhxRedEdge",$BJ$35:$BJ$36)/SQRT($BH18)</f>
        <v>4.4378083813033957E-3</v>
      </c>
      <c r="BM18" s="4">
        <f>DAVERAGE(PlotSort,"TMRed",$BJ$35:$BJ$36)</f>
        <v>2.62375E-2</v>
      </c>
      <c r="BN18" s="4">
        <f>DSTDEV(PlotSort,"TMRed",$BJ$35:$BJ$36)/SQRT($BH18)</f>
        <v>5.7654683244295088E-4</v>
      </c>
      <c r="BO18" s="4">
        <f>DAVERAGE(PlotSort,"TMNIR",$BJ$35:$BJ$36)</f>
        <v>0.57184999999999997</v>
      </c>
      <c r="BP18" s="4">
        <f>DSTDEV(PlotSort,"TMNIR",$BJ$35:$BJ$36)/SQRT($BH18)</f>
        <v>7.6472816521079359E-3</v>
      </c>
      <c r="BQ18" s="4">
        <f>DAVERAGE(PlotSort,"NDRE",$BJ$35:$BJ$36)</f>
        <v>0.48967829822904374</v>
      </c>
      <c r="BR18" s="4">
        <f>DSTDEV(PlotSort,"NDRE",$BJ$35:$BJ$36)/SQRT($BH18)</f>
        <v>6.6916501884622956E-3</v>
      </c>
      <c r="BS18" s="4">
        <f>DAVERAGE(PlotSort,"rvi",$BJ$35:$BJ$36)</f>
        <v>21.894469269015453</v>
      </c>
      <c r="BT18" s="4">
        <f>DSTDEV(PlotSort,"rvi",$BJ$35:$BJ$36)/SQRT($BH18)</f>
        <v>0.389900722980629</v>
      </c>
      <c r="BU18" s="17">
        <f>DAVERAGE(PlotSort,"ndvi",$BJ$35:$BJ$36)</f>
        <v>0.91225357388663331</v>
      </c>
      <c r="BV18" s="4">
        <f>DSTDEV(PlotSort,"ndvi",$BJ$35:$BJ$36)/SQRT($BH18)</f>
        <v>1.5291301747754522E-3</v>
      </c>
      <c r="BW18" s="17">
        <f>DAVERAGE(PlotSort,"SAVI",$BJ$35:$BJ$36)</f>
        <v>0.74481559921332008</v>
      </c>
      <c r="BX18" s="4">
        <f>DSTDEV(PlotSort,"SAVI",$BJ$35:$BJ$36)/SQRT($BH18)</f>
        <v>4.7458352377250084E-3</v>
      </c>
      <c r="BY18" s="17">
        <f>DAVERAGE(PlotSort,"CCCI",$BJ$35:$BJ$36)</f>
        <v>0.5543826173034847</v>
      </c>
      <c r="BZ18" s="4">
        <f>DSTDEV(PlotSort,"CCCI",$BJ$35:$BJ$36)/SQRT($BH18)</f>
        <v>3.2604382856184631E-2</v>
      </c>
    </row>
    <row r="19" spans="2:78" ht="13.5" customHeight="1" x14ac:dyDescent="0.2">
      <c r="B19" s="10">
        <v>237</v>
      </c>
      <c r="C19" s="10">
        <v>9.6069999999999993</v>
      </c>
      <c r="D19" s="10">
        <v>237.40029000000001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32</v>
      </c>
      <c r="Q19" s="24">
        <v>2.52</v>
      </c>
      <c r="R19" s="24">
        <v>2.23</v>
      </c>
      <c r="S19" s="24">
        <v>45.57</v>
      </c>
      <c r="T19" s="24">
        <v>109</v>
      </c>
      <c r="U19" s="10">
        <v>1</v>
      </c>
      <c r="V19" s="10">
        <v>0</v>
      </c>
      <c r="W19" s="10">
        <v>1</v>
      </c>
      <c r="X19" s="10">
        <v>1</v>
      </c>
      <c r="Y19" s="10">
        <v>1</v>
      </c>
      <c r="Z19" s="10">
        <v>1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0.74390000000000001</v>
      </c>
      <c r="AK19" s="10">
        <v>4.9000000000000002E-2</v>
      </c>
      <c r="AL19" s="11">
        <v>2.52E-2</v>
      </c>
      <c r="AM19" s="11">
        <v>1.6999999999999999E-3</v>
      </c>
      <c r="AN19" s="11">
        <v>1.9188000000000001</v>
      </c>
      <c r="AO19" s="11">
        <v>4.1200000000000001E-2</v>
      </c>
      <c r="AP19" s="11">
        <v>0.19220000000000001</v>
      </c>
      <c r="AQ19" s="11">
        <v>4.1000000000000003E-3</v>
      </c>
      <c r="AR19" s="11">
        <v>1.4308000000000001</v>
      </c>
      <c r="AS19" s="11">
        <v>8.2699999999999996E-2</v>
      </c>
      <c r="AT19" s="11">
        <v>2.5700000000000001E-2</v>
      </c>
      <c r="AU19" s="11">
        <v>1.5E-3</v>
      </c>
      <c r="AV19" s="11">
        <v>41.296300000000002</v>
      </c>
      <c r="AW19" s="11">
        <v>0.36399999999999999</v>
      </c>
      <c r="AX19" s="11">
        <v>0.58930000000000005</v>
      </c>
      <c r="AY19" s="11">
        <v>5.1999999999999998E-3</v>
      </c>
      <c r="AZ19" s="11">
        <v>0.50812539987204086</v>
      </c>
      <c r="BA19" s="11">
        <v>22.929961089494164</v>
      </c>
      <c r="BB19" s="11">
        <v>0.91642276422764246</v>
      </c>
      <c r="BC19" s="11">
        <v>0.75820627802690588</v>
      </c>
      <c r="BD19" s="11">
        <v>0.64246371654912537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2.6818749999999995E-2</v>
      </c>
      <c r="BJ19" s="4">
        <f>DSTDEV(PlotSort,"PhxRed",$BK$35:$BK$36)/SQRT($BH19)</f>
        <v>4.9093607441974216E-4</v>
      </c>
      <c r="BK19" s="4">
        <f>DAVERAGE(PlotSort,"PhxRedEdge",$BK$35:$BK$36)</f>
        <v>0.20683750000000006</v>
      </c>
      <c r="BL19" s="4">
        <f>DSTDEV(PlotSort,"PhxRedEdge",$BK$35:$BK$36)/SQRT($BH19)</f>
        <v>5.0065779647047014E-3</v>
      </c>
      <c r="BM19" s="4">
        <f>DAVERAGE(PlotSort,"TMRed",$BK$35:$BK$36)</f>
        <v>2.7275000000000001E-2</v>
      </c>
      <c r="BN19" s="4">
        <f>DSTDEV(PlotSort,"TMRed",$BK$35:$BK$36)/SQRT($BH19)</f>
        <v>6.1485093044303556E-4</v>
      </c>
      <c r="BO19" s="4">
        <f>DAVERAGE(PlotSort,"TMNIR",$BK$35:$BK$36)</f>
        <v>0.57625624999999991</v>
      </c>
      <c r="BP19" s="4">
        <f>DSTDEV(PlotSort,"TMNIR",$BK$35:$BK$36)/SQRT($BH19)</f>
        <v>6.805224517175512E-3</v>
      </c>
      <c r="BQ19" s="4">
        <f>DAVERAGE(PlotSort,"NDRE",$BK$35:$BK$36)</f>
        <v>0.47234946492825436</v>
      </c>
      <c r="BR19" s="4">
        <f>DSTDEV(PlotSort,"NDRE",$BK$35:$BK$36)/SQRT($BH19)</f>
        <v>8.5083180272141918E-3</v>
      </c>
      <c r="BS19" s="4">
        <f>DAVERAGE(PlotSort,"rvi",$BK$35:$BK$36)</f>
        <v>21.251633250128648</v>
      </c>
      <c r="BT19" s="4">
        <f>DSTDEV(PlotSort,"rvi",$BK$35:$BK$36)/SQRT($BH19)</f>
        <v>0.43323517650871002</v>
      </c>
      <c r="BU19" s="17">
        <f>DAVERAGE(PlotSort,"ndvi",$BK$35:$BK$36)</f>
        <v>0.90960128986083566</v>
      </c>
      <c r="BV19" s="4">
        <f>DSTDEV(PlotSort,"ndvi",$BK$35:$BK$36)/SQRT($BH19)</f>
        <v>1.7778683670519801E-3</v>
      </c>
      <c r="BW19" s="17">
        <f>DAVERAGE(PlotSort,"SAVI",$BK$35:$BK$36)</f>
        <v>0.74582708572296519</v>
      </c>
      <c r="BX19" s="4">
        <f>DSTDEV(PlotSort,"SAVI",$BK$35:$BK$36)/SQRT($BH19)</f>
        <v>4.2881115674582105E-3</v>
      </c>
      <c r="BY19" s="17">
        <f>DAVERAGE(PlotSort,"CCCI",$BK$35:$BK$36)</f>
        <v>0.46760843490477844</v>
      </c>
      <c r="BZ19" s="4">
        <f>DSTDEV(PlotSort,"CCCI",$BK$35:$BK$36)/SQRT($BH19)</f>
        <v>4.1536291828984433E-2</v>
      </c>
    </row>
    <row r="20" spans="2:78" ht="13.5" customHeight="1" x14ac:dyDescent="0.2">
      <c r="B20" s="10">
        <v>237</v>
      </c>
      <c r="C20" s="10">
        <v>9.6150000000000002</v>
      </c>
      <c r="D20" s="10">
        <v>237.40063000000001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32</v>
      </c>
      <c r="Q20" s="24">
        <v>2.52</v>
      </c>
      <c r="R20" s="24">
        <v>2.23</v>
      </c>
      <c r="S20" s="24">
        <v>45.47</v>
      </c>
      <c r="T20" s="24">
        <v>109.1</v>
      </c>
      <c r="U20" s="10">
        <v>1</v>
      </c>
      <c r="V20" s="10">
        <v>0</v>
      </c>
      <c r="W20" s="10">
        <v>1</v>
      </c>
      <c r="X20" s="10">
        <v>1</v>
      </c>
      <c r="Y20" s="10">
        <v>1</v>
      </c>
      <c r="Z20" s="10">
        <v>1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0.75039999999999996</v>
      </c>
      <c r="AK20" s="10">
        <v>2.0500000000000001E-2</v>
      </c>
      <c r="AL20" s="11">
        <v>2.5399999999999999E-2</v>
      </c>
      <c r="AM20" s="11">
        <v>6.9999999999999999E-4</v>
      </c>
      <c r="AN20" s="11">
        <v>1.8399000000000001</v>
      </c>
      <c r="AO20" s="11">
        <v>8.5999999999999993E-2</v>
      </c>
      <c r="AP20" s="11">
        <v>0.18390000000000001</v>
      </c>
      <c r="AQ20" s="11">
        <v>8.6E-3</v>
      </c>
      <c r="AR20" s="11">
        <v>1.3741000000000001</v>
      </c>
      <c r="AS20" s="11">
        <v>7.2400000000000006E-2</v>
      </c>
      <c r="AT20" s="11">
        <v>2.46E-2</v>
      </c>
      <c r="AU20" s="11">
        <v>1.2999999999999999E-3</v>
      </c>
      <c r="AV20" s="11">
        <v>39.967199999999998</v>
      </c>
      <c r="AW20" s="11">
        <v>1.1439999999999999</v>
      </c>
      <c r="AX20" s="11">
        <v>0.56920000000000004</v>
      </c>
      <c r="AY20" s="11">
        <v>1.6299999999999999E-2</v>
      </c>
      <c r="AZ20" s="11">
        <v>0.51161864294250425</v>
      </c>
      <c r="BA20" s="11">
        <v>23.138211382113823</v>
      </c>
      <c r="BB20" s="11">
        <v>0.91714381946783441</v>
      </c>
      <c r="BC20" s="11">
        <v>0.74684585847504137</v>
      </c>
      <c r="BD20" s="11">
        <v>0.65917179286804561</v>
      </c>
      <c r="BE20" s="27"/>
    </row>
    <row r="21" spans="2:78" ht="13.5" customHeight="1" x14ac:dyDescent="0.2">
      <c r="B21" s="10">
        <v>237</v>
      </c>
      <c r="C21" s="10">
        <v>9.6240000000000006</v>
      </c>
      <c r="D21" s="10">
        <v>237.40100000000001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32</v>
      </c>
      <c r="Q21" s="24">
        <v>2.52</v>
      </c>
      <c r="R21" s="24">
        <v>2.23</v>
      </c>
      <c r="S21" s="24">
        <v>45.36</v>
      </c>
      <c r="T21" s="24">
        <v>109.21</v>
      </c>
      <c r="U21" s="10">
        <v>1</v>
      </c>
      <c r="V21" s="10">
        <v>0</v>
      </c>
      <c r="W21" s="10">
        <v>1</v>
      </c>
      <c r="X21" s="10">
        <v>1</v>
      </c>
      <c r="Y21" s="10">
        <v>1</v>
      </c>
      <c r="Z21" s="10">
        <v>1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0.81889999999999996</v>
      </c>
      <c r="AK21" s="10">
        <v>2.8500000000000001E-2</v>
      </c>
      <c r="AL21" s="11">
        <v>2.76E-2</v>
      </c>
      <c r="AM21" s="11">
        <v>1E-3</v>
      </c>
      <c r="AN21" s="11">
        <v>2.0219</v>
      </c>
      <c r="AO21" s="11">
        <v>8.5999999999999993E-2</v>
      </c>
      <c r="AP21" s="11">
        <v>0.2016</v>
      </c>
      <c r="AQ21" s="11">
        <v>8.6E-3</v>
      </c>
      <c r="AR21" s="11">
        <v>1.5524</v>
      </c>
      <c r="AS21" s="11">
        <v>1.6500000000000001E-2</v>
      </c>
      <c r="AT21" s="11">
        <v>2.7799999999999998E-2</v>
      </c>
      <c r="AU21" s="11">
        <v>2.9999999999999997E-4</v>
      </c>
      <c r="AV21" s="11">
        <v>43.790199999999999</v>
      </c>
      <c r="AW21" s="11">
        <v>1.0317000000000001</v>
      </c>
      <c r="AX21" s="11">
        <v>0.62229999999999996</v>
      </c>
      <c r="AY21" s="11">
        <v>1.47E-2</v>
      </c>
      <c r="AZ21" s="11">
        <v>0.51062022090059467</v>
      </c>
      <c r="BA21" s="11">
        <v>22.384892086330936</v>
      </c>
      <c r="BB21" s="11">
        <v>0.91447469620058441</v>
      </c>
      <c r="BC21" s="11">
        <v>0.77536735936005541</v>
      </c>
      <c r="BD21" s="11">
        <v>0.66173155845408738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0.2576</v>
      </c>
      <c r="BJ21" s="4"/>
      <c r="BK21" s="4">
        <f>DAVERAGE(PlotSort2,"PhxRedEdge",$BO$31:$BO$32)</f>
        <v>0.28079999999999999</v>
      </c>
      <c r="BL21" s="4"/>
      <c r="BM21" s="4">
        <f>DAVERAGE(PlotSort2,"TMRed",$BO$31:$BO$32)</f>
        <v>0.25180000000000002</v>
      </c>
      <c r="BN21" s="4"/>
      <c r="BO21" s="4">
        <f>DAVERAGE(PlotSort2,"TMNIR",$BO$31:$BO$32)</f>
        <v>0.31719999999999998</v>
      </c>
      <c r="BP21" s="4"/>
      <c r="BQ21" s="4">
        <f>DAVERAGE(PlotSort2,"NDRE",$BO$31:$BO$32)</f>
        <v>6.0869565217391286E-2</v>
      </c>
      <c r="BR21" s="4"/>
      <c r="BS21" s="4">
        <f>DAVERAGE(PlotSort2,"rvi",$BO$31:$BO$32)</f>
        <v>1.2597299444003176</v>
      </c>
      <c r="BT21" s="4"/>
      <c r="BU21" s="17">
        <f>DAVERAGE(PlotSort2,"ndvi",$BO$31:$BO$32)</f>
        <v>0.11493848857644985</v>
      </c>
      <c r="BV21" s="4"/>
      <c r="BW21" s="17">
        <f>DAVERAGE(PlotSort2,"SAVI",$BO$31:$BO$32)</f>
        <v>9.176800748362951E-2</v>
      </c>
      <c r="BX21" s="4"/>
      <c r="BY21" s="17">
        <f>DAVERAGE(PlotSort2,"CCCI",$BO$31:$BO$32)</f>
        <v>0.50584587946510828</v>
      </c>
      <c r="BZ21" s="4"/>
    </row>
    <row r="22" spans="2:78" ht="13.5" customHeight="1" x14ac:dyDescent="0.2">
      <c r="B22" s="10">
        <v>237</v>
      </c>
      <c r="C22" s="10">
        <v>9.6319999999999997</v>
      </c>
      <c r="D22" s="10">
        <v>237.40133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32</v>
      </c>
      <c r="Q22" s="24">
        <v>2.52</v>
      </c>
      <c r="R22" s="24">
        <v>2.23</v>
      </c>
      <c r="S22" s="24">
        <v>45.27</v>
      </c>
      <c r="T22" s="24">
        <v>109.31</v>
      </c>
      <c r="U22" s="10">
        <v>1</v>
      </c>
      <c r="V22" s="10">
        <v>0</v>
      </c>
      <c r="W22" s="10">
        <v>1</v>
      </c>
      <c r="X22" s="10">
        <v>1</v>
      </c>
      <c r="Y22" s="10">
        <v>1</v>
      </c>
      <c r="Z22" s="10">
        <v>1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0.67759999999999998</v>
      </c>
      <c r="AK22" s="10">
        <v>3.0700000000000002E-2</v>
      </c>
      <c r="AL22" s="11">
        <v>2.2800000000000001E-2</v>
      </c>
      <c r="AM22" s="11">
        <v>1E-3</v>
      </c>
      <c r="AN22" s="11">
        <v>1.7898000000000001</v>
      </c>
      <c r="AO22" s="11">
        <v>6.9800000000000001E-2</v>
      </c>
      <c r="AP22" s="11">
        <v>0.17799999999999999</v>
      </c>
      <c r="AQ22" s="11">
        <v>6.8999999999999999E-3</v>
      </c>
      <c r="AR22" s="11">
        <v>1.2798</v>
      </c>
      <c r="AS22" s="11">
        <v>7.9100000000000004E-2</v>
      </c>
      <c r="AT22" s="11">
        <v>2.2800000000000001E-2</v>
      </c>
      <c r="AU22" s="11">
        <v>1.4E-3</v>
      </c>
      <c r="AV22" s="11">
        <v>40.516300000000001</v>
      </c>
      <c r="AW22" s="11">
        <v>0.68220000000000003</v>
      </c>
      <c r="AX22" s="11">
        <v>0.57469999999999999</v>
      </c>
      <c r="AY22" s="11">
        <v>9.7000000000000003E-3</v>
      </c>
      <c r="AZ22" s="11">
        <v>0.52703600371994164</v>
      </c>
      <c r="BA22" s="11">
        <v>25.206140350877192</v>
      </c>
      <c r="BB22" s="11">
        <v>0.92368200836820069</v>
      </c>
      <c r="BC22" s="11">
        <v>0.75430523917995429</v>
      </c>
      <c r="BD22" s="11">
        <v>0.72251995645510281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0.3155</v>
      </c>
      <c r="BJ22" s="4">
        <f>DSTDEV(PlotSort2,"PhxRed",$BP$31:$BP$32)/SQRT($BH22)</f>
        <v>3.0000000000002247E-4</v>
      </c>
      <c r="BK22" s="4">
        <f>DAVERAGE(PlotSort2,"PhxRedEdge",$BP$31:$BP$32)</f>
        <v>0.34294999999999998</v>
      </c>
      <c r="BL22" s="4">
        <f>DSTDEV(PlotSort2,"PhxRedEdge",$BP$31:$BP$32)/SQRT($BH22)</f>
        <v>2.5000000000000022E-4</v>
      </c>
      <c r="BM22" s="4">
        <f>DAVERAGE(PlotSort2,"TMRed",$BP$31:$BP$32)</f>
        <v>0.30969999999999998</v>
      </c>
      <c r="BN22" s="4">
        <f>DSTDEV(PlotSort2,"TMRed",$BP$31:$BP$32)/SQRT($BH22)</f>
        <v>1.0000000000000009E-3</v>
      </c>
      <c r="BO22" s="4">
        <f>DAVERAGE(PlotSort2,"TMNIR",$BP$31:$BP$32)</f>
        <v>0.38305</v>
      </c>
      <c r="BP22" s="4">
        <f>DSTDEV(PlotSort2,"TMNIR",$BP$31:$BP$32)/SQRT($BH22)</f>
        <v>3.5000000000001691E-4</v>
      </c>
      <c r="BQ22" s="4">
        <f>DAVERAGE(PlotSort2,"NDRE",$BP$31:$BP$32)</f>
        <v>5.5234083669660768E-2</v>
      </c>
      <c r="BR22" s="4">
        <f>DSTDEV(PlotSort2,"NDRE",$BP$31:$BP$32)/SQRT($BH22)</f>
        <v>9.2093043799201801E-5</v>
      </c>
      <c r="BS22" s="4">
        <f>DAVERAGE(PlotSort2,"rvi",$BP$31:$BP$32)</f>
        <v>1.2368586498464391</v>
      </c>
      <c r="BT22" s="4">
        <f>DSTDEV(PlotSort2,"rvi",$BP$31:$BP$32)/SQRT($BH22)</f>
        <v>5.1238574421906815E-3</v>
      </c>
      <c r="BU22" s="17">
        <f>DAVERAGE(PlotSort2,"ndvi",$BP$31:$BP$32)</f>
        <v>0.10588427465649564</v>
      </c>
      <c r="BV22" s="4">
        <f>DSTDEV(PlotSort2,"ndvi",$BP$31:$BP$32)/SQRT($BH22)</f>
        <v>2.0481050574186126E-3</v>
      </c>
      <c r="BW22" s="17">
        <f>DAVERAGE(PlotSort2,"SAVI",$BP$31:$BP$32)</f>
        <v>9.224576501181804E-2</v>
      </c>
      <c r="BX22" s="4">
        <f>DSTDEV(PlotSort2,"SAVI",$BP$31:$BP$32)/SQRT($BH22)</f>
        <v>1.7480274552569423E-3</v>
      </c>
      <c r="BY22" s="17">
        <f>DAVERAGE(PlotSort2,"CCCI",$BP$31:$BP$32)</f>
        <v>0.48961714312054933</v>
      </c>
      <c r="BZ22" s="4">
        <f>DSTDEV(PlotSort2,"CCCI",$BP$31:$BP$32)/SQRT($BH22)</f>
        <v>1.8448755921697535E-2</v>
      </c>
    </row>
    <row r="23" spans="2:78" ht="13.5" customHeight="1" x14ac:dyDescent="0.2">
      <c r="B23" s="10">
        <v>237</v>
      </c>
      <c r="C23" s="10">
        <v>9.64</v>
      </c>
      <c r="D23" s="10">
        <v>237.40167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32</v>
      </c>
      <c r="Q23" s="24">
        <v>2.52</v>
      </c>
      <c r="R23" s="24">
        <v>2.23</v>
      </c>
      <c r="S23" s="24">
        <v>45.17</v>
      </c>
      <c r="T23" s="24">
        <v>109.41</v>
      </c>
      <c r="U23" s="10">
        <v>1</v>
      </c>
      <c r="V23" s="10">
        <v>0</v>
      </c>
      <c r="W23" s="10">
        <v>1</v>
      </c>
      <c r="X23" s="10">
        <v>1</v>
      </c>
      <c r="Y23" s="10">
        <v>1</v>
      </c>
      <c r="Z23" s="10">
        <v>1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0.69289999999999996</v>
      </c>
      <c r="AK23" s="10">
        <v>2.3099999999999999E-2</v>
      </c>
      <c r="AL23" s="11">
        <v>2.3300000000000001E-2</v>
      </c>
      <c r="AM23" s="11">
        <v>8.0000000000000004E-4</v>
      </c>
      <c r="AN23" s="11">
        <v>1.7668999999999999</v>
      </c>
      <c r="AO23" s="11">
        <v>3.1899999999999998E-2</v>
      </c>
      <c r="AP23" s="11">
        <v>0.1754</v>
      </c>
      <c r="AQ23" s="11">
        <v>3.2000000000000002E-3</v>
      </c>
      <c r="AR23" s="11">
        <v>1.3289</v>
      </c>
      <c r="AS23" s="11">
        <v>5.0500000000000003E-2</v>
      </c>
      <c r="AT23" s="11">
        <v>2.3699999999999999E-2</v>
      </c>
      <c r="AU23" s="11">
        <v>8.9999999999999998E-4</v>
      </c>
      <c r="AV23" s="11">
        <v>36.628799999999998</v>
      </c>
      <c r="AW23" s="11">
        <v>0.26419999999999999</v>
      </c>
      <c r="AX23" s="11">
        <v>0.51859999999999995</v>
      </c>
      <c r="AY23" s="11">
        <v>3.7000000000000002E-3</v>
      </c>
      <c r="AZ23" s="11">
        <v>0.49452449567723339</v>
      </c>
      <c r="BA23" s="11">
        <v>21.881856540084389</v>
      </c>
      <c r="BB23" s="11">
        <v>0.91259450488659399</v>
      </c>
      <c r="BC23" s="11">
        <v>0.71222296843519139</v>
      </c>
      <c r="BD23" s="11">
        <v>0.58018332241096349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0.15894999999999998</v>
      </c>
      <c r="BJ23" s="4">
        <f>DSTDEV(PlotSort2,"PhxRed",$BQ$31:$BQ$32)/SQRT($BH23)</f>
        <v>1.4049999999999993E-2</v>
      </c>
      <c r="BK23" s="4">
        <f>DAVERAGE(PlotSort2,"PhxRedEdge",$BQ$31:$BQ$32)</f>
        <v>0.20130000000000001</v>
      </c>
      <c r="BL23" s="4">
        <f>DSTDEV(PlotSort2,"PhxRedEdge",$BQ$31:$BQ$32)/SQRT($BH23)</f>
        <v>2.0399999999999797E-2</v>
      </c>
      <c r="BM23" s="4">
        <f>DAVERAGE(PlotSort2,"TMRed",$BQ$31:$BQ$32)</f>
        <v>0.15970000000000001</v>
      </c>
      <c r="BN23" s="4">
        <f>DSTDEV(PlotSort2,"TMRed",$BQ$31:$BQ$32)/SQRT($BH23)</f>
        <v>1.3799999999999993E-2</v>
      </c>
      <c r="BO23" s="4">
        <f>DAVERAGE(PlotSort2,"TMNIR",$BQ$31:$BQ$32)</f>
        <v>0.22599999999999998</v>
      </c>
      <c r="BP23" s="4">
        <f>DSTDEV(PlotSort2,"TMNIR",$BQ$31:$BQ$32)/SQRT($BH23)</f>
        <v>2.8100000000000177E-2</v>
      </c>
      <c r="BQ23" s="4">
        <f>DAVERAGE(PlotSort2,"NDRE",$BQ$31:$BQ$32)</f>
        <v>5.648720123679872E-2</v>
      </c>
      <c r="BR23" s="4">
        <f>DSTDEV(PlotSort2,"NDRE",$BQ$31:$BQ$32)/SQRT($BH23)</f>
        <v>1.160863735084313E-2</v>
      </c>
      <c r="BS23" s="4">
        <f>DAVERAGE(PlotSort2,"rvi",$BQ$31:$BQ$32)</f>
        <v>1.4104809065464681</v>
      </c>
      <c r="BT23" s="4">
        <f>DSTDEV(PlotSort2,"rvi",$BQ$31:$BQ$32)/SQRT($BH23)</f>
        <v>5.4072407574569548E-2</v>
      </c>
      <c r="BU23" s="17">
        <f>DAVERAGE(PlotSort2,"ndvi",$BQ$31:$BQ$32)</f>
        <v>0.16987232335896987</v>
      </c>
      <c r="BV23" s="4">
        <f>DSTDEV(PlotSort2,"ndvi",$BQ$31:$BQ$32)/SQRT($BH23)</f>
        <v>1.8621596192012365E-2</v>
      </c>
      <c r="BW23" s="17">
        <f>DAVERAGE(PlotSort2,"SAVI",$BQ$31:$BQ$32)</f>
        <v>0.11138765922778339</v>
      </c>
      <c r="BX23" s="4">
        <f>DSTDEV(PlotSort2,"SAVI",$BQ$31:$BQ$32)/SQRT($BH23)</f>
        <v>1.8948692648025178E-2</v>
      </c>
      <c r="BY23" s="17">
        <f>DAVERAGE(PlotSort2,"CCCI",$BQ$31:$BQ$32)</f>
        <v>-2.0420595264579559E-2</v>
      </c>
      <c r="BZ23" s="4">
        <f>DSTDEV(PlotSort2,"CCCI",$BQ$31:$BQ$32)/SQRT($BH23)</f>
        <v>5.3509594250689095E-2</v>
      </c>
    </row>
    <row r="24" spans="2:78" ht="13.5" customHeight="1" x14ac:dyDescent="0.2">
      <c r="B24" s="10">
        <v>237</v>
      </c>
      <c r="C24" s="10">
        <v>9.6479999999999997</v>
      </c>
      <c r="D24" s="10">
        <v>237.40199999999999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32</v>
      </c>
      <c r="Q24" s="24">
        <v>2.52</v>
      </c>
      <c r="R24" s="24">
        <v>2.23</v>
      </c>
      <c r="S24" s="24">
        <v>45.08</v>
      </c>
      <c r="T24" s="24">
        <v>109.51</v>
      </c>
      <c r="U24" s="10">
        <v>1</v>
      </c>
      <c r="V24" s="10">
        <v>0</v>
      </c>
      <c r="W24" s="10">
        <v>1</v>
      </c>
      <c r="X24" s="10">
        <v>1</v>
      </c>
      <c r="Y24" s="10">
        <v>1</v>
      </c>
      <c r="Z24" s="10">
        <v>1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0.84630000000000005</v>
      </c>
      <c r="AK24" s="10">
        <v>5.21E-2</v>
      </c>
      <c r="AL24" s="11">
        <v>2.8400000000000002E-2</v>
      </c>
      <c r="AM24" s="11">
        <v>1.6999999999999999E-3</v>
      </c>
      <c r="AN24" s="11">
        <v>2.2115999999999998</v>
      </c>
      <c r="AO24" s="11">
        <v>0.2064</v>
      </c>
      <c r="AP24" s="11">
        <v>0.21909999999999999</v>
      </c>
      <c r="AQ24" s="11">
        <v>2.0400000000000001E-2</v>
      </c>
      <c r="AR24" s="11">
        <v>1.6847000000000001</v>
      </c>
      <c r="AS24" s="11">
        <v>0.1167</v>
      </c>
      <c r="AT24" s="11">
        <v>2.9899999999999999E-2</v>
      </c>
      <c r="AU24" s="11">
        <v>2.0999999999999999E-3</v>
      </c>
      <c r="AV24" s="11">
        <v>40.743000000000002</v>
      </c>
      <c r="AW24" s="11">
        <v>3.3176000000000001</v>
      </c>
      <c r="AX24" s="11">
        <v>0.57569999999999999</v>
      </c>
      <c r="AY24" s="11">
        <v>4.6899999999999997E-2</v>
      </c>
      <c r="AZ24" s="11">
        <v>0.44866633115249127</v>
      </c>
      <c r="BA24" s="11">
        <v>19.254180602006688</v>
      </c>
      <c r="BB24" s="11">
        <v>0.9012549537648612</v>
      </c>
      <c r="BC24" s="11">
        <v>0.74050289435600569</v>
      </c>
      <c r="BD24" s="11">
        <v>0.36273237714037898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0.6915</v>
      </c>
      <c r="BJ24" s="4"/>
      <c r="BK24" s="4">
        <f>DAVERAGE(PlotSort2,"PhxRedEdge",$BR$31:$BR$32)</f>
        <v>0.68049999999999999</v>
      </c>
      <c r="BL24" s="4"/>
      <c r="BM24" s="4">
        <f>DAVERAGE(PlotSort2,"TMRed",$BR$31:$BR$32)</f>
        <v>0.69250000000000012</v>
      </c>
      <c r="BN24" s="4"/>
      <c r="BO24" s="4">
        <f>DAVERAGE(PlotSort2,"TMNIR",$BR$31:$BR$32)</f>
        <v>0.66180000000000005</v>
      </c>
      <c r="BP24" s="4"/>
      <c r="BQ24" s="4">
        <f>DAVERAGE(PlotSort2,"NDRE",$BR$31:$BR$32)</f>
        <v>-1.3931311927288935E-2</v>
      </c>
      <c r="BR24" s="4"/>
      <c r="BS24" s="4">
        <f>DAVERAGE(PlotSort2,"rvi",$BR$31:$BR$32)</f>
        <v>23.891696750902529</v>
      </c>
      <c r="BT24" s="4"/>
      <c r="BU24" s="17">
        <f>DAVERAGE(PlotSort2,"ndvi",$BR$31:$BR$32)</f>
        <v>-2.2668537251716796E-2</v>
      </c>
      <c r="BV24" s="4"/>
      <c r="BW24" s="17">
        <f>DAVERAGE(PlotSort2,"SAVI",$BR$31:$BR$32)</f>
        <v>-2.4834169228280259E-2</v>
      </c>
      <c r="BX24" s="4"/>
      <c r="BY24" s="17">
        <f>DAVERAGE(PlotSort2,"CCCI",$BR$31:$BR$32)</f>
        <v>0.43265040562336593</v>
      </c>
      <c r="BZ24" s="4"/>
    </row>
    <row r="25" spans="2:78" ht="13.5" customHeight="1" x14ac:dyDescent="0.2">
      <c r="B25" s="10">
        <v>237</v>
      </c>
      <c r="C25" s="10">
        <v>9.6560000000000006</v>
      </c>
      <c r="D25" s="10">
        <v>237.40233000000001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32</v>
      </c>
      <c r="Q25" s="24">
        <v>2.52</v>
      </c>
      <c r="R25" s="24">
        <v>2.23</v>
      </c>
      <c r="S25" s="24">
        <v>44.98</v>
      </c>
      <c r="T25" s="24">
        <v>109.61</v>
      </c>
      <c r="U25" s="10">
        <v>1</v>
      </c>
      <c r="V25" s="10">
        <v>0</v>
      </c>
      <c r="W25" s="10">
        <v>1</v>
      </c>
      <c r="X25" s="10">
        <v>1</v>
      </c>
      <c r="Y25" s="10">
        <v>1</v>
      </c>
      <c r="Z25" s="10">
        <v>1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0.7923</v>
      </c>
      <c r="AK25" s="10">
        <v>6.59E-2</v>
      </c>
      <c r="AL25" s="11">
        <v>2.6499999999999999E-2</v>
      </c>
      <c r="AM25" s="11">
        <v>2.2000000000000001E-3</v>
      </c>
      <c r="AN25" s="11">
        <v>1.9138999999999999</v>
      </c>
      <c r="AO25" s="11">
        <v>0.13650000000000001</v>
      </c>
      <c r="AP25" s="11">
        <v>0.18920000000000001</v>
      </c>
      <c r="AQ25" s="11">
        <v>1.35E-2</v>
      </c>
      <c r="AR25" s="11">
        <v>1.522</v>
      </c>
      <c r="AS25" s="11">
        <v>9.9699999999999997E-2</v>
      </c>
      <c r="AT25" s="11">
        <v>2.7E-2</v>
      </c>
      <c r="AU25" s="11">
        <v>1.8E-3</v>
      </c>
      <c r="AV25" s="11">
        <v>37.1738</v>
      </c>
      <c r="AW25" s="11">
        <v>1.1669</v>
      </c>
      <c r="AX25" s="11">
        <v>0.52429999999999999</v>
      </c>
      <c r="AY25" s="11">
        <v>1.6500000000000001E-2</v>
      </c>
      <c r="AZ25" s="11">
        <v>0.46965662228451288</v>
      </c>
      <c r="BA25" s="11">
        <v>19.418518518518518</v>
      </c>
      <c r="BB25" s="11">
        <v>0.90204970070741874</v>
      </c>
      <c r="BC25" s="11">
        <v>0.70955008085227811</v>
      </c>
      <c r="BD25" s="11">
        <v>0.47528894062285776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1.0044</v>
      </c>
      <c r="BJ25" s="4">
        <f>DSTDEV(PlotSort2,"PhxRed",$BS$31:$BS$32)/SQRT($BH25)</f>
        <v>3.8157568056678124E-3</v>
      </c>
      <c r="BK25" s="4">
        <f>DAVERAGE(PlotSort2,"PhxRedEdge",$BS$31:$BS$32)</f>
        <v>1.0042333333333333</v>
      </c>
      <c r="BL25" s="4">
        <f>DSTDEV(PlotSort2,"PhxRedEdge",$BS$31:$BS$32)/SQRT($BH25)</f>
        <v>3.8454879765483577E-3</v>
      </c>
      <c r="BM25" s="4">
        <f>DAVERAGE(PlotSort2,"TMRed",$BS$31:$BS$32)</f>
        <v>1.0044</v>
      </c>
      <c r="BN25" s="4">
        <f>DSTDEV(PlotSort2,"TMRed",$BS$31:$BS$32)/SQRT($BH25)</f>
        <v>3.8157568056678124E-3</v>
      </c>
      <c r="BO25" s="4">
        <f>DAVERAGE(PlotSort2,"TMNIR",$BS$31:$BS$32)</f>
        <v>1.0042333333333333</v>
      </c>
      <c r="BP25" s="4">
        <f>DSTDEV(PlotSort2,"TMNIR",$BS$31:$BS$32)/SQRT($BH25)</f>
        <v>3.8454879765483577E-3</v>
      </c>
      <c r="BQ25" s="4">
        <f>DAVERAGE(PlotSort2,"NDRE",$BS$31:$BS$32)</f>
        <v>0.74996625102797243</v>
      </c>
      <c r="BR25" s="4">
        <f>DSTDEV(PlotSort2,"NDRE",$BS$31:$BS$32)/SQRT($BH25)</f>
        <v>9.5205462232998358E-4</v>
      </c>
      <c r="BS25" s="4">
        <f>DAVERAGE(PlotSort2,"rvi",$BS$31:$BS$32)</f>
        <v>1.257579152117354</v>
      </c>
      <c r="BT25" s="4">
        <f>DSTDEV(PlotSort2,"rvi",$BS$31:$BS$32)/SQRT($BH25)</f>
        <v>2.7125466189437786E-4</v>
      </c>
      <c r="BU25" s="17">
        <f>DAVERAGE(PlotSort2,"ndvi",$BS$31:$BS$32)</f>
        <v>0.11409526621610215</v>
      </c>
      <c r="BV25" s="4">
        <f>DSTDEV(PlotSort2,"ndvi",$BS$31:$BS$32)/SQRT($BH25)</f>
        <v>1.0645458041901018E-4</v>
      </c>
      <c r="BW25" s="17">
        <f>DAVERAGE(PlotSort2,"SAVI",$BS$31:$BS$32)</f>
        <v>0.17048259534304236</v>
      </c>
      <c r="BX25" s="4">
        <f>DSTDEV(PlotSort2,"SAVI",$BS$31:$BS$32)/SQRT($BH25)</f>
        <v>1.3637654693987757E-4</v>
      </c>
      <c r="BY25" s="17">
        <f>DAVERAGE(PlotSort2,"CCCI",$BS$31:$BS$32)</f>
        <v>13.158533500933926</v>
      </c>
      <c r="BZ25" s="4">
        <f>DSTDEV(PlotSort2,"CCCI",$BS$31:$BS$32)/SQRT($BH25)</f>
        <v>1.2772827073457546E-2</v>
      </c>
    </row>
    <row r="26" spans="2:78" ht="13.5" customHeight="1" x14ac:dyDescent="0.2">
      <c r="B26" s="10">
        <v>237</v>
      </c>
      <c r="C26" s="10">
        <v>9.8789999999999996</v>
      </c>
      <c r="D26" s="10">
        <v>237.41163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32</v>
      </c>
      <c r="Q26" s="24">
        <v>2.52</v>
      </c>
      <c r="R26" s="24">
        <v>2.23</v>
      </c>
      <c r="S26" s="24">
        <v>42.37</v>
      </c>
      <c r="T26" s="24">
        <v>112.49</v>
      </c>
      <c r="U26" s="10">
        <v>1</v>
      </c>
      <c r="V26" s="10">
        <v>0</v>
      </c>
      <c r="W26" s="10">
        <v>1</v>
      </c>
      <c r="X26" s="10">
        <v>1</v>
      </c>
      <c r="Y26" s="10">
        <v>1</v>
      </c>
      <c r="Z26" s="10">
        <v>1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0.90349999999999997</v>
      </c>
      <c r="AK26" s="10">
        <v>2.5899999999999999E-2</v>
      </c>
      <c r="AL26" s="11">
        <v>2.8799999999999999E-2</v>
      </c>
      <c r="AM26" s="11">
        <v>8.0000000000000004E-4</v>
      </c>
      <c r="AN26" s="11">
        <v>2.5573000000000001</v>
      </c>
      <c r="AO26" s="11">
        <v>1.1999999999999999E-3</v>
      </c>
      <c r="AP26" s="11">
        <v>0.23930000000000001</v>
      </c>
      <c r="AQ26" s="11">
        <v>1E-4</v>
      </c>
      <c r="AR26" s="11">
        <v>1.8157000000000001</v>
      </c>
      <c r="AS26" s="11">
        <v>9.7999999999999997E-3</v>
      </c>
      <c r="AT26" s="11">
        <v>3.0700000000000002E-2</v>
      </c>
      <c r="AU26" s="11">
        <v>2.0000000000000001E-4</v>
      </c>
      <c r="AV26" s="11">
        <v>44.316499999999998</v>
      </c>
      <c r="AW26" s="11">
        <v>0.2142</v>
      </c>
      <c r="AX26" s="11">
        <v>0.59550000000000003</v>
      </c>
      <c r="AY26" s="11">
        <v>2.8999999999999998E-3</v>
      </c>
      <c r="AZ26" s="11">
        <v>0.42668902731193104</v>
      </c>
      <c r="BA26" s="11">
        <v>19.397394136807819</v>
      </c>
      <c r="BB26" s="11">
        <v>0.90194825934206335</v>
      </c>
      <c r="BC26" s="11">
        <v>0.75226425146510412</v>
      </c>
      <c r="BD26" s="11">
        <v>0.24067672154793923</v>
      </c>
      <c r="BE26" s="27"/>
    </row>
    <row r="27" spans="2:78" ht="13.5" customHeight="1" x14ac:dyDescent="0.2">
      <c r="B27" s="10">
        <v>237</v>
      </c>
      <c r="C27" s="10">
        <v>9.8710000000000004</v>
      </c>
      <c r="D27" s="10">
        <v>237.41129000000001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32</v>
      </c>
      <c r="Q27" s="24">
        <v>2.52</v>
      </c>
      <c r="R27" s="24">
        <v>2.23</v>
      </c>
      <c r="S27" s="24">
        <v>42.46</v>
      </c>
      <c r="T27" s="24">
        <v>112.38</v>
      </c>
      <c r="U27" s="10">
        <v>1</v>
      </c>
      <c r="V27" s="10">
        <v>0</v>
      </c>
      <c r="W27" s="10">
        <v>1</v>
      </c>
      <c r="X27" s="10">
        <v>1</v>
      </c>
      <c r="Y27" s="10">
        <v>1</v>
      </c>
      <c r="Z27" s="10">
        <v>1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0.82469999999999999</v>
      </c>
      <c r="AK27" s="10">
        <v>1.84E-2</v>
      </c>
      <c r="AL27" s="11">
        <v>2.64E-2</v>
      </c>
      <c r="AM27" s="11">
        <v>5.9999999999999995E-4</v>
      </c>
      <c r="AN27" s="11">
        <v>2.1625000000000001</v>
      </c>
      <c r="AO27" s="11">
        <v>0.11600000000000001</v>
      </c>
      <c r="AP27" s="11">
        <v>0.20269999999999999</v>
      </c>
      <c r="AQ27" s="11">
        <v>1.09E-2</v>
      </c>
      <c r="AR27" s="11">
        <v>1.6432</v>
      </c>
      <c r="AS27" s="11">
        <v>1.52E-2</v>
      </c>
      <c r="AT27" s="11">
        <v>2.7799999999999998E-2</v>
      </c>
      <c r="AU27" s="11">
        <v>2.9999999999999997E-4</v>
      </c>
      <c r="AV27" s="11">
        <v>41.140300000000003</v>
      </c>
      <c r="AW27" s="11">
        <v>0.27460000000000001</v>
      </c>
      <c r="AX27" s="11">
        <v>0.55379999999999996</v>
      </c>
      <c r="AY27" s="11">
        <v>3.7000000000000002E-3</v>
      </c>
      <c r="AZ27" s="11">
        <v>0.46411103767349637</v>
      </c>
      <c r="BA27" s="11">
        <v>19.920863309352519</v>
      </c>
      <c r="BB27" s="11">
        <v>0.90440165061898192</v>
      </c>
      <c r="BC27" s="11">
        <v>0.72947485207100593</v>
      </c>
      <c r="BD27" s="11">
        <v>0.43834723016145888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7.2550000000000003E-2</v>
      </c>
      <c r="BJ27" s="4">
        <f>DSTDEV(PlotSort2,"PhxRed",$BT$31:$BT$32)/SQRT($BH27)</f>
        <v>8.2499999999999709E-3</v>
      </c>
      <c r="BK27" s="4">
        <f>DAVERAGE(PlotSort2,"PhxRedEdge",$BT$31:$BT$32)</f>
        <v>0.19014999999999999</v>
      </c>
      <c r="BL27" s="4">
        <f>DSTDEV(PlotSort2,"PhxRedEdge",$BT$31:$BT$32)/SQRT($BH27)</f>
        <v>6.4499999999999974E-3</v>
      </c>
      <c r="BM27" s="4">
        <f>DAVERAGE(PlotSort2,"TMRed",$BT$31:$BT$32)</f>
        <v>7.4899999999999994E-2</v>
      </c>
      <c r="BN27" s="4">
        <f>DSTDEV(PlotSort2,"TMRed",$BT$31:$BT$32)/SQRT($BH27)</f>
        <v>8.6000000000000295E-3</v>
      </c>
      <c r="BO27" s="4">
        <f>DAVERAGE(PlotSort2,"TMNIR",$BT$31:$BT$32)</f>
        <v>0.41459999999999997</v>
      </c>
      <c r="BP27" s="4">
        <f>DSTDEV(PlotSort2,"TMNIR",$BT$31:$BT$32)/SQRT($BH27)</f>
        <v>1.3999999999999844E-3</v>
      </c>
      <c r="BQ27" s="4">
        <f>DAVERAGE(PlotSort2,"NDRE",$BT$31:$BT$32)</f>
        <v>0.37131606126703054</v>
      </c>
      <c r="BR27" s="4">
        <f>DSTDEV(PlotSort2,"NDRE",$BT$31:$BT$32)/SQRT($BH27)</f>
        <v>1.3170452386847801E-2</v>
      </c>
      <c r="BS27" s="4">
        <f>DAVERAGE(PlotSort2,"rvi",$BT$31:$BT$32)</f>
        <v>5.6071567272694427</v>
      </c>
      <c r="BT27" s="4">
        <f>DSTDEV(PlotSort2,"rvi",$BT$31:$BT$32)/SQRT($BH27)</f>
        <v>0.62512079912573149</v>
      </c>
      <c r="BU27" s="17">
        <f>DAVERAGE(PlotSort2,"ndvi",$BT$31:$BT$32)</f>
        <v>0.69456380259299955</v>
      </c>
      <c r="BV27" s="4">
        <f>DSTDEV(PlotSort2,"ndvi",$BT$31:$BT$32)/SQRT($BH27)</f>
        <v>2.8898136927334003E-2</v>
      </c>
      <c r="BW27" s="17">
        <f>DAVERAGE(PlotSort2,"SAVI",$BT$31:$BT$32)</f>
        <v>0.51511996427003692</v>
      </c>
      <c r="BX27" s="4">
        <f>DSTDEV(PlotSort2,"SAVI",$BT$31:$BT$32)/SQRT($BH27)</f>
        <v>1.6120464520162105E-2</v>
      </c>
      <c r="BY27" s="17">
        <f>DAVERAGE(PlotSort2,"CCCI",$BT$31:$BT$32)</f>
        <v>0.54186518616901924</v>
      </c>
      <c r="BZ27" s="4">
        <f>DSTDEV(PlotSort2,"CCCI",$BT$31:$BT$32)/SQRT($BH27)</f>
        <v>1.4839127606005253E-2</v>
      </c>
    </row>
    <row r="28" spans="2:78" ht="13.5" customHeight="1" x14ac:dyDescent="0.2">
      <c r="B28" s="10">
        <v>237</v>
      </c>
      <c r="C28" s="10">
        <v>9.8620000000000001</v>
      </c>
      <c r="D28" s="10">
        <v>237.41092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32</v>
      </c>
      <c r="Q28" s="24">
        <v>2.52</v>
      </c>
      <c r="R28" s="24">
        <v>2.23</v>
      </c>
      <c r="S28" s="24">
        <v>42.57</v>
      </c>
      <c r="T28" s="24">
        <v>112.26</v>
      </c>
      <c r="U28" s="10">
        <v>1</v>
      </c>
      <c r="V28" s="10">
        <v>0</v>
      </c>
      <c r="W28" s="10">
        <v>1</v>
      </c>
      <c r="X28" s="10">
        <v>1</v>
      </c>
      <c r="Y28" s="10">
        <v>1</v>
      </c>
      <c r="Z28" s="10">
        <v>1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0.82730000000000004</v>
      </c>
      <c r="AK28" s="10">
        <v>6.0699999999999997E-2</v>
      </c>
      <c r="AL28" s="11">
        <v>2.6499999999999999E-2</v>
      </c>
      <c r="AM28" s="11">
        <v>1.9E-3</v>
      </c>
      <c r="AN28" s="11">
        <v>2.1777000000000002</v>
      </c>
      <c r="AO28" s="11">
        <v>0.22969999999999999</v>
      </c>
      <c r="AP28" s="11">
        <v>0.2046</v>
      </c>
      <c r="AQ28" s="11">
        <v>2.1600000000000001E-2</v>
      </c>
      <c r="AR28" s="11">
        <v>1.5940000000000001</v>
      </c>
      <c r="AS28" s="11">
        <v>0.17430000000000001</v>
      </c>
      <c r="AT28" s="11">
        <v>2.7E-2</v>
      </c>
      <c r="AU28" s="11">
        <v>3.0000000000000001E-3</v>
      </c>
      <c r="AV28" s="11">
        <v>41.005099999999999</v>
      </c>
      <c r="AW28" s="11">
        <v>3.2509999999999999</v>
      </c>
      <c r="AX28" s="11">
        <v>0.55300000000000005</v>
      </c>
      <c r="AY28" s="11">
        <v>4.3799999999999999E-2</v>
      </c>
      <c r="AZ28" s="11">
        <v>0.45987328405491029</v>
      </c>
      <c r="BA28" s="11">
        <v>20.481481481481485</v>
      </c>
      <c r="BB28" s="11">
        <v>0.90689655172413786</v>
      </c>
      <c r="BC28" s="11">
        <v>0.73055555555555562</v>
      </c>
      <c r="BD28" s="11">
        <v>0.40828176381238718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3.5699999999999996E-2</v>
      </c>
      <c r="BJ28" s="4">
        <f>DSTDEV(PlotSort2,"PhxRed",$BU$31:$BU$32)/SQRT($BH28)</f>
        <v>4.0000000000000105E-4</v>
      </c>
      <c r="BK28" s="4">
        <f>DAVERAGE(PlotSort2,"PhxRedEdge",$BU$31:$BU$32)</f>
        <v>0.18445</v>
      </c>
      <c r="BL28" s="4">
        <f>DSTDEV(PlotSort2,"PhxRedEdge",$BU$31:$BU$32)/SQRT($BH28)</f>
        <v>1.1649999999999994E-2</v>
      </c>
      <c r="BM28" s="4">
        <f>DAVERAGE(PlotSort2,"TMRed",$BU$31:$BU$32)</f>
        <v>3.61E-2</v>
      </c>
      <c r="BN28" s="4">
        <f>DSTDEV(PlotSort2,"TMRed",$BU$31:$BU$32)/SQRT($BH28)</f>
        <v>1.0000000000000009E-3</v>
      </c>
      <c r="BO28" s="4">
        <f>DAVERAGE(PlotSort2,"TMNIR",$BU$31:$BU$32)</f>
        <v>0.49495</v>
      </c>
      <c r="BP28" s="4">
        <f>DSTDEV(PlotSort2,"TMNIR",$BU$31:$BU$32)/SQRT($BH28)</f>
        <v>2.8950000000000004E-2</v>
      </c>
      <c r="BQ28" s="4">
        <f>DAVERAGE(PlotSort2,"NDRE",$BU$31:$BU$32)</f>
        <v>0.45713168788701042</v>
      </c>
      <c r="BR28" s="4">
        <f>DSTDEV(PlotSort2,"NDRE",$BU$31:$BU$32)/SQRT($BH28)</f>
        <v>1.8539101092325538E-3</v>
      </c>
      <c r="BS28" s="4">
        <f>DAVERAGE(PlotSort2,"rvi",$BU$31:$BU$32)</f>
        <v>13.698823538446181</v>
      </c>
      <c r="BT28" s="4">
        <f>DSTDEV(PlotSort2,"rvi",$BU$31:$BU$32)/SQRT($BH28)</f>
        <v>0.42247026209290345</v>
      </c>
      <c r="BU28" s="17">
        <f>DAVERAGE(PlotSort2,"ndvi",$BU$31:$BU$32)</f>
        <v>0.86382219366947077</v>
      </c>
      <c r="BV28" s="4">
        <f>DSTDEV(PlotSort2,"ndvi",$BU$31:$BU$32)/SQRT($BH28)</f>
        <v>3.9139917137733238E-3</v>
      </c>
      <c r="BW28" s="17">
        <f>DAVERAGE(PlotSort2,"SAVI",$BU$31:$BU$32)</f>
        <v>0.66692922893205786</v>
      </c>
      <c r="BX28" s="4">
        <f>DSTDEV(PlotSort2,"SAVI",$BU$31:$BU$32)/SQRT($BH28)</f>
        <v>2.128943270790451E-2</v>
      </c>
      <c r="BY28" s="17">
        <f>DAVERAGE(PlotSort2,"CCCI",$BU$31:$BU$32)</f>
        <v>0.51730182378047118</v>
      </c>
      <c r="BZ28" s="4">
        <f>DSTDEV(PlotSort2,"CCCI",$BU$31:$BU$32)/SQRT($BH28)</f>
        <v>2.219402383481547E-2</v>
      </c>
    </row>
    <row r="29" spans="2:78" ht="13.5" customHeight="1" x14ac:dyDescent="0.2">
      <c r="B29" s="10">
        <v>237</v>
      </c>
      <c r="C29" s="10">
        <v>9.8539999999999992</v>
      </c>
      <c r="D29" s="10">
        <v>237.41058000000001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32</v>
      </c>
      <c r="Q29" s="24">
        <v>2.52</v>
      </c>
      <c r="R29" s="24">
        <v>2.23</v>
      </c>
      <c r="S29" s="24">
        <v>42.66</v>
      </c>
      <c r="T29" s="24">
        <v>112.15</v>
      </c>
      <c r="U29" s="10">
        <v>1</v>
      </c>
      <c r="V29" s="10">
        <v>0</v>
      </c>
      <c r="W29" s="10">
        <v>1</v>
      </c>
      <c r="X29" s="10">
        <v>1</v>
      </c>
      <c r="Y29" s="10">
        <v>1</v>
      </c>
      <c r="Z29" s="10">
        <v>1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0.80700000000000005</v>
      </c>
      <c r="AK29" s="10">
        <v>1.5800000000000002E-2</v>
      </c>
      <c r="AL29" s="11">
        <v>2.5899999999999999E-2</v>
      </c>
      <c r="AM29" s="11">
        <v>5.0000000000000001E-4</v>
      </c>
      <c r="AN29" s="11">
        <v>2.1762000000000001</v>
      </c>
      <c r="AO29" s="11">
        <v>3.4200000000000001E-2</v>
      </c>
      <c r="AP29" s="11">
        <v>0.2049</v>
      </c>
      <c r="AQ29" s="11">
        <v>3.2000000000000002E-3</v>
      </c>
      <c r="AR29" s="11">
        <v>1.5346</v>
      </c>
      <c r="AS29" s="11">
        <v>3.6200000000000003E-2</v>
      </c>
      <c r="AT29" s="11">
        <v>2.6100000000000002E-2</v>
      </c>
      <c r="AU29" s="11">
        <v>5.9999999999999995E-4</v>
      </c>
      <c r="AV29" s="11">
        <v>39.915199999999999</v>
      </c>
      <c r="AW29" s="11">
        <v>0.31409999999999999</v>
      </c>
      <c r="AX29" s="11">
        <v>0.53920000000000001</v>
      </c>
      <c r="AY29" s="11">
        <v>4.1999999999999997E-3</v>
      </c>
      <c r="AZ29" s="11">
        <v>0.44926757156296204</v>
      </c>
      <c r="BA29" s="11">
        <v>20.659003831417625</v>
      </c>
      <c r="BB29" s="11">
        <v>0.907659649743499</v>
      </c>
      <c r="BC29" s="11">
        <v>0.72247254294564911</v>
      </c>
      <c r="BD29" s="11">
        <v>0.34847539737287908</v>
      </c>
      <c r="BE29" s="27"/>
      <c r="BF29" s="5"/>
    </row>
    <row r="30" spans="2:78" ht="13.5" customHeight="1" x14ac:dyDescent="0.2">
      <c r="B30" s="10">
        <v>237</v>
      </c>
      <c r="C30" s="10">
        <v>9.8450000000000006</v>
      </c>
      <c r="D30" s="10">
        <v>237.41021000000001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32</v>
      </c>
      <c r="Q30" s="24">
        <v>2.52</v>
      </c>
      <c r="R30" s="24">
        <v>2.23</v>
      </c>
      <c r="S30" s="24">
        <v>42.77</v>
      </c>
      <c r="T30" s="24">
        <v>112.03</v>
      </c>
      <c r="U30" s="10">
        <v>1</v>
      </c>
      <c r="V30" s="10">
        <v>0</v>
      </c>
      <c r="W30" s="10">
        <v>1</v>
      </c>
      <c r="X30" s="10">
        <v>1</v>
      </c>
      <c r="Y30" s="10">
        <v>1</v>
      </c>
      <c r="Z30" s="10">
        <v>1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0.91390000000000005</v>
      </c>
      <c r="AK30" s="10">
        <v>4.2799999999999998E-2</v>
      </c>
      <c r="AL30" s="11">
        <v>2.9399999999999999E-2</v>
      </c>
      <c r="AM30" s="11">
        <v>1.4E-3</v>
      </c>
      <c r="AN30" s="11">
        <v>2.2862</v>
      </c>
      <c r="AO30" s="11">
        <v>3.8399999999999997E-2</v>
      </c>
      <c r="AP30" s="11">
        <v>0.2157</v>
      </c>
      <c r="AQ30" s="11">
        <v>3.5999999999999999E-3</v>
      </c>
      <c r="AR30" s="11">
        <v>1.6566000000000001</v>
      </c>
      <c r="AS30" s="11">
        <v>8.9999999999999998E-4</v>
      </c>
      <c r="AT30" s="11">
        <v>2.8199999999999999E-2</v>
      </c>
      <c r="AU30" s="11">
        <v>0</v>
      </c>
      <c r="AV30" s="11">
        <v>46.747999999999998</v>
      </c>
      <c r="AW30" s="11">
        <v>1.0525</v>
      </c>
      <c r="AX30" s="11">
        <v>0.63270000000000004</v>
      </c>
      <c r="AY30" s="11">
        <v>1.4200000000000001E-2</v>
      </c>
      <c r="AZ30" s="11">
        <v>0.49151343705799155</v>
      </c>
      <c r="BA30" s="11">
        <v>22.436170212765958</v>
      </c>
      <c r="BB30" s="11">
        <v>0.91466182478438496</v>
      </c>
      <c r="BC30" s="11">
        <v>0.78107502799552075</v>
      </c>
      <c r="BD30" s="11">
        <v>0.55788775192458273</v>
      </c>
      <c r="BE30" s="27"/>
      <c r="BF30" s="5"/>
      <c r="BH30" s="19" t="s">
        <v>116</v>
      </c>
    </row>
    <row r="31" spans="2:78" ht="13.5" customHeight="1" x14ac:dyDescent="0.2">
      <c r="B31" s="10">
        <v>237</v>
      </c>
      <c r="C31" s="10">
        <v>9.8369999999999997</v>
      </c>
      <c r="D31" s="10">
        <v>237.40987000000001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32</v>
      </c>
      <c r="Q31" s="24">
        <v>2.52</v>
      </c>
      <c r="R31" s="24">
        <v>2.23</v>
      </c>
      <c r="S31" s="24">
        <v>42.86</v>
      </c>
      <c r="T31" s="24">
        <v>111.93</v>
      </c>
      <c r="U31" s="10">
        <v>1</v>
      </c>
      <c r="V31" s="10">
        <v>0</v>
      </c>
      <c r="W31" s="10">
        <v>1</v>
      </c>
      <c r="X31" s="10">
        <v>1</v>
      </c>
      <c r="Y31" s="10">
        <v>1</v>
      </c>
      <c r="Z31" s="10">
        <v>1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0.82450000000000001</v>
      </c>
      <c r="AK31" s="10">
        <v>1.04E-2</v>
      </c>
      <c r="AL31" s="11">
        <v>2.6599999999999999E-2</v>
      </c>
      <c r="AM31" s="11">
        <v>2.9999999999999997E-4</v>
      </c>
      <c r="AN31" s="11">
        <v>2.2551999999999999</v>
      </c>
      <c r="AO31" s="11">
        <v>2.6100000000000002E-2</v>
      </c>
      <c r="AP31" s="11">
        <v>0.21310000000000001</v>
      </c>
      <c r="AQ31" s="11">
        <v>2.5000000000000001E-3</v>
      </c>
      <c r="AR31" s="11">
        <v>1.6266</v>
      </c>
      <c r="AS31" s="11">
        <v>2.9100000000000001E-2</v>
      </c>
      <c r="AT31" s="11">
        <v>2.7699999999999999E-2</v>
      </c>
      <c r="AU31" s="11">
        <v>5.0000000000000001E-4</v>
      </c>
      <c r="AV31" s="11">
        <v>40.741</v>
      </c>
      <c r="AW31" s="11">
        <v>1.2605</v>
      </c>
      <c r="AX31" s="11">
        <v>0.55230000000000001</v>
      </c>
      <c r="AY31" s="11">
        <v>1.7100000000000001E-2</v>
      </c>
      <c r="AZ31" s="11">
        <v>0.44316697151816037</v>
      </c>
      <c r="BA31" s="11">
        <v>19.938628158844768</v>
      </c>
      <c r="BB31" s="11">
        <v>0.90448275862068983</v>
      </c>
      <c r="BC31" s="11">
        <v>0.7286111111111111</v>
      </c>
      <c r="BD31" s="11">
        <v>0.32387717955054801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237</v>
      </c>
      <c r="C32" s="10">
        <v>9.8290000000000006</v>
      </c>
      <c r="D32" s="10">
        <v>237.40953999999999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32</v>
      </c>
      <c r="Q32" s="24">
        <v>2.52</v>
      </c>
      <c r="R32" s="24">
        <v>2.23</v>
      </c>
      <c r="S32" s="24">
        <v>42.95</v>
      </c>
      <c r="T32" s="24">
        <v>111.82</v>
      </c>
      <c r="U32" s="10">
        <v>1</v>
      </c>
      <c r="V32" s="10">
        <v>0</v>
      </c>
      <c r="W32" s="10">
        <v>1</v>
      </c>
      <c r="X32" s="10">
        <v>1</v>
      </c>
      <c r="Y32" s="10">
        <v>1</v>
      </c>
      <c r="Z32" s="10">
        <v>1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0.77629999999999999</v>
      </c>
      <c r="AK32" s="10">
        <v>6.3E-3</v>
      </c>
      <c r="AL32" s="11">
        <v>2.5000000000000001E-2</v>
      </c>
      <c r="AM32" s="11">
        <v>2.0000000000000001E-4</v>
      </c>
      <c r="AN32" s="11">
        <v>1.9713000000000001</v>
      </c>
      <c r="AO32" s="11">
        <v>0.1135</v>
      </c>
      <c r="AP32" s="11">
        <v>0.1867</v>
      </c>
      <c r="AQ32" s="11">
        <v>1.0699999999999999E-2</v>
      </c>
      <c r="AR32" s="11">
        <v>1.4884999999999999</v>
      </c>
      <c r="AS32" s="11">
        <v>0.11260000000000001</v>
      </c>
      <c r="AT32" s="11">
        <v>2.5399999999999999E-2</v>
      </c>
      <c r="AU32" s="11">
        <v>1.9E-3</v>
      </c>
      <c r="AV32" s="11">
        <v>43.6571</v>
      </c>
      <c r="AW32" s="11">
        <v>3.1699000000000002</v>
      </c>
      <c r="AX32" s="11">
        <v>0.59279999999999999</v>
      </c>
      <c r="AY32" s="11">
        <v>4.2999999999999997E-2</v>
      </c>
      <c r="AZ32" s="11">
        <v>0.5209749839640796</v>
      </c>
      <c r="BA32" s="11">
        <v>23.338582677165356</v>
      </c>
      <c r="BB32" s="11">
        <v>0.91782594629569725</v>
      </c>
      <c r="BC32" s="11">
        <v>0.76113396530137734</v>
      </c>
      <c r="BD32" s="11">
        <v>0.70758102782198873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237</v>
      </c>
      <c r="C33" s="10">
        <v>9.8209999999999997</v>
      </c>
      <c r="D33" s="10">
        <v>237.40921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32</v>
      </c>
      <c r="Q33" s="24">
        <v>2.52</v>
      </c>
      <c r="R33" s="24">
        <v>2.23</v>
      </c>
      <c r="S33" s="24">
        <v>43.04</v>
      </c>
      <c r="T33" s="24">
        <v>111.72</v>
      </c>
      <c r="U33" s="10">
        <v>1</v>
      </c>
      <c r="V33" s="10">
        <v>0</v>
      </c>
      <c r="W33" s="10">
        <v>1</v>
      </c>
      <c r="X33" s="10">
        <v>1</v>
      </c>
      <c r="Y33" s="10">
        <v>1</v>
      </c>
      <c r="Z33" s="10">
        <v>1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0.86619999999999997</v>
      </c>
      <c r="AK33" s="10">
        <v>2.7E-2</v>
      </c>
      <c r="AL33" s="11">
        <v>2.8000000000000001E-2</v>
      </c>
      <c r="AM33" s="11">
        <v>8.9999999999999998E-4</v>
      </c>
      <c r="AN33" s="11">
        <v>2.202</v>
      </c>
      <c r="AO33" s="11">
        <v>0.1061</v>
      </c>
      <c r="AP33" s="11">
        <v>0.2089</v>
      </c>
      <c r="AQ33" s="11">
        <v>1.01E-2</v>
      </c>
      <c r="AR33" s="11">
        <v>1.6963999999999999</v>
      </c>
      <c r="AS33" s="11">
        <v>4.0000000000000001E-3</v>
      </c>
      <c r="AT33" s="11">
        <v>2.9000000000000001E-2</v>
      </c>
      <c r="AU33" s="11">
        <v>1E-4</v>
      </c>
      <c r="AV33" s="11">
        <v>43.881799999999998</v>
      </c>
      <c r="AW33" s="11">
        <v>0.50749999999999995</v>
      </c>
      <c r="AX33" s="11">
        <v>0.59689999999999999</v>
      </c>
      <c r="AY33" s="11">
        <v>6.8999999999999999E-3</v>
      </c>
      <c r="AZ33" s="11">
        <v>0.48150905931993054</v>
      </c>
      <c r="BA33" s="11">
        <v>20.582758620689653</v>
      </c>
      <c r="BB33" s="11">
        <v>0.90733343984662074</v>
      </c>
      <c r="BC33" s="11">
        <v>0.75659472422062346</v>
      </c>
      <c r="BD33" s="11">
        <v>0.52478483086381622</v>
      </c>
      <c r="BE33" s="27"/>
      <c r="BF33" s="5"/>
    </row>
    <row r="34" spans="2:66" ht="13.5" customHeight="1" x14ac:dyDescent="0.2">
      <c r="B34" s="10">
        <v>237</v>
      </c>
      <c r="C34" s="10">
        <v>9.8960000000000008</v>
      </c>
      <c r="D34" s="10">
        <v>237.41233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32</v>
      </c>
      <c r="Q34" s="24">
        <v>2.52</v>
      </c>
      <c r="R34" s="24">
        <v>2.23</v>
      </c>
      <c r="S34" s="24">
        <v>42.17</v>
      </c>
      <c r="T34" s="24">
        <v>112.72</v>
      </c>
      <c r="U34" s="10">
        <v>1</v>
      </c>
      <c r="V34" s="10">
        <v>0</v>
      </c>
      <c r="W34" s="10">
        <v>1</v>
      </c>
      <c r="X34" s="10">
        <v>1</v>
      </c>
      <c r="Y34" s="10">
        <v>1</v>
      </c>
      <c r="Z34" s="10">
        <v>1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0.75249999999999995</v>
      </c>
      <c r="AK34" s="10">
        <v>1.5299999999999999E-2</v>
      </c>
      <c r="AL34" s="11">
        <v>2.3900000000000001E-2</v>
      </c>
      <c r="AM34" s="11">
        <v>5.0000000000000001E-4</v>
      </c>
      <c r="AN34" s="11">
        <v>1.9209000000000001</v>
      </c>
      <c r="AO34" s="11">
        <v>1.9800000000000002E-2</v>
      </c>
      <c r="AP34" s="11">
        <v>0.17899999999999999</v>
      </c>
      <c r="AQ34" s="11">
        <v>1.8E-3</v>
      </c>
      <c r="AR34" s="11">
        <v>1.4286000000000001</v>
      </c>
      <c r="AS34" s="11">
        <v>1.8E-3</v>
      </c>
      <c r="AT34" s="11">
        <v>2.41E-2</v>
      </c>
      <c r="AU34" s="11">
        <v>0</v>
      </c>
      <c r="AV34" s="11">
        <v>39.771700000000003</v>
      </c>
      <c r="AW34" s="11">
        <v>0.74880000000000002</v>
      </c>
      <c r="AX34" s="11">
        <v>0.53259999999999996</v>
      </c>
      <c r="AY34" s="11">
        <v>0.01</v>
      </c>
      <c r="AZ34" s="11">
        <v>0.4969083754918493</v>
      </c>
      <c r="BA34" s="11">
        <v>22.099585062240664</v>
      </c>
      <c r="BB34" s="11">
        <v>0.91341835818214479</v>
      </c>
      <c r="BC34" s="11">
        <v>0.72182265543673696</v>
      </c>
      <c r="BD34" s="11">
        <v>0.59068284468729915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237</v>
      </c>
      <c r="C35" s="10">
        <v>9.9039999999999999</v>
      </c>
      <c r="D35" s="10">
        <v>237.41266999999999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32</v>
      </c>
      <c r="Q35" s="24">
        <v>2.52</v>
      </c>
      <c r="R35" s="24">
        <v>2.23</v>
      </c>
      <c r="S35" s="24">
        <v>42.08</v>
      </c>
      <c r="T35" s="24">
        <v>112.83</v>
      </c>
      <c r="U35" s="10">
        <v>1</v>
      </c>
      <c r="V35" s="10">
        <v>0</v>
      </c>
      <c r="W35" s="10">
        <v>1</v>
      </c>
      <c r="X35" s="10">
        <v>1</v>
      </c>
      <c r="Y35" s="10">
        <v>1</v>
      </c>
      <c r="Z35" s="10">
        <v>1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0.75209999999999999</v>
      </c>
      <c r="AK35" s="10">
        <v>5.6399999999999999E-2</v>
      </c>
      <c r="AL35" s="11">
        <v>2.3900000000000001E-2</v>
      </c>
      <c r="AM35" s="11">
        <v>1.8E-3</v>
      </c>
      <c r="AN35" s="11">
        <v>1.9263999999999999</v>
      </c>
      <c r="AO35" s="11">
        <v>0.18049999999999999</v>
      </c>
      <c r="AP35" s="11">
        <v>0.1792</v>
      </c>
      <c r="AQ35" s="11">
        <v>1.6799999999999999E-2</v>
      </c>
      <c r="AR35" s="11">
        <v>1.3951</v>
      </c>
      <c r="AS35" s="11">
        <v>0.1784</v>
      </c>
      <c r="AT35" s="11">
        <v>2.3400000000000001E-2</v>
      </c>
      <c r="AU35" s="11">
        <v>3.0000000000000001E-3</v>
      </c>
      <c r="AV35" s="11">
        <v>41.059199999999997</v>
      </c>
      <c r="AW35" s="11">
        <v>2.6978</v>
      </c>
      <c r="AX35" s="11">
        <v>0.54890000000000005</v>
      </c>
      <c r="AY35" s="11">
        <v>3.61E-2</v>
      </c>
      <c r="AZ35" s="11">
        <v>0.50775992308748796</v>
      </c>
      <c r="BA35" s="11">
        <v>23.457264957264957</v>
      </c>
      <c r="BB35" s="11">
        <v>0.9182247073213351</v>
      </c>
      <c r="BC35" s="11">
        <v>0.73510211694488492</v>
      </c>
      <c r="BD35" s="11">
        <v>0.63516599989971312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237</v>
      </c>
      <c r="C36" s="10">
        <v>9.9109999999999996</v>
      </c>
      <c r="D36" s="10">
        <v>237.41296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32</v>
      </c>
      <c r="Q36" s="24">
        <v>2.52</v>
      </c>
      <c r="R36" s="24">
        <v>2.23</v>
      </c>
      <c r="S36" s="24">
        <v>42</v>
      </c>
      <c r="T36" s="24">
        <v>112.92</v>
      </c>
      <c r="U36" s="10">
        <v>1</v>
      </c>
      <c r="V36" s="10">
        <v>0</v>
      </c>
      <c r="W36" s="10">
        <v>1</v>
      </c>
      <c r="X36" s="10">
        <v>1</v>
      </c>
      <c r="Y36" s="10">
        <v>1</v>
      </c>
      <c r="Z36" s="10">
        <v>1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0.89119999999999999</v>
      </c>
      <c r="AK36" s="10">
        <v>3.78E-2</v>
      </c>
      <c r="AL36" s="11">
        <v>2.8299999999999999E-2</v>
      </c>
      <c r="AM36" s="11">
        <v>1.1999999999999999E-3</v>
      </c>
      <c r="AN36" s="11">
        <v>2.4946999999999999</v>
      </c>
      <c r="AO36" s="11">
        <v>4.8999999999999998E-3</v>
      </c>
      <c r="AP36" s="11">
        <v>0.23169999999999999</v>
      </c>
      <c r="AQ36" s="11">
        <v>5.0000000000000001E-4</v>
      </c>
      <c r="AR36" s="11">
        <v>1.7522</v>
      </c>
      <c r="AS36" s="11">
        <v>0.11799999999999999</v>
      </c>
      <c r="AT36" s="11">
        <v>2.9399999999999999E-2</v>
      </c>
      <c r="AU36" s="11">
        <v>2E-3</v>
      </c>
      <c r="AV36" s="11">
        <v>44.499499999999998</v>
      </c>
      <c r="AW36" s="11">
        <v>0.30580000000000002</v>
      </c>
      <c r="AX36" s="11">
        <v>0.59399999999999997</v>
      </c>
      <c r="AY36" s="11">
        <v>4.1000000000000003E-3</v>
      </c>
      <c r="AZ36" s="11">
        <v>0.43877921763352301</v>
      </c>
      <c r="BA36" s="11">
        <v>20.204081632653061</v>
      </c>
      <c r="BB36" s="11">
        <v>0.90567853705486046</v>
      </c>
      <c r="BC36" s="11">
        <v>0.7538721737582339</v>
      </c>
      <c r="BD36" s="11">
        <v>0.29673215466515052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237</v>
      </c>
      <c r="C37" s="10">
        <v>9.9190000000000005</v>
      </c>
      <c r="D37" s="10">
        <v>237.41328999999999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32</v>
      </c>
      <c r="Q37" s="24">
        <v>2.52</v>
      </c>
      <c r="R37" s="24">
        <v>2.23</v>
      </c>
      <c r="S37" s="24">
        <v>41.91</v>
      </c>
      <c r="T37" s="24">
        <v>113.03</v>
      </c>
      <c r="U37" s="10">
        <v>1</v>
      </c>
      <c r="V37" s="10">
        <v>0</v>
      </c>
      <c r="W37" s="10">
        <v>1</v>
      </c>
      <c r="X37" s="10">
        <v>1</v>
      </c>
      <c r="Y37" s="10">
        <v>1</v>
      </c>
      <c r="Z37" s="10">
        <v>1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0.79769999999999996</v>
      </c>
      <c r="AK37" s="10">
        <v>6.13E-2</v>
      </c>
      <c r="AL37" s="11">
        <v>2.53E-2</v>
      </c>
      <c r="AM37" s="11">
        <v>1.9E-3</v>
      </c>
      <c r="AN37" s="11">
        <v>2.0735000000000001</v>
      </c>
      <c r="AO37" s="11">
        <v>0.17949999999999999</v>
      </c>
      <c r="AP37" s="11">
        <v>0.19220000000000001</v>
      </c>
      <c r="AQ37" s="11">
        <v>1.66E-2</v>
      </c>
      <c r="AR37" s="11">
        <v>1.4992000000000001</v>
      </c>
      <c r="AS37" s="11">
        <v>0.1118</v>
      </c>
      <c r="AT37" s="11">
        <v>2.5100000000000001E-2</v>
      </c>
      <c r="AU37" s="11">
        <v>1.9E-3</v>
      </c>
      <c r="AV37" s="11">
        <v>44.705399999999997</v>
      </c>
      <c r="AW37" s="11">
        <v>2.7581000000000002</v>
      </c>
      <c r="AX37" s="11">
        <v>0.5958</v>
      </c>
      <c r="AY37" s="11">
        <v>3.6799999999999999E-2</v>
      </c>
      <c r="AZ37" s="11">
        <v>0.51218274111675122</v>
      </c>
      <c r="BA37" s="11">
        <v>23.737051792828684</v>
      </c>
      <c r="BB37" s="11">
        <v>0.91914962151715252</v>
      </c>
      <c r="BC37" s="11">
        <v>0.76371665625836371</v>
      </c>
      <c r="BD37" s="11">
        <v>0.65625348956293339</v>
      </c>
      <c r="BE37" s="27"/>
      <c r="BF37" s="5"/>
      <c r="BI37" s="22">
        <v>2</v>
      </c>
    </row>
    <row r="38" spans="2:66" ht="13.5" customHeight="1" x14ac:dyDescent="0.2">
      <c r="B38" s="10">
        <v>237</v>
      </c>
      <c r="C38" s="10">
        <v>9.9269999999999996</v>
      </c>
      <c r="D38" s="10">
        <v>237.41363000000001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32</v>
      </c>
      <c r="Q38" s="24">
        <v>2.52</v>
      </c>
      <c r="R38" s="24">
        <v>2.23</v>
      </c>
      <c r="S38" s="24">
        <v>41.81</v>
      </c>
      <c r="T38" s="24">
        <v>113.14</v>
      </c>
      <c r="U38" s="10">
        <v>1</v>
      </c>
      <c r="V38" s="10">
        <v>0</v>
      </c>
      <c r="W38" s="10">
        <v>1</v>
      </c>
      <c r="X38" s="10">
        <v>1</v>
      </c>
      <c r="Y38" s="10">
        <v>1</v>
      </c>
      <c r="Z38" s="10">
        <v>1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0.97829999999999995</v>
      </c>
      <c r="AK38" s="10">
        <v>3.4099999999999998E-2</v>
      </c>
      <c r="AL38" s="11">
        <v>3.09E-2</v>
      </c>
      <c r="AM38" s="11">
        <v>1.1000000000000001E-3</v>
      </c>
      <c r="AN38" s="11">
        <v>2.6905999999999999</v>
      </c>
      <c r="AO38" s="11">
        <v>0.1106</v>
      </c>
      <c r="AP38" s="11">
        <v>0.249</v>
      </c>
      <c r="AQ38" s="11">
        <v>1.0200000000000001E-2</v>
      </c>
      <c r="AR38" s="11">
        <v>1.9507000000000001</v>
      </c>
      <c r="AS38" s="11">
        <v>9.1200000000000003E-2</v>
      </c>
      <c r="AT38" s="11">
        <v>3.2599999999999997E-2</v>
      </c>
      <c r="AU38" s="11">
        <v>1.5E-3</v>
      </c>
      <c r="AV38" s="11">
        <v>44.048200000000001</v>
      </c>
      <c r="AW38" s="11">
        <v>1.5932999999999999</v>
      </c>
      <c r="AX38" s="11">
        <v>0.58599999999999997</v>
      </c>
      <c r="AY38" s="11">
        <v>2.12E-2</v>
      </c>
      <c r="AZ38" s="11">
        <v>0.40359281437125744</v>
      </c>
      <c r="BA38" s="11">
        <v>17.975460122699388</v>
      </c>
      <c r="BB38" s="11">
        <v>0.89460071128354357</v>
      </c>
      <c r="BC38" s="11">
        <v>0.74208832469157893</v>
      </c>
      <c r="BD38" s="11">
        <v>0.13311748707530366</v>
      </c>
      <c r="BE38" s="27"/>
      <c r="BF38" s="5"/>
      <c r="BI38" s="22">
        <v>3</v>
      </c>
      <c r="BJ38" s="3"/>
    </row>
    <row r="39" spans="2:66" ht="13.5" customHeight="1" x14ac:dyDescent="0.2">
      <c r="B39" s="10">
        <v>237</v>
      </c>
      <c r="C39" s="10">
        <v>9.9350000000000005</v>
      </c>
      <c r="D39" s="10">
        <v>237.41396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32</v>
      </c>
      <c r="Q39" s="24">
        <v>2.52</v>
      </c>
      <c r="R39" s="24">
        <v>2.23</v>
      </c>
      <c r="S39" s="24">
        <v>41.72</v>
      </c>
      <c r="T39" s="24">
        <v>113.25</v>
      </c>
      <c r="U39" s="10">
        <v>1</v>
      </c>
      <c r="V39" s="10">
        <v>0</v>
      </c>
      <c r="W39" s="10">
        <v>1</v>
      </c>
      <c r="X39" s="10">
        <v>1</v>
      </c>
      <c r="Y39" s="10">
        <v>1</v>
      </c>
      <c r="Z39" s="10">
        <v>1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0.80369999999999997</v>
      </c>
      <c r="AK39" s="10">
        <v>2.5100000000000001E-2</v>
      </c>
      <c r="AL39" s="11">
        <v>2.5399999999999999E-2</v>
      </c>
      <c r="AM39" s="11">
        <v>8.0000000000000004E-4</v>
      </c>
      <c r="AN39" s="11">
        <v>2.0687000000000002</v>
      </c>
      <c r="AO39" s="11">
        <v>4.4999999999999998E-2</v>
      </c>
      <c r="AP39" s="11">
        <v>0.19109999999999999</v>
      </c>
      <c r="AQ39" s="11">
        <v>4.1999999999999997E-3</v>
      </c>
      <c r="AR39" s="11">
        <v>1.4979</v>
      </c>
      <c r="AS39" s="11">
        <v>1.5599999999999999E-2</v>
      </c>
      <c r="AT39" s="11">
        <v>2.5000000000000001E-2</v>
      </c>
      <c r="AU39" s="11">
        <v>2.9999999999999997E-4</v>
      </c>
      <c r="AV39" s="11">
        <v>44.018999999999998</v>
      </c>
      <c r="AW39" s="11">
        <v>0.58660000000000001</v>
      </c>
      <c r="AX39" s="11">
        <v>0.5847</v>
      </c>
      <c r="AY39" s="11">
        <v>7.7999999999999996E-3</v>
      </c>
      <c r="AZ39" s="11">
        <v>0.50734725444702244</v>
      </c>
      <c r="BA39" s="11">
        <v>23.387999999999998</v>
      </c>
      <c r="BB39" s="11">
        <v>0.91799245530588802</v>
      </c>
      <c r="BC39" s="11">
        <v>0.75655582589889137</v>
      </c>
      <c r="BD39" s="11">
        <v>0.63362717085001852</v>
      </c>
      <c r="BE39" s="27"/>
      <c r="BF39" s="5"/>
    </row>
    <row r="40" spans="2:66" ht="13.5" customHeight="1" x14ac:dyDescent="0.2">
      <c r="B40" s="10">
        <v>237</v>
      </c>
      <c r="C40" s="10">
        <v>9.9440000000000008</v>
      </c>
      <c r="D40" s="10">
        <v>237.41433000000001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32</v>
      </c>
      <c r="Q40" s="24">
        <v>2.52</v>
      </c>
      <c r="R40" s="24">
        <v>2.23</v>
      </c>
      <c r="S40" s="24">
        <v>41.62</v>
      </c>
      <c r="T40" s="24">
        <v>113.38</v>
      </c>
      <c r="U40" s="10">
        <v>1</v>
      </c>
      <c r="V40" s="10">
        <v>0</v>
      </c>
      <c r="W40" s="10">
        <v>1</v>
      </c>
      <c r="X40" s="10">
        <v>1</v>
      </c>
      <c r="Y40" s="10">
        <v>1</v>
      </c>
      <c r="Z40" s="10">
        <v>1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0.85409999999999997</v>
      </c>
      <c r="AK40" s="10">
        <v>1.4E-2</v>
      </c>
      <c r="AL40" s="11">
        <v>2.69E-2</v>
      </c>
      <c r="AM40" s="11">
        <v>4.0000000000000002E-4</v>
      </c>
      <c r="AN40" s="11">
        <v>2.2077</v>
      </c>
      <c r="AO40" s="11">
        <v>3.7699999999999997E-2</v>
      </c>
      <c r="AP40" s="11">
        <v>0.20349999999999999</v>
      </c>
      <c r="AQ40" s="11">
        <v>3.5000000000000001E-3</v>
      </c>
      <c r="AR40" s="11">
        <v>1.5886</v>
      </c>
      <c r="AS40" s="11">
        <v>2.6800000000000001E-2</v>
      </c>
      <c r="AT40" s="11">
        <v>2.6499999999999999E-2</v>
      </c>
      <c r="AU40" s="11">
        <v>4.0000000000000002E-4</v>
      </c>
      <c r="AV40" s="11">
        <v>44.749099999999999</v>
      </c>
      <c r="AW40" s="11">
        <v>0.75919999999999999</v>
      </c>
      <c r="AX40" s="11">
        <v>0.59330000000000005</v>
      </c>
      <c r="AY40" s="11">
        <v>1.01E-2</v>
      </c>
      <c r="AZ40" s="11">
        <v>0.48920682730923698</v>
      </c>
      <c r="BA40" s="11">
        <v>22.388679245283022</v>
      </c>
      <c r="BB40" s="11">
        <v>0.91448854469183616</v>
      </c>
      <c r="BC40" s="11">
        <v>0.75924272191462761</v>
      </c>
      <c r="BD40" s="11">
        <v>0.54591815581321168</v>
      </c>
      <c r="BE40" s="27"/>
      <c r="BF40" s="5"/>
    </row>
    <row r="41" spans="2:66" ht="13.5" customHeight="1" x14ac:dyDescent="0.2">
      <c r="B41" s="10">
        <v>237</v>
      </c>
      <c r="C41" s="10">
        <v>9.952</v>
      </c>
      <c r="D41" s="10">
        <v>237.41467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32</v>
      </c>
      <c r="Q41" s="24">
        <v>2.52</v>
      </c>
      <c r="R41" s="24">
        <v>2.23</v>
      </c>
      <c r="S41" s="24">
        <v>41.53</v>
      </c>
      <c r="T41" s="24">
        <v>113.49</v>
      </c>
      <c r="U41" s="10">
        <v>1</v>
      </c>
      <c r="V41" s="10">
        <v>0</v>
      </c>
      <c r="W41" s="10">
        <v>1</v>
      </c>
      <c r="X41" s="10">
        <v>1</v>
      </c>
      <c r="Y41" s="10">
        <v>1</v>
      </c>
      <c r="Z41" s="10">
        <v>1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0.88839999999999997</v>
      </c>
      <c r="AK41" s="10">
        <v>6.7000000000000004E-2</v>
      </c>
      <c r="AL41" s="11">
        <v>2.7900000000000001E-2</v>
      </c>
      <c r="AM41" s="11">
        <v>2.0999999999999999E-3</v>
      </c>
      <c r="AN41" s="11">
        <v>2.2583000000000002</v>
      </c>
      <c r="AO41" s="11">
        <v>0.21149999999999999</v>
      </c>
      <c r="AP41" s="11">
        <v>0.20780000000000001</v>
      </c>
      <c r="AQ41" s="11">
        <v>1.95E-2</v>
      </c>
      <c r="AR41" s="11">
        <v>1.7093</v>
      </c>
      <c r="AS41" s="11">
        <v>0.13950000000000001</v>
      </c>
      <c r="AT41" s="11">
        <v>2.8400000000000002E-2</v>
      </c>
      <c r="AU41" s="11">
        <v>2.3E-3</v>
      </c>
      <c r="AV41" s="11">
        <v>42.958199999999998</v>
      </c>
      <c r="AW41" s="11">
        <v>2.2589000000000001</v>
      </c>
      <c r="AX41" s="11">
        <v>0.56859999999999999</v>
      </c>
      <c r="AY41" s="11">
        <v>2.9899999999999999E-2</v>
      </c>
      <c r="AZ41" s="11">
        <v>0.46470891293147865</v>
      </c>
      <c r="BA41" s="11">
        <v>20.02112676056338</v>
      </c>
      <c r="BB41" s="11">
        <v>0.90485762144053605</v>
      </c>
      <c r="BC41" s="11">
        <v>0.73865086599817698</v>
      </c>
      <c r="BD41" s="11">
        <v>0.44032575286722403</v>
      </c>
      <c r="BE41" s="27"/>
      <c r="BF41" s="5"/>
    </row>
    <row r="42" spans="2:66" ht="13.5" customHeight="1" x14ac:dyDescent="0.2">
      <c r="B42" s="10">
        <v>237</v>
      </c>
      <c r="C42" s="10">
        <v>9.75</v>
      </c>
      <c r="D42" s="10">
        <v>237.40625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32</v>
      </c>
      <c r="Q42" s="24">
        <v>2.52</v>
      </c>
      <c r="R42" s="24">
        <v>2.23</v>
      </c>
      <c r="S42" s="24">
        <v>43.88</v>
      </c>
      <c r="T42" s="24">
        <v>110.79</v>
      </c>
      <c r="U42" s="10">
        <v>1</v>
      </c>
      <c r="V42" s="10">
        <v>0</v>
      </c>
      <c r="W42" s="10">
        <v>1</v>
      </c>
      <c r="X42" s="10">
        <v>1</v>
      </c>
      <c r="Y42" s="10">
        <v>1</v>
      </c>
      <c r="Z42" s="10">
        <v>1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5.2758000000000003</v>
      </c>
      <c r="AK42" s="10">
        <v>5.57E-2</v>
      </c>
      <c r="AL42" s="11">
        <v>0.17299999999999999</v>
      </c>
      <c r="AM42" s="11">
        <v>1.8E-3</v>
      </c>
      <c r="AN42" s="11">
        <v>2.2970999999999999</v>
      </c>
      <c r="AO42" s="11">
        <v>3.5999999999999997E-2</v>
      </c>
      <c r="AP42" s="11">
        <v>0.22170000000000001</v>
      </c>
      <c r="AQ42" s="11">
        <v>3.5000000000000001E-3</v>
      </c>
      <c r="AR42" s="11">
        <v>9.9869000000000003</v>
      </c>
      <c r="AS42" s="11">
        <v>0.1109</v>
      </c>
      <c r="AT42" s="11">
        <v>0.17349999999999999</v>
      </c>
      <c r="AU42" s="11">
        <v>1.9E-3</v>
      </c>
      <c r="AV42" s="11">
        <v>18.401800000000001</v>
      </c>
      <c r="AW42" s="11">
        <v>0.33279999999999998</v>
      </c>
      <c r="AX42" s="11">
        <v>0.25409999999999999</v>
      </c>
      <c r="AY42" s="11">
        <v>4.5999999999999999E-3</v>
      </c>
      <c r="AZ42" s="11">
        <v>6.809583858764183E-2</v>
      </c>
      <c r="BA42" s="11">
        <v>1.4645533141210376</v>
      </c>
      <c r="BB42" s="11">
        <v>0.18849391955098224</v>
      </c>
      <c r="BC42" s="11">
        <v>0.13033635187580855</v>
      </c>
      <c r="BD42" s="11">
        <v>3.3088998986109536E-2</v>
      </c>
      <c r="BE42" s="27"/>
      <c r="BF42" s="5"/>
    </row>
    <row r="43" spans="2:66" ht="13.5" customHeight="1" x14ac:dyDescent="0.2">
      <c r="B43" s="10">
        <v>237</v>
      </c>
      <c r="C43" s="10">
        <v>9.7579999999999991</v>
      </c>
      <c r="D43" s="10">
        <v>237.40657999999999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32</v>
      </c>
      <c r="Q43" s="24">
        <v>2.52</v>
      </c>
      <c r="R43" s="24">
        <v>2.23</v>
      </c>
      <c r="S43" s="24">
        <v>43.78</v>
      </c>
      <c r="T43" s="24">
        <v>110.9</v>
      </c>
      <c r="U43" s="10">
        <v>1</v>
      </c>
      <c r="V43" s="10">
        <v>0</v>
      </c>
      <c r="W43" s="10">
        <v>1</v>
      </c>
      <c r="X43" s="10">
        <v>1</v>
      </c>
      <c r="Y43" s="10">
        <v>1</v>
      </c>
      <c r="Z43" s="10">
        <v>1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1.0771999999999999</v>
      </c>
      <c r="AK43" s="10">
        <v>3.8899999999999997E-2</v>
      </c>
      <c r="AL43" s="11">
        <v>3.5299999999999998E-2</v>
      </c>
      <c r="AM43" s="11">
        <v>1.2999999999999999E-3</v>
      </c>
      <c r="AN43" s="11">
        <v>1.7937000000000001</v>
      </c>
      <c r="AO43" s="11">
        <v>0.1719</v>
      </c>
      <c r="AP43" s="11">
        <v>0.17280000000000001</v>
      </c>
      <c r="AQ43" s="11">
        <v>1.66E-2</v>
      </c>
      <c r="AR43" s="11">
        <v>2.0257999999999998</v>
      </c>
      <c r="AS43" s="11">
        <v>2.7699999999999999E-2</v>
      </c>
      <c r="AT43" s="11">
        <v>3.5099999999999999E-2</v>
      </c>
      <c r="AU43" s="11">
        <v>5.0000000000000001E-4</v>
      </c>
      <c r="AV43" s="11">
        <v>33.802100000000003</v>
      </c>
      <c r="AW43" s="11">
        <v>2.3586999999999998</v>
      </c>
      <c r="AX43" s="11">
        <v>0.46600000000000003</v>
      </c>
      <c r="AY43" s="11">
        <v>3.2500000000000001E-2</v>
      </c>
      <c r="AZ43" s="11">
        <v>0.45898559799624294</v>
      </c>
      <c r="BA43" s="11">
        <v>13.276353276353277</v>
      </c>
      <c r="BB43" s="11">
        <v>0.8599082019556975</v>
      </c>
      <c r="BC43" s="11">
        <v>0.64563979622415335</v>
      </c>
      <c r="BD43" s="11">
        <v>0.53949584761528668</v>
      </c>
      <c r="BE43" s="27"/>
      <c r="BF43" s="5"/>
    </row>
    <row r="44" spans="2:66" ht="13.5" customHeight="1" x14ac:dyDescent="0.2">
      <c r="B44" s="10">
        <v>237</v>
      </c>
      <c r="C44" s="10">
        <v>9.7639999999999993</v>
      </c>
      <c r="D44" s="10">
        <v>237.40683000000001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32</v>
      </c>
      <c r="Q44" s="24">
        <v>2.52</v>
      </c>
      <c r="R44" s="24">
        <v>2.23</v>
      </c>
      <c r="S44" s="24">
        <v>43.71</v>
      </c>
      <c r="T44" s="24">
        <v>110.97</v>
      </c>
      <c r="U44" s="10">
        <v>1</v>
      </c>
      <c r="V44" s="10">
        <v>0</v>
      </c>
      <c r="W44" s="10">
        <v>1</v>
      </c>
      <c r="X44" s="10">
        <v>1</v>
      </c>
      <c r="Y44" s="10">
        <v>1</v>
      </c>
      <c r="Z44" s="10">
        <v>1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9.6577999999999999</v>
      </c>
      <c r="AK44" s="10">
        <v>6.59E-2</v>
      </c>
      <c r="AL44" s="11">
        <v>0.31580000000000003</v>
      </c>
      <c r="AM44" s="11">
        <v>2.2000000000000001E-3</v>
      </c>
      <c r="AN44" s="11">
        <v>3.5629</v>
      </c>
      <c r="AO44" s="11">
        <v>7.4000000000000003E-3</v>
      </c>
      <c r="AP44" s="11">
        <v>0.3427</v>
      </c>
      <c r="AQ44" s="11">
        <v>6.9999999999999999E-4</v>
      </c>
      <c r="AR44" s="11">
        <v>17.939900000000002</v>
      </c>
      <c r="AS44" s="11">
        <v>0.1162</v>
      </c>
      <c r="AT44" s="11">
        <v>0.31069999999999998</v>
      </c>
      <c r="AU44" s="11">
        <v>2E-3</v>
      </c>
      <c r="AV44" s="11">
        <v>27.7971</v>
      </c>
      <c r="AW44" s="11">
        <v>3.5400000000000001E-2</v>
      </c>
      <c r="AX44" s="11">
        <v>0.38269999999999998</v>
      </c>
      <c r="AY44" s="11">
        <v>5.0000000000000001E-4</v>
      </c>
      <c r="AZ44" s="11">
        <v>5.5141990625861566E-2</v>
      </c>
      <c r="BA44" s="11">
        <v>1.2317347924042485</v>
      </c>
      <c r="BB44" s="11">
        <v>0.10383616959907702</v>
      </c>
      <c r="BC44" s="11">
        <v>9.0497737556561098E-2</v>
      </c>
      <c r="BD44" s="11">
        <v>0.50806589904224686</v>
      </c>
      <c r="BE44" s="27"/>
      <c r="BF44" s="5"/>
    </row>
    <row r="45" spans="2:66" ht="13.5" customHeight="1" x14ac:dyDescent="0.2">
      <c r="B45" s="10">
        <v>237</v>
      </c>
      <c r="C45" s="10">
        <v>9.7710000000000008</v>
      </c>
      <c r="D45" s="10">
        <v>237.40713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32</v>
      </c>
      <c r="Q45" s="24">
        <v>2.52</v>
      </c>
      <c r="R45" s="24">
        <v>2.23</v>
      </c>
      <c r="S45" s="24">
        <v>43.63</v>
      </c>
      <c r="T45" s="24">
        <v>111.06</v>
      </c>
      <c r="U45" s="10">
        <v>1</v>
      </c>
      <c r="V45" s="10">
        <v>0</v>
      </c>
      <c r="W45" s="10">
        <v>1</v>
      </c>
      <c r="X45" s="10">
        <v>1</v>
      </c>
      <c r="Y45" s="10">
        <v>1</v>
      </c>
      <c r="Z45" s="10">
        <v>1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2.4758</v>
      </c>
      <c r="AK45" s="10">
        <v>1.49E-2</v>
      </c>
      <c r="AL45" s="11">
        <v>8.0799999999999997E-2</v>
      </c>
      <c r="AM45" s="11">
        <v>5.0000000000000001E-4</v>
      </c>
      <c r="AN45" s="11">
        <v>2.0474000000000001</v>
      </c>
      <c r="AO45" s="11">
        <v>2.1299999999999999E-2</v>
      </c>
      <c r="AP45" s="11">
        <v>0.1966</v>
      </c>
      <c r="AQ45" s="11">
        <v>2E-3</v>
      </c>
      <c r="AR45" s="11">
        <v>4.8311999999999999</v>
      </c>
      <c r="AS45" s="11">
        <v>0.15110000000000001</v>
      </c>
      <c r="AT45" s="11">
        <v>8.3500000000000005E-2</v>
      </c>
      <c r="AU45" s="11">
        <v>2.5999999999999999E-3</v>
      </c>
      <c r="AV45" s="11">
        <v>30.261900000000001</v>
      </c>
      <c r="AW45" s="11">
        <v>1.0108999999999999</v>
      </c>
      <c r="AX45" s="11">
        <v>0.41599999999999998</v>
      </c>
      <c r="AY45" s="11">
        <v>1.3899999999999999E-2</v>
      </c>
      <c r="AZ45" s="11">
        <v>0.35814560888018276</v>
      </c>
      <c r="BA45" s="11">
        <v>4.9820359281437119</v>
      </c>
      <c r="BB45" s="11">
        <v>0.66566566566566554</v>
      </c>
      <c r="BC45" s="11">
        <v>0.49899949974987484</v>
      </c>
      <c r="BD45" s="11">
        <v>0.5567043137750245</v>
      </c>
      <c r="BE45" s="27"/>
      <c r="BF45" s="5"/>
    </row>
    <row r="46" spans="2:66" ht="13.5" customHeight="1" x14ac:dyDescent="0.2">
      <c r="B46" s="10">
        <v>237</v>
      </c>
      <c r="C46" s="10">
        <v>9.7789999999999999</v>
      </c>
      <c r="D46" s="10">
        <v>237.40745999999999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32</v>
      </c>
      <c r="Q46" s="24">
        <v>2.52</v>
      </c>
      <c r="R46" s="24">
        <v>2.23</v>
      </c>
      <c r="S46" s="24">
        <v>43.54</v>
      </c>
      <c r="T46" s="24">
        <v>111.17</v>
      </c>
      <c r="U46" s="10">
        <v>1</v>
      </c>
      <c r="V46" s="10">
        <v>0</v>
      </c>
      <c r="W46" s="10">
        <v>1</v>
      </c>
      <c r="X46" s="10">
        <v>1</v>
      </c>
      <c r="Y46" s="10">
        <v>1</v>
      </c>
      <c r="Z46" s="10">
        <v>1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4.4455</v>
      </c>
      <c r="AK46" s="10">
        <v>0.20430000000000001</v>
      </c>
      <c r="AL46" s="11">
        <v>0.1449</v>
      </c>
      <c r="AM46" s="11">
        <v>6.7000000000000002E-3</v>
      </c>
      <c r="AN46" s="11">
        <v>1.8879999999999999</v>
      </c>
      <c r="AO46" s="11">
        <v>5.3600000000000002E-2</v>
      </c>
      <c r="AP46" s="11">
        <v>0.18090000000000001</v>
      </c>
      <c r="AQ46" s="11">
        <v>5.1000000000000004E-3</v>
      </c>
      <c r="AR46" s="11">
        <v>8.4513999999999996</v>
      </c>
      <c r="AS46" s="11">
        <v>0.35270000000000001</v>
      </c>
      <c r="AT46" s="11">
        <v>0.1459</v>
      </c>
      <c r="AU46" s="11">
        <v>6.1000000000000004E-3</v>
      </c>
      <c r="AV46" s="11">
        <v>14.422700000000001</v>
      </c>
      <c r="AW46" s="11">
        <v>5.62E-2</v>
      </c>
      <c r="AX46" s="11">
        <v>0.19789999999999999</v>
      </c>
      <c r="AY46" s="11">
        <v>8.0000000000000004E-4</v>
      </c>
      <c r="AZ46" s="11">
        <v>4.4878563885955611E-2</v>
      </c>
      <c r="BA46" s="11">
        <v>1.3564084989718985</v>
      </c>
      <c r="BB46" s="11">
        <v>0.1512507271669575</v>
      </c>
      <c r="BC46" s="11">
        <v>9.2438966579758225E-2</v>
      </c>
      <c r="BD46" s="11">
        <v>-7.3930189515268654E-2</v>
      </c>
      <c r="BE46" s="27"/>
      <c r="BF46" s="5"/>
    </row>
    <row r="47" spans="2:66" ht="13.5" customHeight="1" x14ac:dyDescent="0.2">
      <c r="B47" s="10">
        <v>237</v>
      </c>
      <c r="C47" s="10">
        <v>9.7859999999999996</v>
      </c>
      <c r="D47" s="10">
        <v>237.40774999999999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32</v>
      </c>
      <c r="Q47" s="24">
        <v>2.52</v>
      </c>
      <c r="R47" s="24">
        <v>2.23</v>
      </c>
      <c r="S47" s="24">
        <v>43.45</v>
      </c>
      <c r="T47" s="24">
        <v>111.26</v>
      </c>
      <c r="U47" s="10">
        <v>1</v>
      </c>
      <c r="V47" s="10">
        <v>0</v>
      </c>
      <c r="W47" s="10">
        <v>1</v>
      </c>
      <c r="X47" s="10">
        <v>1</v>
      </c>
      <c r="Y47" s="10">
        <v>1</v>
      </c>
      <c r="Z47" s="10">
        <v>1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1.1079000000000001</v>
      </c>
      <c r="AK47" s="10">
        <v>5.1999999999999998E-3</v>
      </c>
      <c r="AL47" s="11">
        <v>3.61E-2</v>
      </c>
      <c r="AM47" s="11">
        <v>2.0000000000000001E-4</v>
      </c>
      <c r="AN47" s="11">
        <v>2.0501999999999998</v>
      </c>
      <c r="AO47" s="11">
        <v>8.0999999999999996E-3</v>
      </c>
      <c r="AP47" s="11">
        <v>0.1961</v>
      </c>
      <c r="AQ47" s="11">
        <v>8.0000000000000004E-4</v>
      </c>
      <c r="AR47" s="11">
        <v>2.1514000000000002</v>
      </c>
      <c r="AS47" s="11">
        <v>5.4100000000000002E-2</v>
      </c>
      <c r="AT47" s="11">
        <v>3.7100000000000001E-2</v>
      </c>
      <c r="AU47" s="11">
        <v>8.9999999999999998E-4</v>
      </c>
      <c r="AV47" s="11">
        <v>38.232500000000002</v>
      </c>
      <c r="AW47" s="11">
        <v>6.6600000000000006E-2</v>
      </c>
      <c r="AX47" s="11">
        <v>0.52390000000000003</v>
      </c>
      <c r="AY47" s="11">
        <v>8.9999999999999998E-4</v>
      </c>
      <c r="AZ47" s="11">
        <v>0.45527777777777784</v>
      </c>
      <c r="BA47" s="11">
        <v>14.121293800539084</v>
      </c>
      <c r="BB47" s="11">
        <v>0.86773618538324415</v>
      </c>
      <c r="BC47" s="11">
        <v>0.68821866163996237</v>
      </c>
      <c r="BD47" s="11">
        <v>0.49510779994565574</v>
      </c>
      <c r="BE47" s="27"/>
      <c r="BF47" s="5"/>
    </row>
    <row r="48" spans="2:66" ht="13.5" customHeight="1" x14ac:dyDescent="0.2">
      <c r="B48" s="10">
        <v>237</v>
      </c>
      <c r="C48" s="10">
        <v>9.7929999999999993</v>
      </c>
      <c r="D48" s="10">
        <v>237.40804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32</v>
      </c>
      <c r="Q48" s="24">
        <v>2.52</v>
      </c>
      <c r="R48" s="24">
        <v>2.23</v>
      </c>
      <c r="S48" s="24">
        <v>43.37</v>
      </c>
      <c r="T48" s="24">
        <v>111.35</v>
      </c>
      <c r="U48" s="10">
        <v>1</v>
      </c>
      <c r="V48" s="10">
        <v>0</v>
      </c>
      <c r="W48" s="10">
        <v>1</v>
      </c>
      <c r="X48" s="10">
        <v>1</v>
      </c>
      <c r="Y48" s="10">
        <v>1</v>
      </c>
      <c r="Z48" s="10">
        <v>1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9.6998999999999995</v>
      </c>
      <c r="AK48" s="10">
        <v>0.14729999999999999</v>
      </c>
      <c r="AL48" s="11">
        <v>0.31519999999999998</v>
      </c>
      <c r="AM48" s="11">
        <v>4.7999999999999996E-3</v>
      </c>
      <c r="AN48" s="11">
        <v>3.5933000000000002</v>
      </c>
      <c r="AO48" s="11">
        <v>4.9000000000000002E-2</v>
      </c>
      <c r="AP48" s="11">
        <v>0.34320000000000001</v>
      </c>
      <c r="AQ48" s="11">
        <v>4.7000000000000002E-3</v>
      </c>
      <c r="AR48" s="11">
        <v>17.940300000000001</v>
      </c>
      <c r="AS48" s="11">
        <v>0.27760000000000001</v>
      </c>
      <c r="AT48" s="11">
        <v>0.30869999999999997</v>
      </c>
      <c r="AU48" s="11">
        <v>4.7999999999999996E-3</v>
      </c>
      <c r="AV48" s="11">
        <v>28.0197</v>
      </c>
      <c r="AW48" s="11">
        <v>0.35780000000000001</v>
      </c>
      <c r="AX48" s="11">
        <v>0.38340000000000002</v>
      </c>
      <c r="AY48" s="11">
        <v>4.8999999999999998E-3</v>
      </c>
      <c r="AZ48" s="11">
        <v>5.5326176713459969E-2</v>
      </c>
      <c r="BA48" s="11">
        <v>1.2419825072886299</v>
      </c>
      <c r="BB48" s="11">
        <v>0.10793237971391424</v>
      </c>
      <c r="BC48" s="11">
        <v>9.3993792467074982E-2</v>
      </c>
      <c r="BD48" s="11">
        <v>0.47116838719885179</v>
      </c>
      <c r="BE48" s="27"/>
      <c r="BF48" s="5"/>
    </row>
    <row r="49" spans="2:57" ht="13.5" customHeight="1" x14ac:dyDescent="0.2">
      <c r="B49" s="10">
        <v>237</v>
      </c>
      <c r="C49" s="10">
        <v>9.8019999999999996</v>
      </c>
      <c r="D49" s="10">
        <v>237.40842000000001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32</v>
      </c>
      <c r="Q49" s="24">
        <v>2.52</v>
      </c>
      <c r="R49" s="24">
        <v>2.23</v>
      </c>
      <c r="S49" s="24">
        <v>43.27</v>
      </c>
      <c r="T49" s="24">
        <v>111.47</v>
      </c>
      <c r="U49" s="10">
        <v>1</v>
      </c>
      <c r="V49" s="10">
        <v>0</v>
      </c>
      <c r="W49" s="10">
        <v>1</v>
      </c>
      <c r="X49" s="10">
        <v>1</v>
      </c>
      <c r="Y49" s="10">
        <v>1</v>
      </c>
      <c r="Z49" s="10">
        <v>1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1.9835</v>
      </c>
      <c r="AK49" s="10">
        <v>6.4999999999999997E-3</v>
      </c>
      <c r="AL49" s="11">
        <v>6.4299999999999996E-2</v>
      </c>
      <c r="AM49" s="11">
        <v>2.0000000000000001E-4</v>
      </c>
      <c r="AN49" s="11">
        <v>1.9273</v>
      </c>
      <c r="AO49" s="11">
        <v>4.1000000000000002E-2</v>
      </c>
      <c r="AP49" s="11">
        <v>0.1837</v>
      </c>
      <c r="AQ49" s="11">
        <v>3.8999999999999998E-3</v>
      </c>
      <c r="AR49" s="11">
        <v>3.863</v>
      </c>
      <c r="AS49" s="11">
        <v>6.4399999999999999E-2</v>
      </c>
      <c r="AT49" s="11">
        <v>6.6299999999999998E-2</v>
      </c>
      <c r="AU49" s="11">
        <v>1.1000000000000001E-3</v>
      </c>
      <c r="AV49" s="11">
        <v>30.253599999999999</v>
      </c>
      <c r="AW49" s="11">
        <v>1.2645999999999999</v>
      </c>
      <c r="AX49" s="11">
        <v>0.41320000000000001</v>
      </c>
      <c r="AY49" s="11">
        <v>1.7299999999999999E-2</v>
      </c>
      <c r="AZ49" s="11">
        <v>0.38448651365387837</v>
      </c>
      <c r="BA49" s="11">
        <v>6.2322775263951735</v>
      </c>
      <c r="BB49" s="11">
        <v>0.72346193952033355</v>
      </c>
      <c r="BC49" s="11">
        <v>0.53124042879019906</v>
      </c>
      <c r="BD49" s="11">
        <v>0.52702605856301399</v>
      </c>
      <c r="BE49" s="27"/>
    </row>
    <row r="50" spans="2:57" ht="13.5" customHeight="1" x14ac:dyDescent="0.2">
      <c r="B50" s="10">
        <v>237</v>
      </c>
      <c r="C50" s="10">
        <v>9.7059999999999995</v>
      </c>
      <c r="D50" s="10">
        <v>237.40441999999999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32</v>
      </c>
      <c r="Q50" s="24">
        <v>2.52</v>
      </c>
      <c r="R50" s="24">
        <v>2.23</v>
      </c>
      <c r="S50" s="24">
        <v>44.39</v>
      </c>
      <c r="T50" s="24">
        <v>110.23</v>
      </c>
      <c r="U50" s="10">
        <v>1</v>
      </c>
      <c r="V50" s="10">
        <v>0</v>
      </c>
      <c r="W50" s="10">
        <v>1</v>
      </c>
      <c r="X50" s="10">
        <v>1</v>
      </c>
      <c r="Y50" s="10">
        <v>1</v>
      </c>
      <c r="Z50" s="10">
        <v>1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7.7839999999999998</v>
      </c>
      <c r="AK50" s="10">
        <v>2.7199999999999998E-2</v>
      </c>
      <c r="AL50" s="11">
        <v>0.2576</v>
      </c>
      <c r="AM50" s="11">
        <v>8.9999999999999998E-4</v>
      </c>
      <c r="AN50" s="11">
        <v>2.8791000000000002</v>
      </c>
      <c r="AO50" s="11">
        <v>7.6E-3</v>
      </c>
      <c r="AP50" s="11">
        <v>0.28079999999999999</v>
      </c>
      <c r="AQ50" s="11">
        <v>6.9999999999999999E-4</v>
      </c>
      <c r="AR50" s="11">
        <v>14.358499999999999</v>
      </c>
      <c r="AS50" s="11">
        <v>8.0500000000000002E-2</v>
      </c>
      <c r="AT50" s="11">
        <v>0.25180000000000002</v>
      </c>
      <c r="AU50" s="11">
        <v>1.4E-3</v>
      </c>
      <c r="AV50" s="11">
        <v>22.751000000000001</v>
      </c>
      <c r="AW50" s="11">
        <v>0.18509999999999999</v>
      </c>
      <c r="AX50" s="11">
        <v>0.31719999999999998</v>
      </c>
      <c r="AY50" s="11">
        <v>2.5999999999999999E-3</v>
      </c>
      <c r="AZ50" s="11">
        <v>6.0869565217391286E-2</v>
      </c>
      <c r="BA50" s="11">
        <v>1.2597299444003176</v>
      </c>
      <c r="BB50" s="11">
        <v>0.11493848857644985</v>
      </c>
      <c r="BC50" s="11">
        <v>9.176800748362951E-2</v>
      </c>
      <c r="BD50" s="11">
        <v>0.50584587946510828</v>
      </c>
      <c r="BE50" s="27"/>
    </row>
    <row r="51" spans="2:57" ht="13.5" customHeight="1" x14ac:dyDescent="0.2">
      <c r="B51" s="10">
        <v>237</v>
      </c>
      <c r="C51" s="10">
        <v>9.4849999999999994</v>
      </c>
      <c r="D51" s="10">
        <v>237.39520999999999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32</v>
      </c>
      <c r="Q51" s="24">
        <v>2.52</v>
      </c>
      <c r="R51" s="24">
        <v>2.23</v>
      </c>
      <c r="S51" s="24">
        <v>47.02</v>
      </c>
      <c r="T51" s="24">
        <v>107.54</v>
      </c>
      <c r="U51" s="10">
        <v>1</v>
      </c>
      <c r="V51" s="10">
        <v>0</v>
      </c>
      <c r="W51" s="10">
        <v>1</v>
      </c>
      <c r="X51" s="10">
        <v>1</v>
      </c>
      <c r="Y51" s="10">
        <v>1</v>
      </c>
      <c r="Z51" s="10">
        <v>1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19.833000000000002</v>
      </c>
      <c r="AK51" s="26">
        <v>2.9999999999999996E-3</v>
      </c>
      <c r="AL51" s="26">
        <v>0.6915</v>
      </c>
      <c r="AM51" s="26">
        <v>0</v>
      </c>
      <c r="AN51" s="26">
        <v>6.5655000000000001</v>
      </c>
      <c r="AO51" s="26">
        <v>1E-3</v>
      </c>
      <c r="AP51" s="26">
        <v>0.68049999999999999</v>
      </c>
      <c r="AQ51" s="26">
        <v>0</v>
      </c>
      <c r="AR51" s="26">
        <v>37.425000000000004</v>
      </c>
      <c r="AS51" s="26">
        <v>2E-3</v>
      </c>
      <c r="AT51" s="26">
        <v>0.69250000000000012</v>
      </c>
      <c r="AU51" s="26">
        <v>0</v>
      </c>
      <c r="AV51" s="26">
        <v>45.017400000000002</v>
      </c>
      <c r="AW51" s="26">
        <v>2.5000000000000001E-2</v>
      </c>
      <c r="AX51" s="26">
        <v>0.66180000000000005</v>
      </c>
      <c r="AY51" s="26">
        <v>4.0000000000000002E-4</v>
      </c>
      <c r="AZ51" s="11">
        <v>-1.3931311927288935E-2</v>
      </c>
      <c r="BA51" s="11">
        <v>23.891696750902529</v>
      </c>
      <c r="BB51" s="11">
        <v>-2.2668537251716796E-2</v>
      </c>
      <c r="BC51" s="11">
        <v>-2.4834169228280259E-2</v>
      </c>
      <c r="BD51" s="11">
        <v>0.43265040562336593</v>
      </c>
      <c r="BE51" s="27"/>
    </row>
    <row r="52" spans="2:57" ht="13.5" customHeight="1" x14ac:dyDescent="0.2">
      <c r="B52" s="10">
        <v>237</v>
      </c>
      <c r="C52" s="10">
        <v>9.4740000000000002</v>
      </c>
      <c r="D52" s="10">
        <v>237.39474999999999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32</v>
      </c>
      <c r="Q52" s="24">
        <v>2.52</v>
      </c>
      <c r="R52" s="24">
        <v>2.23</v>
      </c>
      <c r="S52" s="24">
        <v>47.15</v>
      </c>
      <c r="T52" s="24">
        <v>107.41</v>
      </c>
      <c r="U52" s="10">
        <v>1</v>
      </c>
      <c r="V52" s="10">
        <v>0</v>
      </c>
      <c r="W52" s="10">
        <v>1</v>
      </c>
      <c r="X52" s="10">
        <v>1</v>
      </c>
      <c r="Y52" s="10">
        <v>1</v>
      </c>
      <c r="Z52" s="10">
        <v>1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28.547599999999999</v>
      </c>
      <c r="AK52" s="10">
        <v>3.4599999999999999E-2</v>
      </c>
      <c r="AL52" s="11">
        <v>0.998</v>
      </c>
      <c r="AM52" s="11">
        <v>1.1999999999999999E-3</v>
      </c>
      <c r="AN52" s="11">
        <v>9.5975000000000001</v>
      </c>
      <c r="AO52" s="11">
        <v>6.0000000000000001E-3</v>
      </c>
      <c r="AP52" s="11">
        <v>0.99780000000000002</v>
      </c>
      <c r="AQ52" s="11">
        <v>5.9999999999999995E-4</v>
      </c>
      <c r="AR52" s="11">
        <v>53.803199999999997</v>
      </c>
      <c r="AS52" s="11">
        <v>4.2500000000000003E-2</v>
      </c>
      <c r="AT52" s="11">
        <v>0.998</v>
      </c>
      <c r="AU52" s="11">
        <v>8.0000000000000004E-4</v>
      </c>
      <c r="AV52" s="11">
        <v>67.681100000000001</v>
      </c>
      <c r="AW52" s="11">
        <v>5.4199999999999998E-2</v>
      </c>
      <c r="AX52" s="11">
        <v>0.99780000000000002</v>
      </c>
      <c r="AY52" s="11">
        <v>8.0000000000000004E-4</v>
      </c>
      <c r="AZ52" s="25">
        <v>0.75161299505943435</v>
      </c>
      <c r="BA52" s="25">
        <v>1.2579381895500641</v>
      </c>
      <c r="BB52" s="25">
        <v>0.11423616055737247</v>
      </c>
      <c r="BC52" s="25">
        <v>0.17065187897131029</v>
      </c>
      <c r="BD52" s="25">
        <v>13.182054761275355</v>
      </c>
      <c r="BE52" s="27"/>
    </row>
    <row r="53" spans="2:57" ht="13.5" customHeight="1" x14ac:dyDescent="0.2">
      <c r="B53" s="10">
        <v>237</v>
      </c>
      <c r="C53" s="10">
        <v>9.6950000000000003</v>
      </c>
      <c r="D53" s="10">
        <v>237.40396000000001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32</v>
      </c>
      <c r="Q53" s="24">
        <v>2.52</v>
      </c>
      <c r="R53" s="24">
        <v>2.23</v>
      </c>
      <c r="S53" s="24">
        <v>44.52</v>
      </c>
      <c r="T53" s="24">
        <v>110.09</v>
      </c>
      <c r="U53" s="10">
        <v>1</v>
      </c>
      <c r="V53" s="10">
        <v>0</v>
      </c>
      <c r="W53" s="10">
        <v>1</v>
      </c>
      <c r="X53" s="10">
        <v>1</v>
      </c>
      <c r="Y53" s="10">
        <v>1</v>
      </c>
      <c r="Z53" s="10">
        <v>1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30.264800000000001</v>
      </c>
      <c r="AK53" s="10">
        <v>1.72E-2</v>
      </c>
      <c r="AL53" s="11">
        <v>1.004</v>
      </c>
      <c r="AM53" s="11">
        <v>5.9999999999999995E-4</v>
      </c>
      <c r="AN53" s="11">
        <v>10.2638</v>
      </c>
      <c r="AO53" s="11">
        <v>1.8E-3</v>
      </c>
      <c r="AP53" s="11">
        <v>1.0038</v>
      </c>
      <c r="AQ53" s="11">
        <v>2.0000000000000001E-4</v>
      </c>
      <c r="AR53" s="11">
        <v>57.115400000000001</v>
      </c>
      <c r="AS53" s="11">
        <v>2.8899999999999999E-2</v>
      </c>
      <c r="AT53" s="11">
        <v>1.004</v>
      </c>
      <c r="AU53" s="11">
        <v>5.0000000000000001E-4</v>
      </c>
      <c r="AV53" s="11">
        <v>71.837000000000003</v>
      </c>
      <c r="AW53" s="11">
        <v>2.9000000000000001E-2</v>
      </c>
      <c r="AX53" s="11">
        <v>1.0038</v>
      </c>
      <c r="AY53" s="11">
        <v>4.0000000000000002E-4</v>
      </c>
      <c r="AZ53" s="25">
        <v>0.74997076764172821</v>
      </c>
      <c r="BA53" s="25">
        <v>1.2577518497638116</v>
      </c>
      <c r="BB53" s="25">
        <v>0.11416305551505827</v>
      </c>
      <c r="BC53" s="25">
        <v>0.17058316415918129</v>
      </c>
      <c r="BD53" s="25">
        <v>13.155404097113411</v>
      </c>
      <c r="BE53" s="27"/>
    </row>
    <row r="54" spans="2:57" ht="13.5" customHeight="1" x14ac:dyDescent="0.2">
      <c r="B54" s="10">
        <v>237</v>
      </c>
      <c r="C54" s="10">
        <v>9.9789999999999992</v>
      </c>
      <c r="D54" s="10">
        <v>237.41578999999999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32</v>
      </c>
      <c r="Q54" s="24">
        <v>2.52</v>
      </c>
      <c r="R54" s="24">
        <v>2.23</v>
      </c>
      <c r="S54" s="24">
        <v>41.22</v>
      </c>
      <c r="T54" s="24">
        <v>113.86</v>
      </c>
      <c r="U54" s="10">
        <v>1</v>
      </c>
      <c r="V54" s="10">
        <v>0</v>
      </c>
      <c r="W54" s="10">
        <v>1</v>
      </c>
      <c r="X54" s="10">
        <v>1</v>
      </c>
      <c r="Y54" s="10">
        <v>1</v>
      </c>
      <c r="Z54" s="10">
        <v>1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32.317900000000002</v>
      </c>
      <c r="AK54" s="10">
        <v>3.3099999999999997E-2</v>
      </c>
      <c r="AL54" s="11">
        <v>1.0112000000000001</v>
      </c>
      <c r="AM54" s="11">
        <v>1E-3</v>
      </c>
      <c r="AN54" s="11">
        <v>11.056900000000001</v>
      </c>
      <c r="AO54" s="11">
        <v>6.8999999999999999E-3</v>
      </c>
      <c r="AP54" s="11">
        <v>1.0111000000000001</v>
      </c>
      <c r="AQ54" s="11">
        <v>5.9999999999999995E-4</v>
      </c>
      <c r="AR54" s="11">
        <v>61.1004</v>
      </c>
      <c r="AS54" s="11">
        <v>5.7500000000000002E-2</v>
      </c>
      <c r="AT54" s="11">
        <v>1.0112000000000001</v>
      </c>
      <c r="AU54" s="11">
        <v>1E-3</v>
      </c>
      <c r="AV54" s="11">
        <v>76.806100000000001</v>
      </c>
      <c r="AW54" s="11">
        <v>6.3799999999999996E-2</v>
      </c>
      <c r="AX54" s="11">
        <v>1.0111000000000001</v>
      </c>
      <c r="AY54" s="11">
        <v>8.0000000000000004E-4</v>
      </c>
      <c r="AZ54" s="25">
        <v>0.74831499038275495</v>
      </c>
      <c r="BA54" s="25">
        <v>1.2570474170381862</v>
      </c>
      <c r="BB54" s="25">
        <v>0.11388658257587569</v>
      </c>
      <c r="BC54" s="25">
        <v>0.17021274289863556</v>
      </c>
      <c r="BD54" s="25">
        <v>13.138141644413011</v>
      </c>
      <c r="BE54" s="27"/>
    </row>
  </sheetData>
  <autoFilter ref="B9:BB54" xr:uid="{7F28EF89-7F1A-4CB2-BE31-1B946A1DA7D7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0621-3A41-4F17-89A1-627BEF6D90E4}">
  <sheetPr codeName="Sheet19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241</v>
      </c>
      <c r="C10" s="10">
        <v>9.6489999999999991</v>
      </c>
      <c r="D10" s="10">
        <v>241.40204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31</v>
      </c>
      <c r="Q10" s="24">
        <v>2.23</v>
      </c>
      <c r="R10" s="24">
        <v>2.2599999999999998</v>
      </c>
      <c r="S10" s="24">
        <v>45.69</v>
      </c>
      <c r="T10" s="24">
        <v>111.33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10">
        <v>90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0.76849999999999996</v>
      </c>
      <c r="AK10" s="10">
        <v>1.8100000000000002E-2</v>
      </c>
      <c r="AL10" s="11">
        <v>2.5499999999999998E-2</v>
      </c>
      <c r="AM10" s="11">
        <v>5.9999999999999995E-4</v>
      </c>
      <c r="AN10" s="11">
        <v>1.9668000000000001</v>
      </c>
      <c r="AO10" s="11">
        <v>2.3199999999999998E-2</v>
      </c>
      <c r="AP10" s="11">
        <v>0.1915</v>
      </c>
      <c r="AQ10" s="11">
        <v>2.3E-3</v>
      </c>
      <c r="AR10" s="11">
        <v>1.4881</v>
      </c>
      <c r="AS10" s="11">
        <v>0.1024</v>
      </c>
      <c r="AT10" s="11">
        <v>2.6200000000000001E-2</v>
      </c>
      <c r="AU10" s="11">
        <v>1.8E-3</v>
      </c>
      <c r="AV10" s="11">
        <v>40.824199999999998</v>
      </c>
      <c r="AW10" s="11">
        <v>0.98380000000000001</v>
      </c>
      <c r="AX10" s="11">
        <v>0.56879999999999997</v>
      </c>
      <c r="AY10" s="11">
        <v>1.37E-2</v>
      </c>
      <c r="AZ10" s="11">
        <v>0.49625147967907401</v>
      </c>
      <c r="BA10" s="11">
        <v>21.709923664122137</v>
      </c>
      <c r="BB10" s="11">
        <v>0.9119327731092437</v>
      </c>
      <c r="BC10" s="11">
        <v>0.74328767123287665</v>
      </c>
      <c r="BD10" s="11">
        <v>0.59147255990019543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2.6993750000000004E-2</v>
      </c>
      <c r="BJ10" s="4">
        <f>DSTDEV(PlotSort,"PhxRed",$BI$35:$BI$38)/SQRT($BH10)</f>
        <v>2.7638717219077461E-4</v>
      </c>
      <c r="BK10" s="4">
        <f>DAVERAGE(PlotSort,"PhxRedEdge",$BI$35:$BI$38)</f>
        <v>0.21011874999999997</v>
      </c>
      <c r="BL10" s="4">
        <f>DSTDEV(PlotSort,"PhxRedEdge",$BI$35:$BI$38)/SQRT($BH10)</f>
        <v>3.1204077144558347E-3</v>
      </c>
      <c r="BM10" s="4">
        <f>DAVERAGE(PlotSort,"TMRed",$BI$35:$BI$38)</f>
        <v>2.7728124999999999E-2</v>
      </c>
      <c r="BN10" s="4">
        <f>DSTDEV(PlotSort,"TMRed",$BI$35:$BI$38)/SQRT($BH10)</f>
        <v>3.8766865151432543E-4</v>
      </c>
      <c r="BO10" s="4">
        <f>DAVERAGE(PlotSort,"TMNIR",$BI$35:$BI$38)</f>
        <v>0.58229687499999971</v>
      </c>
      <c r="BP10" s="4">
        <f>DSTDEV(PlotSort,"TMNIR",$BI$35:$BI$38)/SQRT($BH10)</f>
        <v>5.3864871332430318E-3</v>
      </c>
      <c r="BQ10" s="4">
        <f>DAVERAGE(PlotSort,"NDRE",$BI$35:$BI$38)</f>
        <v>0.469969808026032</v>
      </c>
      <c r="BR10" s="4">
        <f>DSTDEV(PlotSort,"NDRE",$BI$35:$BI$38)/SQRT($BH10)</f>
        <v>5.1803323604943585E-3</v>
      </c>
      <c r="BS10" s="4">
        <f>DAVERAGE(PlotSort,"rvi",$BI$35:$BI$38)</f>
        <v>21.083943586472891</v>
      </c>
      <c r="BT10" s="4">
        <f>DSTDEV(PlotSort,"rvi",$BI$35:$BI$38)/SQRT($BH10)</f>
        <v>0.25628032842213411</v>
      </c>
      <c r="BU10" s="17">
        <f>DAVERAGE(PlotSort,"ndvi",$BI$35:$BI$38)</f>
        <v>0.9090466053086681</v>
      </c>
      <c r="BV10" s="4">
        <f>DSTDEV(PlotSort,"ndvi",$BI$35:$BI$38)/SQRT($BH10)</f>
        <v>1.0858571695438776E-3</v>
      </c>
      <c r="BW10" s="17">
        <f>DAVERAGE(PlotSort,"SAVI",$BI$35:$BI$38)</f>
        <v>0.74889660688603865</v>
      </c>
      <c r="BX10" s="4">
        <f>DSTDEV(PlotSort,"SAVI",$BI$35:$BI$38)/SQRT($BH10)</f>
        <v>3.3518053190515619E-3</v>
      </c>
      <c r="BY10" s="17">
        <f>DAVERAGE(PlotSort,"CCCI",$BI$35:$BI$38)</f>
        <v>0.45654031403449619</v>
      </c>
      <c r="BZ10" s="4">
        <f>DSTDEV(PlotSort,"CCCI",$BI$35:$BI$38)/SQRT($BH10)</f>
        <v>2.5613466628200538E-2</v>
      </c>
    </row>
    <row r="11" spans="1:78" ht="13.5" customHeight="1" x14ac:dyDescent="0.2">
      <c r="B11" s="10">
        <v>241</v>
      </c>
      <c r="C11" s="10">
        <v>9.6419999999999995</v>
      </c>
      <c r="D11" s="10">
        <v>241.40174999999999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31</v>
      </c>
      <c r="Q11" s="24">
        <v>2.23</v>
      </c>
      <c r="R11" s="24">
        <v>2.2599999999999998</v>
      </c>
      <c r="S11" s="24">
        <v>45.77</v>
      </c>
      <c r="T11" s="24">
        <v>111.24</v>
      </c>
      <c r="U11" s="10">
        <v>1</v>
      </c>
      <c r="V11" s="10">
        <v>0</v>
      </c>
      <c r="W11" s="10">
        <v>1</v>
      </c>
      <c r="X11" s="10">
        <v>1</v>
      </c>
      <c r="Y11" s="10">
        <v>1</v>
      </c>
      <c r="Z11" s="10">
        <v>1</v>
      </c>
      <c r="AA11" s="10">
        <v>90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0.72660000000000002</v>
      </c>
      <c r="AK11" s="10">
        <v>5.8799999999999998E-2</v>
      </c>
      <c r="AL11" s="11">
        <v>2.4199999999999999E-2</v>
      </c>
      <c r="AM11" s="11">
        <v>2E-3</v>
      </c>
      <c r="AN11" s="11">
        <v>1.9329000000000001</v>
      </c>
      <c r="AO11" s="11">
        <v>0.109</v>
      </c>
      <c r="AP11" s="11">
        <v>0.18859999999999999</v>
      </c>
      <c r="AQ11" s="11">
        <v>1.06E-2</v>
      </c>
      <c r="AR11" s="11">
        <v>1.3896999999999999</v>
      </c>
      <c r="AS11" s="11">
        <v>0.1497</v>
      </c>
      <c r="AT11" s="11">
        <v>2.4500000000000001E-2</v>
      </c>
      <c r="AU11" s="11">
        <v>2.5999999999999999E-3</v>
      </c>
      <c r="AV11" s="11">
        <v>38.363500000000002</v>
      </c>
      <c r="AW11" s="11">
        <v>1.6099000000000001</v>
      </c>
      <c r="AX11" s="11">
        <v>0.5353</v>
      </c>
      <c r="AY11" s="11">
        <v>2.2499999999999999E-2</v>
      </c>
      <c r="AZ11" s="11">
        <v>0.47893355435833679</v>
      </c>
      <c r="BA11" s="11">
        <v>21.848979591836734</v>
      </c>
      <c r="BB11" s="11">
        <v>0.91246873883529844</v>
      </c>
      <c r="BC11" s="11">
        <v>0.72296659747122094</v>
      </c>
      <c r="BD11" s="11">
        <v>0.4961070327723297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2.6831249999999994E-2</v>
      </c>
      <c r="BJ11" s="4">
        <f>DSTDEV(PlotSort,"PhxRed",$BI$31:$BI$32)/SQRT($BH11)</f>
        <v>3.8855702605923885E-4</v>
      </c>
      <c r="BK11" s="4">
        <f>DAVERAGE(PlotSort,"PhxRedEdge",$BI$31:$BI$32)</f>
        <v>0.20705624999999997</v>
      </c>
      <c r="BL11" s="4">
        <f>DSTDEV(PlotSort,"PhxRedEdge",$BI$31:$BI$32)/SQRT($BH11)</f>
        <v>5.0188060395376906E-3</v>
      </c>
      <c r="BM11" s="4">
        <f>DAVERAGE(PlotSort,"TMRed",$BI$31:$BI$32)</f>
        <v>2.7768750000000002E-2</v>
      </c>
      <c r="BN11" s="4">
        <f>DSTDEV(PlotSort,"TMRed",$BI$31:$BI$32)/SQRT($BH11)</f>
        <v>5.6970158489628E-4</v>
      </c>
      <c r="BO11" s="4">
        <f>DAVERAGE(PlotSort,"TMNIR",$BI$31:$BI$32)</f>
        <v>0.57597500000000001</v>
      </c>
      <c r="BP11" s="4">
        <f>DSTDEV(PlotSort,"TMNIR",$BI$31:$BI$32)/SQRT($BH11)</f>
        <v>7.0870039508949042E-3</v>
      </c>
      <c r="BQ11" s="4">
        <f>DAVERAGE(PlotSort,"NDRE",$BI$31:$BI$32)</f>
        <v>0.47165753089305767</v>
      </c>
      <c r="BR11" s="4">
        <f>DSTDEV(PlotSort,"NDRE",$BI$31:$BI$32)/SQRT($BH11)</f>
        <v>8.8508691454046162E-3</v>
      </c>
      <c r="BS11" s="4">
        <f>DAVERAGE(PlotSort,"rvi",$BI$31:$BI$32)</f>
        <v>20.839805838708397</v>
      </c>
      <c r="BT11" s="4">
        <f>DSTDEV(PlotSort,"rvi",$BI$31:$BI$32)/SQRT($BH11)</f>
        <v>0.39489857896365732</v>
      </c>
      <c r="BU11" s="17">
        <f>DAVERAGE(PlotSort,"ndvi",$BI$31:$BI$32)</f>
        <v>0.90796535440025516</v>
      </c>
      <c r="BV11" s="4">
        <f>DSTDEV(PlotSort,"ndvi",$BI$31:$BI$32)/SQRT($BH11)</f>
        <v>1.6947714737784343E-3</v>
      </c>
      <c r="BW11" s="17">
        <f>DAVERAGE(PlotSort,"SAVI",$BI$31:$BI$32)</f>
        <v>0.74459149679227377</v>
      </c>
      <c r="BX11" s="4">
        <f>DSTDEV(PlotSort,"SAVI",$BI$31:$BI$32)/SQRT($BH11)</f>
        <v>4.5042471680111825E-3</v>
      </c>
      <c r="BY11" s="17">
        <f>DAVERAGE(PlotSort,"CCCI",$BI$31:$BI$32)</f>
        <v>0.46852241471108697</v>
      </c>
      <c r="BZ11" s="4">
        <f>DSTDEV(PlotSort,"CCCI",$BI$31:$BI$32)/SQRT($BH11)</f>
        <v>4.3905888504041451E-2</v>
      </c>
    </row>
    <row r="12" spans="1:78" ht="13.5" customHeight="1" x14ac:dyDescent="0.2">
      <c r="B12" s="10">
        <v>241</v>
      </c>
      <c r="C12" s="10">
        <v>9.6340000000000003</v>
      </c>
      <c r="D12" s="10">
        <v>241.40142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31</v>
      </c>
      <c r="Q12" s="24">
        <v>2.23</v>
      </c>
      <c r="R12" s="24">
        <v>2.2599999999999998</v>
      </c>
      <c r="S12" s="24">
        <v>45.86</v>
      </c>
      <c r="T12" s="24">
        <v>111.14</v>
      </c>
      <c r="U12" s="10">
        <v>1</v>
      </c>
      <c r="V12" s="10">
        <v>0</v>
      </c>
      <c r="W12" s="10">
        <v>1</v>
      </c>
      <c r="X12" s="10">
        <v>1</v>
      </c>
      <c r="Y12" s="10">
        <v>1</v>
      </c>
      <c r="Z12" s="10">
        <v>1</v>
      </c>
      <c r="AA12" s="10">
        <v>90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0.88039999999999996</v>
      </c>
      <c r="AK12" s="10">
        <v>8.6E-3</v>
      </c>
      <c r="AL12" s="11">
        <v>2.93E-2</v>
      </c>
      <c r="AM12" s="11">
        <v>2.9999999999999997E-4</v>
      </c>
      <c r="AN12" s="11">
        <v>2.2766000000000002</v>
      </c>
      <c r="AO12" s="11">
        <v>8.3000000000000004E-2</v>
      </c>
      <c r="AP12" s="11">
        <v>0.22259999999999999</v>
      </c>
      <c r="AQ12" s="11">
        <v>8.0999999999999996E-3</v>
      </c>
      <c r="AR12" s="11">
        <v>1.7317</v>
      </c>
      <c r="AS12" s="11">
        <v>5.1900000000000002E-2</v>
      </c>
      <c r="AT12" s="11">
        <v>3.0599999999999999E-2</v>
      </c>
      <c r="AU12" s="11">
        <v>8.9999999999999998E-4</v>
      </c>
      <c r="AV12" s="11">
        <v>45.8827</v>
      </c>
      <c r="AW12" s="11">
        <v>1.9032</v>
      </c>
      <c r="AX12" s="11">
        <v>0.64139999999999997</v>
      </c>
      <c r="AY12" s="11">
        <v>2.6599999999999999E-2</v>
      </c>
      <c r="AZ12" s="11">
        <v>0.48472222222222217</v>
      </c>
      <c r="BA12" s="11">
        <v>20.96078431372549</v>
      </c>
      <c r="BB12" s="11">
        <v>0.90892857142857153</v>
      </c>
      <c r="BC12" s="11">
        <v>0.78174061433447106</v>
      </c>
      <c r="BD12" s="11">
        <v>0.53765311721477793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2.7156249999999996E-2</v>
      </c>
      <c r="BJ12" s="4">
        <f>DSTDEV(PlotSort,"PhxRed",$BJ$31:$BJ$32)/SQRT($BH12)</f>
        <v>4.015562175254335E-4</v>
      </c>
      <c r="BK12" s="4">
        <f>DAVERAGE(PlotSort,"PhxRedEdge",$BJ$31:$BJ$32)</f>
        <v>0.21318124999999999</v>
      </c>
      <c r="BL12" s="4">
        <f>DSTDEV(PlotSort,"PhxRedEdge",$BJ$31:$BJ$32)/SQRT($BH12)</f>
        <v>3.7157908394445456E-3</v>
      </c>
      <c r="BM12" s="4">
        <f>DAVERAGE(PlotSort,"TMRed",$BJ$31:$BJ$32)</f>
        <v>2.7687499999999997E-2</v>
      </c>
      <c r="BN12" s="4">
        <f>DSTDEV(PlotSort,"TMRed",$BJ$31:$BJ$32)/SQRT($BH12)</f>
        <v>5.4443204350956419E-4</v>
      </c>
      <c r="BO12" s="4">
        <f>DAVERAGE(PlotSort,"TMNIR",$BJ$31:$BJ$32)</f>
        <v>0.58861875000000008</v>
      </c>
      <c r="BP12" s="4">
        <f>DSTDEV(PlotSort,"TMNIR",$BJ$31:$BJ$32)/SQRT($BH12)</f>
        <v>8.0231603226222515E-3</v>
      </c>
      <c r="BQ12" s="4">
        <f>DAVERAGE(PlotSort,"NDRE",$BJ$31:$BJ$32)</f>
        <v>0.46828208515900621</v>
      </c>
      <c r="BR12" s="4">
        <f>DSTDEV(PlotSort,"NDRE",$BJ$31:$BJ$32)/SQRT($BH12)</f>
        <v>5.6748403927839169E-3</v>
      </c>
      <c r="BS12" s="4">
        <f>DAVERAGE(PlotSort,"rvi",$BJ$31:$BJ$32)</f>
        <v>21.328081334237375</v>
      </c>
      <c r="BT12" s="4">
        <f>DSTDEV(PlotSort,"rvi",$BJ$31:$BJ$32)/SQRT($BH12)</f>
        <v>0.32799957549382669</v>
      </c>
      <c r="BU12" s="17">
        <f>DAVERAGE(PlotSort,"ndvi",$BJ$31:$BJ$32)</f>
        <v>0.91012785621708148</v>
      </c>
      <c r="BV12" s="4">
        <f>DSTDEV(PlotSort,"ndvi",$BJ$31:$BJ$32)/SQRT($BH12)</f>
        <v>1.3584637613962907E-3</v>
      </c>
      <c r="BW12" s="17">
        <f>DAVERAGE(PlotSort,"SAVI",$BJ$31:$BJ$32)</f>
        <v>0.75320171697980365</v>
      </c>
      <c r="BX12" s="4">
        <f>DSTDEV(PlotSort,"SAVI",$BJ$31:$BJ$32)/SQRT($BH12)</f>
        <v>4.8658918162111514E-3</v>
      </c>
      <c r="BY12" s="17">
        <f>DAVERAGE(PlotSort,"CCCI",$BJ$31:$BJ$32)</f>
        <v>0.44455821335790524</v>
      </c>
      <c r="BZ12" s="4">
        <f>DSTDEV(PlotSort,"CCCI",$BJ$31:$BJ$32)/SQRT($BH12)</f>
        <v>2.7655056867387749E-2</v>
      </c>
    </row>
    <row r="13" spans="1:78" ht="13.5" customHeight="1" x14ac:dyDescent="0.2">
      <c r="B13" s="10">
        <v>241</v>
      </c>
      <c r="C13" s="10">
        <v>9.6259999999999994</v>
      </c>
      <c r="D13" s="10">
        <v>241.40108000000001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31</v>
      </c>
      <c r="Q13" s="24">
        <v>2.23</v>
      </c>
      <c r="R13" s="24">
        <v>2.2599999999999998</v>
      </c>
      <c r="S13" s="24">
        <v>45.96</v>
      </c>
      <c r="T13" s="24">
        <v>111.04</v>
      </c>
      <c r="U13" s="10">
        <v>1</v>
      </c>
      <c r="V13" s="10">
        <v>0</v>
      </c>
      <c r="W13" s="10">
        <v>1</v>
      </c>
      <c r="X13" s="10">
        <v>1</v>
      </c>
      <c r="Y13" s="10">
        <v>1</v>
      </c>
      <c r="Z13" s="10">
        <v>1</v>
      </c>
      <c r="AA13" s="10">
        <v>90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0.80030000000000001</v>
      </c>
      <c r="AK13" s="10">
        <v>0.1065</v>
      </c>
      <c r="AL13" s="11">
        <v>2.6700000000000002E-2</v>
      </c>
      <c r="AM13" s="11">
        <v>3.5999999999999999E-3</v>
      </c>
      <c r="AN13" s="11">
        <v>2.1480000000000001</v>
      </c>
      <c r="AO13" s="11">
        <v>0.21890000000000001</v>
      </c>
      <c r="AP13" s="11">
        <v>0.2104</v>
      </c>
      <c r="AQ13" s="11">
        <v>2.1399999999999999E-2</v>
      </c>
      <c r="AR13" s="11">
        <v>1.5864</v>
      </c>
      <c r="AS13" s="11">
        <v>0.25519999999999998</v>
      </c>
      <c r="AT13" s="11">
        <v>2.8000000000000001E-2</v>
      </c>
      <c r="AU13" s="11">
        <v>4.4999999999999997E-3</v>
      </c>
      <c r="AV13" s="11">
        <v>41.805900000000001</v>
      </c>
      <c r="AW13" s="11">
        <v>2.2650999999999999</v>
      </c>
      <c r="AX13" s="11">
        <v>0.58540000000000003</v>
      </c>
      <c r="AY13" s="11">
        <v>3.1699999999999999E-2</v>
      </c>
      <c r="AZ13" s="11">
        <v>0.47122392560944959</v>
      </c>
      <c r="BA13" s="11">
        <v>20.907142857142858</v>
      </c>
      <c r="BB13" s="11">
        <v>0.9087055754809259</v>
      </c>
      <c r="BC13" s="11">
        <v>0.75094305730195809</v>
      </c>
      <c r="BD13" s="11">
        <v>0.46494463073285447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2.59875E-2</v>
      </c>
      <c r="BJ13" s="4">
        <f>DSTDEV(PlotSort,"PhxRed",$BL$35:$BL$36)/SQRT($BH13)</f>
        <v>3.6027643156728579E-4</v>
      </c>
      <c r="BK13" s="4">
        <f>DAVERAGE(PlotSort,"PhxRedEdge",$BL$35:$BL$36)</f>
        <v>0.1995625</v>
      </c>
      <c r="BL13" s="4">
        <f>DSTDEV(PlotSort,"PhxRedEdge",$BL$35:$BL$36)/SQRT($BH13)</f>
        <v>4.0190145158448265E-3</v>
      </c>
      <c r="BM13" s="4">
        <f>DAVERAGE(PlotSort,"TMRed",$BL$35:$BL$36)</f>
        <v>2.6475000000000002E-2</v>
      </c>
      <c r="BN13" s="4">
        <f>DSTDEV(PlotSort,"TMRed",$BL$35:$BL$36)/SQRT($BH13)</f>
        <v>4.4189122772788443E-4</v>
      </c>
      <c r="BO13" s="4">
        <f>DAVERAGE(PlotSort,"TMNIR",$BL$35:$BL$36)</f>
        <v>0.56101250000000003</v>
      </c>
      <c r="BP13" s="4">
        <f>DSTDEV(PlotSort,"TMNIR",$BL$35:$BL$36)/SQRT($BH13)</f>
        <v>1.0254344680252781E-2</v>
      </c>
      <c r="BQ13" s="4">
        <f>DAVERAGE(PlotSort,"NDRE",$BL$35:$BL$36)</f>
        <v>0.47501287227856848</v>
      </c>
      <c r="BR13" s="4">
        <f>DSTDEV(PlotSort,"NDRE",$BL$35:$BL$36)/SQRT($BH13)</f>
        <v>8.5844375321928717E-3</v>
      </c>
      <c r="BS13" s="4">
        <f>DAVERAGE(PlotSort,"rvi",$BL$35:$BL$36)</f>
        <v>21.229439823722441</v>
      </c>
      <c r="BT13" s="4">
        <f>DSTDEV(PlotSort,"rvi",$BL$35:$BL$36)/SQRT($BH13)</f>
        <v>0.51012461829570999</v>
      </c>
      <c r="BU13" s="17">
        <f>DAVERAGE(PlotSort,"ndvi",$BL$35:$BL$36)</f>
        <v>0.90969573462613129</v>
      </c>
      <c r="BV13" s="4">
        <f>DSTDEV(PlotSort,"ndvi",$BL$35:$BL$36)/SQRT($BH13)</f>
        <v>2.0784457489413438E-3</v>
      </c>
      <c r="BW13" s="17">
        <f>DAVERAGE(PlotSort,"SAVI",$BL$35:$BL$36)</f>
        <v>0.736832172269556</v>
      </c>
      <c r="BX13" s="4">
        <f>DSTDEV(PlotSort,"SAVI",$BL$35:$BL$36)/SQRT($BH13)</f>
        <v>7.1903408646899758E-3</v>
      </c>
      <c r="BY13" s="17">
        <f>DAVERAGE(PlotSort,"CCCI",$BL$35:$BL$36)</f>
        <v>0.48229108584504166</v>
      </c>
      <c r="BZ13" s="4">
        <f>DSTDEV(PlotSort,"CCCI",$BL$35:$BL$36)/SQRT($BH13)</f>
        <v>4.1683119921644543E-2</v>
      </c>
    </row>
    <row r="14" spans="1:78" ht="13.5" customHeight="1" x14ac:dyDescent="0.2">
      <c r="B14" s="10">
        <v>241</v>
      </c>
      <c r="C14" s="10">
        <v>9.6189999999999998</v>
      </c>
      <c r="D14" s="10">
        <v>241.40079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31</v>
      </c>
      <c r="Q14" s="24">
        <v>2.23</v>
      </c>
      <c r="R14" s="24">
        <v>2.2599999999999998</v>
      </c>
      <c r="S14" s="24">
        <v>46.04</v>
      </c>
      <c r="T14" s="24">
        <v>110.95</v>
      </c>
      <c r="U14" s="10">
        <v>1</v>
      </c>
      <c r="V14" s="10">
        <v>0</v>
      </c>
      <c r="W14" s="10">
        <v>1</v>
      </c>
      <c r="X14" s="10">
        <v>1</v>
      </c>
      <c r="Y14" s="10">
        <v>1</v>
      </c>
      <c r="Z14" s="10">
        <v>1</v>
      </c>
      <c r="AA14" s="10">
        <v>90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0.80349999999999999</v>
      </c>
      <c r="AK14" s="10">
        <v>3.3700000000000001E-2</v>
      </c>
      <c r="AL14" s="11">
        <v>2.69E-2</v>
      </c>
      <c r="AM14" s="11">
        <v>1.1000000000000001E-3</v>
      </c>
      <c r="AN14" s="11">
        <v>2.2984</v>
      </c>
      <c r="AO14" s="11">
        <v>0.1208</v>
      </c>
      <c r="AP14" s="11">
        <v>0.22559999999999999</v>
      </c>
      <c r="AQ14" s="11">
        <v>1.1900000000000001E-2</v>
      </c>
      <c r="AR14" s="11">
        <v>1.5667</v>
      </c>
      <c r="AS14" s="11">
        <v>8.8999999999999996E-2</v>
      </c>
      <c r="AT14" s="11">
        <v>2.7699999999999999E-2</v>
      </c>
      <c r="AU14" s="11">
        <v>1.6000000000000001E-3</v>
      </c>
      <c r="AV14" s="11">
        <v>41.893300000000004</v>
      </c>
      <c r="AW14" s="11">
        <v>1.5704</v>
      </c>
      <c r="AX14" s="11">
        <v>0.58750000000000002</v>
      </c>
      <c r="AY14" s="11">
        <v>2.1999999999999999E-2</v>
      </c>
      <c r="AZ14" s="11">
        <v>0.44508670520231214</v>
      </c>
      <c r="BA14" s="11">
        <v>21.209386281588451</v>
      </c>
      <c r="BB14" s="11">
        <v>0.90994798439531877</v>
      </c>
      <c r="BC14" s="11">
        <v>0.75295911047345787</v>
      </c>
      <c r="BD14" s="11">
        <v>0.31955984113784219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2.6793749999999998E-2</v>
      </c>
      <c r="BJ14" s="4">
        <f>DSTDEV(PlotSort,"PhxRed",$BM$35:$BM$36)/SQRT($BH14)</f>
        <v>3.6690924740776616E-4</v>
      </c>
      <c r="BK14" s="4">
        <f>DAVERAGE(PlotSort,"PhxRedEdge",$BM$35:$BM$36)</f>
        <v>0.20625625</v>
      </c>
      <c r="BL14" s="4">
        <f>DSTDEV(PlotSort,"PhxRedEdge",$BM$35:$BM$36)/SQRT($BH14)</f>
        <v>3.8504433592120276E-3</v>
      </c>
      <c r="BM14" s="4">
        <f>DAVERAGE(PlotSort,"TMRed",$BM$35:$BM$36)</f>
        <v>2.7381250000000003E-2</v>
      </c>
      <c r="BN14" s="4">
        <f>DSTDEV(PlotSort,"TMRed",$BM$35:$BM$36)/SQRT($BH14)</f>
        <v>5.1000153186044452E-4</v>
      </c>
      <c r="BO14" s="4">
        <f>DAVERAGE(PlotSort,"TMNIR",$BM$35:$BM$36)</f>
        <v>0.57841875000000009</v>
      </c>
      <c r="BP14" s="4">
        <f>DSTDEV(PlotSort,"TMNIR",$BM$35:$BM$36)/SQRT($BH14)</f>
        <v>5.8845788489208508E-3</v>
      </c>
      <c r="BQ14" s="4">
        <f>DAVERAGE(PlotSort,"NDRE",$BM$35:$BM$36)</f>
        <v>0.47451381550928423</v>
      </c>
      <c r="BR14" s="4">
        <f>DSTDEV(PlotSort,"NDRE",$BM$35:$BM$36)/SQRT($BH14)</f>
        <v>7.1738948808731566E-3</v>
      </c>
      <c r="BS14" s="4">
        <f>DAVERAGE(PlotSort,"rvi",$BM$35:$BM$36)</f>
        <v>21.210116347703771</v>
      </c>
      <c r="BT14" s="4">
        <f>DSTDEV(PlotSort,"rvi",$BM$35:$BM$36)/SQRT($BH14)</f>
        <v>0.36157417380977913</v>
      </c>
      <c r="BU14" s="17">
        <f>DAVERAGE(PlotSort,"ndvi",$BM$35:$BM$36)</f>
        <v>0.90958169340907646</v>
      </c>
      <c r="BV14" s="4">
        <f>DSTDEV(PlotSort,"ndvi",$BM$35:$BM$36)/SQRT($BH14)</f>
        <v>1.5135787596698477E-3</v>
      </c>
      <c r="BW14" s="17">
        <f>DAVERAGE(PlotSort,"SAVI",$BM$35:$BM$36)</f>
        <v>0.7471794030166361</v>
      </c>
      <c r="BX14" s="4">
        <f>DSTDEV(PlotSort,"SAVI",$BM$35:$BM$36)/SQRT($BH14)</f>
        <v>3.7583558753945616E-3</v>
      </c>
      <c r="BY14" s="17">
        <f>DAVERAGE(PlotSort,"CCCI",$BM$35:$BM$36)</f>
        <v>0.47973222137700738</v>
      </c>
      <c r="BZ14" s="4">
        <f>DSTDEV(PlotSort,"CCCI",$BM$35:$BM$36)/SQRT($BH14)</f>
        <v>3.5274890617367084E-2</v>
      </c>
    </row>
    <row r="15" spans="1:78" ht="13.5" customHeight="1" x14ac:dyDescent="0.2">
      <c r="B15" s="10">
        <v>241</v>
      </c>
      <c r="C15" s="10">
        <v>9.6110000000000007</v>
      </c>
      <c r="D15" s="10">
        <v>241.40046000000001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31</v>
      </c>
      <c r="Q15" s="24">
        <v>2.23</v>
      </c>
      <c r="R15" s="24">
        <v>2.2599999999999998</v>
      </c>
      <c r="S15" s="24">
        <v>46.13</v>
      </c>
      <c r="T15" s="24">
        <v>110.85</v>
      </c>
      <c r="U15" s="10">
        <v>1</v>
      </c>
      <c r="V15" s="10">
        <v>0</v>
      </c>
      <c r="W15" s="10">
        <v>1</v>
      </c>
      <c r="X15" s="10">
        <v>1</v>
      </c>
      <c r="Y15" s="10">
        <v>1</v>
      </c>
      <c r="Z15" s="10">
        <v>1</v>
      </c>
      <c r="AA15" s="10">
        <v>90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0.7944</v>
      </c>
      <c r="AK15" s="10">
        <v>9.9000000000000008E-3</v>
      </c>
      <c r="AL15" s="11">
        <v>2.6599999999999999E-2</v>
      </c>
      <c r="AM15" s="11">
        <v>2.9999999999999997E-4</v>
      </c>
      <c r="AN15" s="11">
        <v>2.0497999999999998</v>
      </c>
      <c r="AO15" s="11">
        <v>7.9500000000000001E-2</v>
      </c>
      <c r="AP15" s="11">
        <v>0.2016</v>
      </c>
      <c r="AQ15" s="11">
        <v>7.7999999999999996E-3</v>
      </c>
      <c r="AR15" s="11">
        <v>1.4809000000000001</v>
      </c>
      <c r="AS15" s="11">
        <v>4.0000000000000001E-3</v>
      </c>
      <c r="AT15" s="11">
        <v>2.63E-2</v>
      </c>
      <c r="AU15" s="11">
        <v>1E-4</v>
      </c>
      <c r="AV15" s="11">
        <v>43.370100000000001</v>
      </c>
      <c r="AW15" s="11">
        <v>0.28079999999999999</v>
      </c>
      <c r="AX15" s="11">
        <v>0.60929999999999995</v>
      </c>
      <c r="AY15" s="11">
        <v>3.8999999999999998E-3</v>
      </c>
      <c r="AZ15" s="11">
        <v>0.50277469478357373</v>
      </c>
      <c r="BA15" s="11">
        <v>23.167300380228134</v>
      </c>
      <c r="BB15" s="11">
        <v>0.9172435494021397</v>
      </c>
      <c r="BC15" s="11">
        <v>0.77007749207467424</v>
      </c>
      <c r="BD15" s="11">
        <v>0.61117594471986303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2.8400000000000002E-2</v>
      </c>
      <c r="BJ15" s="4">
        <f>DSTDEV(PlotSort,"PhxRed",$BN$35:$BN$36)/SQRT($BH15)</f>
        <v>4.5591352563522682E-4</v>
      </c>
      <c r="BK15" s="4">
        <f>DAVERAGE(PlotSort,"PhxRedEdge",$BN$35:$BN$36)</f>
        <v>0.22839999999999999</v>
      </c>
      <c r="BL15" s="4">
        <f>DSTDEV(PlotSort,"PhxRedEdge",$BN$35:$BN$36)/SQRT($BH15)</f>
        <v>4.9865533473246121E-3</v>
      </c>
      <c r="BM15" s="4">
        <f>DAVERAGE(PlotSort,"TMRed",$BN$35:$BN$36)</f>
        <v>2.9675E-2</v>
      </c>
      <c r="BN15" s="4">
        <f>DSTDEV(PlotSort,"TMRed",$BN$35:$BN$36)/SQRT($BH15)</f>
        <v>7.4300307632510618E-4</v>
      </c>
      <c r="BO15" s="4">
        <f>DAVERAGE(PlotSort,"TMNIR",$BN$35:$BN$36)</f>
        <v>0.61133750000000009</v>
      </c>
      <c r="BP15" s="4">
        <f>DSTDEV(PlotSort,"TMNIR",$BN$35:$BN$36)/SQRT($BH15)</f>
        <v>8.4210182939560667E-3</v>
      </c>
      <c r="BQ15" s="4">
        <f>DAVERAGE(PlotSort,"NDRE",$BN$35:$BN$36)</f>
        <v>0.45583872880699061</v>
      </c>
      <c r="BR15" s="4">
        <f>DSTDEV(PlotSort,"NDRE",$BN$35:$BN$36)/SQRT($BH15)</f>
        <v>1.1960874700777002E-2</v>
      </c>
      <c r="BS15" s="4">
        <f>DAVERAGE(PlotSort,"rvi",$BN$35:$BN$36)</f>
        <v>20.686101826761554</v>
      </c>
      <c r="BT15" s="4">
        <f>DSTDEV(PlotSort,"rvi",$BN$35:$BN$36)/SQRT($BH15)</f>
        <v>0.55924930612129853</v>
      </c>
      <c r="BU15" s="17">
        <f>DAVERAGE(PlotSort,"ndvi",$BN$35:$BN$36)</f>
        <v>0.90732729979038906</v>
      </c>
      <c r="BV15" s="4">
        <f>DSTDEV(PlotSort,"ndvi",$BN$35:$BN$36)/SQRT($BH15)</f>
        <v>2.4868063981009448E-3</v>
      </c>
      <c r="BW15" s="17">
        <f>DAVERAGE(PlotSort,"SAVI",$BN$35:$BN$36)</f>
        <v>0.76439544924132696</v>
      </c>
      <c r="BX15" s="4">
        <f>DSTDEV(PlotSort,"SAVI",$BN$35:$BN$36)/SQRT($BH15)</f>
        <v>5.5518826812163578E-3</v>
      </c>
      <c r="BY15" s="17">
        <f>DAVERAGE(PlotSort,"CCCI",$BN$35:$BN$36)</f>
        <v>0.38440572753892799</v>
      </c>
      <c r="BZ15" s="4">
        <f>DSTDEV(PlotSort,"CCCI",$BN$35:$BN$36)/SQRT($BH15)</f>
        <v>5.9660964528868904E-2</v>
      </c>
    </row>
    <row r="16" spans="1:78" ht="13.5" customHeight="1" x14ac:dyDescent="0.2">
      <c r="B16" s="10">
        <v>241</v>
      </c>
      <c r="C16" s="10">
        <v>9.6029999999999998</v>
      </c>
      <c r="D16" s="10">
        <v>241.40011999999999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31</v>
      </c>
      <c r="Q16" s="24">
        <v>2.23</v>
      </c>
      <c r="R16" s="24">
        <v>2.2599999999999998</v>
      </c>
      <c r="S16" s="24">
        <v>46.23</v>
      </c>
      <c r="T16" s="24">
        <v>110.75</v>
      </c>
      <c r="U16" s="10">
        <v>1</v>
      </c>
      <c r="V16" s="10">
        <v>0</v>
      </c>
      <c r="W16" s="10">
        <v>1</v>
      </c>
      <c r="X16" s="10">
        <v>1</v>
      </c>
      <c r="Y16" s="10">
        <v>1</v>
      </c>
      <c r="Z16" s="10">
        <v>1</v>
      </c>
      <c r="AA16" s="10">
        <v>90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0.77910000000000001</v>
      </c>
      <c r="AK16" s="10">
        <v>2.3999999999999998E-3</v>
      </c>
      <c r="AL16" s="11">
        <v>2.6100000000000002E-2</v>
      </c>
      <c r="AM16" s="11">
        <v>1E-4</v>
      </c>
      <c r="AN16" s="11">
        <v>2.1118999999999999</v>
      </c>
      <c r="AO16" s="11">
        <v>4.2200000000000001E-2</v>
      </c>
      <c r="AP16" s="11">
        <v>0.20810000000000001</v>
      </c>
      <c r="AQ16" s="11">
        <v>4.1999999999999997E-3</v>
      </c>
      <c r="AR16" s="11">
        <v>1.4844999999999999</v>
      </c>
      <c r="AS16" s="11">
        <v>6.0299999999999999E-2</v>
      </c>
      <c r="AT16" s="11">
        <v>2.64E-2</v>
      </c>
      <c r="AU16" s="11">
        <v>1.1000000000000001E-3</v>
      </c>
      <c r="AV16" s="11">
        <v>39.083199999999998</v>
      </c>
      <c r="AW16" s="11">
        <v>0.37440000000000001</v>
      </c>
      <c r="AX16" s="11">
        <v>0.55000000000000004</v>
      </c>
      <c r="AY16" s="11">
        <v>5.3E-3</v>
      </c>
      <c r="AZ16" s="11">
        <v>0.45099591082970591</v>
      </c>
      <c r="BA16" s="11">
        <v>20.833333333333336</v>
      </c>
      <c r="BB16" s="11">
        <v>0.90839694656488557</v>
      </c>
      <c r="BC16" s="11">
        <v>0.72965440356744704</v>
      </c>
      <c r="BD16" s="11">
        <v>0.35586306659743289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2.7243749999999997E-2</v>
      </c>
      <c r="BJ16" s="4">
        <f>DSTDEV(PlotSort,"PhxRed",$BK$31:$BK$32)/SQRT($BH16)</f>
        <v>4.0732549944730935E-4</v>
      </c>
      <c r="BK16" s="4">
        <f>DAVERAGE(PlotSort,"PhxRedEdge",$BK$31:$BK$32)</f>
        <v>0.21743124999999996</v>
      </c>
      <c r="BL16" s="4">
        <f>DSTDEV(PlotSort,"PhxRedEdge",$BK$31:$BK$32)/SQRT($BH16)</f>
        <v>4.8192903933912653E-3</v>
      </c>
      <c r="BM16" s="4">
        <f>DAVERAGE(PlotSort,"TMRed",$BK$31:$BK$32)</f>
        <v>2.8556249999999998E-2</v>
      </c>
      <c r="BN16" s="4">
        <f>DSTDEV(PlotSort,"TMRed",$BK$31:$BK$32)/SQRT($BH16)</f>
        <v>5.9881610630198214E-4</v>
      </c>
      <c r="BO16" s="4">
        <f>DAVERAGE(PlotSort,"TMNIR",$BK$31:$BK$32)</f>
        <v>0.56834375000000004</v>
      </c>
      <c r="BP16" s="4">
        <f>DSTDEV(PlotSort,"TMNIR",$BK$31:$BK$32)/SQRT($BH16)</f>
        <v>6.9300310770707705E-3</v>
      </c>
      <c r="BQ16" s="4">
        <f>DAVERAGE(PlotSort,"NDRE",$BK$31:$BK$32)</f>
        <v>0.44739668650637182</v>
      </c>
      <c r="BR16" s="4">
        <f>DSTDEV(PlotSort,"NDRE",$BK$31:$BK$32)/SQRT($BH16)</f>
        <v>5.1587813904674599E-3</v>
      </c>
      <c r="BS16" s="4">
        <f>DAVERAGE(PlotSort,"rvi",$BK$31:$BK$32)</f>
        <v>19.974062701363586</v>
      </c>
      <c r="BT16" s="4">
        <f>DSTDEV(PlotSort,"rvi",$BK$31:$BK$32)/SQRT($BH16)</f>
        <v>0.27207227186483812</v>
      </c>
      <c r="BU16" s="17">
        <f>DAVERAGE(PlotSort,"ndvi",$BK$31:$BK$32)</f>
        <v>0.90440376610282014</v>
      </c>
      <c r="BV16" s="4">
        <f>DSTDEV(PlotSort,"ndvi",$BK$31:$BK$32)/SQRT($BH16)</f>
        <v>1.2368613558739958E-3</v>
      </c>
      <c r="BW16" s="17">
        <f>DAVERAGE(PlotSort,"SAVI",$BK$31:$BK$32)</f>
        <v>0.73776665351170367</v>
      </c>
      <c r="BX16" s="4">
        <f>DSTDEV(PlotSort,"SAVI",$BK$31:$BK$32)/SQRT($BH16)</f>
        <v>3.9367530030450498E-3</v>
      </c>
      <c r="BY16" s="17">
        <f>DAVERAGE(PlotSort,"CCCI",$BK$31:$BK$32)</f>
        <v>0.34689765286839802</v>
      </c>
      <c r="BZ16" s="4">
        <f>DSTDEV(PlotSort,"CCCI",$BK$31:$BK$32)/SQRT($BH16)</f>
        <v>2.5939175210749933E-2</v>
      </c>
    </row>
    <row r="17" spans="2:78" ht="13.5" customHeight="1" x14ac:dyDescent="0.2">
      <c r="B17" s="10">
        <v>241</v>
      </c>
      <c r="C17" s="10">
        <v>9.5939999999999994</v>
      </c>
      <c r="D17" s="10">
        <v>241.39975000000001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31</v>
      </c>
      <c r="Q17" s="24">
        <v>2.23</v>
      </c>
      <c r="R17" s="24">
        <v>2.2599999999999998</v>
      </c>
      <c r="S17" s="24">
        <v>46.33</v>
      </c>
      <c r="T17" s="24">
        <v>110.64</v>
      </c>
      <c r="U17" s="10">
        <v>1</v>
      </c>
      <c r="V17" s="10">
        <v>0</v>
      </c>
      <c r="W17" s="10">
        <v>1</v>
      </c>
      <c r="X17" s="10">
        <v>1</v>
      </c>
      <c r="Y17" s="10">
        <v>1</v>
      </c>
      <c r="Z17" s="10">
        <v>1</v>
      </c>
      <c r="AA17" s="10">
        <v>90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0.78859999999999997</v>
      </c>
      <c r="AK17" s="10">
        <v>8.2699999999999996E-2</v>
      </c>
      <c r="AL17" s="11">
        <v>2.6499999999999999E-2</v>
      </c>
      <c r="AM17" s="11">
        <v>2.8E-3</v>
      </c>
      <c r="AN17" s="11">
        <v>1.8742000000000001</v>
      </c>
      <c r="AO17" s="11">
        <v>0.15509999999999999</v>
      </c>
      <c r="AP17" s="11">
        <v>0.1852</v>
      </c>
      <c r="AQ17" s="11">
        <v>1.5299999999999999E-2</v>
      </c>
      <c r="AR17" s="11">
        <v>1.4054</v>
      </c>
      <c r="AS17" s="11">
        <v>0.14299999999999999</v>
      </c>
      <c r="AT17" s="11">
        <v>2.5000000000000001E-2</v>
      </c>
      <c r="AU17" s="11">
        <v>2.5000000000000001E-3</v>
      </c>
      <c r="AV17" s="11">
        <v>39.224600000000002</v>
      </c>
      <c r="AW17" s="11">
        <v>1.5391999999999999</v>
      </c>
      <c r="AX17" s="11">
        <v>0.55310000000000004</v>
      </c>
      <c r="AY17" s="11">
        <v>2.1700000000000001E-2</v>
      </c>
      <c r="AZ17" s="11">
        <v>0.49830692130570226</v>
      </c>
      <c r="BA17" s="11">
        <v>22.123999999999999</v>
      </c>
      <c r="BB17" s="11">
        <v>0.91350977339560624</v>
      </c>
      <c r="BC17" s="11">
        <v>0.73476486411279096</v>
      </c>
      <c r="BD17" s="11">
        <v>0.59798338907390403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2.6743749999999997E-2</v>
      </c>
      <c r="BJ17" s="4">
        <f>DSTDEV(PlotSort,"PhxRed",$BL$31:$BL$32)/SQRT($BH17)</f>
        <v>3.7616139599024951E-4</v>
      </c>
      <c r="BK17" s="4">
        <f>DAVERAGE(PlotSort,"PhxRedEdge",$BL$31:$BL$32)</f>
        <v>0.20280625000000002</v>
      </c>
      <c r="BL17" s="4">
        <f>DSTDEV(PlotSort,"PhxRedEdge",$BL$31:$BL$32)/SQRT($BH17)</f>
        <v>3.144962489839902E-3</v>
      </c>
      <c r="BM17" s="4">
        <f>DAVERAGE(PlotSort,"TMRed",$BL$31:$BL$32)</f>
        <v>2.6900000000000004E-2</v>
      </c>
      <c r="BN17" s="4">
        <f>DSTDEV(PlotSort,"TMRed",$BL$31:$BL$32)/SQRT($BH17)</f>
        <v>4.1372293466360622E-4</v>
      </c>
      <c r="BO17" s="4">
        <f>DAVERAGE(PlotSort,"TMNIR",$BL$31:$BL$32)</f>
        <v>0.59625000000000006</v>
      </c>
      <c r="BP17" s="4">
        <f>DSTDEV(PlotSort,"TMNIR",$BL$31:$BL$32)/SQRT($BH17)</f>
        <v>6.7780220812072682E-3</v>
      </c>
      <c r="BQ17" s="4">
        <f>DAVERAGE(PlotSort,"NDRE",$BL$31:$BL$32)</f>
        <v>0.49254292954569207</v>
      </c>
      <c r="BR17" s="4">
        <f>DSTDEV(PlotSort,"NDRE",$BL$31:$BL$32)/SQRT($BH17)</f>
        <v>4.0458643645026552E-3</v>
      </c>
      <c r="BS17" s="4">
        <f>DAVERAGE(PlotSort,"rvi",$BL$31:$BL$32)</f>
        <v>22.193824471582186</v>
      </c>
      <c r="BT17" s="4">
        <f>DSTDEV(PlotSort,"rvi",$BL$31:$BL$32)/SQRT($BH17)</f>
        <v>0.18222964314554937</v>
      </c>
      <c r="BU17" s="17">
        <f>DAVERAGE(PlotSort,"ndvi",$BL$31:$BL$32)</f>
        <v>0.91368944451451661</v>
      </c>
      <c r="BV17" s="4">
        <f>DSTDEV(PlotSort,"ndvi",$BL$31:$BL$32)/SQRT($BH17)</f>
        <v>6.8527450250483271E-4</v>
      </c>
      <c r="BW17" s="17">
        <f>DAVERAGE(PlotSort,"SAVI",$BL$31:$BL$32)</f>
        <v>0.76002656026037396</v>
      </c>
      <c r="BX17" s="4">
        <f>DSTDEV(PlotSort,"SAVI",$BL$31:$BL$32)/SQRT($BH17)</f>
        <v>3.7975697866616041E-3</v>
      </c>
      <c r="BY17" s="17">
        <f>DAVERAGE(PlotSort,"CCCI",$BL$31:$BL$32)</f>
        <v>0.56618297520059424</v>
      </c>
      <c r="BZ17" s="4">
        <f>DSTDEV(PlotSort,"CCCI",$BL$31:$BL$32)/SQRT($BH17)</f>
        <v>2.0879721029246078E-2</v>
      </c>
    </row>
    <row r="18" spans="2:78" ht="13.5" customHeight="1" x14ac:dyDescent="0.2">
      <c r="B18" s="10">
        <v>241</v>
      </c>
      <c r="C18" s="10">
        <v>9.6639999999999997</v>
      </c>
      <c r="D18" s="10">
        <v>241.40267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31</v>
      </c>
      <c r="Q18" s="24">
        <v>2.23</v>
      </c>
      <c r="R18" s="24">
        <v>2.2599999999999998</v>
      </c>
      <c r="S18" s="24">
        <v>45.51</v>
      </c>
      <c r="T18" s="24">
        <v>111.52</v>
      </c>
      <c r="U18" s="10">
        <v>1</v>
      </c>
      <c r="V18" s="10">
        <v>0</v>
      </c>
      <c r="W18" s="10">
        <v>1</v>
      </c>
      <c r="X18" s="10">
        <v>1</v>
      </c>
      <c r="Y18" s="10">
        <v>1</v>
      </c>
      <c r="Z18" s="10">
        <v>1</v>
      </c>
      <c r="AA18" s="10">
        <v>90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0.90739999999999998</v>
      </c>
      <c r="AK18" s="10">
        <v>1.0200000000000001E-2</v>
      </c>
      <c r="AL18" s="11">
        <v>0.03</v>
      </c>
      <c r="AM18" s="11">
        <v>2.9999999999999997E-4</v>
      </c>
      <c r="AN18" s="11">
        <v>2.5352000000000001</v>
      </c>
      <c r="AO18" s="11">
        <v>5.3400000000000003E-2</v>
      </c>
      <c r="AP18" s="11">
        <v>0.24590000000000001</v>
      </c>
      <c r="AQ18" s="11">
        <v>5.1999999999999998E-3</v>
      </c>
      <c r="AR18" s="11">
        <v>1.8818999999999999</v>
      </c>
      <c r="AS18" s="11">
        <v>8.8999999999999999E-3</v>
      </c>
      <c r="AT18" s="11">
        <v>3.3000000000000002E-2</v>
      </c>
      <c r="AU18" s="11">
        <v>2.0000000000000001E-4</v>
      </c>
      <c r="AV18" s="11">
        <v>44.574399999999997</v>
      </c>
      <c r="AW18" s="11">
        <v>0.56579999999999997</v>
      </c>
      <c r="AX18" s="11">
        <v>0.61899999999999999</v>
      </c>
      <c r="AY18" s="11">
        <v>7.9000000000000008E-3</v>
      </c>
      <c r="AZ18" s="11">
        <v>0.43137935021389756</v>
      </c>
      <c r="BA18" s="11">
        <v>18.757575757575758</v>
      </c>
      <c r="BB18" s="11">
        <v>0.89877300613496924</v>
      </c>
      <c r="BC18" s="11">
        <v>0.76302083333333326</v>
      </c>
      <c r="BD18" s="11">
        <v>0.27480337439677194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2.6800000000000001E-2</v>
      </c>
      <c r="BJ18" s="4">
        <f>DSTDEV(PlotSort,"PhxRed",$BJ$35:$BJ$36)/SQRT($BH18)</f>
        <v>4.4981477669517848E-4</v>
      </c>
      <c r="BK18" s="4">
        <f>DAVERAGE(PlotSort,"PhxRedEdge",$BJ$35:$BJ$36)</f>
        <v>0.20581249999999998</v>
      </c>
      <c r="BL18" s="4">
        <f>DSTDEV(PlotSort,"PhxRedEdge",$BJ$35:$BJ$36)/SQRT($BH18)</f>
        <v>4.55535284948744E-3</v>
      </c>
      <c r="BM18" s="4">
        <f>DAVERAGE(PlotSort,"TMRed",$BJ$35:$BJ$36)</f>
        <v>2.7425000000000005E-2</v>
      </c>
      <c r="BN18" s="4">
        <f>DSTDEV(PlotSort,"TMRed",$BJ$35:$BJ$36)/SQRT($BH18)</f>
        <v>6.108395861435307E-4</v>
      </c>
      <c r="BO18" s="4">
        <f>DAVERAGE(PlotSort,"TMNIR",$BJ$35:$BJ$36)</f>
        <v>0.58162499999999984</v>
      </c>
      <c r="BP18" s="4">
        <f>DSTDEV(PlotSort,"TMNIR",$BJ$35:$BJ$36)/SQRT($BH18)</f>
        <v>9.2515651828938266E-3</v>
      </c>
      <c r="BQ18" s="4">
        <f>DAVERAGE(PlotSort,"NDRE",$BJ$35:$BJ$36)</f>
        <v>0.47752962984195019</v>
      </c>
      <c r="BR18" s="4">
        <f>DSTDEV(PlotSort,"NDRE",$BJ$35:$BJ$36)/SQRT($BH18)</f>
        <v>6.418147585534207E-3</v>
      </c>
      <c r="BS18" s="4">
        <f>DAVERAGE(PlotSort,"rvi",$BJ$35:$BJ$36)</f>
        <v>21.283923324366601</v>
      </c>
      <c r="BT18" s="4">
        <f>DSTDEV(PlotSort,"rvi",$BJ$35:$BJ$36)/SQRT($BH18)</f>
        <v>0.33455977933862213</v>
      </c>
      <c r="BU18" s="17">
        <f>DAVERAGE(PlotSort,"ndvi",$BJ$35:$BJ$36)</f>
        <v>0.90993406229961749</v>
      </c>
      <c r="BV18" s="4">
        <f>DSTDEV(PlotSort,"ndvi",$BJ$35:$BJ$36)/SQRT($BH18)</f>
        <v>1.402592485516355E-3</v>
      </c>
      <c r="BW18" s="17">
        <f>DAVERAGE(PlotSort,"SAVI",$BJ$35:$BJ$36)</f>
        <v>0.74885438393448689</v>
      </c>
      <c r="BX18" s="4">
        <f>DSTDEV(PlotSort,"SAVI",$BJ$35:$BJ$36)/SQRT($BH18)</f>
        <v>5.5306470108755727E-3</v>
      </c>
      <c r="BY18" s="17">
        <f>DAVERAGE(PlotSort,"CCCI",$BJ$35:$BJ$36)</f>
        <v>0.49521813231921069</v>
      </c>
      <c r="BZ18" s="4">
        <f>DSTDEV(PlotSort,"CCCI",$BJ$35:$BJ$36)/SQRT($BH18)</f>
        <v>3.1489047288221737E-2</v>
      </c>
    </row>
    <row r="19" spans="2:78" ht="13.5" customHeight="1" x14ac:dyDescent="0.2">
      <c r="B19" s="10">
        <v>241</v>
      </c>
      <c r="C19" s="10">
        <v>9.6709999999999994</v>
      </c>
      <c r="D19" s="10">
        <v>241.40296000000001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31</v>
      </c>
      <c r="Q19" s="24">
        <v>2.23</v>
      </c>
      <c r="R19" s="24">
        <v>2.2599999999999998</v>
      </c>
      <c r="S19" s="24">
        <v>45.43</v>
      </c>
      <c r="T19" s="24">
        <v>111.61</v>
      </c>
      <c r="U19" s="10">
        <v>1</v>
      </c>
      <c r="V19" s="10">
        <v>0</v>
      </c>
      <c r="W19" s="10">
        <v>1</v>
      </c>
      <c r="X19" s="10">
        <v>1</v>
      </c>
      <c r="Y19" s="10">
        <v>1</v>
      </c>
      <c r="Z19" s="10">
        <v>1</v>
      </c>
      <c r="AA19" s="10">
        <v>90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0.80289999999999995</v>
      </c>
      <c r="AK19" s="10">
        <v>5.7700000000000001E-2</v>
      </c>
      <c r="AL19" s="11">
        <v>2.6499999999999999E-2</v>
      </c>
      <c r="AM19" s="11">
        <v>1.9E-3</v>
      </c>
      <c r="AN19" s="11">
        <v>2.1720999999999999</v>
      </c>
      <c r="AO19" s="11">
        <v>5.7000000000000002E-2</v>
      </c>
      <c r="AP19" s="11">
        <v>0.21029999999999999</v>
      </c>
      <c r="AQ19" s="11">
        <v>5.4999999999999997E-3</v>
      </c>
      <c r="AR19" s="11">
        <v>1.5739000000000001</v>
      </c>
      <c r="AS19" s="11">
        <v>7.1099999999999997E-2</v>
      </c>
      <c r="AT19" s="11">
        <v>2.75E-2</v>
      </c>
      <c r="AU19" s="11">
        <v>1.1999999999999999E-3</v>
      </c>
      <c r="AV19" s="11">
        <v>44.272799999999997</v>
      </c>
      <c r="AW19" s="11">
        <v>0.1144</v>
      </c>
      <c r="AX19" s="11">
        <v>0.6139</v>
      </c>
      <c r="AY19" s="11">
        <v>1.6000000000000001E-3</v>
      </c>
      <c r="AZ19" s="11">
        <v>0.48968696918223731</v>
      </c>
      <c r="BA19" s="11">
        <v>22.323636363636364</v>
      </c>
      <c r="BB19" s="11">
        <v>0.91425007795447466</v>
      </c>
      <c r="BC19" s="11">
        <v>0.77063255650954976</v>
      </c>
      <c r="BD19" s="11">
        <v>0.54920191048409606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2.7187499999999993E-2</v>
      </c>
      <c r="BJ19" s="4">
        <f>DSTDEV(PlotSort,"PhxRed",$BK$35:$BK$36)/SQRT($BH19)</f>
        <v>3.2925104403782831E-4</v>
      </c>
      <c r="BK19" s="4">
        <f>DAVERAGE(PlotSort,"PhxRedEdge",$BK$35:$BK$36)</f>
        <v>0.214425</v>
      </c>
      <c r="BL19" s="4">
        <f>DSTDEV(PlotSort,"PhxRedEdge",$BK$35:$BK$36)/SQRT($BH19)</f>
        <v>4.1258080016727226E-3</v>
      </c>
      <c r="BM19" s="4">
        <f>DAVERAGE(PlotSort,"TMRed",$BK$35:$BK$36)</f>
        <v>2.8031250000000001E-2</v>
      </c>
      <c r="BN19" s="4">
        <f>DSTDEV(PlotSort,"TMRed",$BK$35:$BK$36)/SQRT($BH19)</f>
        <v>4.856026110240074E-4</v>
      </c>
      <c r="BO19" s="4">
        <f>DAVERAGE(PlotSort,"TMNIR",$BK$35:$BK$36)</f>
        <v>0.58296875000000015</v>
      </c>
      <c r="BP19" s="4">
        <f>DSTDEV(PlotSort,"TMNIR",$BK$35:$BK$36)/SQRT($BH19)</f>
        <v>5.8543909357991041E-3</v>
      </c>
      <c r="BQ19" s="4">
        <f>DAVERAGE(PlotSort,"NDRE",$BK$35:$BK$36)</f>
        <v>0.4624099862101137</v>
      </c>
      <c r="BR19" s="4">
        <f>DSTDEV(PlotSort,"NDRE",$BK$35:$BK$36)/SQRT($BH19)</f>
        <v>7.8809102706862873E-3</v>
      </c>
      <c r="BS19" s="4">
        <f>DAVERAGE(PlotSort,"rvi",$BK$35:$BK$36)</f>
        <v>20.883963848579164</v>
      </c>
      <c r="BT19" s="4">
        <f>DSTDEV(PlotSort,"rvi",$BK$35:$BK$36)/SQRT($BH19)</f>
        <v>0.39269989705787939</v>
      </c>
      <c r="BU19" s="17">
        <f>DAVERAGE(PlotSort,"ndvi",$BK$35:$BK$36)</f>
        <v>0.90815914831771916</v>
      </c>
      <c r="BV19" s="4">
        <f>DSTDEV(PlotSort,"ndvi",$BK$35:$BK$36)/SQRT($BH19)</f>
        <v>1.6737019670243257E-3</v>
      </c>
      <c r="BW19" s="17">
        <f>DAVERAGE(PlotSort,"SAVI",$BK$35:$BK$36)</f>
        <v>0.74893882983759064</v>
      </c>
      <c r="BX19" s="4">
        <f>DSTDEV(PlotSort,"SAVI",$BK$35:$BK$36)/SQRT($BH19)</f>
        <v>3.9809606936358662E-3</v>
      </c>
      <c r="BY19" s="17">
        <f>DAVERAGE(PlotSort,"CCCI",$BK$35:$BK$36)</f>
        <v>0.41786249574978146</v>
      </c>
      <c r="BZ19" s="4">
        <f>DSTDEV(PlotSort,"CCCI",$BK$35:$BK$36)/SQRT($BH19)</f>
        <v>3.8995496292893332E-2</v>
      </c>
    </row>
    <row r="20" spans="2:78" ht="13.5" customHeight="1" x14ac:dyDescent="0.2">
      <c r="B20" s="10">
        <v>241</v>
      </c>
      <c r="C20" s="10">
        <v>9.6790000000000003</v>
      </c>
      <c r="D20" s="10">
        <v>241.40329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31</v>
      </c>
      <c r="Q20" s="24">
        <v>2.23</v>
      </c>
      <c r="R20" s="24">
        <v>2.2599999999999998</v>
      </c>
      <c r="S20" s="24">
        <v>45.34</v>
      </c>
      <c r="T20" s="24">
        <v>111.71</v>
      </c>
      <c r="U20" s="10">
        <v>1</v>
      </c>
      <c r="V20" s="10">
        <v>0</v>
      </c>
      <c r="W20" s="10">
        <v>1</v>
      </c>
      <c r="X20" s="10">
        <v>1</v>
      </c>
      <c r="Y20" s="10">
        <v>1</v>
      </c>
      <c r="Z20" s="10">
        <v>1</v>
      </c>
      <c r="AA20" s="10">
        <v>90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0.78520000000000001</v>
      </c>
      <c r="AK20" s="10">
        <v>6.59E-2</v>
      </c>
      <c r="AL20" s="11">
        <v>2.5899999999999999E-2</v>
      </c>
      <c r="AM20" s="11">
        <v>2.2000000000000001E-3</v>
      </c>
      <c r="AN20" s="11">
        <v>1.9956</v>
      </c>
      <c r="AO20" s="11">
        <v>0.2404</v>
      </c>
      <c r="AP20" s="11">
        <v>0.1928</v>
      </c>
      <c r="AQ20" s="11">
        <v>2.3199999999999998E-2</v>
      </c>
      <c r="AR20" s="11">
        <v>1.5243</v>
      </c>
      <c r="AS20" s="11">
        <v>9.2100000000000001E-2</v>
      </c>
      <c r="AT20" s="11">
        <v>2.6599999999999999E-2</v>
      </c>
      <c r="AU20" s="11">
        <v>1.6000000000000001E-3</v>
      </c>
      <c r="AV20" s="11">
        <v>42.238599999999998</v>
      </c>
      <c r="AW20" s="11">
        <v>1.5704</v>
      </c>
      <c r="AX20" s="11">
        <v>0.5847</v>
      </c>
      <c r="AY20" s="11">
        <v>2.1700000000000001E-2</v>
      </c>
      <c r="AZ20" s="11">
        <v>0.50405144694533766</v>
      </c>
      <c r="BA20" s="11">
        <v>21.981203007518797</v>
      </c>
      <c r="BB20" s="11">
        <v>0.91297235399967291</v>
      </c>
      <c r="BC20" s="11">
        <v>0.75330693782057057</v>
      </c>
      <c r="BD20" s="11">
        <v>0.63065826311092099</v>
      </c>
      <c r="BE20" s="27"/>
    </row>
    <row r="21" spans="2:78" ht="13.5" customHeight="1" x14ac:dyDescent="0.2">
      <c r="B21" s="10">
        <v>241</v>
      </c>
      <c r="C21" s="10">
        <v>9.6869999999999994</v>
      </c>
      <c r="D21" s="10">
        <v>241.40362999999999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31</v>
      </c>
      <c r="Q21" s="24">
        <v>2.23</v>
      </c>
      <c r="R21" s="24">
        <v>2.2599999999999998</v>
      </c>
      <c r="S21" s="24">
        <v>45.24</v>
      </c>
      <c r="T21" s="24">
        <v>111.81</v>
      </c>
      <c r="U21" s="10">
        <v>1</v>
      </c>
      <c r="V21" s="10">
        <v>0</v>
      </c>
      <c r="W21" s="10">
        <v>1</v>
      </c>
      <c r="X21" s="10">
        <v>1</v>
      </c>
      <c r="Y21" s="10">
        <v>1</v>
      </c>
      <c r="Z21" s="10">
        <v>1</v>
      </c>
      <c r="AA21" s="10">
        <v>90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0.89700000000000002</v>
      </c>
      <c r="AK21" s="10">
        <v>2.1000000000000001E-2</v>
      </c>
      <c r="AL21" s="11">
        <v>2.9499999999999998E-2</v>
      </c>
      <c r="AM21" s="11">
        <v>6.9999999999999999E-4</v>
      </c>
      <c r="AN21" s="11">
        <v>2.2555999999999998</v>
      </c>
      <c r="AO21" s="11">
        <v>0.1217</v>
      </c>
      <c r="AP21" s="11">
        <v>0.2175</v>
      </c>
      <c r="AQ21" s="11">
        <v>1.17E-2</v>
      </c>
      <c r="AR21" s="11">
        <v>1.6914</v>
      </c>
      <c r="AS21" s="11">
        <v>0.1037</v>
      </c>
      <c r="AT21" s="11">
        <v>2.9499999999999998E-2</v>
      </c>
      <c r="AU21" s="11">
        <v>1.8E-3</v>
      </c>
      <c r="AV21" s="11">
        <v>46.2072</v>
      </c>
      <c r="AW21" s="11">
        <v>1.4914000000000001</v>
      </c>
      <c r="AX21" s="11">
        <v>0.63849999999999996</v>
      </c>
      <c r="AY21" s="11">
        <v>2.06E-2</v>
      </c>
      <c r="AZ21" s="11">
        <v>0.49182242990654196</v>
      </c>
      <c r="BA21" s="11">
        <v>21.64406779661017</v>
      </c>
      <c r="BB21" s="11">
        <v>0.91167664670658688</v>
      </c>
      <c r="BC21" s="11">
        <v>0.78210616438356173</v>
      </c>
      <c r="BD21" s="11">
        <v>0.56821749264954791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0.26450000000000001</v>
      </c>
      <c r="BJ21" s="4"/>
      <c r="BK21" s="4">
        <f>DAVERAGE(PlotSort2,"PhxRedEdge",$BO$31:$BO$32)</f>
        <v>0.28599999999999998</v>
      </c>
      <c r="BL21" s="4"/>
      <c r="BM21" s="4">
        <f>DAVERAGE(PlotSort2,"TMRed",$BO$31:$BO$32)</f>
        <v>0.25829999999999997</v>
      </c>
      <c r="BN21" s="4"/>
      <c r="BO21" s="4">
        <f>DAVERAGE(PlotSort2,"TMNIR",$BO$31:$BO$32)</f>
        <v>0.32340000000000002</v>
      </c>
      <c r="BP21" s="4"/>
      <c r="BQ21" s="4">
        <f>DAVERAGE(PlotSort2,"NDRE",$BO$31:$BO$32)</f>
        <v>6.1371841155234738E-2</v>
      </c>
      <c r="BR21" s="4"/>
      <c r="BS21" s="4">
        <f>DAVERAGE(PlotSort2,"rvi",$BO$31:$BO$32)</f>
        <v>1.2520325203252034</v>
      </c>
      <c r="BT21" s="4"/>
      <c r="BU21" s="17">
        <f>DAVERAGE(PlotSort2,"ndvi",$BO$31:$BO$32)</f>
        <v>0.1119133574007221</v>
      </c>
      <c r="BV21" s="4"/>
      <c r="BW21" s="17">
        <f>DAVERAGE(PlotSort2,"SAVI",$BO$31:$BO$32)</f>
        <v>9.0274567809928874E-2</v>
      </c>
      <c r="BX21" s="4"/>
      <c r="BY21" s="17">
        <f>DAVERAGE(PlotSort2,"CCCI",$BO$31:$BO$32)</f>
        <v>0.54453801684303249</v>
      </c>
      <c r="BZ21" s="4"/>
    </row>
    <row r="22" spans="2:78" ht="13.5" customHeight="1" x14ac:dyDescent="0.2">
      <c r="B22" s="10">
        <v>241</v>
      </c>
      <c r="C22" s="10">
        <v>9.6940000000000008</v>
      </c>
      <c r="D22" s="10">
        <v>241.40392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31</v>
      </c>
      <c r="Q22" s="24">
        <v>2.23</v>
      </c>
      <c r="R22" s="24">
        <v>2.2599999999999998</v>
      </c>
      <c r="S22" s="24">
        <v>45.16</v>
      </c>
      <c r="T22" s="24">
        <v>111.9</v>
      </c>
      <c r="U22" s="10">
        <v>1</v>
      </c>
      <c r="V22" s="10">
        <v>0</v>
      </c>
      <c r="W22" s="10">
        <v>1</v>
      </c>
      <c r="X22" s="10">
        <v>1</v>
      </c>
      <c r="Y22" s="10">
        <v>1</v>
      </c>
      <c r="Z22" s="10">
        <v>1</v>
      </c>
      <c r="AA22" s="10">
        <v>90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0.76100000000000001</v>
      </c>
      <c r="AK22" s="10">
        <v>2.6599999999999999E-2</v>
      </c>
      <c r="AL22" s="11">
        <v>2.5000000000000001E-2</v>
      </c>
      <c r="AM22" s="11">
        <v>8.9999999999999998E-4</v>
      </c>
      <c r="AN22" s="11">
        <v>1.9418</v>
      </c>
      <c r="AO22" s="11">
        <v>7.8100000000000003E-2</v>
      </c>
      <c r="AP22" s="11">
        <v>0.18690000000000001</v>
      </c>
      <c r="AQ22" s="11">
        <v>7.4999999999999997E-3</v>
      </c>
      <c r="AR22" s="11">
        <v>1.4411</v>
      </c>
      <c r="AS22" s="11">
        <v>4.4699999999999997E-2</v>
      </c>
      <c r="AT22" s="11">
        <v>2.5100000000000001E-2</v>
      </c>
      <c r="AU22" s="11">
        <v>8.0000000000000004E-4</v>
      </c>
      <c r="AV22" s="11">
        <v>42.588000000000001</v>
      </c>
      <c r="AW22" s="11">
        <v>0.44719999999999999</v>
      </c>
      <c r="AX22" s="11">
        <v>0.58760000000000001</v>
      </c>
      <c r="AY22" s="11">
        <v>6.1999999999999998E-3</v>
      </c>
      <c r="AZ22" s="11">
        <v>0.51736604260813435</v>
      </c>
      <c r="BA22" s="11">
        <v>23.410358565737052</v>
      </c>
      <c r="BB22" s="11">
        <v>0.91806756977313531</v>
      </c>
      <c r="BC22" s="11">
        <v>0.75829064437853866</v>
      </c>
      <c r="BD22" s="11">
        <v>0.68740215092035761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0.33030000000000004</v>
      </c>
      <c r="BJ22" s="4">
        <f>DSTDEV(PlotSort2,"PhxRed",$BP$31:$BP$32)/SQRT($BH22)</f>
        <v>1.3999999999999844E-3</v>
      </c>
      <c r="BK22" s="4">
        <f>DAVERAGE(PlotSort2,"PhxRedEdge",$BP$31:$BP$32)</f>
        <v>0.35635</v>
      </c>
      <c r="BL22" s="4">
        <f>DSTDEV(PlotSort2,"PhxRedEdge",$BP$31:$BP$32)/SQRT($BH22)</f>
        <v>1.1499999999999844E-3</v>
      </c>
      <c r="BM22" s="4">
        <f>DAVERAGE(PlotSort2,"TMRed",$BP$31:$BP$32)</f>
        <v>0.32469999999999999</v>
      </c>
      <c r="BN22" s="4">
        <f>DSTDEV(PlotSort2,"TMRed",$BP$31:$BP$32)/SQRT($BH22)</f>
        <v>1.2000000000000064E-3</v>
      </c>
      <c r="BO22" s="4">
        <f>DAVERAGE(PlotSort2,"TMNIR",$BP$31:$BP$32)</f>
        <v>0.39415</v>
      </c>
      <c r="BP22" s="4">
        <f>DSTDEV(PlotSort2,"TMNIR",$BP$31:$BP$32)/SQRT($BH22)</f>
        <v>8.500000000000173E-4</v>
      </c>
      <c r="BQ22" s="4">
        <f>DAVERAGE(PlotSort2,"NDRE",$BP$31:$BP$32)</f>
        <v>5.0367845325201901E-2</v>
      </c>
      <c r="BR22" s="4">
        <f>DSTDEV(PlotSort2,"NDRE",$BP$31:$BP$32)/SQRT($BH22)</f>
        <v>5.3395828201248732E-4</v>
      </c>
      <c r="BS22" s="4">
        <f>DAVERAGE(PlotSort2,"rvi",$BP$31:$BP$32)</f>
        <v>1.2138966495350174</v>
      </c>
      <c r="BT22" s="4">
        <f>DSTDEV(PlotSort2,"rvi",$BP$31:$BP$32)/SQRT($BH22)</f>
        <v>1.8684200167601306E-3</v>
      </c>
      <c r="BU22" s="17">
        <f>DAVERAGE(PlotSort2,"ndvi",$BP$31:$BP$32)</f>
        <v>9.6614819428343518E-2</v>
      </c>
      <c r="BV22" s="4">
        <f>DSTDEV(PlotSort2,"ndvi",$BP$31:$BP$32)/SQRT($BH22)</f>
        <v>7.6241271451359799E-4</v>
      </c>
      <c r="BW22" s="17">
        <f>DAVERAGE(PlotSort2,"SAVI",$BP$31:$BP$32)</f>
        <v>8.5470876401038232E-2</v>
      </c>
      <c r="BX22" s="4">
        <f>DSTDEV(PlotSort2,"SAVI",$BP$31:$BP$32)/SQRT($BH22)</f>
        <v>5.7448849048046674E-4</v>
      </c>
      <c r="BY22" s="17">
        <f>DAVERAGE(PlotSort2,"CCCI",$BP$31:$BP$32)</f>
        <v>0.48928198684451812</v>
      </c>
      <c r="BZ22" s="4">
        <f>DSTDEV(PlotSort2,"CCCI",$BP$31:$BP$32)/SQRT($BH22)</f>
        <v>2.6069121968127491E-3</v>
      </c>
    </row>
    <row r="23" spans="2:78" ht="13.5" customHeight="1" x14ac:dyDescent="0.2">
      <c r="B23" s="10">
        <v>241</v>
      </c>
      <c r="C23" s="10">
        <v>9.7029999999999994</v>
      </c>
      <c r="D23" s="10">
        <v>241.40429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31</v>
      </c>
      <c r="Q23" s="24">
        <v>2.23</v>
      </c>
      <c r="R23" s="24">
        <v>2.2599999999999998</v>
      </c>
      <c r="S23" s="24">
        <v>45.06</v>
      </c>
      <c r="T23" s="24">
        <v>112.02</v>
      </c>
      <c r="U23" s="10">
        <v>1</v>
      </c>
      <c r="V23" s="10">
        <v>0</v>
      </c>
      <c r="W23" s="10">
        <v>1</v>
      </c>
      <c r="X23" s="10">
        <v>1</v>
      </c>
      <c r="Y23" s="10">
        <v>1</v>
      </c>
      <c r="Z23" s="10">
        <v>1</v>
      </c>
      <c r="AA23" s="10">
        <v>90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0.74170000000000003</v>
      </c>
      <c r="AK23" s="10">
        <v>2.4199999999999999E-2</v>
      </c>
      <c r="AL23" s="11">
        <v>2.4299999999999999E-2</v>
      </c>
      <c r="AM23" s="11">
        <v>8.0000000000000004E-4</v>
      </c>
      <c r="AN23" s="11">
        <v>1.9202999999999999</v>
      </c>
      <c r="AO23" s="11">
        <v>2.1600000000000001E-2</v>
      </c>
      <c r="AP23" s="11">
        <v>0.18440000000000001</v>
      </c>
      <c r="AQ23" s="11">
        <v>2.0999999999999999E-3</v>
      </c>
      <c r="AR23" s="11">
        <v>1.4076</v>
      </c>
      <c r="AS23" s="11">
        <v>6.1199999999999997E-2</v>
      </c>
      <c r="AT23" s="11">
        <v>2.4500000000000001E-2</v>
      </c>
      <c r="AU23" s="11">
        <v>1.1000000000000001E-3</v>
      </c>
      <c r="AV23" s="11">
        <v>37.924599999999998</v>
      </c>
      <c r="AW23" s="11">
        <v>0.64270000000000005</v>
      </c>
      <c r="AX23" s="11">
        <v>0.52229999999999999</v>
      </c>
      <c r="AY23" s="11">
        <v>8.8999999999999999E-3</v>
      </c>
      <c r="AZ23" s="11">
        <v>0.47813782368756186</v>
      </c>
      <c r="BA23" s="11">
        <v>21.318367346938775</v>
      </c>
      <c r="BB23" s="11">
        <v>0.91038771031455745</v>
      </c>
      <c r="BC23" s="11">
        <v>0.7133167749331295</v>
      </c>
      <c r="BD23" s="11">
        <v>0.49771604112311524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0.21330000000000002</v>
      </c>
      <c r="BJ23" s="4">
        <f>DSTDEV(PlotSort2,"PhxRed",$BQ$31:$BQ$32)/SQRT($BH23)</f>
        <v>6.0200000000000017E-2</v>
      </c>
      <c r="BK23" s="4">
        <f>DAVERAGE(PlotSort2,"PhxRedEdge",$BQ$31:$BQ$32)</f>
        <v>0.27115</v>
      </c>
      <c r="BL23" s="4">
        <f>DSTDEV(PlotSort2,"PhxRedEdge",$BQ$31:$BQ$32)/SQRT($BH23)</f>
        <v>6.0149999999999981E-2</v>
      </c>
      <c r="BM23" s="4">
        <f>DAVERAGE(PlotSort2,"TMRed",$BQ$31:$BQ$32)</f>
        <v>0.21645</v>
      </c>
      <c r="BN23" s="4">
        <f>DSTDEV(PlotSort2,"TMRed",$BQ$31:$BQ$32)/SQRT($BH23)</f>
        <v>6.0649999999999996E-2</v>
      </c>
      <c r="BO23" s="4">
        <f>DAVERAGE(PlotSort2,"TMNIR",$BQ$31:$BQ$32)</f>
        <v>0.30630000000000002</v>
      </c>
      <c r="BP23" s="4">
        <f>DSTDEV(PlotSort2,"TMNIR",$BQ$31:$BQ$32)/SQRT($BH23)</f>
        <v>6.5899999999999917E-2</v>
      </c>
      <c r="BQ23" s="4">
        <f>DAVERAGE(PlotSort2,"NDRE",$BQ$31:$BQ$32)</f>
        <v>6.1634293246722899E-2</v>
      </c>
      <c r="BR23" s="4">
        <f>DSTDEV(PlotSort2,"NDRE",$BQ$31:$BQ$32)/SQRT($BH23)</f>
        <v>3.4964112282438835E-3</v>
      </c>
      <c r="BS23" s="4">
        <f>DAVERAGE(PlotSort2,"rvi",$BQ$31:$BQ$32)</f>
        <v>1.4431006263755966</v>
      </c>
      <c r="BT23" s="4">
        <f>DSTDEV(PlotSort2,"rvi",$BQ$31:$BQ$32)/SQRT($BH23)</f>
        <v>9.9903224715546135E-2</v>
      </c>
      <c r="BU23" s="17">
        <f>DAVERAGE(PlotSort2,"ndvi",$BQ$31:$BQ$32)</f>
        <v>0.17999697262605563</v>
      </c>
      <c r="BV23" s="4">
        <f>DSTDEV(PlotSort2,"ndvi",$BQ$31:$BQ$32)/SQRT($BH23)</f>
        <v>3.3531548322960077E-2</v>
      </c>
      <c r="BW23" s="17">
        <f>DAVERAGE(PlotSort2,"SAVI",$BQ$31:$BQ$32)</f>
        <v>0.13285844329761243</v>
      </c>
      <c r="BX23" s="4">
        <f>DSTDEV(PlotSort2,"SAVI",$BQ$31:$BQ$32)/SQRT($BH23)</f>
        <v>8.7394143234543059E-3</v>
      </c>
      <c r="BY23" s="17">
        <f>DAVERAGE(PlotSort2,"CCCI",$BQ$31:$BQ$32)</f>
        <v>7.255204139239399E-3</v>
      </c>
      <c r="BZ23" s="4">
        <f>DSTDEV(PlotSort2,"CCCI",$BQ$31:$BQ$32)/SQRT($BH23)</f>
        <v>0.17521975847071125</v>
      </c>
    </row>
    <row r="24" spans="2:78" ht="13.5" customHeight="1" x14ac:dyDescent="0.2">
      <c r="B24" s="10">
        <v>241</v>
      </c>
      <c r="C24" s="10">
        <v>9.7100000000000009</v>
      </c>
      <c r="D24" s="10">
        <v>241.40458000000001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31</v>
      </c>
      <c r="Q24" s="24">
        <v>2.23</v>
      </c>
      <c r="R24" s="24">
        <v>2.2599999999999998</v>
      </c>
      <c r="S24" s="24">
        <v>44.97</v>
      </c>
      <c r="T24" s="24">
        <v>112.11</v>
      </c>
      <c r="U24" s="10">
        <v>1</v>
      </c>
      <c r="V24" s="10">
        <v>0</v>
      </c>
      <c r="W24" s="10">
        <v>1</v>
      </c>
      <c r="X24" s="10">
        <v>1</v>
      </c>
      <c r="Y24" s="10">
        <v>1</v>
      </c>
      <c r="Z24" s="10">
        <v>1</v>
      </c>
      <c r="AA24" s="10">
        <v>90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0.88929999999999998</v>
      </c>
      <c r="AK24" s="10">
        <v>3.39E-2</v>
      </c>
      <c r="AL24" s="11">
        <v>2.9100000000000001E-2</v>
      </c>
      <c r="AM24" s="11">
        <v>1.1000000000000001E-3</v>
      </c>
      <c r="AN24" s="11">
        <v>2.3694000000000002</v>
      </c>
      <c r="AO24" s="11">
        <v>0.15579999999999999</v>
      </c>
      <c r="AP24" s="11">
        <v>0.22720000000000001</v>
      </c>
      <c r="AQ24" s="11">
        <v>1.49E-2</v>
      </c>
      <c r="AR24" s="11">
        <v>1.7724</v>
      </c>
      <c r="AS24" s="11">
        <v>0.10589999999999999</v>
      </c>
      <c r="AT24" s="11">
        <v>3.0700000000000002E-2</v>
      </c>
      <c r="AU24" s="11">
        <v>1.8E-3</v>
      </c>
      <c r="AV24" s="11">
        <v>42.2074</v>
      </c>
      <c r="AW24" s="11">
        <v>1.9718</v>
      </c>
      <c r="AX24" s="11">
        <v>0.58040000000000003</v>
      </c>
      <c r="AY24" s="11">
        <v>2.7099999999999999E-2</v>
      </c>
      <c r="AZ24" s="11">
        <v>0.4373452204061416</v>
      </c>
      <c r="BA24" s="11">
        <v>18.905537459283387</v>
      </c>
      <c r="BB24" s="11">
        <v>0.89952544591719863</v>
      </c>
      <c r="BC24" s="11">
        <v>0.74210242102421042</v>
      </c>
      <c r="BD24" s="11">
        <v>0.30547399528896479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0.6915</v>
      </c>
      <c r="BJ24" s="4"/>
      <c r="BK24" s="4">
        <f>DAVERAGE(PlotSort2,"PhxRedEdge",$BR$31:$BR$32)</f>
        <v>0.68049999999999999</v>
      </c>
      <c r="BL24" s="4"/>
      <c r="BM24" s="4">
        <f>DAVERAGE(PlotSort2,"TMRed",$BR$31:$BR$32)</f>
        <v>0.69199999999999995</v>
      </c>
      <c r="BN24" s="4"/>
      <c r="BO24" s="4">
        <f>DAVERAGE(PlotSort2,"TMNIR",$BR$31:$BR$32)</f>
        <v>0.66149999999999998</v>
      </c>
      <c r="BP24" s="4"/>
      <c r="BQ24" s="4">
        <f>DAVERAGE(PlotSort2,"NDRE",$BR$31:$BR$32)</f>
        <v>-1.415797317436663E-2</v>
      </c>
      <c r="BR24" s="4"/>
      <c r="BS24" s="4">
        <f>DAVERAGE(PlotSort2,"rvi",$BR$31:$BR$32)</f>
        <v>23.898121387283236</v>
      </c>
      <c r="BT24" s="4"/>
      <c r="BU24" s="17">
        <f>DAVERAGE(PlotSort2,"ndvi",$BR$31:$BR$32)</f>
        <v>-2.2534170668636846E-2</v>
      </c>
      <c r="BV24" s="4"/>
      <c r="BW24" s="17">
        <f>DAVERAGE(PlotSort2,"SAVI",$BR$31:$BR$32)</f>
        <v>-2.4683032101429705E-2</v>
      </c>
      <c r="BX24" s="4"/>
      <c r="BY24" s="17">
        <f>DAVERAGE(PlotSort2,"CCCI",$BR$31:$BR$32)</f>
        <v>0.4234718766526801</v>
      </c>
      <c r="BZ24" s="4"/>
    </row>
    <row r="25" spans="2:78" ht="13.5" customHeight="1" x14ac:dyDescent="0.2">
      <c r="B25" s="10">
        <v>241</v>
      </c>
      <c r="C25" s="10">
        <v>9.718</v>
      </c>
      <c r="D25" s="10">
        <v>241.40492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31</v>
      </c>
      <c r="Q25" s="24">
        <v>2.23</v>
      </c>
      <c r="R25" s="24">
        <v>2.2599999999999998</v>
      </c>
      <c r="S25" s="24">
        <v>44.88</v>
      </c>
      <c r="T25" s="24">
        <v>112.21</v>
      </c>
      <c r="U25" s="10">
        <v>1</v>
      </c>
      <c r="V25" s="10">
        <v>0</v>
      </c>
      <c r="W25" s="10">
        <v>1</v>
      </c>
      <c r="X25" s="10">
        <v>1</v>
      </c>
      <c r="Y25" s="10">
        <v>1</v>
      </c>
      <c r="Z25" s="10">
        <v>1</v>
      </c>
      <c r="AA25" s="10">
        <v>90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0.81540000000000001</v>
      </c>
      <c r="AK25" s="10">
        <v>2.92E-2</v>
      </c>
      <c r="AL25" s="11">
        <v>2.6700000000000002E-2</v>
      </c>
      <c r="AM25" s="11">
        <v>1E-3</v>
      </c>
      <c r="AN25" s="11">
        <v>2.0318999999999998</v>
      </c>
      <c r="AO25" s="11">
        <v>0.1013</v>
      </c>
      <c r="AP25" s="11">
        <v>0.19439999999999999</v>
      </c>
      <c r="AQ25" s="11">
        <v>9.7000000000000003E-3</v>
      </c>
      <c r="AR25" s="11">
        <v>1.5739000000000001</v>
      </c>
      <c r="AS25" s="11">
        <v>5.4100000000000002E-2</v>
      </c>
      <c r="AT25" s="11">
        <v>2.7199999999999998E-2</v>
      </c>
      <c r="AU25" s="11">
        <v>8.9999999999999998E-4</v>
      </c>
      <c r="AV25" s="11">
        <v>38.523699999999998</v>
      </c>
      <c r="AW25" s="11">
        <v>1.0711999999999999</v>
      </c>
      <c r="AX25" s="11">
        <v>0.52880000000000005</v>
      </c>
      <c r="AY25" s="11">
        <v>1.47E-2</v>
      </c>
      <c r="AZ25" s="11">
        <v>0.46238938053097345</v>
      </c>
      <c r="BA25" s="11">
        <v>19.441176470588239</v>
      </c>
      <c r="BB25" s="11">
        <v>0.90215827338129495</v>
      </c>
      <c r="BC25" s="11">
        <v>0.71250000000000002</v>
      </c>
      <c r="BD25" s="11">
        <v>0.43525730698439691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1.0045333333333333</v>
      </c>
      <c r="BJ25" s="4">
        <f>DSTDEV(PlotSort2,"PhxRed",$BS$31:$BS$32)/SQRT($BH25)</f>
        <v>3.7564758898615846E-3</v>
      </c>
      <c r="BK25" s="4">
        <f>DAVERAGE(PlotSort2,"PhxRedEdge",$BS$31:$BS$32)</f>
        <v>1.0043666666666666</v>
      </c>
      <c r="BL25" s="4">
        <f>DSTDEV(PlotSort2,"PhxRedEdge",$BS$31:$BS$32)/SQRT($BH25)</f>
        <v>3.7860856361742129E-3</v>
      </c>
      <c r="BM25" s="4">
        <f>DAVERAGE(PlotSort2,"TMRed",$BS$31:$BS$32)</f>
        <v>1.0045333333333333</v>
      </c>
      <c r="BN25" s="4">
        <f>DSTDEV(PlotSort2,"TMRed",$BS$31:$BS$32)/SQRT($BH25)</f>
        <v>3.7564758898615846E-3</v>
      </c>
      <c r="BO25" s="4">
        <f>DAVERAGE(PlotSort2,"TMNIR",$BS$31:$BS$32)</f>
        <v>1.0043666666666666</v>
      </c>
      <c r="BP25" s="4">
        <f>DSTDEV(PlotSort2,"TMNIR",$BS$31:$BS$32)/SQRT($BH25)</f>
        <v>3.7860856361742129E-3</v>
      </c>
      <c r="BQ25" s="4">
        <f>DAVERAGE(PlotSort2,"NDRE",$BS$31:$BS$32)</f>
        <v>0.74873643466892759</v>
      </c>
      <c r="BR25" s="4">
        <f>DSTDEV(PlotSort2,"NDRE",$BS$31:$BS$32)/SQRT($BH25)</f>
        <v>1.1740509986607039E-3</v>
      </c>
      <c r="BS25" s="4">
        <f>DAVERAGE(PlotSort2,"rvi",$BS$31:$BS$32)</f>
        <v>1.2611019367134721</v>
      </c>
      <c r="BT25" s="4">
        <f>DSTDEV(PlotSort2,"rvi",$BS$31:$BS$32)/SQRT($BH25)</f>
        <v>1.2357363979331238E-3</v>
      </c>
      <c r="BU25" s="17">
        <f>DAVERAGE(PlotSort2,"ndvi",$BS$31:$BS$32)</f>
        <v>0.11547499835317297</v>
      </c>
      <c r="BV25" s="4">
        <f>DSTDEV(PlotSort2,"ndvi",$BS$31:$BS$32)/SQRT($BH25)</f>
        <v>4.8323219540918845E-4</v>
      </c>
      <c r="BW25" s="17">
        <f>DAVERAGE(PlotSort2,"SAVI",$BS$31:$BS$32)</f>
        <v>0.17256008924213803</v>
      </c>
      <c r="BX25" s="4">
        <f>DSTDEV(PlotSort2,"SAVI",$BS$31:$BS$32)/SQRT($BH25)</f>
        <v>7.010176537890644E-4</v>
      </c>
      <c r="BY25" s="17">
        <f>DAVERAGE(PlotSort2,"CCCI",$BS$31:$BS$32)</f>
        <v>13.070799365168591</v>
      </c>
      <c r="BZ25" s="4">
        <f>DSTDEV(PlotSort2,"CCCI",$BS$31:$BS$32)/SQRT($BH25)</f>
        <v>5.484730490747782E-3</v>
      </c>
    </row>
    <row r="26" spans="2:78" ht="13.5" customHeight="1" x14ac:dyDescent="0.2">
      <c r="B26" s="10">
        <v>241</v>
      </c>
      <c r="C26" s="10">
        <v>9.94</v>
      </c>
      <c r="D26" s="10">
        <v>241.41417000000001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31</v>
      </c>
      <c r="Q26" s="24">
        <v>2.23</v>
      </c>
      <c r="R26" s="24">
        <v>2.2599999999999998</v>
      </c>
      <c r="S26" s="24">
        <v>42.33</v>
      </c>
      <c r="T26" s="24">
        <v>115.21</v>
      </c>
      <c r="U26" s="10">
        <v>1</v>
      </c>
      <c r="V26" s="10">
        <v>0</v>
      </c>
      <c r="W26" s="10">
        <v>1</v>
      </c>
      <c r="X26" s="10">
        <v>1</v>
      </c>
      <c r="Y26" s="10">
        <v>1</v>
      </c>
      <c r="Z26" s="10">
        <v>1</v>
      </c>
      <c r="AA26" s="10">
        <v>90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0.92300000000000004</v>
      </c>
      <c r="AK26" s="10">
        <v>4.2999999999999997E-2</v>
      </c>
      <c r="AL26" s="11">
        <v>2.8899999999999999E-2</v>
      </c>
      <c r="AM26" s="11">
        <v>1.2999999999999999E-3</v>
      </c>
      <c r="AN26" s="11">
        <v>2.6248</v>
      </c>
      <c r="AO26" s="11">
        <v>6.0299999999999999E-2</v>
      </c>
      <c r="AP26" s="11">
        <v>0.23880000000000001</v>
      </c>
      <c r="AQ26" s="11">
        <v>5.4999999999999997E-3</v>
      </c>
      <c r="AR26" s="11">
        <v>1.8260000000000001</v>
      </c>
      <c r="AS26" s="11">
        <v>0.08</v>
      </c>
      <c r="AT26" s="11">
        <v>3.0300000000000001E-2</v>
      </c>
      <c r="AU26" s="11">
        <v>1.2999999999999999E-3</v>
      </c>
      <c r="AV26" s="11">
        <v>45.086100000000002</v>
      </c>
      <c r="AW26" s="11">
        <v>1.0941000000000001</v>
      </c>
      <c r="AX26" s="11">
        <v>0.59289999999999998</v>
      </c>
      <c r="AY26" s="11">
        <v>1.44E-2</v>
      </c>
      <c r="AZ26" s="11">
        <v>0.42575447877840567</v>
      </c>
      <c r="BA26" s="11">
        <v>19.567656765676567</v>
      </c>
      <c r="BB26" s="11">
        <v>0.90275994865211817</v>
      </c>
      <c r="BC26" s="11">
        <v>0.75133547008547019</v>
      </c>
      <c r="BD26" s="11">
        <v>0.23342852522270449</v>
      </c>
      <c r="BE26" s="27"/>
    </row>
    <row r="27" spans="2:78" ht="13.5" customHeight="1" x14ac:dyDescent="0.2">
      <c r="B27" s="10">
        <v>241</v>
      </c>
      <c r="C27" s="10">
        <v>9.93</v>
      </c>
      <c r="D27" s="10">
        <v>241.41374999999999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31</v>
      </c>
      <c r="Q27" s="24">
        <v>2.23</v>
      </c>
      <c r="R27" s="24">
        <v>2.2599999999999998</v>
      </c>
      <c r="S27" s="24">
        <v>42.44</v>
      </c>
      <c r="T27" s="24">
        <v>115.07</v>
      </c>
      <c r="U27" s="10">
        <v>1</v>
      </c>
      <c r="V27" s="10">
        <v>0</v>
      </c>
      <c r="W27" s="10">
        <v>1</v>
      </c>
      <c r="X27" s="10">
        <v>1</v>
      </c>
      <c r="Y27" s="10">
        <v>1</v>
      </c>
      <c r="Z27" s="10">
        <v>1</v>
      </c>
      <c r="AA27" s="10">
        <v>90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0.88319999999999999</v>
      </c>
      <c r="AK27" s="10">
        <v>9.2999999999999992E-3</v>
      </c>
      <c r="AL27" s="11">
        <v>2.7699999999999999E-2</v>
      </c>
      <c r="AM27" s="11">
        <v>2.9999999999999997E-4</v>
      </c>
      <c r="AN27" s="11">
        <v>2.3753000000000002</v>
      </c>
      <c r="AO27" s="11">
        <v>4.3299999999999998E-2</v>
      </c>
      <c r="AP27" s="11">
        <v>0.2165</v>
      </c>
      <c r="AQ27" s="11">
        <v>4.0000000000000001E-3</v>
      </c>
      <c r="AR27" s="11">
        <v>1.8103</v>
      </c>
      <c r="AS27" s="11">
        <v>8.9999999999999998E-4</v>
      </c>
      <c r="AT27" s="11">
        <v>0.03</v>
      </c>
      <c r="AU27" s="11">
        <v>0</v>
      </c>
      <c r="AV27" s="11">
        <v>43.808999999999997</v>
      </c>
      <c r="AW27" s="11">
        <v>0.84860000000000002</v>
      </c>
      <c r="AX27" s="11">
        <v>0.57709999999999995</v>
      </c>
      <c r="AY27" s="11">
        <v>1.12E-2</v>
      </c>
      <c r="AZ27" s="11">
        <v>0.4543850806451612</v>
      </c>
      <c r="BA27" s="11">
        <v>19.236666666666665</v>
      </c>
      <c r="BB27" s="11">
        <v>0.9011694943172458</v>
      </c>
      <c r="BC27" s="11">
        <v>0.74126095203685294</v>
      </c>
      <c r="BD27" s="11">
        <v>0.39425339321209579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6.25E-2</v>
      </c>
      <c r="BJ27" s="4">
        <f>DSTDEV(PlotSort2,"PhxRed",$BT$31:$BT$32)/SQRT($BH27)</f>
        <v>4.7999999999999978E-3</v>
      </c>
      <c r="BK27" s="4">
        <f>DAVERAGE(PlotSort2,"PhxRedEdge",$BT$31:$BT$32)</f>
        <v>0.19095000000000001</v>
      </c>
      <c r="BL27" s="4">
        <f>DSTDEV(PlotSort2,"PhxRedEdge",$BT$31:$BT$32)/SQRT($BH27)</f>
        <v>4.4999999999999207E-4</v>
      </c>
      <c r="BM27" s="4">
        <f>DAVERAGE(PlotSort2,"TMRed",$BT$31:$BT$32)</f>
        <v>6.4599999999999991E-2</v>
      </c>
      <c r="BN27" s="4">
        <f>DSTDEV(PlotSort2,"TMRed",$BT$31:$BT$32)/SQRT($BH27)</f>
        <v>5.9999999999999984E-3</v>
      </c>
      <c r="BO27" s="4">
        <f>DAVERAGE(PlotSort2,"TMNIR",$BT$31:$BT$32)</f>
        <v>0.42530000000000001</v>
      </c>
      <c r="BP27" s="4">
        <f>DSTDEV(PlotSort2,"TMNIR",$BT$31:$BT$32)/SQRT($BH27)</f>
        <v>1.0899999999999991E-2</v>
      </c>
      <c r="BQ27" s="4">
        <f>DAVERAGE(PlotSort2,"NDRE",$BT$31:$BT$32)</f>
        <v>0.38010059340118163</v>
      </c>
      <c r="BR27" s="4">
        <f>DSTDEV(PlotSort2,"NDRE",$BT$31:$BT$32)/SQRT($BH27)</f>
        <v>9.9567679754914411E-3</v>
      </c>
      <c r="BS27" s="4">
        <f>DAVERAGE(PlotSort2,"rvi",$BT$31:$BT$32)</f>
        <v>6.65668719604753</v>
      </c>
      <c r="BT27" s="4">
        <f>DSTDEV(PlotSort2,"rvi",$BT$31:$BT$32)/SQRT($BH27)</f>
        <v>0.78699881077840883</v>
      </c>
      <c r="BU27" s="17">
        <f>DAVERAGE(PlotSort2,"ndvi",$BT$31:$BT$32)</f>
        <v>0.73600130011917764</v>
      </c>
      <c r="BV27" s="4">
        <f>DSTDEV(PlotSort2,"ndvi",$BT$31:$BT$32)/SQRT($BH27)</f>
        <v>2.7135320737734281E-2</v>
      </c>
      <c r="BW27" s="17">
        <f>DAVERAGE(PlotSort2,"SAVI",$BT$31:$BT$32)</f>
        <v>0.5464569875025258</v>
      </c>
      <c r="BX27" s="4">
        <f>DSTDEV(PlotSort2,"SAVI",$BT$31:$BT$32)/SQRT($BH27)</f>
        <v>2.2903688010140089E-2</v>
      </c>
      <c r="BY27" s="17">
        <f>DAVERAGE(PlotSort2,"CCCI",$BT$31:$BT$32)</f>
        <v>0.4570060845280855</v>
      </c>
      <c r="BZ27" s="4">
        <f>DSTDEV(PlotSort2,"CCCI",$BT$31:$BT$32)/SQRT($BH27)</f>
        <v>2.6385614300107382E-2</v>
      </c>
    </row>
    <row r="28" spans="2:78" ht="13.5" customHeight="1" x14ac:dyDescent="0.2">
      <c r="B28" s="10">
        <v>241</v>
      </c>
      <c r="C28" s="10">
        <v>9.9220000000000006</v>
      </c>
      <c r="D28" s="10">
        <v>241.41342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31</v>
      </c>
      <c r="Q28" s="24">
        <v>2.23</v>
      </c>
      <c r="R28" s="24">
        <v>2.2599999999999998</v>
      </c>
      <c r="S28" s="24">
        <v>42.53</v>
      </c>
      <c r="T28" s="24">
        <v>114.96</v>
      </c>
      <c r="U28" s="10">
        <v>1</v>
      </c>
      <c r="V28" s="10">
        <v>0</v>
      </c>
      <c r="W28" s="10">
        <v>1</v>
      </c>
      <c r="X28" s="10">
        <v>1</v>
      </c>
      <c r="Y28" s="10">
        <v>1</v>
      </c>
      <c r="Z28" s="10">
        <v>1</v>
      </c>
      <c r="AA28" s="10">
        <v>90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0.86570000000000003</v>
      </c>
      <c r="AK28" s="10">
        <v>8.2500000000000004E-2</v>
      </c>
      <c r="AL28" s="11">
        <v>2.7199999999999998E-2</v>
      </c>
      <c r="AM28" s="11">
        <v>2.5999999999999999E-3</v>
      </c>
      <c r="AN28" s="11">
        <v>2.3037000000000001</v>
      </c>
      <c r="AO28" s="11">
        <v>0.20599999999999999</v>
      </c>
      <c r="AP28" s="11">
        <v>0.2104</v>
      </c>
      <c r="AQ28" s="11">
        <v>1.8800000000000001E-2</v>
      </c>
      <c r="AR28" s="11">
        <v>1.6802999999999999</v>
      </c>
      <c r="AS28" s="11">
        <v>0.18459999999999999</v>
      </c>
      <c r="AT28" s="11">
        <v>2.7900000000000001E-2</v>
      </c>
      <c r="AU28" s="11">
        <v>3.0999999999999999E-3</v>
      </c>
      <c r="AV28" s="11">
        <v>41.9786</v>
      </c>
      <c r="AW28" s="11">
        <v>3.2073999999999998</v>
      </c>
      <c r="AX28" s="11">
        <v>0.55389999999999995</v>
      </c>
      <c r="AY28" s="11">
        <v>4.2299999999999997E-2</v>
      </c>
      <c r="AZ28" s="11">
        <v>0.44943085175978009</v>
      </c>
      <c r="BA28" s="11">
        <v>19.853046594982075</v>
      </c>
      <c r="BB28" s="11">
        <v>0.90409075283602602</v>
      </c>
      <c r="BC28" s="11">
        <v>0.72933998890737661</v>
      </c>
      <c r="BD28" s="11">
        <v>0.35911883722389887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3.3500000000000002E-2</v>
      </c>
      <c r="BJ28" s="4">
        <f>DSTDEV(PlotSort2,"PhxRed",$BU$31:$BU$32)/SQRT($BH28)</f>
        <v>1.9999999999999876E-4</v>
      </c>
      <c r="BK28" s="4">
        <f>DAVERAGE(PlotSort2,"PhxRedEdge",$BU$31:$BU$32)</f>
        <v>0.18345</v>
      </c>
      <c r="BL28" s="4">
        <f>DSTDEV(PlotSort2,"PhxRedEdge",$BU$31:$BU$32)/SQRT($BH28)</f>
        <v>1.344999999999999E-2</v>
      </c>
      <c r="BM28" s="4">
        <f>DAVERAGE(PlotSort2,"TMRed",$BU$31:$BU$32)</f>
        <v>3.44E-2</v>
      </c>
      <c r="BN28" s="4">
        <f>DSTDEV(PlotSort2,"TMRed",$BU$31:$BU$32)/SQRT($BH28)</f>
        <v>1.0000000000000285E-4</v>
      </c>
      <c r="BO28" s="4">
        <f>DAVERAGE(PlotSort2,"TMNIR",$BU$31:$BU$32)</f>
        <v>0.49404999999999999</v>
      </c>
      <c r="BP28" s="4">
        <f>DSTDEV(PlotSort2,"TMNIR",$BU$31:$BU$32)/SQRT($BH28)</f>
        <v>2.8449999999999972E-2</v>
      </c>
      <c r="BQ28" s="4">
        <f>DAVERAGE(PlotSort2,"NDRE",$BU$31:$BU$32)</f>
        <v>0.45883588047028212</v>
      </c>
      <c r="BR28" s="4">
        <f>DSTDEV(PlotSort2,"NDRE",$BU$31:$BU$32)/SQRT($BH28)</f>
        <v>6.2364920910771551E-3</v>
      </c>
      <c r="BS28" s="4">
        <f>DAVERAGE(PlotSort2,"rvi",$BU$31:$BU$32)</f>
        <v>14.359635779777749</v>
      </c>
      <c r="BT28" s="4">
        <f>DSTDEV(PlotSort2,"rvi",$BU$31:$BU$32)/SQRT($BH28)</f>
        <v>0.78529175645413207</v>
      </c>
      <c r="BU28" s="17">
        <f>DAVERAGE(PlotSort2,"ndvi",$BU$31:$BU$32)</f>
        <v>0.86944731854809021</v>
      </c>
      <c r="BV28" s="4">
        <f>DSTDEV(PlotSort2,"ndvi",$BU$31:$BU$32)/SQRT($BH28)</f>
        <v>6.6747640371880856E-3</v>
      </c>
      <c r="BW28" s="17">
        <f>DAVERAGE(PlotSort2,"SAVI",$BU$31:$BU$32)</f>
        <v>0.66977035924973771</v>
      </c>
      <c r="BX28" s="4">
        <f>DSTDEV(PlotSort2,"SAVI",$BU$31:$BU$32)/SQRT($BH28)</f>
        <v>2.2755657779590654E-2</v>
      </c>
      <c r="BY28" s="17">
        <f>DAVERAGE(PlotSort2,"CCCI",$BU$31:$BU$32)</f>
        <v>0.51042152330249646</v>
      </c>
      <c r="BZ28" s="4">
        <f>DSTDEV(PlotSort2,"CCCI",$BU$31:$BU$32)/SQRT($BH28)</f>
        <v>5.492300333403035E-2</v>
      </c>
    </row>
    <row r="29" spans="2:78" ht="13.5" customHeight="1" x14ac:dyDescent="0.2">
      <c r="B29" s="10">
        <v>241</v>
      </c>
      <c r="C29" s="10">
        <v>9.9109999999999996</v>
      </c>
      <c r="D29" s="10">
        <v>241.41296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31</v>
      </c>
      <c r="Q29" s="24">
        <v>2.23</v>
      </c>
      <c r="R29" s="24">
        <v>2.2599999999999998</v>
      </c>
      <c r="S29" s="24">
        <v>42.66</v>
      </c>
      <c r="T29" s="24">
        <v>114.81</v>
      </c>
      <c r="U29" s="10">
        <v>1</v>
      </c>
      <c r="V29" s="10">
        <v>0</v>
      </c>
      <c r="W29" s="10">
        <v>1</v>
      </c>
      <c r="X29" s="10">
        <v>1</v>
      </c>
      <c r="Y29" s="10">
        <v>1</v>
      </c>
      <c r="Z29" s="10">
        <v>1</v>
      </c>
      <c r="AA29" s="10">
        <v>90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0.83740000000000003</v>
      </c>
      <c r="AK29" s="10">
        <v>3.6900000000000002E-2</v>
      </c>
      <c r="AL29" s="11">
        <v>2.64E-2</v>
      </c>
      <c r="AM29" s="11">
        <v>1.1999999999999999E-3</v>
      </c>
      <c r="AN29" s="11">
        <v>2.2839</v>
      </c>
      <c r="AO29" s="11">
        <v>0.13789999999999999</v>
      </c>
      <c r="AP29" s="11">
        <v>0.20910000000000001</v>
      </c>
      <c r="AQ29" s="11">
        <v>1.26E-2</v>
      </c>
      <c r="AR29" s="11">
        <v>1.6611</v>
      </c>
      <c r="AS29" s="11">
        <v>8.4000000000000005E-2</v>
      </c>
      <c r="AT29" s="11">
        <v>2.7699999999999999E-2</v>
      </c>
      <c r="AU29" s="11">
        <v>1.4E-3</v>
      </c>
      <c r="AV29" s="11">
        <v>41.169400000000003</v>
      </c>
      <c r="AW29" s="11">
        <v>1.508</v>
      </c>
      <c r="AX29" s="11">
        <v>0.54430000000000001</v>
      </c>
      <c r="AY29" s="11">
        <v>1.9900000000000001E-2</v>
      </c>
      <c r="AZ29" s="11">
        <v>0.44491637908149717</v>
      </c>
      <c r="BA29" s="11">
        <v>19.64981949458484</v>
      </c>
      <c r="BB29" s="11">
        <v>0.90314685314685328</v>
      </c>
      <c r="BC29" s="11">
        <v>0.72285447761194033</v>
      </c>
      <c r="BD29" s="11">
        <v>0.33705524729299191</v>
      </c>
      <c r="BE29" s="27"/>
      <c r="BF29" s="5"/>
    </row>
    <row r="30" spans="2:78" ht="13.5" customHeight="1" x14ac:dyDescent="0.2">
      <c r="B30" s="10">
        <v>241</v>
      </c>
      <c r="C30" s="10">
        <v>9.9019999999999992</v>
      </c>
      <c r="D30" s="10">
        <v>241.41257999999999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31</v>
      </c>
      <c r="Q30" s="24">
        <v>2.23</v>
      </c>
      <c r="R30" s="24">
        <v>2.2599999999999998</v>
      </c>
      <c r="S30" s="24">
        <v>42.76</v>
      </c>
      <c r="T30" s="24">
        <v>114.68</v>
      </c>
      <c r="U30" s="10">
        <v>1</v>
      </c>
      <c r="V30" s="10">
        <v>0</v>
      </c>
      <c r="W30" s="10">
        <v>1</v>
      </c>
      <c r="X30" s="10">
        <v>1</v>
      </c>
      <c r="Y30" s="10">
        <v>1</v>
      </c>
      <c r="Z30" s="10">
        <v>1</v>
      </c>
      <c r="AA30" s="10">
        <v>90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0.84930000000000005</v>
      </c>
      <c r="AK30" s="10">
        <v>1.7299999999999999E-2</v>
      </c>
      <c r="AL30" s="11">
        <v>2.6800000000000001E-2</v>
      </c>
      <c r="AM30" s="11">
        <v>5.0000000000000001E-4</v>
      </c>
      <c r="AN30" s="11">
        <v>2.3361999999999998</v>
      </c>
      <c r="AO30" s="11">
        <v>0.1183</v>
      </c>
      <c r="AP30" s="11">
        <v>0.21429999999999999</v>
      </c>
      <c r="AQ30" s="11">
        <v>1.09E-2</v>
      </c>
      <c r="AR30" s="11">
        <v>1.6391</v>
      </c>
      <c r="AS30" s="11">
        <v>8.8099999999999998E-2</v>
      </c>
      <c r="AT30" s="11">
        <v>2.7400000000000001E-2</v>
      </c>
      <c r="AU30" s="11">
        <v>1.5E-3</v>
      </c>
      <c r="AV30" s="11">
        <v>47.613300000000002</v>
      </c>
      <c r="AW30" s="11">
        <v>2.0737999999999999</v>
      </c>
      <c r="AX30" s="11">
        <v>0.63060000000000005</v>
      </c>
      <c r="AY30" s="11">
        <v>2.75E-2</v>
      </c>
      <c r="AZ30" s="11">
        <v>0.49272103207480183</v>
      </c>
      <c r="BA30" s="11">
        <v>23.014598540145986</v>
      </c>
      <c r="BB30" s="11">
        <v>0.91671732522796356</v>
      </c>
      <c r="BC30" s="11">
        <v>0.78134715025906742</v>
      </c>
      <c r="BD30" s="11">
        <v>0.55847069802006799</v>
      </c>
      <c r="BE30" s="27"/>
      <c r="BF30" s="5"/>
      <c r="BH30" s="19" t="s">
        <v>116</v>
      </c>
    </row>
    <row r="31" spans="2:78" ht="13.5" customHeight="1" x14ac:dyDescent="0.2">
      <c r="B31" s="10">
        <v>241</v>
      </c>
      <c r="C31" s="10">
        <v>9.891</v>
      </c>
      <c r="D31" s="10">
        <v>241.41211999999999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31</v>
      </c>
      <c r="Q31" s="24">
        <v>2.23</v>
      </c>
      <c r="R31" s="24">
        <v>2.2599999999999998</v>
      </c>
      <c r="S31" s="24">
        <v>42.89</v>
      </c>
      <c r="T31" s="24">
        <v>114.53</v>
      </c>
      <c r="U31" s="10">
        <v>1</v>
      </c>
      <c r="V31" s="10">
        <v>0</v>
      </c>
      <c r="W31" s="10">
        <v>1</v>
      </c>
      <c r="X31" s="10">
        <v>1</v>
      </c>
      <c r="Y31" s="10">
        <v>1</v>
      </c>
      <c r="Z31" s="10">
        <v>1</v>
      </c>
      <c r="AA31" s="10">
        <v>90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0.85360000000000003</v>
      </c>
      <c r="AK31" s="10">
        <v>5.1799999999999999E-2</v>
      </c>
      <c r="AL31" s="11">
        <v>2.7E-2</v>
      </c>
      <c r="AM31" s="11">
        <v>1.6000000000000001E-3</v>
      </c>
      <c r="AN31" s="11">
        <v>2.3611</v>
      </c>
      <c r="AO31" s="11">
        <v>0.109</v>
      </c>
      <c r="AP31" s="11">
        <v>0.21709999999999999</v>
      </c>
      <c r="AQ31" s="11">
        <v>0.01</v>
      </c>
      <c r="AR31" s="11">
        <v>1.7226999999999999</v>
      </c>
      <c r="AS31" s="11">
        <v>9.9199999999999997E-2</v>
      </c>
      <c r="AT31" s="11">
        <v>2.8799999999999999E-2</v>
      </c>
      <c r="AU31" s="11">
        <v>1.6999999999999999E-3</v>
      </c>
      <c r="AV31" s="11">
        <v>41.625</v>
      </c>
      <c r="AW31" s="11">
        <v>2.367</v>
      </c>
      <c r="AX31" s="11">
        <v>0.5524</v>
      </c>
      <c r="AY31" s="11">
        <v>3.1399999999999997E-2</v>
      </c>
      <c r="AZ31" s="11">
        <v>0.43573749187784283</v>
      </c>
      <c r="BA31" s="11">
        <v>19.180555555555557</v>
      </c>
      <c r="BB31" s="11">
        <v>0.90089470061940802</v>
      </c>
      <c r="BC31" s="11">
        <v>0.72641509433962259</v>
      </c>
      <c r="BD31" s="11">
        <v>0.29297655101672504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241</v>
      </c>
      <c r="C32" s="10">
        <v>9.8829999999999991</v>
      </c>
      <c r="D32" s="10">
        <v>241.41179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31</v>
      </c>
      <c r="Q32" s="24">
        <v>2.23</v>
      </c>
      <c r="R32" s="24">
        <v>2.2599999999999998</v>
      </c>
      <c r="S32" s="24">
        <v>42.98</v>
      </c>
      <c r="T32" s="24">
        <v>114.42</v>
      </c>
      <c r="U32" s="10">
        <v>1</v>
      </c>
      <c r="V32" s="10">
        <v>0</v>
      </c>
      <c r="W32" s="10">
        <v>1</v>
      </c>
      <c r="X32" s="10">
        <v>1</v>
      </c>
      <c r="Y32" s="10">
        <v>1</v>
      </c>
      <c r="Z32" s="10">
        <v>1</v>
      </c>
      <c r="AA32" s="10">
        <v>90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0.92620000000000002</v>
      </c>
      <c r="AK32" s="10">
        <v>4.9200000000000001E-2</v>
      </c>
      <c r="AL32" s="11">
        <v>2.93E-2</v>
      </c>
      <c r="AM32" s="11">
        <v>1.6000000000000001E-3</v>
      </c>
      <c r="AN32" s="11">
        <v>2.3277000000000001</v>
      </c>
      <c r="AO32" s="11">
        <v>0.1696</v>
      </c>
      <c r="AP32" s="11">
        <v>0.21440000000000001</v>
      </c>
      <c r="AQ32" s="11">
        <v>1.5599999999999999E-2</v>
      </c>
      <c r="AR32" s="11">
        <v>1.6485000000000001</v>
      </c>
      <c r="AS32" s="11">
        <v>8.5800000000000001E-2</v>
      </c>
      <c r="AT32" s="11">
        <v>2.76E-2</v>
      </c>
      <c r="AU32" s="11">
        <v>1.4E-3</v>
      </c>
      <c r="AV32" s="11">
        <v>45.0944</v>
      </c>
      <c r="AW32" s="11">
        <v>2.1757</v>
      </c>
      <c r="AX32" s="11">
        <v>0.59930000000000005</v>
      </c>
      <c r="AY32" s="11">
        <v>2.8899999999999999E-2</v>
      </c>
      <c r="AZ32" s="11">
        <v>0.47302445618778416</v>
      </c>
      <c r="BA32" s="11">
        <v>21.713768115942031</v>
      </c>
      <c r="BB32" s="11">
        <v>0.91194767905567087</v>
      </c>
      <c r="BC32" s="11">
        <v>0.76098145354512392</v>
      </c>
      <c r="BD32" s="11">
        <v>0.4655695681012661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241</v>
      </c>
      <c r="C33" s="10">
        <v>9.8759999999999994</v>
      </c>
      <c r="D33" s="10">
        <v>241.41149999999999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31</v>
      </c>
      <c r="Q33" s="24">
        <v>2.23</v>
      </c>
      <c r="R33" s="24">
        <v>2.2599999999999998</v>
      </c>
      <c r="S33" s="24">
        <v>43.06</v>
      </c>
      <c r="T33" s="24">
        <v>114.32</v>
      </c>
      <c r="U33" s="10">
        <v>1</v>
      </c>
      <c r="V33" s="10">
        <v>0</v>
      </c>
      <c r="W33" s="10">
        <v>1</v>
      </c>
      <c r="X33" s="10">
        <v>1</v>
      </c>
      <c r="Y33" s="10">
        <v>1</v>
      </c>
      <c r="Z33" s="10">
        <v>1</v>
      </c>
      <c r="AA33" s="10">
        <v>90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0.87849999999999995</v>
      </c>
      <c r="AK33" s="10">
        <v>3.8699999999999998E-2</v>
      </c>
      <c r="AL33" s="11">
        <v>2.7900000000000001E-2</v>
      </c>
      <c r="AM33" s="11">
        <v>1.1999999999999999E-3</v>
      </c>
      <c r="AN33" s="11">
        <v>2.3237000000000001</v>
      </c>
      <c r="AO33" s="11">
        <v>2.0799999999999999E-2</v>
      </c>
      <c r="AP33" s="11">
        <v>0.21440000000000001</v>
      </c>
      <c r="AQ33" s="11">
        <v>1.9E-3</v>
      </c>
      <c r="AR33" s="11">
        <v>1.6995</v>
      </c>
      <c r="AS33" s="11">
        <v>7.9600000000000004E-2</v>
      </c>
      <c r="AT33" s="11">
        <v>2.8500000000000001E-2</v>
      </c>
      <c r="AU33" s="11">
        <v>1.2999999999999999E-3</v>
      </c>
      <c r="AV33" s="11">
        <v>44.516199999999998</v>
      </c>
      <c r="AW33" s="11">
        <v>0.86939999999999995</v>
      </c>
      <c r="AX33" s="11">
        <v>0.59240000000000004</v>
      </c>
      <c r="AY33" s="11">
        <v>1.1599999999999999E-2</v>
      </c>
      <c r="AZ33" s="11">
        <v>0.4685176003966286</v>
      </c>
      <c r="BA33" s="11">
        <v>20.785964912280701</v>
      </c>
      <c r="BB33" s="11">
        <v>0.90819777741987451</v>
      </c>
      <c r="BC33" s="11">
        <v>0.75461682576501032</v>
      </c>
      <c r="BD33" s="11">
        <v>0.45166623093011171</v>
      </c>
      <c r="BE33" s="27"/>
      <c r="BF33" s="5"/>
    </row>
    <row r="34" spans="2:66" ht="13.5" customHeight="1" x14ac:dyDescent="0.2">
      <c r="B34" s="10">
        <v>241</v>
      </c>
      <c r="C34" s="10">
        <v>9.9559999999999995</v>
      </c>
      <c r="D34" s="10">
        <v>241.41482999999999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31</v>
      </c>
      <c r="Q34" s="24">
        <v>2.23</v>
      </c>
      <c r="R34" s="24">
        <v>2.2599999999999998</v>
      </c>
      <c r="S34" s="24">
        <v>42.15</v>
      </c>
      <c r="T34" s="24">
        <v>115.44</v>
      </c>
      <c r="U34" s="10">
        <v>1</v>
      </c>
      <c r="V34" s="10">
        <v>0</v>
      </c>
      <c r="W34" s="10">
        <v>1</v>
      </c>
      <c r="X34" s="10">
        <v>1</v>
      </c>
      <c r="Y34" s="10">
        <v>1</v>
      </c>
      <c r="Z34" s="10">
        <v>1</v>
      </c>
      <c r="AA34" s="10">
        <v>90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0.82489999999999997</v>
      </c>
      <c r="AK34" s="10">
        <v>4.8599999999999997E-2</v>
      </c>
      <c r="AL34" s="11">
        <v>2.58E-2</v>
      </c>
      <c r="AM34" s="11">
        <v>1.5E-3</v>
      </c>
      <c r="AN34" s="11">
        <v>2.3096999999999999</v>
      </c>
      <c r="AO34" s="11">
        <v>0.15260000000000001</v>
      </c>
      <c r="AP34" s="11">
        <v>0.2094</v>
      </c>
      <c r="AQ34" s="11">
        <v>1.38E-2</v>
      </c>
      <c r="AR34" s="11">
        <v>1.5699000000000001</v>
      </c>
      <c r="AS34" s="11">
        <v>8.0500000000000002E-2</v>
      </c>
      <c r="AT34" s="11">
        <v>2.5899999999999999E-2</v>
      </c>
      <c r="AU34" s="11">
        <v>1.2999999999999999E-3</v>
      </c>
      <c r="AV34" s="11">
        <v>43.969099999999997</v>
      </c>
      <c r="AW34" s="11">
        <v>2.7435</v>
      </c>
      <c r="AX34" s="11">
        <v>0.57650000000000001</v>
      </c>
      <c r="AY34" s="11">
        <v>3.5999999999999997E-2</v>
      </c>
      <c r="AZ34" s="11">
        <v>0.46710777452602109</v>
      </c>
      <c r="BA34" s="11">
        <v>22.25868725868726</v>
      </c>
      <c r="BB34" s="11">
        <v>0.91401062416998657</v>
      </c>
      <c r="BC34" s="11">
        <v>0.74918359941944845</v>
      </c>
      <c r="BD34" s="11">
        <v>0.42776644894798693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241</v>
      </c>
      <c r="C35" s="10">
        <v>9.9629999999999992</v>
      </c>
      <c r="D35" s="10">
        <v>241.41512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31</v>
      </c>
      <c r="Q35" s="24">
        <v>2.23</v>
      </c>
      <c r="R35" s="24">
        <v>2.2599999999999998</v>
      </c>
      <c r="S35" s="24">
        <v>42.07</v>
      </c>
      <c r="T35" s="24">
        <v>115.54</v>
      </c>
      <c r="U35" s="10">
        <v>1</v>
      </c>
      <c r="V35" s="10">
        <v>0</v>
      </c>
      <c r="W35" s="10">
        <v>1</v>
      </c>
      <c r="X35" s="10">
        <v>1</v>
      </c>
      <c r="Y35" s="10">
        <v>1</v>
      </c>
      <c r="Z35" s="10">
        <v>1</v>
      </c>
      <c r="AA35" s="10">
        <v>90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0.80010000000000003</v>
      </c>
      <c r="AK35" s="10">
        <v>2.12E-2</v>
      </c>
      <c r="AL35" s="11">
        <v>2.5000000000000001E-2</v>
      </c>
      <c r="AM35" s="11">
        <v>6.9999999999999999E-4</v>
      </c>
      <c r="AN35" s="11">
        <v>2.1425000000000001</v>
      </c>
      <c r="AO35" s="11">
        <v>6.5600000000000006E-2</v>
      </c>
      <c r="AP35" s="11">
        <v>0.19389999999999999</v>
      </c>
      <c r="AQ35" s="11">
        <v>5.8999999999999999E-3</v>
      </c>
      <c r="AR35" s="11">
        <v>1.4675</v>
      </c>
      <c r="AS35" s="11">
        <v>3.2599999999999997E-2</v>
      </c>
      <c r="AT35" s="11">
        <v>2.4199999999999999E-2</v>
      </c>
      <c r="AU35" s="11">
        <v>5.0000000000000001E-4</v>
      </c>
      <c r="AV35" s="11">
        <v>42.005600000000001</v>
      </c>
      <c r="AW35" s="11">
        <v>0.36399999999999999</v>
      </c>
      <c r="AX35" s="11">
        <v>0.55000000000000004</v>
      </c>
      <c r="AY35" s="11">
        <v>4.7999999999999996E-3</v>
      </c>
      <c r="AZ35" s="11">
        <v>0.47869337276515672</v>
      </c>
      <c r="BA35" s="11">
        <v>22.72727272727273</v>
      </c>
      <c r="BB35" s="11">
        <v>0.91570881226053635</v>
      </c>
      <c r="BC35" s="11">
        <v>0.7342208154905977</v>
      </c>
      <c r="BD35" s="11">
        <v>0.48562540307170349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241</v>
      </c>
      <c r="C36" s="10">
        <v>9.9710000000000001</v>
      </c>
      <c r="D36" s="10">
        <v>241.41546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31</v>
      </c>
      <c r="Q36" s="24">
        <v>2.23</v>
      </c>
      <c r="R36" s="24">
        <v>2.2599999999999998</v>
      </c>
      <c r="S36" s="24">
        <v>41.98</v>
      </c>
      <c r="T36" s="24">
        <v>115.65</v>
      </c>
      <c r="U36" s="10">
        <v>1</v>
      </c>
      <c r="V36" s="10">
        <v>0</v>
      </c>
      <c r="W36" s="10">
        <v>1</v>
      </c>
      <c r="X36" s="10">
        <v>1</v>
      </c>
      <c r="Y36" s="10">
        <v>1</v>
      </c>
      <c r="Z36" s="10">
        <v>1</v>
      </c>
      <c r="AA36" s="10">
        <v>90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0.87780000000000002</v>
      </c>
      <c r="AK36" s="10">
        <v>6.4999999999999997E-3</v>
      </c>
      <c r="AL36" s="11">
        <v>2.7400000000000001E-2</v>
      </c>
      <c r="AM36" s="11">
        <v>2.0000000000000001E-4</v>
      </c>
      <c r="AN36" s="11">
        <v>2.6253000000000002</v>
      </c>
      <c r="AO36" s="11">
        <v>4.1099999999999998E-2</v>
      </c>
      <c r="AP36" s="11">
        <v>0.23719999999999999</v>
      </c>
      <c r="AQ36" s="11">
        <v>3.7000000000000002E-3</v>
      </c>
      <c r="AR36" s="11">
        <v>1.7262999999999999</v>
      </c>
      <c r="AS36" s="11">
        <v>2.7000000000000001E-3</v>
      </c>
      <c r="AT36" s="11">
        <v>2.8400000000000002E-2</v>
      </c>
      <c r="AU36" s="11">
        <v>0</v>
      </c>
      <c r="AV36" s="11">
        <v>45.764200000000002</v>
      </c>
      <c r="AW36" s="11">
        <v>0.43259999999999998</v>
      </c>
      <c r="AX36" s="11">
        <v>0.59830000000000005</v>
      </c>
      <c r="AY36" s="11">
        <v>5.7000000000000002E-3</v>
      </c>
      <c r="AZ36" s="11">
        <v>0.43219628964691809</v>
      </c>
      <c r="BA36" s="11">
        <v>21.066901408450704</v>
      </c>
      <c r="BB36" s="11">
        <v>0.90936652305728427</v>
      </c>
      <c r="BC36" s="11">
        <v>0.75872015620839628</v>
      </c>
      <c r="BD36" s="11">
        <v>0.25111807546940995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241</v>
      </c>
      <c r="C37" s="10">
        <v>9.9789999999999992</v>
      </c>
      <c r="D37" s="10">
        <v>241.41578999999999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31</v>
      </c>
      <c r="Q37" s="24">
        <v>2.23</v>
      </c>
      <c r="R37" s="24">
        <v>2.2599999999999998</v>
      </c>
      <c r="S37" s="24">
        <v>41.89</v>
      </c>
      <c r="T37" s="24">
        <v>115.77</v>
      </c>
      <c r="U37" s="10">
        <v>1</v>
      </c>
      <c r="V37" s="10">
        <v>0</v>
      </c>
      <c r="W37" s="10">
        <v>1</v>
      </c>
      <c r="X37" s="10">
        <v>1</v>
      </c>
      <c r="Y37" s="10">
        <v>1</v>
      </c>
      <c r="Z37" s="10">
        <v>1</v>
      </c>
      <c r="AA37" s="10">
        <v>90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0.83099999999999996</v>
      </c>
      <c r="AK37" s="10">
        <v>2.92E-2</v>
      </c>
      <c r="AL37" s="11">
        <v>2.5899999999999999E-2</v>
      </c>
      <c r="AM37" s="11">
        <v>8.9999999999999998E-4</v>
      </c>
      <c r="AN37" s="11">
        <v>2.1000999999999999</v>
      </c>
      <c r="AO37" s="11">
        <v>7.5200000000000003E-2</v>
      </c>
      <c r="AP37" s="11">
        <v>0.18940000000000001</v>
      </c>
      <c r="AQ37" s="11">
        <v>6.7999999999999996E-3</v>
      </c>
      <c r="AR37" s="11">
        <v>1.6181000000000001</v>
      </c>
      <c r="AS37" s="11">
        <v>2.5899999999999999E-2</v>
      </c>
      <c r="AT37" s="11">
        <v>2.6599999999999999E-2</v>
      </c>
      <c r="AU37" s="11">
        <v>4.0000000000000002E-4</v>
      </c>
      <c r="AV37" s="11">
        <v>45.924300000000002</v>
      </c>
      <c r="AW37" s="11">
        <v>0.60940000000000005</v>
      </c>
      <c r="AX37" s="11">
        <v>0.59950000000000003</v>
      </c>
      <c r="AY37" s="11">
        <v>8.0000000000000002E-3</v>
      </c>
      <c r="AZ37" s="11">
        <v>0.51983774876410194</v>
      </c>
      <c r="BA37" s="11">
        <v>22.53759398496241</v>
      </c>
      <c r="BB37" s="11">
        <v>0.91502954799552805</v>
      </c>
      <c r="BC37" s="11">
        <v>0.76312050439570212</v>
      </c>
      <c r="BD37" s="11">
        <v>0.70988792134006373</v>
      </c>
      <c r="BE37" s="27"/>
      <c r="BF37" s="5"/>
      <c r="BI37" s="22">
        <v>2</v>
      </c>
    </row>
    <row r="38" spans="2:66" ht="13.5" customHeight="1" x14ac:dyDescent="0.2">
      <c r="B38" s="10">
        <v>241</v>
      </c>
      <c r="C38" s="10">
        <v>9.9870000000000001</v>
      </c>
      <c r="D38" s="10">
        <v>241.41612000000001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31</v>
      </c>
      <c r="Q38" s="24">
        <v>2.23</v>
      </c>
      <c r="R38" s="24">
        <v>2.2599999999999998</v>
      </c>
      <c r="S38" s="24">
        <v>41.8</v>
      </c>
      <c r="T38" s="24">
        <v>115.88</v>
      </c>
      <c r="U38" s="10">
        <v>1</v>
      </c>
      <c r="V38" s="10">
        <v>0</v>
      </c>
      <c r="W38" s="10">
        <v>1</v>
      </c>
      <c r="X38" s="10">
        <v>1</v>
      </c>
      <c r="Y38" s="10">
        <v>1</v>
      </c>
      <c r="Z38" s="10">
        <v>1</v>
      </c>
      <c r="AA38" s="10">
        <v>90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0.94499999999999995</v>
      </c>
      <c r="AK38" s="10">
        <v>2.0500000000000001E-2</v>
      </c>
      <c r="AL38" s="11">
        <v>2.9399999999999999E-2</v>
      </c>
      <c r="AM38" s="11">
        <v>5.9999999999999995E-4</v>
      </c>
      <c r="AN38" s="11">
        <v>2.7736000000000001</v>
      </c>
      <c r="AO38" s="11">
        <v>4.1799999999999997E-2</v>
      </c>
      <c r="AP38" s="11">
        <v>0.24970000000000001</v>
      </c>
      <c r="AQ38" s="11">
        <v>3.8E-3</v>
      </c>
      <c r="AR38" s="11">
        <v>1.9695</v>
      </c>
      <c r="AS38" s="11">
        <v>0.12609999999999999</v>
      </c>
      <c r="AT38" s="11">
        <v>3.2300000000000002E-2</v>
      </c>
      <c r="AU38" s="11">
        <v>2.0999999999999999E-3</v>
      </c>
      <c r="AV38" s="11">
        <v>44.726199999999999</v>
      </c>
      <c r="AW38" s="11">
        <v>1.3541000000000001</v>
      </c>
      <c r="AX38" s="11">
        <v>0.58299999999999996</v>
      </c>
      <c r="AY38" s="11">
        <v>1.77E-2</v>
      </c>
      <c r="AZ38" s="11">
        <v>0.40026420079260228</v>
      </c>
      <c r="BA38" s="11">
        <v>18.049535603715167</v>
      </c>
      <c r="BB38" s="11">
        <v>0.89501056395254353</v>
      </c>
      <c r="BC38" s="11">
        <v>0.74065273917331664</v>
      </c>
      <c r="BD38" s="11">
        <v>0.11375699049289385</v>
      </c>
      <c r="BE38" s="27"/>
      <c r="BF38" s="5"/>
      <c r="BI38" s="22">
        <v>3</v>
      </c>
      <c r="BJ38" s="3"/>
    </row>
    <row r="39" spans="2:66" ht="13.5" customHeight="1" x14ac:dyDescent="0.2">
      <c r="B39" s="10">
        <v>241</v>
      </c>
      <c r="C39" s="10">
        <v>9.9949999999999992</v>
      </c>
      <c r="D39" s="10">
        <v>241.41646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31</v>
      </c>
      <c r="Q39" s="24">
        <v>2.23</v>
      </c>
      <c r="R39" s="24">
        <v>2.2599999999999998</v>
      </c>
      <c r="S39" s="24">
        <v>41.71</v>
      </c>
      <c r="T39" s="24">
        <v>116</v>
      </c>
      <c r="U39" s="10">
        <v>1</v>
      </c>
      <c r="V39" s="10">
        <v>0</v>
      </c>
      <c r="W39" s="10">
        <v>1</v>
      </c>
      <c r="X39" s="10">
        <v>1</v>
      </c>
      <c r="Y39" s="10">
        <v>1</v>
      </c>
      <c r="Z39" s="10">
        <v>1</v>
      </c>
      <c r="AA39" s="10">
        <v>90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0.81840000000000002</v>
      </c>
      <c r="AK39" s="10">
        <v>2.7E-2</v>
      </c>
      <c r="AL39" s="11">
        <v>2.5399999999999999E-2</v>
      </c>
      <c r="AM39" s="11">
        <v>8.0000000000000004E-4</v>
      </c>
      <c r="AN39" s="11">
        <v>2.1168</v>
      </c>
      <c r="AO39" s="11">
        <v>1.9199999999999998E-2</v>
      </c>
      <c r="AP39" s="11">
        <v>0.1903</v>
      </c>
      <c r="AQ39" s="11">
        <v>1.6999999999999999E-3</v>
      </c>
      <c r="AR39" s="11">
        <v>1.5912999999999999</v>
      </c>
      <c r="AS39" s="11">
        <v>3.5999999999999999E-3</v>
      </c>
      <c r="AT39" s="11">
        <v>2.6100000000000002E-2</v>
      </c>
      <c r="AU39" s="11">
        <v>1E-4</v>
      </c>
      <c r="AV39" s="11">
        <v>45.213000000000001</v>
      </c>
      <c r="AW39" s="11">
        <v>0.3765</v>
      </c>
      <c r="AX39" s="11">
        <v>0.58850000000000002</v>
      </c>
      <c r="AY39" s="11">
        <v>4.8999999999999998E-3</v>
      </c>
      <c r="AZ39" s="11">
        <v>0.51129943502824859</v>
      </c>
      <c r="BA39" s="11">
        <v>22.547892720306514</v>
      </c>
      <c r="BB39" s="11">
        <v>0.91506671005532048</v>
      </c>
      <c r="BC39" s="11">
        <v>0.75686344877085954</v>
      </c>
      <c r="BD39" s="11">
        <v>0.66363641035725229</v>
      </c>
      <c r="BE39" s="27"/>
      <c r="BF39" s="5"/>
    </row>
    <row r="40" spans="2:66" ht="13.5" customHeight="1" x14ac:dyDescent="0.2">
      <c r="B40" s="10">
        <v>241</v>
      </c>
      <c r="C40" s="10">
        <v>10.003</v>
      </c>
      <c r="D40" s="10">
        <v>241.41678999999999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31</v>
      </c>
      <c r="Q40" s="24">
        <v>2.23</v>
      </c>
      <c r="R40" s="24">
        <v>2.2599999999999998</v>
      </c>
      <c r="S40" s="24">
        <v>41.62</v>
      </c>
      <c r="T40" s="24">
        <v>116.11</v>
      </c>
      <c r="U40" s="10">
        <v>1</v>
      </c>
      <c r="V40" s="10">
        <v>0</v>
      </c>
      <c r="W40" s="10">
        <v>1</v>
      </c>
      <c r="X40" s="10">
        <v>1</v>
      </c>
      <c r="Y40" s="10">
        <v>1</v>
      </c>
      <c r="Z40" s="10">
        <v>1</v>
      </c>
      <c r="AA40" s="10">
        <v>90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0.87029999999999996</v>
      </c>
      <c r="AK40" s="10">
        <v>5.2499999999999998E-2</v>
      </c>
      <c r="AL40" s="11">
        <v>2.7E-2</v>
      </c>
      <c r="AM40" s="11">
        <v>1.6000000000000001E-3</v>
      </c>
      <c r="AN40" s="11">
        <v>2.3443999999999998</v>
      </c>
      <c r="AO40" s="11">
        <v>7.2499999999999995E-2</v>
      </c>
      <c r="AP40" s="11">
        <v>0.2104</v>
      </c>
      <c r="AQ40" s="11">
        <v>6.4999999999999997E-3</v>
      </c>
      <c r="AR40" s="11">
        <v>1.6681999999999999</v>
      </c>
      <c r="AS40" s="11">
        <v>7.3300000000000004E-2</v>
      </c>
      <c r="AT40" s="11">
        <v>2.7300000000000001E-2</v>
      </c>
      <c r="AU40" s="11">
        <v>1.1999999999999999E-3</v>
      </c>
      <c r="AV40" s="11">
        <v>46.614899999999999</v>
      </c>
      <c r="AW40" s="11">
        <v>0.14349999999999999</v>
      </c>
      <c r="AX40" s="11">
        <v>0.60589999999999999</v>
      </c>
      <c r="AY40" s="11">
        <v>1.9E-3</v>
      </c>
      <c r="AZ40" s="11">
        <v>0.48450324635550651</v>
      </c>
      <c r="BA40" s="11">
        <v>22.194139194139193</v>
      </c>
      <c r="BB40" s="11">
        <v>0.91377132027795327</v>
      </c>
      <c r="BC40" s="11">
        <v>0.76588422167313808</v>
      </c>
      <c r="BD40" s="11">
        <v>0.52254009436739079</v>
      </c>
      <c r="BE40" s="27"/>
      <c r="BF40" s="5"/>
    </row>
    <row r="41" spans="2:66" ht="13.5" customHeight="1" x14ac:dyDescent="0.2">
      <c r="B41" s="10">
        <v>241</v>
      </c>
      <c r="C41" s="10">
        <v>10.010999999999999</v>
      </c>
      <c r="D41" s="10">
        <v>241.41712000000001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31</v>
      </c>
      <c r="Q41" s="24">
        <v>2.23</v>
      </c>
      <c r="R41" s="24">
        <v>2.2599999999999998</v>
      </c>
      <c r="S41" s="24">
        <v>41.52</v>
      </c>
      <c r="T41" s="24">
        <v>116.23</v>
      </c>
      <c r="U41" s="10">
        <v>1</v>
      </c>
      <c r="V41" s="10">
        <v>0</v>
      </c>
      <c r="W41" s="10">
        <v>1</v>
      </c>
      <c r="X41" s="10">
        <v>1</v>
      </c>
      <c r="Y41" s="10">
        <v>1</v>
      </c>
      <c r="Z41" s="10">
        <v>1</v>
      </c>
      <c r="AA41" s="10">
        <v>90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0.90139999999999998</v>
      </c>
      <c r="AK41" s="10">
        <v>8.9599999999999999E-2</v>
      </c>
      <c r="AL41" s="11">
        <v>2.7900000000000001E-2</v>
      </c>
      <c r="AM41" s="11">
        <v>2.8E-3</v>
      </c>
      <c r="AN41" s="11">
        <v>2.4058000000000002</v>
      </c>
      <c r="AO41" s="11">
        <v>0.25969999999999999</v>
      </c>
      <c r="AP41" s="11">
        <v>0.2155</v>
      </c>
      <c r="AQ41" s="11">
        <v>2.3300000000000001E-2</v>
      </c>
      <c r="AR41" s="11">
        <v>1.8077000000000001</v>
      </c>
      <c r="AS41" s="11">
        <v>0.16270000000000001</v>
      </c>
      <c r="AT41" s="11">
        <v>2.9499999999999998E-2</v>
      </c>
      <c r="AU41" s="11">
        <v>2.7000000000000001E-3</v>
      </c>
      <c r="AV41" s="11">
        <v>44.9114</v>
      </c>
      <c r="AW41" s="11">
        <v>2.4211</v>
      </c>
      <c r="AX41" s="11">
        <v>0.58289999999999997</v>
      </c>
      <c r="AY41" s="11">
        <v>3.1399999999999997E-2</v>
      </c>
      <c r="AZ41" s="11">
        <v>0.46017034068136264</v>
      </c>
      <c r="BA41" s="11">
        <v>19.759322033898304</v>
      </c>
      <c r="BB41" s="11">
        <v>0.90365774003919019</v>
      </c>
      <c r="BC41" s="11">
        <v>0.74622437971952538</v>
      </c>
      <c r="BD41" s="11">
        <v>0.41892953692994095</v>
      </c>
      <c r="BE41" s="27"/>
      <c r="BF41" s="5"/>
    </row>
    <row r="42" spans="2:66" ht="13.5" customHeight="1" x14ac:dyDescent="0.2">
      <c r="B42" s="10">
        <v>241</v>
      </c>
      <c r="C42" s="10">
        <v>9.8109999999999999</v>
      </c>
      <c r="D42" s="10">
        <v>241.40879000000001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31</v>
      </c>
      <c r="Q42" s="24">
        <v>2.23</v>
      </c>
      <c r="R42" s="24">
        <v>2.2599999999999998</v>
      </c>
      <c r="S42" s="24">
        <v>43.81</v>
      </c>
      <c r="T42" s="24">
        <v>113.44</v>
      </c>
      <c r="U42" s="10">
        <v>1</v>
      </c>
      <c r="V42" s="10">
        <v>0</v>
      </c>
      <c r="W42" s="10">
        <v>1</v>
      </c>
      <c r="X42" s="10">
        <v>1</v>
      </c>
      <c r="Y42" s="10">
        <v>1</v>
      </c>
      <c r="Z42" s="10">
        <v>1</v>
      </c>
      <c r="AA42" s="10">
        <v>90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4.7682000000000002</v>
      </c>
      <c r="AK42" s="10">
        <v>1.66E-2</v>
      </c>
      <c r="AL42" s="11">
        <v>0.15310000000000001</v>
      </c>
      <c r="AM42" s="11">
        <v>5.0000000000000001E-4</v>
      </c>
      <c r="AN42" s="11">
        <v>2.2545000000000002</v>
      </c>
      <c r="AO42" s="11">
        <v>8.6999999999999994E-3</v>
      </c>
      <c r="AP42" s="11">
        <v>0.21099999999999999</v>
      </c>
      <c r="AQ42" s="11">
        <v>8.0000000000000004E-4</v>
      </c>
      <c r="AR42" s="11">
        <v>9.1710999999999991</v>
      </c>
      <c r="AS42" s="11">
        <v>3.2599999999999997E-2</v>
      </c>
      <c r="AT42" s="11">
        <v>0.15579999999999999</v>
      </c>
      <c r="AU42" s="11">
        <v>5.9999999999999995E-4</v>
      </c>
      <c r="AV42" s="11">
        <v>17.838100000000001</v>
      </c>
      <c r="AW42" s="11">
        <v>0.1414</v>
      </c>
      <c r="AX42" s="11">
        <v>0.2404</v>
      </c>
      <c r="AY42" s="11">
        <v>1.9E-3</v>
      </c>
      <c r="AZ42" s="11">
        <v>6.5130704474966786E-2</v>
      </c>
      <c r="BA42" s="11">
        <v>1.5430038510911426</v>
      </c>
      <c r="BB42" s="11">
        <v>0.21352852094901567</v>
      </c>
      <c r="BC42" s="11">
        <v>0.14159785762106675</v>
      </c>
      <c r="BD42" s="11">
        <v>-0.16796455433147187</v>
      </c>
      <c r="BE42" s="27"/>
      <c r="BF42" s="5"/>
    </row>
    <row r="43" spans="2:66" ht="13.5" customHeight="1" x14ac:dyDescent="0.2">
      <c r="B43" s="10">
        <v>241</v>
      </c>
      <c r="C43" s="10">
        <v>9.8190000000000008</v>
      </c>
      <c r="D43" s="10">
        <v>241.40913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31</v>
      </c>
      <c r="Q43" s="24">
        <v>2.23</v>
      </c>
      <c r="R43" s="24">
        <v>2.2599999999999998</v>
      </c>
      <c r="S43" s="24">
        <v>43.71</v>
      </c>
      <c r="T43" s="24">
        <v>113.55</v>
      </c>
      <c r="U43" s="10">
        <v>1</v>
      </c>
      <c r="V43" s="10">
        <v>0</v>
      </c>
      <c r="W43" s="10">
        <v>1</v>
      </c>
      <c r="X43" s="10">
        <v>1</v>
      </c>
      <c r="Y43" s="10">
        <v>1</v>
      </c>
      <c r="Z43" s="10">
        <v>1</v>
      </c>
      <c r="AA43" s="10">
        <v>90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1.0383</v>
      </c>
      <c r="AK43" s="10">
        <v>3.2000000000000002E-3</v>
      </c>
      <c r="AL43" s="11">
        <v>3.3300000000000003E-2</v>
      </c>
      <c r="AM43" s="11">
        <v>1E-4</v>
      </c>
      <c r="AN43" s="11">
        <v>1.8190999999999999</v>
      </c>
      <c r="AO43" s="11">
        <v>4.1700000000000001E-2</v>
      </c>
      <c r="AP43" s="11">
        <v>0.17</v>
      </c>
      <c r="AQ43" s="11">
        <v>3.8999999999999998E-3</v>
      </c>
      <c r="AR43" s="11">
        <v>2.0213000000000001</v>
      </c>
      <c r="AS43" s="11">
        <v>9.7999999999999997E-3</v>
      </c>
      <c r="AT43" s="11">
        <v>3.4299999999999997E-2</v>
      </c>
      <c r="AU43" s="11">
        <v>2.0000000000000001E-4</v>
      </c>
      <c r="AV43" s="11">
        <v>34.604999999999997</v>
      </c>
      <c r="AW43" s="11">
        <v>1.2542</v>
      </c>
      <c r="AX43" s="11">
        <v>0.46560000000000001</v>
      </c>
      <c r="AY43" s="11">
        <v>1.6899999999999998E-2</v>
      </c>
      <c r="AZ43" s="11">
        <v>0.46507237256135925</v>
      </c>
      <c r="BA43" s="11">
        <v>13.574344023323617</v>
      </c>
      <c r="BB43" s="11">
        <v>0.86277255451090218</v>
      </c>
      <c r="BC43" s="11">
        <v>0.64701470147014706</v>
      </c>
      <c r="BD43" s="11">
        <v>0.5653445266365269</v>
      </c>
      <c r="BE43" s="27"/>
      <c r="BF43" s="5"/>
    </row>
    <row r="44" spans="2:66" ht="13.5" customHeight="1" x14ac:dyDescent="0.2">
      <c r="B44" s="10">
        <v>241</v>
      </c>
      <c r="C44" s="10">
        <v>9.8249999999999993</v>
      </c>
      <c r="D44" s="10">
        <v>241.40938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31</v>
      </c>
      <c r="Q44" s="24">
        <v>2.23</v>
      </c>
      <c r="R44" s="24">
        <v>2.2599999999999998</v>
      </c>
      <c r="S44" s="24">
        <v>43.64</v>
      </c>
      <c r="T44" s="24">
        <v>113.63</v>
      </c>
      <c r="U44" s="10">
        <v>1</v>
      </c>
      <c r="V44" s="10">
        <v>0</v>
      </c>
      <c r="W44" s="10">
        <v>1</v>
      </c>
      <c r="X44" s="10">
        <v>1</v>
      </c>
      <c r="Y44" s="10">
        <v>1</v>
      </c>
      <c r="Z44" s="10">
        <v>1</v>
      </c>
      <c r="AA44" s="10">
        <v>90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10.3566</v>
      </c>
      <c r="AK44" s="10">
        <v>3.8699999999999998E-2</v>
      </c>
      <c r="AL44" s="11">
        <v>0.33169999999999999</v>
      </c>
      <c r="AM44" s="11">
        <v>1.1999999999999999E-3</v>
      </c>
      <c r="AN44" s="11">
        <v>3.8313999999999999</v>
      </c>
      <c r="AO44" s="11">
        <v>3.5999999999999999E-3</v>
      </c>
      <c r="AP44" s="11">
        <v>0.35749999999999998</v>
      </c>
      <c r="AQ44" s="11">
        <v>2.9999999999999997E-4</v>
      </c>
      <c r="AR44" s="11">
        <v>19.238900000000001</v>
      </c>
      <c r="AS44" s="11">
        <v>8.7599999999999997E-2</v>
      </c>
      <c r="AT44" s="11">
        <v>0.32590000000000002</v>
      </c>
      <c r="AU44" s="11">
        <v>1.5E-3</v>
      </c>
      <c r="AV44" s="11">
        <v>29.392499999999998</v>
      </c>
      <c r="AW44" s="11">
        <v>3.5400000000000001E-2</v>
      </c>
      <c r="AX44" s="11">
        <v>0.39500000000000002</v>
      </c>
      <c r="AY44" s="11">
        <v>5.0000000000000001E-4</v>
      </c>
      <c r="AZ44" s="11">
        <v>4.9833887043189418E-2</v>
      </c>
      <c r="BA44" s="11">
        <v>1.2120282295182572</v>
      </c>
      <c r="BB44" s="11">
        <v>9.5852406713829913E-2</v>
      </c>
      <c r="BC44" s="11">
        <v>8.4896387910557772E-2</v>
      </c>
      <c r="BD44" s="11">
        <v>0.48667507464770537</v>
      </c>
      <c r="BE44" s="27"/>
      <c r="BF44" s="5"/>
    </row>
    <row r="45" spans="2:66" ht="13.5" customHeight="1" x14ac:dyDescent="0.2">
      <c r="B45" s="10">
        <v>241</v>
      </c>
      <c r="C45" s="10">
        <v>9.8320000000000007</v>
      </c>
      <c r="D45" s="10">
        <v>241.40967000000001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31</v>
      </c>
      <c r="Q45" s="24">
        <v>2.23</v>
      </c>
      <c r="R45" s="24">
        <v>2.2599999999999998</v>
      </c>
      <c r="S45" s="24">
        <v>43.56</v>
      </c>
      <c r="T45" s="24">
        <v>113.72</v>
      </c>
      <c r="U45" s="10">
        <v>1</v>
      </c>
      <c r="V45" s="10">
        <v>0</v>
      </c>
      <c r="W45" s="10">
        <v>1</v>
      </c>
      <c r="X45" s="10">
        <v>1</v>
      </c>
      <c r="Y45" s="10">
        <v>1</v>
      </c>
      <c r="Z45" s="10">
        <v>1</v>
      </c>
      <c r="AA45" s="10">
        <v>90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2.1044999999999998</v>
      </c>
      <c r="AK45" s="10">
        <v>0.16009999999999999</v>
      </c>
      <c r="AL45" s="11">
        <v>6.7299999999999999E-2</v>
      </c>
      <c r="AM45" s="11">
        <v>5.1000000000000004E-3</v>
      </c>
      <c r="AN45" s="11">
        <v>2.0445000000000002</v>
      </c>
      <c r="AO45" s="11">
        <v>5.8999999999999999E-3</v>
      </c>
      <c r="AP45" s="11">
        <v>0.1905</v>
      </c>
      <c r="AQ45" s="11">
        <v>5.9999999999999995E-4</v>
      </c>
      <c r="AR45" s="11">
        <v>4.1718999999999999</v>
      </c>
      <c r="AS45" s="11">
        <v>0.40189999999999998</v>
      </c>
      <c r="AT45" s="11">
        <v>7.0599999999999996E-2</v>
      </c>
      <c r="AU45" s="11">
        <v>6.7999999999999996E-3</v>
      </c>
      <c r="AV45" s="11">
        <v>30.881799999999998</v>
      </c>
      <c r="AW45" s="11">
        <v>0.26</v>
      </c>
      <c r="AX45" s="11">
        <v>0.41439999999999999</v>
      </c>
      <c r="AY45" s="11">
        <v>3.5000000000000001E-3</v>
      </c>
      <c r="AZ45" s="11">
        <v>0.37014382542569019</v>
      </c>
      <c r="BA45" s="11">
        <v>5.8696883852691224</v>
      </c>
      <c r="BB45" s="11">
        <v>0.70886597938144336</v>
      </c>
      <c r="BC45" s="11">
        <v>0.52355329949238572</v>
      </c>
      <c r="BD45" s="11">
        <v>0.48339169882819288</v>
      </c>
      <c r="BE45" s="27"/>
      <c r="BF45" s="5"/>
    </row>
    <row r="46" spans="2:66" ht="13.5" customHeight="1" x14ac:dyDescent="0.2">
      <c r="B46" s="10">
        <v>241</v>
      </c>
      <c r="C46" s="10">
        <v>9.8390000000000004</v>
      </c>
      <c r="D46" s="10">
        <v>241.40996000000001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31</v>
      </c>
      <c r="Q46" s="24">
        <v>2.23</v>
      </c>
      <c r="R46" s="24">
        <v>2.2599999999999998</v>
      </c>
      <c r="S46" s="24">
        <v>43.48</v>
      </c>
      <c r="T46" s="24">
        <v>113.82</v>
      </c>
      <c r="U46" s="10">
        <v>1</v>
      </c>
      <c r="V46" s="10">
        <v>0</v>
      </c>
      <c r="W46" s="10">
        <v>1</v>
      </c>
      <c r="X46" s="10">
        <v>1</v>
      </c>
      <c r="Y46" s="10">
        <v>1</v>
      </c>
      <c r="Z46" s="10">
        <v>1</v>
      </c>
      <c r="AA46" s="10">
        <v>90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8.5622000000000007</v>
      </c>
      <c r="AK46" s="10">
        <v>6.2600000000000003E-2</v>
      </c>
      <c r="AL46" s="11">
        <v>0.27350000000000002</v>
      </c>
      <c r="AM46" s="11">
        <v>2E-3</v>
      </c>
      <c r="AN46" s="11">
        <v>3.5617999999999999</v>
      </c>
      <c r="AO46" s="11">
        <v>4.3099999999999999E-2</v>
      </c>
      <c r="AP46" s="11">
        <v>0.33129999999999998</v>
      </c>
      <c r="AQ46" s="11">
        <v>4.0000000000000001E-3</v>
      </c>
      <c r="AR46" s="11">
        <v>16.404900000000001</v>
      </c>
      <c r="AS46" s="11">
        <v>0.1663</v>
      </c>
      <c r="AT46" s="11">
        <v>0.27710000000000001</v>
      </c>
      <c r="AU46" s="11">
        <v>2.8E-3</v>
      </c>
      <c r="AV46" s="11">
        <v>27.768000000000001</v>
      </c>
      <c r="AW46" s="11">
        <v>0.42849999999999999</v>
      </c>
      <c r="AX46" s="11">
        <v>0.37219999999999998</v>
      </c>
      <c r="AY46" s="11">
        <v>5.7000000000000002E-3</v>
      </c>
      <c r="AZ46" s="11">
        <v>5.8137882018479019E-2</v>
      </c>
      <c r="BA46" s="11">
        <v>1.3431974016600503</v>
      </c>
      <c r="BB46" s="11">
        <v>0.14646542430309559</v>
      </c>
      <c r="BC46" s="11">
        <v>0.12411902897415814</v>
      </c>
      <c r="BD46" s="11">
        <v>0.18247496260995066</v>
      </c>
      <c r="BE46" s="27"/>
      <c r="BF46" s="5"/>
    </row>
    <row r="47" spans="2:66" ht="13.5" customHeight="1" x14ac:dyDescent="0.2">
      <c r="B47" s="10">
        <v>241</v>
      </c>
      <c r="C47" s="10">
        <v>9.8460000000000001</v>
      </c>
      <c r="D47" s="10">
        <v>241.41024999999999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31</v>
      </c>
      <c r="Q47" s="24">
        <v>2.23</v>
      </c>
      <c r="R47" s="24">
        <v>2.2599999999999998</v>
      </c>
      <c r="S47" s="24">
        <v>43.4</v>
      </c>
      <c r="T47" s="24">
        <v>113.91</v>
      </c>
      <c r="U47" s="10">
        <v>1</v>
      </c>
      <c r="V47" s="10">
        <v>0</v>
      </c>
      <c r="W47" s="10">
        <v>1</v>
      </c>
      <c r="X47" s="10">
        <v>1</v>
      </c>
      <c r="Y47" s="10">
        <v>1</v>
      </c>
      <c r="Z47" s="10">
        <v>1</v>
      </c>
      <c r="AA47" s="10">
        <v>90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1.056</v>
      </c>
      <c r="AK47" s="10">
        <v>3.1300000000000001E-2</v>
      </c>
      <c r="AL47" s="11">
        <v>3.3700000000000001E-2</v>
      </c>
      <c r="AM47" s="11">
        <v>1E-3</v>
      </c>
      <c r="AN47" s="11">
        <v>2.1202000000000001</v>
      </c>
      <c r="AO47" s="11">
        <v>8.2100000000000006E-2</v>
      </c>
      <c r="AP47" s="11">
        <v>0.19689999999999999</v>
      </c>
      <c r="AQ47" s="11">
        <v>7.6E-3</v>
      </c>
      <c r="AR47" s="11">
        <v>2.0476999999999999</v>
      </c>
      <c r="AS47" s="11">
        <v>5.8599999999999999E-2</v>
      </c>
      <c r="AT47" s="11">
        <v>3.4500000000000003E-2</v>
      </c>
      <c r="AU47" s="11">
        <v>1E-3</v>
      </c>
      <c r="AV47" s="11">
        <v>39.035400000000003</v>
      </c>
      <c r="AW47" s="11">
        <v>0.90059999999999996</v>
      </c>
      <c r="AX47" s="11">
        <v>0.52249999999999996</v>
      </c>
      <c r="AY47" s="11">
        <v>1.21E-2</v>
      </c>
      <c r="AZ47" s="11">
        <v>0.45259938837920494</v>
      </c>
      <c r="BA47" s="11">
        <v>15.144927536231881</v>
      </c>
      <c r="BB47" s="11">
        <v>0.87612208258527835</v>
      </c>
      <c r="BC47" s="11">
        <v>0.69252601702932837</v>
      </c>
      <c r="BD47" s="11">
        <v>0.45549851996846608</v>
      </c>
      <c r="BE47" s="27"/>
      <c r="BF47" s="5"/>
    </row>
    <row r="48" spans="2:66" ht="13.5" customHeight="1" x14ac:dyDescent="0.2">
      <c r="B48" s="10">
        <v>241</v>
      </c>
      <c r="C48" s="10">
        <v>9.8529999999999998</v>
      </c>
      <c r="D48" s="10">
        <v>241.41054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31</v>
      </c>
      <c r="Q48" s="24">
        <v>2.23</v>
      </c>
      <c r="R48" s="24">
        <v>2.2599999999999998</v>
      </c>
      <c r="S48" s="24">
        <v>43.32</v>
      </c>
      <c r="T48" s="24">
        <v>114.01</v>
      </c>
      <c r="U48" s="10">
        <v>1</v>
      </c>
      <c r="V48" s="10">
        <v>0</v>
      </c>
      <c r="W48" s="10">
        <v>1</v>
      </c>
      <c r="X48" s="10">
        <v>1</v>
      </c>
      <c r="Y48" s="10">
        <v>1</v>
      </c>
      <c r="Z48" s="10">
        <v>1</v>
      </c>
      <c r="AA48" s="10">
        <v>90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10.325900000000001</v>
      </c>
      <c r="AK48" s="10">
        <v>6.4600000000000005E-2</v>
      </c>
      <c r="AL48" s="11">
        <v>0.32890000000000003</v>
      </c>
      <c r="AM48" s="11">
        <v>2.0999999999999999E-3</v>
      </c>
      <c r="AN48" s="11">
        <v>3.8313000000000001</v>
      </c>
      <c r="AO48" s="11">
        <v>2.4799999999999999E-2</v>
      </c>
      <c r="AP48" s="11">
        <v>0.35520000000000002</v>
      </c>
      <c r="AQ48" s="11">
        <v>2.3E-3</v>
      </c>
      <c r="AR48" s="11">
        <v>19.205400000000001</v>
      </c>
      <c r="AS48" s="11">
        <v>8.1799999999999998E-2</v>
      </c>
      <c r="AT48" s="11">
        <v>0.32350000000000001</v>
      </c>
      <c r="AU48" s="11">
        <v>1.4E-3</v>
      </c>
      <c r="AV48" s="11">
        <v>29.425799999999999</v>
      </c>
      <c r="AW48" s="11">
        <v>0.13519999999999999</v>
      </c>
      <c r="AX48" s="11">
        <v>0.39329999999999998</v>
      </c>
      <c r="AY48" s="11">
        <v>1.8E-3</v>
      </c>
      <c r="AZ48" s="11">
        <v>5.0901803607214392E-2</v>
      </c>
      <c r="BA48" s="11">
        <v>1.2157650695517774</v>
      </c>
      <c r="BB48" s="11">
        <v>9.7377232142857109E-2</v>
      </c>
      <c r="BC48" s="11">
        <v>8.6045364891518705E-2</v>
      </c>
      <c r="BD48" s="11">
        <v>0.49188889904133087</v>
      </c>
      <c r="BE48" s="27"/>
      <c r="BF48" s="5"/>
    </row>
    <row r="49" spans="2:57" ht="13.5" customHeight="1" x14ac:dyDescent="0.2">
      <c r="B49" s="10">
        <v>241</v>
      </c>
      <c r="C49" s="10">
        <v>9.86</v>
      </c>
      <c r="D49" s="10">
        <v>241.41083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31</v>
      </c>
      <c r="Q49" s="24">
        <v>2.23</v>
      </c>
      <c r="R49" s="24">
        <v>2.2599999999999998</v>
      </c>
      <c r="S49" s="24">
        <v>43.24</v>
      </c>
      <c r="T49" s="24">
        <v>114.1</v>
      </c>
      <c r="U49" s="10">
        <v>1</v>
      </c>
      <c r="V49" s="10">
        <v>0</v>
      </c>
      <c r="W49" s="10">
        <v>1</v>
      </c>
      <c r="X49" s="10">
        <v>1</v>
      </c>
      <c r="Y49" s="10">
        <v>1</v>
      </c>
      <c r="Z49" s="10">
        <v>1</v>
      </c>
      <c r="AA49" s="10">
        <v>90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1.8140000000000001</v>
      </c>
      <c r="AK49" s="10">
        <v>7.3899999999999993E-2</v>
      </c>
      <c r="AL49" s="11">
        <v>5.7700000000000001E-2</v>
      </c>
      <c r="AM49" s="11">
        <v>2.3999999999999998E-3</v>
      </c>
      <c r="AN49" s="11">
        <v>2.0670999999999999</v>
      </c>
      <c r="AO49" s="11">
        <v>8.0199999999999994E-2</v>
      </c>
      <c r="AP49" s="11">
        <v>0.19139999999999999</v>
      </c>
      <c r="AQ49" s="11">
        <v>7.4000000000000003E-3</v>
      </c>
      <c r="AR49" s="11">
        <v>3.4857</v>
      </c>
      <c r="AS49" s="11">
        <v>0.2137</v>
      </c>
      <c r="AT49" s="11">
        <v>5.8599999999999999E-2</v>
      </c>
      <c r="AU49" s="11">
        <v>3.5999999999999999E-3</v>
      </c>
      <c r="AV49" s="11">
        <v>32.678899999999999</v>
      </c>
      <c r="AW49" s="11">
        <v>1.7242999999999999</v>
      </c>
      <c r="AX49" s="11">
        <v>0.43619999999999998</v>
      </c>
      <c r="AY49" s="11">
        <v>2.3E-2</v>
      </c>
      <c r="AZ49" s="11">
        <v>0.39005736137667307</v>
      </c>
      <c r="BA49" s="11">
        <v>7.4436860068259385</v>
      </c>
      <c r="BB49" s="11">
        <v>0.76313662085691192</v>
      </c>
      <c r="BC49" s="11">
        <v>0.56936067551266589</v>
      </c>
      <c r="BD49" s="11">
        <v>0.43062047022797811</v>
      </c>
      <c r="BE49" s="27"/>
    </row>
    <row r="50" spans="2:57" ht="13.5" customHeight="1" x14ac:dyDescent="0.2">
      <c r="B50" s="10">
        <v>241</v>
      </c>
      <c r="C50" s="10">
        <v>9.766</v>
      </c>
      <c r="D50" s="10">
        <v>241.40692000000001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31</v>
      </c>
      <c r="Q50" s="24">
        <v>2.23</v>
      </c>
      <c r="R50" s="24">
        <v>2.2599999999999998</v>
      </c>
      <c r="S50" s="24">
        <v>44.32</v>
      </c>
      <c r="T50" s="24">
        <v>112.84</v>
      </c>
      <c r="U50" s="10">
        <v>1</v>
      </c>
      <c r="V50" s="10">
        <v>0</v>
      </c>
      <c r="W50" s="10">
        <v>1</v>
      </c>
      <c r="X50" s="10">
        <v>1</v>
      </c>
      <c r="Y50" s="10">
        <v>1</v>
      </c>
      <c r="Z50" s="10">
        <v>1</v>
      </c>
      <c r="AA50" s="10">
        <v>90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8.1667000000000005</v>
      </c>
      <c r="AK50" s="10">
        <v>6.5000000000000002E-2</v>
      </c>
      <c r="AL50" s="11">
        <v>0.26450000000000001</v>
      </c>
      <c r="AM50" s="11">
        <v>2.0999999999999999E-3</v>
      </c>
      <c r="AN50" s="11">
        <v>3.0253000000000001</v>
      </c>
      <c r="AO50" s="11">
        <v>1.8700000000000001E-2</v>
      </c>
      <c r="AP50" s="11">
        <v>0.28599999999999998</v>
      </c>
      <c r="AQ50" s="11">
        <v>1.8E-3</v>
      </c>
      <c r="AR50" s="11">
        <v>15.075100000000001</v>
      </c>
      <c r="AS50" s="11">
        <v>8.9800000000000005E-2</v>
      </c>
      <c r="AT50" s="11">
        <v>0.25829999999999997</v>
      </c>
      <c r="AU50" s="11">
        <v>1.5E-3</v>
      </c>
      <c r="AV50" s="11">
        <v>23.7973</v>
      </c>
      <c r="AW50" s="11">
        <v>0.1643</v>
      </c>
      <c r="AX50" s="11">
        <v>0.32340000000000002</v>
      </c>
      <c r="AY50" s="11">
        <v>2.2000000000000001E-3</v>
      </c>
      <c r="AZ50" s="11">
        <v>6.1371841155234738E-2</v>
      </c>
      <c r="BA50" s="11">
        <v>1.2520325203252034</v>
      </c>
      <c r="BB50" s="11">
        <v>0.1119133574007221</v>
      </c>
      <c r="BC50" s="11">
        <v>9.0274567809928874E-2</v>
      </c>
      <c r="BD50" s="11">
        <v>0.54453801684303249</v>
      </c>
      <c r="BE50" s="27"/>
    </row>
    <row r="51" spans="2:57" ht="13.5" customHeight="1" x14ac:dyDescent="0.2">
      <c r="B51" s="10">
        <v>241</v>
      </c>
      <c r="C51" s="10">
        <v>9.5419999999999998</v>
      </c>
      <c r="D51" s="10">
        <v>241.39758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31</v>
      </c>
      <c r="Q51" s="24">
        <v>2.23</v>
      </c>
      <c r="R51" s="24">
        <v>2.2599999999999998</v>
      </c>
      <c r="S51" s="24">
        <v>46.94</v>
      </c>
      <c r="T51" s="24">
        <v>110</v>
      </c>
      <c r="U51" s="10">
        <v>1</v>
      </c>
      <c r="V51" s="10">
        <v>0</v>
      </c>
      <c r="W51" s="10">
        <v>1</v>
      </c>
      <c r="X51" s="10">
        <v>1</v>
      </c>
      <c r="Y51" s="10">
        <v>1</v>
      </c>
      <c r="Z51" s="10">
        <v>1</v>
      </c>
      <c r="AA51" s="10">
        <v>90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20.325500000000002</v>
      </c>
      <c r="AK51" s="26">
        <v>2E-3</v>
      </c>
      <c r="AL51" s="26">
        <v>0.6915</v>
      </c>
      <c r="AM51" s="26">
        <v>0</v>
      </c>
      <c r="AN51" s="26">
        <v>6.7925000000000004</v>
      </c>
      <c r="AO51" s="26">
        <v>1E-3</v>
      </c>
      <c r="AP51" s="26">
        <v>0.68049999999999999</v>
      </c>
      <c r="AQ51" s="26">
        <v>0</v>
      </c>
      <c r="AR51" s="26">
        <v>38.402000000000001</v>
      </c>
      <c r="AS51" s="26">
        <v>4.4999999999999997E-3</v>
      </c>
      <c r="AT51" s="26">
        <v>0.69199999999999995</v>
      </c>
      <c r="AU51" s="26">
        <v>0</v>
      </c>
      <c r="AV51" s="26">
        <v>46.375700000000002</v>
      </c>
      <c r="AW51" s="26">
        <v>4.1999999999999997E-3</v>
      </c>
      <c r="AX51" s="26">
        <v>0.66149999999999998</v>
      </c>
      <c r="AY51" s="26">
        <v>1E-4</v>
      </c>
      <c r="AZ51" s="11">
        <v>-1.415797317436663E-2</v>
      </c>
      <c r="BA51" s="11">
        <v>23.898121387283236</v>
      </c>
      <c r="BB51" s="11">
        <v>-2.2534170668636846E-2</v>
      </c>
      <c r="BC51" s="11">
        <v>-2.4683032101429705E-2</v>
      </c>
      <c r="BD51" s="11">
        <v>0.4234718766526801</v>
      </c>
      <c r="BE51" s="27"/>
    </row>
    <row r="52" spans="2:57" ht="13.5" customHeight="1" x14ac:dyDescent="0.2">
      <c r="B52" s="10">
        <v>241</v>
      </c>
      <c r="C52" s="10">
        <v>9.532</v>
      </c>
      <c r="D52" s="10">
        <v>241.39716999999999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31</v>
      </c>
      <c r="Q52" s="24">
        <v>2.23</v>
      </c>
      <c r="R52" s="24">
        <v>2.2599999999999998</v>
      </c>
      <c r="S52" s="24">
        <v>47.06</v>
      </c>
      <c r="T52" s="24">
        <v>109.87</v>
      </c>
      <c r="U52" s="10">
        <v>1</v>
      </c>
      <c r="V52" s="10">
        <v>0</v>
      </c>
      <c r="W52" s="10">
        <v>1</v>
      </c>
      <c r="X52" s="10">
        <v>1</v>
      </c>
      <c r="Y52" s="10">
        <v>1</v>
      </c>
      <c r="Z52" s="10">
        <v>1</v>
      </c>
      <c r="AA52" s="10">
        <v>90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29.280999999999999</v>
      </c>
      <c r="AK52" s="10">
        <v>2.5999999999999999E-2</v>
      </c>
      <c r="AL52" s="11">
        <v>0.99819999999999998</v>
      </c>
      <c r="AM52" s="11">
        <v>8.9999999999999998E-4</v>
      </c>
      <c r="AN52" s="11">
        <v>9.9374000000000002</v>
      </c>
      <c r="AO52" s="11">
        <v>2.8E-3</v>
      </c>
      <c r="AP52" s="11">
        <v>0.998</v>
      </c>
      <c r="AQ52" s="11">
        <v>2.9999999999999997E-4</v>
      </c>
      <c r="AR52" s="11">
        <v>55.251399999999997</v>
      </c>
      <c r="AS52" s="11">
        <v>1.5699999999999999E-2</v>
      </c>
      <c r="AT52" s="11">
        <v>0.99819999999999998</v>
      </c>
      <c r="AU52" s="11">
        <v>2.9999999999999997E-4</v>
      </c>
      <c r="AV52" s="11">
        <v>69.808999999999997</v>
      </c>
      <c r="AW52" s="11">
        <v>2.5000000000000001E-2</v>
      </c>
      <c r="AX52" s="11">
        <v>0.998</v>
      </c>
      <c r="AY52" s="11">
        <v>4.0000000000000002E-4</v>
      </c>
      <c r="AZ52" s="25">
        <v>0.75077495661246152</v>
      </c>
      <c r="BA52" s="25">
        <v>1.2634792964522166</v>
      </c>
      <c r="BB52" s="25">
        <v>0.11640455331983587</v>
      </c>
      <c r="BC52" s="25">
        <v>0.17391151987410045</v>
      </c>
      <c r="BD52" s="25">
        <v>13.064330833775829</v>
      </c>
      <c r="BE52" s="27"/>
    </row>
    <row r="53" spans="2:57" ht="13.5" customHeight="1" x14ac:dyDescent="0.2">
      <c r="B53" s="10">
        <v>241</v>
      </c>
      <c r="C53" s="10">
        <v>9.7550000000000008</v>
      </c>
      <c r="D53" s="10">
        <v>241.40646000000001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31</v>
      </c>
      <c r="Q53" s="24">
        <v>2.23</v>
      </c>
      <c r="R53" s="24">
        <v>2.2599999999999998</v>
      </c>
      <c r="S53" s="24">
        <v>44.45</v>
      </c>
      <c r="T53" s="24">
        <v>112.7</v>
      </c>
      <c r="U53" s="10">
        <v>1</v>
      </c>
      <c r="V53" s="10">
        <v>0</v>
      </c>
      <c r="W53" s="10">
        <v>1</v>
      </c>
      <c r="X53" s="10">
        <v>1</v>
      </c>
      <c r="Y53" s="10">
        <v>1</v>
      </c>
      <c r="Z53" s="10">
        <v>1</v>
      </c>
      <c r="AA53" s="10">
        <v>90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30.938800000000001</v>
      </c>
      <c r="AK53" s="10">
        <v>4.41E-2</v>
      </c>
      <c r="AL53" s="11">
        <v>1.0042</v>
      </c>
      <c r="AM53" s="11">
        <v>1.4E-3</v>
      </c>
      <c r="AN53" s="11">
        <v>10.5921</v>
      </c>
      <c r="AO53" s="11">
        <v>8.3000000000000001E-3</v>
      </c>
      <c r="AP53" s="11">
        <v>1.004</v>
      </c>
      <c r="AQ53" s="11">
        <v>8.0000000000000004E-4</v>
      </c>
      <c r="AR53" s="11">
        <v>58.481000000000002</v>
      </c>
      <c r="AS53" s="11">
        <v>9.35E-2</v>
      </c>
      <c r="AT53" s="11">
        <v>1.0042</v>
      </c>
      <c r="AU53" s="11">
        <v>1.6000000000000001E-3</v>
      </c>
      <c r="AV53" s="11">
        <v>73.715199999999996</v>
      </c>
      <c r="AW53" s="11">
        <v>9.9400000000000002E-2</v>
      </c>
      <c r="AX53" s="11">
        <v>1.004</v>
      </c>
      <c r="AY53" s="11">
        <v>1.4E-3</v>
      </c>
      <c r="AZ53" s="25">
        <v>0.74872638549686676</v>
      </c>
      <c r="BA53" s="25">
        <v>1.2604982814931345</v>
      </c>
      <c r="BB53" s="25">
        <v>0.11523931852806657</v>
      </c>
      <c r="BC53" s="25">
        <v>0.17220764422794316</v>
      </c>
      <c r="BD53" s="25">
        <v>13.081706008715681</v>
      </c>
      <c r="BE53" s="27"/>
    </row>
    <row r="54" spans="2:57" ht="13.5" customHeight="1" x14ac:dyDescent="0.2">
      <c r="B54" s="10">
        <v>241</v>
      </c>
      <c r="C54" s="10">
        <v>10.039</v>
      </c>
      <c r="D54" s="10">
        <v>241.41829000000001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31</v>
      </c>
      <c r="Q54" s="24">
        <v>2.23</v>
      </c>
      <c r="R54" s="24">
        <v>2.2599999999999998</v>
      </c>
      <c r="S54" s="24">
        <v>41.21</v>
      </c>
      <c r="T54" s="24">
        <v>116.63</v>
      </c>
      <c r="U54" s="10">
        <v>1</v>
      </c>
      <c r="V54" s="10">
        <v>0</v>
      </c>
      <c r="W54" s="10">
        <v>1</v>
      </c>
      <c r="X54" s="10">
        <v>1</v>
      </c>
      <c r="Y54" s="10">
        <v>1</v>
      </c>
      <c r="Z54" s="10">
        <v>1</v>
      </c>
      <c r="AA54" s="10">
        <v>90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32.861199999999997</v>
      </c>
      <c r="AK54" s="10">
        <v>3.7400000000000003E-2</v>
      </c>
      <c r="AL54" s="11">
        <v>1.0112000000000001</v>
      </c>
      <c r="AM54" s="11">
        <v>1.1999999999999999E-3</v>
      </c>
      <c r="AN54" s="11">
        <v>11.355499999999999</v>
      </c>
      <c r="AO54" s="11">
        <v>7.7999999999999996E-3</v>
      </c>
      <c r="AP54" s="11">
        <v>1.0111000000000001</v>
      </c>
      <c r="AQ54" s="11">
        <v>6.9999999999999999E-4</v>
      </c>
      <c r="AR54" s="11">
        <v>62.182200000000002</v>
      </c>
      <c r="AS54" s="11">
        <v>7.51E-2</v>
      </c>
      <c r="AT54" s="11">
        <v>1.0112000000000001</v>
      </c>
      <c r="AU54" s="11">
        <v>1.1999999999999999E-3</v>
      </c>
      <c r="AV54" s="11">
        <v>78.3078</v>
      </c>
      <c r="AW54" s="11">
        <v>7.8200000000000006E-2</v>
      </c>
      <c r="AX54" s="11">
        <v>1.0111000000000001</v>
      </c>
      <c r="AY54" s="11">
        <v>1E-3</v>
      </c>
      <c r="AZ54" s="25">
        <v>0.74670796189745425</v>
      </c>
      <c r="BA54" s="25">
        <v>1.2593282321950654</v>
      </c>
      <c r="BB54" s="25">
        <v>0.11478112321161647</v>
      </c>
      <c r="BC54" s="25">
        <v>0.17156110362437049</v>
      </c>
      <c r="BD54" s="25">
        <v>13.066361253014263</v>
      </c>
      <c r="BE54" s="27"/>
    </row>
  </sheetData>
  <autoFilter ref="B9:BB54" xr:uid="{4267E235-CE5B-4B45-93C1-44F87E7D20AE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CA09-6021-4720-BE5D-D6E4ECEE7D40}">
  <sheetPr codeName="Sheet18"/>
  <dimension ref="A1:BZ54"/>
  <sheetViews>
    <sheetView topLeftCell="AP9" workbookViewId="0">
      <selection activeCell="BE41" sqref="BE41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246</v>
      </c>
      <c r="C10" s="10">
        <v>9.6460000000000008</v>
      </c>
      <c r="D10" s="10">
        <v>246.40191999999999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33.200000000000003</v>
      </c>
      <c r="Q10" s="24">
        <v>1.44</v>
      </c>
      <c r="R10" s="24">
        <v>3.65</v>
      </c>
      <c r="S10" s="24">
        <v>46.54</v>
      </c>
      <c r="T10" s="24">
        <v>113.58</v>
      </c>
      <c r="U10" s="10">
        <v>2</v>
      </c>
      <c r="V10" s="10">
        <v>0</v>
      </c>
      <c r="W10" s="10">
        <v>1</v>
      </c>
      <c r="X10" s="10">
        <v>1</v>
      </c>
      <c r="Y10" s="10">
        <v>1</v>
      </c>
      <c r="Z10" s="10">
        <v>0</v>
      </c>
      <c r="AA10" s="10">
        <v>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0.78320000000000001</v>
      </c>
      <c r="AK10" s="10">
        <v>1.5299999999999999E-2</v>
      </c>
      <c r="AL10" s="11">
        <v>2.6499999999999999E-2</v>
      </c>
      <c r="AM10" s="11">
        <v>5.0000000000000001E-4</v>
      </c>
      <c r="AN10" s="11">
        <v>2.1703000000000001</v>
      </c>
      <c r="AO10" s="11">
        <v>0.1205</v>
      </c>
      <c r="AP10" s="11">
        <v>0.1993</v>
      </c>
      <c r="AQ10" s="11">
        <v>1.11E-2</v>
      </c>
      <c r="AR10" s="11">
        <v>1.4729000000000001</v>
      </c>
      <c r="AS10" s="11">
        <v>2.5499999999999998E-2</v>
      </c>
      <c r="AT10" s="11">
        <v>2.6200000000000001E-2</v>
      </c>
      <c r="AU10" s="11">
        <v>5.0000000000000001E-4</v>
      </c>
      <c r="AV10" s="11">
        <v>41.267200000000003</v>
      </c>
      <c r="AW10" s="11">
        <v>3.0701000000000001</v>
      </c>
      <c r="AX10" s="11">
        <v>0.57299999999999995</v>
      </c>
      <c r="AY10" s="11">
        <v>4.2599999999999999E-2</v>
      </c>
      <c r="AZ10" s="11">
        <v>0.48387932150718621</v>
      </c>
      <c r="BA10" s="11">
        <v>21.870229007633586</v>
      </c>
      <c r="BB10" s="11">
        <v>0.91255006675567418</v>
      </c>
      <c r="BC10" s="11">
        <v>0.74617903930131002</v>
      </c>
      <c r="BD10" s="11">
        <v>0.52266103306793732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2.7737499999999995E-2</v>
      </c>
      <c r="BJ10" s="4">
        <f>DSTDEV(PlotSort,"PhxRed",$BI$35:$BI$38)/SQRT($BH10)</f>
        <v>3.4076970513160912E-4</v>
      </c>
      <c r="BK10" s="4">
        <f>DAVERAGE(PlotSort,"PhxRedEdge",$BI$35:$BI$38)</f>
        <v>0.21180312499999995</v>
      </c>
      <c r="BL10" s="4">
        <f>DSTDEV(PlotSort,"PhxRedEdge",$BI$35:$BI$38)/SQRT($BH10)</f>
        <v>3.3971034993034639E-3</v>
      </c>
      <c r="BM10" s="4">
        <f>DAVERAGE(PlotSort,"TMRed",$BI$35:$BI$38)</f>
        <v>2.8181250000000001E-2</v>
      </c>
      <c r="BN10" s="4">
        <f>DSTDEV(PlotSort,"TMRed",$BI$35:$BI$38)/SQRT($BH10)</f>
        <v>4.4742627568954791E-4</v>
      </c>
      <c r="BO10" s="4">
        <f>DAVERAGE(PlotSort,"TMNIR",$BI$35:$BI$38)</f>
        <v>0.58166249999999997</v>
      </c>
      <c r="BP10" s="4">
        <f>DSTDEV(PlotSort,"TMNIR",$BI$35:$BI$38)/SQRT($BH10)</f>
        <v>5.3861582417191111E-3</v>
      </c>
      <c r="BQ10" s="4">
        <f>DAVERAGE(PlotSort,"NDRE",$BI$35:$BI$38)</f>
        <v>0.46652941606350923</v>
      </c>
      <c r="BR10" s="4">
        <f>DSTDEV(PlotSort,"NDRE",$BI$35:$BI$38)/SQRT($BH10)</f>
        <v>5.6907162421025318E-3</v>
      </c>
      <c r="BS10" s="4">
        <f>DAVERAGE(PlotSort,"rvi",$BI$35:$BI$38)</f>
        <v>20.753569074806723</v>
      </c>
      <c r="BT10" s="4">
        <f>DSTDEV(PlotSort,"rvi",$BI$35:$BI$38)/SQRT($BH10)</f>
        <v>0.2840672423203276</v>
      </c>
      <c r="BU10" s="17">
        <f>DAVERAGE(PlotSort,"ndvi",$BI$35:$BI$38)</f>
        <v>0.90755505008888238</v>
      </c>
      <c r="BV10" s="4">
        <f>DSTDEV(PlotSort,"ndvi",$BI$35:$BI$38)/SQRT($BH10)</f>
        <v>1.2538436071627237E-3</v>
      </c>
      <c r="BW10" s="17">
        <f>DAVERAGE(PlotSort,"SAVI",$BI$35:$BI$38)</f>
        <v>0.74755102580186816</v>
      </c>
      <c r="BX10" s="4">
        <f>DSTDEV(PlotSort,"SAVI",$BI$35:$BI$38)/SQRT($BH10)</f>
        <v>3.3662733694103234E-3</v>
      </c>
      <c r="BY10" s="17">
        <f>DAVERAGE(PlotSort,"CCCI",$BI$35:$BI$38)</f>
        <v>0.44180976768508146</v>
      </c>
      <c r="BZ10" s="4">
        <f>DSTDEV(PlotSort,"CCCI",$BI$35:$BI$38)/SQRT($BH10)</f>
        <v>2.7907239943615856E-2</v>
      </c>
    </row>
    <row r="11" spans="1:78" ht="13.5" customHeight="1" x14ac:dyDescent="0.2">
      <c r="B11" s="10">
        <v>246</v>
      </c>
      <c r="C11" s="10">
        <v>9.6379999999999999</v>
      </c>
      <c r="D11" s="10">
        <v>246.40158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33.200000000000003</v>
      </c>
      <c r="Q11" s="24">
        <v>1.44</v>
      </c>
      <c r="R11" s="24">
        <v>3.65</v>
      </c>
      <c r="S11" s="24">
        <v>46.63</v>
      </c>
      <c r="T11" s="24">
        <v>113.48</v>
      </c>
      <c r="U11" s="10">
        <v>2</v>
      </c>
      <c r="V11" s="10">
        <v>0</v>
      </c>
      <c r="W11" s="10">
        <v>1</v>
      </c>
      <c r="X11" s="10">
        <v>1</v>
      </c>
      <c r="Y11" s="10">
        <v>1</v>
      </c>
      <c r="Z11" s="10">
        <v>0</v>
      </c>
      <c r="AA11" s="10">
        <v>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0.71499999999999997</v>
      </c>
      <c r="AK11" s="10">
        <v>2.1000000000000001E-2</v>
      </c>
      <c r="AL11" s="11">
        <v>2.4199999999999999E-2</v>
      </c>
      <c r="AM11" s="11">
        <v>6.9999999999999999E-4</v>
      </c>
      <c r="AN11" s="11">
        <v>2.0510000000000002</v>
      </c>
      <c r="AO11" s="11">
        <v>1.9E-3</v>
      </c>
      <c r="AP11" s="11">
        <v>0.1888</v>
      </c>
      <c r="AQ11" s="11">
        <v>2.0000000000000001E-4</v>
      </c>
      <c r="AR11" s="11">
        <v>1.3911</v>
      </c>
      <c r="AS11" s="11">
        <v>1.9699999999999999E-2</v>
      </c>
      <c r="AT11" s="11">
        <v>2.4799999999999999E-2</v>
      </c>
      <c r="AU11" s="11">
        <v>4.0000000000000002E-4</v>
      </c>
      <c r="AV11" s="11">
        <v>38.353099999999998</v>
      </c>
      <c r="AW11" s="11">
        <v>0.48049999999999998</v>
      </c>
      <c r="AX11" s="11">
        <v>0.53359999999999996</v>
      </c>
      <c r="AY11" s="11">
        <v>6.7000000000000002E-3</v>
      </c>
      <c r="AZ11" s="11">
        <v>0.47729789590254712</v>
      </c>
      <c r="BA11" s="11">
        <v>21.516129032258064</v>
      </c>
      <c r="BB11" s="11">
        <v>0.91117478510028638</v>
      </c>
      <c r="BC11" s="11">
        <v>0.72108843537414957</v>
      </c>
      <c r="BD11" s="11">
        <v>0.490920506780888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2.7868750000000001E-2</v>
      </c>
      <c r="BJ11" s="4">
        <f>DSTDEV(PlotSort,"PhxRed",$BI$31:$BI$32)/SQRT($BH11)</f>
        <v>4.9241909233903585E-4</v>
      </c>
      <c r="BK11" s="4">
        <f>DAVERAGE(PlotSort,"PhxRedEdge",$BI$31:$BI$32)</f>
        <v>0.21086875000000002</v>
      </c>
      <c r="BL11" s="4">
        <f>DSTDEV(PlotSort,"PhxRedEdge",$BI$31:$BI$32)/SQRT($BH11)</f>
        <v>5.5487815385450679E-3</v>
      </c>
      <c r="BM11" s="4">
        <f>DAVERAGE(PlotSort,"TMRed",$BI$31:$BI$32)</f>
        <v>2.8456250000000006E-2</v>
      </c>
      <c r="BN11" s="4">
        <f>DSTDEV(PlotSort,"TMRed",$BI$31:$BI$32)/SQRT($BH11)</f>
        <v>6.6832930692885218E-4</v>
      </c>
      <c r="BO11" s="4">
        <f>DAVERAGE(PlotSort,"TMNIR",$BI$31:$BI$32)</f>
        <v>0.57680624999999996</v>
      </c>
      <c r="BP11" s="4">
        <f>DSTDEV(PlotSort,"TMNIR",$BI$31:$BI$32)/SQRT($BH11)</f>
        <v>6.5876176064770687E-3</v>
      </c>
      <c r="BQ11" s="4">
        <f>DAVERAGE(PlotSort,"NDRE",$BI$31:$BI$32)</f>
        <v>0.46531966485717247</v>
      </c>
      <c r="BR11" s="4">
        <f>DSTDEV(PlotSort,"NDRE",$BI$31:$BI$32)/SQRT($BH11)</f>
        <v>9.5996894963314115E-3</v>
      </c>
      <c r="BS11" s="4">
        <f>DAVERAGE(PlotSort,"rvi",$BI$31:$BI$32)</f>
        <v>20.400261504813216</v>
      </c>
      <c r="BT11" s="4">
        <f>DSTDEV(PlotSort,"rvi",$BI$31:$BI$32)/SQRT($BH11)</f>
        <v>0.42863942782101355</v>
      </c>
      <c r="BU11" s="17">
        <f>DAVERAGE(PlotSort,"ndvi",$BI$31:$BI$32)</f>
        <v>0.90596009723186577</v>
      </c>
      <c r="BV11" s="4">
        <f>DSTDEV(PlotSort,"ndvi",$BI$31:$BI$32)/SQRT($BH11)</f>
        <v>1.946429274963131E-3</v>
      </c>
      <c r="BW11" s="17">
        <f>DAVERAGE(PlotSort,"SAVI",$BI$31:$BI$32)</f>
        <v>0.74382743558691999</v>
      </c>
      <c r="BX11" s="4">
        <f>DSTDEV(PlotSort,"SAVI",$BI$31:$BI$32)/SQRT($BH11)</f>
        <v>4.2079198737676919E-3</v>
      </c>
      <c r="BY11" s="17">
        <f>DAVERAGE(PlotSort,"CCCI",$BI$31:$BI$32)</f>
        <v>0.43940230185941187</v>
      </c>
      <c r="BZ11" s="4">
        <f>DSTDEV(PlotSort,"CCCI",$BI$31:$BI$32)/SQRT($BH11)</f>
        <v>4.7296431018042269E-2</v>
      </c>
    </row>
    <row r="12" spans="1:78" ht="13.5" customHeight="1" x14ac:dyDescent="0.2">
      <c r="B12" s="10">
        <v>246</v>
      </c>
      <c r="C12" s="10">
        <v>9.6300000000000008</v>
      </c>
      <c r="D12" s="10">
        <v>246.40125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33.200000000000003</v>
      </c>
      <c r="Q12" s="24">
        <v>1.44</v>
      </c>
      <c r="R12" s="24">
        <v>3.65</v>
      </c>
      <c r="S12" s="24">
        <v>46.73</v>
      </c>
      <c r="T12" s="24">
        <v>113.38</v>
      </c>
      <c r="U12" s="10">
        <v>2</v>
      </c>
      <c r="V12" s="10">
        <v>0</v>
      </c>
      <c r="W12" s="10">
        <v>1</v>
      </c>
      <c r="X12" s="10">
        <v>1</v>
      </c>
      <c r="Y12" s="10">
        <v>1</v>
      </c>
      <c r="Z12" s="10">
        <v>0</v>
      </c>
      <c r="AA12" s="10">
        <v>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0.86980000000000002</v>
      </c>
      <c r="AK12" s="10">
        <v>3.2399999999999998E-2</v>
      </c>
      <c r="AL12" s="11">
        <v>2.9499999999999998E-2</v>
      </c>
      <c r="AM12" s="11">
        <v>1.1000000000000001E-3</v>
      </c>
      <c r="AN12" s="11">
        <v>2.3113999999999999</v>
      </c>
      <c r="AO12" s="11">
        <v>6.9199999999999998E-2</v>
      </c>
      <c r="AP12" s="11">
        <v>0.2132</v>
      </c>
      <c r="AQ12" s="11">
        <v>6.4000000000000003E-3</v>
      </c>
      <c r="AR12" s="11">
        <v>1.6079000000000001</v>
      </c>
      <c r="AS12" s="11">
        <v>5.7999999999999996E-3</v>
      </c>
      <c r="AT12" s="11">
        <v>2.8799999999999999E-2</v>
      </c>
      <c r="AU12" s="11">
        <v>1E-4</v>
      </c>
      <c r="AV12" s="11">
        <v>43.996200000000002</v>
      </c>
      <c r="AW12" s="11">
        <v>1.0566</v>
      </c>
      <c r="AX12" s="11">
        <v>0.61319999999999997</v>
      </c>
      <c r="AY12" s="11">
        <v>1.47E-2</v>
      </c>
      <c r="AZ12" s="11">
        <v>0.48402710551790895</v>
      </c>
      <c r="BA12" s="11">
        <v>21.291666666666668</v>
      </c>
      <c r="BB12" s="11">
        <v>0.91028037383177551</v>
      </c>
      <c r="BC12" s="11">
        <v>0.76760070052539409</v>
      </c>
      <c r="BD12" s="11">
        <v>0.52998099609059313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2.7606249999999999E-2</v>
      </c>
      <c r="BJ12" s="4">
        <f>DSTDEV(PlotSort,"PhxRed",$BJ$31:$BJ$32)/SQRT($BH12)</f>
        <v>4.8498013275459712E-4</v>
      </c>
      <c r="BK12" s="4">
        <f>DAVERAGE(PlotSort,"PhxRedEdge",$BJ$31:$BJ$32)</f>
        <v>0.2127375</v>
      </c>
      <c r="BL12" s="4">
        <f>DSTDEV(PlotSort,"PhxRedEdge",$BJ$31:$BJ$32)/SQRT($BH12)</f>
        <v>4.09811821653142E-3</v>
      </c>
      <c r="BM12" s="4">
        <f>DAVERAGE(PlotSort,"TMRed",$BJ$31:$BJ$32)</f>
        <v>2.790625E-2</v>
      </c>
      <c r="BN12" s="4">
        <f>DSTDEV(PlotSort,"TMRed",$BJ$31:$BJ$32)/SQRT($BH12)</f>
        <v>6.0885608247488712E-4</v>
      </c>
      <c r="BO12" s="4">
        <f>DAVERAGE(PlotSort,"TMNIR",$BJ$31:$BJ$32)</f>
        <v>0.58651875000000009</v>
      </c>
      <c r="BP12" s="4">
        <f>DSTDEV(PlotSort,"TMNIR",$BJ$31:$BJ$32)/SQRT($BH12)</f>
        <v>8.5656154612010621E-3</v>
      </c>
      <c r="BQ12" s="4">
        <f>DAVERAGE(PlotSort,"NDRE",$BJ$31:$BJ$32)</f>
        <v>0.46773916726984616</v>
      </c>
      <c r="BR12" s="4">
        <f>DSTDEV(PlotSort,"NDRE",$BJ$31:$BJ$32)/SQRT($BH12)</f>
        <v>6.4424943990762451E-3</v>
      </c>
      <c r="BS12" s="4">
        <f>DAVERAGE(PlotSort,"rvi",$BJ$31:$BJ$32)</f>
        <v>21.10687664480022</v>
      </c>
      <c r="BT12" s="4">
        <f>DSTDEV(PlotSort,"rvi",$BJ$31:$BJ$32)/SQRT($BH12)</f>
        <v>0.36491199136387031</v>
      </c>
      <c r="BU12" s="17">
        <f>DAVERAGE(PlotSort,"ndvi",$BJ$31:$BJ$32)</f>
        <v>0.90915000294589932</v>
      </c>
      <c r="BV12" s="4">
        <f>DSTDEV(PlotSort,"ndvi",$BJ$31:$BJ$32)/SQRT($BH12)</f>
        <v>1.5395913307779919E-3</v>
      </c>
      <c r="BW12" s="17">
        <f>DAVERAGE(PlotSort,"SAVI",$BJ$31:$BJ$32)</f>
        <v>0.75127461601681622</v>
      </c>
      <c r="BX12" s="4">
        <f>DSTDEV(PlotSort,"SAVI",$BJ$31:$BJ$32)/SQRT($BH12)</f>
        <v>5.2232957891406601E-3</v>
      </c>
      <c r="BY12" s="17">
        <f>DAVERAGE(PlotSort,"CCCI",$BJ$31:$BJ$32)</f>
        <v>0.44421723351075132</v>
      </c>
      <c r="BZ12" s="4">
        <f>DSTDEV(PlotSort,"CCCI",$BJ$31:$BJ$32)/SQRT($BH12)</f>
        <v>3.1326871287233778E-2</v>
      </c>
    </row>
    <row r="13" spans="1:78" ht="13.5" customHeight="1" x14ac:dyDescent="0.2">
      <c r="B13" s="10">
        <v>246</v>
      </c>
      <c r="C13" s="10">
        <v>9.6229999999999993</v>
      </c>
      <c r="D13" s="10">
        <v>246.40096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33.200000000000003</v>
      </c>
      <c r="Q13" s="24">
        <v>1.44</v>
      </c>
      <c r="R13" s="24">
        <v>3.65</v>
      </c>
      <c r="S13" s="24">
        <v>46.81</v>
      </c>
      <c r="T13" s="24">
        <v>113.29</v>
      </c>
      <c r="U13" s="10">
        <v>2</v>
      </c>
      <c r="V13" s="10">
        <v>0</v>
      </c>
      <c r="W13" s="10">
        <v>1</v>
      </c>
      <c r="X13" s="10">
        <v>1</v>
      </c>
      <c r="Y13" s="10">
        <v>1</v>
      </c>
      <c r="Z13" s="10">
        <v>0</v>
      </c>
      <c r="AA13" s="10">
        <v>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0.81859999999999999</v>
      </c>
      <c r="AK13" s="10">
        <v>0.13020000000000001</v>
      </c>
      <c r="AL13" s="11">
        <v>2.7799999999999998E-2</v>
      </c>
      <c r="AM13" s="11">
        <v>4.4000000000000003E-3</v>
      </c>
      <c r="AN13" s="11">
        <v>2.3218000000000001</v>
      </c>
      <c r="AO13" s="11">
        <v>0.27510000000000001</v>
      </c>
      <c r="AP13" s="11">
        <v>0.21460000000000001</v>
      </c>
      <c r="AQ13" s="11">
        <v>2.5399999999999999E-2</v>
      </c>
      <c r="AR13" s="11">
        <v>1.5251999999999999</v>
      </c>
      <c r="AS13" s="11">
        <v>0.20830000000000001</v>
      </c>
      <c r="AT13" s="11">
        <v>2.7300000000000001E-2</v>
      </c>
      <c r="AU13" s="11">
        <v>3.7000000000000002E-3</v>
      </c>
      <c r="AV13" s="11">
        <v>40.730600000000003</v>
      </c>
      <c r="AW13" s="11">
        <v>1.8803000000000001</v>
      </c>
      <c r="AX13" s="11">
        <v>0.56859999999999999</v>
      </c>
      <c r="AY13" s="11">
        <v>2.63E-2</v>
      </c>
      <c r="AZ13" s="11">
        <v>0.45199182839632274</v>
      </c>
      <c r="BA13" s="11">
        <v>20.827838827838825</v>
      </c>
      <c r="BB13" s="11">
        <v>0.90837388823628129</v>
      </c>
      <c r="BC13" s="11">
        <v>0.74089789214344393</v>
      </c>
      <c r="BD13" s="11">
        <v>0.36133961532366837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2.6412500000000005E-2</v>
      </c>
      <c r="BJ13" s="4">
        <f>DSTDEV(PlotSort,"PhxRed",$BL$35:$BL$36)/SQRT($BH13)</f>
        <v>6.4377167092511452E-4</v>
      </c>
      <c r="BK13" s="4">
        <f>DAVERAGE(PlotSort,"PhxRedEdge",$BL$35:$BL$36)</f>
        <v>0.19948749999999998</v>
      </c>
      <c r="BL13" s="4">
        <f>DSTDEV(PlotSort,"PhxRedEdge",$BL$35:$BL$36)/SQRT($BH13)</f>
        <v>5.1631052913919933E-3</v>
      </c>
      <c r="BM13" s="4">
        <f>DAVERAGE(PlotSort,"TMRed",$BL$35:$BL$36)</f>
        <v>2.6574999999999998E-2</v>
      </c>
      <c r="BN13" s="4">
        <f>DSTDEV(PlotSort,"TMRed",$BL$35:$BL$36)/SQRT($BH13)</f>
        <v>7.4107788293230586E-4</v>
      </c>
      <c r="BO13" s="4">
        <f>DAVERAGE(PlotSort,"TMNIR",$BL$35:$BL$36)</f>
        <v>0.55845</v>
      </c>
      <c r="BP13" s="4">
        <f>DSTDEV(PlotSort,"TMNIR",$BL$35:$BL$36)/SQRT($BH13)</f>
        <v>1.1009768389934451E-2</v>
      </c>
      <c r="BQ13" s="4">
        <f>DAVERAGE(PlotSort,"NDRE",$BL$35:$BL$36)</f>
        <v>0.47351839768549858</v>
      </c>
      <c r="BR13" s="4">
        <f>DSTDEV(PlotSort,"NDRE",$BL$35:$BL$36)/SQRT($BH13)</f>
        <v>1.0555049491053048E-2</v>
      </c>
      <c r="BS13" s="4">
        <f>DAVERAGE(PlotSort,"rvi",$BL$35:$BL$36)</f>
        <v>21.109808043655068</v>
      </c>
      <c r="BT13" s="4">
        <f>DSTDEV(PlotSort,"rvi",$BL$35:$BL$36)/SQRT($BH13)</f>
        <v>0.62661033274251687</v>
      </c>
      <c r="BU13" s="17">
        <f>DAVERAGE(PlotSort,"ndvi",$BL$35:$BL$36)</f>
        <v>0.90901110079332836</v>
      </c>
      <c r="BV13" s="4">
        <f>DSTDEV(PlotSort,"ndvi",$BL$35:$BL$36)/SQRT($BH13)</f>
        <v>2.6826207192509207E-3</v>
      </c>
      <c r="BW13" s="17">
        <f>DAVERAGE(PlotSort,"SAVI",$BL$35:$BL$36)</f>
        <v>0.73476539585795564</v>
      </c>
      <c r="BX13" s="4">
        <f>DSTDEV(PlotSort,"SAVI",$BL$35:$BL$36)/SQRT($BH13)</f>
        <v>7.5787497515874651E-3</v>
      </c>
      <c r="BY13" s="17">
        <f>DAVERAGE(PlotSort,"CCCI",$BL$35:$BL$36)</f>
        <v>0.47580897896772728</v>
      </c>
      <c r="BZ13" s="4">
        <f>DSTDEV(PlotSort,"CCCI",$BL$35:$BL$36)/SQRT($BH13)</f>
        <v>5.0783561824590394E-2</v>
      </c>
    </row>
    <row r="14" spans="1:78" ht="13.5" customHeight="1" x14ac:dyDescent="0.2">
      <c r="B14" s="10">
        <v>246</v>
      </c>
      <c r="C14" s="10">
        <v>9.6150000000000002</v>
      </c>
      <c r="D14" s="10">
        <v>246.40063000000001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33.200000000000003</v>
      </c>
      <c r="Q14" s="24">
        <v>1.44</v>
      </c>
      <c r="R14" s="24">
        <v>3.65</v>
      </c>
      <c r="S14" s="24">
        <v>46.9</v>
      </c>
      <c r="T14" s="24">
        <v>113.18</v>
      </c>
      <c r="U14" s="10">
        <v>2</v>
      </c>
      <c r="V14" s="10">
        <v>0</v>
      </c>
      <c r="W14" s="10">
        <v>1</v>
      </c>
      <c r="X14" s="10">
        <v>1</v>
      </c>
      <c r="Y14" s="10">
        <v>1</v>
      </c>
      <c r="Z14" s="10">
        <v>0</v>
      </c>
      <c r="AA14" s="10">
        <v>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0.77669999999999995</v>
      </c>
      <c r="AK14" s="10">
        <v>4.4299999999999999E-2</v>
      </c>
      <c r="AL14" s="11">
        <v>2.6499999999999999E-2</v>
      </c>
      <c r="AM14" s="11">
        <v>1.5E-3</v>
      </c>
      <c r="AN14" s="11">
        <v>2.3856999999999999</v>
      </c>
      <c r="AO14" s="11">
        <v>0.13689999999999999</v>
      </c>
      <c r="AP14" s="11">
        <v>0.221</v>
      </c>
      <c r="AQ14" s="11">
        <v>1.2699999999999999E-2</v>
      </c>
      <c r="AR14" s="11">
        <v>1.569</v>
      </c>
      <c r="AS14" s="11">
        <v>7.0599999999999996E-2</v>
      </c>
      <c r="AT14" s="11">
        <v>2.8199999999999999E-2</v>
      </c>
      <c r="AU14" s="11">
        <v>1.2999999999999999E-3</v>
      </c>
      <c r="AV14" s="11">
        <v>41.369100000000003</v>
      </c>
      <c r="AW14" s="11">
        <v>0.5262</v>
      </c>
      <c r="AX14" s="11">
        <v>0.5786</v>
      </c>
      <c r="AY14" s="11">
        <v>7.4000000000000003E-3</v>
      </c>
      <c r="AZ14" s="11">
        <v>0.44722361180590298</v>
      </c>
      <c r="BA14" s="11">
        <v>20.5177304964539</v>
      </c>
      <c r="BB14" s="11">
        <v>0.90705339485827285</v>
      </c>
      <c r="BC14" s="11">
        <v>0.74593422479219373</v>
      </c>
      <c r="BD14" s="11">
        <v>0.33900410911763357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2.7731250000000002E-2</v>
      </c>
      <c r="BJ14" s="4">
        <f>DSTDEV(PlotSort,"PhxRed",$BM$35:$BM$36)/SQRT($BH14)</f>
        <v>4.2285919149680711E-4</v>
      </c>
      <c r="BK14" s="4">
        <f>DAVERAGE(PlotSort,"PhxRedEdge",$BM$35:$BM$36)</f>
        <v>0.21012500000000003</v>
      </c>
      <c r="BL14" s="4">
        <f>DSTDEV(PlotSort,"PhxRedEdge",$BM$35:$BM$36)/SQRT($BH14)</f>
        <v>4.0535118518802106E-3</v>
      </c>
      <c r="BM14" s="4">
        <f>DAVERAGE(PlotSort,"TMRed",$BM$35:$BM$36)</f>
        <v>2.7925000000000002E-2</v>
      </c>
      <c r="BN14" s="4">
        <f>DSTDEV(PlotSort,"TMRed",$BM$35:$BM$36)/SQRT($BH14)</f>
        <v>5.3060500060465572E-4</v>
      </c>
      <c r="BO14" s="4">
        <f>DAVERAGE(PlotSort,"TMNIR",$BM$35:$BM$36)</f>
        <v>0.58099375000000009</v>
      </c>
      <c r="BP14" s="4">
        <f>DSTDEV(PlotSort,"TMNIR",$BM$35:$BM$36)/SQRT($BH14)</f>
        <v>6.7764879592972053E-3</v>
      </c>
      <c r="BQ14" s="4">
        <f>DAVERAGE(PlotSort,"NDRE",$BM$35:$BM$36)</f>
        <v>0.46892664251864513</v>
      </c>
      <c r="BR14" s="4">
        <f>DSTDEV(PlotSort,"NDRE",$BM$35:$BM$36)/SQRT($BH14)</f>
        <v>7.7270926523403923E-3</v>
      </c>
      <c r="BS14" s="4">
        <f>DAVERAGE(PlotSort,"rvi",$BM$35:$BM$36)</f>
        <v>20.893895557481095</v>
      </c>
      <c r="BT14" s="4">
        <f>DSTDEV(PlotSort,"rvi",$BM$35:$BM$36)/SQRT($BH14)</f>
        <v>0.38084794459004678</v>
      </c>
      <c r="BU14" s="17">
        <f>DAVERAGE(PlotSort,"ndvi",$BM$35:$BM$36)</f>
        <v>0.90822438595071786</v>
      </c>
      <c r="BV14" s="4">
        <f>DSTDEV(PlotSort,"ndvi",$BM$35:$BM$36)/SQRT($BH14)</f>
        <v>1.6358132077386438E-3</v>
      </c>
      <c r="BW14" s="17">
        <f>DAVERAGE(PlotSort,"SAVI",$BM$35:$BM$36)</f>
        <v>0.74772860554725984</v>
      </c>
      <c r="BX14" s="4">
        <f>DSTDEV(PlotSort,"SAVI",$BM$35:$BM$36)/SQRT($BH14)</f>
        <v>4.3362797247051719E-3</v>
      </c>
      <c r="BY14" s="17">
        <f>DAVERAGE(PlotSort,"CCCI",$BM$35:$BM$36)</f>
        <v>0.45310843029964176</v>
      </c>
      <c r="BZ14" s="4">
        <f>DSTDEV(PlotSort,"CCCI",$BM$35:$BM$36)/SQRT($BH14)</f>
        <v>3.8095674271540175E-2</v>
      </c>
    </row>
    <row r="15" spans="1:78" ht="13.5" customHeight="1" x14ac:dyDescent="0.2">
      <c r="B15" s="10">
        <v>246</v>
      </c>
      <c r="C15" s="10">
        <v>9.6080000000000005</v>
      </c>
      <c r="D15" s="10">
        <v>246.40033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33.200000000000003</v>
      </c>
      <c r="Q15" s="24">
        <v>1.44</v>
      </c>
      <c r="R15" s="24">
        <v>3.65</v>
      </c>
      <c r="S15" s="24">
        <v>46.98</v>
      </c>
      <c r="T15" s="24">
        <v>113.09</v>
      </c>
      <c r="U15" s="10">
        <v>2</v>
      </c>
      <c r="V15" s="10">
        <v>0</v>
      </c>
      <c r="W15" s="10">
        <v>1</v>
      </c>
      <c r="X15" s="10">
        <v>1</v>
      </c>
      <c r="Y15" s="10">
        <v>1</v>
      </c>
      <c r="Z15" s="10">
        <v>0</v>
      </c>
      <c r="AA15" s="10">
        <v>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0.872</v>
      </c>
      <c r="AK15" s="10">
        <v>1.47E-2</v>
      </c>
      <c r="AL15" s="11">
        <v>2.98E-2</v>
      </c>
      <c r="AM15" s="11">
        <v>5.0000000000000001E-4</v>
      </c>
      <c r="AN15" s="11">
        <v>2.3452000000000002</v>
      </c>
      <c r="AO15" s="11">
        <v>7.6700000000000004E-2</v>
      </c>
      <c r="AP15" s="11">
        <v>0.2177</v>
      </c>
      <c r="AQ15" s="11">
        <v>7.1000000000000004E-3</v>
      </c>
      <c r="AR15" s="11">
        <v>1.6359999999999999</v>
      </c>
      <c r="AS15" s="11">
        <v>6.2600000000000003E-2</v>
      </c>
      <c r="AT15" s="11">
        <v>2.9399999999999999E-2</v>
      </c>
      <c r="AU15" s="11">
        <v>1.1000000000000001E-3</v>
      </c>
      <c r="AV15" s="11">
        <v>45.088200000000001</v>
      </c>
      <c r="AW15" s="11">
        <v>0.64270000000000005</v>
      </c>
      <c r="AX15" s="11">
        <v>0.63170000000000004</v>
      </c>
      <c r="AY15" s="11">
        <v>8.9999999999999993E-3</v>
      </c>
      <c r="AZ15" s="11">
        <v>0.48740287261596421</v>
      </c>
      <c r="BA15" s="11">
        <v>21.486394557823132</v>
      </c>
      <c r="BB15" s="11">
        <v>0.91105732869459999</v>
      </c>
      <c r="BC15" s="11">
        <v>0.77809835500818192</v>
      </c>
      <c r="BD15" s="11">
        <v>0.54605281134804518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2.9075000000000004E-2</v>
      </c>
      <c r="BJ15" s="4">
        <f>DSTDEV(PlotSort,"PhxRed",$BN$35:$BN$36)/SQRT($BH15)</f>
        <v>6.0820285619660977E-4</v>
      </c>
      <c r="BK15" s="4">
        <f>DAVERAGE(PlotSort,"PhxRedEdge",$BN$35:$BN$36)</f>
        <v>0.22747500000000004</v>
      </c>
      <c r="BL15" s="4">
        <f>DSTDEV(PlotSort,"PhxRedEdge",$BN$35:$BN$36)/SQRT($BH15)</f>
        <v>7.0564243778276246E-3</v>
      </c>
      <c r="BM15" s="4">
        <f>DAVERAGE(PlotSort,"TMRed",$BN$35:$BN$36)</f>
        <v>3.0299999999999997E-2</v>
      </c>
      <c r="BN15" s="4">
        <f>DSTDEV(PlotSort,"TMRed",$BN$35:$BN$36)/SQRT($BH15)</f>
        <v>8.7280336518926979E-4</v>
      </c>
      <c r="BO15" s="4">
        <f>DAVERAGE(PlotSort,"TMNIR",$BN$35:$BN$36)</f>
        <v>0.60621250000000004</v>
      </c>
      <c r="BP15" s="4">
        <f>DSTDEV(PlotSort,"TMNIR",$BN$35:$BN$36)/SQRT($BH15)</f>
        <v>5.716905928284736E-3</v>
      </c>
      <c r="BQ15" s="4">
        <f>DAVERAGE(PlotSort,"NDRE",$BN$35:$BN$36)</f>
        <v>0.45474598153124857</v>
      </c>
      <c r="BR15" s="4">
        <f>DSTDEV(PlotSort,"NDRE",$BN$35:$BN$36)/SQRT($BH15)</f>
        <v>1.3338217220129105E-2</v>
      </c>
      <c r="BS15" s="4">
        <f>DAVERAGE(PlotSort,"rvi",$BN$35:$BN$36)</f>
        <v>20.116677140609625</v>
      </c>
      <c r="BT15" s="4">
        <f>DSTDEV(PlotSort,"rvi",$BN$35:$BN$36)/SQRT($BH15)</f>
        <v>0.57747253724092429</v>
      </c>
      <c r="BU15" s="17">
        <f>DAVERAGE(PlotSort,"ndvi",$BN$35:$BN$36)</f>
        <v>0.90476032766076631</v>
      </c>
      <c r="BV15" s="4">
        <f>DSTDEV(PlotSort,"ndvi",$BN$35:$BN$36)/SQRT($BH15)</f>
        <v>2.7636686030857809E-3</v>
      </c>
      <c r="BW15" s="17">
        <f>DAVERAGE(PlotSort,"SAVI",$BN$35:$BN$36)</f>
        <v>0.759981496254997</v>
      </c>
      <c r="BX15" s="4">
        <f>DSTDEV(PlotSort,"SAVI",$BN$35:$BN$36)/SQRT($BH15)</f>
        <v>4.1563886336033308E-3</v>
      </c>
      <c r="BY15" s="17">
        <f>DAVERAGE(PlotSort,"CCCI",$BN$35:$BN$36)</f>
        <v>0.38521323117331563</v>
      </c>
      <c r="BZ15" s="4">
        <f>DSTDEV(PlotSort,"CCCI",$BN$35:$BN$36)/SQRT($BH15)</f>
        <v>6.5864909629569771E-2</v>
      </c>
    </row>
    <row r="16" spans="1:78" ht="13.5" customHeight="1" x14ac:dyDescent="0.2">
      <c r="B16" s="10">
        <v>246</v>
      </c>
      <c r="C16" s="10">
        <v>9.6</v>
      </c>
      <c r="D16" s="10">
        <v>246.4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33.200000000000003</v>
      </c>
      <c r="Q16" s="24">
        <v>1.44</v>
      </c>
      <c r="R16" s="24">
        <v>3.65</v>
      </c>
      <c r="S16" s="24">
        <v>47.07</v>
      </c>
      <c r="T16" s="24">
        <v>112.99</v>
      </c>
      <c r="U16" s="10">
        <v>2</v>
      </c>
      <c r="V16" s="10">
        <v>0</v>
      </c>
      <c r="W16" s="10">
        <v>1</v>
      </c>
      <c r="X16" s="10">
        <v>1</v>
      </c>
      <c r="Y16" s="10">
        <v>1</v>
      </c>
      <c r="Z16" s="10">
        <v>0</v>
      </c>
      <c r="AA16" s="10">
        <v>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0.7873</v>
      </c>
      <c r="AK16" s="10">
        <v>1.2999999999999999E-2</v>
      </c>
      <c r="AL16" s="11">
        <v>2.69E-2</v>
      </c>
      <c r="AM16" s="11">
        <v>4.0000000000000002E-4</v>
      </c>
      <c r="AN16" s="11">
        <v>2.2189000000000001</v>
      </c>
      <c r="AO16" s="11">
        <v>5.4600000000000003E-2</v>
      </c>
      <c r="AP16" s="11">
        <v>0.2064</v>
      </c>
      <c r="AQ16" s="11">
        <v>5.1000000000000004E-3</v>
      </c>
      <c r="AR16" s="11">
        <v>1.4912000000000001</v>
      </c>
      <c r="AS16" s="11">
        <v>5.4000000000000003E-3</v>
      </c>
      <c r="AT16" s="11">
        <v>2.69E-2</v>
      </c>
      <c r="AU16" s="11">
        <v>1E-4</v>
      </c>
      <c r="AV16" s="11">
        <v>38.896000000000001</v>
      </c>
      <c r="AW16" s="11">
        <v>6.6600000000000006E-2</v>
      </c>
      <c r="AX16" s="11">
        <v>0.54590000000000005</v>
      </c>
      <c r="AY16" s="11">
        <v>8.9999999999999998E-4</v>
      </c>
      <c r="AZ16" s="11">
        <v>0.45128273295227966</v>
      </c>
      <c r="BA16" s="11">
        <v>20.293680297397771</v>
      </c>
      <c r="BB16" s="11">
        <v>0.90607541899441335</v>
      </c>
      <c r="BC16" s="11">
        <v>0.72567114093959739</v>
      </c>
      <c r="BD16" s="11">
        <v>0.36377330042743988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2.8124999999999994E-2</v>
      </c>
      <c r="BJ16" s="4">
        <f>DSTDEV(PlotSort,"PhxRed",$BK$31:$BK$32)/SQRT($BH16)</f>
        <v>5.3638450139180307E-4</v>
      </c>
      <c r="BK16" s="4">
        <f>DAVERAGE(PlotSort,"PhxRedEdge",$BK$31:$BK$32)</f>
        <v>0.22044999999999998</v>
      </c>
      <c r="BL16" s="4">
        <f>DSTDEV(PlotSort,"PhxRedEdge",$BK$31:$BK$32)/SQRT($BH16)</f>
        <v>5.4990150633242186E-3</v>
      </c>
      <c r="BM16" s="4">
        <f>DAVERAGE(PlotSort,"TMRed",$BK$31:$BK$32)</f>
        <v>2.9124999999999998E-2</v>
      </c>
      <c r="BN16" s="4">
        <f>DSTDEV(PlotSort,"TMRed",$BK$31:$BK$32)/SQRT($BH16)</f>
        <v>7.3066750304088374E-4</v>
      </c>
      <c r="BO16" s="4">
        <f>DAVERAGE(PlotSort,"TMNIR",$BK$31:$BK$32)</f>
        <v>0.56598124999999999</v>
      </c>
      <c r="BP16" s="4">
        <f>DSTDEV(PlotSort,"TMNIR",$BK$31:$BK$32)/SQRT($BH16)</f>
        <v>7.2377610416366565E-3</v>
      </c>
      <c r="BQ16" s="4">
        <f>DAVERAGE(PlotSort,"NDRE",$BK$31:$BK$32)</f>
        <v>0.44047189615452492</v>
      </c>
      <c r="BR16" s="4">
        <f>DSTDEV(PlotSort,"NDRE",$BK$31:$BK$32)/SQRT($BH16)</f>
        <v>5.9249414879933727E-3</v>
      </c>
      <c r="BS16" s="4">
        <f>DAVERAGE(PlotSort,"rvi",$BK$31:$BK$32)</f>
        <v>19.540050197199594</v>
      </c>
      <c r="BT16" s="4">
        <f>DSTDEV(PlotSort,"rvi",$BK$31:$BK$32)/SQRT($BH16)</f>
        <v>0.3141703561071772</v>
      </c>
      <c r="BU16" s="17">
        <f>DAVERAGE(PlotSort,"ndvi",$BK$31:$BK$32)</f>
        <v>0.90228619204722116</v>
      </c>
      <c r="BV16" s="4">
        <f>DSTDEV(PlotSort,"ndvi",$BK$31:$BK$32)/SQRT($BH16)</f>
        <v>1.4987765799686125E-3</v>
      </c>
      <c r="BW16" s="17">
        <f>DAVERAGE(PlotSort,"SAVI",$BK$31:$BK$32)</f>
        <v>0.73494046097229448</v>
      </c>
      <c r="BX16" s="4">
        <f>DSTDEV(PlotSort,"SAVI",$BK$31:$BK$32)/SQRT($BH16)</f>
        <v>3.9175067401518203E-3</v>
      </c>
      <c r="BY16" s="17">
        <f>DAVERAGE(PlotSort,"CCCI",$BK$31:$BK$32)</f>
        <v>0.31462349870665224</v>
      </c>
      <c r="BZ16" s="4">
        <f>DSTDEV(PlotSort,"CCCI",$BK$31:$BK$32)/SQRT($BH16)</f>
        <v>2.8944409181687978E-2</v>
      </c>
    </row>
    <row r="17" spans="2:78" ht="13.5" customHeight="1" x14ac:dyDescent="0.2">
      <c r="B17" s="10">
        <v>246</v>
      </c>
      <c r="C17" s="10">
        <v>9.593</v>
      </c>
      <c r="D17" s="10">
        <v>246.39971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33.200000000000003</v>
      </c>
      <c r="Q17" s="24">
        <v>1.44</v>
      </c>
      <c r="R17" s="24">
        <v>3.65</v>
      </c>
      <c r="S17" s="24">
        <v>47.15</v>
      </c>
      <c r="T17" s="24">
        <v>112.9</v>
      </c>
      <c r="U17" s="10">
        <v>2</v>
      </c>
      <c r="V17" s="10">
        <v>0</v>
      </c>
      <c r="W17" s="10">
        <v>1</v>
      </c>
      <c r="X17" s="10">
        <v>1</v>
      </c>
      <c r="Y17" s="10">
        <v>1</v>
      </c>
      <c r="Z17" s="10">
        <v>0</v>
      </c>
      <c r="AA17" s="10">
        <v>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0.78169999999999995</v>
      </c>
      <c r="AK17" s="10">
        <v>5.8299999999999998E-2</v>
      </c>
      <c r="AL17" s="11">
        <v>2.6800000000000001E-2</v>
      </c>
      <c r="AM17" s="11">
        <v>2E-3</v>
      </c>
      <c r="AN17" s="11">
        <v>2.0451000000000001</v>
      </c>
      <c r="AO17" s="11">
        <v>0.12859999999999999</v>
      </c>
      <c r="AP17" s="11">
        <v>0.19059999999999999</v>
      </c>
      <c r="AQ17" s="11">
        <v>1.2E-2</v>
      </c>
      <c r="AR17" s="11">
        <v>1.4411</v>
      </c>
      <c r="AS17" s="11">
        <v>8.4900000000000003E-2</v>
      </c>
      <c r="AT17" s="11">
        <v>2.5999999999999999E-2</v>
      </c>
      <c r="AU17" s="11">
        <v>1.5E-3</v>
      </c>
      <c r="AV17" s="11">
        <v>39.9298</v>
      </c>
      <c r="AW17" s="11">
        <v>0.71340000000000003</v>
      </c>
      <c r="AX17" s="11">
        <v>0.56140000000000001</v>
      </c>
      <c r="AY17" s="11">
        <v>0.01</v>
      </c>
      <c r="AZ17" s="11">
        <v>0.49308510638297876</v>
      </c>
      <c r="BA17" s="11">
        <v>21.592307692307692</v>
      </c>
      <c r="BB17" s="11">
        <v>0.91147429349676534</v>
      </c>
      <c r="BC17" s="11">
        <v>0.73855067132609875</v>
      </c>
      <c r="BD17" s="11">
        <v>0.57565100943634095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2.7350000000000003E-2</v>
      </c>
      <c r="BJ17" s="4">
        <f>DSTDEV(PlotSort,"PhxRed",$BL$31:$BL$32)/SQRT($BH17)</f>
        <v>4.1503011938894268E-4</v>
      </c>
      <c r="BK17" s="4">
        <f>DAVERAGE(PlotSort,"PhxRedEdge",$BL$31:$BL$32)</f>
        <v>0.20315624999999998</v>
      </c>
      <c r="BL17" s="4">
        <f>DSTDEV(PlotSort,"PhxRedEdge",$BL$31:$BL$32)/SQRT($BH17)</f>
        <v>2.7370904373988088E-3</v>
      </c>
      <c r="BM17" s="4">
        <f>DAVERAGE(PlotSort,"TMRed",$BL$31:$BL$32)</f>
        <v>2.7237500000000005E-2</v>
      </c>
      <c r="BN17" s="4">
        <f>DSTDEV(PlotSort,"TMRed",$BL$31:$BL$32)/SQRT($BH17)</f>
        <v>4.1811830463000144E-4</v>
      </c>
      <c r="BO17" s="4">
        <f>DAVERAGE(PlotSort,"TMNIR",$BL$31:$BL$32)</f>
        <v>0.59734375000000006</v>
      </c>
      <c r="BP17" s="4">
        <f>DSTDEV(PlotSort,"TMNIR",$BL$31:$BL$32)/SQRT($BH17)</f>
        <v>5.8939656199511964E-3</v>
      </c>
      <c r="BQ17" s="4">
        <f>DAVERAGE(PlotSort,"NDRE",$BL$31:$BL$32)</f>
        <v>0.49258693597249376</v>
      </c>
      <c r="BR17" s="4">
        <f>DSTDEV(PlotSort,"NDRE",$BL$31:$BL$32)/SQRT($BH17)</f>
        <v>2.8665998607830556E-3</v>
      </c>
      <c r="BS17" s="4">
        <f>DAVERAGE(PlotSort,"rvi",$BL$31:$BL$32)</f>
        <v>21.967087952413845</v>
      </c>
      <c r="BT17" s="4">
        <f>DSTDEV(PlotSort,"rvi",$BL$31:$BL$32)/SQRT($BH17)</f>
        <v>0.19616981817158993</v>
      </c>
      <c r="BU17" s="17">
        <f>DAVERAGE(PlotSort,"ndvi",$BL$31:$BL$32)</f>
        <v>0.91282390813054404</v>
      </c>
      <c r="BV17" s="4">
        <f>DSTDEV(PlotSort,"ndvi",$BL$31:$BL$32)/SQRT($BH17)</f>
        <v>7.4184348661600894E-4</v>
      </c>
      <c r="BW17" s="17">
        <f>DAVERAGE(PlotSort,"SAVI",$BL$31:$BL$32)</f>
        <v>0.76016159063144184</v>
      </c>
      <c r="BX17" s="4">
        <f>DSTDEV(PlotSort,"SAVI",$BL$31:$BL$32)/SQRT($BH17)</f>
        <v>3.2074475846325854E-3</v>
      </c>
      <c r="BY17" s="17">
        <f>DAVERAGE(PlotSort,"CCCI",$BL$31:$BL$32)</f>
        <v>0.56899603666351095</v>
      </c>
      <c r="BZ17" s="4">
        <f>DSTDEV(PlotSort,"CCCI",$BL$31:$BL$32)/SQRT($BH17)</f>
        <v>1.4982421215794028E-2</v>
      </c>
    </row>
    <row r="18" spans="2:78" ht="13.5" customHeight="1" x14ac:dyDescent="0.2">
      <c r="B18" s="10">
        <v>246</v>
      </c>
      <c r="C18" s="10">
        <v>9.6590000000000007</v>
      </c>
      <c r="D18" s="10">
        <v>246.40245999999999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33.200000000000003</v>
      </c>
      <c r="Q18" s="24">
        <v>1.44</v>
      </c>
      <c r="R18" s="24">
        <v>3.65</v>
      </c>
      <c r="S18" s="24">
        <v>46.39</v>
      </c>
      <c r="T18" s="24">
        <v>113.75</v>
      </c>
      <c r="U18" s="10">
        <v>2</v>
      </c>
      <c r="V18" s="10">
        <v>0</v>
      </c>
      <c r="W18" s="10">
        <v>1</v>
      </c>
      <c r="X18" s="10">
        <v>1</v>
      </c>
      <c r="Y18" s="10">
        <v>1</v>
      </c>
      <c r="Z18" s="10">
        <v>0</v>
      </c>
      <c r="AA18" s="10">
        <v>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0.88800000000000001</v>
      </c>
      <c r="AK18" s="10">
        <v>1.8100000000000002E-2</v>
      </c>
      <c r="AL18" s="11">
        <v>2.9899999999999999E-2</v>
      </c>
      <c r="AM18" s="11">
        <v>5.9999999999999995E-4</v>
      </c>
      <c r="AN18" s="11">
        <v>2.6074000000000002</v>
      </c>
      <c r="AO18" s="11">
        <v>0.1283</v>
      </c>
      <c r="AP18" s="11">
        <v>0.23860000000000001</v>
      </c>
      <c r="AQ18" s="11">
        <v>1.17E-2</v>
      </c>
      <c r="AR18" s="11">
        <v>1.8528</v>
      </c>
      <c r="AS18" s="11">
        <v>2.1899999999999999E-2</v>
      </c>
      <c r="AT18" s="11">
        <v>3.2899999999999999E-2</v>
      </c>
      <c r="AU18" s="11">
        <v>4.0000000000000002E-4</v>
      </c>
      <c r="AV18" s="11">
        <v>43.667499999999997</v>
      </c>
      <c r="AW18" s="11">
        <v>1.1606000000000001</v>
      </c>
      <c r="AX18" s="11">
        <v>0.60450000000000004</v>
      </c>
      <c r="AY18" s="11">
        <v>1.61E-2</v>
      </c>
      <c r="AZ18" s="11">
        <v>0.43399359506582846</v>
      </c>
      <c r="BA18" s="11">
        <v>18.373860182370823</v>
      </c>
      <c r="BB18" s="11">
        <v>0.8967681204894884</v>
      </c>
      <c r="BC18" s="11">
        <v>0.75382451204501499</v>
      </c>
      <c r="BD18" s="11">
        <v>0.29454388947093091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2.7156249999999996E-2</v>
      </c>
      <c r="BJ18" s="4">
        <f>DSTDEV(PlotSort,"PhxRed",$BJ$35:$BJ$36)/SQRT($BH18)</f>
        <v>4.5961657480266454E-4</v>
      </c>
      <c r="BK18" s="4">
        <f>DAVERAGE(PlotSort,"PhxRedEdge",$BJ$35:$BJ$36)</f>
        <v>0.20539374999999996</v>
      </c>
      <c r="BL18" s="4">
        <f>DSTDEV(PlotSort,"PhxRedEdge",$BJ$35:$BJ$36)/SQRT($BH18)</f>
        <v>4.1442979778445795E-3</v>
      </c>
      <c r="BM18" s="4">
        <f>DAVERAGE(PlotSort,"TMRed",$BJ$35:$BJ$36)</f>
        <v>2.7425000000000001E-2</v>
      </c>
      <c r="BN18" s="4">
        <f>DSTDEV(PlotSort,"TMRed",$BJ$35:$BJ$36)/SQRT($BH18)</f>
        <v>5.9857469597926255E-4</v>
      </c>
      <c r="BO18" s="4">
        <f>DAVERAGE(PlotSort,"TMNIR",$BJ$35:$BJ$36)</f>
        <v>0.57680624999999996</v>
      </c>
      <c r="BP18" s="4">
        <f>DSTDEV(PlotSort,"TMNIR",$BJ$35:$BJ$36)/SQRT($BH18)</f>
        <v>8.6732465506963799E-3</v>
      </c>
      <c r="BQ18" s="4">
        <f>DAVERAGE(PlotSort,"NDRE",$BJ$35:$BJ$36)</f>
        <v>0.47500173569596837</v>
      </c>
      <c r="BR18" s="4">
        <f>DSTDEV(PlotSort,"NDRE",$BJ$35:$BJ$36)/SQRT($BH18)</f>
        <v>6.1073840306427709E-3</v>
      </c>
      <c r="BS18" s="4">
        <f>DAVERAGE(PlotSort,"rvi",$BJ$35:$BJ$36)</f>
        <v>21.108167862780952</v>
      </c>
      <c r="BT18" s="4">
        <f>DSTDEV(PlotSort,"rvi",$BJ$35:$BJ$36)/SQRT($BH18)</f>
        <v>0.32547186892940921</v>
      </c>
      <c r="BU18" s="17">
        <f>DAVERAGE(PlotSort,"ndvi",$BJ$35:$BJ$36)</f>
        <v>0.90922564793090754</v>
      </c>
      <c r="BV18" s="4">
        <f>DSTDEV(PlotSort,"ndvi",$BJ$35:$BJ$36)/SQRT($BH18)</f>
        <v>1.4075481240003579E-3</v>
      </c>
      <c r="BW18" s="17">
        <f>DAVERAGE(PlotSort,"SAVI",$BJ$35:$BJ$36)</f>
        <v>0.74565412675142784</v>
      </c>
      <c r="BX18" s="4">
        <f>DSTDEV(PlotSort,"SAVI",$BJ$35:$BJ$36)/SQRT($BH18)</f>
        <v>5.2521888512706326E-3</v>
      </c>
      <c r="BY18" s="17">
        <f>DAVERAGE(PlotSort,"CCCI",$BJ$35:$BJ$36)</f>
        <v>0.48353406967612295</v>
      </c>
      <c r="BZ18" s="4">
        <f>DSTDEV(PlotSort,"CCCI",$BJ$35:$BJ$36)/SQRT($BH18)</f>
        <v>2.9838400331150278E-2</v>
      </c>
    </row>
    <row r="19" spans="2:78" ht="13.5" customHeight="1" x14ac:dyDescent="0.2">
      <c r="B19" s="10">
        <v>246</v>
      </c>
      <c r="C19" s="10">
        <v>9.6669999999999998</v>
      </c>
      <c r="D19" s="10">
        <v>246.40279000000001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33.200000000000003</v>
      </c>
      <c r="Q19" s="24">
        <v>1.44</v>
      </c>
      <c r="R19" s="24">
        <v>3.65</v>
      </c>
      <c r="S19" s="24">
        <v>46.3</v>
      </c>
      <c r="T19" s="24">
        <v>113.86</v>
      </c>
      <c r="U19" s="10">
        <v>2</v>
      </c>
      <c r="V19" s="10">
        <v>0</v>
      </c>
      <c r="W19" s="10">
        <v>1</v>
      </c>
      <c r="X19" s="10">
        <v>1</v>
      </c>
      <c r="Y19" s="10">
        <v>1</v>
      </c>
      <c r="Z19" s="10">
        <v>0</v>
      </c>
      <c r="AA19" s="10">
        <v>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0.82430000000000003</v>
      </c>
      <c r="AK19" s="10">
        <v>2.3099999999999999E-2</v>
      </c>
      <c r="AL19" s="11">
        <v>2.7699999999999999E-2</v>
      </c>
      <c r="AM19" s="11">
        <v>8.0000000000000004E-4</v>
      </c>
      <c r="AN19" s="11">
        <v>2.3391000000000002</v>
      </c>
      <c r="AO19" s="11">
        <v>0.2054</v>
      </c>
      <c r="AP19" s="11">
        <v>0.21360000000000001</v>
      </c>
      <c r="AQ19" s="11">
        <v>1.8800000000000001E-2</v>
      </c>
      <c r="AR19" s="11">
        <v>1.5528999999999999</v>
      </c>
      <c r="AS19" s="11">
        <v>7.8700000000000006E-2</v>
      </c>
      <c r="AT19" s="11">
        <v>2.75E-2</v>
      </c>
      <c r="AU19" s="11">
        <v>1.4E-3</v>
      </c>
      <c r="AV19" s="11">
        <v>44.464199999999998</v>
      </c>
      <c r="AW19" s="11">
        <v>2.7976000000000001</v>
      </c>
      <c r="AX19" s="11">
        <v>0.61439999999999995</v>
      </c>
      <c r="AY19" s="11">
        <v>3.8699999999999998E-2</v>
      </c>
      <c r="AZ19" s="11">
        <v>0.48405797101449272</v>
      </c>
      <c r="BA19" s="11">
        <v>22.34181818181818</v>
      </c>
      <c r="BB19" s="11">
        <v>0.91431687178688281</v>
      </c>
      <c r="BC19" s="11">
        <v>0.77095192223487174</v>
      </c>
      <c r="BD19" s="11">
        <v>0.5185712815845317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2.831875E-2</v>
      </c>
      <c r="BJ19" s="4">
        <f>DSTDEV(PlotSort,"PhxRed",$BK$35:$BK$36)/SQRT($BH19)</f>
        <v>4.7295337596145069E-4</v>
      </c>
      <c r="BK19" s="4">
        <f>DAVERAGE(PlotSort,"PhxRedEdge",$BK$35:$BK$36)</f>
        <v>0.21821250000000006</v>
      </c>
      <c r="BL19" s="4">
        <f>DSTDEV(PlotSort,"PhxRedEdge",$BK$35:$BK$36)/SQRT($BH19)</f>
        <v>5.0047383797757099E-3</v>
      </c>
      <c r="BM19" s="4">
        <f>DAVERAGE(PlotSort,"TMRed",$BK$35:$BK$36)</f>
        <v>2.8937500000000005E-2</v>
      </c>
      <c r="BN19" s="4">
        <f>DSTDEV(PlotSort,"TMRed",$BK$35:$BK$36)/SQRT($BH19)</f>
        <v>6.2682234325205728E-4</v>
      </c>
      <c r="BO19" s="4">
        <f>DAVERAGE(PlotSort,"TMNIR",$BK$35:$BK$36)</f>
        <v>0.58651875000000009</v>
      </c>
      <c r="BP19" s="4">
        <f>DSTDEV(PlotSort,"TMNIR",$BK$35:$BK$36)/SQRT($BH19)</f>
        <v>6.4452516032476714E-3</v>
      </c>
      <c r="BQ19" s="4">
        <f>DAVERAGE(PlotSort,"NDRE",$BK$35:$BK$36)</f>
        <v>0.45805709643105036</v>
      </c>
      <c r="BR19" s="4">
        <f>DSTDEV(PlotSort,"NDRE",$BK$35:$BK$36)/SQRT($BH19)</f>
        <v>9.3265252129206763E-3</v>
      </c>
      <c r="BS19" s="4">
        <f>DAVERAGE(PlotSort,"rvi",$BK$35:$BK$36)</f>
        <v>20.39897028683249</v>
      </c>
      <c r="BT19" s="4">
        <f>DSTDEV(PlotSort,"rvi",$BK$35:$BK$36)/SQRT($BH19)</f>
        <v>0.45917176329095477</v>
      </c>
      <c r="BU19" s="17">
        <f>DAVERAGE(PlotSort,"ndvi",$BK$35:$BK$36)</f>
        <v>0.90588445224685754</v>
      </c>
      <c r="BV19" s="4">
        <f>DSTDEV(PlotSort,"ndvi",$BK$35:$BK$36)/SQRT($BH19)</f>
        <v>2.0358782697008876E-3</v>
      </c>
      <c r="BW19" s="17">
        <f>DAVERAGE(PlotSort,"SAVI",$BK$35:$BK$36)</f>
        <v>0.74944792485230827</v>
      </c>
      <c r="BX19" s="4">
        <f>DSTDEV(PlotSort,"SAVI",$BK$35:$BK$36)/SQRT($BH19)</f>
        <v>4.3327636191771487E-3</v>
      </c>
      <c r="BY19" s="17">
        <f>DAVERAGE(PlotSort,"CCCI",$BK$35:$BK$36)</f>
        <v>0.40008546569404013</v>
      </c>
      <c r="BZ19" s="4">
        <f>DSTDEV(PlotSort,"CCCI",$BK$35:$BK$36)/SQRT($BH19)</f>
        <v>4.5789142665530566E-2</v>
      </c>
    </row>
    <row r="20" spans="2:78" ht="13.5" customHeight="1" x14ac:dyDescent="0.2">
      <c r="B20" s="10">
        <v>246</v>
      </c>
      <c r="C20" s="10">
        <v>9.6739999999999995</v>
      </c>
      <c r="D20" s="10">
        <v>246.40307999999999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33.200000000000003</v>
      </c>
      <c r="Q20" s="24">
        <v>1.44</v>
      </c>
      <c r="R20" s="24">
        <v>3.65</v>
      </c>
      <c r="S20" s="24">
        <v>46.22</v>
      </c>
      <c r="T20" s="24">
        <v>113.95</v>
      </c>
      <c r="U20" s="10">
        <v>2</v>
      </c>
      <c r="V20" s="10">
        <v>0</v>
      </c>
      <c r="W20" s="10">
        <v>1</v>
      </c>
      <c r="X20" s="10">
        <v>1</v>
      </c>
      <c r="Y20" s="10">
        <v>1</v>
      </c>
      <c r="Z20" s="10">
        <v>0</v>
      </c>
      <c r="AA20" s="10">
        <v>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0.75409999999999999</v>
      </c>
      <c r="AK20" s="10">
        <v>6.0900000000000003E-2</v>
      </c>
      <c r="AL20" s="11">
        <v>2.53E-2</v>
      </c>
      <c r="AM20" s="11">
        <v>2E-3</v>
      </c>
      <c r="AN20" s="11">
        <v>2.0977999999999999</v>
      </c>
      <c r="AO20" s="11">
        <v>0.14219999999999999</v>
      </c>
      <c r="AP20" s="11">
        <v>0.19120000000000001</v>
      </c>
      <c r="AQ20" s="11">
        <v>1.2999999999999999E-2</v>
      </c>
      <c r="AR20" s="11">
        <v>1.4255</v>
      </c>
      <c r="AS20" s="11">
        <v>4.6899999999999997E-2</v>
      </c>
      <c r="AT20" s="11">
        <v>2.52E-2</v>
      </c>
      <c r="AU20" s="11">
        <v>8.0000000000000004E-4</v>
      </c>
      <c r="AV20" s="11">
        <v>42.529800000000002</v>
      </c>
      <c r="AW20" s="11">
        <v>1.1128</v>
      </c>
      <c r="AX20" s="11">
        <v>0.58679999999999999</v>
      </c>
      <c r="AY20" s="11">
        <v>1.54E-2</v>
      </c>
      <c r="AZ20" s="11">
        <v>0.50848329048843177</v>
      </c>
      <c r="BA20" s="11">
        <v>23.285714285714285</v>
      </c>
      <c r="BB20" s="11">
        <v>0.91764705882352937</v>
      </c>
      <c r="BC20" s="11">
        <v>0.75755395683453242</v>
      </c>
      <c r="BD20" s="11">
        <v>0.6407712848635756</v>
      </c>
      <c r="BE20" s="27"/>
    </row>
    <row r="21" spans="2:78" ht="13.5" customHeight="1" x14ac:dyDescent="0.2">
      <c r="B21" s="10">
        <v>246</v>
      </c>
      <c r="C21" s="10">
        <v>9.6820000000000004</v>
      </c>
      <c r="D21" s="10">
        <v>246.40342000000001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33.200000000000003</v>
      </c>
      <c r="Q21" s="24">
        <v>1.44</v>
      </c>
      <c r="R21" s="24">
        <v>3.65</v>
      </c>
      <c r="S21" s="24">
        <v>46.13</v>
      </c>
      <c r="T21" s="24">
        <v>114.05</v>
      </c>
      <c r="U21" s="10">
        <v>2</v>
      </c>
      <c r="V21" s="10">
        <v>0</v>
      </c>
      <c r="W21" s="10">
        <v>1</v>
      </c>
      <c r="X21" s="10">
        <v>1</v>
      </c>
      <c r="Y21" s="10">
        <v>1</v>
      </c>
      <c r="Z21" s="10">
        <v>0</v>
      </c>
      <c r="AA21" s="10">
        <v>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0.83120000000000005</v>
      </c>
      <c r="AK21" s="10">
        <v>1.0200000000000001E-2</v>
      </c>
      <c r="AL21" s="11">
        <v>2.7900000000000001E-2</v>
      </c>
      <c r="AM21" s="11">
        <v>2.9999999999999997E-4</v>
      </c>
      <c r="AN21" s="11">
        <v>2.2789000000000001</v>
      </c>
      <c r="AO21" s="11">
        <v>0.1089</v>
      </c>
      <c r="AP21" s="11">
        <v>0.2072</v>
      </c>
      <c r="AQ21" s="11">
        <v>9.9000000000000008E-3</v>
      </c>
      <c r="AR21" s="11">
        <v>1.5904</v>
      </c>
      <c r="AS21" s="11">
        <v>2.7699999999999999E-2</v>
      </c>
      <c r="AT21" s="11">
        <v>2.81E-2</v>
      </c>
      <c r="AU21" s="11">
        <v>5.0000000000000001E-4</v>
      </c>
      <c r="AV21" s="11">
        <v>45.044499999999999</v>
      </c>
      <c r="AW21" s="11">
        <v>1.0149999999999999</v>
      </c>
      <c r="AX21" s="11">
        <v>0.62029999999999996</v>
      </c>
      <c r="AY21" s="11">
        <v>1.4E-2</v>
      </c>
      <c r="AZ21" s="11">
        <v>0.49921450151057406</v>
      </c>
      <c r="BA21" s="11">
        <v>22.074733096085406</v>
      </c>
      <c r="BB21" s="11">
        <v>0.91332510795805055</v>
      </c>
      <c r="BC21" s="11">
        <v>0.77351097178683381</v>
      </c>
      <c r="BD21" s="11">
        <v>0.60343644082621661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0.26229999999999998</v>
      </c>
      <c r="BJ21" s="4"/>
      <c r="BK21" s="4">
        <f>DAVERAGE(PlotSort2,"PhxRedEdge",$BO$31:$BO$32)</f>
        <v>0.28260000000000002</v>
      </c>
      <c r="BL21" s="4"/>
      <c r="BM21" s="4">
        <f>DAVERAGE(PlotSort2,"TMRed",$BO$31:$BO$32)</f>
        <v>0.25659999999999999</v>
      </c>
      <c r="BN21" s="4"/>
      <c r="BO21" s="4">
        <f>DAVERAGE(PlotSort2,"TMNIR",$BO$31:$BO$32)</f>
        <v>0.31809999999999999</v>
      </c>
      <c r="BP21" s="4"/>
      <c r="BQ21" s="4">
        <f>DAVERAGE(PlotSort2,"NDRE",$BO$31:$BO$32)</f>
        <v>5.9097719327451267E-2</v>
      </c>
      <c r="BR21" s="4"/>
      <c r="BS21" s="4">
        <f>DAVERAGE(PlotSort2,"rvi",$BO$31:$BO$32)</f>
        <v>1.2396726422447388</v>
      </c>
      <c r="BT21" s="4"/>
      <c r="BU21" s="17">
        <f>DAVERAGE(PlotSort2,"ndvi",$BO$31:$BO$32)</f>
        <v>0.10701235427179398</v>
      </c>
      <c r="BV21" s="4"/>
      <c r="BW21" s="17">
        <f>DAVERAGE(PlotSort2,"SAVI",$BO$31:$BO$32)</f>
        <v>8.5837908253466086E-2</v>
      </c>
      <c r="BX21" s="4"/>
      <c r="BY21" s="17">
        <f>DAVERAGE(PlotSort2,"CCCI",$BO$31:$BO$32)</f>
        <v>0.55085440373738859</v>
      </c>
      <c r="BZ21" s="4"/>
    </row>
    <row r="22" spans="2:78" ht="13.5" customHeight="1" x14ac:dyDescent="0.2">
      <c r="B22" s="10">
        <v>246</v>
      </c>
      <c r="C22" s="10">
        <v>9.6890000000000001</v>
      </c>
      <c r="D22" s="10">
        <v>246.40370999999999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33.200000000000003</v>
      </c>
      <c r="Q22" s="24">
        <v>1.44</v>
      </c>
      <c r="R22" s="24">
        <v>3.65</v>
      </c>
      <c r="S22" s="24">
        <v>46.05</v>
      </c>
      <c r="T22" s="24">
        <v>114.15</v>
      </c>
      <c r="U22" s="10">
        <v>2</v>
      </c>
      <c r="V22" s="10">
        <v>0</v>
      </c>
      <c r="W22" s="10">
        <v>1</v>
      </c>
      <c r="X22" s="10">
        <v>1</v>
      </c>
      <c r="Y22" s="10">
        <v>1</v>
      </c>
      <c r="Z22" s="10">
        <v>0</v>
      </c>
      <c r="AA22" s="10">
        <v>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0.77070000000000005</v>
      </c>
      <c r="AK22" s="10">
        <v>5.6399999999999999E-2</v>
      </c>
      <c r="AL22" s="11">
        <v>2.58E-2</v>
      </c>
      <c r="AM22" s="11">
        <v>1.9E-3</v>
      </c>
      <c r="AN22" s="11">
        <v>2.0103</v>
      </c>
      <c r="AO22" s="11">
        <v>0.13519999999999999</v>
      </c>
      <c r="AP22" s="11">
        <v>0.1825</v>
      </c>
      <c r="AQ22" s="11">
        <v>1.23E-2</v>
      </c>
      <c r="AR22" s="11">
        <v>1.4782</v>
      </c>
      <c r="AS22" s="11">
        <v>9.7000000000000003E-2</v>
      </c>
      <c r="AT22" s="11">
        <v>2.6100000000000002E-2</v>
      </c>
      <c r="AU22" s="11">
        <v>1.6999999999999999E-3</v>
      </c>
      <c r="AV22" s="11">
        <v>41.5563</v>
      </c>
      <c r="AW22" s="11">
        <v>1.7118</v>
      </c>
      <c r="AX22" s="11">
        <v>0.57140000000000002</v>
      </c>
      <c r="AY22" s="11">
        <v>2.35E-2</v>
      </c>
      <c r="AZ22" s="11">
        <v>0.51585090860856875</v>
      </c>
      <c r="BA22" s="11">
        <v>21.892720306513411</v>
      </c>
      <c r="BB22" s="11">
        <v>0.91263598326359829</v>
      </c>
      <c r="BC22" s="11">
        <v>0.74528473804100215</v>
      </c>
      <c r="BD22" s="11">
        <v>0.69555271775438365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0.34325</v>
      </c>
      <c r="BJ22" s="4">
        <f>DSTDEV(PlotSort2,"PhxRed",$BP$31:$BP$32)/SQRT($BH22)</f>
        <v>9.5000000000000629E-4</v>
      </c>
      <c r="BK22" s="4">
        <f>DAVERAGE(PlotSort2,"PhxRedEdge",$BP$31:$BP$32)</f>
        <v>0.37070000000000003</v>
      </c>
      <c r="BL22" s="4">
        <f>DSTDEV(PlotSort2,"PhxRedEdge",$BP$31:$BP$32)/SQRT($BH22)</f>
        <v>1.1000000000000176E-3</v>
      </c>
      <c r="BM22" s="4">
        <f>DAVERAGE(PlotSort2,"TMRed",$BP$31:$BP$32)</f>
        <v>0.3372</v>
      </c>
      <c r="BN22" s="4">
        <f>DSTDEV(PlotSort2,"TMRed",$BP$31:$BP$32)/SQRT($BH22)</f>
        <v>5.9999999999998943E-4</v>
      </c>
      <c r="BO22" s="4">
        <f>DAVERAGE(PlotSort2,"TMNIR",$BP$31:$BP$32)</f>
        <v>0.41139999999999999</v>
      </c>
      <c r="BP22" s="4">
        <f>DSTDEV(PlotSort2,"TMNIR",$BP$31:$BP$32)/SQRT($BH22)</f>
        <v>1.4000000000000123E-3</v>
      </c>
      <c r="BQ22" s="4">
        <f>DAVERAGE(PlotSort2,"NDRE",$BP$31:$BP$32)</f>
        <v>5.2038686741319909E-2</v>
      </c>
      <c r="BR22" s="4">
        <f>DSTDEV(PlotSort2,"NDRE",$BP$31:$BP$32)/SQRT($BH22)</f>
        <v>2.172398454758917E-4</v>
      </c>
      <c r="BS22" s="4">
        <f>DAVERAGE(PlotSort2,"rvi",$BP$31:$BP$32)</f>
        <v>1.2200439247769723</v>
      </c>
      <c r="BT22" s="4">
        <f>DSTDEV(PlotSort2,"rvi",$BP$31:$BP$32)/SQRT($BH22)</f>
        <v>1.9809420081075002E-3</v>
      </c>
      <c r="BU22" s="17">
        <f>DAVERAGE(PlotSort2,"ndvi",$BP$31:$BP$32)</f>
        <v>9.91162066328721E-2</v>
      </c>
      <c r="BV22" s="4">
        <f>DSTDEV(PlotSort2,"ndvi",$BP$31:$BP$32)/SQRT($BH22)</f>
        <v>8.0385731596884641E-4</v>
      </c>
      <c r="BW22" s="17">
        <f>DAVERAGE(PlotSort2,"SAVI",$BP$31:$BP$32)</f>
        <v>8.9138525877224359E-2</v>
      </c>
      <c r="BX22" s="4">
        <f>DSTDEV(PlotSort2,"SAVI",$BP$31:$BP$32)/SQRT($BH22)</f>
        <v>8.1829484882715853E-4</v>
      </c>
      <c r="BY22" s="17">
        <f>DAVERAGE(PlotSort2,"CCCI",$BP$31:$BP$32)</f>
        <v>0.49622781549276623</v>
      </c>
      <c r="BZ22" s="4">
        <f>DSTDEV(PlotSort2,"CCCI",$BP$31:$BP$32)/SQRT($BH22)</f>
        <v>3.9321718686217691E-3</v>
      </c>
    </row>
    <row r="23" spans="2:78" ht="13.5" customHeight="1" x14ac:dyDescent="0.2">
      <c r="B23" s="10">
        <v>246</v>
      </c>
      <c r="C23" s="10">
        <v>9.6969999999999992</v>
      </c>
      <c r="D23" s="10">
        <v>246.40404000000001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33.200000000000003</v>
      </c>
      <c r="Q23" s="24">
        <v>1.44</v>
      </c>
      <c r="R23" s="24">
        <v>3.65</v>
      </c>
      <c r="S23" s="24">
        <v>45.96</v>
      </c>
      <c r="T23" s="24">
        <v>114.25</v>
      </c>
      <c r="U23" s="10">
        <v>2</v>
      </c>
      <c r="V23" s="10">
        <v>0</v>
      </c>
      <c r="W23" s="10">
        <v>1</v>
      </c>
      <c r="X23" s="10">
        <v>1</v>
      </c>
      <c r="Y23" s="10">
        <v>1</v>
      </c>
      <c r="Z23" s="10">
        <v>0</v>
      </c>
      <c r="AA23" s="10">
        <v>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0.71689999999999998</v>
      </c>
      <c r="AK23" s="10">
        <v>1.6999999999999999E-3</v>
      </c>
      <c r="AL23" s="11">
        <v>2.4E-2</v>
      </c>
      <c r="AM23" s="11">
        <v>1E-4</v>
      </c>
      <c r="AN23" s="11">
        <v>1.9885999999999999</v>
      </c>
      <c r="AO23" s="11">
        <v>7.5499999999999998E-2</v>
      </c>
      <c r="AP23" s="11">
        <v>0.18010000000000001</v>
      </c>
      <c r="AQ23" s="11">
        <v>6.7999999999999996E-3</v>
      </c>
      <c r="AR23" s="11">
        <v>1.3298000000000001</v>
      </c>
      <c r="AS23" s="11">
        <v>1.03E-2</v>
      </c>
      <c r="AT23" s="11">
        <v>2.3400000000000001E-2</v>
      </c>
      <c r="AU23" s="11">
        <v>2.0000000000000001E-4</v>
      </c>
      <c r="AV23" s="11">
        <v>37.024000000000001</v>
      </c>
      <c r="AW23" s="11">
        <v>1.4642999999999999</v>
      </c>
      <c r="AX23" s="11">
        <v>0.5081</v>
      </c>
      <c r="AY23" s="11">
        <v>2.01E-2</v>
      </c>
      <c r="AZ23" s="11">
        <v>0.47660563789596039</v>
      </c>
      <c r="BA23" s="11">
        <v>21.713675213675213</v>
      </c>
      <c r="BB23" s="11">
        <v>0.91194731890874892</v>
      </c>
      <c r="BC23" s="11">
        <v>0.70484730974309273</v>
      </c>
      <c r="BD23" s="11">
        <v>0.48497579486060999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0.22575000000000001</v>
      </c>
      <c r="BJ23" s="4">
        <f>DSTDEV(PlotSort2,"PhxRed",$BQ$31:$BQ$32)/SQRT($BH23)</f>
        <v>7.6249999999999957E-2</v>
      </c>
      <c r="BK23" s="4">
        <f>DAVERAGE(PlotSort2,"PhxRedEdge",$BQ$31:$BQ$32)</f>
        <v>0.27479999999999999</v>
      </c>
      <c r="BL23" s="4">
        <f>DSTDEV(PlotSort2,"PhxRedEdge",$BQ$31:$BQ$32)/SQRT($BH23)</f>
        <v>8.2500000000000073E-2</v>
      </c>
      <c r="BM23" s="4">
        <f>DAVERAGE(PlotSort2,"TMRed",$BQ$31:$BQ$32)</f>
        <v>0.22754999999999997</v>
      </c>
      <c r="BN23" s="4">
        <f>DSTDEV(PlotSort2,"TMRed",$BQ$31:$BQ$32)/SQRT($BH23)</f>
        <v>7.6049999999999979E-2</v>
      </c>
      <c r="BO23" s="4">
        <f>DAVERAGE(PlotSort2,"TMNIR",$BQ$31:$BQ$32)</f>
        <v>0.30735000000000001</v>
      </c>
      <c r="BP23" s="4">
        <f>DSTDEV(PlotSort2,"TMNIR",$BQ$31:$BQ$32)/SQRT($BH23)</f>
        <v>9.3349999999999961E-2</v>
      </c>
      <c r="BQ23" s="4">
        <f>DAVERAGE(PlotSort2,"NDRE",$BQ$31:$BQ$32)</f>
        <v>5.5332373949347896E-2</v>
      </c>
      <c r="BR23" s="4">
        <f>DSTDEV(PlotSort2,"NDRE",$BQ$31:$BQ$32)/SQRT($BH23)</f>
        <v>1.9235627261138394E-3</v>
      </c>
      <c r="BS23" s="4">
        <f>DAVERAGE(PlotSort2,"rvi",$BQ$31:$BQ$32)</f>
        <v>1.366184988064024</v>
      </c>
      <c r="BT23" s="4">
        <f>DSTDEV(PlotSort2,"rvi",$BQ$31:$BQ$32)/SQRT($BH23)</f>
        <v>4.6356266061388644E-2</v>
      </c>
      <c r="BU23" s="17">
        <f>DAVERAGE(PlotSort2,"ndvi",$BQ$31:$BQ$32)</f>
        <v>0.15443300903401097</v>
      </c>
      <c r="BV23" s="4">
        <f>DSTDEV(PlotSort2,"ndvi",$BQ$31:$BQ$32)/SQRT($BH23)</f>
        <v>1.6565622976932842E-2</v>
      </c>
      <c r="BW23" s="17">
        <f>DAVERAGE(PlotSort2,"SAVI",$BQ$31:$BQ$32)</f>
        <v>0.11463025832764773</v>
      </c>
      <c r="BX23" s="4">
        <f>DSTDEV(PlotSort2,"SAVI",$BQ$31:$BQ$32)/SQRT($BH23)</f>
        <v>6.3113675130896593E-3</v>
      </c>
      <c r="BY23" s="17">
        <f>DAVERAGE(PlotSort2,"CCCI",$BQ$31:$BQ$32)</f>
        <v>8.1609439600685632E-2</v>
      </c>
      <c r="BZ23" s="4">
        <f>DSTDEV(PlotSort2,"CCCI",$BQ$31:$BQ$32)/SQRT($BH23)</f>
        <v>0.15553724406669356</v>
      </c>
    </row>
    <row r="24" spans="2:78" ht="13.5" customHeight="1" x14ac:dyDescent="0.2">
      <c r="B24" s="10">
        <v>246</v>
      </c>
      <c r="C24" s="10">
        <v>9.7050000000000001</v>
      </c>
      <c r="D24" s="10">
        <v>246.40437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33.200000000000003</v>
      </c>
      <c r="Q24" s="24">
        <v>1.44</v>
      </c>
      <c r="R24" s="24">
        <v>3.65</v>
      </c>
      <c r="S24" s="24">
        <v>45.87</v>
      </c>
      <c r="T24" s="24">
        <v>114.36</v>
      </c>
      <c r="U24" s="10">
        <v>2</v>
      </c>
      <c r="V24" s="10">
        <v>0</v>
      </c>
      <c r="W24" s="10">
        <v>1</v>
      </c>
      <c r="X24" s="10">
        <v>1</v>
      </c>
      <c r="Y24" s="10">
        <v>1</v>
      </c>
      <c r="Z24" s="10">
        <v>0</v>
      </c>
      <c r="AA24" s="10">
        <v>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0.87570000000000003</v>
      </c>
      <c r="AK24" s="10">
        <v>2.87E-2</v>
      </c>
      <c r="AL24" s="11">
        <v>2.92E-2</v>
      </c>
      <c r="AM24" s="11">
        <v>1E-3</v>
      </c>
      <c r="AN24" s="11">
        <v>2.4988000000000001</v>
      </c>
      <c r="AO24" s="11">
        <v>0.1908</v>
      </c>
      <c r="AP24" s="11">
        <v>0.2258</v>
      </c>
      <c r="AQ24" s="11">
        <v>1.72E-2</v>
      </c>
      <c r="AR24" s="11">
        <v>1.78</v>
      </c>
      <c r="AS24" s="11">
        <v>8.3099999999999993E-2</v>
      </c>
      <c r="AT24" s="11">
        <v>3.1300000000000001E-2</v>
      </c>
      <c r="AU24" s="11">
        <v>1.5E-3</v>
      </c>
      <c r="AV24" s="11">
        <v>42.4133</v>
      </c>
      <c r="AW24" s="11">
        <v>2.4773000000000001</v>
      </c>
      <c r="AX24" s="11">
        <v>0.58099999999999996</v>
      </c>
      <c r="AY24" s="11">
        <v>3.39E-2</v>
      </c>
      <c r="AZ24" s="11">
        <v>0.44025780862667324</v>
      </c>
      <c r="BA24" s="11">
        <v>18.562300319488816</v>
      </c>
      <c r="BB24" s="11">
        <v>0.89776253470520984</v>
      </c>
      <c r="BC24" s="11">
        <v>0.741301807066439</v>
      </c>
      <c r="BD24" s="11">
        <v>0.32623342157085894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0.69199999999999995</v>
      </c>
      <c r="BJ24" s="4"/>
      <c r="BK24" s="4">
        <f>DAVERAGE(PlotSort2,"PhxRedEdge",$BR$31:$BR$32)</f>
        <v>0.68099999999999994</v>
      </c>
      <c r="BL24" s="4"/>
      <c r="BM24" s="4">
        <f>DAVERAGE(PlotSort2,"TMRed",$BR$31:$BR$32)</f>
        <v>0.69300000000000006</v>
      </c>
      <c r="BN24" s="4"/>
      <c r="BO24" s="4">
        <f>DAVERAGE(PlotSort2,"TMNIR",$BR$31:$BR$32)</f>
        <v>0.66259999999999997</v>
      </c>
      <c r="BP24" s="4"/>
      <c r="BQ24" s="4">
        <f>DAVERAGE(PlotSort2,"NDRE",$BR$31:$BR$32)</f>
        <v>-1.3694551949985095E-2</v>
      </c>
      <c r="BR24" s="4"/>
      <c r="BS24" s="4">
        <f>DAVERAGE(PlotSort2,"rvi",$BR$31:$BR$32)</f>
        <v>23.903318903318901</v>
      </c>
      <c r="BT24" s="4"/>
      <c r="BU24" s="17">
        <f>DAVERAGE(PlotSort2,"ndvi",$BR$31:$BR$32)</f>
        <v>-2.2425494246090364E-2</v>
      </c>
      <c r="BV24" s="4"/>
      <c r="BW24" s="17">
        <f>DAVERAGE(PlotSort2,"SAVI",$BR$31:$BR$32)</f>
        <v>-2.4574261694330753E-2</v>
      </c>
      <c r="BX24" s="4"/>
      <c r="BY24" s="17">
        <f>DAVERAGE(PlotSort2,"CCCI",$BR$31:$BR$32)</f>
        <v>0.43611482590131545</v>
      </c>
      <c r="BZ24" s="4"/>
    </row>
    <row r="25" spans="2:78" ht="13.5" customHeight="1" x14ac:dyDescent="0.2">
      <c r="B25" s="10">
        <v>246</v>
      </c>
      <c r="C25" s="10">
        <v>9.7129999999999992</v>
      </c>
      <c r="D25" s="10">
        <v>246.40470999999999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33.200000000000003</v>
      </c>
      <c r="Q25" s="24">
        <v>1.44</v>
      </c>
      <c r="R25" s="24">
        <v>3.65</v>
      </c>
      <c r="S25" s="24">
        <v>45.77</v>
      </c>
      <c r="T25" s="24">
        <v>114.46</v>
      </c>
      <c r="U25" s="10">
        <v>2</v>
      </c>
      <c r="V25" s="10">
        <v>0</v>
      </c>
      <c r="W25" s="10">
        <v>1</v>
      </c>
      <c r="X25" s="10">
        <v>1</v>
      </c>
      <c r="Y25" s="10">
        <v>1</v>
      </c>
      <c r="Z25" s="10">
        <v>0</v>
      </c>
      <c r="AA25" s="10">
        <v>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0.80110000000000003</v>
      </c>
      <c r="AK25" s="10">
        <v>1.9E-2</v>
      </c>
      <c r="AL25" s="11">
        <v>2.6700000000000002E-2</v>
      </c>
      <c r="AM25" s="11">
        <v>5.9999999999999995E-4</v>
      </c>
      <c r="AN25" s="11">
        <v>2.1703999999999999</v>
      </c>
      <c r="AO25" s="11">
        <v>0.1095</v>
      </c>
      <c r="AP25" s="11">
        <v>0.19570000000000001</v>
      </c>
      <c r="AQ25" s="11">
        <v>9.9000000000000008E-3</v>
      </c>
      <c r="AR25" s="11">
        <v>1.5206999999999999</v>
      </c>
      <c r="AS25" s="11">
        <v>2.3199999999999998E-2</v>
      </c>
      <c r="AT25" s="11">
        <v>2.6700000000000002E-2</v>
      </c>
      <c r="AU25" s="11">
        <v>4.0000000000000002E-4</v>
      </c>
      <c r="AV25" s="11">
        <v>39.2288</v>
      </c>
      <c r="AW25" s="11">
        <v>0.81540000000000001</v>
      </c>
      <c r="AX25" s="11">
        <v>0.53639999999999999</v>
      </c>
      <c r="AY25" s="11">
        <v>1.11E-2</v>
      </c>
      <c r="AZ25" s="11">
        <v>0.46537358284387381</v>
      </c>
      <c r="BA25" s="11">
        <v>20.089887640449437</v>
      </c>
      <c r="BB25" s="11">
        <v>0.90516782099094317</v>
      </c>
      <c r="BC25" s="11">
        <v>0.71917035086069059</v>
      </c>
      <c r="BD25" s="11">
        <v>0.44307690229431324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1.0024666666666666</v>
      </c>
      <c r="BJ25" s="4">
        <f>DSTDEV(PlotSort2,"PhxRed",$BS$31:$BS$32)/SQRT($BH25)</f>
        <v>3.639749686142944E-3</v>
      </c>
      <c r="BK25" s="4">
        <f>DAVERAGE(PlotSort2,"PhxRedEdge",$BS$31:$BS$32)</f>
        <v>1.0023</v>
      </c>
      <c r="BL25" s="4">
        <f>DSTDEV(PlotSort2,"PhxRedEdge",$BS$31:$BS$32)/SQRT($BH25)</f>
        <v>3.6692415201691466E-3</v>
      </c>
      <c r="BM25" s="4">
        <f>DAVERAGE(PlotSort2,"TMRed",$BS$31:$BS$32)</f>
        <v>1.0024666666666666</v>
      </c>
      <c r="BN25" s="4">
        <f>DSTDEV(PlotSort2,"TMRed",$BS$31:$BS$32)/SQRT($BH25)</f>
        <v>3.639749686142944E-3</v>
      </c>
      <c r="BO25" s="4">
        <f>DAVERAGE(PlotSort2,"TMNIR",$BS$31:$BS$32)</f>
        <v>1.0023</v>
      </c>
      <c r="BP25" s="4">
        <f>DSTDEV(PlotSort2,"TMNIR",$BS$31:$BS$32)/SQRT($BH25)</f>
        <v>3.6692415201691466E-3</v>
      </c>
      <c r="BQ25" s="4">
        <f>DAVERAGE(PlotSort2,"NDRE",$BS$31:$BS$32)</f>
        <v>0.73679506479220025</v>
      </c>
      <c r="BR25" s="4">
        <f>DSTDEV(PlotSort2,"NDRE",$BS$31:$BS$32)/SQRT($BH25)</f>
        <v>8.8134878286694489E-4</v>
      </c>
      <c r="BS25" s="4">
        <f>DAVERAGE(PlotSort2,"rvi",$BS$31:$BS$32)</f>
        <v>1.2816664650206155</v>
      </c>
      <c r="BT25" s="4">
        <f>DSTDEV(PlotSort2,"rvi",$BS$31:$BS$32)/SQRT($BH25)</f>
        <v>1.1829701259095456E-3</v>
      </c>
      <c r="BU25" s="17">
        <f>DAVERAGE(PlotSort2,"ndvi",$BS$31:$BS$32)</f>
        <v>0.12344722354204431</v>
      </c>
      <c r="BV25" s="4">
        <f>DSTDEV(PlotSort2,"ndvi",$BS$31:$BS$32)/SQRT($BH25)</f>
        <v>4.5430771525210287E-4</v>
      </c>
      <c r="BW25" s="17">
        <f>DAVERAGE(PlotSort2,"SAVI",$BS$31:$BS$32)</f>
        <v>0.18446897471486023</v>
      </c>
      <c r="BX25" s="4">
        <f>DSTDEV(PlotSort2,"SAVI",$BS$31:$BS$32)/SQRT($BH25)</f>
        <v>6.5621401950909845E-4</v>
      </c>
      <c r="BY25" s="17">
        <f>DAVERAGE(PlotSort2,"CCCI",$BS$31:$BS$32)</f>
        <v>12.491278983744607</v>
      </c>
      <c r="BZ25" s="4">
        <f>DSTDEV(PlotSort2,"CCCI",$BS$31:$BS$32)/SQRT($BH25)</f>
        <v>4.5094976448036847E-3</v>
      </c>
    </row>
    <row r="26" spans="2:78" ht="13.5" customHeight="1" x14ac:dyDescent="0.2">
      <c r="B26" s="10">
        <v>246</v>
      </c>
      <c r="C26" s="10">
        <v>9.9220000000000006</v>
      </c>
      <c r="D26" s="10">
        <v>246.41342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33.200000000000003</v>
      </c>
      <c r="Q26" s="24">
        <v>1.44</v>
      </c>
      <c r="R26" s="24">
        <v>3.65</v>
      </c>
      <c r="S26" s="24">
        <v>43.41</v>
      </c>
      <c r="T26" s="24">
        <v>117.34</v>
      </c>
      <c r="U26" s="10">
        <v>2</v>
      </c>
      <c r="V26" s="10">
        <v>0</v>
      </c>
      <c r="W26" s="10">
        <v>1</v>
      </c>
      <c r="X26" s="10">
        <v>1</v>
      </c>
      <c r="Y26" s="10">
        <v>1</v>
      </c>
      <c r="Z26" s="10">
        <v>0</v>
      </c>
      <c r="AA26" s="10">
        <v>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0.95150000000000001</v>
      </c>
      <c r="AK26" s="10">
        <v>6.4999999999999997E-3</v>
      </c>
      <c r="AL26" s="11">
        <v>3.04E-2</v>
      </c>
      <c r="AM26" s="11">
        <v>2.0000000000000001E-4</v>
      </c>
      <c r="AN26" s="11">
        <v>2.8641000000000001</v>
      </c>
      <c r="AO26" s="11">
        <v>8.6499999999999994E-2</v>
      </c>
      <c r="AP26" s="11">
        <v>0.2472</v>
      </c>
      <c r="AQ26" s="11">
        <v>7.4999999999999997E-3</v>
      </c>
      <c r="AR26" s="11">
        <v>1.8349</v>
      </c>
      <c r="AS26" s="11">
        <v>3.5299999999999998E-2</v>
      </c>
      <c r="AT26" s="11">
        <v>3.09E-2</v>
      </c>
      <c r="AU26" s="11">
        <v>5.9999999999999995E-4</v>
      </c>
      <c r="AV26" s="11">
        <v>45.716299999999997</v>
      </c>
      <c r="AW26" s="11">
        <v>1.3</v>
      </c>
      <c r="AX26" s="11">
        <v>0.60050000000000003</v>
      </c>
      <c r="AY26" s="11">
        <v>1.7100000000000001E-2</v>
      </c>
      <c r="AZ26" s="11">
        <v>0.41677480240651182</v>
      </c>
      <c r="BA26" s="11">
        <v>19.433656957928804</v>
      </c>
      <c r="BB26" s="11">
        <v>0.90212226797592643</v>
      </c>
      <c r="BC26" s="11">
        <v>0.7551705851157855</v>
      </c>
      <c r="BD26" s="11">
        <v>0.18602499374932435</v>
      </c>
      <c r="BE26" s="27"/>
    </row>
    <row r="27" spans="2:78" ht="13.5" customHeight="1" x14ac:dyDescent="0.2">
      <c r="B27" s="10">
        <v>246</v>
      </c>
      <c r="C27" s="10">
        <v>9.9139999999999997</v>
      </c>
      <c r="D27" s="10">
        <v>246.41308000000001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33.200000000000003</v>
      </c>
      <c r="Q27" s="24">
        <v>1.44</v>
      </c>
      <c r="R27" s="24">
        <v>3.65</v>
      </c>
      <c r="S27" s="24">
        <v>43.5</v>
      </c>
      <c r="T27" s="24">
        <v>117.23</v>
      </c>
      <c r="U27" s="10">
        <v>2</v>
      </c>
      <c r="V27" s="10">
        <v>0</v>
      </c>
      <c r="W27" s="10">
        <v>1</v>
      </c>
      <c r="X27" s="10">
        <v>1</v>
      </c>
      <c r="Y27" s="10">
        <v>1</v>
      </c>
      <c r="Z27" s="10">
        <v>0</v>
      </c>
      <c r="AA27" s="10">
        <v>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0.88</v>
      </c>
      <c r="AK27" s="10">
        <v>3.0499999999999999E-2</v>
      </c>
      <c r="AL27" s="11">
        <v>2.8199999999999999E-2</v>
      </c>
      <c r="AM27" s="11">
        <v>1E-3</v>
      </c>
      <c r="AN27" s="11">
        <v>2.5084</v>
      </c>
      <c r="AO27" s="11">
        <v>6.9900000000000004E-2</v>
      </c>
      <c r="AP27" s="11">
        <v>0.21679999999999999</v>
      </c>
      <c r="AQ27" s="11">
        <v>6.0000000000000001E-3</v>
      </c>
      <c r="AR27" s="11">
        <v>1.7473000000000001</v>
      </c>
      <c r="AS27" s="11">
        <v>4.8999999999999998E-3</v>
      </c>
      <c r="AT27" s="11">
        <v>2.9399999999999999E-2</v>
      </c>
      <c r="AU27" s="11">
        <v>1E-4</v>
      </c>
      <c r="AV27" s="11">
        <v>42.396599999999999</v>
      </c>
      <c r="AW27" s="11">
        <v>0.46800000000000003</v>
      </c>
      <c r="AX27" s="11">
        <v>0.55769999999999997</v>
      </c>
      <c r="AY27" s="11">
        <v>6.1999999999999998E-3</v>
      </c>
      <c r="AZ27" s="11">
        <v>0.44015493867010974</v>
      </c>
      <c r="BA27" s="11">
        <v>18.969387755102041</v>
      </c>
      <c r="BB27" s="11">
        <v>0.89984670413898826</v>
      </c>
      <c r="BC27" s="11">
        <v>0.72895777757336033</v>
      </c>
      <c r="BD27" s="11">
        <v>0.3199945115408977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7.4699999999999989E-2</v>
      </c>
      <c r="BJ27" s="4">
        <f>DSTDEV(PlotSort2,"PhxRed",$BT$31:$BT$32)/SQRT($BH27)</f>
        <v>7.4999999999999997E-3</v>
      </c>
      <c r="BK27" s="4">
        <f>DAVERAGE(PlotSort2,"PhxRedEdge",$BT$31:$BT$32)</f>
        <v>0.20665</v>
      </c>
      <c r="BL27" s="4">
        <f>DSTDEV(PlotSort2,"PhxRedEdge",$BT$31:$BT$32)/SQRT($BH27)</f>
        <v>2.7500000000000024E-3</v>
      </c>
      <c r="BM27" s="4">
        <f>DAVERAGE(PlotSort2,"TMRed",$BT$31:$BT$32)</f>
        <v>7.6550000000000007E-2</v>
      </c>
      <c r="BN27" s="4">
        <f>DSTDEV(PlotSort2,"TMRed",$BT$31:$BT$32)/SQRT($BH27)</f>
        <v>8.5499999999999465E-3</v>
      </c>
      <c r="BO27" s="4">
        <f>DAVERAGE(PlotSort2,"TMNIR",$BT$31:$BT$32)</f>
        <v>0.4451</v>
      </c>
      <c r="BP27" s="4">
        <f>DSTDEV(PlotSort2,"TMNIR",$BT$31:$BT$32)/SQRT($BH27)</f>
        <v>1.5999999999999901E-3</v>
      </c>
      <c r="BQ27" s="4">
        <f>DAVERAGE(PlotSort2,"NDRE",$BT$31:$BT$32)</f>
        <v>0.3658892190053874</v>
      </c>
      <c r="BR27" s="4">
        <f>DSTDEV(PlotSort2,"NDRE",$BT$31:$BT$32)/SQRT($BH27)</f>
        <v>4.2065486807418007E-3</v>
      </c>
      <c r="BS27" s="4">
        <f>DAVERAGE(PlotSort2,"rvi",$BT$31:$BT$32)</f>
        <v>5.8855887537153517</v>
      </c>
      <c r="BT27" s="4">
        <f>DSTDEV(PlotSort2,"rvi",$BT$31:$BT$32)/SQRT($BH27)</f>
        <v>0.63647006981406418</v>
      </c>
      <c r="BU27" s="17">
        <f>DAVERAGE(PlotSort2,"ndvi",$BT$31:$BT$32)</f>
        <v>0.70703510863527352</v>
      </c>
      <c r="BV27" s="4">
        <f>DSTDEV(PlotSort2,"ndvi",$BT$31:$BT$32)/SQRT($BH27)</f>
        <v>2.7080238383299145E-2</v>
      </c>
      <c r="BW27" s="17">
        <f>DAVERAGE(PlotSort2,"SAVI",$BT$31:$BT$32)</f>
        <v>0.54126476993543049</v>
      </c>
      <c r="BX27" s="4">
        <f>DSTDEV(PlotSort2,"SAVI",$BT$31:$BT$32)/SQRT($BH27)</f>
        <v>1.5581497983501891E-2</v>
      </c>
      <c r="BY27" s="17">
        <f>DAVERAGE(PlotSort2,"CCCI",$BT$31:$BT$32)</f>
        <v>0.46348121594341385</v>
      </c>
      <c r="BZ27" s="4">
        <f>DSTDEV(PlotSort2,"CCCI",$BT$31:$BT$32)/SQRT($BH27)</f>
        <v>6.5253944117577442E-2</v>
      </c>
    </row>
    <row r="28" spans="2:78" ht="13.5" customHeight="1" x14ac:dyDescent="0.2">
      <c r="B28" s="10">
        <v>246</v>
      </c>
      <c r="C28" s="10">
        <v>9.9060000000000006</v>
      </c>
      <c r="D28" s="10">
        <v>246.41274999999999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33.200000000000003</v>
      </c>
      <c r="Q28" s="24">
        <v>1.44</v>
      </c>
      <c r="R28" s="24">
        <v>3.65</v>
      </c>
      <c r="S28" s="24">
        <v>43.59</v>
      </c>
      <c r="T28" s="24">
        <v>117.11</v>
      </c>
      <c r="U28" s="10">
        <v>2</v>
      </c>
      <c r="V28" s="10">
        <v>0</v>
      </c>
      <c r="W28" s="10">
        <v>1</v>
      </c>
      <c r="X28" s="10">
        <v>1</v>
      </c>
      <c r="Y28" s="10">
        <v>1</v>
      </c>
      <c r="Z28" s="10">
        <v>0</v>
      </c>
      <c r="AA28" s="10">
        <v>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0.88449999999999995</v>
      </c>
      <c r="AK28" s="10">
        <v>5.3100000000000001E-2</v>
      </c>
      <c r="AL28" s="11">
        <v>2.8400000000000002E-2</v>
      </c>
      <c r="AM28" s="11">
        <v>1.6999999999999999E-3</v>
      </c>
      <c r="AN28" s="11">
        <v>2.4742000000000002</v>
      </c>
      <c r="AO28" s="11">
        <v>0.1431</v>
      </c>
      <c r="AP28" s="11">
        <v>0.2142</v>
      </c>
      <c r="AQ28" s="11">
        <v>1.24E-2</v>
      </c>
      <c r="AR28" s="11">
        <v>1.7141999999999999</v>
      </c>
      <c r="AS28" s="11">
        <v>0.1542</v>
      </c>
      <c r="AT28" s="11">
        <v>2.8899999999999999E-2</v>
      </c>
      <c r="AU28" s="11">
        <v>2.5999999999999999E-3</v>
      </c>
      <c r="AV28" s="11">
        <v>41.629100000000001</v>
      </c>
      <c r="AW28" s="11">
        <v>2.3212999999999999</v>
      </c>
      <c r="AX28" s="11">
        <v>0.5484</v>
      </c>
      <c r="AY28" s="11">
        <v>3.0599999999999999E-2</v>
      </c>
      <c r="AZ28" s="11">
        <v>0.43823760818253349</v>
      </c>
      <c r="BA28" s="11">
        <v>18.975778546712803</v>
      </c>
      <c r="BB28" s="11">
        <v>0.89987874588602101</v>
      </c>
      <c r="BC28" s="11">
        <v>0.72333611807296005</v>
      </c>
      <c r="BD28" s="11">
        <v>0.3094061349513742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3.9150000000000004E-2</v>
      </c>
      <c r="BJ28" s="4">
        <f>DSTDEV(PlotSort2,"PhxRed",$BU$31:$BU$32)/SQRT($BH28)</f>
        <v>1.0499999999999989E-3</v>
      </c>
      <c r="BK28" s="4">
        <f>DAVERAGE(PlotSort2,"PhxRedEdge",$BU$31:$BU$32)</f>
        <v>0.20005000000000001</v>
      </c>
      <c r="BL28" s="4">
        <f>DSTDEV(PlotSort2,"PhxRedEdge",$BU$31:$BU$32)/SQRT($BH28)</f>
        <v>1.2749999999999997E-2</v>
      </c>
      <c r="BM28" s="4">
        <f>DAVERAGE(PlotSort2,"TMRed",$BU$31:$BU$32)</f>
        <v>4.02E-2</v>
      </c>
      <c r="BN28" s="4">
        <f>DSTDEV(PlotSort2,"TMRed",$BU$31:$BU$32)/SQRT($BH28)</f>
        <v>3.000000000000016E-4</v>
      </c>
      <c r="BO28" s="4">
        <f>DAVERAGE(PlotSort2,"TMNIR",$BU$31:$BU$32)</f>
        <v>0.52569999999999995</v>
      </c>
      <c r="BP28" s="4">
        <f>DSTDEV(PlotSort2,"TMNIR",$BU$31:$BU$32)/SQRT($BH28)</f>
        <v>2.8999999999999998E-2</v>
      </c>
      <c r="BQ28" s="4">
        <f>DAVERAGE(PlotSort2,"NDRE",$BU$31:$BU$32)</f>
        <v>0.44890574699506641</v>
      </c>
      <c r="BR28" s="4">
        <f>DSTDEV(PlotSort2,"NDRE",$BU$31:$BU$32)/SQRT($BH28)</f>
        <v>3.4334342914833504E-3</v>
      </c>
      <c r="BS28" s="4">
        <f>DAVERAGE(PlotSort2,"rvi",$BU$31:$BU$32)</f>
        <v>13.08322658498097</v>
      </c>
      <c r="BT28" s="4">
        <f>DSTDEV(PlotSort2,"rvi",$BU$31:$BU$32)/SQRT($BH28)</f>
        <v>0.81902905411677362</v>
      </c>
      <c r="BU28" s="17">
        <f>DAVERAGE(PlotSort2,"ndvi",$BU$31:$BU$32)</f>
        <v>0.85750514872121608</v>
      </c>
      <c r="BV28" s="4">
        <f>DSTDEV(PlotSort2,"ndvi",$BU$31:$BU$32)/SQRT($BH28)</f>
        <v>8.2869804412458725E-3</v>
      </c>
      <c r="BW28" s="17">
        <f>DAVERAGE(PlotSort2,"SAVI",$BU$31:$BU$32)</f>
        <v>0.68261011053878839</v>
      </c>
      <c r="BX28" s="4">
        <f>DSTDEV(PlotSort2,"SAVI",$BU$31:$BU$32)/SQRT($BH28)</f>
        <v>2.2853072359073745E-2</v>
      </c>
      <c r="BY28" s="17">
        <f>DAVERAGE(PlotSort2,"CCCI",$BU$31:$BU$32)</f>
        <v>0.48973418298777338</v>
      </c>
      <c r="BZ28" s="4">
        <f>DSTDEV(PlotSort2,"CCCI",$BU$31:$BU$32)/SQRT($BH28)</f>
        <v>4.4254727035310491E-2</v>
      </c>
    </row>
    <row r="29" spans="2:78" ht="13.5" customHeight="1" x14ac:dyDescent="0.2">
      <c r="B29" s="10">
        <v>246</v>
      </c>
      <c r="C29" s="10">
        <v>9.8979999999999997</v>
      </c>
      <c r="D29" s="10">
        <v>246.41242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33.200000000000003</v>
      </c>
      <c r="Q29" s="24">
        <v>1.44</v>
      </c>
      <c r="R29" s="24">
        <v>3.65</v>
      </c>
      <c r="S29" s="24">
        <v>43.68</v>
      </c>
      <c r="T29" s="24">
        <v>117</v>
      </c>
      <c r="U29" s="10">
        <v>2</v>
      </c>
      <c r="V29" s="10">
        <v>0</v>
      </c>
      <c r="W29" s="10">
        <v>1</v>
      </c>
      <c r="X29" s="10">
        <v>1</v>
      </c>
      <c r="Y29" s="10">
        <v>1</v>
      </c>
      <c r="Z29" s="10">
        <v>0</v>
      </c>
      <c r="AA29" s="10">
        <v>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0.89990000000000003</v>
      </c>
      <c r="AK29" s="10">
        <v>4.2999999999999997E-2</v>
      </c>
      <c r="AL29" s="11">
        <v>2.8899999999999999E-2</v>
      </c>
      <c r="AM29" s="11">
        <v>1.4E-3</v>
      </c>
      <c r="AN29" s="11">
        <v>2.5451000000000001</v>
      </c>
      <c r="AO29" s="11">
        <v>0.19570000000000001</v>
      </c>
      <c r="AP29" s="11">
        <v>0.22070000000000001</v>
      </c>
      <c r="AQ29" s="11">
        <v>1.7000000000000001E-2</v>
      </c>
      <c r="AR29" s="11">
        <v>1.7612000000000001</v>
      </c>
      <c r="AS29" s="11">
        <v>0.1162</v>
      </c>
      <c r="AT29" s="11">
        <v>2.98E-2</v>
      </c>
      <c r="AU29" s="11">
        <v>2E-3</v>
      </c>
      <c r="AV29" s="11">
        <v>41.460599999999999</v>
      </c>
      <c r="AW29" s="11">
        <v>2.6187</v>
      </c>
      <c r="AX29" s="11">
        <v>0.54690000000000005</v>
      </c>
      <c r="AY29" s="11">
        <v>3.4500000000000003E-2</v>
      </c>
      <c r="AZ29" s="11">
        <v>0.42496091714434603</v>
      </c>
      <c r="BA29" s="11">
        <v>18.352348993288594</v>
      </c>
      <c r="BB29" s="11">
        <v>0.89665337263741962</v>
      </c>
      <c r="BC29" s="11">
        <v>0.72039565338534395</v>
      </c>
      <c r="BD29" s="11">
        <v>0.245238759586379</v>
      </c>
      <c r="BE29" s="27"/>
      <c r="BF29" s="5"/>
    </row>
    <row r="30" spans="2:78" ht="13.5" customHeight="1" x14ac:dyDescent="0.2">
      <c r="B30" s="10">
        <v>246</v>
      </c>
      <c r="C30" s="10">
        <v>9.89</v>
      </c>
      <c r="D30" s="10">
        <v>246.41208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33.200000000000003</v>
      </c>
      <c r="Q30" s="24">
        <v>1.44</v>
      </c>
      <c r="R30" s="24">
        <v>3.65</v>
      </c>
      <c r="S30" s="24">
        <v>43.77</v>
      </c>
      <c r="T30" s="24">
        <v>116.89</v>
      </c>
      <c r="U30" s="10">
        <v>2</v>
      </c>
      <c r="V30" s="10">
        <v>0</v>
      </c>
      <c r="W30" s="10">
        <v>1</v>
      </c>
      <c r="X30" s="10">
        <v>1</v>
      </c>
      <c r="Y30" s="10">
        <v>1</v>
      </c>
      <c r="Z30" s="10">
        <v>0</v>
      </c>
      <c r="AA30" s="10">
        <v>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0.91390000000000005</v>
      </c>
      <c r="AK30" s="10">
        <v>4.3E-3</v>
      </c>
      <c r="AL30" s="11">
        <v>2.9399999999999999E-2</v>
      </c>
      <c r="AM30" s="11">
        <v>1E-4</v>
      </c>
      <c r="AN30" s="11">
        <v>2.5415999999999999</v>
      </c>
      <c r="AO30" s="11">
        <v>7.5300000000000006E-2</v>
      </c>
      <c r="AP30" s="11">
        <v>0.22070000000000001</v>
      </c>
      <c r="AQ30" s="11">
        <v>6.4999999999999997E-3</v>
      </c>
      <c r="AR30" s="11">
        <v>1.7558</v>
      </c>
      <c r="AS30" s="11">
        <v>3.3099999999999997E-2</v>
      </c>
      <c r="AT30" s="11">
        <v>2.9700000000000001E-2</v>
      </c>
      <c r="AU30" s="11">
        <v>5.9999999999999995E-4</v>
      </c>
      <c r="AV30" s="11">
        <v>47.881599999999999</v>
      </c>
      <c r="AW30" s="11">
        <v>0.90269999999999995</v>
      </c>
      <c r="AX30" s="11">
        <v>0.63260000000000005</v>
      </c>
      <c r="AY30" s="11">
        <v>1.1900000000000001E-2</v>
      </c>
      <c r="AZ30" s="11">
        <v>0.48271416852220794</v>
      </c>
      <c r="BA30" s="11">
        <v>21.299663299663301</v>
      </c>
      <c r="BB30" s="11">
        <v>0.91031254718405574</v>
      </c>
      <c r="BC30" s="11">
        <v>0.77806934526370131</v>
      </c>
      <c r="BD30" s="11">
        <v>0.52276374788852276</v>
      </c>
      <c r="BE30" s="27"/>
      <c r="BF30" s="5"/>
      <c r="BH30" s="19" t="s">
        <v>116</v>
      </c>
    </row>
    <row r="31" spans="2:78" ht="13.5" customHeight="1" x14ac:dyDescent="0.2">
      <c r="B31" s="10">
        <v>246</v>
      </c>
      <c r="C31" s="10">
        <v>9.8819999999999997</v>
      </c>
      <c r="D31" s="10">
        <v>246.41175000000001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33.200000000000003</v>
      </c>
      <c r="Q31" s="24">
        <v>1.44</v>
      </c>
      <c r="R31" s="24">
        <v>3.65</v>
      </c>
      <c r="S31" s="24">
        <v>43.86</v>
      </c>
      <c r="T31" s="24">
        <v>116.78</v>
      </c>
      <c r="U31" s="10">
        <v>2</v>
      </c>
      <c r="V31" s="10">
        <v>0</v>
      </c>
      <c r="W31" s="10">
        <v>1</v>
      </c>
      <c r="X31" s="10">
        <v>1</v>
      </c>
      <c r="Y31" s="10">
        <v>1</v>
      </c>
      <c r="Z31" s="10">
        <v>0</v>
      </c>
      <c r="AA31" s="10">
        <v>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0.90939999999999999</v>
      </c>
      <c r="AK31" s="10">
        <v>5.0799999999999998E-2</v>
      </c>
      <c r="AL31" s="11">
        <v>2.93E-2</v>
      </c>
      <c r="AM31" s="11">
        <v>1.6000000000000001E-3</v>
      </c>
      <c r="AN31" s="11">
        <v>2.6377999999999999</v>
      </c>
      <c r="AO31" s="11">
        <v>0.11700000000000001</v>
      </c>
      <c r="AP31" s="11">
        <v>0.22939999999999999</v>
      </c>
      <c r="AQ31" s="11">
        <v>1.0200000000000001E-2</v>
      </c>
      <c r="AR31" s="11">
        <v>1.7870999999999999</v>
      </c>
      <c r="AS31" s="11">
        <v>9.3899999999999997E-2</v>
      </c>
      <c r="AT31" s="11">
        <v>3.0300000000000001E-2</v>
      </c>
      <c r="AU31" s="11">
        <v>1.6000000000000001E-3</v>
      </c>
      <c r="AV31" s="11">
        <v>41.9619</v>
      </c>
      <c r="AW31" s="11">
        <v>2.5043000000000002</v>
      </c>
      <c r="AX31" s="11">
        <v>0.55520000000000003</v>
      </c>
      <c r="AY31" s="11">
        <v>3.3099999999999997E-2</v>
      </c>
      <c r="AZ31" s="11">
        <v>0.41524343614580683</v>
      </c>
      <c r="BA31" s="11">
        <v>18.323432343234323</v>
      </c>
      <c r="BB31" s="11">
        <v>0.89649871904355249</v>
      </c>
      <c r="BC31" s="11">
        <v>0.72533394748963609</v>
      </c>
      <c r="BD31" s="11">
        <v>0.19226578678059153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246</v>
      </c>
      <c r="C32" s="10">
        <v>9.8729999999999993</v>
      </c>
      <c r="D32" s="10">
        <v>246.41138000000001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33.200000000000003</v>
      </c>
      <c r="Q32" s="24">
        <v>1.44</v>
      </c>
      <c r="R32" s="24">
        <v>3.65</v>
      </c>
      <c r="S32" s="24">
        <v>43.96</v>
      </c>
      <c r="T32" s="24">
        <v>116.65</v>
      </c>
      <c r="U32" s="10">
        <v>2</v>
      </c>
      <c r="V32" s="10">
        <v>0</v>
      </c>
      <c r="W32" s="10">
        <v>1</v>
      </c>
      <c r="X32" s="10">
        <v>1</v>
      </c>
      <c r="Y32" s="10">
        <v>1</v>
      </c>
      <c r="Z32" s="10">
        <v>0</v>
      </c>
      <c r="AA32" s="10">
        <v>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0.85950000000000004</v>
      </c>
      <c r="AK32" s="10">
        <v>2.12E-2</v>
      </c>
      <c r="AL32" s="11">
        <v>2.7699999999999999E-2</v>
      </c>
      <c r="AM32" s="11">
        <v>6.9999999999999999E-4</v>
      </c>
      <c r="AN32" s="11">
        <v>2.2866</v>
      </c>
      <c r="AO32" s="11">
        <v>0.12180000000000001</v>
      </c>
      <c r="AP32" s="11">
        <v>0.19919999999999999</v>
      </c>
      <c r="AQ32" s="11">
        <v>1.06E-2</v>
      </c>
      <c r="AR32" s="11">
        <v>1.6095999999999999</v>
      </c>
      <c r="AS32" s="11">
        <v>0.1086</v>
      </c>
      <c r="AT32" s="11">
        <v>2.7300000000000001E-2</v>
      </c>
      <c r="AU32" s="11">
        <v>1.8E-3</v>
      </c>
      <c r="AV32" s="11">
        <v>44.647199999999998</v>
      </c>
      <c r="AW32" s="11">
        <v>2.8641999999999999</v>
      </c>
      <c r="AX32" s="11">
        <v>0.5917</v>
      </c>
      <c r="AY32" s="11">
        <v>3.7999999999999999E-2</v>
      </c>
      <c r="AZ32" s="11">
        <v>0.49627007206979395</v>
      </c>
      <c r="BA32" s="11">
        <v>21.673992673992672</v>
      </c>
      <c r="BB32" s="11">
        <v>0.91179321486268172</v>
      </c>
      <c r="BC32" s="11">
        <v>0.7565683646112602</v>
      </c>
      <c r="BD32" s="11">
        <v>0.59198204341299998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246</v>
      </c>
      <c r="C33" s="10">
        <v>9.8659999999999997</v>
      </c>
      <c r="D33" s="10">
        <v>246.41108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33.200000000000003</v>
      </c>
      <c r="Q33" s="24">
        <v>1.44</v>
      </c>
      <c r="R33" s="24">
        <v>3.65</v>
      </c>
      <c r="S33" s="24">
        <v>44.04</v>
      </c>
      <c r="T33" s="24">
        <v>116.55</v>
      </c>
      <c r="U33" s="10">
        <v>2</v>
      </c>
      <c r="V33" s="10">
        <v>0</v>
      </c>
      <c r="W33" s="10">
        <v>1</v>
      </c>
      <c r="X33" s="10">
        <v>1</v>
      </c>
      <c r="Y33" s="10">
        <v>1</v>
      </c>
      <c r="Z33" s="10">
        <v>0</v>
      </c>
      <c r="AA33" s="10">
        <v>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0.88500000000000001</v>
      </c>
      <c r="AK33" s="10">
        <v>1.2999999999999999E-3</v>
      </c>
      <c r="AL33" s="11">
        <v>2.86E-2</v>
      </c>
      <c r="AM33" s="11">
        <v>0</v>
      </c>
      <c r="AN33" s="11">
        <v>2.4445999999999999</v>
      </c>
      <c r="AO33" s="11">
        <v>7.5399999999999995E-2</v>
      </c>
      <c r="AP33" s="11">
        <v>0.21329999999999999</v>
      </c>
      <c r="AQ33" s="11">
        <v>6.6E-3</v>
      </c>
      <c r="AR33" s="11">
        <v>1.7218</v>
      </c>
      <c r="AS33" s="11">
        <v>4.5600000000000002E-2</v>
      </c>
      <c r="AT33" s="11">
        <v>2.93E-2</v>
      </c>
      <c r="AU33" s="11">
        <v>8.0000000000000004E-4</v>
      </c>
      <c r="AV33" s="11">
        <v>45.058999999999997</v>
      </c>
      <c r="AW33" s="11">
        <v>0.39729999999999999</v>
      </c>
      <c r="AX33" s="11">
        <v>0.59789999999999999</v>
      </c>
      <c r="AY33" s="11">
        <v>5.3E-3</v>
      </c>
      <c r="AZ33" s="11">
        <v>0.47411242603550302</v>
      </c>
      <c r="BA33" s="11">
        <v>20.406143344709896</v>
      </c>
      <c r="BB33" s="11">
        <v>0.90656887755102045</v>
      </c>
      <c r="BC33" s="11">
        <v>0.75665365507452098</v>
      </c>
      <c r="BD33" s="11">
        <v>0.4867179753852876</v>
      </c>
      <c r="BE33" s="27"/>
      <c r="BF33" s="5"/>
    </row>
    <row r="34" spans="2:66" ht="13.5" customHeight="1" x14ac:dyDescent="0.2">
      <c r="B34" s="10">
        <v>246</v>
      </c>
      <c r="C34" s="10">
        <v>9.9410000000000007</v>
      </c>
      <c r="D34" s="10">
        <v>246.41421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33.200000000000003</v>
      </c>
      <c r="Q34" s="24">
        <v>1.44</v>
      </c>
      <c r="R34" s="24">
        <v>3.65</v>
      </c>
      <c r="S34" s="24">
        <v>43.2</v>
      </c>
      <c r="T34" s="24">
        <v>117.62</v>
      </c>
      <c r="U34" s="10">
        <v>2</v>
      </c>
      <c r="V34" s="10">
        <v>0</v>
      </c>
      <c r="W34" s="10">
        <v>1</v>
      </c>
      <c r="X34" s="10">
        <v>1</v>
      </c>
      <c r="Y34" s="10">
        <v>1</v>
      </c>
      <c r="Z34" s="10">
        <v>0</v>
      </c>
      <c r="AA34" s="10">
        <v>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0.74890000000000001</v>
      </c>
      <c r="AK34" s="10">
        <v>1.0800000000000001E-2</v>
      </c>
      <c r="AL34" s="11">
        <v>2.3900000000000001E-2</v>
      </c>
      <c r="AM34" s="11">
        <v>2.9999999999999997E-4</v>
      </c>
      <c r="AN34" s="11">
        <v>2.2484999999999999</v>
      </c>
      <c r="AO34" s="11">
        <v>3.4799999999999998E-2</v>
      </c>
      <c r="AP34" s="11">
        <v>0.19339999999999999</v>
      </c>
      <c r="AQ34" s="11">
        <v>3.0000000000000001E-3</v>
      </c>
      <c r="AR34" s="11">
        <v>1.4639</v>
      </c>
      <c r="AS34" s="11">
        <v>3.7999999999999999E-2</v>
      </c>
      <c r="AT34" s="11">
        <v>2.4500000000000001E-2</v>
      </c>
      <c r="AU34" s="11">
        <v>5.9999999999999995E-4</v>
      </c>
      <c r="AV34" s="11">
        <v>43.544800000000002</v>
      </c>
      <c r="AW34" s="11">
        <v>1.4248000000000001</v>
      </c>
      <c r="AX34" s="11">
        <v>0.56999999999999995</v>
      </c>
      <c r="AY34" s="11">
        <v>1.8599999999999998E-2</v>
      </c>
      <c r="AZ34" s="11">
        <v>0.49331936075451921</v>
      </c>
      <c r="BA34" s="11">
        <v>23.265306122448976</v>
      </c>
      <c r="BB34" s="11">
        <v>0.91757779646761994</v>
      </c>
      <c r="BC34" s="11">
        <v>0.74760164458656919</v>
      </c>
      <c r="BD34" s="11">
        <v>0.55921450410248985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246</v>
      </c>
      <c r="C35" s="10">
        <v>9.9489999999999998</v>
      </c>
      <c r="D35" s="10">
        <v>246.41453999999999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33.200000000000003</v>
      </c>
      <c r="Q35" s="24">
        <v>1.44</v>
      </c>
      <c r="R35" s="24">
        <v>3.65</v>
      </c>
      <c r="S35" s="24">
        <v>43.11</v>
      </c>
      <c r="T35" s="24">
        <v>117.73</v>
      </c>
      <c r="U35" s="10">
        <v>2</v>
      </c>
      <c r="V35" s="10">
        <v>0</v>
      </c>
      <c r="W35" s="10">
        <v>1</v>
      </c>
      <c r="X35" s="10">
        <v>1</v>
      </c>
      <c r="Y35" s="10">
        <v>1</v>
      </c>
      <c r="Z35" s="10">
        <v>0</v>
      </c>
      <c r="AA35" s="10">
        <v>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0.8014</v>
      </c>
      <c r="AK35" s="10">
        <v>6.4600000000000005E-2</v>
      </c>
      <c r="AL35" s="11">
        <v>2.5499999999999998E-2</v>
      </c>
      <c r="AM35" s="11">
        <v>2.0999999999999999E-3</v>
      </c>
      <c r="AN35" s="11">
        <v>2.3033999999999999</v>
      </c>
      <c r="AO35" s="11">
        <v>0.13900000000000001</v>
      </c>
      <c r="AP35" s="11">
        <v>0.1978</v>
      </c>
      <c r="AQ35" s="11">
        <v>1.1900000000000001E-2</v>
      </c>
      <c r="AR35" s="11">
        <v>1.4778</v>
      </c>
      <c r="AS35" s="11">
        <v>0.17249999999999999</v>
      </c>
      <c r="AT35" s="11">
        <v>2.47E-2</v>
      </c>
      <c r="AU35" s="11">
        <v>2.8999999999999998E-3</v>
      </c>
      <c r="AV35" s="11">
        <v>43.449100000000001</v>
      </c>
      <c r="AW35" s="11">
        <v>2.1362000000000001</v>
      </c>
      <c r="AX35" s="11">
        <v>0.56789999999999996</v>
      </c>
      <c r="AY35" s="11">
        <v>2.7900000000000001E-2</v>
      </c>
      <c r="AZ35" s="11">
        <v>0.48334856993600628</v>
      </c>
      <c r="BA35" s="11">
        <v>22.991902834008094</v>
      </c>
      <c r="BB35" s="11">
        <v>0.91663854201822459</v>
      </c>
      <c r="BC35" s="11">
        <v>0.74574409665019203</v>
      </c>
      <c r="BD35" s="11">
        <v>0.50812152173971625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246</v>
      </c>
      <c r="C36" s="10">
        <v>9.9570000000000007</v>
      </c>
      <c r="D36" s="10">
        <v>246.41488000000001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33.200000000000003</v>
      </c>
      <c r="Q36" s="24">
        <v>1.44</v>
      </c>
      <c r="R36" s="24">
        <v>3.65</v>
      </c>
      <c r="S36" s="24">
        <v>43.02</v>
      </c>
      <c r="T36" s="24">
        <v>117.85</v>
      </c>
      <c r="U36" s="10">
        <v>2</v>
      </c>
      <c r="V36" s="10">
        <v>0</v>
      </c>
      <c r="W36" s="10">
        <v>1</v>
      </c>
      <c r="X36" s="10">
        <v>1</v>
      </c>
      <c r="Y36" s="10">
        <v>1</v>
      </c>
      <c r="Z36" s="10">
        <v>0</v>
      </c>
      <c r="AA36" s="10">
        <v>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0.89470000000000005</v>
      </c>
      <c r="AK36" s="10">
        <v>1.3599999999999999E-2</v>
      </c>
      <c r="AL36" s="11">
        <v>2.8400000000000002E-2</v>
      </c>
      <c r="AM36" s="11">
        <v>4.0000000000000002E-4</v>
      </c>
      <c r="AN36" s="11">
        <v>2.7715999999999998</v>
      </c>
      <c r="AO36" s="11">
        <v>0.1234</v>
      </c>
      <c r="AP36" s="11">
        <v>0.23760000000000001</v>
      </c>
      <c r="AQ36" s="11">
        <v>1.06E-2</v>
      </c>
      <c r="AR36" s="11">
        <v>1.8152999999999999</v>
      </c>
      <c r="AS36" s="11">
        <v>5.0500000000000003E-2</v>
      </c>
      <c r="AT36" s="11">
        <v>3.0300000000000001E-2</v>
      </c>
      <c r="AU36" s="11">
        <v>8.0000000000000004E-4</v>
      </c>
      <c r="AV36" s="11">
        <v>45.961799999999997</v>
      </c>
      <c r="AW36" s="11">
        <v>0.87150000000000005</v>
      </c>
      <c r="AX36" s="11">
        <v>0.59989999999999999</v>
      </c>
      <c r="AY36" s="11">
        <v>1.14E-2</v>
      </c>
      <c r="AZ36" s="11">
        <v>0.43259701492537306</v>
      </c>
      <c r="BA36" s="11">
        <v>19.798679867986799</v>
      </c>
      <c r="BB36" s="11">
        <v>0.90384005077753093</v>
      </c>
      <c r="BC36" s="11">
        <v>0.75597239426650154</v>
      </c>
      <c r="BD36" s="11">
        <v>0.26793168871821765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246</v>
      </c>
      <c r="C37" s="10">
        <v>9.9649999999999999</v>
      </c>
      <c r="D37" s="10">
        <v>246.41521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33.200000000000003</v>
      </c>
      <c r="Q37" s="24">
        <v>1.44</v>
      </c>
      <c r="R37" s="24">
        <v>3.65</v>
      </c>
      <c r="S37" s="24">
        <v>42.93</v>
      </c>
      <c r="T37" s="24">
        <v>117.96</v>
      </c>
      <c r="U37" s="10">
        <v>2</v>
      </c>
      <c r="V37" s="10">
        <v>0</v>
      </c>
      <c r="W37" s="10">
        <v>1</v>
      </c>
      <c r="X37" s="10">
        <v>1</v>
      </c>
      <c r="Y37" s="10">
        <v>1</v>
      </c>
      <c r="Z37" s="10">
        <v>0</v>
      </c>
      <c r="AA37" s="10">
        <v>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0.89639999999999997</v>
      </c>
      <c r="AK37" s="10">
        <v>1.4E-2</v>
      </c>
      <c r="AL37" s="11">
        <v>2.8500000000000001E-2</v>
      </c>
      <c r="AM37" s="11">
        <v>4.0000000000000002E-4</v>
      </c>
      <c r="AN37" s="11">
        <v>2.3212999999999999</v>
      </c>
      <c r="AO37" s="11">
        <v>5.57E-2</v>
      </c>
      <c r="AP37" s="11">
        <v>0.19869999999999999</v>
      </c>
      <c r="AQ37" s="11">
        <v>4.7999999999999996E-3</v>
      </c>
      <c r="AR37" s="11">
        <v>1.7098</v>
      </c>
      <c r="AS37" s="11">
        <v>4.6899999999999997E-2</v>
      </c>
      <c r="AT37" s="11">
        <v>2.8500000000000001E-2</v>
      </c>
      <c r="AU37" s="11">
        <v>8.0000000000000004E-4</v>
      </c>
      <c r="AV37" s="11">
        <v>47.099499999999999</v>
      </c>
      <c r="AW37" s="11">
        <v>0.89019999999999999</v>
      </c>
      <c r="AX37" s="11">
        <v>0.61380000000000001</v>
      </c>
      <c r="AY37" s="11">
        <v>1.1599999999999999E-2</v>
      </c>
      <c r="AZ37" s="11">
        <v>0.51089230769230776</v>
      </c>
      <c r="BA37" s="11">
        <v>21.536842105263158</v>
      </c>
      <c r="BB37" s="11">
        <v>0.91125642223260173</v>
      </c>
      <c r="BC37" s="11">
        <v>0.76858093320493748</v>
      </c>
      <c r="BD37" s="11">
        <v>0.67283646230548122</v>
      </c>
      <c r="BE37" s="27"/>
      <c r="BF37" s="5"/>
      <c r="BI37" s="22">
        <v>2</v>
      </c>
    </row>
    <row r="38" spans="2:66" ht="13.5" customHeight="1" x14ac:dyDescent="0.2">
      <c r="B38" s="10">
        <v>246</v>
      </c>
      <c r="C38" s="10">
        <v>9.9730000000000008</v>
      </c>
      <c r="D38" s="10">
        <v>246.41553999999999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33.200000000000003</v>
      </c>
      <c r="Q38" s="24">
        <v>1.44</v>
      </c>
      <c r="R38" s="24">
        <v>3.65</v>
      </c>
      <c r="S38" s="24">
        <v>42.85</v>
      </c>
      <c r="T38" s="24">
        <v>118.08</v>
      </c>
      <c r="U38" s="10">
        <v>2</v>
      </c>
      <c r="V38" s="10">
        <v>0</v>
      </c>
      <c r="W38" s="10">
        <v>1</v>
      </c>
      <c r="X38" s="10">
        <v>1</v>
      </c>
      <c r="Y38" s="10">
        <v>1</v>
      </c>
      <c r="Z38" s="10">
        <v>0</v>
      </c>
      <c r="AA38" s="10">
        <v>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1.0225</v>
      </c>
      <c r="AK38" s="10">
        <v>3.95E-2</v>
      </c>
      <c r="AL38" s="11">
        <v>3.2399999999999998E-2</v>
      </c>
      <c r="AM38" s="11">
        <v>1.2999999999999999E-3</v>
      </c>
      <c r="AN38" s="11">
        <v>3.1377000000000002</v>
      </c>
      <c r="AO38" s="11">
        <v>0.1157</v>
      </c>
      <c r="AP38" s="11">
        <v>0.26819999999999999</v>
      </c>
      <c r="AQ38" s="11">
        <v>9.9000000000000008E-3</v>
      </c>
      <c r="AR38" s="11">
        <v>2.1080999999999999</v>
      </c>
      <c r="AS38" s="11">
        <v>0.1028</v>
      </c>
      <c r="AT38" s="11">
        <v>3.5099999999999999E-2</v>
      </c>
      <c r="AU38" s="11">
        <v>1.6999999999999999E-3</v>
      </c>
      <c r="AV38" s="11">
        <v>46.315399999999997</v>
      </c>
      <c r="AW38" s="11">
        <v>1.8158000000000001</v>
      </c>
      <c r="AX38" s="11">
        <v>0.60270000000000001</v>
      </c>
      <c r="AY38" s="11">
        <v>2.3599999999999999E-2</v>
      </c>
      <c r="AZ38" s="11">
        <v>0.38408542886668967</v>
      </c>
      <c r="BA38" s="11">
        <v>17.17094017094017</v>
      </c>
      <c r="BB38" s="11">
        <v>0.88993414863593601</v>
      </c>
      <c r="BC38" s="11">
        <v>0.74828616628581479</v>
      </c>
      <c r="BD38" s="11">
        <v>3.7327001889122857E-2</v>
      </c>
      <c r="BE38" s="27"/>
      <c r="BF38" s="5"/>
      <c r="BI38" s="22">
        <v>3</v>
      </c>
      <c r="BJ38" s="3"/>
    </row>
    <row r="39" spans="2:66" ht="13.5" customHeight="1" x14ac:dyDescent="0.2">
      <c r="B39" s="10">
        <v>246</v>
      </c>
      <c r="C39" s="10">
        <v>9.9809999999999999</v>
      </c>
      <c r="D39" s="10">
        <v>246.41587999999999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33.200000000000003</v>
      </c>
      <c r="Q39" s="24">
        <v>1.44</v>
      </c>
      <c r="R39" s="24">
        <v>3.65</v>
      </c>
      <c r="S39" s="24">
        <v>42.76</v>
      </c>
      <c r="T39" s="24">
        <v>118.2</v>
      </c>
      <c r="U39" s="10">
        <v>2</v>
      </c>
      <c r="V39" s="10">
        <v>0</v>
      </c>
      <c r="W39" s="10">
        <v>1</v>
      </c>
      <c r="X39" s="10">
        <v>1</v>
      </c>
      <c r="Y39" s="10">
        <v>1</v>
      </c>
      <c r="Z39" s="10">
        <v>0</v>
      </c>
      <c r="AA39" s="10">
        <v>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0.87090000000000001</v>
      </c>
      <c r="AK39" s="10">
        <v>5.7200000000000001E-2</v>
      </c>
      <c r="AL39" s="11">
        <v>2.76E-2</v>
      </c>
      <c r="AM39" s="11">
        <v>1.8E-3</v>
      </c>
      <c r="AN39" s="11">
        <v>2.3681999999999999</v>
      </c>
      <c r="AO39" s="11">
        <v>6.4399999999999999E-2</v>
      </c>
      <c r="AP39" s="11">
        <v>0.2021</v>
      </c>
      <c r="AQ39" s="11">
        <v>5.4999999999999997E-3</v>
      </c>
      <c r="AR39" s="11">
        <v>1.6516999999999999</v>
      </c>
      <c r="AS39" s="11">
        <v>6.2100000000000002E-2</v>
      </c>
      <c r="AT39" s="11">
        <v>2.75E-2</v>
      </c>
      <c r="AU39" s="11">
        <v>1E-3</v>
      </c>
      <c r="AV39" s="11">
        <v>46.013800000000003</v>
      </c>
      <c r="AW39" s="11">
        <v>0.28289999999999998</v>
      </c>
      <c r="AX39" s="11">
        <v>0.59799999999999998</v>
      </c>
      <c r="AY39" s="11">
        <v>3.7000000000000002E-3</v>
      </c>
      <c r="AZ39" s="11">
        <v>0.4948131483564554</v>
      </c>
      <c r="BA39" s="11">
        <v>21.745454545454546</v>
      </c>
      <c r="BB39" s="11">
        <v>0.91207034372502005</v>
      </c>
      <c r="BC39" s="11">
        <v>0.76032874278098639</v>
      </c>
      <c r="BD39" s="11">
        <v>0.58327677168572079</v>
      </c>
      <c r="BE39" s="27"/>
      <c r="BF39" s="5"/>
    </row>
    <row r="40" spans="2:66" ht="13.5" customHeight="1" x14ac:dyDescent="0.2">
      <c r="B40" s="10">
        <v>246</v>
      </c>
      <c r="C40" s="10">
        <v>9.9890000000000008</v>
      </c>
      <c r="D40" s="10">
        <v>246.41621000000001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33.200000000000003</v>
      </c>
      <c r="Q40" s="24">
        <v>1.44</v>
      </c>
      <c r="R40" s="24">
        <v>3.65</v>
      </c>
      <c r="S40" s="24">
        <v>42.67</v>
      </c>
      <c r="T40" s="24">
        <v>118.31</v>
      </c>
      <c r="U40" s="10">
        <v>2</v>
      </c>
      <c r="V40" s="10">
        <v>0</v>
      </c>
      <c r="W40" s="10">
        <v>1</v>
      </c>
      <c r="X40" s="10">
        <v>1</v>
      </c>
      <c r="Y40" s="10">
        <v>1</v>
      </c>
      <c r="Z40" s="10">
        <v>0</v>
      </c>
      <c r="AA40" s="10">
        <v>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0.85670000000000002</v>
      </c>
      <c r="AK40" s="10">
        <v>3.56E-2</v>
      </c>
      <c r="AL40" s="11">
        <v>2.7099999999999999E-2</v>
      </c>
      <c r="AM40" s="11">
        <v>1.1000000000000001E-3</v>
      </c>
      <c r="AN40" s="11">
        <v>2.4643000000000002</v>
      </c>
      <c r="AO40" s="11">
        <v>0.13189999999999999</v>
      </c>
      <c r="AP40" s="11">
        <v>0.21</v>
      </c>
      <c r="AQ40" s="11">
        <v>1.12E-2</v>
      </c>
      <c r="AR40" s="11">
        <v>1.6244000000000001</v>
      </c>
      <c r="AS40" s="11">
        <v>0.1216</v>
      </c>
      <c r="AT40" s="11">
        <v>2.7E-2</v>
      </c>
      <c r="AU40" s="11">
        <v>2E-3</v>
      </c>
      <c r="AV40" s="11">
        <v>47.268000000000001</v>
      </c>
      <c r="AW40" s="11">
        <v>1.4165000000000001</v>
      </c>
      <c r="AX40" s="11">
        <v>0.61339999999999995</v>
      </c>
      <c r="AY40" s="11">
        <v>1.84E-2</v>
      </c>
      <c r="AZ40" s="11">
        <v>0.48991984454700027</v>
      </c>
      <c r="BA40" s="11">
        <v>22.718518518518518</v>
      </c>
      <c r="BB40" s="11">
        <v>0.9156777014366021</v>
      </c>
      <c r="BC40" s="11">
        <v>0.77130831287267609</v>
      </c>
      <c r="BD40" s="11">
        <v>0.54634598512433108</v>
      </c>
      <c r="BE40" s="27"/>
      <c r="BF40" s="5"/>
    </row>
    <row r="41" spans="2:66" ht="13.5" customHeight="1" x14ac:dyDescent="0.2">
      <c r="B41" s="10">
        <v>246</v>
      </c>
      <c r="C41" s="10">
        <v>9.9979999999999993</v>
      </c>
      <c r="D41" s="10">
        <v>246.41658000000001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33.200000000000003</v>
      </c>
      <c r="Q41" s="24">
        <v>1.44</v>
      </c>
      <c r="R41" s="24">
        <v>3.65</v>
      </c>
      <c r="S41" s="24">
        <v>42.57</v>
      </c>
      <c r="T41" s="24">
        <v>118.45</v>
      </c>
      <c r="U41" s="10">
        <v>2</v>
      </c>
      <c r="V41" s="10">
        <v>0</v>
      </c>
      <c r="W41" s="10">
        <v>1</v>
      </c>
      <c r="X41" s="10">
        <v>1</v>
      </c>
      <c r="Y41" s="10">
        <v>1</v>
      </c>
      <c r="Z41" s="10">
        <v>0</v>
      </c>
      <c r="AA41" s="10">
        <v>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0.91300000000000003</v>
      </c>
      <c r="AK41" s="10">
        <v>7.2099999999999997E-2</v>
      </c>
      <c r="AL41" s="11">
        <v>2.8799999999999999E-2</v>
      </c>
      <c r="AM41" s="11">
        <v>2.3E-3</v>
      </c>
      <c r="AN41" s="11">
        <v>2.6105</v>
      </c>
      <c r="AO41" s="11">
        <v>0.16339999999999999</v>
      </c>
      <c r="AP41" s="11">
        <v>0.22209999999999999</v>
      </c>
      <c r="AQ41" s="11">
        <v>1.3899999999999999E-2</v>
      </c>
      <c r="AR41" s="11">
        <v>1.796</v>
      </c>
      <c r="AS41" s="11">
        <v>0.11260000000000001</v>
      </c>
      <c r="AT41" s="11">
        <v>2.98E-2</v>
      </c>
      <c r="AU41" s="11">
        <v>1.9E-3</v>
      </c>
      <c r="AV41" s="11">
        <v>45.362699999999997</v>
      </c>
      <c r="AW41" s="11">
        <v>0.87980000000000003</v>
      </c>
      <c r="AX41" s="11">
        <v>0.5877</v>
      </c>
      <c r="AY41" s="11">
        <v>1.14E-2</v>
      </c>
      <c r="AZ41" s="11">
        <v>0.45146949864163999</v>
      </c>
      <c r="BA41" s="11">
        <v>19.721476510067113</v>
      </c>
      <c r="BB41" s="11">
        <v>0.90348178137651802</v>
      </c>
      <c r="BC41" s="11">
        <v>0.74885906040268435</v>
      </c>
      <c r="BD41" s="11">
        <v>0.37191956224418549</v>
      </c>
      <c r="BE41" s="27"/>
      <c r="BF41" s="5"/>
    </row>
    <row r="42" spans="2:66" ht="13.5" customHeight="1" x14ac:dyDescent="0.2">
      <c r="B42" s="10">
        <v>246</v>
      </c>
      <c r="C42" s="10">
        <v>9.8030000000000008</v>
      </c>
      <c r="D42" s="10">
        <v>246.40845999999999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33.200000000000003</v>
      </c>
      <c r="Q42" s="24">
        <v>1.44</v>
      </c>
      <c r="R42" s="24">
        <v>3.65</v>
      </c>
      <c r="S42" s="24">
        <v>44.75</v>
      </c>
      <c r="T42" s="24">
        <v>115.68</v>
      </c>
      <c r="U42" s="10">
        <v>2</v>
      </c>
      <c r="V42" s="10">
        <v>0</v>
      </c>
      <c r="W42" s="10">
        <v>1</v>
      </c>
      <c r="X42" s="10">
        <v>1</v>
      </c>
      <c r="Y42" s="10">
        <v>1</v>
      </c>
      <c r="Z42" s="10">
        <v>0</v>
      </c>
      <c r="AA42" s="10">
        <v>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9.2393999999999998</v>
      </c>
      <c r="AK42" s="10">
        <v>7.3899999999999993E-2</v>
      </c>
      <c r="AL42" s="11">
        <v>0.30199999999999999</v>
      </c>
      <c r="AM42" s="11">
        <v>2.3999999999999998E-3</v>
      </c>
      <c r="AN42" s="11">
        <v>4.0450999999999997</v>
      </c>
      <c r="AO42" s="11">
        <v>1.5699999999999999E-2</v>
      </c>
      <c r="AP42" s="11">
        <v>0.35730000000000001</v>
      </c>
      <c r="AQ42" s="11">
        <v>1.4E-3</v>
      </c>
      <c r="AR42" s="11">
        <v>17.652000000000001</v>
      </c>
      <c r="AS42" s="11">
        <v>0.12520000000000001</v>
      </c>
      <c r="AT42" s="11">
        <v>0.30359999999999998</v>
      </c>
      <c r="AU42" s="11">
        <v>2.2000000000000001E-3</v>
      </c>
      <c r="AV42" s="11">
        <v>29.843800000000002</v>
      </c>
      <c r="AW42" s="11">
        <v>6.6600000000000006E-2</v>
      </c>
      <c r="AX42" s="11">
        <v>0.4007</v>
      </c>
      <c r="AY42" s="11">
        <v>8.9999999999999998E-4</v>
      </c>
      <c r="AZ42" s="11">
        <v>5.7255936675461735E-2</v>
      </c>
      <c r="BA42" s="11">
        <v>1.3198287220026352</v>
      </c>
      <c r="BB42" s="11">
        <v>0.13786738605707799</v>
      </c>
      <c r="BC42" s="11">
        <v>0.12094162584073739</v>
      </c>
      <c r="BD42" s="11">
        <v>0.2371466836673792</v>
      </c>
      <c r="BE42" s="27"/>
      <c r="BF42" s="5"/>
    </row>
    <row r="43" spans="2:66" ht="13.5" customHeight="1" x14ac:dyDescent="0.2">
      <c r="B43" s="10">
        <v>246</v>
      </c>
      <c r="C43" s="10">
        <v>9.81</v>
      </c>
      <c r="D43" s="10">
        <v>246.40875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33.200000000000003</v>
      </c>
      <c r="Q43" s="24">
        <v>1.44</v>
      </c>
      <c r="R43" s="24">
        <v>3.65</v>
      </c>
      <c r="S43" s="24">
        <v>44.67</v>
      </c>
      <c r="T43" s="24">
        <v>115.77</v>
      </c>
      <c r="U43" s="10">
        <v>2</v>
      </c>
      <c r="V43" s="10">
        <v>0</v>
      </c>
      <c r="W43" s="10">
        <v>1</v>
      </c>
      <c r="X43" s="10">
        <v>1</v>
      </c>
      <c r="Y43" s="10">
        <v>1</v>
      </c>
      <c r="Z43" s="10">
        <v>0</v>
      </c>
      <c r="AA43" s="10">
        <v>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1.2324999999999999</v>
      </c>
      <c r="AK43" s="10">
        <v>1.06E-2</v>
      </c>
      <c r="AL43" s="11">
        <v>4.02E-2</v>
      </c>
      <c r="AM43" s="11">
        <v>2.9999999999999997E-4</v>
      </c>
      <c r="AN43" s="11">
        <v>2.1229</v>
      </c>
      <c r="AO43" s="11">
        <v>0.1178</v>
      </c>
      <c r="AP43" s="11">
        <v>0.18729999999999999</v>
      </c>
      <c r="AQ43" s="11">
        <v>1.04E-2</v>
      </c>
      <c r="AR43" s="11">
        <v>2.3593000000000002</v>
      </c>
      <c r="AS43" s="11">
        <v>4.4999999999999997E-3</v>
      </c>
      <c r="AT43" s="11">
        <v>4.0500000000000001E-2</v>
      </c>
      <c r="AU43" s="11">
        <v>1E-4</v>
      </c>
      <c r="AV43" s="11">
        <v>37.044800000000002</v>
      </c>
      <c r="AW43" s="11">
        <v>1.6307</v>
      </c>
      <c r="AX43" s="11">
        <v>0.49669999999999997</v>
      </c>
      <c r="AY43" s="11">
        <v>2.1899999999999999E-2</v>
      </c>
      <c r="AZ43" s="11">
        <v>0.45233918128654976</v>
      </c>
      <c r="BA43" s="11">
        <v>12.264197530864196</v>
      </c>
      <c r="BB43" s="11">
        <v>0.84921816827997021</v>
      </c>
      <c r="BC43" s="11">
        <v>0.65975703817971465</v>
      </c>
      <c r="BD43" s="11">
        <v>0.53398891002308391</v>
      </c>
      <c r="BE43" s="27"/>
      <c r="BF43" s="5"/>
    </row>
    <row r="44" spans="2:66" ht="13.5" customHeight="1" x14ac:dyDescent="0.2">
      <c r="B44" s="10">
        <v>246</v>
      </c>
      <c r="C44" s="10">
        <v>9.8160000000000007</v>
      </c>
      <c r="D44" s="10">
        <v>246.40899999999999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33.200000000000003</v>
      </c>
      <c r="Q44" s="24">
        <v>1.44</v>
      </c>
      <c r="R44" s="24">
        <v>3.65</v>
      </c>
      <c r="S44" s="24">
        <v>44.6</v>
      </c>
      <c r="T44" s="24">
        <v>115.86</v>
      </c>
      <c r="U44" s="10">
        <v>2</v>
      </c>
      <c r="V44" s="10">
        <v>0</v>
      </c>
      <c r="W44" s="10">
        <v>1</v>
      </c>
      <c r="X44" s="10">
        <v>1</v>
      </c>
      <c r="Y44" s="10">
        <v>1</v>
      </c>
      <c r="Z44" s="10">
        <v>0</v>
      </c>
      <c r="AA44" s="10">
        <v>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10.496499999999999</v>
      </c>
      <c r="AK44" s="10">
        <v>6.5199999999999994E-2</v>
      </c>
      <c r="AL44" s="11">
        <v>0.34229999999999999</v>
      </c>
      <c r="AM44" s="11">
        <v>2.0999999999999999E-3</v>
      </c>
      <c r="AN44" s="11">
        <v>4.1947000000000001</v>
      </c>
      <c r="AO44" s="11">
        <v>2.3599999999999999E-2</v>
      </c>
      <c r="AP44" s="11">
        <v>0.36959999999999998</v>
      </c>
      <c r="AQ44" s="11">
        <v>2.0999999999999999E-3</v>
      </c>
      <c r="AR44" s="11">
        <v>19.622</v>
      </c>
      <c r="AS44" s="11">
        <v>0.1193</v>
      </c>
      <c r="AT44" s="11">
        <v>0.33660000000000001</v>
      </c>
      <c r="AU44" s="11">
        <v>2E-3</v>
      </c>
      <c r="AV44" s="11">
        <v>30.617599999999999</v>
      </c>
      <c r="AW44" s="11">
        <v>0.15809999999999999</v>
      </c>
      <c r="AX44" s="11">
        <v>0.41</v>
      </c>
      <c r="AY44" s="11">
        <v>2.0999999999999999E-3</v>
      </c>
      <c r="AZ44" s="11">
        <v>5.1821446895844017E-2</v>
      </c>
      <c r="BA44" s="11">
        <v>1.2180629827688649</v>
      </c>
      <c r="BB44" s="11">
        <v>9.8312349316903261E-2</v>
      </c>
      <c r="BC44" s="11">
        <v>8.83202310283972E-2</v>
      </c>
      <c r="BD44" s="11">
        <v>0.500159987361388</v>
      </c>
      <c r="BE44" s="27"/>
      <c r="BF44" s="5"/>
    </row>
    <row r="45" spans="2:66" ht="13.5" customHeight="1" x14ac:dyDescent="0.2">
      <c r="B45" s="10">
        <v>246</v>
      </c>
      <c r="C45" s="10">
        <v>9.8230000000000004</v>
      </c>
      <c r="D45" s="10">
        <v>246.40929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33.200000000000003</v>
      </c>
      <c r="Q45" s="24">
        <v>1.44</v>
      </c>
      <c r="R45" s="24">
        <v>3.65</v>
      </c>
      <c r="S45" s="24">
        <v>44.52</v>
      </c>
      <c r="T45" s="24">
        <v>115.95</v>
      </c>
      <c r="U45" s="10">
        <v>2</v>
      </c>
      <c r="V45" s="10">
        <v>0</v>
      </c>
      <c r="W45" s="10">
        <v>1</v>
      </c>
      <c r="X45" s="10">
        <v>1</v>
      </c>
      <c r="Y45" s="10">
        <v>1</v>
      </c>
      <c r="Z45" s="10">
        <v>0</v>
      </c>
      <c r="AA45" s="10">
        <v>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2.5230999999999999</v>
      </c>
      <c r="AK45" s="10">
        <v>0.35339999999999999</v>
      </c>
      <c r="AL45" s="11">
        <v>8.2199999999999995E-2</v>
      </c>
      <c r="AM45" s="11">
        <v>1.15E-2</v>
      </c>
      <c r="AN45" s="11">
        <v>2.38</v>
      </c>
      <c r="AO45" s="11">
        <v>0.10539999999999999</v>
      </c>
      <c r="AP45" s="11">
        <v>0.2094</v>
      </c>
      <c r="AQ45" s="11">
        <v>9.2999999999999992E-3</v>
      </c>
      <c r="AR45" s="11">
        <v>4.9692999999999996</v>
      </c>
      <c r="AS45" s="11">
        <v>0.67449999999999999</v>
      </c>
      <c r="AT45" s="11">
        <v>8.5099999999999995E-2</v>
      </c>
      <c r="AU45" s="11">
        <v>1.1599999999999999E-2</v>
      </c>
      <c r="AV45" s="11">
        <v>33.394399999999997</v>
      </c>
      <c r="AW45" s="11">
        <v>0.16850000000000001</v>
      </c>
      <c r="AX45" s="11">
        <v>0.44669999999999999</v>
      </c>
      <c r="AY45" s="11">
        <v>2.3E-3</v>
      </c>
      <c r="AZ45" s="11">
        <v>0.36168267032464557</v>
      </c>
      <c r="BA45" s="11">
        <v>5.2491186839012931</v>
      </c>
      <c r="BB45" s="11">
        <v>0.67995487025197443</v>
      </c>
      <c r="BC45" s="11">
        <v>0.52568327195192854</v>
      </c>
      <c r="BD45" s="11">
        <v>0.52873516006099153</v>
      </c>
      <c r="BE45" s="27"/>
      <c r="BF45" s="5"/>
    </row>
    <row r="46" spans="2:66" ht="13.5" customHeight="1" x14ac:dyDescent="0.2">
      <c r="B46" s="10">
        <v>246</v>
      </c>
      <c r="C46" s="10">
        <v>9.83</v>
      </c>
      <c r="D46" s="10">
        <v>246.40958000000001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33.200000000000003</v>
      </c>
      <c r="Q46" s="24">
        <v>1.44</v>
      </c>
      <c r="R46" s="24">
        <v>3.65</v>
      </c>
      <c r="S46" s="24">
        <v>44.44</v>
      </c>
      <c r="T46" s="24">
        <v>116.05</v>
      </c>
      <c r="U46" s="10">
        <v>2</v>
      </c>
      <c r="V46" s="10">
        <v>0</v>
      </c>
      <c r="W46" s="10">
        <v>1</v>
      </c>
      <c r="X46" s="10">
        <v>1</v>
      </c>
      <c r="Y46" s="10">
        <v>1</v>
      </c>
      <c r="Z46" s="10">
        <v>0</v>
      </c>
      <c r="AA46" s="10">
        <v>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4.5967000000000002</v>
      </c>
      <c r="AK46" s="10">
        <v>6.6100000000000006E-2</v>
      </c>
      <c r="AL46" s="11">
        <v>0.14949999999999999</v>
      </c>
      <c r="AM46" s="11">
        <v>2.2000000000000001E-3</v>
      </c>
      <c r="AN46" s="11">
        <v>2.1882999999999999</v>
      </c>
      <c r="AO46" s="11">
        <v>1.3299999999999999E-2</v>
      </c>
      <c r="AP46" s="11">
        <v>0.1923</v>
      </c>
      <c r="AQ46" s="11">
        <v>1.1999999999999999E-3</v>
      </c>
      <c r="AR46" s="11">
        <v>8.8528000000000002</v>
      </c>
      <c r="AS46" s="11">
        <v>9.1600000000000001E-2</v>
      </c>
      <c r="AT46" s="11">
        <v>0.1515</v>
      </c>
      <c r="AU46" s="11">
        <v>1.6000000000000001E-3</v>
      </c>
      <c r="AV46" s="11">
        <v>16.020199999999999</v>
      </c>
      <c r="AW46" s="11">
        <v>0.2787</v>
      </c>
      <c r="AX46" s="11">
        <v>0.214</v>
      </c>
      <c r="AY46" s="11">
        <v>3.7000000000000002E-3</v>
      </c>
      <c r="AZ46" s="11">
        <v>5.3408811223234057E-2</v>
      </c>
      <c r="BA46" s="11">
        <v>1.4125412541254125</v>
      </c>
      <c r="BB46" s="11">
        <v>0.17099863201094392</v>
      </c>
      <c r="BC46" s="11">
        <v>0.10831889081455807</v>
      </c>
      <c r="BD46" s="11">
        <v>-7.392780446600794E-2</v>
      </c>
      <c r="BE46" s="27"/>
      <c r="BF46" s="5"/>
    </row>
    <row r="47" spans="2:66" ht="13.5" customHeight="1" x14ac:dyDescent="0.2">
      <c r="B47" s="10">
        <v>246</v>
      </c>
      <c r="C47" s="10">
        <v>9.8369999999999997</v>
      </c>
      <c r="D47" s="10">
        <v>246.40987000000001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33.200000000000003</v>
      </c>
      <c r="Q47" s="24">
        <v>1.44</v>
      </c>
      <c r="R47" s="24">
        <v>3.65</v>
      </c>
      <c r="S47" s="24">
        <v>44.37</v>
      </c>
      <c r="T47" s="24">
        <v>116.15</v>
      </c>
      <c r="U47" s="10">
        <v>2</v>
      </c>
      <c r="V47" s="10">
        <v>0</v>
      </c>
      <c r="W47" s="10">
        <v>1</v>
      </c>
      <c r="X47" s="10">
        <v>1</v>
      </c>
      <c r="Y47" s="10">
        <v>1</v>
      </c>
      <c r="Z47" s="10">
        <v>0</v>
      </c>
      <c r="AA47" s="10">
        <v>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1.1731</v>
      </c>
      <c r="AK47" s="10">
        <v>6.0000000000000001E-3</v>
      </c>
      <c r="AL47" s="11">
        <v>3.8100000000000002E-2</v>
      </c>
      <c r="AM47" s="11">
        <v>2.0000000000000001E-4</v>
      </c>
      <c r="AN47" s="11">
        <v>2.4249000000000001</v>
      </c>
      <c r="AO47" s="11">
        <v>9.2700000000000005E-2</v>
      </c>
      <c r="AP47" s="11">
        <v>0.21279999999999999</v>
      </c>
      <c r="AQ47" s="11">
        <v>8.0999999999999996E-3</v>
      </c>
      <c r="AR47" s="11">
        <v>2.3369</v>
      </c>
      <c r="AS47" s="11">
        <v>6.1699999999999998E-2</v>
      </c>
      <c r="AT47" s="11">
        <v>3.9899999999999998E-2</v>
      </c>
      <c r="AU47" s="11">
        <v>1.1000000000000001E-3</v>
      </c>
      <c r="AV47" s="11">
        <v>41.577100000000002</v>
      </c>
      <c r="AW47" s="11">
        <v>0.43890000000000001</v>
      </c>
      <c r="AX47" s="11">
        <v>0.55469999999999997</v>
      </c>
      <c r="AY47" s="11">
        <v>5.8999999999999999E-3</v>
      </c>
      <c r="AZ47" s="11">
        <v>0.44547231270358306</v>
      </c>
      <c r="BA47" s="11">
        <v>13.902255639097744</v>
      </c>
      <c r="BB47" s="11">
        <v>0.86579212916246195</v>
      </c>
      <c r="BC47" s="11">
        <v>0.70546318289786214</v>
      </c>
      <c r="BD47" s="11">
        <v>0.44547945595246291</v>
      </c>
      <c r="BE47" s="27"/>
      <c r="BF47" s="5"/>
    </row>
    <row r="48" spans="2:66" ht="13.5" customHeight="1" x14ac:dyDescent="0.2">
      <c r="B48" s="10">
        <v>246</v>
      </c>
      <c r="C48" s="10">
        <v>9.8439999999999994</v>
      </c>
      <c r="D48" s="10">
        <v>246.41016999999999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33.200000000000003</v>
      </c>
      <c r="Q48" s="24">
        <v>1.44</v>
      </c>
      <c r="R48" s="24">
        <v>3.65</v>
      </c>
      <c r="S48" s="24">
        <v>44.29</v>
      </c>
      <c r="T48" s="24">
        <v>116.24</v>
      </c>
      <c r="U48" s="10">
        <v>2</v>
      </c>
      <c r="V48" s="10">
        <v>0</v>
      </c>
      <c r="W48" s="10">
        <v>1</v>
      </c>
      <c r="X48" s="10">
        <v>1</v>
      </c>
      <c r="Y48" s="10">
        <v>1</v>
      </c>
      <c r="Z48" s="10">
        <v>0</v>
      </c>
      <c r="AA48" s="10">
        <v>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10.6084</v>
      </c>
      <c r="AK48" s="10">
        <v>3.6299999999999999E-2</v>
      </c>
      <c r="AL48" s="11">
        <v>0.34420000000000001</v>
      </c>
      <c r="AM48" s="11">
        <v>1.1999999999999999E-3</v>
      </c>
      <c r="AN48" s="11">
        <v>4.2426000000000004</v>
      </c>
      <c r="AO48" s="11">
        <v>9.2999999999999992E-3</v>
      </c>
      <c r="AP48" s="11">
        <v>0.37180000000000002</v>
      </c>
      <c r="AQ48" s="11">
        <v>8.0000000000000004E-4</v>
      </c>
      <c r="AR48" s="11">
        <v>19.794899999999998</v>
      </c>
      <c r="AS48" s="11">
        <v>8.4000000000000005E-2</v>
      </c>
      <c r="AT48" s="11">
        <v>0.33779999999999999</v>
      </c>
      <c r="AU48" s="11">
        <v>1.4E-3</v>
      </c>
      <c r="AV48" s="11">
        <v>30.9816</v>
      </c>
      <c r="AW48" s="11">
        <v>4.3700000000000003E-2</v>
      </c>
      <c r="AX48" s="11">
        <v>0.4128</v>
      </c>
      <c r="AY48" s="11">
        <v>5.9999999999999995E-4</v>
      </c>
      <c r="AZ48" s="11">
        <v>5.2255926586795801E-2</v>
      </c>
      <c r="BA48" s="11">
        <v>1.2220248667850799</v>
      </c>
      <c r="BB48" s="11">
        <v>9.9920063948840954E-2</v>
      </c>
      <c r="BC48" s="11">
        <v>8.9956820726051517E-2</v>
      </c>
      <c r="BD48" s="11">
        <v>0.49229564362414446</v>
      </c>
      <c r="BE48" s="27"/>
      <c r="BF48" s="5"/>
    </row>
    <row r="49" spans="2:57" ht="13.5" customHeight="1" x14ac:dyDescent="0.2">
      <c r="B49" s="10">
        <v>246</v>
      </c>
      <c r="C49" s="10">
        <v>9.8510000000000009</v>
      </c>
      <c r="D49" s="10">
        <v>246.41046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33.200000000000003</v>
      </c>
      <c r="Q49" s="24">
        <v>1.44</v>
      </c>
      <c r="R49" s="24">
        <v>3.65</v>
      </c>
      <c r="S49" s="24">
        <v>44.21</v>
      </c>
      <c r="T49" s="24">
        <v>116.34</v>
      </c>
      <c r="U49" s="10">
        <v>2</v>
      </c>
      <c r="V49" s="10">
        <v>0</v>
      </c>
      <c r="W49" s="10">
        <v>1</v>
      </c>
      <c r="X49" s="10">
        <v>1</v>
      </c>
      <c r="Y49" s="10">
        <v>1</v>
      </c>
      <c r="Z49" s="10">
        <v>0</v>
      </c>
      <c r="AA49" s="10">
        <v>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2.073</v>
      </c>
      <c r="AK49" s="10">
        <v>0.1706</v>
      </c>
      <c r="AL49" s="11">
        <v>6.7199999999999996E-2</v>
      </c>
      <c r="AM49" s="11">
        <v>5.4999999999999997E-3</v>
      </c>
      <c r="AN49" s="11">
        <v>2.3306</v>
      </c>
      <c r="AO49" s="11">
        <v>5.57E-2</v>
      </c>
      <c r="AP49" s="11">
        <v>0.2039</v>
      </c>
      <c r="AQ49" s="11">
        <v>4.8999999999999998E-3</v>
      </c>
      <c r="AR49" s="11">
        <v>3.9876999999999998</v>
      </c>
      <c r="AS49" s="11">
        <v>0.47160000000000002</v>
      </c>
      <c r="AT49" s="11">
        <v>6.8000000000000005E-2</v>
      </c>
      <c r="AU49" s="11">
        <v>8.0000000000000002E-3</v>
      </c>
      <c r="AV49" s="11">
        <v>33.332000000000001</v>
      </c>
      <c r="AW49" s="11">
        <v>0.99629999999999996</v>
      </c>
      <c r="AX49" s="11">
        <v>0.44350000000000001</v>
      </c>
      <c r="AY49" s="11">
        <v>1.3299999999999999E-2</v>
      </c>
      <c r="AZ49" s="11">
        <v>0.37009576768612917</v>
      </c>
      <c r="BA49" s="11">
        <v>6.5220588235294112</v>
      </c>
      <c r="BB49" s="11">
        <v>0.73411534701857273</v>
      </c>
      <c r="BC49" s="11">
        <v>0.55684626791893233</v>
      </c>
      <c r="BD49" s="11">
        <v>0.39822727182583617</v>
      </c>
      <c r="BE49" s="27"/>
    </row>
    <row r="50" spans="2:57" ht="13.5" customHeight="1" x14ac:dyDescent="0.2">
      <c r="B50" s="10">
        <v>246</v>
      </c>
      <c r="C50" s="10">
        <v>9.7609999999999992</v>
      </c>
      <c r="D50" s="10">
        <v>246.40671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33.200000000000003</v>
      </c>
      <c r="Q50" s="24">
        <v>1.44</v>
      </c>
      <c r="R50" s="24">
        <v>3.65</v>
      </c>
      <c r="S50" s="24">
        <v>45.23</v>
      </c>
      <c r="T50" s="24">
        <v>115.11</v>
      </c>
      <c r="U50" s="10">
        <v>2</v>
      </c>
      <c r="V50" s="10">
        <v>0</v>
      </c>
      <c r="W50" s="10">
        <v>1</v>
      </c>
      <c r="X50" s="10">
        <v>1</v>
      </c>
      <c r="Y50" s="10">
        <v>1</v>
      </c>
      <c r="Z50" s="10">
        <v>0</v>
      </c>
      <c r="AA50" s="10">
        <v>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7.9634999999999998</v>
      </c>
      <c r="AK50" s="10">
        <v>2.0000000000000001E-4</v>
      </c>
      <c r="AL50" s="11">
        <v>0.26229999999999998</v>
      </c>
      <c r="AM50" s="11">
        <v>0</v>
      </c>
      <c r="AN50" s="11">
        <v>3.173</v>
      </c>
      <c r="AO50" s="11">
        <v>7.7999999999999996E-3</v>
      </c>
      <c r="AP50" s="11">
        <v>0.28260000000000002</v>
      </c>
      <c r="AQ50" s="11">
        <v>6.9999999999999999E-4</v>
      </c>
      <c r="AR50" s="11">
        <v>14.7979</v>
      </c>
      <c r="AS50" s="11">
        <v>9.4000000000000004E-3</v>
      </c>
      <c r="AT50" s="11">
        <v>0.25659999999999999</v>
      </c>
      <c r="AU50" s="11">
        <v>2.0000000000000001E-4</v>
      </c>
      <c r="AV50" s="11">
        <v>23.5061</v>
      </c>
      <c r="AW50" s="11">
        <v>5.1999999999999998E-2</v>
      </c>
      <c r="AX50" s="11">
        <v>0.31809999999999999</v>
      </c>
      <c r="AY50" s="11">
        <v>6.9999999999999999E-4</v>
      </c>
      <c r="AZ50" s="11">
        <v>5.9097719327451267E-2</v>
      </c>
      <c r="BA50" s="11">
        <v>1.2396726422447388</v>
      </c>
      <c r="BB50" s="11">
        <v>0.10701235427179398</v>
      </c>
      <c r="BC50" s="11">
        <v>8.5837908253466086E-2</v>
      </c>
      <c r="BD50" s="11">
        <v>0.55085440373738859</v>
      </c>
      <c r="BE50" s="27"/>
    </row>
    <row r="51" spans="2:57" ht="13.5" customHeight="1" x14ac:dyDescent="0.2">
      <c r="B51" s="10">
        <v>246</v>
      </c>
      <c r="C51" s="10">
        <v>9.5419999999999998</v>
      </c>
      <c r="D51" s="10">
        <v>246.39758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33.200000000000003</v>
      </c>
      <c r="Q51" s="24">
        <v>1.44</v>
      </c>
      <c r="R51" s="24">
        <v>3.65</v>
      </c>
      <c r="S51" s="24">
        <v>47.75</v>
      </c>
      <c r="T51" s="24">
        <v>112.26</v>
      </c>
      <c r="U51" s="10">
        <v>2</v>
      </c>
      <c r="V51" s="10">
        <v>0</v>
      </c>
      <c r="W51" s="10">
        <v>1</v>
      </c>
      <c r="X51" s="10">
        <v>1</v>
      </c>
      <c r="Y51" s="10">
        <v>1</v>
      </c>
      <c r="Z51" s="10">
        <v>0</v>
      </c>
      <c r="AA51" s="10">
        <v>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19.951000000000001</v>
      </c>
      <c r="AK51" s="26">
        <v>2E-3</v>
      </c>
      <c r="AL51" s="26">
        <v>0.69199999999999995</v>
      </c>
      <c r="AM51" s="26">
        <v>0</v>
      </c>
      <c r="AN51" s="26">
        <v>7.2035</v>
      </c>
      <c r="AO51" s="26">
        <v>0</v>
      </c>
      <c r="AP51" s="26">
        <v>0.68099999999999994</v>
      </c>
      <c r="AQ51" s="26">
        <v>0</v>
      </c>
      <c r="AR51" s="26">
        <v>37.93</v>
      </c>
      <c r="AS51" s="26">
        <v>6.4999999999999997E-3</v>
      </c>
      <c r="AT51" s="26">
        <v>0.69300000000000006</v>
      </c>
      <c r="AU51" s="26">
        <v>0</v>
      </c>
      <c r="AV51" s="26">
        <v>46.567</v>
      </c>
      <c r="AW51" s="26">
        <v>4.1999999999999997E-3</v>
      </c>
      <c r="AX51" s="26">
        <v>0.66259999999999997</v>
      </c>
      <c r="AY51" s="26">
        <v>1E-4</v>
      </c>
      <c r="AZ51" s="11">
        <v>-1.3694551949985095E-2</v>
      </c>
      <c r="BA51" s="11">
        <v>23.903318903318901</v>
      </c>
      <c r="BB51" s="11">
        <v>-2.2425494246090364E-2</v>
      </c>
      <c r="BC51" s="11">
        <v>-2.4574261694330753E-2</v>
      </c>
      <c r="BD51" s="11">
        <v>0.43611482590131545</v>
      </c>
      <c r="BE51" s="27"/>
    </row>
    <row r="52" spans="2:57" ht="13.5" customHeight="1" x14ac:dyDescent="0.2">
      <c r="B52" s="10">
        <v>246</v>
      </c>
      <c r="C52" s="10">
        <v>9.532</v>
      </c>
      <c r="D52" s="10">
        <v>246.39716999999999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33.200000000000003</v>
      </c>
      <c r="Q52" s="24">
        <v>1.44</v>
      </c>
      <c r="R52" s="24">
        <v>3.65</v>
      </c>
      <c r="S52" s="24">
        <v>47.86</v>
      </c>
      <c r="T52" s="24">
        <v>112.13</v>
      </c>
      <c r="U52" s="10">
        <v>2</v>
      </c>
      <c r="V52" s="10">
        <v>0</v>
      </c>
      <c r="W52" s="10">
        <v>1</v>
      </c>
      <c r="X52" s="10">
        <v>1</v>
      </c>
      <c r="Y52" s="10">
        <v>1</v>
      </c>
      <c r="Z52" s="10">
        <v>0</v>
      </c>
      <c r="AA52" s="10">
        <v>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28.648099999999999</v>
      </c>
      <c r="AK52" s="10">
        <v>2.4899999999999999E-2</v>
      </c>
      <c r="AL52" s="11">
        <v>0.99629999999999996</v>
      </c>
      <c r="AM52" s="11">
        <v>8.9999999999999998E-4</v>
      </c>
      <c r="AN52" s="11">
        <v>10.5032</v>
      </c>
      <c r="AO52" s="11">
        <v>1.4E-3</v>
      </c>
      <c r="AP52" s="11">
        <v>0.99609999999999999</v>
      </c>
      <c r="AQ52" s="11">
        <v>1E-4</v>
      </c>
      <c r="AR52" s="11">
        <v>54.3887</v>
      </c>
      <c r="AS52" s="11">
        <v>3.8100000000000002E-2</v>
      </c>
      <c r="AT52" s="11">
        <v>0.99629999999999996</v>
      </c>
      <c r="AU52" s="11">
        <v>6.9999999999999999E-4</v>
      </c>
      <c r="AV52" s="11">
        <v>69.831800000000001</v>
      </c>
      <c r="AW52" s="11">
        <v>4.3900000000000002E-2</v>
      </c>
      <c r="AX52" s="11">
        <v>0.99609999999999999</v>
      </c>
      <c r="AY52" s="11">
        <v>5.9999999999999995E-4</v>
      </c>
      <c r="AZ52" s="25">
        <v>0.7385149685691168</v>
      </c>
      <c r="BA52" s="25">
        <v>1.2839394947847622</v>
      </c>
      <c r="BB52" s="25">
        <v>0.12432005989349584</v>
      </c>
      <c r="BC52" s="25">
        <v>0.18573249786522666</v>
      </c>
      <c r="BD52" s="25">
        <v>12.483347745358905</v>
      </c>
      <c r="BE52" s="27"/>
    </row>
    <row r="53" spans="2:57" ht="13.5" customHeight="1" x14ac:dyDescent="0.2">
      <c r="B53" s="10">
        <v>246</v>
      </c>
      <c r="C53" s="10">
        <v>9.7509999999999994</v>
      </c>
      <c r="D53" s="10">
        <v>246.40629000000001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33.200000000000003</v>
      </c>
      <c r="Q53" s="24">
        <v>1.44</v>
      </c>
      <c r="R53" s="24">
        <v>3.65</v>
      </c>
      <c r="S53" s="24">
        <v>45.34</v>
      </c>
      <c r="T53" s="24">
        <v>114.97</v>
      </c>
      <c r="U53" s="10">
        <v>2</v>
      </c>
      <c r="V53" s="10">
        <v>0</v>
      </c>
      <c r="W53" s="10">
        <v>1</v>
      </c>
      <c r="X53" s="10">
        <v>1</v>
      </c>
      <c r="Y53" s="10">
        <v>1</v>
      </c>
      <c r="Z53" s="10">
        <v>0</v>
      </c>
      <c r="AA53" s="10">
        <v>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30.368500000000001</v>
      </c>
      <c r="AK53" s="10">
        <v>2.5899999999999999E-2</v>
      </c>
      <c r="AL53" s="11">
        <v>1.0022</v>
      </c>
      <c r="AM53" s="11">
        <v>8.9999999999999998E-4</v>
      </c>
      <c r="AN53" s="11">
        <v>11.2273</v>
      </c>
      <c r="AO53" s="11">
        <v>2.3E-3</v>
      </c>
      <c r="AP53" s="11">
        <v>1.002</v>
      </c>
      <c r="AQ53" s="11">
        <v>2.0000000000000001E-4</v>
      </c>
      <c r="AR53" s="11">
        <v>57.6965</v>
      </c>
      <c r="AS53" s="11">
        <v>4.24E-2</v>
      </c>
      <c r="AT53" s="11">
        <v>1.0022</v>
      </c>
      <c r="AU53" s="11">
        <v>6.9999999999999999E-4</v>
      </c>
      <c r="AV53" s="11">
        <v>73.914900000000003</v>
      </c>
      <c r="AW53" s="11">
        <v>4.9799999999999997E-2</v>
      </c>
      <c r="AX53" s="11">
        <v>1.002</v>
      </c>
      <c r="AY53" s="11">
        <v>6.9999999999999999E-4</v>
      </c>
      <c r="AZ53" s="25">
        <v>0.73626944100575276</v>
      </c>
      <c r="BA53" s="25">
        <v>1.2810985068418361</v>
      </c>
      <c r="BB53" s="25">
        <v>0.12322944668926858</v>
      </c>
      <c r="BC53" s="25">
        <v>0.184144593123682</v>
      </c>
      <c r="BD53" s="25">
        <v>12.491525960674837</v>
      </c>
      <c r="BE53" s="27"/>
    </row>
    <row r="54" spans="2:57" ht="13.5" customHeight="1" x14ac:dyDescent="0.2">
      <c r="B54" s="10">
        <v>246</v>
      </c>
      <c r="C54" s="10">
        <v>10.025</v>
      </c>
      <c r="D54" s="10">
        <v>246.41771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33.200000000000003</v>
      </c>
      <c r="Q54" s="24">
        <v>1.44</v>
      </c>
      <c r="R54" s="24">
        <v>3.65</v>
      </c>
      <c r="S54" s="24">
        <v>42.27</v>
      </c>
      <c r="T54" s="24">
        <v>118.85</v>
      </c>
      <c r="U54" s="10">
        <v>2</v>
      </c>
      <c r="V54" s="10">
        <v>0</v>
      </c>
      <c r="W54" s="10">
        <v>1</v>
      </c>
      <c r="X54" s="10">
        <v>1</v>
      </c>
      <c r="Y54" s="10">
        <v>1</v>
      </c>
      <c r="Z54" s="10">
        <v>0</v>
      </c>
      <c r="AA54" s="10">
        <v>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32.112699999999997</v>
      </c>
      <c r="AK54" s="10">
        <v>3.2000000000000002E-3</v>
      </c>
      <c r="AL54" s="11">
        <v>1.0088999999999999</v>
      </c>
      <c r="AM54" s="11">
        <v>1E-4</v>
      </c>
      <c r="AN54" s="11">
        <v>11.919499999999999</v>
      </c>
      <c r="AO54" s="11">
        <v>2.8E-3</v>
      </c>
      <c r="AP54" s="11">
        <v>1.0087999999999999</v>
      </c>
      <c r="AQ54" s="11">
        <v>2.0000000000000001E-4</v>
      </c>
      <c r="AR54" s="11">
        <v>61.1295</v>
      </c>
      <c r="AS54" s="11">
        <v>1.11E-2</v>
      </c>
      <c r="AT54" s="11">
        <v>1.0088999999999999</v>
      </c>
      <c r="AU54" s="11">
        <v>2.0000000000000001E-4</v>
      </c>
      <c r="AV54" s="11">
        <v>78.243399999999994</v>
      </c>
      <c r="AW54" s="11">
        <v>2.0999999999999999E-3</v>
      </c>
      <c r="AX54" s="11">
        <v>1.0087999999999999</v>
      </c>
      <c r="AY54" s="11">
        <v>0</v>
      </c>
      <c r="AZ54" s="25">
        <v>0.73560078480173108</v>
      </c>
      <c r="BA54" s="25">
        <v>1.2799613934352481</v>
      </c>
      <c r="BB54" s="25">
        <v>0.12279216404336851</v>
      </c>
      <c r="BC54" s="25">
        <v>0.18352983315567201</v>
      </c>
      <c r="BD54" s="25">
        <v>12.498963245200079</v>
      </c>
      <c r="BE54" s="27"/>
    </row>
  </sheetData>
  <autoFilter ref="B9:BB54" xr:uid="{F0A520EB-B6F4-4C1D-A3B6-7A754D365ABC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5A97-23ED-4F49-87C5-27F7C43F181B}">
  <sheetPr codeName="Sheet17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248</v>
      </c>
      <c r="C10" s="10">
        <v>9.6180000000000003</v>
      </c>
      <c r="D10" s="10">
        <v>248.40074999999999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29.2</v>
      </c>
      <c r="Q10" s="24">
        <v>2.23</v>
      </c>
      <c r="R10" s="24">
        <v>1.82</v>
      </c>
      <c r="S10" s="24">
        <v>47.21</v>
      </c>
      <c r="T10" s="24">
        <v>114.14</v>
      </c>
      <c r="U10" s="10">
        <v>5</v>
      </c>
      <c r="V10" s="10">
        <v>3</v>
      </c>
      <c r="W10" s="10">
        <v>0</v>
      </c>
      <c r="X10" s="10">
        <v>3</v>
      </c>
      <c r="Y10" s="10">
        <v>7</v>
      </c>
      <c r="Z10" s="10">
        <v>4</v>
      </c>
      <c r="AA10" s="10">
        <v>235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0.51470000000000005</v>
      </c>
      <c r="AK10" s="10">
        <v>2.6100000000000002E-2</v>
      </c>
      <c r="AL10" s="11">
        <v>3.6400000000000002E-2</v>
      </c>
      <c r="AM10" s="11">
        <v>1.8E-3</v>
      </c>
      <c r="AN10" s="11">
        <v>1.3031999999999999</v>
      </c>
      <c r="AO10" s="11">
        <v>1.06E-2</v>
      </c>
      <c r="AP10" s="11">
        <v>0.2702</v>
      </c>
      <c r="AQ10" s="11">
        <v>2.2000000000000001E-3</v>
      </c>
      <c r="AR10" s="11">
        <v>0.97709999999999997</v>
      </c>
      <c r="AS10" s="11">
        <v>5.0999999999999997E-2</v>
      </c>
      <c r="AT10" s="11">
        <v>3.6700000000000003E-2</v>
      </c>
      <c r="AU10" s="11">
        <v>1.9E-3</v>
      </c>
      <c r="AV10" s="11">
        <v>26.6386</v>
      </c>
      <c r="AW10" s="11">
        <v>0.82779999999999998</v>
      </c>
      <c r="AX10" s="11">
        <v>0.79079999999999995</v>
      </c>
      <c r="AY10" s="11">
        <v>2.46E-2</v>
      </c>
      <c r="AZ10" s="11">
        <v>0.49066918001885013</v>
      </c>
      <c r="BA10" s="11">
        <v>21.547683923705719</v>
      </c>
      <c r="BB10" s="11">
        <v>0.91129909365558925</v>
      </c>
      <c r="BC10" s="11">
        <v>0.85209039548022614</v>
      </c>
      <c r="BD10" s="11">
        <v>0.56306330405098248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2.8678124999999999E-2</v>
      </c>
      <c r="BJ10" s="4">
        <f>DSTDEV(PlotSort,"PhxRed",$BI$35:$BI$38)/SQRT($BH10)</f>
        <v>1.3987518512700711E-3</v>
      </c>
      <c r="BK10" s="4">
        <f>DAVERAGE(PlotSort,"PhxRedEdge",$BI$35:$BI$38)</f>
        <v>0.20898124999999995</v>
      </c>
      <c r="BL10" s="4">
        <f>DSTDEV(PlotSort,"PhxRedEdge",$BI$35:$BI$38)/SQRT($BH10)</f>
        <v>1.0681563327101887E-2</v>
      </c>
      <c r="BM10" s="4">
        <f>DAVERAGE(PlotSort,"TMRed",$BI$35:$BI$38)</f>
        <v>2.9412500000000001E-2</v>
      </c>
      <c r="BN10" s="4">
        <f>DSTDEV(PlotSort,"TMRed",$BI$35:$BI$38)/SQRT($BH10)</f>
        <v>1.4199738042790469E-3</v>
      </c>
      <c r="BO10" s="4">
        <f>DAVERAGE(PlotSort,"TMNIR",$BI$35:$BI$38)</f>
        <v>0.58395312500000007</v>
      </c>
      <c r="BP10" s="4">
        <f>DSTDEV(PlotSort,"TMNIR",$BI$35:$BI$38)/SQRT($BH10)</f>
        <v>3.0356679389484369E-2</v>
      </c>
      <c r="BQ10" s="4">
        <f>DAVERAGE(PlotSort,"NDRE",$BI$35:$BI$38)</f>
        <v>0.47133552801323386</v>
      </c>
      <c r="BR10" s="4">
        <f>DSTDEV(PlotSort,"NDRE",$BI$35:$BI$38)/SQRT($BH10)</f>
        <v>6.0114007005108144E-3</v>
      </c>
      <c r="BS10" s="4">
        <f>DAVERAGE(PlotSort,"rvi",$BI$35:$BI$38)</f>
        <v>19.842340117938534</v>
      </c>
      <c r="BT10" s="4">
        <f>DSTDEV(PlotSort,"rvi",$BI$35:$BI$38)/SQRT($BH10)</f>
        <v>0.37439945844658729</v>
      </c>
      <c r="BU10" s="17">
        <f>DAVERAGE(PlotSort,"ndvi",$BI$35:$BI$38)</f>
        <v>0.90305789098733891</v>
      </c>
      <c r="BV10" s="4">
        <f>DSTDEV(PlotSort,"ndvi",$BI$35:$BI$38)/SQRT($BH10)</f>
        <v>1.7737165479639698E-3</v>
      </c>
      <c r="BW10" s="17">
        <f>DAVERAGE(PlotSort,"SAVI",$BI$35:$BI$38)</f>
        <v>0.73223058198290603</v>
      </c>
      <c r="BX10" s="4">
        <f>DSTDEV(PlotSort,"SAVI",$BI$35:$BI$38)/SQRT($BH10)</f>
        <v>1.7162128525234348E-2</v>
      </c>
      <c r="BY10" s="17">
        <f>DAVERAGE(PlotSort,"CCCI",$BI$35:$BI$38)</f>
        <v>0.48044044219559129</v>
      </c>
      <c r="BZ10" s="4">
        <f>DSTDEV(PlotSort,"CCCI",$BI$35:$BI$38)/SQRT($BH10)</f>
        <v>2.8597662461719506E-2</v>
      </c>
    </row>
    <row r="11" spans="1:78" ht="13.5" customHeight="1" x14ac:dyDescent="0.2">
      <c r="B11" s="10">
        <v>248</v>
      </c>
      <c r="C11" s="10">
        <v>9.61</v>
      </c>
      <c r="D11" s="10">
        <v>248.40042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29.2</v>
      </c>
      <c r="Q11" s="24">
        <v>2.23</v>
      </c>
      <c r="R11" s="24">
        <v>1.82</v>
      </c>
      <c r="S11" s="24">
        <v>47.3</v>
      </c>
      <c r="T11" s="24">
        <v>114.04</v>
      </c>
      <c r="U11" s="10">
        <v>5</v>
      </c>
      <c r="V11" s="10">
        <v>3</v>
      </c>
      <c r="W11" s="10">
        <v>0</v>
      </c>
      <c r="X11" s="10">
        <v>3</v>
      </c>
      <c r="Y11" s="10">
        <v>7</v>
      </c>
      <c r="Z11" s="10">
        <v>4</v>
      </c>
      <c r="AA11" s="10">
        <v>235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0.61019999999999996</v>
      </c>
      <c r="AK11" s="10">
        <v>3.3000000000000002E-2</v>
      </c>
      <c r="AL11" s="11">
        <v>4.2700000000000002E-2</v>
      </c>
      <c r="AM11" s="11">
        <v>2.3E-3</v>
      </c>
      <c r="AN11" s="11">
        <v>1.4879</v>
      </c>
      <c r="AO11" s="11">
        <v>7.4999999999999997E-2</v>
      </c>
      <c r="AP11" s="11">
        <v>0.30580000000000002</v>
      </c>
      <c r="AQ11" s="11">
        <v>1.54E-2</v>
      </c>
      <c r="AR11" s="11">
        <v>1.1573</v>
      </c>
      <c r="AS11" s="11">
        <v>6.3E-2</v>
      </c>
      <c r="AT11" s="11">
        <v>4.3099999999999999E-2</v>
      </c>
      <c r="AU11" s="11">
        <v>2.3E-3</v>
      </c>
      <c r="AV11" s="11">
        <v>27.805399999999999</v>
      </c>
      <c r="AW11" s="11">
        <v>1.0421</v>
      </c>
      <c r="AX11" s="11">
        <v>0.81820000000000004</v>
      </c>
      <c r="AY11" s="11">
        <v>3.0700000000000002E-2</v>
      </c>
      <c r="AZ11" s="11">
        <v>0.45587188612099638</v>
      </c>
      <c r="BA11" s="11">
        <v>18.983758700696058</v>
      </c>
      <c r="BB11" s="11">
        <v>0.8999187275049344</v>
      </c>
      <c r="BC11" s="11">
        <v>0.85407331227503125</v>
      </c>
      <c r="BD11" s="11">
        <v>0.40587813770878095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2.9262500000000004E-2</v>
      </c>
      <c r="BJ11" s="4">
        <f>DSTDEV(PlotSort,"PhxRed",$BI$31:$BI$32)/SQRT($BH11)</f>
        <v>2.2006414784481948E-3</v>
      </c>
      <c r="BK11" s="4">
        <f>DAVERAGE(PlotSort,"PhxRedEdge",$BI$31:$BI$32)</f>
        <v>0.20750000000000002</v>
      </c>
      <c r="BL11" s="4">
        <f>DSTDEV(PlotSort,"PhxRedEdge",$BI$31:$BI$32)/SQRT($BH11)</f>
        <v>1.6080694947669394E-2</v>
      </c>
      <c r="BM11" s="4">
        <f>DAVERAGE(PlotSort,"TMRed",$BI$31:$BI$32)</f>
        <v>2.9856250000000004E-2</v>
      </c>
      <c r="BN11" s="4">
        <f>DSTDEV(PlotSort,"TMRed",$BI$31:$BI$32)/SQRT($BH11)</f>
        <v>2.1612683149407077E-3</v>
      </c>
      <c r="BO11" s="4">
        <f>DAVERAGE(PlotSort,"TMNIR",$BI$31:$BI$32)</f>
        <v>0.57968124999999993</v>
      </c>
      <c r="BP11" s="4">
        <f>DSTDEV(PlotSort,"TMNIR",$BI$31:$BI$32)/SQRT($BH11)</f>
        <v>4.8973014013459576E-2</v>
      </c>
      <c r="BQ11" s="4">
        <f>DAVERAGE(PlotSort,"NDRE",$BI$31:$BI$32)</f>
        <v>0.46866505720915974</v>
      </c>
      <c r="BR11" s="4">
        <f>DSTDEV(PlotSort,"NDRE",$BI$31:$BI$32)/SQRT($BH11)</f>
        <v>9.5496693000000337E-3</v>
      </c>
      <c r="BS11" s="4">
        <f>DAVERAGE(PlotSort,"rvi",$BI$31:$BI$32)</f>
        <v>19.297511062671823</v>
      </c>
      <c r="BT11" s="4">
        <f>DSTDEV(PlotSort,"rvi",$BI$31:$BI$32)/SQRT($BH11)</f>
        <v>0.57875634820515365</v>
      </c>
      <c r="BU11" s="17">
        <f>DAVERAGE(PlotSort,"ndvi",$BI$31:$BI$32)</f>
        <v>0.90025340166588319</v>
      </c>
      <c r="BV11" s="4">
        <f>DSTDEV(PlotSort,"ndvi",$BI$31:$BI$32)/SQRT($BH11)</f>
        <v>2.8431680647055383E-3</v>
      </c>
      <c r="BW11" s="17">
        <f>DAVERAGE(PlotSort,"SAVI",$BI$31:$BI$32)</f>
        <v>0.72520422710176469</v>
      </c>
      <c r="BX11" s="4">
        <f>DSTDEV(PlotSort,"SAVI",$BI$31:$BI$32)/SQRT($BH11)</f>
        <v>2.6786463672929028E-2</v>
      </c>
      <c r="BY11" s="17">
        <f>DAVERAGE(PlotSort,"CCCI",$BI$31:$BI$32)</f>
        <v>0.47354439219613725</v>
      </c>
      <c r="BZ11" s="4">
        <f>DSTDEV(PlotSort,"CCCI",$BI$31:$BI$32)/SQRT($BH11)</f>
        <v>4.5301289164039499E-2</v>
      </c>
    </row>
    <row r="12" spans="1:78" ht="13.5" customHeight="1" x14ac:dyDescent="0.2">
      <c r="B12" s="10">
        <v>248</v>
      </c>
      <c r="C12" s="10">
        <v>9.6029999999999998</v>
      </c>
      <c r="D12" s="10">
        <v>248.40011999999999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29.2</v>
      </c>
      <c r="Q12" s="24">
        <v>2.23</v>
      </c>
      <c r="R12" s="24">
        <v>1.82</v>
      </c>
      <c r="S12" s="24">
        <v>47.38</v>
      </c>
      <c r="T12" s="24">
        <v>113.95</v>
      </c>
      <c r="U12" s="10">
        <v>5</v>
      </c>
      <c r="V12" s="10">
        <v>3</v>
      </c>
      <c r="W12" s="10">
        <v>0</v>
      </c>
      <c r="X12" s="10">
        <v>3</v>
      </c>
      <c r="Y12" s="10">
        <v>7</v>
      </c>
      <c r="Z12" s="10">
        <v>4</v>
      </c>
      <c r="AA12" s="10">
        <v>235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0.73089999999999999</v>
      </c>
      <c r="AK12" s="10">
        <v>2.9399999999999999E-2</v>
      </c>
      <c r="AL12" s="11">
        <v>5.0799999999999998E-2</v>
      </c>
      <c r="AM12" s="11">
        <v>2E-3</v>
      </c>
      <c r="AN12" s="11">
        <v>1.8146</v>
      </c>
      <c r="AO12" s="11">
        <v>8.4599999999999995E-2</v>
      </c>
      <c r="AP12" s="11">
        <v>0.37009999999999998</v>
      </c>
      <c r="AQ12" s="11">
        <v>1.7299999999999999E-2</v>
      </c>
      <c r="AR12" s="11">
        <v>1.3838999999999999</v>
      </c>
      <c r="AS12" s="11">
        <v>6.7000000000000004E-2</v>
      </c>
      <c r="AT12" s="11">
        <v>5.11E-2</v>
      </c>
      <c r="AU12" s="11">
        <v>2.5000000000000001E-3</v>
      </c>
      <c r="AV12" s="11">
        <v>36.657899999999998</v>
      </c>
      <c r="AW12" s="11">
        <v>2.4148999999999998</v>
      </c>
      <c r="AX12" s="11">
        <v>1.0706</v>
      </c>
      <c r="AY12" s="11">
        <v>7.0499999999999993E-2</v>
      </c>
      <c r="AZ12" s="11">
        <v>0.48622197542861106</v>
      </c>
      <c r="BA12" s="11">
        <v>20.951076320939336</v>
      </c>
      <c r="BB12" s="11">
        <v>0.90888829455291087</v>
      </c>
      <c r="BC12" s="11">
        <v>0.94299192205710058</v>
      </c>
      <c r="BD12" s="11">
        <v>0.54591813153818303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2.8093750000000004E-2</v>
      </c>
      <c r="BJ12" s="4">
        <f>DSTDEV(PlotSort,"PhxRed",$BJ$31:$BJ$32)/SQRT($BH12)</f>
        <v>1.7884459909373799E-3</v>
      </c>
      <c r="BK12" s="4">
        <f>DAVERAGE(PlotSort,"PhxRedEdge",$BJ$31:$BJ$32)</f>
        <v>0.2104625</v>
      </c>
      <c r="BL12" s="4">
        <f>DSTDEV(PlotSort,"PhxRedEdge",$BJ$31:$BJ$32)/SQRT($BH12)</f>
        <v>1.4584740527345716E-2</v>
      </c>
      <c r="BM12" s="4">
        <f>DAVERAGE(PlotSort,"TMRed",$BJ$31:$BJ$32)</f>
        <v>2.8968749999999998E-2</v>
      </c>
      <c r="BN12" s="4">
        <f>DSTDEV(PlotSort,"TMRed",$BJ$31:$BJ$32)/SQRT($BH12)</f>
        <v>1.9070421851215922E-3</v>
      </c>
      <c r="BO12" s="4">
        <f>DAVERAGE(PlotSort,"TMNIR",$BJ$31:$BJ$32)</f>
        <v>0.588225</v>
      </c>
      <c r="BP12" s="4">
        <f>DSTDEV(PlotSort,"TMNIR",$BJ$31:$BJ$32)/SQRT($BH12)</f>
        <v>3.7525898279277319E-2</v>
      </c>
      <c r="BQ12" s="4">
        <f>DAVERAGE(PlotSort,"NDRE",$BJ$31:$BJ$32)</f>
        <v>0.47400599881730821</v>
      </c>
      <c r="BR12" s="4">
        <f>DSTDEV(PlotSort,"NDRE",$BJ$31:$BJ$32)/SQRT($BH12)</f>
        <v>7.564322375331208E-3</v>
      </c>
      <c r="BS12" s="4">
        <f>DAVERAGE(PlotSort,"rvi",$BJ$31:$BJ$32)</f>
        <v>20.387169173205237</v>
      </c>
      <c r="BT12" s="4">
        <f>DSTDEV(PlotSort,"rvi",$BJ$31:$BJ$32)/SQRT($BH12)</f>
        <v>0.45260623948666368</v>
      </c>
      <c r="BU12" s="17">
        <f>DAVERAGE(PlotSort,"ndvi",$BJ$31:$BJ$32)</f>
        <v>0.90586238030879551</v>
      </c>
      <c r="BV12" s="4">
        <f>DSTDEV(PlotSort,"ndvi",$BJ$31:$BJ$32)/SQRT($BH12)</f>
        <v>1.9676038552102178E-3</v>
      </c>
      <c r="BW12" s="17">
        <f>DAVERAGE(PlotSort,"SAVI",$BJ$31:$BJ$32)</f>
        <v>0.73925693686404703</v>
      </c>
      <c r="BX12" s="4">
        <f>DSTDEV(PlotSort,"SAVI",$BJ$31:$BJ$32)/SQRT($BH12)</f>
        <v>2.2211014947070503E-2</v>
      </c>
      <c r="BY12" s="17">
        <f>DAVERAGE(PlotSort,"CCCI",$BJ$31:$BJ$32)</f>
        <v>0.48733649219504527</v>
      </c>
      <c r="BZ12" s="4">
        <f>DSTDEV(PlotSort,"CCCI",$BJ$31:$BJ$32)/SQRT($BH12)</f>
        <v>3.635658352391085E-2</v>
      </c>
    </row>
    <row r="13" spans="1:78" ht="13.5" customHeight="1" x14ac:dyDescent="0.2">
      <c r="B13" s="10">
        <v>248</v>
      </c>
      <c r="C13" s="10">
        <v>9.5950000000000006</v>
      </c>
      <c r="D13" s="10">
        <v>248.39979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29.2</v>
      </c>
      <c r="Q13" s="24">
        <v>2.23</v>
      </c>
      <c r="R13" s="24">
        <v>1.82</v>
      </c>
      <c r="S13" s="24">
        <v>47.47</v>
      </c>
      <c r="T13" s="24">
        <v>113.85</v>
      </c>
      <c r="U13" s="10">
        <v>5</v>
      </c>
      <c r="V13" s="10">
        <v>3</v>
      </c>
      <c r="W13" s="10">
        <v>0</v>
      </c>
      <c r="X13" s="10">
        <v>3</v>
      </c>
      <c r="Y13" s="10">
        <v>7</v>
      </c>
      <c r="Z13" s="10">
        <v>4</v>
      </c>
      <c r="AA13" s="10">
        <v>235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0.5655</v>
      </c>
      <c r="AK13" s="10">
        <v>5.96E-2</v>
      </c>
      <c r="AL13" s="11">
        <v>3.9E-2</v>
      </c>
      <c r="AM13" s="11">
        <v>4.1000000000000003E-3</v>
      </c>
      <c r="AN13" s="11">
        <v>1.4350000000000001</v>
      </c>
      <c r="AO13" s="11">
        <v>0.13950000000000001</v>
      </c>
      <c r="AP13" s="11">
        <v>0.29010000000000002</v>
      </c>
      <c r="AQ13" s="11">
        <v>2.8199999999999999E-2</v>
      </c>
      <c r="AR13" s="11">
        <v>1.0822000000000001</v>
      </c>
      <c r="AS13" s="11">
        <v>0.1328</v>
      </c>
      <c r="AT13" s="11">
        <v>3.9600000000000003E-2</v>
      </c>
      <c r="AU13" s="11">
        <v>4.8999999999999998E-3</v>
      </c>
      <c r="AV13" s="11">
        <v>27.206399999999999</v>
      </c>
      <c r="AW13" s="11">
        <v>1.7742</v>
      </c>
      <c r="AX13" s="11">
        <v>0.78779999999999994</v>
      </c>
      <c r="AY13" s="11">
        <v>5.1400000000000001E-2</v>
      </c>
      <c r="AZ13" s="11">
        <v>0.46173114389089887</v>
      </c>
      <c r="BA13" s="11">
        <v>19.893939393939391</v>
      </c>
      <c r="BB13" s="11">
        <v>0.90427846265409728</v>
      </c>
      <c r="BC13" s="11">
        <v>0.84548741901461499</v>
      </c>
      <c r="BD13" s="11">
        <v>0.42570986265835009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2.6700000000000002E-2</v>
      </c>
      <c r="BJ13" s="4">
        <f>DSTDEV(PlotSort,"PhxRed",$BL$35:$BL$36)/SQRT($BH13)</f>
        <v>2.0502613073877683E-3</v>
      </c>
      <c r="BK13" s="4">
        <f>DAVERAGE(PlotSort,"PhxRedEdge",$BL$35:$BL$36)</f>
        <v>0.1895375</v>
      </c>
      <c r="BL13" s="4">
        <f>DSTDEV(PlotSort,"PhxRedEdge",$BL$35:$BL$36)/SQRT($BH13)</f>
        <v>1.416093642863051E-2</v>
      </c>
      <c r="BM13" s="4">
        <f>DAVERAGE(PlotSort,"TMRed",$BL$35:$BL$36)</f>
        <v>2.7075000000000002E-2</v>
      </c>
      <c r="BN13" s="4">
        <f>DSTDEV(PlotSort,"TMRed",$BL$35:$BL$36)/SQRT($BH13)</f>
        <v>2.0237650555338625E-3</v>
      </c>
      <c r="BO13" s="4">
        <f>DAVERAGE(PlotSort,"TMNIR",$BL$35:$BL$36)</f>
        <v>0.54236249999999997</v>
      </c>
      <c r="BP13" s="4">
        <f>DSTDEV(PlotSort,"TMNIR",$BL$35:$BL$36)/SQRT($BH13)</f>
        <v>4.6984537492592744E-2</v>
      </c>
      <c r="BQ13" s="4">
        <f>DAVERAGE(PlotSort,"NDRE",$BL$35:$BL$36)</f>
        <v>0.47859430559298849</v>
      </c>
      <c r="BR13" s="4">
        <f>DSTDEV(PlotSort,"NDRE",$BL$35:$BL$36)/SQRT($BH13)</f>
        <v>1.0133574477147784E-2</v>
      </c>
      <c r="BS13" s="4">
        <f>DAVERAGE(PlotSort,"rvi",$BL$35:$BL$36)</f>
        <v>20.036076807679429</v>
      </c>
      <c r="BT13" s="4">
        <f>DSTDEV(PlotSort,"rvi",$BL$35:$BL$36)/SQRT($BH13)</f>
        <v>0.92969576724307779</v>
      </c>
      <c r="BU13" s="17">
        <f>DAVERAGE(PlotSort,"ndvi",$BL$35:$BL$36)</f>
        <v>0.90358684160535829</v>
      </c>
      <c r="BV13" s="4">
        <f>DSTDEV(PlotSort,"ndvi",$BL$35:$BL$36)/SQRT($BH13)</f>
        <v>4.3382301027212571E-3</v>
      </c>
      <c r="BW13" s="17">
        <f>DAVERAGE(PlotSort,"SAVI",$BL$35:$BL$36)</f>
        <v>0.71318442356609157</v>
      </c>
      <c r="BX13" s="4">
        <f>DSTDEV(PlotSort,"SAVI",$BL$35:$BL$36)/SQRT($BH13)</f>
        <v>3.0485652770513915E-2</v>
      </c>
      <c r="BY13" s="17">
        <f>DAVERAGE(PlotSort,"CCCI",$BL$35:$BL$36)</f>
        <v>0.51871300524050667</v>
      </c>
      <c r="BZ13" s="4">
        <f>DSTDEV(PlotSort,"CCCI",$BL$35:$BL$36)/SQRT($BH13)</f>
        <v>4.459846534702562E-2</v>
      </c>
    </row>
    <row r="14" spans="1:78" ht="13.5" customHeight="1" x14ac:dyDescent="0.2">
      <c r="B14" s="10">
        <v>248</v>
      </c>
      <c r="C14" s="10">
        <v>9.5879999999999992</v>
      </c>
      <c r="D14" s="10">
        <v>248.39949999999999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29.2</v>
      </c>
      <c r="Q14" s="24">
        <v>2.23</v>
      </c>
      <c r="R14" s="24">
        <v>1.82</v>
      </c>
      <c r="S14" s="24">
        <v>47.55</v>
      </c>
      <c r="T14" s="24">
        <v>113.76</v>
      </c>
      <c r="U14" s="10">
        <v>5</v>
      </c>
      <c r="V14" s="10">
        <v>3</v>
      </c>
      <c r="W14" s="10">
        <v>0</v>
      </c>
      <c r="X14" s="10">
        <v>3</v>
      </c>
      <c r="Y14" s="10">
        <v>7</v>
      </c>
      <c r="Z14" s="10">
        <v>4</v>
      </c>
      <c r="AA14" s="10">
        <v>235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0.55579999999999996</v>
      </c>
      <c r="AK14" s="10">
        <v>1.1900000000000001E-2</v>
      </c>
      <c r="AL14" s="11">
        <v>3.7999999999999999E-2</v>
      </c>
      <c r="AM14" s="11">
        <v>8.0000000000000004E-4</v>
      </c>
      <c r="AN14" s="11">
        <v>1.5047999999999999</v>
      </c>
      <c r="AO14" s="11">
        <v>5.5300000000000002E-2</v>
      </c>
      <c r="AP14" s="11">
        <v>0.3019</v>
      </c>
      <c r="AQ14" s="11">
        <v>1.11E-2</v>
      </c>
      <c r="AR14" s="11">
        <v>1.0938000000000001</v>
      </c>
      <c r="AS14" s="11">
        <v>4.7800000000000002E-2</v>
      </c>
      <c r="AT14" s="11">
        <v>3.9800000000000002E-2</v>
      </c>
      <c r="AU14" s="11">
        <v>1.6999999999999999E-3</v>
      </c>
      <c r="AV14" s="11">
        <v>26.3598</v>
      </c>
      <c r="AW14" s="11">
        <v>0.43680000000000002</v>
      </c>
      <c r="AX14" s="11">
        <v>0.75760000000000005</v>
      </c>
      <c r="AY14" s="11">
        <v>1.26E-2</v>
      </c>
      <c r="AZ14" s="11">
        <v>0.43010854176498348</v>
      </c>
      <c r="BA14" s="11">
        <v>19.035175879396984</v>
      </c>
      <c r="BB14" s="11">
        <v>0.9001755706044644</v>
      </c>
      <c r="BC14" s="11">
        <v>0.829890550331432</v>
      </c>
      <c r="BD14" s="11">
        <v>0.26409107697649664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2.87E-2</v>
      </c>
      <c r="BJ14" s="4">
        <f>DSTDEV(PlotSort,"PhxRed",$BM$35:$BM$36)/SQRT($BH14)</f>
        <v>1.8501351301999569E-3</v>
      </c>
      <c r="BK14" s="4">
        <f>DAVERAGE(PlotSort,"PhxRedEdge",$BM$35:$BM$36)</f>
        <v>0.20741250000000003</v>
      </c>
      <c r="BL14" s="4">
        <f>DSTDEV(PlotSort,"PhxRedEdge",$BM$35:$BM$36)/SQRT($BH14)</f>
        <v>1.4096252087582221E-2</v>
      </c>
      <c r="BM14" s="4">
        <f>DAVERAGE(PlotSort,"TMRed",$BM$35:$BM$36)</f>
        <v>2.9406250000000002E-2</v>
      </c>
      <c r="BN14" s="4">
        <f>DSTDEV(PlotSort,"TMRed",$BM$35:$BM$36)/SQRT($BH14)</f>
        <v>1.8545769677116831E-3</v>
      </c>
      <c r="BO14" s="4">
        <f>DAVERAGE(PlotSort,"TMNIR",$BM$35:$BM$36)</f>
        <v>0.58489999999999998</v>
      </c>
      <c r="BP14" s="4">
        <f>DSTDEV(PlotSort,"TMNIR",$BM$35:$BM$36)/SQRT($BH14)</f>
        <v>3.9831382100047809E-2</v>
      </c>
      <c r="BQ14" s="4">
        <f>DAVERAGE(PlotSort,"NDRE",$BM$35:$BM$36)</f>
        <v>0.47521385061038468</v>
      </c>
      <c r="BR14" s="4">
        <f>DSTDEV(PlotSort,"NDRE",$BM$35:$BM$36)/SQRT($BH14)</f>
        <v>8.3835387066617251E-3</v>
      </c>
      <c r="BS14" s="4">
        <f>DAVERAGE(PlotSort,"rvi",$BM$35:$BM$36)</f>
        <v>19.869716261139928</v>
      </c>
      <c r="BT14" s="4">
        <f>DSTDEV(PlotSort,"rvi",$BM$35:$BM$36)/SQRT($BH14)</f>
        <v>0.52493920656425153</v>
      </c>
      <c r="BU14" s="17">
        <f>DAVERAGE(PlotSort,"ndvi",$BM$35:$BM$36)</f>
        <v>0.90321842979659617</v>
      </c>
      <c r="BV14" s="4">
        <f>DSTDEV(PlotSort,"ndvi",$BM$35:$BM$36)/SQRT($BH14)</f>
        <v>2.5266906177795197E-3</v>
      </c>
      <c r="BW14" s="17">
        <f>DAVERAGE(PlotSort,"SAVI",$BM$35:$BM$36)</f>
        <v>0.73453111007401328</v>
      </c>
      <c r="BX14" s="4">
        <f>DSTDEV(PlotSort,"SAVI",$BM$35:$BM$36)/SQRT($BH14)</f>
        <v>2.3871176032792537E-2</v>
      </c>
      <c r="BY14" s="17">
        <f>DAVERAGE(PlotSort,"CCCI",$BM$35:$BM$36)</f>
        <v>0.50117664062587364</v>
      </c>
      <c r="BZ14" s="4">
        <f>DSTDEV(PlotSort,"CCCI",$BM$35:$BM$36)/SQRT($BH14)</f>
        <v>3.9560679982631818E-2</v>
      </c>
    </row>
    <row r="15" spans="1:78" ht="13.5" customHeight="1" x14ac:dyDescent="0.2">
      <c r="B15" s="10">
        <v>248</v>
      </c>
      <c r="C15" s="10">
        <v>9.58</v>
      </c>
      <c r="D15" s="10">
        <v>248.39917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29.2</v>
      </c>
      <c r="Q15" s="24">
        <v>2.23</v>
      </c>
      <c r="R15" s="24">
        <v>1.82</v>
      </c>
      <c r="S15" s="24">
        <v>47.64</v>
      </c>
      <c r="T15" s="24">
        <v>113.65</v>
      </c>
      <c r="U15" s="10">
        <v>5</v>
      </c>
      <c r="V15" s="10">
        <v>3</v>
      </c>
      <c r="W15" s="10">
        <v>0</v>
      </c>
      <c r="X15" s="10">
        <v>3</v>
      </c>
      <c r="Y15" s="10">
        <v>7</v>
      </c>
      <c r="Z15" s="10">
        <v>4</v>
      </c>
      <c r="AA15" s="10">
        <v>235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0.50670000000000004</v>
      </c>
      <c r="AK15" s="10">
        <v>6.8999999999999999E-3</v>
      </c>
      <c r="AL15" s="11">
        <v>3.44E-2</v>
      </c>
      <c r="AM15" s="11">
        <v>5.0000000000000001E-4</v>
      </c>
      <c r="AN15" s="11">
        <v>1.2877000000000001</v>
      </c>
      <c r="AO15" s="11">
        <v>1.2999999999999999E-2</v>
      </c>
      <c r="AP15" s="11">
        <v>0.25619999999999998</v>
      </c>
      <c r="AQ15" s="11">
        <v>2.5999999999999999E-3</v>
      </c>
      <c r="AR15" s="11">
        <v>0.98119999999999996</v>
      </c>
      <c r="AS15" s="11">
        <v>2.7300000000000001E-2</v>
      </c>
      <c r="AT15" s="11">
        <v>3.5400000000000001E-2</v>
      </c>
      <c r="AU15" s="11">
        <v>1E-3</v>
      </c>
      <c r="AV15" s="11">
        <v>27.0837</v>
      </c>
      <c r="AW15" s="11">
        <v>0.20799999999999999</v>
      </c>
      <c r="AX15" s="11">
        <v>0.77180000000000004</v>
      </c>
      <c r="AY15" s="11">
        <v>5.8999999999999999E-3</v>
      </c>
      <c r="AZ15" s="11">
        <v>0.50155642023346303</v>
      </c>
      <c r="BA15" s="11">
        <v>21.802259887005651</v>
      </c>
      <c r="BB15" s="11">
        <v>0.91228939544103071</v>
      </c>
      <c r="BC15" s="11">
        <v>0.84501223990208096</v>
      </c>
      <c r="BD15" s="11">
        <v>0.61916557421841945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3.0612500000000001E-2</v>
      </c>
      <c r="BJ15" s="4">
        <f>DSTDEV(PlotSort,"PhxRed",$BN$35:$BN$36)/SQRT($BH15)</f>
        <v>3.8328671429772084E-3</v>
      </c>
      <c r="BK15" s="4">
        <f>DAVERAGE(PlotSort,"PhxRedEdge",$BN$35:$BN$36)</f>
        <v>0.23156249999999998</v>
      </c>
      <c r="BL15" s="4">
        <f>DSTDEV(PlotSort,"PhxRedEdge",$BN$35:$BN$36)/SQRT($BH15)</f>
        <v>2.9007707950400259E-2</v>
      </c>
      <c r="BM15" s="4">
        <f>DAVERAGE(PlotSort,"TMRed",$BN$35:$BN$36)</f>
        <v>3.1762500000000006E-2</v>
      </c>
      <c r="BN15" s="4">
        <f>DSTDEV(PlotSort,"TMRed",$BN$35:$BN$36)/SQRT($BH15)</f>
        <v>3.9130704741563481E-3</v>
      </c>
      <c r="BO15" s="4">
        <f>DAVERAGE(PlotSort,"TMNIR",$BN$35:$BN$36)</f>
        <v>0.62364999999999993</v>
      </c>
      <c r="BP15" s="4">
        <f>DSTDEV(PlotSort,"TMNIR",$BN$35:$BN$36)/SQRT($BH15)</f>
        <v>8.2732838099511721E-2</v>
      </c>
      <c r="BQ15" s="4">
        <f>DAVERAGE(PlotSort,"NDRE",$BN$35:$BN$36)</f>
        <v>0.45632010523917765</v>
      </c>
      <c r="BR15" s="4">
        <f>DSTDEV(PlotSort,"NDRE",$BN$35:$BN$36)/SQRT($BH15)</f>
        <v>1.3863661930381339E-2</v>
      </c>
      <c r="BS15" s="4">
        <f>DAVERAGE(PlotSort,"rvi",$BN$35:$BN$36)</f>
        <v>19.59385114179484</v>
      </c>
      <c r="BT15" s="4">
        <f>DSTDEV(PlotSort,"rvi",$BN$35:$BN$36)/SQRT($BH15)</f>
        <v>0.65068536597354854</v>
      </c>
      <c r="BU15" s="17">
        <f>DAVERAGE(PlotSort,"ndvi",$BN$35:$BN$36)</f>
        <v>0.90220786275080622</v>
      </c>
      <c r="BV15" s="4">
        <f>DSTDEV(PlotSort,"ndvi",$BN$35:$BN$36)/SQRT($BH15)</f>
        <v>3.0657601990492201E-3</v>
      </c>
      <c r="BW15" s="17">
        <f>DAVERAGE(PlotSort,"SAVI",$BN$35:$BN$36)</f>
        <v>0.7466756842175053</v>
      </c>
      <c r="BX15" s="4">
        <f>DSTDEV(PlotSort,"SAVI",$BN$35:$BN$36)/SQRT($BH15)</f>
        <v>4.1986689670651542E-2</v>
      </c>
      <c r="BY15" s="17">
        <f>DAVERAGE(PlotSort,"CCCI",$BN$35:$BN$36)</f>
        <v>0.40069548229011126</v>
      </c>
      <c r="BZ15" s="4">
        <f>DSTDEV(PlotSort,"CCCI",$BN$35:$BN$36)/SQRT($BH15)</f>
        <v>6.7455646404753516E-2</v>
      </c>
    </row>
    <row r="16" spans="1:78" ht="13.5" customHeight="1" x14ac:dyDescent="0.2">
      <c r="B16" s="10">
        <v>248</v>
      </c>
      <c r="C16" s="10">
        <v>9.5730000000000004</v>
      </c>
      <c r="D16" s="10">
        <v>248.39886999999999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29.2</v>
      </c>
      <c r="Q16" s="24">
        <v>2.23</v>
      </c>
      <c r="R16" s="24">
        <v>1.82</v>
      </c>
      <c r="S16" s="24">
        <v>47.72</v>
      </c>
      <c r="T16" s="24">
        <v>113.56</v>
      </c>
      <c r="U16" s="10">
        <v>5</v>
      </c>
      <c r="V16" s="10">
        <v>3</v>
      </c>
      <c r="W16" s="10">
        <v>0</v>
      </c>
      <c r="X16" s="10">
        <v>3</v>
      </c>
      <c r="Y16" s="10">
        <v>7</v>
      </c>
      <c r="Z16" s="10">
        <v>4</v>
      </c>
      <c r="AA16" s="10">
        <v>235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0.53010000000000002</v>
      </c>
      <c r="AK16" s="10">
        <v>4.3E-3</v>
      </c>
      <c r="AL16" s="11">
        <v>3.5700000000000003E-2</v>
      </c>
      <c r="AM16" s="11">
        <v>2.9999999999999997E-4</v>
      </c>
      <c r="AN16" s="11">
        <v>1.3885000000000001</v>
      </c>
      <c r="AO16" s="11">
        <v>1.0800000000000001E-2</v>
      </c>
      <c r="AP16" s="11">
        <v>0.2742</v>
      </c>
      <c r="AQ16" s="11">
        <v>2.0999999999999999E-3</v>
      </c>
      <c r="AR16" s="11">
        <v>1.0527</v>
      </c>
      <c r="AS16" s="11">
        <v>1.83E-2</v>
      </c>
      <c r="AT16" s="11">
        <v>3.7699999999999997E-2</v>
      </c>
      <c r="AU16" s="11">
        <v>6.9999999999999999E-4</v>
      </c>
      <c r="AV16" s="11">
        <v>25.357299999999999</v>
      </c>
      <c r="AW16" s="11">
        <v>9.1499999999999998E-2</v>
      </c>
      <c r="AX16" s="11">
        <v>0.71730000000000005</v>
      </c>
      <c r="AY16" s="11">
        <v>2.5999999999999999E-3</v>
      </c>
      <c r="AZ16" s="11">
        <v>0.44689863842662636</v>
      </c>
      <c r="BA16" s="11">
        <v>19.026525198938995</v>
      </c>
      <c r="BB16" s="11">
        <v>0.90013245033112599</v>
      </c>
      <c r="BC16" s="11">
        <v>0.81227091633466153</v>
      </c>
      <c r="BD16" s="11">
        <v>0.35614535330613684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2.9143750000000006E-2</v>
      </c>
      <c r="BJ16" s="4">
        <f>DSTDEV(PlotSort,"PhxRed",$BK$31:$BK$32)/SQRT($BH16)</f>
        <v>1.9185491208636375E-3</v>
      </c>
      <c r="BK16" s="4">
        <f>DAVERAGE(PlotSort,"PhxRedEdge",$BK$31:$BK$32)</f>
        <v>0.21281875000000003</v>
      </c>
      <c r="BL16" s="4">
        <f>DSTDEV(PlotSort,"PhxRedEdge",$BK$31:$BK$32)/SQRT($BH16)</f>
        <v>1.5134916084862586E-2</v>
      </c>
      <c r="BM16" s="4">
        <f>DAVERAGE(PlotSort,"TMRed",$BK$31:$BK$32)</f>
        <v>3.0387500000000005E-2</v>
      </c>
      <c r="BN16" s="4">
        <f>DSTDEV(PlotSort,"TMRed",$BK$31:$BK$32)/SQRT($BH16)</f>
        <v>1.9732349708030152E-3</v>
      </c>
      <c r="BO16" s="4">
        <f>DAVERAGE(PlotSort,"TMNIR",$BK$31:$BK$32)</f>
        <v>0.55190625000000004</v>
      </c>
      <c r="BP16" s="4">
        <f>DSTDEV(PlotSort,"TMNIR",$BK$31:$BK$32)/SQRT($BH16)</f>
        <v>4.0607332536491111E-2</v>
      </c>
      <c r="BQ16" s="4">
        <f>DAVERAGE(PlotSort,"NDRE",$BK$31:$BK$32)</f>
        <v>0.44202849440277586</v>
      </c>
      <c r="BR16" s="4">
        <f>DSTDEV(PlotSort,"NDRE",$BK$31:$BK$32)/SQRT($BH16)</f>
        <v>4.8258545216675322E-3</v>
      </c>
      <c r="BS16" s="4">
        <f>DAVERAGE(PlotSort,"rvi",$BK$31:$BK$32)</f>
        <v>18.045301845777715</v>
      </c>
      <c r="BT16" s="4">
        <f>DSTDEV(PlotSort,"rvi",$BK$31:$BK$32)/SQRT($BH16)</f>
        <v>0.27937170392571098</v>
      </c>
      <c r="BU16" s="17">
        <f>DAVERAGE(PlotSort,"ndvi",$BK$31:$BK$32)</f>
        <v>0.89464354161797044</v>
      </c>
      <c r="BV16" s="4">
        <f>DSTDEV(PlotSort,"ndvi",$BK$31:$BK$32)/SQRT($BH16)</f>
        <v>1.5634922668446014E-3</v>
      </c>
      <c r="BW16" s="17">
        <f>DAVERAGE(PlotSort,"SAVI",$BK$31:$BK$32)</f>
        <v>0.70839286586311079</v>
      </c>
      <c r="BX16" s="4">
        <f>DSTDEV(PlotSort,"SAVI",$BK$31:$BK$32)/SQRT($BH16)</f>
        <v>2.4538320248250159E-2</v>
      </c>
      <c r="BY16" s="17">
        <f>DAVERAGE(PlotSort,"CCCI",$BK$31:$BK$32)</f>
        <v>0.34436337867402544</v>
      </c>
      <c r="BZ16" s="4">
        <f>DSTDEV(PlotSort,"CCCI",$BK$31:$BK$32)/SQRT($BH16)</f>
        <v>2.5065447189249822E-2</v>
      </c>
    </row>
    <row r="17" spans="2:78" ht="13.5" customHeight="1" x14ac:dyDescent="0.2">
      <c r="B17" s="10">
        <v>248</v>
      </c>
      <c r="C17" s="10">
        <v>9.5660000000000007</v>
      </c>
      <c r="D17" s="10">
        <v>248.39858000000001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29.2</v>
      </c>
      <c r="Q17" s="24">
        <v>2.23</v>
      </c>
      <c r="R17" s="24">
        <v>1.82</v>
      </c>
      <c r="S17" s="24">
        <v>47.8</v>
      </c>
      <c r="T17" s="24">
        <v>113.48</v>
      </c>
      <c r="U17" s="10">
        <v>5</v>
      </c>
      <c r="V17" s="10">
        <v>3</v>
      </c>
      <c r="W17" s="10">
        <v>0</v>
      </c>
      <c r="X17" s="10">
        <v>3</v>
      </c>
      <c r="Y17" s="10">
        <v>7</v>
      </c>
      <c r="Z17" s="10">
        <v>4</v>
      </c>
      <c r="AA17" s="10">
        <v>235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0.53939999999999999</v>
      </c>
      <c r="AK17" s="10">
        <v>1.6199999999999999E-2</v>
      </c>
      <c r="AL17" s="11">
        <v>3.61E-2</v>
      </c>
      <c r="AM17" s="11">
        <v>1.1000000000000001E-3</v>
      </c>
      <c r="AN17" s="11">
        <v>1.2533000000000001</v>
      </c>
      <c r="AO17" s="11">
        <v>7.5300000000000006E-2</v>
      </c>
      <c r="AP17" s="11">
        <v>0.2457</v>
      </c>
      <c r="AQ17" s="11">
        <v>1.4800000000000001E-2</v>
      </c>
      <c r="AR17" s="11">
        <v>0.97360000000000002</v>
      </c>
      <c r="AS17" s="11">
        <v>6.1699999999999998E-2</v>
      </c>
      <c r="AT17" s="11">
        <v>3.4599999999999999E-2</v>
      </c>
      <c r="AU17" s="11">
        <v>2.2000000000000001E-3</v>
      </c>
      <c r="AV17" s="11">
        <v>25.985399999999998</v>
      </c>
      <c r="AW17" s="11">
        <v>0.61570000000000003</v>
      </c>
      <c r="AX17" s="11">
        <v>0.72970000000000002</v>
      </c>
      <c r="AY17" s="11">
        <v>1.7299999999999999E-2</v>
      </c>
      <c r="AZ17" s="11">
        <v>0.49620668443715393</v>
      </c>
      <c r="BA17" s="11">
        <v>21.089595375722546</v>
      </c>
      <c r="BB17" s="11">
        <v>0.90945963626848103</v>
      </c>
      <c r="BC17" s="11">
        <v>0.82468559677291786</v>
      </c>
      <c r="BD17" s="11">
        <v>0.59848732710057306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2.8212500000000001E-2</v>
      </c>
      <c r="BJ17" s="4">
        <f>DSTDEV(PlotSort,"PhxRed",$BL$31:$BL$32)/SQRT($BH17)</f>
        <v>2.0921654451787532E-3</v>
      </c>
      <c r="BK17" s="4">
        <f>DAVERAGE(PlotSort,"PhxRedEdge",$BL$31:$BL$32)</f>
        <v>0.20514375000000001</v>
      </c>
      <c r="BL17" s="4">
        <f>DSTDEV(PlotSort,"PhxRedEdge",$BL$31:$BL$32)/SQRT($BH17)</f>
        <v>1.5510214292389165E-2</v>
      </c>
      <c r="BM17" s="4">
        <f>DAVERAGE(PlotSort,"TMRed",$BL$31:$BL$32)</f>
        <v>2.8437500000000001E-2</v>
      </c>
      <c r="BN17" s="4">
        <f>DSTDEV(PlotSort,"TMRed",$BL$31:$BL$32)/SQRT($BH17)</f>
        <v>2.0769544008796461E-3</v>
      </c>
      <c r="BO17" s="4">
        <f>DAVERAGE(PlotSort,"TMNIR",$BL$31:$BL$32)</f>
        <v>0.61599999999999999</v>
      </c>
      <c r="BP17" s="4">
        <f>DSTDEV(PlotSort,"TMNIR",$BL$31:$BL$32)/SQRT($BH17)</f>
        <v>4.4978808899302794E-2</v>
      </c>
      <c r="BQ17" s="4">
        <f>DAVERAGE(PlotSort,"NDRE",$BL$31:$BL$32)</f>
        <v>0.50064256162369203</v>
      </c>
      <c r="BR17" s="4">
        <f>DSTDEV(PlotSort,"NDRE",$BL$31:$BL$32)/SQRT($BH17)</f>
        <v>3.3995358863311248E-3</v>
      </c>
      <c r="BS17" s="4">
        <f>DAVERAGE(PlotSort,"rvi",$BL$31:$BL$32)</f>
        <v>21.639378390099345</v>
      </c>
      <c r="BT17" s="4">
        <f>DSTDEV(PlotSort,"rvi",$BL$31:$BL$32)/SQRT($BH17)</f>
        <v>0.2660107567423089</v>
      </c>
      <c r="BU17" s="17">
        <f>DAVERAGE(PlotSort,"ndvi",$BL$31:$BL$32)</f>
        <v>0.91147224035670804</v>
      </c>
      <c r="BV17" s="4">
        <f>DSTDEV(PlotSort,"ndvi",$BL$31:$BL$32)/SQRT($BH17)</f>
        <v>1.0578655456303231E-3</v>
      </c>
      <c r="BW17" s="17">
        <f>DAVERAGE(PlotSort,"SAVI",$BL$31:$BL$32)</f>
        <v>0.75606829810270093</v>
      </c>
      <c r="BX17" s="4">
        <f>DSTDEV(PlotSort,"SAVI",$BL$31:$BL$32)/SQRT($BH17)</f>
        <v>2.322783648029866E-2</v>
      </c>
      <c r="BY17" s="17">
        <f>DAVERAGE(PlotSort,"CCCI",$BL$31:$BL$32)</f>
        <v>0.61651750571715724</v>
      </c>
      <c r="BZ17" s="4">
        <f>DSTDEV(PlotSort,"CCCI",$BL$31:$BL$32)/SQRT($BH17)</f>
        <v>1.6826856346833553E-2</v>
      </c>
    </row>
    <row r="18" spans="2:78" ht="13.5" customHeight="1" x14ac:dyDescent="0.2">
      <c r="B18" s="10">
        <v>248</v>
      </c>
      <c r="C18" s="10">
        <v>9.6310000000000002</v>
      </c>
      <c r="D18" s="10">
        <v>248.40128999999999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29.2</v>
      </c>
      <c r="Q18" s="24">
        <v>2.23</v>
      </c>
      <c r="R18" s="24">
        <v>1.82</v>
      </c>
      <c r="S18" s="24">
        <v>47.06</v>
      </c>
      <c r="T18" s="24">
        <v>114.31</v>
      </c>
      <c r="U18" s="10">
        <v>5</v>
      </c>
      <c r="V18" s="10">
        <v>3</v>
      </c>
      <c r="W18" s="10">
        <v>0</v>
      </c>
      <c r="X18" s="10">
        <v>3</v>
      </c>
      <c r="Y18" s="10">
        <v>7</v>
      </c>
      <c r="Z18" s="10">
        <v>4</v>
      </c>
      <c r="AA18" s="10">
        <v>235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0.52270000000000005</v>
      </c>
      <c r="AK18" s="10">
        <v>3.5000000000000001E-3</v>
      </c>
      <c r="AL18" s="11">
        <v>3.7499999999999999E-2</v>
      </c>
      <c r="AM18" s="11">
        <v>2.0000000000000001E-4</v>
      </c>
      <c r="AN18" s="11">
        <v>1.3920999999999999</v>
      </c>
      <c r="AO18" s="11">
        <v>0.01</v>
      </c>
      <c r="AP18" s="11">
        <v>0.29289999999999999</v>
      </c>
      <c r="AQ18" s="11">
        <v>2.0999999999999999E-3</v>
      </c>
      <c r="AR18" s="11">
        <v>1.0629999999999999</v>
      </c>
      <c r="AS18" s="11">
        <v>1.1599999999999999E-2</v>
      </c>
      <c r="AT18" s="11">
        <v>4.0500000000000001E-2</v>
      </c>
      <c r="AU18" s="11">
        <v>4.0000000000000002E-4</v>
      </c>
      <c r="AV18" s="11">
        <v>24.2986</v>
      </c>
      <c r="AW18" s="11">
        <v>6.8599999999999994E-2</v>
      </c>
      <c r="AX18" s="11">
        <v>0.73170000000000002</v>
      </c>
      <c r="AY18" s="11">
        <v>2.0999999999999999E-3</v>
      </c>
      <c r="AZ18" s="11">
        <v>0.42826468865898892</v>
      </c>
      <c r="BA18" s="11">
        <v>18.066666666666666</v>
      </c>
      <c r="BB18" s="11">
        <v>0.8951048951048951</v>
      </c>
      <c r="BC18" s="11">
        <v>0.81496620028297451</v>
      </c>
      <c r="BD18" s="11">
        <v>0.26753330018560917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3.5318750000000003E-2</v>
      </c>
      <c r="BJ18" s="4">
        <f>DSTDEV(PlotSort,"PhxRed",$BJ$35:$BJ$36)/SQRT($BH18)</f>
        <v>1.439797982067855E-3</v>
      </c>
      <c r="BK18" s="4">
        <f>DAVERAGE(PlotSort,"PhxRedEdge",$BJ$35:$BJ$36)</f>
        <v>0.25807499999999994</v>
      </c>
      <c r="BL18" s="4">
        <f>DSTDEV(PlotSort,"PhxRedEdge",$BJ$35:$BJ$36)/SQRT($BH18)</f>
        <v>1.1689145606074132E-2</v>
      </c>
      <c r="BM18" s="4">
        <f>DAVERAGE(PlotSort,"TMRed",$BJ$35:$BJ$36)</f>
        <v>3.6106250000000006E-2</v>
      </c>
      <c r="BN18" s="4">
        <f>DSTDEV(PlotSort,"TMRed",$BJ$35:$BJ$36)/SQRT($BH18)</f>
        <v>1.4815382982449918E-3</v>
      </c>
      <c r="BO18" s="4">
        <f>DAVERAGE(PlotSort,"TMNIR",$BJ$35:$BJ$36)</f>
        <v>0.72711249999999983</v>
      </c>
      <c r="BP18" s="4">
        <f>DSTDEV(PlotSort,"TMNIR",$BJ$35:$BJ$36)/SQRT($BH18)</f>
        <v>3.0446517144823382E-2</v>
      </c>
      <c r="BQ18" s="4">
        <f>DAVERAGE(PlotSort,"NDRE",$BJ$35:$BJ$36)</f>
        <v>0.47653325019825499</v>
      </c>
      <c r="BR18" s="4">
        <f>DSTDEV(PlotSort,"NDRE",$BJ$35:$BJ$36)/SQRT($BH18)</f>
        <v>7.5670947798330201E-3</v>
      </c>
      <c r="BS18" s="4">
        <f>DAVERAGE(PlotSort,"rvi",$BJ$35:$BJ$36)</f>
        <v>20.237527561561741</v>
      </c>
      <c r="BT18" s="4">
        <f>DSTDEV(PlotSort,"rvi",$BJ$35:$BJ$36)/SQRT($BH18)</f>
        <v>0.52447399281100437</v>
      </c>
      <c r="BU18" s="17">
        <f>DAVERAGE(PlotSort,"ndvi",$BJ$35:$BJ$36)</f>
        <v>0.90493615601314281</v>
      </c>
      <c r="BV18" s="4">
        <f>DSTDEV(PlotSort,"ndvi",$BJ$35:$BJ$36)/SQRT($BH18)</f>
        <v>2.4162612828006616E-3</v>
      </c>
      <c r="BW18" s="17">
        <f>DAVERAGE(PlotSort,"SAVI",$BJ$35:$BJ$36)</f>
        <v>0.81559038355544766</v>
      </c>
      <c r="BX18" s="4">
        <f>DSTDEV(PlotSort,"SAVI",$BJ$35:$BJ$36)/SQRT($BH18)</f>
        <v>1.3501908332962368E-2</v>
      </c>
      <c r="BY18" s="17">
        <f>DAVERAGE(PlotSort,"CCCI",$BJ$35:$BJ$36)</f>
        <v>0.5037076372747068</v>
      </c>
      <c r="BZ18" s="4">
        <f>DSTDEV(PlotSort,"CCCI",$BJ$35:$BJ$36)/SQRT($BH18)</f>
        <v>3.5783560796534261E-2</v>
      </c>
    </row>
    <row r="19" spans="2:78" ht="13.5" customHeight="1" x14ac:dyDescent="0.2">
      <c r="B19" s="10">
        <v>248</v>
      </c>
      <c r="C19" s="10">
        <v>9.6389999999999993</v>
      </c>
      <c r="D19" s="10">
        <v>248.40163000000001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29.2</v>
      </c>
      <c r="Q19" s="24">
        <v>2.23</v>
      </c>
      <c r="R19" s="24">
        <v>1.82</v>
      </c>
      <c r="S19" s="24">
        <v>46.97</v>
      </c>
      <c r="T19" s="24">
        <v>114.42</v>
      </c>
      <c r="U19" s="10">
        <v>5</v>
      </c>
      <c r="V19" s="10">
        <v>3</v>
      </c>
      <c r="W19" s="10">
        <v>0</v>
      </c>
      <c r="X19" s="10">
        <v>3</v>
      </c>
      <c r="Y19" s="10">
        <v>7</v>
      </c>
      <c r="Z19" s="10">
        <v>4</v>
      </c>
      <c r="AA19" s="10">
        <v>235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0.42980000000000002</v>
      </c>
      <c r="AK19" s="10">
        <v>1.17E-2</v>
      </c>
      <c r="AL19" s="11">
        <v>3.1099999999999999E-2</v>
      </c>
      <c r="AM19" s="11">
        <v>8.0000000000000004E-4</v>
      </c>
      <c r="AN19" s="11">
        <v>1.1456</v>
      </c>
      <c r="AO19" s="11">
        <v>1.2200000000000001E-2</v>
      </c>
      <c r="AP19" s="11">
        <v>0.2432</v>
      </c>
      <c r="AQ19" s="11">
        <v>2.5999999999999999E-3</v>
      </c>
      <c r="AR19" s="11">
        <v>0.82110000000000005</v>
      </c>
      <c r="AS19" s="11">
        <v>1.03E-2</v>
      </c>
      <c r="AT19" s="11">
        <v>3.15E-2</v>
      </c>
      <c r="AU19" s="11">
        <v>4.0000000000000002E-4</v>
      </c>
      <c r="AV19" s="11">
        <v>24.152999999999999</v>
      </c>
      <c r="AW19" s="11">
        <v>0.1227</v>
      </c>
      <c r="AX19" s="11">
        <v>0.73380000000000001</v>
      </c>
      <c r="AY19" s="11">
        <v>3.7000000000000002E-3</v>
      </c>
      <c r="AZ19" s="11">
        <v>0.50214943705220061</v>
      </c>
      <c r="BA19" s="11">
        <v>23.295238095238094</v>
      </c>
      <c r="BB19" s="11">
        <v>0.91767934143473151</v>
      </c>
      <c r="BC19" s="11">
        <v>0.8325693511420218</v>
      </c>
      <c r="BD19" s="11">
        <v>0.60652770407920764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2.2037500000000005E-2</v>
      </c>
      <c r="BJ19" s="4">
        <f>DSTDEV(PlotSort,"PhxRed",$BK$35:$BK$36)/SQRT($BH19)</f>
        <v>3.6627346341224339E-4</v>
      </c>
      <c r="BK19" s="4">
        <f>DAVERAGE(PlotSort,"PhxRedEdge",$BK$35:$BK$36)</f>
        <v>0.15988750000000002</v>
      </c>
      <c r="BL19" s="4">
        <f>DSTDEV(PlotSort,"PhxRedEdge",$BK$35:$BK$36)/SQRT($BH19)</f>
        <v>3.687861564194983E-3</v>
      </c>
      <c r="BM19" s="4">
        <f>DAVERAGE(PlotSort,"TMRed",$BK$35:$BK$36)</f>
        <v>2.2718749999999999E-2</v>
      </c>
      <c r="BN19" s="4">
        <f>DSTDEV(PlotSort,"TMRed",$BK$35:$BK$36)/SQRT($BH19)</f>
        <v>4.0622435816512354E-4</v>
      </c>
      <c r="BO19" s="4">
        <f>DAVERAGE(PlotSort,"TMNIR",$BK$35:$BK$36)</f>
        <v>0.44079375000000004</v>
      </c>
      <c r="BP19" s="4">
        <f>DSTDEV(PlotSort,"TMNIR",$BK$35:$BK$36)/SQRT($BH19)</f>
        <v>1.2222017252858241E-2</v>
      </c>
      <c r="BQ19" s="4">
        <f>DAVERAGE(PlotSort,"NDRE",$BK$35:$BK$36)</f>
        <v>0.46613780582821279</v>
      </c>
      <c r="BR19" s="4">
        <f>DSTDEV(PlotSort,"NDRE",$BK$35:$BK$36)/SQRT($BH19)</f>
        <v>9.4075986902799509E-3</v>
      </c>
      <c r="BS19" s="4">
        <f>DAVERAGE(PlotSort,"rvi",$BK$35:$BK$36)</f>
        <v>19.447152674315323</v>
      </c>
      <c r="BT19" s="4">
        <f>DSTDEV(PlotSort,"rvi",$BK$35:$BK$36)/SQRT($BH19)</f>
        <v>0.53244132132748412</v>
      </c>
      <c r="BU19" s="17">
        <f>DAVERAGE(PlotSort,"ndvi",$BK$35:$BK$36)</f>
        <v>0.90117962596153567</v>
      </c>
      <c r="BV19" s="4">
        <f>DSTDEV(PlotSort,"ndvi",$BK$35:$BK$36)/SQRT($BH19)</f>
        <v>2.5874804542975606E-3</v>
      </c>
      <c r="BW19" s="17">
        <f>DAVERAGE(PlotSort,"SAVI",$BK$35:$BK$36)</f>
        <v>0.64887078041036406</v>
      </c>
      <c r="BX19" s="4">
        <f>DSTDEV(PlotSort,"SAVI",$BK$35:$BK$36)/SQRT($BH19)</f>
        <v>1.0421646306704342E-2</v>
      </c>
      <c r="BY19" s="17">
        <f>DAVERAGE(PlotSort,"CCCI",$BK$35:$BK$36)</f>
        <v>0.45717324711647572</v>
      </c>
      <c r="BZ19" s="4">
        <f>DSTDEV(PlotSort,"CCCI",$BK$35:$BK$36)/SQRT($BH19)</f>
        <v>4.5030032504338846E-2</v>
      </c>
    </row>
    <row r="20" spans="2:78" ht="13.5" customHeight="1" x14ac:dyDescent="0.2">
      <c r="B20" s="10">
        <v>248</v>
      </c>
      <c r="C20" s="10">
        <v>9.6460000000000008</v>
      </c>
      <c r="D20" s="10">
        <v>248.40191999999999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29.2</v>
      </c>
      <c r="Q20" s="24">
        <v>2.23</v>
      </c>
      <c r="R20" s="24">
        <v>1.82</v>
      </c>
      <c r="S20" s="24">
        <v>46.89</v>
      </c>
      <c r="T20" s="24">
        <v>114.51</v>
      </c>
      <c r="U20" s="10">
        <v>5</v>
      </c>
      <c r="V20" s="10">
        <v>3</v>
      </c>
      <c r="W20" s="10">
        <v>0</v>
      </c>
      <c r="X20" s="10">
        <v>3</v>
      </c>
      <c r="Y20" s="10">
        <v>7</v>
      </c>
      <c r="Z20" s="10">
        <v>4</v>
      </c>
      <c r="AA20" s="10">
        <v>235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0.4229</v>
      </c>
      <c r="AK20" s="10">
        <v>2.5100000000000001E-2</v>
      </c>
      <c r="AL20" s="11">
        <v>3.0800000000000001E-2</v>
      </c>
      <c r="AM20" s="11">
        <v>1.8E-3</v>
      </c>
      <c r="AN20" s="11">
        <v>1.0243</v>
      </c>
      <c r="AO20" s="11">
        <v>3.4099999999999998E-2</v>
      </c>
      <c r="AP20" s="11">
        <v>0.21920000000000001</v>
      </c>
      <c r="AQ20" s="11">
        <v>7.3000000000000001E-3</v>
      </c>
      <c r="AR20" s="11">
        <v>0.81579999999999997</v>
      </c>
      <c r="AS20" s="11">
        <v>5.7700000000000001E-2</v>
      </c>
      <c r="AT20" s="11">
        <v>3.1600000000000003E-2</v>
      </c>
      <c r="AU20" s="11">
        <v>2.2000000000000001E-3</v>
      </c>
      <c r="AV20" s="11">
        <v>22.280999999999999</v>
      </c>
      <c r="AW20" s="11">
        <v>0.38059999999999999</v>
      </c>
      <c r="AX20" s="11">
        <v>0.68230000000000002</v>
      </c>
      <c r="AY20" s="11">
        <v>1.17E-2</v>
      </c>
      <c r="AZ20" s="11">
        <v>0.51369938990571273</v>
      </c>
      <c r="BA20" s="11">
        <v>21.591772151898734</v>
      </c>
      <c r="BB20" s="11">
        <v>0.91147219498529219</v>
      </c>
      <c r="BC20" s="11">
        <v>0.80406129005684157</v>
      </c>
      <c r="BD20" s="11">
        <v>0.68740585178441227</v>
      </c>
      <c r="BE20" s="27"/>
    </row>
    <row r="21" spans="2:78" ht="13.5" customHeight="1" x14ac:dyDescent="0.2">
      <c r="B21" s="10">
        <v>248</v>
      </c>
      <c r="C21" s="10">
        <v>9.6549999999999994</v>
      </c>
      <c r="D21" s="10">
        <v>248.40228999999999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29.2</v>
      </c>
      <c r="Q21" s="24">
        <v>2.23</v>
      </c>
      <c r="R21" s="24">
        <v>1.82</v>
      </c>
      <c r="S21" s="24">
        <v>46.78</v>
      </c>
      <c r="T21" s="24">
        <v>114.63</v>
      </c>
      <c r="U21" s="10">
        <v>5</v>
      </c>
      <c r="V21" s="10">
        <v>3</v>
      </c>
      <c r="W21" s="10">
        <v>0</v>
      </c>
      <c r="X21" s="10">
        <v>3</v>
      </c>
      <c r="Y21" s="10">
        <v>7</v>
      </c>
      <c r="Z21" s="10">
        <v>4</v>
      </c>
      <c r="AA21" s="10">
        <v>235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0.41689999999999999</v>
      </c>
      <c r="AK21" s="10">
        <v>2.4199999999999999E-2</v>
      </c>
      <c r="AL21" s="11">
        <v>3.0700000000000002E-2</v>
      </c>
      <c r="AM21" s="11">
        <v>1.8E-3</v>
      </c>
      <c r="AN21" s="11">
        <v>1.0436000000000001</v>
      </c>
      <c r="AO21" s="11">
        <v>7.5399999999999995E-2</v>
      </c>
      <c r="AP21" s="11">
        <v>0.22559999999999999</v>
      </c>
      <c r="AQ21" s="11">
        <v>1.6299999999999999E-2</v>
      </c>
      <c r="AR21" s="11">
        <v>0.79430000000000001</v>
      </c>
      <c r="AS21" s="11">
        <v>7.8200000000000006E-2</v>
      </c>
      <c r="AT21" s="11">
        <v>3.1099999999999999E-2</v>
      </c>
      <c r="AU21" s="11">
        <v>3.0999999999999999E-3</v>
      </c>
      <c r="AV21" s="11">
        <v>22.651199999999999</v>
      </c>
      <c r="AW21" s="11">
        <v>0.52210000000000001</v>
      </c>
      <c r="AX21" s="11">
        <v>0.70079999999999998</v>
      </c>
      <c r="AY21" s="11">
        <v>1.6199999999999999E-2</v>
      </c>
      <c r="AZ21" s="11">
        <v>0.5129533678756476</v>
      </c>
      <c r="BA21" s="11">
        <v>22.533762057877812</v>
      </c>
      <c r="BB21" s="11">
        <v>0.91501571252903402</v>
      </c>
      <c r="BC21" s="11">
        <v>0.81544768244175669</v>
      </c>
      <c r="BD21" s="11">
        <v>0.67272646418221593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0.25180000000000002</v>
      </c>
      <c r="BJ21" s="4"/>
      <c r="BK21" s="4">
        <f>DAVERAGE(PlotSort2,"PhxRedEdge",$BO$31:$BO$32)</f>
        <v>0.27229999999999999</v>
      </c>
      <c r="BL21" s="4"/>
      <c r="BM21" s="4">
        <f>DAVERAGE(PlotSort2,"TMRed",$BO$31:$BO$32)</f>
        <v>0.24629999999999999</v>
      </c>
      <c r="BN21" s="4"/>
      <c r="BO21" s="4">
        <f>DAVERAGE(PlotSort2,"TMNIR",$BO$31:$BO$32)</f>
        <v>0.30590000000000001</v>
      </c>
      <c r="BP21" s="4"/>
      <c r="BQ21" s="4">
        <f>DAVERAGE(PlotSort2,"NDRE",$BO$31:$BO$32)</f>
        <v>5.8111380145278481E-2</v>
      </c>
      <c r="BR21" s="4"/>
      <c r="BS21" s="4">
        <f>DAVERAGE(PlotSort2,"rvi",$BO$31:$BO$32)</f>
        <v>1.2419813235891191</v>
      </c>
      <c r="BT21" s="4"/>
      <c r="BU21" s="17">
        <f>DAVERAGE(PlotSort2,"ndvi",$BO$31:$BO$32)</f>
        <v>0.10793190872872149</v>
      </c>
      <c r="BV21" s="4"/>
      <c r="BW21" s="17">
        <f>DAVERAGE(PlotSort2,"SAVI",$BO$31:$BO$32)</f>
        <v>8.4964835582588882E-2</v>
      </c>
      <c r="BX21" s="4"/>
      <c r="BY21" s="17">
        <f>DAVERAGE(PlotSort2,"CCCI",$BO$31:$BO$32)</f>
        <v>0.52323975858931104</v>
      </c>
      <c r="BZ21" s="4"/>
    </row>
    <row r="22" spans="2:78" ht="13.5" customHeight="1" x14ac:dyDescent="0.2">
      <c r="B22" s="10">
        <v>248</v>
      </c>
      <c r="C22" s="10">
        <v>9.6620000000000008</v>
      </c>
      <c r="D22" s="10">
        <v>248.40258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29.2</v>
      </c>
      <c r="Q22" s="24">
        <v>2.23</v>
      </c>
      <c r="R22" s="24">
        <v>1.82</v>
      </c>
      <c r="S22" s="24">
        <v>46.7</v>
      </c>
      <c r="T22" s="24">
        <v>114.72</v>
      </c>
      <c r="U22" s="10">
        <v>5</v>
      </c>
      <c r="V22" s="10">
        <v>3</v>
      </c>
      <c r="W22" s="10">
        <v>0</v>
      </c>
      <c r="X22" s="10">
        <v>3</v>
      </c>
      <c r="Y22" s="10">
        <v>7</v>
      </c>
      <c r="Z22" s="10">
        <v>4</v>
      </c>
      <c r="AA22" s="10">
        <v>235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0.3644</v>
      </c>
      <c r="AK22" s="10">
        <v>1.1900000000000001E-2</v>
      </c>
      <c r="AL22" s="11">
        <v>2.7E-2</v>
      </c>
      <c r="AM22" s="11">
        <v>8.9999999999999998E-4</v>
      </c>
      <c r="AN22" s="11">
        <v>0.89970000000000006</v>
      </c>
      <c r="AO22" s="11">
        <v>8.5000000000000006E-3</v>
      </c>
      <c r="AP22" s="11">
        <v>0.1961</v>
      </c>
      <c r="AQ22" s="11">
        <v>1.9E-3</v>
      </c>
      <c r="AR22" s="11">
        <v>0.6714</v>
      </c>
      <c r="AS22" s="11">
        <v>3.2199999999999999E-2</v>
      </c>
      <c r="AT22" s="11">
        <v>2.6499999999999999E-2</v>
      </c>
      <c r="AU22" s="11">
        <v>1.2999999999999999E-3</v>
      </c>
      <c r="AV22" s="11">
        <v>19.8245</v>
      </c>
      <c r="AW22" s="11">
        <v>0.11650000000000001</v>
      </c>
      <c r="AX22" s="11">
        <v>0.61819999999999997</v>
      </c>
      <c r="AY22" s="11">
        <v>3.5999999999999999E-3</v>
      </c>
      <c r="AZ22" s="11">
        <v>0.51835932702935028</v>
      </c>
      <c r="BA22" s="11">
        <v>23.328301886792453</v>
      </c>
      <c r="BB22" s="11">
        <v>0.91779122072281694</v>
      </c>
      <c r="BC22" s="11">
        <v>0.77535598846859455</v>
      </c>
      <c r="BD22" s="11">
        <v>0.69358515657651587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0.23730000000000001</v>
      </c>
      <c r="BJ22" s="4">
        <f>DSTDEV(PlotSort2,"PhxRed",$BP$31:$BP$32)/SQRT($BH22)</f>
        <v>1.0400000000000006E-2</v>
      </c>
      <c r="BK22" s="4">
        <f>DAVERAGE(PlotSort2,"PhxRedEdge",$BP$31:$BP$32)</f>
        <v>0.25409999999999999</v>
      </c>
      <c r="BL22" s="4">
        <f>DSTDEV(PlotSort2,"PhxRedEdge",$BP$31:$BP$32)/SQRT($BH22)</f>
        <v>1.1499999999999995E-2</v>
      </c>
      <c r="BM22" s="4">
        <f>DAVERAGE(PlotSort2,"TMRed",$BP$31:$BP$32)</f>
        <v>0.23299999999999998</v>
      </c>
      <c r="BN22" s="4">
        <f>DSTDEV(PlotSort2,"TMRed",$BP$31:$BP$32)/SQRT($BH22)</f>
        <v>1.0199999999999999E-2</v>
      </c>
      <c r="BO22" s="4">
        <f>DAVERAGE(PlotSort2,"TMNIR",$BP$31:$BP$32)</f>
        <v>0.28144999999999998</v>
      </c>
      <c r="BP22" s="4">
        <f>DSTDEV(PlotSort2,"TMNIR",$BP$31:$BP$32)/SQRT($BH22)</f>
        <v>1.235E-2</v>
      </c>
      <c r="BQ22" s="4">
        <f>DAVERAGE(PlotSort2,"NDRE",$BP$31:$BP$32)</f>
        <v>5.1099655966019036E-2</v>
      </c>
      <c r="BR22" s="4">
        <f>DSTDEV(PlotSort2,"NDRE",$BP$31:$BP$32)/SQRT($BH22)</f>
        <v>6.8850115729539643E-4</v>
      </c>
      <c r="BS22" s="4">
        <f>DAVERAGE(PlotSort2,"rvi",$BP$31:$BP$32)</f>
        <v>1.2079344526599263</v>
      </c>
      <c r="BT22" s="4">
        <f>DSTDEV(PlotSort2,"rvi",$BP$31:$BP$32)/SQRT($BH22)</f>
        <v>1.2475786638943553E-4</v>
      </c>
      <c r="BU22" s="17">
        <f>DAVERAGE(PlotSort2,"ndvi",$BP$31:$BP$32)</f>
        <v>9.417600510012672E-2</v>
      </c>
      <c r="BV22" s="4">
        <f>DSTDEV(PlotSort2,"ndvi",$BP$31:$BP$32)/SQRT($BH22)</f>
        <v>5.1182981809977379E-5</v>
      </c>
      <c r="BW22" s="17">
        <f>DAVERAGE(PlotSort2,"SAVI",$BP$31:$BP$32)</f>
        <v>7.1604519267591121E-2</v>
      </c>
      <c r="BX22" s="4">
        <f>DSTDEV(PlotSort2,"SAVI",$BP$31:$BP$32)/SQRT($BH22)</f>
        <v>1.5873804431128442E-3</v>
      </c>
      <c r="BY22" s="17">
        <f>DAVERAGE(PlotSort2,"CCCI",$BP$31:$BP$32)</f>
        <v>0.52849292006972726</v>
      </c>
      <c r="BZ22" s="4">
        <f>DSTDEV(PlotSort2,"CCCI",$BP$31:$BP$32)/SQRT($BH22)</f>
        <v>1.3963432336826787E-2</v>
      </c>
    </row>
    <row r="23" spans="2:78" ht="13.5" customHeight="1" x14ac:dyDescent="0.2">
      <c r="B23" s="10">
        <v>248</v>
      </c>
      <c r="C23" s="10">
        <v>9.67</v>
      </c>
      <c r="D23" s="10">
        <v>248.40291999999999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29.2</v>
      </c>
      <c r="Q23" s="24">
        <v>2.23</v>
      </c>
      <c r="R23" s="24">
        <v>1.82</v>
      </c>
      <c r="S23" s="24">
        <v>46.61</v>
      </c>
      <c r="T23" s="24">
        <v>114.82</v>
      </c>
      <c r="U23" s="10">
        <v>5</v>
      </c>
      <c r="V23" s="10">
        <v>3</v>
      </c>
      <c r="W23" s="10">
        <v>0</v>
      </c>
      <c r="X23" s="10">
        <v>3</v>
      </c>
      <c r="Y23" s="10">
        <v>7</v>
      </c>
      <c r="Z23" s="10">
        <v>4</v>
      </c>
      <c r="AA23" s="10">
        <v>235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0.39639999999999997</v>
      </c>
      <c r="AK23" s="10">
        <v>9.2999999999999992E-3</v>
      </c>
      <c r="AL23" s="11">
        <v>2.9700000000000001E-2</v>
      </c>
      <c r="AM23" s="11">
        <v>6.9999999999999999E-4</v>
      </c>
      <c r="AN23" s="11">
        <v>0.94479999999999997</v>
      </c>
      <c r="AO23" s="11">
        <v>9.4999999999999998E-3</v>
      </c>
      <c r="AP23" s="11">
        <v>0.2079</v>
      </c>
      <c r="AQ23" s="11">
        <v>2.0999999999999999E-3</v>
      </c>
      <c r="AR23" s="11">
        <v>0.76170000000000004</v>
      </c>
      <c r="AS23" s="11">
        <v>1.1599999999999999E-2</v>
      </c>
      <c r="AT23" s="11">
        <v>3.0300000000000001E-2</v>
      </c>
      <c r="AU23" s="11">
        <v>5.0000000000000001E-4</v>
      </c>
      <c r="AV23" s="11">
        <v>18.389299999999999</v>
      </c>
      <c r="AW23" s="11">
        <v>0.3453</v>
      </c>
      <c r="AX23" s="11">
        <v>0.57879999999999998</v>
      </c>
      <c r="AY23" s="11">
        <v>1.09E-2</v>
      </c>
      <c r="AZ23" s="11">
        <v>0.47146307359857637</v>
      </c>
      <c r="BA23" s="11">
        <v>19.1023102310231</v>
      </c>
      <c r="BB23" s="11">
        <v>0.90050894762764733</v>
      </c>
      <c r="BC23" s="11">
        <v>0.74181769001893427</v>
      </c>
      <c r="BD23" s="11">
        <v>0.48957550066097266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0.20829999999999999</v>
      </c>
      <c r="BJ23" s="4">
        <f>DSTDEV(PlotSort2,"PhxRed",$BQ$31:$BQ$32)/SQRT($BH23)</f>
        <v>2.1100000000000195E-2</v>
      </c>
      <c r="BK23" s="4">
        <f>DAVERAGE(PlotSort2,"PhxRedEdge",$BQ$31:$BQ$32)</f>
        <v>0.24495</v>
      </c>
      <c r="BL23" s="4">
        <f>DSTDEV(PlotSort2,"PhxRedEdge",$BQ$31:$BQ$32)/SQRT($BH23)</f>
        <v>2.0450000000000006E-2</v>
      </c>
      <c r="BM23" s="4">
        <f>DAVERAGE(PlotSort2,"TMRed",$BQ$31:$BQ$32)</f>
        <v>0.2092</v>
      </c>
      <c r="BN23" s="4">
        <f>DSTDEV(PlotSort2,"TMRed",$BQ$31:$BQ$32)/SQRT($BH23)</f>
        <v>2.0399999999999998E-2</v>
      </c>
      <c r="BO23" s="4">
        <f>DAVERAGE(PlotSort2,"TMNIR",$BQ$31:$BQ$32)</f>
        <v>0.27459999999999996</v>
      </c>
      <c r="BP23" s="4">
        <f>DSTDEV(PlotSort2,"TMNIR",$BQ$31:$BQ$32)/SQRT($BH23)</f>
        <v>2.1900000000000003E-2</v>
      </c>
      <c r="BQ23" s="4">
        <f>DAVERAGE(PlotSort2,"NDRE",$BQ$31:$BQ$32)</f>
        <v>5.7221322936325272E-2</v>
      </c>
      <c r="BR23" s="4">
        <f>DSTDEV(PlotSort2,"NDRE",$BQ$31:$BQ$32)/SQRT($BH23)</f>
        <v>1.8733962589806313E-3</v>
      </c>
      <c r="BS23" s="4">
        <f>DAVERAGE(PlotSort2,"rvi",$BQ$31:$BQ$32)</f>
        <v>1.3149148482253588</v>
      </c>
      <c r="BT23" s="4">
        <f>DSTDEV(PlotSort2,"rvi",$BQ$31:$BQ$32)/SQRT($BH23)</f>
        <v>2.3538541605149677E-2</v>
      </c>
      <c r="BU23" s="17">
        <f>DAVERAGE(PlotSort2,"ndvi",$BQ$31:$BQ$32)</f>
        <v>0.13594799915530484</v>
      </c>
      <c r="BV23" s="4">
        <f>DSTDEV(PlotSort2,"ndvi",$BQ$31:$BQ$32)/SQRT($BH23)</f>
        <v>8.785862679349719E-3</v>
      </c>
      <c r="BW23" s="17">
        <f>DAVERAGE(PlotSort2,"SAVI",$BQ$31:$BQ$32)</f>
        <v>9.9801557470052829E-2</v>
      </c>
      <c r="BX23" s="4">
        <f>DSTDEV(PlotSort2,"SAVI",$BQ$31:$BQ$32)/SQRT($BH23)</f>
        <v>2.0040718448701279E-3</v>
      </c>
      <c r="BY23" s="17">
        <f>DAVERAGE(PlotSort2,"CCCI",$BQ$31:$BQ$32)</f>
        <v>0.25352219099638035</v>
      </c>
      <c r="BZ23" s="4">
        <f>DSTDEV(PlotSort2,"CCCI",$BQ$31:$BQ$32)/SQRT($BH23)</f>
        <v>4.1174894833628621E-2</v>
      </c>
    </row>
    <row r="24" spans="2:78" ht="13.5" customHeight="1" x14ac:dyDescent="0.2">
      <c r="B24" s="10">
        <v>248</v>
      </c>
      <c r="C24" s="10">
        <v>9.6780000000000008</v>
      </c>
      <c r="D24" s="10">
        <v>248.40325000000001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29.2</v>
      </c>
      <c r="Q24" s="24">
        <v>2.23</v>
      </c>
      <c r="R24" s="24">
        <v>1.82</v>
      </c>
      <c r="S24" s="24">
        <v>46.52</v>
      </c>
      <c r="T24" s="24">
        <v>114.93</v>
      </c>
      <c r="U24" s="10">
        <v>5</v>
      </c>
      <c r="V24" s="10">
        <v>3</v>
      </c>
      <c r="W24" s="10">
        <v>0</v>
      </c>
      <c r="X24" s="10">
        <v>3</v>
      </c>
      <c r="Y24" s="10">
        <v>7</v>
      </c>
      <c r="Z24" s="10">
        <v>4</v>
      </c>
      <c r="AA24" s="10">
        <v>235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0.43159999999999998</v>
      </c>
      <c r="AK24" s="10">
        <v>1.04E-2</v>
      </c>
      <c r="AL24" s="11">
        <v>3.2599999999999997E-2</v>
      </c>
      <c r="AM24" s="11">
        <v>8.0000000000000004E-4</v>
      </c>
      <c r="AN24" s="11">
        <v>1.0316000000000001</v>
      </c>
      <c r="AO24" s="11">
        <v>1.0200000000000001E-2</v>
      </c>
      <c r="AP24" s="11">
        <v>0.2291</v>
      </c>
      <c r="AQ24" s="11">
        <v>2.3E-3</v>
      </c>
      <c r="AR24" s="11">
        <v>0.87250000000000005</v>
      </c>
      <c r="AS24" s="11">
        <v>1.8800000000000001E-2</v>
      </c>
      <c r="AT24" s="11">
        <v>3.5000000000000003E-2</v>
      </c>
      <c r="AU24" s="11">
        <v>8.0000000000000004E-4</v>
      </c>
      <c r="AV24" s="11">
        <v>18.643000000000001</v>
      </c>
      <c r="AW24" s="11">
        <v>0.46179999999999999</v>
      </c>
      <c r="AX24" s="11">
        <v>0.59230000000000005</v>
      </c>
      <c r="AY24" s="11">
        <v>1.47E-2</v>
      </c>
      <c r="AZ24" s="11">
        <v>0.44217190163136116</v>
      </c>
      <c r="BA24" s="11">
        <v>16.922857142857143</v>
      </c>
      <c r="BB24" s="11">
        <v>0.88841064881237042</v>
      </c>
      <c r="BC24" s="11">
        <v>0.7415506076465892</v>
      </c>
      <c r="BD24" s="11">
        <v>0.36255455866257619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0.70450000000000002</v>
      </c>
      <c r="BJ24" s="4"/>
      <c r="BK24" s="4">
        <f>DAVERAGE(PlotSort2,"PhxRedEdge",$BR$31:$BR$32)</f>
        <v>0.69400000000000006</v>
      </c>
      <c r="BL24" s="4"/>
      <c r="BM24" s="4">
        <f>DAVERAGE(PlotSort2,"TMRed",$BR$31:$BR$32)</f>
        <v>0.70599999999999996</v>
      </c>
      <c r="BN24" s="4"/>
      <c r="BO24" s="4">
        <f>DAVERAGE(PlotSort2,"TMNIR",$BR$31:$BR$32)</f>
        <v>0.6764</v>
      </c>
      <c r="BP24" s="4"/>
      <c r="BQ24" s="4">
        <f>DAVERAGE(PlotSort2,"NDRE",$BR$31:$BR$32)</f>
        <v>-1.2842965557501503E-2</v>
      </c>
      <c r="BR24" s="4"/>
      <c r="BS24" s="4">
        <f>DAVERAGE(PlotSort2,"rvi",$BR$31:$BR$32)</f>
        <v>23.951841359773375</v>
      </c>
      <c r="BT24" s="4"/>
      <c r="BU24" s="17">
        <f>DAVERAGE(PlotSort2,"ndvi",$BR$31:$BR$32)</f>
        <v>-2.1412037037037007E-2</v>
      </c>
      <c r="BV24" s="4"/>
      <c r="BW24" s="17">
        <f>DAVERAGE(PlotSort2,"SAVI",$BR$31:$BR$32)</f>
        <v>-2.3586910327241788E-2</v>
      </c>
      <c r="BX24" s="4"/>
      <c r="BY24" s="17">
        <f>DAVERAGE(PlotSort2,"CCCI",$BR$31:$BR$32)</f>
        <v>0.44628359152773145</v>
      </c>
      <c r="BZ24" s="4"/>
    </row>
    <row r="25" spans="2:78" ht="13.5" customHeight="1" x14ac:dyDescent="0.2">
      <c r="B25" s="10">
        <v>248</v>
      </c>
      <c r="C25" s="10">
        <v>9.6859999999999999</v>
      </c>
      <c r="D25" s="10">
        <v>248.40358000000001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29.2</v>
      </c>
      <c r="Q25" s="24">
        <v>2.23</v>
      </c>
      <c r="R25" s="24">
        <v>1.82</v>
      </c>
      <c r="S25" s="24">
        <v>46.43</v>
      </c>
      <c r="T25" s="24">
        <v>115.04</v>
      </c>
      <c r="U25" s="10">
        <v>5</v>
      </c>
      <c r="V25" s="10">
        <v>3</v>
      </c>
      <c r="W25" s="10">
        <v>0</v>
      </c>
      <c r="X25" s="10">
        <v>3</v>
      </c>
      <c r="Y25" s="10">
        <v>7</v>
      </c>
      <c r="Z25" s="10">
        <v>4</v>
      </c>
      <c r="AA25" s="10">
        <v>235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0.42770000000000002</v>
      </c>
      <c r="AK25" s="10">
        <v>3.8999999999999998E-3</v>
      </c>
      <c r="AL25" s="11">
        <v>3.2599999999999997E-2</v>
      </c>
      <c r="AM25" s="11">
        <v>2.9999999999999997E-4</v>
      </c>
      <c r="AN25" s="11">
        <v>0.89649999999999996</v>
      </c>
      <c r="AO25" s="11">
        <v>2.58E-2</v>
      </c>
      <c r="AP25" s="11">
        <v>0.20100000000000001</v>
      </c>
      <c r="AQ25" s="11">
        <v>5.7999999999999996E-3</v>
      </c>
      <c r="AR25" s="11">
        <v>0.81979999999999997</v>
      </c>
      <c r="AS25" s="11">
        <v>6.3E-3</v>
      </c>
      <c r="AT25" s="11">
        <v>3.32E-2</v>
      </c>
      <c r="AU25" s="11">
        <v>2.9999999999999997E-4</v>
      </c>
      <c r="AV25" s="11">
        <v>17.216200000000001</v>
      </c>
      <c r="AW25" s="11">
        <v>0.78210000000000002</v>
      </c>
      <c r="AX25" s="11">
        <v>0.55210000000000004</v>
      </c>
      <c r="AY25" s="11">
        <v>2.5100000000000001E-2</v>
      </c>
      <c r="AZ25" s="11">
        <v>0.46620634709865882</v>
      </c>
      <c r="BA25" s="11">
        <v>16.629518072289159</v>
      </c>
      <c r="BB25" s="11">
        <v>0.88655390398086453</v>
      </c>
      <c r="BC25" s="11">
        <v>0.71717497466138391</v>
      </c>
      <c r="BD25" s="11">
        <v>0.50095489270587812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1.0010999999999999</v>
      </c>
      <c r="BJ25" s="4">
        <f>DSTDEV(PlotSort2,"PhxRed",$BS$31:$BS$32)/SQRT($BH25)</f>
        <v>3.642801120017415E-3</v>
      </c>
      <c r="BK25" s="4">
        <f>DAVERAGE(PlotSort2,"PhxRedEdge",$BS$31:$BS$32)</f>
        <v>1.0008666666666668</v>
      </c>
      <c r="BL25" s="4">
        <f>DSTDEV(PlotSort2,"PhxRedEdge",$BS$31:$BS$32)/SQRT($BH25)</f>
        <v>3.6707552961815029E-3</v>
      </c>
      <c r="BM25" s="4">
        <f>DAVERAGE(PlotSort2,"TMRed",$BS$31:$BS$32)</f>
        <v>1.0010999999999999</v>
      </c>
      <c r="BN25" s="4">
        <f>DSTDEV(PlotSort2,"TMRed",$BS$31:$BS$32)/SQRT($BH25)</f>
        <v>3.642801120017415E-3</v>
      </c>
      <c r="BO25" s="4">
        <f>DAVERAGE(PlotSort2,"TMNIR",$BS$31:$BS$32)</f>
        <v>1.0008666666666668</v>
      </c>
      <c r="BP25" s="4">
        <f>DSTDEV(PlotSort2,"TMNIR",$BS$31:$BS$32)/SQRT($BH25)</f>
        <v>3.6707552961815029E-3</v>
      </c>
      <c r="BQ25" s="4">
        <f>DAVERAGE(PlotSort2,"NDRE",$BS$31:$BS$32)</f>
        <v>0.74730081012619143</v>
      </c>
      <c r="BR25" s="4">
        <f>DSTDEV(PlotSort2,"NDRE",$BS$31:$BS$32)/SQRT($BH25)</f>
        <v>2.2704509250766514E-3</v>
      </c>
      <c r="BS25" s="4">
        <f>DAVERAGE(PlotSort2,"rvi",$BS$31:$BS$32)</f>
        <v>1.2604241455756899</v>
      </c>
      <c r="BT25" s="4">
        <f>DSTDEV(PlotSort2,"rvi",$BS$31:$BS$32)/SQRT($BH25)</f>
        <v>3.6939894523814409E-3</v>
      </c>
      <c r="BU25" s="17">
        <f>DAVERAGE(PlotSort2,"ndvi",$BS$31:$BS$32)</f>
        <v>0.11520557130726843</v>
      </c>
      <c r="BV25" s="4">
        <f>DSTDEV(PlotSort2,"ndvi",$BS$31:$BS$32)/SQRT($BH25)</f>
        <v>1.4470126867753455E-3</v>
      </c>
      <c r="BW25" s="17">
        <f>DAVERAGE(PlotSort2,"SAVI",$BS$31:$BS$32)</f>
        <v>0.17159058689113263</v>
      </c>
      <c r="BX25" s="4">
        <f>DSTDEV(PlotSort2,"SAVI",$BS$31:$BS$32)/SQRT($BH25)</f>
        <v>1.9829993661918763E-3</v>
      </c>
      <c r="BY25" s="17">
        <f>DAVERAGE(PlotSort2,"CCCI",$BS$31:$BS$32)</f>
        <v>13.057489674353002</v>
      </c>
      <c r="BZ25" s="4">
        <f>DSTDEV(PlotSort2,"CCCI",$BS$31:$BS$32)/SQRT($BH25)</f>
        <v>3.5713398214362965E-2</v>
      </c>
    </row>
    <row r="26" spans="2:78" ht="13.5" customHeight="1" x14ac:dyDescent="0.2">
      <c r="B26" s="10">
        <v>248</v>
      </c>
      <c r="C26" s="10">
        <v>9.9049999999999994</v>
      </c>
      <c r="D26" s="10">
        <v>248.41271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29.2</v>
      </c>
      <c r="Q26" s="24">
        <v>2.23</v>
      </c>
      <c r="R26" s="24">
        <v>1.82</v>
      </c>
      <c r="S26" s="24">
        <v>43.97</v>
      </c>
      <c r="T26" s="24">
        <v>118.05</v>
      </c>
      <c r="U26" s="10">
        <v>5</v>
      </c>
      <c r="V26" s="10">
        <v>3</v>
      </c>
      <c r="W26" s="10">
        <v>0</v>
      </c>
      <c r="X26" s="10">
        <v>3</v>
      </c>
      <c r="Y26" s="10">
        <v>7</v>
      </c>
      <c r="Z26" s="10">
        <v>4</v>
      </c>
      <c r="AA26" s="10">
        <v>235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0.4672</v>
      </c>
      <c r="AK26" s="10">
        <v>5.0000000000000001E-3</v>
      </c>
      <c r="AL26" s="11">
        <v>2.1499999999999998E-2</v>
      </c>
      <c r="AM26" s="11">
        <v>2.0000000000000001E-4</v>
      </c>
      <c r="AN26" s="11">
        <v>1.2364999999999999</v>
      </c>
      <c r="AO26" s="11">
        <v>1.7899999999999999E-2</v>
      </c>
      <c r="AP26" s="11">
        <v>0.16370000000000001</v>
      </c>
      <c r="AQ26" s="11">
        <v>2.3999999999999998E-3</v>
      </c>
      <c r="AR26" s="11">
        <v>0.91049999999999998</v>
      </c>
      <c r="AS26" s="11">
        <v>1.3899999999999999E-2</v>
      </c>
      <c r="AT26" s="11">
        <v>2.2200000000000001E-2</v>
      </c>
      <c r="AU26" s="11">
        <v>2.9999999999999997E-4</v>
      </c>
      <c r="AV26" s="11">
        <v>21.1203</v>
      </c>
      <c r="AW26" s="11">
        <v>0.28499999999999998</v>
      </c>
      <c r="AX26" s="11">
        <v>0.41</v>
      </c>
      <c r="AY26" s="11">
        <v>5.4999999999999997E-3</v>
      </c>
      <c r="AZ26" s="11">
        <v>0.42931845912497818</v>
      </c>
      <c r="BA26" s="11">
        <v>18.468468468468465</v>
      </c>
      <c r="BB26" s="11">
        <v>0.89726978250809808</v>
      </c>
      <c r="BC26" s="11">
        <v>0.62400772366444968</v>
      </c>
      <c r="BD26" s="11">
        <v>0.26752316708387303</v>
      </c>
      <c r="BE26" s="27"/>
    </row>
    <row r="27" spans="2:78" ht="13.5" customHeight="1" x14ac:dyDescent="0.2">
      <c r="B27" s="10">
        <v>248</v>
      </c>
      <c r="C27" s="10">
        <v>9.8970000000000002</v>
      </c>
      <c r="D27" s="10">
        <v>248.41238000000001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29.2</v>
      </c>
      <c r="Q27" s="24">
        <v>2.23</v>
      </c>
      <c r="R27" s="24">
        <v>1.82</v>
      </c>
      <c r="S27" s="24">
        <v>44.06</v>
      </c>
      <c r="T27" s="24">
        <v>117.94</v>
      </c>
      <c r="U27" s="10">
        <v>5</v>
      </c>
      <c r="V27" s="10">
        <v>3</v>
      </c>
      <c r="W27" s="10">
        <v>0</v>
      </c>
      <c r="X27" s="10">
        <v>3</v>
      </c>
      <c r="Y27" s="10">
        <v>7</v>
      </c>
      <c r="Z27" s="10">
        <v>4</v>
      </c>
      <c r="AA27" s="10">
        <v>235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0.49769999999999998</v>
      </c>
      <c r="AK27" s="10">
        <v>2.5499999999999998E-2</v>
      </c>
      <c r="AL27" s="11">
        <v>2.3400000000000001E-2</v>
      </c>
      <c r="AM27" s="11">
        <v>1.1999999999999999E-3</v>
      </c>
      <c r="AN27" s="11">
        <v>1.1757</v>
      </c>
      <c r="AO27" s="11">
        <v>1.77E-2</v>
      </c>
      <c r="AP27" s="11">
        <v>0.15870000000000001</v>
      </c>
      <c r="AQ27" s="11">
        <v>2.3999999999999998E-3</v>
      </c>
      <c r="AR27" s="11">
        <v>0.98699999999999999</v>
      </c>
      <c r="AS27" s="11">
        <v>5.0099999999999999E-2</v>
      </c>
      <c r="AT27" s="11">
        <v>2.4500000000000001E-2</v>
      </c>
      <c r="AU27" s="11">
        <v>1.1999999999999999E-3</v>
      </c>
      <c r="AV27" s="11">
        <v>20.679400000000001</v>
      </c>
      <c r="AW27" s="11">
        <v>0.63019999999999998</v>
      </c>
      <c r="AX27" s="11">
        <v>0.40910000000000002</v>
      </c>
      <c r="AY27" s="11">
        <v>1.2500000000000001E-2</v>
      </c>
      <c r="AZ27" s="11">
        <v>0.44100035223670303</v>
      </c>
      <c r="BA27" s="11">
        <v>16.697959183673468</v>
      </c>
      <c r="BB27" s="11">
        <v>0.88699261992619916</v>
      </c>
      <c r="BC27" s="11">
        <v>0.61793059125964012</v>
      </c>
      <c r="BD27" s="11">
        <v>0.36001607965128879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6.2899999999999998E-2</v>
      </c>
      <c r="BJ27" s="4">
        <f>DSTDEV(PlotSort2,"PhxRed",$BT$31:$BT$32)/SQRT($BH27)</f>
        <v>6.9000000000000632E-3</v>
      </c>
      <c r="BK27" s="4">
        <f>DAVERAGE(PlotSort2,"PhxRedEdge",$BT$31:$BT$32)</f>
        <v>0.15609999999999999</v>
      </c>
      <c r="BL27" s="4">
        <f>DSTDEV(PlotSort2,"PhxRedEdge",$BT$31:$BT$32)/SQRT($BH27)</f>
        <v>7.3000000000000009E-3</v>
      </c>
      <c r="BM27" s="4">
        <f>DAVERAGE(PlotSort2,"TMRed",$BT$31:$BT$32)</f>
        <v>6.384999999999999E-2</v>
      </c>
      <c r="BN27" s="4">
        <f>DSTDEV(PlotSort2,"TMRed",$BT$31:$BT$32)/SQRT($BH27)</f>
        <v>6.6500000000000456E-3</v>
      </c>
      <c r="BO27" s="4">
        <f>DAVERAGE(PlotSort2,"TMNIR",$BT$31:$BT$32)</f>
        <v>0.31264999999999998</v>
      </c>
      <c r="BP27" s="4">
        <f>DSTDEV(PlotSort2,"TMNIR",$BT$31:$BT$32)/SQRT($BH27)</f>
        <v>8.949999999999984E-3</v>
      </c>
      <c r="BQ27" s="4">
        <f>DAVERAGE(PlotSort2,"NDRE",$BT$31:$BT$32)</f>
        <v>0.3342530044996298</v>
      </c>
      <c r="BR27" s="4">
        <f>DSTDEV(PlotSort2,"NDRE",$BT$31:$BT$32)/SQRT($BH27)</f>
        <v>8.0674374893205114E-3</v>
      </c>
      <c r="BS27" s="4">
        <f>DAVERAGE(PlotSort2,"rvi",$BT$31:$BT$32)</f>
        <v>4.9355713435500679</v>
      </c>
      <c r="BT27" s="4">
        <f>DSTDEV(PlotSort2,"rvi",$BT$31:$BT$32)/SQRT($BH27)</f>
        <v>0.37386921589049255</v>
      </c>
      <c r="BU27" s="17">
        <f>DAVERAGE(PlotSort2,"ndvi",$BT$31:$BT$32)</f>
        <v>0.66170627159890805</v>
      </c>
      <c r="BV27" s="4">
        <f>DSTDEV(PlotSort2,"ndvi",$BT$31:$BT$32)/SQRT($BH27)</f>
        <v>2.1308413909543078E-2</v>
      </c>
      <c r="BW27" s="17">
        <f>DAVERAGE(PlotSort2,"SAVI",$BT$31:$BT$32)</f>
        <v>0.42584921119858393</v>
      </c>
      <c r="BX27" s="4">
        <f>DSTDEV(PlotSort2,"SAVI",$BT$31:$BT$32)/SQRT($BH27)</f>
        <v>3.643180484538433E-3</v>
      </c>
      <c r="BY27" s="17">
        <f>DAVERAGE(PlotSort2,"CCCI",$BT$31:$BT$32)</f>
        <v>0.4057032162797321</v>
      </c>
      <c r="BZ27" s="4">
        <f>DSTDEV(PlotSort2,"CCCI",$BT$31:$BT$32)/SQRT($BH27)</f>
        <v>1.9495355445161785E-2</v>
      </c>
    </row>
    <row r="28" spans="2:78" ht="13.5" customHeight="1" x14ac:dyDescent="0.2">
      <c r="B28" s="10">
        <v>248</v>
      </c>
      <c r="C28" s="10">
        <v>9.8889999999999993</v>
      </c>
      <c r="D28" s="10">
        <v>248.41203999999999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29.2</v>
      </c>
      <c r="Q28" s="24">
        <v>2.23</v>
      </c>
      <c r="R28" s="24">
        <v>1.82</v>
      </c>
      <c r="S28" s="24">
        <v>44.15</v>
      </c>
      <c r="T28" s="24">
        <v>117.83</v>
      </c>
      <c r="U28" s="10">
        <v>5</v>
      </c>
      <c r="V28" s="10">
        <v>3</v>
      </c>
      <c r="W28" s="10">
        <v>0</v>
      </c>
      <c r="X28" s="10">
        <v>3</v>
      </c>
      <c r="Y28" s="10">
        <v>7</v>
      </c>
      <c r="Z28" s="10">
        <v>4</v>
      </c>
      <c r="AA28" s="10">
        <v>235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0.4199</v>
      </c>
      <c r="AK28" s="10">
        <v>1.77E-2</v>
      </c>
      <c r="AL28" s="11">
        <v>2.01E-2</v>
      </c>
      <c r="AM28" s="11">
        <v>8.0000000000000004E-4</v>
      </c>
      <c r="AN28" s="11">
        <v>1.0647</v>
      </c>
      <c r="AO28" s="11">
        <v>6.0400000000000002E-2</v>
      </c>
      <c r="AP28" s="11">
        <v>0.14660000000000001</v>
      </c>
      <c r="AQ28" s="11">
        <v>8.3000000000000001E-3</v>
      </c>
      <c r="AR28" s="11">
        <v>0.83279999999999998</v>
      </c>
      <c r="AS28" s="11">
        <v>3.2599999999999997E-2</v>
      </c>
      <c r="AT28" s="11">
        <v>2.1100000000000001E-2</v>
      </c>
      <c r="AU28" s="11">
        <v>8.0000000000000004E-4</v>
      </c>
      <c r="AV28" s="11">
        <v>18.934200000000001</v>
      </c>
      <c r="AW28" s="11">
        <v>0.65310000000000001</v>
      </c>
      <c r="AX28" s="11">
        <v>0.38190000000000002</v>
      </c>
      <c r="AY28" s="11">
        <v>1.32E-2</v>
      </c>
      <c r="AZ28" s="11">
        <v>0.44522232734153266</v>
      </c>
      <c r="BA28" s="11">
        <v>18.099526066350712</v>
      </c>
      <c r="BB28" s="11">
        <v>0.89528535980148882</v>
      </c>
      <c r="BC28" s="11">
        <v>0.59933554817275747</v>
      </c>
      <c r="BD28" s="11">
        <v>0.36030953202440652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3.6049999999999999E-2</v>
      </c>
      <c r="BJ28" s="4">
        <f>DSTDEV(PlotSort2,"PhxRed",$BU$31:$BU$32)/SQRT($BH28)</f>
        <v>6.5500000000000003E-3</v>
      </c>
      <c r="BK28" s="4">
        <f>DAVERAGE(PlotSort2,"PhxRedEdge",$BU$31:$BU$32)</f>
        <v>0.14855000000000002</v>
      </c>
      <c r="BL28" s="4">
        <f>DSTDEV(PlotSort2,"PhxRedEdge",$BU$31:$BU$32)/SQRT($BH28)</f>
        <v>3.9499999999999952E-3</v>
      </c>
      <c r="BM28" s="4">
        <f>DAVERAGE(PlotSort2,"TMRed",$BU$31:$BU$32)</f>
        <v>3.6600000000000001E-2</v>
      </c>
      <c r="BN28" s="4">
        <f>DSTDEV(PlotSort2,"TMRed",$BU$31:$BU$32)/SQRT($BH28)</f>
        <v>6.1999999999999859E-3</v>
      </c>
      <c r="BO28" s="4">
        <f>DAVERAGE(PlotSort2,"TMNIR",$BU$31:$BU$32)</f>
        <v>0.37424999999999997</v>
      </c>
      <c r="BP28" s="4">
        <f>DSTDEV(PlotSort2,"TMNIR",$BU$31:$BU$32)/SQRT($BH28)</f>
        <v>5.0500000000000258E-3</v>
      </c>
      <c r="BQ28" s="4">
        <f>DAVERAGE(PlotSort2,"NDRE",$BU$31:$BU$32)</f>
        <v>0.43180559542706298</v>
      </c>
      <c r="BR28" s="4">
        <f>DSTDEV(PlotSort2,"NDRE",$BU$31:$BU$32)/SQRT($BH28)</f>
        <v>5.3294765853931503E-3</v>
      </c>
      <c r="BS28" s="4">
        <f>DAVERAGE(PlotSort2,"rvi",$BU$31:$BU$32)</f>
        <v>10.503443187407772</v>
      </c>
      <c r="BT28" s="4">
        <f>DSTDEV(PlotSort2,"rvi",$BU$31:$BU$32)/SQRT($BH28)</f>
        <v>1.6412936546974921</v>
      </c>
      <c r="BU28" s="17">
        <f>DAVERAGE(PlotSort2,"ndvi",$BU$31:$BU$32)</f>
        <v>0.82252615088435987</v>
      </c>
      <c r="BV28" s="4">
        <f>DSTDEV(PlotSort2,"ndvi",$BU$31:$BU$32)/SQRT($BH28)</f>
        <v>2.5321696963488068E-2</v>
      </c>
      <c r="BW28" s="17">
        <f>DAVERAGE(PlotSort2,"SAVI",$BU$31:$BU$32)</f>
        <v>0.55615478211550384</v>
      </c>
      <c r="BX28" s="4">
        <f>DSTDEV(PlotSort2,"SAVI",$BU$31:$BU$32)/SQRT($BH28)</f>
        <v>8.7629591028154374E-3</v>
      </c>
      <c r="BY28" s="17">
        <f>DAVERAGE(PlotSort2,"CCCI",$BU$31:$BU$32)</f>
        <v>0.49771480861909201</v>
      </c>
      <c r="BZ28" s="4">
        <f>DSTDEV(PlotSort2,"CCCI",$BU$31:$BU$32)/SQRT($BH28)</f>
        <v>4.687627559284327E-2</v>
      </c>
    </row>
    <row r="29" spans="2:78" ht="13.5" customHeight="1" x14ac:dyDescent="0.2">
      <c r="B29" s="10">
        <v>248</v>
      </c>
      <c r="C29" s="10">
        <v>9.8810000000000002</v>
      </c>
      <c r="D29" s="10">
        <v>248.41171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29.2</v>
      </c>
      <c r="Q29" s="24">
        <v>2.23</v>
      </c>
      <c r="R29" s="24">
        <v>1.82</v>
      </c>
      <c r="S29" s="24">
        <v>44.24</v>
      </c>
      <c r="T29" s="24">
        <v>117.71</v>
      </c>
      <c r="U29" s="10">
        <v>5</v>
      </c>
      <c r="V29" s="10">
        <v>3</v>
      </c>
      <c r="W29" s="10">
        <v>0</v>
      </c>
      <c r="X29" s="10">
        <v>3</v>
      </c>
      <c r="Y29" s="10">
        <v>7</v>
      </c>
      <c r="Z29" s="10">
        <v>4</v>
      </c>
      <c r="AA29" s="10">
        <v>235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0.43140000000000001</v>
      </c>
      <c r="AK29" s="10">
        <v>5.9999999999999995E-4</v>
      </c>
      <c r="AL29" s="11">
        <v>2.1100000000000001E-2</v>
      </c>
      <c r="AM29" s="11">
        <v>0</v>
      </c>
      <c r="AN29" s="11">
        <v>1.0470999999999999</v>
      </c>
      <c r="AO29" s="11">
        <v>3.2800000000000003E-2</v>
      </c>
      <c r="AP29" s="11">
        <v>0.1472</v>
      </c>
      <c r="AQ29" s="11">
        <v>4.5999999999999999E-3</v>
      </c>
      <c r="AR29" s="11">
        <v>0.85329999999999995</v>
      </c>
      <c r="AS29" s="11">
        <v>1.83E-2</v>
      </c>
      <c r="AT29" s="11">
        <v>2.1999999999999999E-2</v>
      </c>
      <c r="AU29" s="11">
        <v>5.0000000000000001E-4</v>
      </c>
      <c r="AV29" s="11">
        <v>18.2624</v>
      </c>
      <c r="AW29" s="11">
        <v>0.54700000000000004</v>
      </c>
      <c r="AX29" s="11">
        <v>0.37559999999999999</v>
      </c>
      <c r="AY29" s="11">
        <v>1.1299999999999999E-2</v>
      </c>
      <c r="AZ29" s="11">
        <v>0.43687834736036729</v>
      </c>
      <c r="BA29" s="11">
        <v>17.072727272727274</v>
      </c>
      <c r="BB29" s="11">
        <v>0.88933601609657942</v>
      </c>
      <c r="BC29" s="11">
        <v>0.59090909090909083</v>
      </c>
      <c r="BD29" s="11">
        <v>0.33071199074965862</v>
      </c>
      <c r="BE29" s="27"/>
      <c r="BF29" s="5"/>
    </row>
    <row r="30" spans="2:78" ht="13.5" customHeight="1" x14ac:dyDescent="0.2">
      <c r="B30" s="10">
        <v>248</v>
      </c>
      <c r="C30" s="10">
        <v>9.8729999999999993</v>
      </c>
      <c r="D30" s="10">
        <v>248.41138000000001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29.2</v>
      </c>
      <c r="Q30" s="24">
        <v>2.23</v>
      </c>
      <c r="R30" s="24">
        <v>1.82</v>
      </c>
      <c r="S30" s="24">
        <v>44.32</v>
      </c>
      <c r="T30" s="24">
        <v>117.6</v>
      </c>
      <c r="U30" s="10">
        <v>5</v>
      </c>
      <c r="V30" s="10">
        <v>3</v>
      </c>
      <c r="W30" s="10">
        <v>0</v>
      </c>
      <c r="X30" s="10">
        <v>3</v>
      </c>
      <c r="Y30" s="10">
        <v>7</v>
      </c>
      <c r="Z30" s="10">
        <v>4</v>
      </c>
      <c r="AA30" s="10">
        <v>235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0.39439999999999997</v>
      </c>
      <c r="AK30" s="10">
        <v>1.2999999999999999E-2</v>
      </c>
      <c r="AL30" s="11">
        <v>1.9699999999999999E-2</v>
      </c>
      <c r="AM30" s="11">
        <v>5.9999999999999995E-4</v>
      </c>
      <c r="AN30" s="11">
        <v>0.996</v>
      </c>
      <c r="AO30" s="11">
        <v>1.15E-2</v>
      </c>
      <c r="AP30" s="11">
        <v>0.1429</v>
      </c>
      <c r="AQ30" s="11">
        <v>1.6000000000000001E-3</v>
      </c>
      <c r="AR30" s="11">
        <v>0.75229999999999997</v>
      </c>
      <c r="AS30" s="11">
        <v>1.2999999999999999E-2</v>
      </c>
      <c r="AT30" s="11">
        <v>1.9800000000000002E-2</v>
      </c>
      <c r="AU30" s="11">
        <v>2.9999999999999997E-4</v>
      </c>
      <c r="AV30" s="11">
        <v>19.992999999999999</v>
      </c>
      <c r="AW30" s="11">
        <v>1.8700000000000001E-2</v>
      </c>
      <c r="AX30" s="11">
        <v>0.41959999999999997</v>
      </c>
      <c r="AY30" s="11">
        <v>4.0000000000000002E-4</v>
      </c>
      <c r="AZ30" s="11">
        <v>0.49191111111111102</v>
      </c>
      <c r="BA30" s="11">
        <v>21.19191919191919</v>
      </c>
      <c r="BB30" s="11">
        <v>0.90987710514337738</v>
      </c>
      <c r="BC30" s="11">
        <v>0.63838620395997436</v>
      </c>
      <c r="BD30" s="11">
        <v>0.57394112542289211</v>
      </c>
      <c r="BE30" s="27"/>
      <c r="BF30" s="5"/>
      <c r="BH30" s="19" t="s">
        <v>116</v>
      </c>
    </row>
    <row r="31" spans="2:78" ht="13.5" customHeight="1" x14ac:dyDescent="0.2">
      <c r="B31" s="10">
        <v>248</v>
      </c>
      <c r="C31" s="10">
        <v>9.8629999999999995</v>
      </c>
      <c r="D31" s="10">
        <v>248.41095999999999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29.2</v>
      </c>
      <c r="Q31" s="24">
        <v>2.23</v>
      </c>
      <c r="R31" s="24">
        <v>1.82</v>
      </c>
      <c r="S31" s="24">
        <v>44.44</v>
      </c>
      <c r="T31" s="24">
        <v>117.46</v>
      </c>
      <c r="U31" s="10">
        <v>5</v>
      </c>
      <c r="V31" s="10">
        <v>3</v>
      </c>
      <c r="W31" s="10">
        <v>0</v>
      </c>
      <c r="X31" s="10">
        <v>3</v>
      </c>
      <c r="Y31" s="10">
        <v>7</v>
      </c>
      <c r="Z31" s="10">
        <v>4</v>
      </c>
      <c r="AA31" s="10">
        <v>235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0.43419999999999997</v>
      </c>
      <c r="AK31" s="10">
        <v>2.5999999999999999E-3</v>
      </c>
      <c r="AL31" s="11">
        <v>2.2200000000000001E-2</v>
      </c>
      <c r="AM31" s="11">
        <v>1E-4</v>
      </c>
      <c r="AN31" s="11">
        <v>1.0343</v>
      </c>
      <c r="AO31" s="11">
        <v>2.5399999999999999E-2</v>
      </c>
      <c r="AP31" s="11">
        <v>0.15240000000000001</v>
      </c>
      <c r="AQ31" s="11">
        <v>3.7000000000000002E-3</v>
      </c>
      <c r="AR31" s="11">
        <v>0.84440000000000004</v>
      </c>
      <c r="AS31" s="11">
        <v>3.0999999999999999E-3</v>
      </c>
      <c r="AT31" s="11">
        <v>2.2800000000000001E-2</v>
      </c>
      <c r="AU31" s="11">
        <v>1E-4</v>
      </c>
      <c r="AV31" s="11">
        <v>17.2806</v>
      </c>
      <c r="AW31" s="11">
        <v>0.7883</v>
      </c>
      <c r="AX31" s="11">
        <v>0.372</v>
      </c>
      <c r="AY31" s="11">
        <v>1.7000000000000001E-2</v>
      </c>
      <c r="AZ31" s="11">
        <v>0.41876430205949655</v>
      </c>
      <c r="BA31" s="11">
        <v>16.315789473684209</v>
      </c>
      <c r="BB31" s="11">
        <v>0.88449848024316113</v>
      </c>
      <c r="BC31" s="11">
        <v>0.58538220831470722</v>
      </c>
      <c r="BD31" s="11">
        <v>0.2434952236184591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248</v>
      </c>
      <c r="C32" s="10">
        <v>9.8550000000000004</v>
      </c>
      <c r="D32" s="10">
        <v>248.41063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29.2</v>
      </c>
      <c r="Q32" s="24">
        <v>2.23</v>
      </c>
      <c r="R32" s="24">
        <v>1.82</v>
      </c>
      <c r="S32" s="24">
        <v>44.52</v>
      </c>
      <c r="T32" s="24">
        <v>117.34</v>
      </c>
      <c r="U32" s="10">
        <v>5</v>
      </c>
      <c r="V32" s="10">
        <v>3</v>
      </c>
      <c r="W32" s="10">
        <v>0</v>
      </c>
      <c r="X32" s="10">
        <v>3</v>
      </c>
      <c r="Y32" s="10">
        <v>7</v>
      </c>
      <c r="Z32" s="10">
        <v>4</v>
      </c>
      <c r="AA32" s="10">
        <v>235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0.38579999999999998</v>
      </c>
      <c r="AK32" s="10">
        <v>6.0000000000000001E-3</v>
      </c>
      <c r="AL32" s="11">
        <v>2.01E-2</v>
      </c>
      <c r="AM32" s="11">
        <v>2.9999999999999997E-4</v>
      </c>
      <c r="AN32" s="11">
        <v>0.95669999999999999</v>
      </c>
      <c r="AO32" s="11">
        <v>5.91E-2</v>
      </c>
      <c r="AP32" s="11">
        <v>0.14410000000000001</v>
      </c>
      <c r="AQ32" s="11">
        <v>8.8999999999999999E-3</v>
      </c>
      <c r="AR32" s="11">
        <v>0.77690000000000003</v>
      </c>
      <c r="AS32" s="11">
        <v>2.6800000000000001E-2</v>
      </c>
      <c r="AT32" s="11">
        <v>2.1499999999999998E-2</v>
      </c>
      <c r="AU32" s="11">
        <v>6.9999999999999999E-4</v>
      </c>
      <c r="AV32" s="11">
        <v>19.537400000000002</v>
      </c>
      <c r="AW32" s="11">
        <v>0.67390000000000005</v>
      </c>
      <c r="AX32" s="11">
        <v>0.42959999999999998</v>
      </c>
      <c r="AY32" s="11">
        <v>1.4800000000000001E-2</v>
      </c>
      <c r="AZ32" s="11">
        <v>0.49764685375631862</v>
      </c>
      <c r="BA32" s="11">
        <v>19.981395348837211</v>
      </c>
      <c r="BB32" s="11">
        <v>0.90467745510973163</v>
      </c>
      <c r="BC32" s="11">
        <v>0.64362317316791073</v>
      </c>
      <c r="BD32" s="11">
        <v>0.62046552653371112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248</v>
      </c>
      <c r="C33" s="10">
        <v>9.8480000000000008</v>
      </c>
      <c r="D33" s="10">
        <v>248.41032999999999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29.2</v>
      </c>
      <c r="Q33" s="24">
        <v>2.23</v>
      </c>
      <c r="R33" s="24">
        <v>1.82</v>
      </c>
      <c r="S33" s="24">
        <v>44.6</v>
      </c>
      <c r="T33" s="24">
        <v>117.25</v>
      </c>
      <c r="U33" s="10">
        <v>5</v>
      </c>
      <c r="V33" s="10">
        <v>3</v>
      </c>
      <c r="W33" s="10">
        <v>0</v>
      </c>
      <c r="X33" s="10">
        <v>3</v>
      </c>
      <c r="Y33" s="10">
        <v>7</v>
      </c>
      <c r="Z33" s="10">
        <v>4</v>
      </c>
      <c r="AA33" s="10">
        <v>235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0.3871</v>
      </c>
      <c r="AK33" s="10">
        <v>6.4999999999999997E-3</v>
      </c>
      <c r="AL33" s="11">
        <v>2.06E-2</v>
      </c>
      <c r="AM33" s="11">
        <v>2.9999999999999997E-4</v>
      </c>
      <c r="AN33" s="11">
        <v>0.96489999999999998</v>
      </c>
      <c r="AO33" s="11">
        <v>1.3299999999999999E-2</v>
      </c>
      <c r="AP33" s="11">
        <v>0.1482</v>
      </c>
      <c r="AQ33" s="11">
        <v>2E-3</v>
      </c>
      <c r="AR33" s="11">
        <v>0.74780000000000002</v>
      </c>
      <c r="AS33" s="11">
        <v>2.5499999999999998E-2</v>
      </c>
      <c r="AT33" s="11">
        <v>2.1100000000000001E-2</v>
      </c>
      <c r="AU33" s="11">
        <v>6.9999999999999999E-4</v>
      </c>
      <c r="AV33" s="11">
        <v>18.308199999999999</v>
      </c>
      <c r="AW33" s="11">
        <v>0.45550000000000002</v>
      </c>
      <c r="AX33" s="11">
        <v>0.41010000000000002</v>
      </c>
      <c r="AY33" s="11">
        <v>1.0200000000000001E-2</v>
      </c>
      <c r="AZ33" s="11">
        <v>0.46910263299301452</v>
      </c>
      <c r="BA33" s="11">
        <v>19.436018957345972</v>
      </c>
      <c r="BB33" s="11">
        <v>0.90213358070500926</v>
      </c>
      <c r="BC33" s="11">
        <v>0.62661082474226804</v>
      </c>
      <c r="BD33" s="11">
        <v>0.47202172201820453</v>
      </c>
      <c r="BE33" s="27"/>
      <c r="BF33" s="5"/>
    </row>
    <row r="34" spans="2:66" ht="13.5" customHeight="1" x14ac:dyDescent="0.2">
      <c r="B34" s="10">
        <v>248</v>
      </c>
      <c r="C34" s="10">
        <v>9.92</v>
      </c>
      <c r="D34" s="10">
        <v>248.41333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29.2</v>
      </c>
      <c r="Q34" s="24">
        <v>2.23</v>
      </c>
      <c r="R34" s="24">
        <v>1.82</v>
      </c>
      <c r="S34" s="24">
        <v>43.8</v>
      </c>
      <c r="T34" s="24">
        <v>118.27</v>
      </c>
      <c r="U34" s="10">
        <v>5</v>
      </c>
      <c r="V34" s="10">
        <v>3</v>
      </c>
      <c r="W34" s="10">
        <v>0</v>
      </c>
      <c r="X34" s="10">
        <v>3</v>
      </c>
      <c r="Y34" s="10">
        <v>7</v>
      </c>
      <c r="Z34" s="10">
        <v>4</v>
      </c>
      <c r="AA34" s="10">
        <v>235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0.52159999999999995</v>
      </c>
      <c r="AK34" s="10">
        <v>5.7200000000000001E-2</v>
      </c>
      <c r="AL34" s="11">
        <v>2.3199999999999998E-2</v>
      </c>
      <c r="AM34" s="11">
        <v>2.5000000000000001E-3</v>
      </c>
      <c r="AN34" s="11">
        <v>1.4059999999999999</v>
      </c>
      <c r="AO34" s="11">
        <v>0.1641</v>
      </c>
      <c r="AP34" s="11">
        <v>0.17960000000000001</v>
      </c>
      <c r="AQ34" s="11">
        <v>2.1000000000000001E-2</v>
      </c>
      <c r="AR34" s="11">
        <v>0.99550000000000005</v>
      </c>
      <c r="AS34" s="11">
        <v>0.13189999999999999</v>
      </c>
      <c r="AT34" s="11">
        <v>2.3400000000000001E-2</v>
      </c>
      <c r="AU34" s="11">
        <v>3.0999999999999999E-3</v>
      </c>
      <c r="AV34" s="11">
        <v>28.337900000000001</v>
      </c>
      <c r="AW34" s="11">
        <v>3.7627000000000002</v>
      </c>
      <c r="AX34" s="11">
        <v>0.53159999999999996</v>
      </c>
      <c r="AY34" s="11">
        <v>7.0599999999999996E-2</v>
      </c>
      <c r="AZ34" s="11">
        <v>0.49493813273340831</v>
      </c>
      <c r="BA34" s="11">
        <v>22.717948717948715</v>
      </c>
      <c r="BB34" s="11">
        <v>0.91567567567567576</v>
      </c>
      <c r="BC34" s="11">
        <v>0.72255924170616115</v>
      </c>
      <c r="BD34" s="11">
        <v>0.57345497145361035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248</v>
      </c>
      <c r="C35" s="10">
        <v>9.9269999999999996</v>
      </c>
      <c r="D35" s="10">
        <v>248.41363000000001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29.2</v>
      </c>
      <c r="Q35" s="24">
        <v>2.23</v>
      </c>
      <c r="R35" s="24">
        <v>1.82</v>
      </c>
      <c r="S35" s="24">
        <v>43.73</v>
      </c>
      <c r="T35" s="24">
        <v>118.37</v>
      </c>
      <c r="U35" s="10">
        <v>5</v>
      </c>
      <c r="V35" s="10">
        <v>3</v>
      </c>
      <c r="W35" s="10">
        <v>0</v>
      </c>
      <c r="X35" s="10">
        <v>3</v>
      </c>
      <c r="Y35" s="10">
        <v>7</v>
      </c>
      <c r="Z35" s="10">
        <v>4</v>
      </c>
      <c r="AA35" s="10">
        <v>235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0.51780000000000004</v>
      </c>
      <c r="AK35" s="10">
        <v>2.4799999999999999E-2</v>
      </c>
      <c r="AL35" s="11">
        <v>2.2700000000000001E-2</v>
      </c>
      <c r="AM35" s="11">
        <v>1.1000000000000001E-3</v>
      </c>
      <c r="AN35" s="11">
        <v>1.3375999999999999</v>
      </c>
      <c r="AO35" s="11">
        <v>7.7100000000000002E-2</v>
      </c>
      <c r="AP35" s="11">
        <v>0.1681</v>
      </c>
      <c r="AQ35" s="11">
        <v>9.7000000000000003E-3</v>
      </c>
      <c r="AR35" s="11">
        <v>0.9718</v>
      </c>
      <c r="AS35" s="11">
        <v>1.9699999999999999E-2</v>
      </c>
      <c r="AT35" s="11">
        <v>2.2499999999999999E-2</v>
      </c>
      <c r="AU35" s="11">
        <v>5.0000000000000001E-4</v>
      </c>
      <c r="AV35" s="11">
        <v>27.191800000000001</v>
      </c>
      <c r="AW35" s="11">
        <v>1.8553999999999999</v>
      </c>
      <c r="AX35" s="11">
        <v>0.50209999999999999</v>
      </c>
      <c r="AY35" s="11">
        <v>3.4299999999999997E-2</v>
      </c>
      <c r="AZ35" s="11">
        <v>0.49835869889585194</v>
      </c>
      <c r="BA35" s="11">
        <v>22.315555555555555</v>
      </c>
      <c r="BB35" s="11">
        <v>0.91422035836828064</v>
      </c>
      <c r="BC35" s="11">
        <v>0.7021276595744681</v>
      </c>
      <c r="BD35" s="11">
        <v>0.59618267783816359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248</v>
      </c>
      <c r="C36" s="10">
        <v>9.9350000000000005</v>
      </c>
      <c r="D36" s="10">
        <v>248.41396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29.2</v>
      </c>
      <c r="Q36" s="24">
        <v>2.23</v>
      </c>
      <c r="R36" s="24">
        <v>1.82</v>
      </c>
      <c r="S36" s="24">
        <v>43.64</v>
      </c>
      <c r="T36" s="24">
        <v>118.49</v>
      </c>
      <c r="U36" s="10">
        <v>5</v>
      </c>
      <c r="V36" s="10">
        <v>3</v>
      </c>
      <c r="W36" s="10">
        <v>0</v>
      </c>
      <c r="X36" s="10">
        <v>3</v>
      </c>
      <c r="Y36" s="10">
        <v>7</v>
      </c>
      <c r="Z36" s="10">
        <v>4</v>
      </c>
      <c r="AA36" s="10">
        <v>235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0.53759999999999997</v>
      </c>
      <c r="AK36" s="10">
        <v>1.4E-2</v>
      </c>
      <c r="AL36" s="11">
        <v>2.3099999999999999E-2</v>
      </c>
      <c r="AM36" s="11">
        <v>5.9999999999999995E-4</v>
      </c>
      <c r="AN36" s="11">
        <v>1.4392</v>
      </c>
      <c r="AO36" s="11">
        <v>1.6899999999999998E-2</v>
      </c>
      <c r="AP36" s="11">
        <v>0.1777</v>
      </c>
      <c r="AQ36" s="11">
        <v>2.0999999999999999E-3</v>
      </c>
      <c r="AR36" s="11">
        <v>1.0567</v>
      </c>
      <c r="AS36" s="11">
        <v>1.52E-2</v>
      </c>
      <c r="AT36" s="11">
        <v>2.41E-2</v>
      </c>
      <c r="AU36" s="11">
        <v>2.9999999999999997E-4</v>
      </c>
      <c r="AV36" s="11">
        <v>24.683399999999999</v>
      </c>
      <c r="AW36" s="11">
        <v>0.38690000000000002</v>
      </c>
      <c r="AX36" s="11">
        <v>0.44790000000000002</v>
      </c>
      <c r="AY36" s="11">
        <v>7.0000000000000001E-3</v>
      </c>
      <c r="AZ36" s="11">
        <v>0.43190537084398972</v>
      </c>
      <c r="BA36" s="11">
        <v>18.585062240663902</v>
      </c>
      <c r="BB36" s="11">
        <v>0.89788135593220331</v>
      </c>
      <c r="BC36" s="11">
        <v>0.65401234567901234</v>
      </c>
      <c r="BD36" s="11">
        <v>0.2800808962868957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248</v>
      </c>
      <c r="C37" s="10">
        <v>9.9429999999999996</v>
      </c>
      <c r="D37" s="10">
        <v>248.41428999999999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29.2</v>
      </c>
      <c r="Q37" s="24">
        <v>2.23</v>
      </c>
      <c r="R37" s="24">
        <v>1.82</v>
      </c>
      <c r="S37" s="24">
        <v>43.55</v>
      </c>
      <c r="T37" s="24">
        <v>118.6</v>
      </c>
      <c r="U37" s="10">
        <v>5</v>
      </c>
      <c r="V37" s="10">
        <v>3</v>
      </c>
      <c r="W37" s="10">
        <v>0</v>
      </c>
      <c r="X37" s="10">
        <v>3</v>
      </c>
      <c r="Y37" s="10">
        <v>7</v>
      </c>
      <c r="Z37" s="10">
        <v>4</v>
      </c>
      <c r="AA37" s="10">
        <v>235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0.49680000000000002</v>
      </c>
      <c r="AK37" s="10">
        <v>7.7999999999999996E-3</v>
      </c>
      <c r="AL37" s="11">
        <v>2.1000000000000001E-2</v>
      </c>
      <c r="AM37" s="11">
        <v>2.9999999999999997E-4</v>
      </c>
      <c r="AN37" s="11">
        <v>1.1939</v>
      </c>
      <c r="AO37" s="11">
        <v>1.9E-3</v>
      </c>
      <c r="AP37" s="11">
        <v>0.14480000000000001</v>
      </c>
      <c r="AQ37" s="11">
        <v>2.0000000000000001E-4</v>
      </c>
      <c r="AR37" s="11">
        <v>0.96599999999999997</v>
      </c>
      <c r="AS37" s="11">
        <v>2.9899999999999999E-2</v>
      </c>
      <c r="AT37" s="11">
        <v>2.1600000000000001E-2</v>
      </c>
      <c r="AU37" s="11">
        <v>6.9999999999999999E-4</v>
      </c>
      <c r="AV37" s="11">
        <v>26.1477</v>
      </c>
      <c r="AW37" s="11">
        <v>8.7400000000000005E-2</v>
      </c>
      <c r="AX37" s="11">
        <v>0.46629999999999999</v>
      </c>
      <c r="AY37" s="11">
        <v>1.6000000000000001E-3</v>
      </c>
      <c r="AZ37" s="11">
        <v>0.52610047455408282</v>
      </c>
      <c r="BA37" s="11">
        <v>21.587962962962962</v>
      </c>
      <c r="BB37" s="11">
        <v>0.91145726583316256</v>
      </c>
      <c r="BC37" s="11">
        <v>0.67522016398420892</v>
      </c>
      <c r="BD37" s="11">
        <v>0.75467723374297013</v>
      </c>
      <c r="BE37" s="27"/>
      <c r="BF37" s="5"/>
      <c r="BI37" s="22">
        <v>2</v>
      </c>
    </row>
    <row r="38" spans="2:66" ht="13.5" customHeight="1" x14ac:dyDescent="0.2">
      <c r="B38" s="10">
        <v>248</v>
      </c>
      <c r="C38" s="10">
        <v>9.9510000000000005</v>
      </c>
      <c r="D38" s="10">
        <v>248.41462999999999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29.2</v>
      </c>
      <c r="Q38" s="24">
        <v>2.23</v>
      </c>
      <c r="R38" s="24">
        <v>1.82</v>
      </c>
      <c r="S38" s="24">
        <v>43.46</v>
      </c>
      <c r="T38" s="24">
        <v>118.72</v>
      </c>
      <c r="U38" s="10">
        <v>5</v>
      </c>
      <c r="V38" s="10">
        <v>3</v>
      </c>
      <c r="W38" s="10">
        <v>0</v>
      </c>
      <c r="X38" s="10">
        <v>3</v>
      </c>
      <c r="Y38" s="10">
        <v>7</v>
      </c>
      <c r="Z38" s="10">
        <v>4</v>
      </c>
      <c r="AA38" s="10">
        <v>235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0.58919999999999995</v>
      </c>
      <c r="AK38" s="10">
        <v>3.15E-2</v>
      </c>
      <c r="AL38" s="11">
        <v>2.4500000000000001E-2</v>
      </c>
      <c r="AM38" s="11">
        <v>1.2999999999999999E-3</v>
      </c>
      <c r="AN38" s="11">
        <v>1.6216999999999999</v>
      </c>
      <c r="AO38" s="11">
        <v>7.8399999999999997E-2</v>
      </c>
      <c r="AP38" s="11">
        <v>0.19320000000000001</v>
      </c>
      <c r="AQ38" s="11">
        <v>9.2999999999999992E-3</v>
      </c>
      <c r="AR38" s="11">
        <v>1.2078</v>
      </c>
      <c r="AS38" s="11">
        <v>4.3799999999999999E-2</v>
      </c>
      <c r="AT38" s="11">
        <v>2.6599999999999999E-2</v>
      </c>
      <c r="AU38" s="11">
        <v>1E-3</v>
      </c>
      <c r="AV38" s="11">
        <v>25.719200000000001</v>
      </c>
      <c r="AW38" s="11">
        <v>0.9859</v>
      </c>
      <c r="AX38" s="11">
        <v>0.45090000000000002</v>
      </c>
      <c r="AY38" s="11">
        <v>1.7299999999999999E-2</v>
      </c>
      <c r="AZ38" s="11">
        <v>0.40009315323707506</v>
      </c>
      <c r="BA38" s="11">
        <v>16.951127819548873</v>
      </c>
      <c r="BB38" s="11">
        <v>0.88858638743455498</v>
      </c>
      <c r="BC38" s="11">
        <v>0.6510997442455243</v>
      </c>
      <c r="BD38" s="11">
        <v>0.12925114171039317</v>
      </c>
      <c r="BE38" s="27"/>
      <c r="BF38" s="5"/>
      <c r="BI38" s="22">
        <v>3</v>
      </c>
      <c r="BJ38" s="3"/>
    </row>
    <row r="39" spans="2:66" ht="13.5" customHeight="1" x14ac:dyDescent="0.2">
      <c r="B39" s="10">
        <v>248</v>
      </c>
      <c r="C39" s="10">
        <v>9.9589999999999996</v>
      </c>
      <c r="D39" s="10">
        <v>248.41496000000001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29.2</v>
      </c>
      <c r="Q39" s="24">
        <v>2.23</v>
      </c>
      <c r="R39" s="24">
        <v>1.82</v>
      </c>
      <c r="S39" s="24">
        <v>43.37</v>
      </c>
      <c r="T39" s="24">
        <v>118.84</v>
      </c>
      <c r="U39" s="10">
        <v>5</v>
      </c>
      <c r="V39" s="10">
        <v>3</v>
      </c>
      <c r="W39" s="10">
        <v>0</v>
      </c>
      <c r="X39" s="10">
        <v>3</v>
      </c>
      <c r="Y39" s="10">
        <v>7</v>
      </c>
      <c r="Z39" s="10">
        <v>4</v>
      </c>
      <c r="AA39" s="10">
        <v>235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0.56869999999999998</v>
      </c>
      <c r="AK39" s="10">
        <v>3.61E-2</v>
      </c>
      <c r="AL39" s="11">
        <v>2.3300000000000001E-2</v>
      </c>
      <c r="AM39" s="11">
        <v>1.5E-3</v>
      </c>
      <c r="AN39" s="11">
        <v>1.3716999999999999</v>
      </c>
      <c r="AO39" s="11">
        <v>5.5999999999999999E-3</v>
      </c>
      <c r="AP39" s="11">
        <v>0.16059999999999999</v>
      </c>
      <c r="AQ39" s="11">
        <v>6.9999999999999999E-4</v>
      </c>
      <c r="AR39" s="11">
        <v>1.0737000000000001</v>
      </c>
      <c r="AS39" s="11">
        <v>1.9699999999999999E-2</v>
      </c>
      <c r="AT39" s="11">
        <v>2.3199999999999998E-2</v>
      </c>
      <c r="AU39" s="11">
        <v>4.0000000000000002E-4</v>
      </c>
      <c r="AV39" s="11">
        <v>28.3504</v>
      </c>
      <c r="AW39" s="11">
        <v>0.1726</v>
      </c>
      <c r="AX39" s="11">
        <v>0.48880000000000001</v>
      </c>
      <c r="AY39" s="11">
        <v>3.0000000000000001E-3</v>
      </c>
      <c r="AZ39" s="11">
        <v>0.50538959039113041</v>
      </c>
      <c r="BA39" s="11">
        <v>21.068965517241381</v>
      </c>
      <c r="BB39" s="11">
        <v>0.90937500000000004</v>
      </c>
      <c r="BC39" s="11">
        <v>0.69011857707509883</v>
      </c>
      <c r="BD39" s="11">
        <v>0.64860862723242529</v>
      </c>
      <c r="BE39" s="27"/>
      <c r="BF39" s="5"/>
    </row>
    <row r="40" spans="2:66" ht="13.5" customHeight="1" x14ac:dyDescent="0.2">
      <c r="B40" s="10">
        <v>248</v>
      </c>
      <c r="C40" s="10">
        <v>9.9670000000000005</v>
      </c>
      <c r="D40" s="10">
        <v>248.41529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29.2</v>
      </c>
      <c r="Q40" s="24">
        <v>2.23</v>
      </c>
      <c r="R40" s="24">
        <v>1.82</v>
      </c>
      <c r="S40" s="24">
        <v>43.28</v>
      </c>
      <c r="T40" s="24">
        <v>118.95</v>
      </c>
      <c r="U40" s="10">
        <v>5</v>
      </c>
      <c r="V40" s="10">
        <v>3</v>
      </c>
      <c r="W40" s="10">
        <v>0</v>
      </c>
      <c r="X40" s="10">
        <v>3</v>
      </c>
      <c r="Y40" s="10">
        <v>7</v>
      </c>
      <c r="Z40" s="10">
        <v>4</v>
      </c>
      <c r="AA40" s="10">
        <v>235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0.58340000000000003</v>
      </c>
      <c r="AK40" s="10">
        <v>5.5100000000000003E-2</v>
      </c>
      <c r="AL40" s="11">
        <v>2.35E-2</v>
      </c>
      <c r="AM40" s="11">
        <v>2.2000000000000001E-3</v>
      </c>
      <c r="AN40" s="11">
        <v>1.4563999999999999</v>
      </c>
      <c r="AO40" s="11">
        <v>0.1183</v>
      </c>
      <c r="AP40" s="11">
        <v>0.16769999999999999</v>
      </c>
      <c r="AQ40" s="11">
        <v>1.3599999999999999E-2</v>
      </c>
      <c r="AR40" s="11">
        <v>1.1013999999999999</v>
      </c>
      <c r="AS40" s="11">
        <v>8.8499999999999995E-2</v>
      </c>
      <c r="AT40" s="11">
        <v>2.3400000000000001E-2</v>
      </c>
      <c r="AU40" s="11">
        <v>1.9E-3</v>
      </c>
      <c r="AV40" s="11">
        <v>30.062200000000001</v>
      </c>
      <c r="AW40" s="11">
        <v>1.3728</v>
      </c>
      <c r="AX40" s="11">
        <v>0.50990000000000002</v>
      </c>
      <c r="AY40" s="11">
        <v>2.3300000000000001E-2</v>
      </c>
      <c r="AZ40" s="11">
        <v>0.50501770956316416</v>
      </c>
      <c r="BA40" s="11">
        <v>21.79059829059829</v>
      </c>
      <c r="BB40" s="11">
        <v>0.91224451528220518</v>
      </c>
      <c r="BC40" s="11">
        <v>0.70623245911158428</v>
      </c>
      <c r="BD40" s="11">
        <v>0.63804869370202888</v>
      </c>
      <c r="BE40" s="27"/>
      <c r="BF40" s="5"/>
    </row>
    <row r="41" spans="2:66" ht="13.5" customHeight="1" x14ac:dyDescent="0.2">
      <c r="B41" s="10">
        <v>248</v>
      </c>
      <c r="C41" s="10">
        <v>9.9749999999999996</v>
      </c>
      <c r="D41" s="10">
        <v>248.41562999999999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29.2</v>
      </c>
      <c r="Q41" s="24">
        <v>2.23</v>
      </c>
      <c r="R41" s="24">
        <v>1.82</v>
      </c>
      <c r="S41" s="24">
        <v>43.2</v>
      </c>
      <c r="T41" s="24">
        <v>119.07</v>
      </c>
      <c r="U41" s="10">
        <v>5</v>
      </c>
      <c r="V41" s="10">
        <v>3</v>
      </c>
      <c r="W41" s="10">
        <v>0</v>
      </c>
      <c r="X41" s="10">
        <v>3</v>
      </c>
      <c r="Y41" s="10">
        <v>7</v>
      </c>
      <c r="Z41" s="10">
        <v>4</v>
      </c>
      <c r="AA41" s="10">
        <v>235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0.57199999999999995</v>
      </c>
      <c r="AK41" s="10">
        <v>2.29E-2</v>
      </c>
      <c r="AL41" s="11">
        <v>2.2599999999999999E-2</v>
      </c>
      <c r="AM41" s="11">
        <v>8.9999999999999998E-4</v>
      </c>
      <c r="AN41" s="11">
        <v>1.4362999999999999</v>
      </c>
      <c r="AO41" s="11">
        <v>3.8800000000000001E-2</v>
      </c>
      <c r="AP41" s="11">
        <v>0.16270000000000001</v>
      </c>
      <c r="AQ41" s="11">
        <v>4.4000000000000003E-3</v>
      </c>
      <c r="AR41" s="11">
        <v>1.1323000000000001</v>
      </c>
      <c r="AS41" s="11">
        <v>6.8400000000000002E-2</v>
      </c>
      <c r="AT41" s="11">
        <v>2.3699999999999999E-2</v>
      </c>
      <c r="AU41" s="11">
        <v>1.4E-3</v>
      </c>
      <c r="AV41" s="11">
        <v>26.800799999999999</v>
      </c>
      <c r="AW41" s="11">
        <v>0.15809999999999999</v>
      </c>
      <c r="AX41" s="11">
        <v>0.44729999999999998</v>
      </c>
      <c r="AY41" s="11">
        <v>2.5999999999999999E-3</v>
      </c>
      <c r="AZ41" s="11">
        <v>0.46655737704918027</v>
      </c>
      <c r="BA41" s="11">
        <v>18.873417721518987</v>
      </c>
      <c r="BB41" s="11">
        <v>0.89936305732484079</v>
      </c>
      <c r="BC41" s="11">
        <v>0.6543769309989701</v>
      </c>
      <c r="BD41" s="11">
        <v>0.46598334479463127</v>
      </c>
      <c r="BE41" s="27"/>
      <c r="BF41" s="5"/>
    </row>
    <row r="42" spans="2:66" ht="13.5" customHeight="1" x14ac:dyDescent="0.2">
      <c r="B42" s="10">
        <v>248</v>
      </c>
      <c r="C42" s="10">
        <v>9.7799999999999994</v>
      </c>
      <c r="D42" s="10">
        <v>248.4075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29.2</v>
      </c>
      <c r="Q42" s="24">
        <v>2.23</v>
      </c>
      <c r="R42" s="24">
        <v>1.82</v>
      </c>
      <c r="S42" s="24">
        <v>45.37</v>
      </c>
      <c r="T42" s="24">
        <v>116.3</v>
      </c>
      <c r="U42" s="10">
        <v>5</v>
      </c>
      <c r="V42" s="10">
        <v>3</v>
      </c>
      <c r="W42" s="10">
        <v>0</v>
      </c>
      <c r="X42" s="10">
        <v>3</v>
      </c>
      <c r="Y42" s="10">
        <v>7</v>
      </c>
      <c r="Z42" s="10">
        <v>4</v>
      </c>
      <c r="AA42" s="10">
        <v>235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3.5150000000000001</v>
      </c>
      <c r="AK42" s="10">
        <v>4.1000000000000003E-3</v>
      </c>
      <c r="AL42" s="11">
        <v>0.22939999999999999</v>
      </c>
      <c r="AM42" s="11">
        <v>2.9999999999999997E-4</v>
      </c>
      <c r="AN42" s="11">
        <v>1.397</v>
      </c>
      <c r="AO42" s="11">
        <v>4.5999999999999999E-3</v>
      </c>
      <c r="AP42" s="11">
        <v>0.26540000000000002</v>
      </c>
      <c r="AQ42" s="11">
        <v>8.9999999999999998E-4</v>
      </c>
      <c r="AR42" s="11">
        <v>6.6414999999999997</v>
      </c>
      <c r="AS42" s="11">
        <v>1.1599999999999999E-2</v>
      </c>
      <c r="AT42" s="11">
        <v>0.2296</v>
      </c>
      <c r="AU42" s="11">
        <v>4.0000000000000002E-4</v>
      </c>
      <c r="AV42" s="11">
        <v>10.7973</v>
      </c>
      <c r="AW42" s="11">
        <v>7.9000000000000001E-2</v>
      </c>
      <c r="AX42" s="11">
        <v>0.29649999999999999</v>
      </c>
      <c r="AY42" s="11">
        <v>2.2000000000000001E-3</v>
      </c>
      <c r="AZ42" s="11">
        <v>5.5347926677344644E-2</v>
      </c>
      <c r="BA42" s="11">
        <v>1.2913763066202091</v>
      </c>
      <c r="BB42" s="11">
        <v>0.12716213647595512</v>
      </c>
      <c r="BC42" s="11">
        <v>9.7797485625182701E-2</v>
      </c>
      <c r="BD42" s="11">
        <v>0.29469708583000903</v>
      </c>
      <c r="BE42" s="27"/>
      <c r="BF42" s="5"/>
    </row>
    <row r="43" spans="2:66" ht="13.5" customHeight="1" x14ac:dyDescent="0.2">
      <c r="B43" s="10">
        <v>248</v>
      </c>
      <c r="C43" s="10">
        <v>9.7870000000000008</v>
      </c>
      <c r="D43" s="10">
        <v>248.40779000000001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29.2</v>
      </c>
      <c r="Q43" s="24">
        <v>2.23</v>
      </c>
      <c r="R43" s="24">
        <v>1.82</v>
      </c>
      <c r="S43" s="24">
        <v>45.29</v>
      </c>
      <c r="T43" s="24">
        <v>116.4</v>
      </c>
      <c r="U43" s="10">
        <v>5</v>
      </c>
      <c r="V43" s="10">
        <v>3</v>
      </c>
      <c r="W43" s="10">
        <v>0</v>
      </c>
      <c r="X43" s="10">
        <v>3</v>
      </c>
      <c r="Y43" s="10">
        <v>7</v>
      </c>
      <c r="Z43" s="10">
        <v>4</v>
      </c>
      <c r="AA43" s="10">
        <v>235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0.66830000000000001</v>
      </c>
      <c r="AK43" s="10">
        <v>7.0000000000000007E-2</v>
      </c>
      <c r="AL43" s="11">
        <v>4.2599999999999999E-2</v>
      </c>
      <c r="AM43" s="11">
        <v>4.4999999999999997E-3</v>
      </c>
      <c r="AN43" s="11">
        <v>0.82250000000000001</v>
      </c>
      <c r="AO43" s="11">
        <v>4.6699999999999998E-2</v>
      </c>
      <c r="AP43" s="11">
        <v>0.1525</v>
      </c>
      <c r="AQ43" s="11">
        <v>8.6999999999999994E-3</v>
      </c>
      <c r="AR43" s="11">
        <v>1.2681</v>
      </c>
      <c r="AS43" s="11">
        <v>0.1193</v>
      </c>
      <c r="AT43" s="11">
        <v>4.2799999999999998E-2</v>
      </c>
      <c r="AU43" s="11">
        <v>4.0000000000000001E-3</v>
      </c>
      <c r="AV43" s="11">
        <v>14.1357</v>
      </c>
      <c r="AW43" s="11">
        <v>0.90900000000000003</v>
      </c>
      <c r="AX43" s="11">
        <v>0.37930000000000003</v>
      </c>
      <c r="AY43" s="11">
        <v>2.4400000000000002E-2</v>
      </c>
      <c r="AZ43" s="11">
        <v>0.4264761188416698</v>
      </c>
      <c r="BA43" s="11">
        <v>8.8621495327102817</v>
      </c>
      <c r="BB43" s="11">
        <v>0.7972044539208718</v>
      </c>
      <c r="BC43" s="11">
        <v>0.54739182301268841</v>
      </c>
      <c r="BD43" s="11">
        <v>0.54459108421193525</v>
      </c>
      <c r="BE43" s="27"/>
      <c r="BF43" s="5"/>
    </row>
    <row r="44" spans="2:66" ht="13.5" customHeight="1" x14ac:dyDescent="0.2">
      <c r="B44" s="10">
        <v>248</v>
      </c>
      <c r="C44" s="10">
        <v>9.7940000000000005</v>
      </c>
      <c r="D44" s="10">
        <v>248.40808000000001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29.2</v>
      </c>
      <c r="Q44" s="24">
        <v>2.23</v>
      </c>
      <c r="R44" s="24">
        <v>1.82</v>
      </c>
      <c r="S44" s="24">
        <v>45.21</v>
      </c>
      <c r="T44" s="24">
        <v>116.5</v>
      </c>
      <c r="U44" s="10">
        <v>5</v>
      </c>
      <c r="V44" s="10">
        <v>3</v>
      </c>
      <c r="W44" s="10">
        <v>0</v>
      </c>
      <c r="X44" s="10">
        <v>3</v>
      </c>
      <c r="Y44" s="10">
        <v>7</v>
      </c>
      <c r="Z44" s="10">
        <v>4</v>
      </c>
      <c r="AA44" s="10">
        <v>235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3.9727000000000001</v>
      </c>
      <c r="AK44" s="10">
        <v>3.5400000000000001E-2</v>
      </c>
      <c r="AL44" s="11">
        <v>0.2477</v>
      </c>
      <c r="AM44" s="11">
        <v>2.2000000000000001E-3</v>
      </c>
      <c r="AN44" s="11">
        <v>1.4661999999999999</v>
      </c>
      <c r="AO44" s="11">
        <v>1.2E-2</v>
      </c>
      <c r="AP44" s="11">
        <v>0.2656</v>
      </c>
      <c r="AQ44" s="11">
        <v>2.2000000000000001E-3</v>
      </c>
      <c r="AR44" s="11">
        <v>7.3643000000000001</v>
      </c>
      <c r="AS44" s="11">
        <v>6.1199999999999997E-2</v>
      </c>
      <c r="AT44" s="11">
        <v>0.2432</v>
      </c>
      <c r="AU44" s="11">
        <v>2E-3</v>
      </c>
      <c r="AV44" s="11">
        <v>11.198700000000001</v>
      </c>
      <c r="AW44" s="11">
        <v>7.2800000000000004E-2</v>
      </c>
      <c r="AX44" s="11">
        <v>0.29380000000000001</v>
      </c>
      <c r="AY44" s="11">
        <v>1.9E-3</v>
      </c>
      <c r="AZ44" s="11">
        <v>5.0411154808723636E-2</v>
      </c>
      <c r="BA44" s="11">
        <v>1.2080592105263157</v>
      </c>
      <c r="BB44" s="11">
        <v>9.4227188081936697E-2</v>
      </c>
      <c r="BC44" s="11">
        <v>7.3191899710703973E-2</v>
      </c>
      <c r="BD44" s="11">
        <v>0.51452948773290041</v>
      </c>
      <c r="BE44" s="27"/>
      <c r="BF44" s="5"/>
    </row>
    <row r="45" spans="2:66" ht="13.5" customHeight="1" x14ac:dyDescent="0.2">
      <c r="B45" s="10">
        <v>248</v>
      </c>
      <c r="C45" s="10">
        <v>9.8019999999999996</v>
      </c>
      <c r="D45" s="10">
        <v>248.40842000000001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29.2</v>
      </c>
      <c r="Q45" s="24">
        <v>2.23</v>
      </c>
      <c r="R45" s="24">
        <v>1.82</v>
      </c>
      <c r="S45" s="24">
        <v>45.12</v>
      </c>
      <c r="T45" s="24">
        <v>116.61</v>
      </c>
      <c r="U45" s="10">
        <v>5</v>
      </c>
      <c r="V45" s="10">
        <v>3</v>
      </c>
      <c r="W45" s="10">
        <v>0</v>
      </c>
      <c r="X45" s="10">
        <v>3</v>
      </c>
      <c r="Y45" s="10">
        <v>7</v>
      </c>
      <c r="Z45" s="10">
        <v>4</v>
      </c>
      <c r="AA45" s="10">
        <v>235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1.1487000000000001</v>
      </c>
      <c r="AK45" s="10">
        <v>6.1800000000000001E-2</v>
      </c>
      <c r="AL45" s="11">
        <v>6.9800000000000001E-2</v>
      </c>
      <c r="AM45" s="11">
        <v>3.8E-3</v>
      </c>
      <c r="AN45" s="11">
        <v>0.92600000000000005</v>
      </c>
      <c r="AO45" s="11">
        <v>1.8100000000000002E-2</v>
      </c>
      <c r="AP45" s="11">
        <v>0.16339999999999999</v>
      </c>
      <c r="AQ45" s="11">
        <v>3.2000000000000002E-3</v>
      </c>
      <c r="AR45" s="11">
        <v>2.1890000000000001</v>
      </c>
      <c r="AS45" s="11">
        <v>9.2499999999999999E-2</v>
      </c>
      <c r="AT45" s="11">
        <v>7.0499999999999993E-2</v>
      </c>
      <c r="AU45" s="11">
        <v>3.0000000000000001E-3</v>
      </c>
      <c r="AV45" s="11">
        <v>12.5694</v>
      </c>
      <c r="AW45" s="11">
        <v>0.129</v>
      </c>
      <c r="AX45" s="11">
        <v>0.3216</v>
      </c>
      <c r="AY45" s="11">
        <v>3.3E-3</v>
      </c>
      <c r="AZ45" s="11">
        <v>0.32618556701030932</v>
      </c>
      <c r="BA45" s="11">
        <v>4.5617021276595748</v>
      </c>
      <c r="BB45" s="11">
        <v>0.64039785768936497</v>
      </c>
      <c r="BC45" s="11">
        <v>0.4222060307140455</v>
      </c>
      <c r="BD45" s="11">
        <v>0.42519857172489389</v>
      </c>
      <c r="BE45" s="27"/>
      <c r="BF45" s="5"/>
    </row>
    <row r="46" spans="2:66" ht="13.5" customHeight="1" x14ac:dyDescent="0.2">
      <c r="B46" s="10">
        <v>248</v>
      </c>
      <c r="C46" s="10">
        <v>9.8089999999999993</v>
      </c>
      <c r="D46" s="10">
        <v>248.40871000000001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29.2</v>
      </c>
      <c r="Q46" s="24">
        <v>2.23</v>
      </c>
      <c r="R46" s="24">
        <v>1.82</v>
      </c>
      <c r="S46" s="24">
        <v>45.04</v>
      </c>
      <c r="T46" s="24">
        <v>116.7</v>
      </c>
      <c r="U46" s="10">
        <v>5</v>
      </c>
      <c r="V46" s="10">
        <v>3</v>
      </c>
      <c r="W46" s="10">
        <v>0</v>
      </c>
      <c r="X46" s="10">
        <v>3</v>
      </c>
      <c r="Y46" s="10">
        <v>7</v>
      </c>
      <c r="Z46" s="10">
        <v>4</v>
      </c>
      <c r="AA46" s="10">
        <v>235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3.1459999999999999</v>
      </c>
      <c r="AK46" s="10">
        <v>1.0999999999999999E-2</v>
      </c>
      <c r="AL46" s="11">
        <v>0.18720000000000001</v>
      </c>
      <c r="AM46" s="11">
        <v>6.9999999999999999E-4</v>
      </c>
      <c r="AN46" s="11">
        <v>1.3015000000000001</v>
      </c>
      <c r="AO46" s="11">
        <v>5.4999999999999997E-3</v>
      </c>
      <c r="AP46" s="11">
        <v>0.22450000000000001</v>
      </c>
      <c r="AQ46" s="11">
        <v>8.9999999999999998E-4</v>
      </c>
      <c r="AR46" s="11">
        <v>5.9916</v>
      </c>
      <c r="AS46" s="11">
        <v>0</v>
      </c>
      <c r="AT46" s="11">
        <v>0.1888</v>
      </c>
      <c r="AU46" s="11">
        <v>0</v>
      </c>
      <c r="AV46" s="11">
        <v>10.0901</v>
      </c>
      <c r="AW46" s="11">
        <v>8.3199999999999996E-2</v>
      </c>
      <c r="AX46" s="11">
        <v>0.25269999999999998</v>
      </c>
      <c r="AY46" s="11">
        <v>2.0999999999999999E-3</v>
      </c>
      <c r="AZ46" s="11">
        <v>5.9094719195305907E-2</v>
      </c>
      <c r="BA46" s="11">
        <v>1.3384533898305084</v>
      </c>
      <c r="BB46" s="11">
        <v>0.14473386183465456</v>
      </c>
      <c r="BC46" s="11">
        <v>0.10180562931492296</v>
      </c>
      <c r="BD46" s="11">
        <v>0.21234729616275169</v>
      </c>
      <c r="BE46" s="27"/>
      <c r="BF46" s="5"/>
    </row>
    <row r="47" spans="2:66" ht="13.5" customHeight="1" x14ac:dyDescent="0.2">
      <c r="B47" s="10">
        <v>248</v>
      </c>
      <c r="C47" s="10">
        <v>9.8160000000000007</v>
      </c>
      <c r="D47" s="10">
        <v>248.40899999999999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29.2</v>
      </c>
      <c r="Q47" s="24">
        <v>2.23</v>
      </c>
      <c r="R47" s="24">
        <v>1.82</v>
      </c>
      <c r="S47" s="24">
        <v>44.96</v>
      </c>
      <c r="T47" s="24">
        <v>116.8</v>
      </c>
      <c r="U47" s="10">
        <v>5</v>
      </c>
      <c r="V47" s="10">
        <v>3</v>
      </c>
      <c r="W47" s="10">
        <v>0</v>
      </c>
      <c r="X47" s="10">
        <v>3</v>
      </c>
      <c r="Y47" s="10">
        <v>7</v>
      </c>
      <c r="Z47" s="10">
        <v>4</v>
      </c>
      <c r="AA47" s="10">
        <v>235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0.50570000000000004</v>
      </c>
      <c r="AK47" s="10">
        <v>1.49E-2</v>
      </c>
      <c r="AL47" s="11">
        <v>2.9499999999999998E-2</v>
      </c>
      <c r="AM47" s="11">
        <v>8.9999999999999998E-4</v>
      </c>
      <c r="AN47" s="11">
        <v>0.85660000000000003</v>
      </c>
      <c r="AO47" s="11">
        <v>1.5699999999999999E-2</v>
      </c>
      <c r="AP47" s="11">
        <v>0.14460000000000001</v>
      </c>
      <c r="AQ47" s="11">
        <v>2.7000000000000001E-3</v>
      </c>
      <c r="AR47" s="11">
        <v>0.98470000000000002</v>
      </c>
      <c r="AS47" s="11">
        <v>4.3400000000000001E-2</v>
      </c>
      <c r="AT47" s="11">
        <v>3.04E-2</v>
      </c>
      <c r="AU47" s="11">
        <v>1.2999999999999999E-3</v>
      </c>
      <c r="AV47" s="11">
        <v>15.053000000000001</v>
      </c>
      <c r="AW47" s="11">
        <v>0.39939999999999998</v>
      </c>
      <c r="AX47" s="11">
        <v>0.36919999999999997</v>
      </c>
      <c r="AY47" s="11">
        <v>9.7999999999999997E-3</v>
      </c>
      <c r="AZ47" s="11">
        <v>0.43713507201245611</v>
      </c>
      <c r="BA47" s="11">
        <v>12.144736842105262</v>
      </c>
      <c r="BB47" s="11">
        <v>0.84784784784784795</v>
      </c>
      <c r="BC47" s="11">
        <v>0.56491774121831928</v>
      </c>
      <c r="BD47" s="11">
        <v>0.45083853302624871</v>
      </c>
      <c r="BE47" s="27"/>
      <c r="BF47" s="5"/>
    </row>
    <row r="48" spans="2:66" ht="13.5" customHeight="1" x14ac:dyDescent="0.2">
      <c r="B48" s="10">
        <v>248</v>
      </c>
      <c r="C48" s="10">
        <v>9.8230000000000004</v>
      </c>
      <c r="D48" s="10">
        <v>248.40929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29.2</v>
      </c>
      <c r="Q48" s="24">
        <v>2.23</v>
      </c>
      <c r="R48" s="24">
        <v>1.82</v>
      </c>
      <c r="S48" s="24">
        <v>44.88</v>
      </c>
      <c r="T48" s="24">
        <v>116.9</v>
      </c>
      <c r="U48" s="10">
        <v>5</v>
      </c>
      <c r="V48" s="10">
        <v>3</v>
      </c>
      <c r="W48" s="10">
        <v>0</v>
      </c>
      <c r="X48" s="10">
        <v>3</v>
      </c>
      <c r="Y48" s="10">
        <v>7</v>
      </c>
      <c r="Z48" s="10">
        <v>4</v>
      </c>
      <c r="AA48" s="10">
        <v>235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3.9748000000000001</v>
      </c>
      <c r="AK48" s="10">
        <v>3.8399999999999997E-2</v>
      </c>
      <c r="AL48" s="11">
        <v>0.22689999999999999</v>
      </c>
      <c r="AM48" s="11">
        <v>2.2000000000000001E-3</v>
      </c>
      <c r="AN48" s="11">
        <v>1.4686999999999999</v>
      </c>
      <c r="AO48" s="11">
        <v>1.44E-2</v>
      </c>
      <c r="AP48" s="11">
        <v>0.24260000000000001</v>
      </c>
      <c r="AQ48" s="11">
        <v>2.3999999999999998E-3</v>
      </c>
      <c r="AR48" s="11">
        <v>7.3737000000000004</v>
      </c>
      <c r="AS48" s="11">
        <v>8.0500000000000002E-2</v>
      </c>
      <c r="AT48" s="11">
        <v>0.2228</v>
      </c>
      <c r="AU48" s="11">
        <v>2.3999999999999998E-3</v>
      </c>
      <c r="AV48" s="11">
        <v>11.198700000000001</v>
      </c>
      <c r="AW48" s="11">
        <v>0.11020000000000001</v>
      </c>
      <c r="AX48" s="11">
        <v>0.26910000000000001</v>
      </c>
      <c r="AY48" s="11">
        <v>2.5999999999999999E-3</v>
      </c>
      <c r="AZ48" s="11">
        <v>5.1788157123314429E-2</v>
      </c>
      <c r="BA48" s="11">
        <v>1.2078096947935368</v>
      </c>
      <c r="BB48" s="11">
        <v>9.4124822118316742E-2</v>
      </c>
      <c r="BC48" s="11">
        <v>7.0017138824478284E-2</v>
      </c>
      <c r="BD48" s="11">
        <v>0.54245635240655399</v>
      </c>
      <c r="BE48" s="27"/>
      <c r="BF48" s="5"/>
    </row>
    <row r="49" spans="2:57" ht="13.5" customHeight="1" x14ac:dyDescent="0.2">
      <c r="B49" s="10">
        <v>248</v>
      </c>
      <c r="C49" s="10">
        <v>9.8309999999999995</v>
      </c>
      <c r="D49" s="10">
        <v>248.40962999999999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29.2</v>
      </c>
      <c r="Q49" s="24">
        <v>2.23</v>
      </c>
      <c r="R49" s="24">
        <v>1.82</v>
      </c>
      <c r="S49" s="24">
        <v>44.79</v>
      </c>
      <c r="T49" s="24">
        <v>117.01</v>
      </c>
      <c r="U49" s="10">
        <v>5</v>
      </c>
      <c r="V49" s="10">
        <v>3</v>
      </c>
      <c r="W49" s="10">
        <v>0</v>
      </c>
      <c r="X49" s="10">
        <v>3</v>
      </c>
      <c r="Y49" s="10">
        <v>7</v>
      </c>
      <c r="Z49" s="10">
        <v>4</v>
      </c>
      <c r="AA49" s="10">
        <v>235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1.0047999999999999</v>
      </c>
      <c r="AK49" s="10">
        <v>2.5100000000000001E-2</v>
      </c>
      <c r="AL49" s="11">
        <v>5.6000000000000001E-2</v>
      </c>
      <c r="AM49" s="11">
        <v>1.4E-3</v>
      </c>
      <c r="AN49" s="11">
        <v>0.92259999999999998</v>
      </c>
      <c r="AO49" s="11">
        <v>2.1399999999999999E-2</v>
      </c>
      <c r="AP49" s="11">
        <v>0.14879999999999999</v>
      </c>
      <c r="AQ49" s="11">
        <v>3.5000000000000001E-3</v>
      </c>
      <c r="AR49" s="11">
        <v>1.9373</v>
      </c>
      <c r="AS49" s="11">
        <v>8.8999999999999999E-3</v>
      </c>
      <c r="AT49" s="11">
        <v>5.7200000000000001E-2</v>
      </c>
      <c r="AU49" s="11">
        <v>2.9999999999999997E-4</v>
      </c>
      <c r="AV49" s="11">
        <v>12.9314</v>
      </c>
      <c r="AW49" s="11">
        <v>0.28289999999999998</v>
      </c>
      <c r="AX49" s="11">
        <v>0.30370000000000003</v>
      </c>
      <c r="AY49" s="11">
        <v>6.6E-3</v>
      </c>
      <c r="AZ49" s="11">
        <v>0.34232044198895034</v>
      </c>
      <c r="BA49" s="11">
        <v>5.30944055944056</v>
      </c>
      <c r="BB49" s="11">
        <v>0.68301468550845112</v>
      </c>
      <c r="BC49" s="11">
        <v>0.42949239168312237</v>
      </c>
      <c r="BD49" s="11">
        <v>0.38620786083457032</v>
      </c>
      <c r="BE49" s="27"/>
    </row>
    <row r="50" spans="2:57" ht="13.5" customHeight="1" x14ac:dyDescent="0.2">
      <c r="B50" s="10">
        <v>248</v>
      </c>
      <c r="C50" s="10">
        <v>9.7349999999999994</v>
      </c>
      <c r="D50" s="10">
        <v>248.40562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29.2</v>
      </c>
      <c r="Q50" s="24">
        <v>2.23</v>
      </c>
      <c r="R50" s="24">
        <v>1.82</v>
      </c>
      <c r="S50" s="24">
        <v>45.87</v>
      </c>
      <c r="T50" s="24">
        <v>115.69</v>
      </c>
      <c r="U50" s="10">
        <v>5</v>
      </c>
      <c r="V50" s="10">
        <v>3</v>
      </c>
      <c r="W50" s="10">
        <v>0</v>
      </c>
      <c r="X50" s="10">
        <v>3</v>
      </c>
      <c r="Y50" s="10">
        <v>7</v>
      </c>
      <c r="Z50" s="10">
        <v>4</v>
      </c>
      <c r="AA50" s="10">
        <v>235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3.2789000000000001</v>
      </c>
      <c r="AK50" s="10">
        <v>1.8599999999999998E-2</v>
      </c>
      <c r="AL50" s="11">
        <v>0.25180000000000002</v>
      </c>
      <c r="AM50" s="11">
        <v>1.4E-3</v>
      </c>
      <c r="AN50" s="11">
        <v>1.2079</v>
      </c>
      <c r="AO50" s="11">
        <v>4.7999999999999996E-3</v>
      </c>
      <c r="AP50" s="11">
        <v>0.27229999999999999</v>
      </c>
      <c r="AQ50" s="11">
        <v>1.1000000000000001E-3</v>
      </c>
      <c r="AR50" s="11">
        <v>6.0461</v>
      </c>
      <c r="AS50" s="11">
        <v>8.8999999999999999E-3</v>
      </c>
      <c r="AT50" s="11">
        <v>0.24629999999999999</v>
      </c>
      <c r="AU50" s="11">
        <v>4.0000000000000002E-4</v>
      </c>
      <c r="AV50" s="11">
        <v>9.4723000000000006</v>
      </c>
      <c r="AW50" s="11">
        <v>1.04E-2</v>
      </c>
      <c r="AX50" s="11">
        <v>0.30590000000000001</v>
      </c>
      <c r="AY50" s="11">
        <v>2.9999999999999997E-4</v>
      </c>
      <c r="AZ50" s="11">
        <v>5.8111380145278481E-2</v>
      </c>
      <c r="BA50" s="11">
        <v>1.2419813235891191</v>
      </c>
      <c r="BB50" s="11">
        <v>0.10793190872872149</v>
      </c>
      <c r="BC50" s="11">
        <v>8.4964835582588882E-2</v>
      </c>
      <c r="BD50" s="11">
        <v>0.52323975858931104</v>
      </c>
      <c r="BE50" s="27"/>
    </row>
    <row r="51" spans="2:57" ht="13.5" customHeight="1" x14ac:dyDescent="0.2">
      <c r="B51" s="10">
        <v>248</v>
      </c>
      <c r="C51" s="10">
        <v>9.5239999999999991</v>
      </c>
      <c r="D51" s="10">
        <v>248.39682999999999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29.2</v>
      </c>
      <c r="Q51" s="24">
        <v>2.23</v>
      </c>
      <c r="R51" s="24">
        <v>1.82</v>
      </c>
      <c r="S51" s="24">
        <v>48.29</v>
      </c>
      <c r="T51" s="24">
        <v>112.94</v>
      </c>
      <c r="U51" s="10">
        <v>5</v>
      </c>
      <c r="V51" s="10">
        <v>3</v>
      </c>
      <c r="W51" s="10">
        <v>0</v>
      </c>
      <c r="X51" s="10">
        <v>3</v>
      </c>
      <c r="Y51" s="10">
        <v>7</v>
      </c>
      <c r="Z51" s="10">
        <v>4</v>
      </c>
      <c r="AA51" s="10">
        <v>235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10.99</v>
      </c>
      <c r="AK51" s="26">
        <v>4.5499999999999999E-2</v>
      </c>
      <c r="AL51" s="26">
        <v>0.70450000000000002</v>
      </c>
      <c r="AM51" s="26">
        <v>2.9999999999999996E-3</v>
      </c>
      <c r="AN51" s="26">
        <v>3.6969999999999996</v>
      </c>
      <c r="AO51" s="26">
        <v>1.6E-2</v>
      </c>
      <c r="AP51" s="26">
        <v>0.69400000000000006</v>
      </c>
      <c r="AQ51" s="26">
        <v>2.9999999999999996E-3</v>
      </c>
      <c r="AR51" s="26">
        <v>20.718499999999999</v>
      </c>
      <c r="AS51" s="26">
        <v>8.9499999999999996E-2</v>
      </c>
      <c r="AT51" s="26">
        <v>0.70599999999999996</v>
      </c>
      <c r="AU51" s="26">
        <v>2.9999999999999996E-3</v>
      </c>
      <c r="AV51" s="26">
        <v>25.1389</v>
      </c>
      <c r="AW51" s="26">
        <v>0.1061</v>
      </c>
      <c r="AX51" s="26">
        <v>0.6764</v>
      </c>
      <c r="AY51" s="26">
        <v>2.8999999999999998E-3</v>
      </c>
      <c r="AZ51" s="11">
        <v>-1.2842965557501503E-2</v>
      </c>
      <c r="BA51" s="11">
        <v>23.951841359773375</v>
      </c>
      <c r="BB51" s="11">
        <v>-2.1412037037037007E-2</v>
      </c>
      <c r="BC51" s="11">
        <v>-2.3586910327241788E-2</v>
      </c>
      <c r="BD51" s="11">
        <v>0.44628359152773145</v>
      </c>
      <c r="BE51" s="27"/>
    </row>
    <row r="52" spans="2:57" ht="13.5" customHeight="1" x14ac:dyDescent="0.2">
      <c r="B52" s="10">
        <v>248</v>
      </c>
      <c r="C52" s="10">
        <v>9.5139999999999993</v>
      </c>
      <c r="D52" s="10">
        <v>248.39642000000001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29.2</v>
      </c>
      <c r="Q52" s="24">
        <v>2.23</v>
      </c>
      <c r="R52" s="24">
        <v>1.82</v>
      </c>
      <c r="S52" s="24">
        <v>48.4</v>
      </c>
      <c r="T52" s="24">
        <v>112.82</v>
      </c>
      <c r="U52" s="10">
        <v>5</v>
      </c>
      <c r="V52" s="10">
        <v>3</v>
      </c>
      <c r="W52" s="10">
        <v>0</v>
      </c>
      <c r="X52" s="10">
        <v>3</v>
      </c>
      <c r="Y52" s="10">
        <v>7</v>
      </c>
      <c r="Z52" s="10">
        <v>4</v>
      </c>
      <c r="AA52" s="10">
        <v>235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15.6816</v>
      </c>
      <c r="AK52" s="10">
        <v>1.52E-2</v>
      </c>
      <c r="AL52" s="11">
        <v>0.995</v>
      </c>
      <c r="AM52" s="11">
        <v>1E-3</v>
      </c>
      <c r="AN52" s="11">
        <v>5.3536999999999999</v>
      </c>
      <c r="AO52" s="11">
        <v>5.0000000000000001E-4</v>
      </c>
      <c r="AP52" s="11">
        <v>0.99470000000000003</v>
      </c>
      <c r="AQ52" s="11">
        <v>1E-4</v>
      </c>
      <c r="AR52" s="11">
        <v>29.4908</v>
      </c>
      <c r="AS52" s="11">
        <v>1.12E-2</v>
      </c>
      <c r="AT52" s="11">
        <v>0.995</v>
      </c>
      <c r="AU52" s="11">
        <v>4.0000000000000002E-4</v>
      </c>
      <c r="AV52" s="11">
        <v>37.340200000000003</v>
      </c>
      <c r="AW52" s="11">
        <v>2.0999999999999999E-3</v>
      </c>
      <c r="AX52" s="11">
        <v>0.99470000000000003</v>
      </c>
      <c r="AY52" s="11">
        <v>1E-4</v>
      </c>
      <c r="AZ52" s="25">
        <v>0.7492053899971659</v>
      </c>
      <c r="BA52" s="25">
        <v>1.266164363123415</v>
      </c>
      <c r="BB52" s="25">
        <v>0.11745148209663184</v>
      </c>
      <c r="BC52" s="25">
        <v>0.17486893110157287</v>
      </c>
      <c r="BD52" s="25">
        <v>12.986869579812796</v>
      </c>
      <c r="BE52" s="27"/>
    </row>
    <row r="53" spans="2:57" ht="13.5" customHeight="1" x14ac:dyDescent="0.2">
      <c r="B53" s="10">
        <v>248</v>
      </c>
      <c r="C53" s="10">
        <v>9.7249999999999996</v>
      </c>
      <c r="D53" s="10">
        <v>248.40521000000001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29.2</v>
      </c>
      <c r="Q53" s="24">
        <v>2.23</v>
      </c>
      <c r="R53" s="24">
        <v>1.82</v>
      </c>
      <c r="S53" s="24">
        <v>45.99</v>
      </c>
      <c r="T53" s="24">
        <v>115.56</v>
      </c>
      <c r="U53" s="10">
        <v>5</v>
      </c>
      <c r="V53" s="10">
        <v>3</v>
      </c>
      <c r="W53" s="10">
        <v>0</v>
      </c>
      <c r="X53" s="10">
        <v>3</v>
      </c>
      <c r="Y53" s="10">
        <v>7</v>
      </c>
      <c r="Z53" s="10">
        <v>4</v>
      </c>
      <c r="AA53" s="10">
        <v>235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12.517200000000001</v>
      </c>
      <c r="AK53" s="10">
        <v>3.0200000000000001E-2</v>
      </c>
      <c r="AL53" s="11">
        <v>1.0006999999999999</v>
      </c>
      <c r="AM53" s="11">
        <v>2.3999999999999998E-3</v>
      </c>
      <c r="AN53" s="11">
        <v>4.2539999999999996</v>
      </c>
      <c r="AO53" s="11">
        <v>8.3000000000000001E-3</v>
      </c>
      <c r="AP53" s="11">
        <v>1.0004999999999999</v>
      </c>
      <c r="AQ53" s="11">
        <v>2E-3</v>
      </c>
      <c r="AR53" s="11">
        <v>23.594899999999999</v>
      </c>
      <c r="AS53" s="11">
        <v>5.1400000000000001E-2</v>
      </c>
      <c r="AT53" s="11">
        <v>1.0006999999999999</v>
      </c>
      <c r="AU53" s="11">
        <v>2.2000000000000001E-3</v>
      </c>
      <c r="AV53" s="11">
        <v>29.7669</v>
      </c>
      <c r="AW53" s="11">
        <v>7.0699999999999999E-2</v>
      </c>
      <c r="AX53" s="11">
        <v>1.0004999999999999</v>
      </c>
      <c r="AY53" s="11">
        <v>2.3999999999999998E-3</v>
      </c>
      <c r="AZ53" s="25">
        <v>0.74991843249296763</v>
      </c>
      <c r="BA53" s="25">
        <v>1.2615819520320068</v>
      </c>
      <c r="BB53" s="25">
        <v>0.11566326473244906</v>
      </c>
      <c r="BC53" s="25">
        <v>0.17188434103576189</v>
      </c>
      <c r="BD53" s="25">
        <v>13.083529224257706</v>
      </c>
      <c r="BE53" s="27"/>
    </row>
    <row r="54" spans="2:57" ht="13.5" customHeight="1" x14ac:dyDescent="0.2">
      <c r="B54" s="10">
        <v>248</v>
      </c>
      <c r="C54" s="10">
        <v>10.002000000000001</v>
      </c>
      <c r="D54" s="10">
        <v>248.41675000000001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29.2</v>
      </c>
      <c r="Q54" s="24">
        <v>2.23</v>
      </c>
      <c r="R54" s="24">
        <v>1.82</v>
      </c>
      <c r="S54" s="24">
        <v>42.9</v>
      </c>
      <c r="T54" s="24">
        <v>119.47</v>
      </c>
      <c r="U54" s="10">
        <v>5</v>
      </c>
      <c r="V54" s="10">
        <v>3</v>
      </c>
      <c r="W54" s="10">
        <v>0</v>
      </c>
      <c r="X54" s="10">
        <v>3</v>
      </c>
      <c r="Y54" s="10">
        <v>7</v>
      </c>
      <c r="Z54" s="10">
        <v>4</v>
      </c>
      <c r="AA54" s="10">
        <v>235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26.822900000000001</v>
      </c>
      <c r="AK54" s="10">
        <v>0.27010000000000001</v>
      </c>
      <c r="AL54" s="11">
        <v>1.0076000000000001</v>
      </c>
      <c r="AM54" s="11">
        <v>1.0200000000000001E-2</v>
      </c>
      <c r="AN54" s="11">
        <v>9.3905999999999992</v>
      </c>
      <c r="AO54" s="11">
        <v>9.6500000000000002E-2</v>
      </c>
      <c r="AP54" s="11">
        <v>1.0074000000000001</v>
      </c>
      <c r="AQ54" s="11">
        <v>1.04E-2</v>
      </c>
      <c r="AR54" s="11">
        <v>50.756900000000002</v>
      </c>
      <c r="AS54" s="11">
        <v>0.48359999999999997</v>
      </c>
      <c r="AT54" s="11">
        <v>1.0076000000000001</v>
      </c>
      <c r="AU54" s="11">
        <v>9.7000000000000003E-3</v>
      </c>
      <c r="AV54" s="11">
        <v>63.625100000000003</v>
      </c>
      <c r="AW54" s="11">
        <v>0.65659999999999996</v>
      </c>
      <c r="AX54" s="11">
        <v>1.0074000000000001</v>
      </c>
      <c r="AY54" s="11">
        <v>1.0500000000000001E-2</v>
      </c>
      <c r="AZ54" s="25">
        <v>0.74277860788844041</v>
      </c>
      <c r="BA54" s="25">
        <v>1.2535261215716484</v>
      </c>
      <c r="BB54" s="25">
        <v>0.11250196709272439</v>
      </c>
      <c r="BC54" s="25">
        <v>0.1680184885360631</v>
      </c>
      <c r="BD54" s="25">
        <v>13.102070218988512</v>
      </c>
      <c r="BE54" s="27"/>
    </row>
  </sheetData>
  <autoFilter ref="B9:BB54" xr:uid="{F6AA0FEC-37AA-4560-B8A7-4876B5EDC04F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8F48-0180-4391-B72F-A9A5CB51BADA}">
  <sheetPr codeName="Sheet16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251</v>
      </c>
      <c r="C10" s="10">
        <v>9.7799999999999994</v>
      </c>
      <c r="D10" s="10">
        <v>251.4075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32.200000000000003</v>
      </c>
      <c r="Q10" s="24">
        <v>2.2200000000000002</v>
      </c>
      <c r="R10" s="24">
        <v>2.58</v>
      </c>
      <c r="S10" s="24">
        <v>45.92</v>
      </c>
      <c r="T10" s="24">
        <v>117.71</v>
      </c>
      <c r="U10" s="10">
        <v>1</v>
      </c>
      <c r="V10" s="10">
        <v>0</v>
      </c>
      <c r="W10" s="10">
        <v>1</v>
      </c>
      <c r="X10" s="10">
        <v>2</v>
      </c>
      <c r="Y10" s="10">
        <v>1</v>
      </c>
      <c r="Z10" s="10">
        <v>2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0.87849999999999995</v>
      </c>
      <c r="AK10" s="10">
        <v>3.0499999999999999E-2</v>
      </c>
      <c r="AL10" s="11">
        <v>2.9000000000000001E-2</v>
      </c>
      <c r="AM10" s="11">
        <v>1E-3</v>
      </c>
      <c r="AN10" s="11">
        <v>2.2454000000000001</v>
      </c>
      <c r="AO10" s="11">
        <v>3.04E-2</v>
      </c>
      <c r="AP10" s="11">
        <v>0.2092</v>
      </c>
      <c r="AQ10" s="11">
        <v>2.8E-3</v>
      </c>
      <c r="AR10" s="11">
        <v>1.6512</v>
      </c>
      <c r="AS10" s="11">
        <v>2.9499999999999998E-2</v>
      </c>
      <c r="AT10" s="11">
        <v>2.87E-2</v>
      </c>
      <c r="AU10" s="11">
        <v>5.0000000000000001E-4</v>
      </c>
      <c r="AV10" s="11">
        <v>44.314399999999999</v>
      </c>
      <c r="AW10" s="11">
        <v>2.8371</v>
      </c>
      <c r="AX10" s="11">
        <v>0.60919999999999996</v>
      </c>
      <c r="AY10" s="11">
        <v>3.9E-2</v>
      </c>
      <c r="AZ10" s="11">
        <v>0.48875855327468226</v>
      </c>
      <c r="BA10" s="11">
        <v>21.226480836236934</v>
      </c>
      <c r="BB10" s="11">
        <v>0.91001724408214468</v>
      </c>
      <c r="BC10" s="11">
        <v>0.76522541523859755</v>
      </c>
      <c r="BD10" s="11">
        <v>0.55642041428561617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2.9665624999999998E-2</v>
      </c>
      <c r="BJ10" s="4">
        <f>DSTDEV(PlotSort,"PhxRed",$BI$35:$BI$38)/SQRT($BH10)</f>
        <v>3.793726085379267E-4</v>
      </c>
      <c r="BK10" s="4">
        <f>DAVERAGE(PlotSort,"PhxRedEdge",$BI$35:$BI$38)</f>
        <v>0.21274999999999999</v>
      </c>
      <c r="BL10" s="4">
        <f>DSTDEV(PlotSort,"PhxRedEdge",$BI$35:$BI$38)/SQRT($BH10)</f>
        <v>3.1271283075072092E-3</v>
      </c>
      <c r="BM10" s="4">
        <f>DAVERAGE(PlotSort,"TMRed",$BI$35:$BI$38)</f>
        <v>2.9953124999999997E-2</v>
      </c>
      <c r="BN10" s="4">
        <f>DSTDEV(PlotSort,"TMRed",$BI$35:$BI$38)/SQRT($BH10)</f>
        <v>4.9530017729150857E-4</v>
      </c>
      <c r="BO10" s="4">
        <f>DAVERAGE(PlotSort,"TMNIR",$BI$35:$BI$38)</f>
        <v>0.57556562500000008</v>
      </c>
      <c r="BP10" s="4">
        <f>DSTDEV(PlotSort,"TMNIR",$BI$35:$BI$38)/SQRT($BH10)</f>
        <v>4.9241230785021916E-3</v>
      </c>
      <c r="BQ10" s="4">
        <f>DAVERAGE(PlotSort,"NDRE",$BI$35:$BI$38)</f>
        <v>0.46053032563700436</v>
      </c>
      <c r="BR10" s="4">
        <f>DSTDEV(PlotSort,"NDRE",$BI$35:$BI$38)/SQRT($BH10)</f>
        <v>5.6745929478525785E-3</v>
      </c>
      <c r="BS10" s="4">
        <f>DAVERAGE(PlotSort,"rvi",$BI$35:$BI$38)</f>
        <v>19.359667198400839</v>
      </c>
      <c r="BT10" s="4">
        <f>DSTDEV(PlotSort,"rvi",$BI$35:$BI$38)/SQRT($BH10)</f>
        <v>0.32555240867412533</v>
      </c>
      <c r="BU10" s="17">
        <f>DAVERAGE(PlotSort,"ndvi",$BI$35:$BI$38)</f>
        <v>0.90099790408353753</v>
      </c>
      <c r="BV10" s="4">
        <f>DSTDEV(PlotSort,"ndvi",$BI$35:$BI$38)/SQRT($BH10)</f>
        <v>1.5565896094990399E-3</v>
      </c>
      <c r="BW10" s="17">
        <f>DAVERAGE(PlotSort,"SAVI",$BI$35:$BI$38)</f>
        <v>0.73986707521518991</v>
      </c>
      <c r="BX10" s="4">
        <f>DSTDEV(PlotSort,"SAVI",$BI$35:$BI$38)/SQRT($BH10)</f>
        <v>3.3090802179675748E-3</v>
      </c>
      <c r="BY10" s="17">
        <f>DAVERAGE(PlotSort,"CCCI",$BI$35:$BI$38)</f>
        <v>0.42736174225856466</v>
      </c>
      <c r="BZ10" s="4">
        <f>DSTDEV(PlotSort,"CCCI",$BI$35:$BI$38)/SQRT($BH10)</f>
        <v>2.7326592315419496E-2</v>
      </c>
    </row>
    <row r="11" spans="1:78" ht="13.5" customHeight="1" x14ac:dyDescent="0.2">
      <c r="B11" s="10">
        <v>251</v>
      </c>
      <c r="C11" s="10">
        <v>9.7729999999999997</v>
      </c>
      <c r="D11" s="10">
        <v>251.40720999999999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32.200000000000003</v>
      </c>
      <c r="Q11" s="24">
        <v>2.2200000000000002</v>
      </c>
      <c r="R11" s="24">
        <v>2.58</v>
      </c>
      <c r="S11" s="24">
        <v>45.99</v>
      </c>
      <c r="T11" s="24">
        <v>117.62</v>
      </c>
      <c r="U11" s="10">
        <v>1</v>
      </c>
      <c r="V11" s="10">
        <v>0</v>
      </c>
      <c r="W11" s="10">
        <v>1</v>
      </c>
      <c r="X11" s="10">
        <v>2</v>
      </c>
      <c r="Y11" s="10">
        <v>1</v>
      </c>
      <c r="Z11" s="10">
        <v>2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0.7843</v>
      </c>
      <c r="AK11" s="10">
        <v>4.5100000000000001E-2</v>
      </c>
      <c r="AL11" s="11">
        <v>2.5899999999999999E-2</v>
      </c>
      <c r="AM11" s="11">
        <v>1.5E-3</v>
      </c>
      <c r="AN11" s="11">
        <v>2.0485000000000002</v>
      </c>
      <c r="AO11" s="11">
        <v>5.7799999999999997E-2</v>
      </c>
      <c r="AP11" s="11">
        <v>0.19120000000000001</v>
      </c>
      <c r="AQ11" s="11">
        <v>5.4000000000000003E-3</v>
      </c>
      <c r="AR11" s="11">
        <v>1.4625999999999999</v>
      </c>
      <c r="AS11" s="11">
        <v>8.9399999999999993E-2</v>
      </c>
      <c r="AT11" s="11">
        <v>2.5499999999999998E-2</v>
      </c>
      <c r="AU11" s="11">
        <v>1.6000000000000001E-3</v>
      </c>
      <c r="AV11" s="11">
        <v>37.543999999999997</v>
      </c>
      <c r="AW11" s="11">
        <v>0.53459999999999996</v>
      </c>
      <c r="AX11" s="11">
        <v>0.51690000000000003</v>
      </c>
      <c r="AY11" s="11">
        <v>7.4000000000000003E-3</v>
      </c>
      <c r="AZ11" s="11">
        <v>0.45996328202231318</v>
      </c>
      <c r="BA11" s="11">
        <v>20.27058823529412</v>
      </c>
      <c r="BB11" s="11">
        <v>0.90597345132743368</v>
      </c>
      <c r="BC11" s="11">
        <v>0.70711818879508825</v>
      </c>
      <c r="BD11" s="11">
        <v>0.41133931994323053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3.011875E-2</v>
      </c>
      <c r="BJ11" s="4">
        <f>DSTDEV(PlotSort,"PhxRed",$BI$31:$BI$32)/SQRT($BH11)</f>
        <v>5.6245138678822748E-4</v>
      </c>
      <c r="BK11" s="4">
        <f>DAVERAGE(PlotSort,"PhxRedEdge",$BI$31:$BI$32)</f>
        <v>0.21251249999999999</v>
      </c>
      <c r="BL11" s="4">
        <f>DSTDEV(PlotSort,"PhxRedEdge",$BI$31:$BI$32)/SQRT($BH11)</f>
        <v>4.9323158438337395E-3</v>
      </c>
      <c r="BM11" s="4">
        <f>DAVERAGE(PlotSort,"TMRed",$BI$31:$BI$32)</f>
        <v>3.0387499999999998E-2</v>
      </c>
      <c r="BN11" s="4">
        <f>DSTDEV(PlotSort,"TMRed",$BI$31:$BI$32)/SQRT($BH11)</f>
        <v>7.1710500160948056E-4</v>
      </c>
      <c r="BO11" s="4">
        <f>DAVERAGE(PlotSort,"TMNIR",$BI$31:$BI$32)</f>
        <v>0.56966250000000007</v>
      </c>
      <c r="BP11" s="4">
        <f>DSTDEV(PlotSort,"TMNIR",$BI$31:$BI$32)/SQRT($BH11)</f>
        <v>7.5676883029099432E-3</v>
      </c>
      <c r="BQ11" s="4">
        <f>DAVERAGE(PlotSort,"NDRE",$BI$31:$BI$32)</f>
        <v>0.45699223368369263</v>
      </c>
      <c r="BR11" s="4">
        <f>DSTDEV(PlotSort,"NDRE",$BI$31:$BI$32)/SQRT($BH11)</f>
        <v>8.964925485904357E-3</v>
      </c>
      <c r="BS11" s="4">
        <f>DAVERAGE(PlotSort,"rvi",$BI$31:$BI$32)</f>
        <v>18.877676164406409</v>
      </c>
      <c r="BT11" s="4">
        <f>DSTDEV(PlotSort,"rvi",$BI$31:$BI$32)/SQRT($BH11)</f>
        <v>0.44172009087422365</v>
      </c>
      <c r="BU11" s="17">
        <f>DAVERAGE(PlotSort,"ndvi",$BI$31:$BI$32)</f>
        <v>0.89864795126055519</v>
      </c>
      <c r="BV11" s="4">
        <f>DSTDEV(PlotSort,"ndvi",$BI$31:$BI$32)/SQRT($BH11)</f>
        <v>2.2160890225812863E-3</v>
      </c>
      <c r="BW11" s="17">
        <f>DAVERAGE(PlotSort,"SAVI",$BI$31:$BI$32)</f>
        <v>0.73483822450751068</v>
      </c>
      <c r="BX11" s="4">
        <f>DSTDEV(PlotSort,"SAVI",$BI$31:$BI$32)/SQRT($BH11)</f>
        <v>5.0347980513040539E-3</v>
      </c>
      <c r="BY11" s="17">
        <f>DAVERAGE(PlotSort,"CCCI",$BI$31:$BI$32)</f>
        <v>0.41443787895888373</v>
      </c>
      <c r="BZ11" s="4">
        <f>DSTDEV(PlotSort,"CCCI",$BI$31:$BI$32)/SQRT($BH11)</f>
        <v>4.3673642994714955E-2</v>
      </c>
    </row>
    <row r="12" spans="1:78" ht="13.5" customHeight="1" x14ac:dyDescent="0.2">
      <c r="B12" s="10">
        <v>251</v>
      </c>
      <c r="C12" s="10">
        <v>9.7650000000000006</v>
      </c>
      <c r="D12" s="10">
        <v>251.40688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32.200000000000003</v>
      </c>
      <c r="Q12" s="24">
        <v>2.2200000000000002</v>
      </c>
      <c r="R12" s="24">
        <v>2.58</v>
      </c>
      <c r="S12" s="24">
        <v>46.08</v>
      </c>
      <c r="T12" s="24">
        <v>117.5</v>
      </c>
      <c r="U12" s="10">
        <v>1</v>
      </c>
      <c r="V12" s="10">
        <v>0</v>
      </c>
      <c r="W12" s="10">
        <v>1</v>
      </c>
      <c r="X12" s="10">
        <v>2</v>
      </c>
      <c r="Y12" s="10">
        <v>1</v>
      </c>
      <c r="Z12" s="10">
        <v>2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0.99470000000000003</v>
      </c>
      <c r="AK12" s="10">
        <v>3.3500000000000002E-2</v>
      </c>
      <c r="AL12" s="11">
        <v>3.2899999999999999E-2</v>
      </c>
      <c r="AM12" s="11">
        <v>1.1000000000000001E-3</v>
      </c>
      <c r="AN12" s="11">
        <v>2.3952</v>
      </c>
      <c r="AO12" s="11">
        <v>0.1043</v>
      </c>
      <c r="AP12" s="11">
        <v>0.22409999999999999</v>
      </c>
      <c r="AQ12" s="11">
        <v>9.7999999999999997E-3</v>
      </c>
      <c r="AR12" s="11">
        <v>1.8411999999999999</v>
      </c>
      <c r="AS12" s="11">
        <v>3.5299999999999998E-2</v>
      </c>
      <c r="AT12" s="11">
        <v>3.2199999999999999E-2</v>
      </c>
      <c r="AU12" s="11">
        <v>5.9999999999999995E-4</v>
      </c>
      <c r="AV12" s="11">
        <v>44.339399999999998</v>
      </c>
      <c r="AW12" s="11">
        <v>1.3187</v>
      </c>
      <c r="AX12" s="11">
        <v>0.61170000000000002</v>
      </c>
      <c r="AY12" s="11">
        <v>1.8200000000000001E-2</v>
      </c>
      <c r="AZ12" s="11">
        <v>0.46374730796841357</v>
      </c>
      <c r="BA12" s="11">
        <v>18.996894409937891</v>
      </c>
      <c r="BB12" s="11">
        <v>0.8999844696381426</v>
      </c>
      <c r="BC12" s="11">
        <v>0.75990034093889336</v>
      </c>
      <c r="BD12" s="11">
        <v>0.44882442292008257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2.9212500000000002E-2</v>
      </c>
      <c r="BJ12" s="4">
        <f>DSTDEV(PlotSort,"PhxRed",$BJ$31:$BJ$32)/SQRT($BH12)</f>
        <v>5.0115491616864319E-4</v>
      </c>
      <c r="BK12" s="4">
        <f>DAVERAGE(PlotSort,"PhxRedEdge",$BJ$31:$BJ$32)</f>
        <v>0.2129875</v>
      </c>
      <c r="BL12" s="4">
        <f>DSTDEV(PlotSort,"PhxRedEdge",$BJ$31:$BJ$32)/SQRT($BH12)</f>
        <v>4.0105265136471373E-3</v>
      </c>
      <c r="BM12" s="4">
        <f>DAVERAGE(PlotSort,"TMRed",$BJ$31:$BJ$32)</f>
        <v>2.951875E-2</v>
      </c>
      <c r="BN12" s="4">
        <f>DSTDEV(PlotSort,"TMRed",$BJ$31:$BJ$32)/SQRT($BH12)</f>
        <v>6.8891332001928937E-4</v>
      </c>
      <c r="BO12" s="4">
        <f>DAVERAGE(PlotSort,"TMNIR",$BJ$31:$BJ$32)</f>
        <v>0.58146875000000009</v>
      </c>
      <c r="BP12" s="4">
        <f>DSTDEV(PlotSort,"TMNIR",$BJ$31:$BJ$32)/SQRT($BH12)</f>
        <v>6.1890812373485626E-3</v>
      </c>
      <c r="BQ12" s="4">
        <f>DAVERAGE(PlotSort,"NDRE",$BJ$31:$BJ$32)</f>
        <v>0.46406841759031614</v>
      </c>
      <c r="BR12" s="4">
        <f>DSTDEV(PlotSort,"NDRE",$BJ$31:$BJ$32)/SQRT($BH12)</f>
        <v>7.1455244445703635E-3</v>
      </c>
      <c r="BS12" s="4">
        <f>DAVERAGE(PlotSort,"rvi",$BJ$31:$BJ$32)</f>
        <v>19.841658232395265</v>
      </c>
      <c r="BT12" s="4">
        <f>DSTDEV(PlotSort,"rvi",$BJ$31:$BJ$32)/SQRT($BH12)</f>
        <v>0.46040928858770253</v>
      </c>
      <c r="BU12" s="17">
        <f>DAVERAGE(PlotSort,"ndvi",$BJ$31:$BJ$32)</f>
        <v>0.90334785690652053</v>
      </c>
      <c r="BV12" s="4">
        <f>DSTDEV(PlotSort,"ndvi",$BJ$31:$BJ$32)/SQRT($BH12)</f>
        <v>2.089878788961312E-3</v>
      </c>
      <c r="BW12" s="17">
        <f>DAVERAGE(PlotSort,"SAVI",$BJ$31:$BJ$32)</f>
        <v>0.74489592592286968</v>
      </c>
      <c r="BX12" s="4">
        <f>DSTDEV(PlotSort,"SAVI",$BJ$31:$BJ$32)/SQRT($BH12)</f>
        <v>4.0668102731999268E-3</v>
      </c>
      <c r="BY12" s="17">
        <f>DAVERAGE(PlotSort,"CCCI",$BJ$31:$BJ$32)</f>
        <v>0.44028560555824559</v>
      </c>
      <c r="BZ12" s="4">
        <f>DSTDEV(PlotSort,"CCCI",$BJ$31:$BJ$32)/SQRT($BH12)</f>
        <v>3.4012924286619804E-2</v>
      </c>
    </row>
    <row r="13" spans="1:78" ht="13.5" customHeight="1" x14ac:dyDescent="0.2">
      <c r="B13" s="10">
        <v>251</v>
      </c>
      <c r="C13" s="10">
        <v>9.7569999999999997</v>
      </c>
      <c r="D13" s="10">
        <v>251.40654000000001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32.200000000000003</v>
      </c>
      <c r="Q13" s="24">
        <v>2.2200000000000002</v>
      </c>
      <c r="R13" s="24">
        <v>2.58</v>
      </c>
      <c r="S13" s="24">
        <v>46.17</v>
      </c>
      <c r="T13" s="24">
        <v>117.39</v>
      </c>
      <c r="U13" s="10">
        <v>1</v>
      </c>
      <c r="V13" s="10">
        <v>0</v>
      </c>
      <c r="W13" s="10">
        <v>1</v>
      </c>
      <c r="X13" s="10">
        <v>2</v>
      </c>
      <c r="Y13" s="10">
        <v>1</v>
      </c>
      <c r="Z13" s="10">
        <v>2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0.84</v>
      </c>
      <c r="AK13" s="10">
        <v>0.1328</v>
      </c>
      <c r="AL13" s="11">
        <v>2.7900000000000001E-2</v>
      </c>
      <c r="AM13" s="11">
        <v>4.4000000000000003E-3</v>
      </c>
      <c r="AN13" s="11">
        <v>2.2418999999999998</v>
      </c>
      <c r="AO13" s="11">
        <v>0.27179999999999999</v>
      </c>
      <c r="AP13" s="11">
        <v>0.2102</v>
      </c>
      <c r="AQ13" s="11">
        <v>2.5499999999999998E-2</v>
      </c>
      <c r="AR13" s="11">
        <v>1.6047</v>
      </c>
      <c r="AS13" s="11">
        <v>0.32090000000000002</v>
      </c>
      <c r="AT13" s="11">
        <v>2.81E-2</v>
      </c>
      <c r="AU13" s="11">
        <v>5.5999999999999999E-3</v>
      </c>
      <c r="AV13" s="11">
        <v>39.9818</v>
      </c>
      <c r="AW13" s="11">
        <v>2.5272000000000001</v>
      </c>
      <c r="AX13" s="11">
        <v>0.55259999999999998</v>
      </c>
      <c r="AY13" s="11">
        <v>3.49E-2</v>
      </c>
      <c r="AZ13" s="11">
        <v>0.44887257472469849</v>
      </c>
      <c r="BA13" s="11">
        <v>19.665480427046262</v>
      </c>
      <c r="BB13" s="11">
        <v>0.90322025142069906</v>
      </c>
      <c r="BC13" s="11">
        <v>0.72800037013047092</v>
      </c>
      <c r="BD13" s="11">
        <v>0.35845907761344298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2.8050000000000002E-2</v>
      </c>
      <c r="BJ13" s="4">
        <f>DSTDEV(PlotSort,"PhxRed",$BL$35:$BL$36)/SQRT($BH13)</f>
        <v>7.2308861341964352E-4</v>
      </c>
      <c r="BK13" s="4">
        <f>DAVERAGE(PlotSort,"PhxRedEdge",$BL$35:$BL$36)</f>
        <v>0.20268750000000002</v>
      </c>
      <c r="BL13" s="4">
        <f>DSTDEV(PlotSort,"PhxRedEdge",$BL$35:$BL$36)/SQRT($BH13)</f>
        <v>5.9780383040162685E-3</v>
      </c>
      <c r="BM13" s="4">
        <f>DAVERAGE(PlotSort,"TMRed",$BL$35:$BL$36)</f>
        <v>2.81625E-2</v>
      </c>
      <c r="BN13" s="4">
        <f>DSTDEV(PlotSort,"TMRed",$BL$35:$BL$36)/SQRT($BH13)</f>
        <v>7.4950876769864583E-4</v>
      </c>
      <c r="BO13" s="4">
        <f>DAVERAGE(PlotSort,"TMNIR",$BL$35:$BL$36)</f>
        <v>0.56282500000000002</v>
      </c>
      <c r="BP13" s="4">
        <f>DSTDEV(PlotSort,"TMNIR",$BL$35:$BL$36)/SQRT($BH13)</f>
        <v>1.1475248985783018E-2</v>
      </c>
      <c r="BQ13" s="4">
        <f>DAVERAGE(PlotSort,"NDRE",$BL$35:$BL$36)</f>
        <v>0.47043174144319549</v>
      </c>
      <c r="BR13" s="4">
        <f>DSTDEV(PlotSort,"NDRE",$BL$35:$BL$36)/SQRT($BH13)</f>
        <v>1.2264650602910057E-2</v>
      </c>
      <c r="BS13" s="4">
        <f>DAVERAGE(PlotSort,"rvi",$BL$35:$BL$36)</f>
        <v>20.095777613656988</v>
      </c>
      <c r="BT13" s="4">
        <f>DSTDEV(PlotSort,"rvi",$BL$35:$BL$36)/SQRT($BH13)</f>
        <v>0.7213759042372655</v>
      </c>
      <c r="BU13" s="17">
        <f>DAVERAGE(PlotSort,"ndvi",$BL$35:$BL$36)</f>
        <v>0.90441783894266803</v>
      </c>
      <c r="BV13" s="4">
        <f>DSTDEV(PlotSort,"ndvi",$BL$35:$BL$36)/SQRT($BH13)</f>
        <v>3.2516801418178611E-3</v>
      </c>
      <c r="BW13" s="17">
        <f>DAVERAGE(PlotSort,"SAVI",$BL$35:$BL$36)</f>
        <v>0.7345114736337498</v>
      </c>
      <c r="BX13" s="4">
        <f>DSTDEV(PlotSort,"SAVI",$BL$35:$BL$36)/SQRT($BH13)</f>
        <v>8.4190434212865674E-3</v>
      </c>
      <c r="BY13" s="17">
        <f>DAVERAGE(PlotSort,"CCCI",$BL$35:$BL$36)</f>
        <v>0.47176352762269436</v>
      </c>
      <c r="BZ13" s="4">
        <f>DSTDEV(PlotSort,"CCCI",$BL$35:$BL$36)/SQRT($BH13)</f>
        <v>5.9110779161456156E-2</v>
      </c>
    </row>
    <row r="14" spans="1:78" ht="13.5" customHeight="1" x14ac:dyDescent="0.2">
      <c r="B14" s="10">
        <v>251</v>
      </c>
      <c r="C14" s="10">
        <v>9.75</v>
      </c>
      <c r="D14" s="10">
        <v>251.40625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32.200000000000003</v>
      </c>
      <c r="Q14" s="24">
        <v>2.2200000000000002</v>
      </c>
      <c r="R14" s="24">
        <v>2.58</v>
      </c>
      <c r="S14" s="24">
        <v>46.25</v>
      </c>
      <c r="T14" s="24">
        <v>117.3</v>
      </c>
      <c r="U14" s="10">
        <v>1</v>
      </c>
      <c r="V14" s="10">
        <v>0</v>
      </c>
      <c r="W14" s="10">
        <v>1</v>
      </c>
      <c r="X14" s="10">
        <v>2</v>
      </c>
      <c r="Y14" s="10">
        <v>1</v>
      </c>
      <c r="Z14" s="10">
        <v>2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0.92789999999999995</v>
      </c>
      <c r="AK14" s="10">
        <v>3.9699999999999999E-2</v>
      </c>
      <c r="AL14" s="11">
        <v>3.0800000000000001E-2</v>
      </c>
      <c r="AM14" s="11">
        <v>1.2999999999999999E-3</v>
      </c>
      <c r="AN14" s="11">
        <v>2.5194999999999999</v>
      </c>
      <c r="AO14" s="11">
        <v>8.6300000000000002E-2</v>
      </c>
      <c r="AP14" s="11">
        <v>0.23669999999999999</v>
      </c>
      <c r="AQ14" s="11">
        <v>8.0999999999999996E-3</v>
      </c>
      <c r="AR14" s="11">
        <v>1.8752</v>
      </c>
      <c r="AS14" s="11">
        <v>9.8799999999999999E-2</v>
      </c>
      <c r="AT14" s="11">
        <v>3.2899999999999999E-2</v>
      </c>
      <c r="AU14" s="11">
        <v>1.6999999999999999E-3</v>
      </c>
      <c r="AV14" s="11">
        <v>42.330100000000002</v>
      </c>
      <c r="AW14" s="11">
        <v>0.54079999999999995</v>
      </c>
      <c r="AX14" s="11">
        <v>0.58599999999999997</v>
      </c>
      <c r="AY14" s="11">
        <v>7.4999999999999997E-3</v>
      </c>
      <c r="AZ14" s="11">
        <v>0.42457761030752394</v>
      </c>
      <c r="BA14" s="11">
        <v>17.811550151975684</v>
      </c>
      <c r="BB14" s="11">
        <v>0.8936823396348359</v>
      </c>
      <c r="BC14" s="11">
        <v>0.74148717490392335</v>
      </c>
      <c r="BD14" s="11">
        <v>0.25104695675377209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2.955E-2</v>
      </c>
      <c r="BJ14" s="4">
        <f>DSTDEV(PlotSort,"PhxRed",$BM$35:$BM$36)/SQRT($BH14)</f>
        <v>4.7108031870018383E-4</v>
      </c>
      <c r="BK14" s="4">
        <f>DAVERAGE(PlotSort,"PhxRedEdge",$BM$35:$BM$36)</f>
        <v>0.20990625000000002</v>
      </c>
      <c r="BL14" s="4">
        <f>DSTDEV(PlotSort,"PhxRedEdge",$BM$35:$BM$36)/SQRT($BH14)</f>
        <v>3.7635363329143858E-3</v>
      </c>
      <c r="BM14" s="4">
        <f>DAVERAGE(PlotSort,"TMRed",$BM$35:$BM$36)</f>
        <v>2.9593750000000005E-2</v>
      </c>
      <c r="BN14" s="4">
        <f>DSTDEV(PlotSort,"TMRed",$BM$35:$BM$36)/SQRT($BH14)</f>
        <v>6.2352952015121154E-4</v>
      </c>
      <c r="BO14" s="4">
        <f>DAVERAGE(PlotSort,"TMNIR",$BM$35:$BM$36)</f>
        <v>0.57126250000000001</v>
      </c>
      <c r="BP14" s="4">
        <f>DSTDEV(PlotSort,"TMNIR",$BM$35:$BM$36)/SQRT($BH14)</f>
        <v>6.3984364952176676E-3</v>
      </c>
      <c r="BQ14" s="4">
        <f>DAVERAGE(PlotSort,"NDRE",$BM$35:$BM$36)</f>
        <v>0.46265371872164912</v>
      </c>
      <c r="BR14" s="4">
        <f>DSTDEV(PlotSort,"NDRE",$BM$35:$BM$36)/SQRT($BH14)</f>
        <v>7.595296144371857E-3</v>
      </c>
      <c r="BS14" s="4">
        <f>DAVERAGE(PlotSort,"rvi",$BM$35:$BM$36)</f>
        <v>19.422059046137274</v>
      </c>
      <c r="BT14" s="4">
        <f>DSTDEV(PlotSort,"rvi",$BM$35:$BM$36)/SQRT($BH14)</f>
        <v>0.4292130916239793</v>
      </c>
      <c r="BU14" s="17">
        <f>DAVERAGE(PlotSort,"ndvi",$BM$35:$BM$36)</f>
        <v>0.90142019273213336</v>
      </c>
      <c r="BV14" s="4">
        <f>DSTDEV(PlotSort,"ndvi",$BM$35:$BM$36)/SQRT($BH14)</f>
        <v>2.0583015641651358E-3</v>
      </c>
      <c r="BW14" s="17">
        <f>DAVERAGE(PlotSort,"SAVI",$BM$35:$BM$36)</f>
        <v>0.7377010283320955</v>
      </c>
      <c r="BX14" s="4">
        <f>DSTDEV(PlotSort,"SAVI",$BM$35:$BM$36)/SQRT($BH14)</f>
        <v>4.3766046296129409E-3</v>
      </c>
      <c r="BY14" s="17">
        <f>DAVERAGE(PlotSort,"CCCI",$BM$35:$BM$36)</f>
        <v>0.43799500217094572</v>
      </c>
      <c r="BZ14" s="4">
        <f>DSTDEV(PlotSort,"CCCI",$BM$35:$BM$36)/SQRT($BH14)</f>
        <v>3.7007913710516628E-2</v>
      </c>
    </row>
    <row r="15" spans="1:78" ht="13.5" customHeight="1" x14ac:dyDescent="0.2">
      <c r="B15" s="10">
        <v>251</v>
      </c>
      <c r="C15" s="10">
        <v>9.7420000000000009</v>
      </c>
      <c r="D15" s="10">
        <v>251.40592000000001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32.200000000000003</v>
      </c>
      <c r="Q15" s="24">
        <v>2.2200000000000002</v>
      </c>
      <c r="R15" s="24">
        <v>2.58</v>
      </c>
      <c r="S15" s="24">
        <v>46.34</v>
      </c>
      <c r="T15" s="24">
        <v>117.19</v>
      </c>
      <c r="U15" s="10">
        <v>1</v>
      </c>
      <c r="V15" s="10">
        <v>0</v>
      </c>
      <c r="W15" s="10">
        <v>1</v>
      </c>
      <c r="X15" s="10">
        <v>2</v>
      </c>
      <c r="Y15" s="10">
        <v>1</v>
      </c>
      <c r="Z15" s="10">
        <v>2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0.8891</v>
      </c>
      <c r="AK15" s="10">
        <v>5.1400000000000001E-2</v>
      </c>
      <c r="AL15" s="11">
        <v>2.9600000000000001E-2</v>
      </c>
      <c r="AM15" s="11">
        <v>1.6999999999999999E-3</v>
      </c>
      <c r="AN15" s="11">
        <v>2.1701000000000001</v>
      </c>
      <c r="AO15" s="11">
        <v>0.17030000000000001</v>
      </c>
      <c r="AP15" s="11">
        <v>0.20430000000000001</v>
      </c>
      <c r="AQ15" s="11">
        <v>1.6E-2</v>
      </c>
      <c r="AR15" s="11">
        <v>1.7621</v>
      </c>
      <c r="AS15" s="11">
        <v>2.24E-2</v>
      </c>
      <c r="AT15" s="11">
        <v>3.1E-2</v>
      </c>
      <c r="AU15" s="11">
        <v>4.0000000000000002E-4</v>
      </c>
      <c r="AV15" s="11">
        <v>42.872999999999998</v>
      </c>
      <c r="AW15" s="11">
        <v>0.48459999999999998</v>
      </c>
      <c r="AX15" s="11">
        <v>0.59470000000000001</v>
      </c>
      <c r="AY15" s="11">
        <v>6.7000000000000002E-3</v>
      </c>
      <c r="AZ15" s="11">
        <v>0.48861076345431781</v>
      </c>
      <c r="BA15" s="11">
        <v>19.183870967741935</v>
      </c>
      <c r="BB15" s="11">
        <v>0.90091097970273282</v>
      </c>
      <c r="BC15" s="11">
        <v>0.75113262858665708</v>
      </c>
      <c r="BD15" s="11">
        <v>0.58225536444051462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3.1512499999999999E-2</v>
      </c>
      <c r="BJ15" s="4">
        <f>DSTDEV(PlotSort,"PhxRed",$BN$35:$BN$36)/SQRT($BH15)</f>
        <v>4.5998350125691609E-4</v>
      </c>
      <c r="BK15" s="4">
        <f>DAVERAGE(PlotSort,"PhxRedEdge",$BN$35:$BN$36)</f>
        <v>0.22850000000000004</v>
      </c>
      <c r="BL15" s="4">
        <f>DSTDEV(PlotSort,"PhxRedEdge",$BN$35:$BN$36)/SQRT($BH15)</f>
        <v>4.9571377109895046E-3</v>
      </c>
      <c r="BM15" s="4">
        <f>DAVERAGE(PlotSort,"TMRed",$BN$35:$BN$36)</f>
        <v>3.2462499999999998E-2</v>
      </c>
      <c r="BN15" s="4">
        <f>DSTDEV(PlotSort,"TMRed",$BN$35:$BN$36)/SQRT($BH15)</f>
        <v>8.5040694040307166E-4</v>
      </c>
      <c r="BO15" s="4">
        <f>DAVERAGE(PlotSort,"TMNIR",$BN$35:$BN$36)</f>
        <v>0.59691249999999996</v>
      </c>
      <c r="BP15" s="4">
        <f>DSTDEV(PlotSort,"TMNIR",$BN$35:$BN$36)/SQRT($BH15)</f>
        <v>5.3667108009868231E-3</v>
      </c>
      <c r="BQ15" s="4">
        <f>DAVERAGE(PlotSort,"NDRE",$BN$35:$BN$36)</f>
        <v>0.44638212366152386</v>
      </c>
      <c r="BR15" s="4">
        <f>DSTDEV(PlotSort,"NDRE",$BN$35:$BN$36)/SQRT($BH15)</f>
        <v>1.1352092937062989E-2</v>
      </c>
      <c r="BS15" s="4">
        <f>DAVERAGE(PlotSort,"rvi",$BN$35:$BN$36)</f>
        <v>18.498773087671808</v>
      </c>
      <c r="BT15" s="4">
        <f>DSTDEV(PlotSort,"rvi",$BN$35:$BN$36)/SQRT($BH15)</f>
        <v>0.6189715632276378</v>
      </c>
      <c r="BU15" s="17">
        <f>DAVERAGE(PlotSort,"ndvi",$BN$35:$BN$36)</f>
        <v>0.89673339192721646</v>
      </c>
      <c r="BV15" s="4">
        <f>DSTDEV(PlotSort,"ndvi",$BN$35:$BN$36)/SQRT($BH15)</f>
        <v>3.141829095922268E-3</v>
      </c>
      <c r="BW15" s="17">
        <f>DAVERAGE(PlotSort,"SAVI",$BN$35:$BN$36)</f>
        <v>0.74955477056281994</v>
      </c>
      <c r="BX15" s="4">
        <f>DSTDEV(PlotSort,"SAVI",$BN$35:$BN$36)/SQRT($BH15)</f>
        <v>4.7068636684998704E-3</v>
      </c>
      <c r="BY15" s="17">
        <f>DAVERAGE(PlotSort,"CCCI",$BN$35:$BN$36)</f>
        <v>0.36169343706967272</v>
      </c>
      <c r="BZ15" s="4">
        <f>DSTDEV(PlotSort,"CCCI",$BN$35:$BN$36)/SQRT($BH15)</f>
        <v>5.4168983229421187E-2</v>
      </c>
    </row>
    <row r="16" spans="1:78" ht="13.5" customHeight="1" x14ac:dyDescent="0.2">
      <c r="B16" s="10">
        <v>251</v>
      </c>
      <c r="C16" s="10">
        <v>9.734</v>
      </c>
      <c r="D16" s="10">
        <v>251.40557999999999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32.200000000000003</v>
      </c>
      <c r="Q16" s="24">
        <v>2.2200000000000002</v>
      </c>
      <c r="R16" s="24">
        <v>2.58</v>
      </c>
      <c r="S16" s="24">
        <v>46.43</v>
      </c>
      <c r="T16" s="24">
        <v>117.08</v>
      </c>
      <c r="U16" s="10">
        <v>1</v>
      </c>
      <c r="V16" s="10">
        <v>0</v>
      </c>
      <c r="W16" s="10">
        <v>1</v>
      </c>
      <c r="X16" s="10">
        <v>2</v>
      </c>
      <c r="Y16" s="10">
        <v>1</v>
      </c>
      <c r="Z16" s="10">
        <v>2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0.86619999999999997</v>
      </c>
      <c r="AK16" s="10">
        <v>4.8800000000000003E-2</v>
      </c>
      <c r="AL16" s="11">
        <v>2.8899999999999999E-2</v>
      </c>
      <c r="AM16" s="11">
        <v>1.6000000000000001E-3</v>
      </c>
      <c r="AN16" s="11">
        <v>2.2568000000000001</v>
      </c>
      <c r="AO16" s="11">
        <v>0.14299999999999999</v>
      </c>
      <c r="AP16" s="11">
        <v>0.21290000000000001</v>
      </c>
      <c r="AQ16" s="11">
        <v>1.35E-2</v>
      </c>
      <c r="AR16" s="11">
        <v>1.6910000000000001</v>
      </c>
      <c r="AS16" s="11">
        <v>8.09E-2</v>
      </c>
      <c r="AT16" s="11">
        <v>2.98E-2</v>
      </c>
      <c r="AU16" s="11">
        <v>1.4E-3</v>
      </c>
      <c r="AV16" s="11">
        <v>39.9069</v>
      </c>
      <c r="AW16" s="11">
        <v>0.90059999999999996</v>
      </c>
      <c r="AX16" s="11">
        <v>0.55459999999999998</v>
      </c>
      <c r="AY16" s="11">
        <v>1.2500000000000001E-2</v>
      </c>
      <c r="AZ16" s="11">
        <v>0.44521172638436485</v>
      </c>
      <c r="BA16" s="11">
        <v>18.610738255033556</v>
      </c>
      <c r="BB16" s="11">
        <v>0.89801505817932903</v>
      </c>
      <c r="BC16" s="11">
        <v>0.72593139063076351</v>
      </c>
      <c r="BD16" s="11">
        <v>0.3527226856316632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3.0050000000000007E-2</v>
      </c>
      <c r="BJ16" s="4">
        <f>DSTDEV(PlotSort,"PhxRed",$BK$31:$BK$32)/SQRT($BH16)</f>
        <v>5.0695167422546317E-4</v>
      </c>
      <c r="BK16" s="4">
        <f>DAVERAGE(PlotSort,"PhxRedEdge",$BK$31:$BK$32)</f>
        <v>0.22126249999999997</v>
      </c>
      <c r="BL16" s="4">
        <f>DSTDEV(PlotSort,"PhxRedEdge",$BK$31:$BK$32)/SQRT($BH16)</f>
        <v>4.7072716354593343E-3</v>
      </c>
      <c r="BM16" s="4">
        <f>DAVERAGE(PlotSort,"TMRed",$BK$31:$BK$32)</f>
        <v>3.1193749999999999E-2</v>
      </c>
      <c r="BN16" s="4">
        <f>DSTDEV(PlotSort,"TMRed",$BK$31:$BK$32)/SQRT($BH16)</f>
        <v>6.924875901415129E-4</v>
      </c>
      <c r="BO16" s="4">
        <f>DAVERAGE(PlotSort,"TMNIR",$BK$31:$BK$32)</f>
        <v>0.55980000000000008</v>
      </c>
      <c r="BP16" s="4">
        <f>DSTDEV(PlotSort,"TMNIR",$BK$31:$BK$32)/SQRT($BH16)</f>
        <v>6.2665048737979368E-3</v>
      </c>
      <c r="BQ16" s="4">
        <f>DAVERAGE(PlotSort,"NDRE",$BK$31:$BK$32)</f>
        <v>0.43424964147430989</v>
      </c>
      <c r="BR16" s="4">
        <f>DSTDEV(PlotSort,"NDRE",$BK$31:$BK$32)/SQRT($BH16)</f>
        <v>5.3507946520430835E-3</v>
      </c>
      <c r="BS16" s="4">
        <f>DAVERAGE(PlotSort,"rvi",$BK$31:$BK$32)</f>
        <v>18.026394563582542</v>
      </c>
      <c r="BT16" s="4">
        <f>DSTDEV(PlotSort,"rvi",$BK$31:$BK$32)/SQRT($BH16)</f>
        <v>0.26554876384348669</v>
      </c>
      <c r="BU16" s="17">
        <f>DAVERAGE(PlotSort,"ndvi",$BK$31:$BK$32)</f>
        <v>0.89458185146292224</v>
      </c>
      <c r="BV16" s="4">
        <f>DSTDEV(PlotSort,"ndvi",$BK$31:$BK$32)/SQRT($BH16)</f>
        <v>1.4408698949581944E-3</v>
      </c>
      <c r="BW16" s="17">
        <f>DAVERAGE(PlotSort,"SAVI",$BK$31:$BK$32)</f>
        <v>0.72647219876738145</v>
      </c>
      <c r="BX16" s="4">
        <f>DSTDEV(PlotSort,"SAVI",$BK$31:$BK$32)/SQRT($BH16)</f>
        <v>3.367124956607083E-3</v>
      </c>
      <c r="BY16" s="17">
        <f>DAVERAGE(PlotSort,"CCCI",$BK$31:$BK$32)</f>
        <v>0.30147871021945338</v>
      </c>
      <c r="BZ16" s="4">
        <f>DSTDEV(PlotSort,"CCCI",$BK$31:$BK$32)/SQRT($BH16)</f>
        <v>2.6319295304634425E-2</v>
      </c>
    </row>
    <row r="17" spans="2:78" ht="13.5" customHeight="1" x14ac:dyDescent="0.2">
      <c r="B17" s="10">
        <v>251</v>
      </c>
      <c r="C17" s="10">
        <v>9.7270000000000003</v>
      </c>
      <c r="D17" s="10">
        <v>251.40529000000001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32.200000000000003</v>
      </c>
      <c r="Q17" s="24">
        <v>2.2200000000000002</v>
      </c>
      <c r="R17" s="24">
        <v>2.58</v>
      </c>
      <c r="S17" s="24">
        <v>46.51</v>
      </c>
      <c r="T17" s="24">
        <v>116.98</v>
      </c>
      <c r="U17" s="10">
        <v>1</v>
      </c>
      <c r="V17" s="10">
        <v>0</v>
      </c>
      <c r="W17" s="10">
        <v>1</v>
      </c>
      <c r="X17" s="10">
        <v>2</v>
      </c>
      <c r="Y17" s="10">
        <v>1</v>
      </c>
      <c r="Z17" s="10">
        <v>2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0.91300000000000003</v>
      </c>
      <c r="AK17" s="10">
        <v>3.6499999999999998E-2</v>
      </c>
      <c r="AL17" s="11">
        <v>3.0499999999999999E-2</v>
      </c>
      <c r="AM17" s="11">
        <v>1.1999999999999999E-3</v>
      </c>
      <c r="AN17" s="11">
        <v>2.0779999999999998</v>
      </c>
      <c r="AO17" s="11">
        <v>2.5000000000000001E-3</v>
      </c>
      <c r="AP17" s="11">
        <v>0.19639999999999999</v>
      </c>
      <c r="AQ17" s="11">
        <v>2.0000000000000001E-4</v>
      </c>
      <c r="AR17" s="11">
        <v>1.6754</v>
      </c>
      <c r="AS17" s="11">
        <v>4.5600000000000002E-2</v>
      </c>
      <c r="AT17" s="11">
        <v>2.9499999999999998E-2</v>
      </c>
      <c r="AU17" s="11">
        <v>8.0000000000000004E-4</v>
      </c>
      <c r="AV17" s="11">
        <v>39.911000000000001</v>
      </c>
      <c r="AW17" s="11">
        <v>0.62190000000000001</v>
      </c>
      <c r="AX17" s="11">
        <v>0.55559999999999998</v>
      </c>
      <c r="AY17" s="11">
        <v>8.6999999999999994E-3</v>
      </c>
      <c r="AZ17" s="11">
        <v>0.47765957446808505</v>
      </c>
      <c r="BA17" s="11">
        <v>18.833898305084745</v>
      </c>
      <c r="BB17" s="11">
        <v>0.89916253631857812</v>
      </c>
      <c r="BC17" s="11">
        <v>0.72726016035388452</v>
      </c>
      <c r="BD17" s="11">
        <v>0.52740088737184176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2.9281250000000002E-2</v>
      </c>
      <c r="BJ17" s="4">
        <f>DSTDEV(PlotSort,"PhxRed",$BL$31:$BL$32)/SQRT($BH17)</f>
        <v>5.6407880285766216E-4</v>
      </c>
      <c r="BK17" s="4">
        <f>DAVERAGE(PlotSort,"PhxRedEdge",$BL$31:$BL$32)</f>
        <v>0.20423750000000002</v>
      </c>
      <c r="BL17" s="4">
        <f>DSTDEV(PlotSort,"PhxRedEdge",$BL$31:$BL$32)/SQRT($BH17)</f>
        <v>2.9324886331123829E-3</v>
      </c>
      <c r="BM17" s="4">
        <f>DAVERAGE(PlotSort,"TMRed",$BL$31:$BL$32)</f>
        <v>2.8712500000000005E-2</v>
      </c>
      <c r="BN17" s="4">
        <f>DSTDEV(PlotSort,"TMRed",$BL$31:$BL$32)/SQRT($BH17)</f>
        <v>5.7379402518092958E-4</v>
      </c>
      <c r="BO17" s="4">
        <f>DAVERAGE(PlotSort,"TMNIR",$BL$31:$BL$32)</f>
        <v>0.59133124999999997</v>
      </c>
      <c r="BP17" s="4">
        <f>DSTDEV(PlotSort,"TMNIR",$BL$31:$BL$32)/SQRT($BH17)</f>
        <v>5.2736271416518156E-3</v>
      </c>
      <c r="BQ17" s="4">
        <f>DAVERAGE(PlotSort,"NDRE",$BL$31:$BL$32)</f>
        <v>0.48681100979969882</v>
      </c>
      <c r="BR17" s="4">
        <f>DSTDEV(PlotSort,"NDRE",$BL$31:$BL$32)/SQRT($BH17)</f>
        <v>3.5180349290774931E-3</v>
      </c>
      <c r="BS17" s="4">
        <f>DAVERAGE(PlotSort,"rvi",$BL$31:$BL$32)</f>
        <v>20.692939833219128</v>
      </c>
      <c r="BT17" s="4">
        <f>DSTDEV(PlotSort,"rvi",$BL$31:$BL$32)/SQRT($BH17)</f>
        <v>0.36129922612758181</v>
      </c>
      <c r="BU17" s="17">
        <f>DAVERAGE(PlotSort,"ndvi",$BL$31:$BL$32)</f>
        <v>0.90741395670415348</v>
      </c>
      <c r="BV17" s="4">
        <f>DSTDEV(PlotSort,"ndvi",$BL$31:$BL$32)/SQRT($BH17)</f>
        <v>1.5652723276340312E-3</v>
      </c>
      <c r="BW17" s="17">
        <f>DAVERAGE(PlotSort,"SAVI",$BL$31:$BL$32)</f>
        <v>0.75326195166299892</v>
      </c>
      <c r="BX17" s="4">
        <f>DSTDEV(PlotSort,"SAVI",$BL$31:$BL$32)/SQRT($BH17)</f>
        <v>3.1621970201041703E-3</v>
      </c>
      <c r="BY17" s="17">
        <f>DAVERAGE(PlotSort,"CCCI",$BL$31:$BL$32)</f>
        <v>0.55324477429767582</v>
      </c>
      <c r="BZ17" s="4">
        <f>DSTDEV(PlotSort,"CCCI",$BL$31:$BL$32)/SQRT($BH17)</f>
        <v>1.6761839713720403E-2</v>
      </c>
    </row>
    <row r="18" spans="2:78" ht="13.5" customHeight="1" x14ac:dyDescent="0.2">
      <c r="B18" s="10">
        <v>251</v>
      </c>
      <c r="C18" s="10">
        <v>9.7970000000000006</v>
      </c>
      <c r="D18" s="10">
        <v>251.40821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32.200000000000003</v>
      </c>
      <c r="Q18" s="24">
        <v>2.2200000000000002</v>
      </c>
      <c r="R18" s="24">
        <v>2.58</v>
      </c>
      <c r="S18" s="24">
        <v>45.73</v>
      </c>
      <c r="T18" s="24">
        <v>117.95</v>
      </c>
      <c r="U18" s="10">
        <v>1</v>
      </c>
      <c r="V18" s="10">
        <v>0</v>
      </c>
      <c r="W18" s="10">
        <v>1</v>
      </c>
      <c r="X18" s="10">
        <v>2</v>
      </c>
      <c r="Y18" s="10">
        <v>1</v>
      </c>
      <c r="Z18" s="10">
        <v>2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0.9869</v>
      </c>
      <c r="AK18" s="10">
        <v>5.4000000000000003E-3</v>
      </c>
      <c r="AL18" s="11">
        <v>3.2399999999999998E-2</v>
      </c>
      <c r="AM18" s="11">
        <v>2.0000000000000001E-4</v>
      </c>
      <c r="AN18" s="11">
        <v>2.6015000000000001</v>
      </c>
      <c r="AO18" s="11">
        <v>8.5000000000000006E-3</v>
      </c>
      <c r="AP18" s="11">
        <v>0.24129999999999999</v>
      </c>
      <c r="AQ18" s="11">
        <v>8.0000000000000004E-4</v>
      </c>
      <c r="AR18" s="11">
        <v>2.0084</v>
      </c>
      <c r="AS18" s="11">
        <v>3.0999999999999999E-3</v>
      </c>
      <c r="AT18" s="11">
        <v>3.4799999999999998E-2</v>
      </c>
      <c r="AU18" s="11">
        <v>1E-4</v>
      </c>
      <c r="AV18" s="11">
        <v>43.584299999999999</v>
      </c>
      <c r="AW18" s="11">
        <v>0.48880000000000001</v>
      </c>
      <c r="AX18" s="11">
        <v>0.59670000000000001</v>
      </c>
      <c r="AY18" s="11">
        <v>6.7000000000000002E-3</v>
      </c>
      <c r="AZ18" s="11">
        <v>0.42410501193317429</v>
      </c>
      <c r="BA18" s="11">
        <v>17.146551724137932</v>
      </c>
      <c r="BB18" s="11">
        <v>0.8897862232779099</v>
      </c>
      <c r="BC18" s="11">
        <v>0.74489615554573585</v>
      </c>
      <c r="BD18" s="11">
        <v>0.25887688301692496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2.9206249999999996E-2</v>
      </c>
      <c r="BJ18" s="4">
        <f>DSTDEV(PlotSort,"PhxRed",$BJ$35:$BJ$36)/SQRT($BH18)</f>
        <v>5.5079251613773155E-4</v>
      </c>
      <c r="BK18" s="4">
        <f>DAVERAGE(PlotSort,"PhxRedEdge",$BJ$35:$BJ$36)</f>
        <v>0.20929374999999995</v>
      </c>
      <c r="BL18" s="4">
        <f>DSTDEV(PlotSort,"PhxRedEdge",$BJ$35:$BJ$36)/SQRT($BH18)</f>
        <v>4.2430381091658051E-3</v>
      </c>
      <c r="BM18" s="4">
        <f>DAVERAGE(PlotSort,"TMRed",$BJ$35:$BJ$36)</f>
        <v>2.955E-2</v>
      </c>
      <c r="BN18" s="4">
        <f>DSTDEV(PlotSort,"TMRed",$BJ$35:$BJ$36)/SQRT($BH18)</f>
        <v>6.7181346617445326E-4</v>
      </c>
      <c r="BO18" s="4">
        <f>DAVERAGE(PlotSort,"TMNIR",$BJ$35:$BJ$36)</f>
        <v>0.57476875000000005</v>
      </c>
      <c r="BP18" s="4">
        <f>DSTDEV(PlotSort,"TMNIR",$BJ$35:$BJ$36)/SQRT($BH18)</f>
        <v>8.7006308140559555E-3</v>
      </c>
      <c r="BQ18" s="4">
        <f>DAVERAGE(PlotSort,"NDRE",$BJ$35:$BJ$36)</f>
        <v>0.46629907217898314</v>
      </c>
      <c r="BR18" s="4">
        <f>DSTDEV(PlotSort,"NDRE",$BJ$35:$BJ$36)/SQRT($BH18)</f>
        <v>6.264412457552211E-3</v>
      </c>
      <c r="BS18" s="4">
        <f>DAVERAGE(PlotSort,"rvi",$BJ$35:$BJ$36)</f>
        <v>19.551937104411287</v>
      </c>
      <c r="BT18" s="4">
        <f>DSTDEV(PlotSort,"rvi",$BJ$35:$BJ$36)/SQRT($BH18)</f>
        <v>0.39859498100738217</v>
      </c>
      <c r="BU18" s="17">
        <f>DAVERAGE(PlotSort,"ndvi",$BJ$35:$BJ$36)</f>
        <v>0.902139367860323</v>
      </c>
      <c r="BV18" s="4">
        <f>DSTDEV(PlotSort,"ndvi",$BJ$35:$BJ$36)/SQRT($BH18)</f>
        <v>1.8827609742663152E-3</v>
      </c>
      <c r="BW18" s="17">
        <f>DAVERAGE(PlotSort,"SAVI",$BJ$35:$BJ$36)</f>
        <v>0.73991957063628355</v>
      </c>
      <c r="BX18" s="4">
        <f>DSTDEV(PlotSort,"SAVI",$BJ$35:$BJ$36)/SQRT($BH18)</f>
        <v>5.5333404991588474E-3</v>
      </c>
      <c r="BY18" s="17">
        <f>DAVERAGE(PlotSort,"CCCI",$BJ$35:$BJ$36)</f>
        <v>0.45611423851264715</v>
      </c>
      <c r="BZ18" s="4">
        <f>DSTDEV(PlotSort,"CCCI",$BJ$35:$BJ$36)/SQRT($BH18)</f>
        <v>3.0132700631430524E-2</v>
      </c>
    </row>
    <row r="19" spans="2:78" ht="13.5" customHeight="1" x14ac:dyDescent="0.2">
      <c r="B19" s="10">
        <v>251</v>
      </c>
      <c r="C19" s="10">
        <v>9.8059999999999992</v>
      </c>
      <c r="D19" s="10">
        <v>251.40858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32.200000000000003</v>
      </c>
      <c r="Q19" s="24">
        <v>2.2200000000000002</v>
      </c>
      <c r="R19" s="24">
        <v>2.58</v>
      </c>
      <c r="S19" s="24">
        <v>45.63</v>
      </c>
      <c r="T19" s="24">
        <v>118.07</v>
      </c>
      <c r="U19" s="10">
        <v>1</v>
      </c>
      <c r="V19" s="10">
        <v>0</v>
      </c>
      <c r="W19" s="10">
        <v>1</v>
      </c>
      <c r="X19" s="10">
        <v>2</v>
      </c>
      <c r="Y19" s="10">
        <v>1</v>
      </c>
      <c r="Z19" s="10">
        <v>2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0.86460000000000004</v>
      </c>
      <c r="AK19" s="10">
        <v>1.7500000000000002E-2</v>
      </c>
      <c r="AL19" s="11">
        <v>2.8400000000000002E-2</v>
      </c>
      <c r="AM19" s="11">
        <v>5.9999999999999995E-4</v>
      </c>
      <c r="AN19" s="11">
        <v>2.2803</v>
      </c>
      <c r="AO19" s="11">
        <v>0.1071</v>
      </c>
      <c r="AP19" s="11">
        <v>0.21099999999999999</v>
      </c>
      <c r="AQ19" s="11">
        <v>9.9000000000000008E-3</v>
      </c>
      <c r="AR19" s="11">
        <v>1.5788</v>
      </c>
      <c r="AS19" s="11">
        <v>0.1135</v>
      </c>
      <c r="AT19" s="11">
        <v>2.7300000000000001E-2</v>
      </c>
      <c r="AU19" s="11">
        <v>2E-3</v>
      </c>
      <c r="AV19" s="11">
        <v>44.630600000000001</v>
      </c>
      <c r="AW19" s="11">
        <v>1.6224000000000001</v>
      </c>
      <c r="AX19" s="11">
        <v>0.60980000000000001</v>
      </c>
      <c r="AY19" s="11">
        <v>2.2200000000000001E-2</v>
      </c>
      <c r="AZ19" s="11">
        <v>0.48586744639376223</v>
      </c>
      <c r="BA19" s="11">
        <v>22.336996336996336</v>
      </c>
      <c r="BB19" s="11">
        <v>0.91429916810547796</v>
      </c>
      <c r="BC19" s="11">
        <v>0.76840207545510508</v>
      </c>
      <c r="BD19" s="11">
        <v>0.52840648807862522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3.0124999999999999E-2</v>
      </c>
      <c r="BJ19" s="4">
        <f>DSTDEV(PlotSort,"PhxRed",$BK$35:$BK$36)/SQRT($BH19)</f>
        <v>5.1320074045153126E-4</v>
      </c>
      <c r="BK19" s="4">
        <f>DAVERAGE(PlotSort,"PhxRedEdge",$BK$35:$BK$36)</f>
        <v>0.21620624999999999</v>
      </c>
      <c r="BL19" s="4">
        <f>DSTDEV(PlotSort,"PhxRedEdge",$BK$35:$BK$36)/SQRT($BH19)</f>
        <v>4.5632724802674961E-3</v>
      </c>
      <c r="BM19" s="4">
        <f>DAVERAGE(PlotSort,"TMRed",$BK$35:$BK$36)</f>
        <v>3.0356250000000005E-2</v>
      </c>
      <c r="BN19" s="4">
        <f>DSTDEV(PlotSort,"TMRed",$BK$35:$BK$36)/SQRT($BH19)</f>
        <v>7.3552525166260146E-4</v>
      </c>
      <c r="BO19" s="4">
        <f>DAVERAGE(PlotSort,"TMNIR",$BK$35:$BK$36)</f>
        <v>0.5763625</v>
      </c>
      <c r="BP19" s="4">
        <f>DSTDEV(PlotSort,"TMNIR",$BK$35:$BK$36)/SQRT($BH19)</f>
        <v>4.9432013496653491E-3</v>
      </c>
      <c r="BQ19" s="4">
        <f>DAVERAGE(PlotSort,"NDRE",$BK$35:$BK$36)</f>
        <v>0.45476157909502568</v>
      </c>
      <c r="BR19" s="4">
        <f>DSTDEV(PlotSort,"NDRE",$BK$35:$BK$36)/SQRT($BH19)</f>
        <v>9.456082672969518E-3</v>
      </c>
      <c r="BS19" s="4">
        <f>DAVERAGE(PlotSort,"rvi",$BK$35:$BK$36)</f>
        <v>19.167397292390387</v>
      </c>
      <c r="BT19" s="4">
        <f>DSTDEV(PlotSort,"rvi",$BK$35:$BK$36)/SQRT($BH19)</f>
        <v>0.52370005234675765</v>
      </c>
      <c r="BU19" s="17">
        <f>DAVERAGE(PlotSort,"ndvi",$BK$35:$BK$36)</f>
        <v>0.8998564403067526</v>
      </c>
      <c r="BV19" s="4">
        <f>DSTDEV(PlotSort,"ndvi",$BK$35:$BK$36)/SQRT($BH19)</f>
        <v>2.5092695187789067E-3</v>
      </c>
      <c r="BW19" s="17">
        <f>DAVERAGE(PlotSort,"SAVI",$BK$35:$BK$36)</f>
        <v>0.73981457979409671</v>
      </c>
      <c r="BX19" s="4">
        <f>DSTDEV(PlotSort,"SAVI",$BK$35:$BK$36)/SQRT($BH19)</f>
        <v>3.826463723262034E-3</v>
      </c>
      <c r="BY19" s="17">
        <f>DAVERAGE(PlotSort,"CCCI",$BK$35:$BK$36)</f>
        <v>0.39860924600448217</v>
      </c>
      <c r="BZ19" s="4">
        <f>DSTDEV(PlotSort,"CCCI",$BK$35:$BK$36)/SQRT($BH19)</f>
        <v>4.5478886938667591E-2</v>
      </c>
    </row>
    <row r="20" spans="2:78" ht="13.5" customHeight="1" x14ac:dyDescent="0.2">
      <c r="B20" s="10">
        <v>251</v>
      </c>
      <c r="C20" s="10">
        <v>9.8140000000000001</v>
      </c>
      <c r="D20" s="10">
        <v>251.40891999999999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32.200000000000003</v>
      </c>
      <c r="Q20" s="24">
        <v>2.2200000000000002</v>
      </c>
      <c r="R20" s="24">
        <v>2.58</v>
      </c>
      <c r="S20" s="24">
        <v>45.54</v>
      </c>
      <c r="T20" s="24">
        <v>118.19</v>
      </c>
      <c r="U20" s="10">
        <v>1</v>
      </c>
      <c r="V20" s="10">
        <v>0</v>
      </c>
      <c r="W20" s="10">
        <v>1</v>
      </c>
      <c r="X20" s="10">
        <v>2</v>
      </c>
      <c r="Y20" s="10">
        <v>1</v>
      </c>
      <c r="Z20" s="10">
        <v>2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0.88129999999999997</v>
      </c>
      <c r="AK20" s="10">
        <v>1.2500000000000001E-2</v>
      </c>
      <c r="AL20" s="11">
        <v>2.8799999999999999E-2</v>
      </c>
      <c r="AM20" s="11">
        <v>4.0000000000000002E-4</v>
      </c>
      <c r="AN20" s="11">
        <v>2.2890999999999999</v>
      </c>
      <c r="AO20" s="11">
        <v>0.1135</v>
      </c>
      <c r="AP20" s="11">
        <v>0.2114</v>
      </c>
      <c r="AQ20" s="11">
        <v>1.0500000000000001E-2</v>
      </c>
      <c r="AR20" s="11">
        <v>1.6337999999999999</v>
      </c>
      <c r="AS20" s="11">
        <v>5.7999999999999996E-3</v>
      </c>
      <c r="AT20" s="11">
        <v>2.8199999999999999E-2</v>
      </c>
      <c r="AU20" s="11">
        <v>1E-4</v>
      </c>
      <c r="AV20" s="11">
        <v>44.247799999999998</v>
      </c>
      <c r="AW20" s="11">
        <v>0.67390000000000005</v>
      </c>
      <c r="AX20" s="11">
        <v>0.60340000000000005</v>
      </c>
      <c r="AY20" s="11">
        <v>9.1999999999999998E-3</v>
      </c>
      <c r="AZ20" s="11">
        <v>0.48109965635738827</v>
      </c>
      <c r="BA20" s="11">
        <v>21.397163120567377</v>
      </c>
      <c r="BB20" s="11">
        <v>0.9107029765674477</v>
      </c>
      <c r="BC20" s="11">
        <v>0.76246023329798507</v>
      </c>
      <c r="BD20" s="11">
        <v>0.51288479490118377</v>
      </c>
      <c r="BE20" s="27"/>
    </row>
    <row r="21" spans="2:78" ht="13.5" customHeight="1" x14ac:dyDescent="0.2">
      <c r="B21" s="10">
        <v>251</v>
      </c>
      <c r="C21" s="10">
        <v>9.8219999999999992</v>
      </c>
      <c r="D21" s="10">
        <v>251.40924999999999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32.200000000000003</v>
      </c>
      <c r="Q21" s="24">
        <v>2.2200000000000002</v>
      </c>
      <c r="R21" s="24">
        <v>2.58</v>
      </c>
      <c r="S21" s="24">
        <v>45.45</v>
      </c>
      <c r="T21" s="24">
        <v>118.3</v>
      </c>
      <c r="U21" s="10">
        <v>1</v>
      </c>
      <c r="V21" s="10">
        <v>0</v>
      </c>
      <c r="W21" s="10">
        <v>1</v>
      </c>
      <c r="X21" s="10">
        <v>2</v>
      </c>
      <c r="Y21" s="10">
        <v>1</v>
      </c>
      <c r="Z21" s="10">
        <v>2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0.95209999999999995</v>
      </c>
      <c r="AK21" s="10">
        <v>8.1600000000000006E-2</v>
      </c>
      <c r="AL21" s="11">
        <v>3.1099999999999999E-2</v>
      </c>
      <c r="AM21" s="11">
        <v>2.7000000000000001E-3</v>
      </c>
      <c r="AN21" s="11">
        <v>2.3134000000000001</v>
      </c>
      <c r="AO21" s="11">
        <v>0.21490000000000001</v>
      </c>
      <c r="AP21" s="11">
        <v>0.2132</v>
      </c>
      <c r="AQ21" s="11">
        <v>1.9800000000000002E-2</v>
      </c>
      <c r="AR21" s="11">
        <v>1.7724</v>
      </c>
      <c r="AS21" s="11">
        <v>0.15060000000000001</v>
      </c>
      <c r="AT21" s="11">
        <v>3.0499999999999999E-2</v>
      </c>
      <c r="AU21" s="11">
        <v>2.5999999999999999E-3</v>
      </c>
      <c r="AV21" s="11">
        <v>45.913899999999998</v>
      </c>
      <c r="AW21" s="11">
        <v>0.92979999999999996</v>
      </c>
      <c r="AX21" s="11">
        <v>0.62490000000000001</v>
      </c>
      <c r="AY21" s="11">
        <v>1.2699999999999999E-2</v>
      </c>
      <c r="AZ21" s="11">
        <v>0.49123016346498027</v>
      </c>
      <c r="BA21" s="11">
        <v>20.488524590163934</v>
      </c>
      <c r="BB21" s="11">
        <v>0.9069270674397315</v>
      </c>
      <c r="BC21" s="11">
        <v>0.77168080318504428</v>
      </c>
      <c r="BD21" s="11">
        <v>0.57886605104790878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0.25869999999999999</v>
      </c>
      <c r="BJ21" s="4"/>
      <c r="BK21" s="4">
        <f>DAVERAGE(PlotSort2,"PhxRedEdge",$BO$31:$BO$32)</f>
        <v>0.2792</v>
      </c>
      <c r="BL21" s="4"/>
      <c r="BM21" s="4">
        <f>DAVERAGE(PlotSort2,"TMRed",$BO$31:$BO$32)</f>
        <v>0.25109999999999999</v>
      </c>
      <c r="BN21" s="4"/>
      <c r="BO21" s="4">
        <f>DAVERAGE(PlotSort2,"TMNIR",$BO$31:$BO$32)</f>
        <v>0.31540000000000001</v>
      </c>
      <c r="BP21" s="4"/>
      <c r="BQ21" s="4">
        <f>DAVERAGE(PlotSort2,"NDRE",$BO$31:$BO$32)</f>
        <v>6.0881264715775325E-2</v>
      </c>
      <c r="BR21" s="4"/>
      <c r="BS21" s="4">
        <f>DAVERAGE(PlotSort2,"rvi",$BO$31:$BO$32)</f>
        <v>1.2560732775786541</v>
      </c>
      <c r="BT21" s="4"/>
      <c r="BU21" s="17">
        <f>DAVERAGE(PlotSort2,"ndvi",$BO$31:$BO$32)</f>
        <v>0.11350397175639898</v>
      </c>
      <c r="BV21" s="4"/>
      <c r="BW21" s="17">
        <f>DAVERAGE(PlotSort2,"SAVI",$BO$31:$BO$32)</f>
        <v>9.0436005625879071E-2</v>
      </c>
      <c r="BX21" s="4"/>
      <c r="BY21" s="17">
        <f>DAVERAGE(PlotSort2,"CCCI",$BO$31:$BO$32)</f>
        <v>0.51994310064610116</v>
      </c>
      <c r="BZ21" s="4"/>
    </row>
    <row r="22" spans="2:78" ht="13.5" customHeight="1" x14ac:dyDescent="0.2">
      <c r="B22" s="10">
        <v>251</v>
      </c>
      <c r="C22" s="10">
        <v>9.83</v>
      </c>
      <c r="D22" s="10">
        <v>251.40958000000001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32.200000000000003</v>
      </c>
      <c r="Q22" s="24">
        <v>2.2200000000000002</v>
      </c>
      <c r="R22" s="24">
        <v>2.58</v>
      </c>
      <c r="S22" s="24">
        <v>45.36</v>
      </c>
      <c r="T22" s="24">
        <v>118.41</v>
      </c>
      <c r="U22" s="10">
        <v>1</v>
      </c>
      <c r="V22" s="10">
        <v>0</v>
      </c>
      <c r="W22" s="10">
        <v>1</v>
      </c>
      <c r="X22" s="10">
        <v>2</v>
      </c>
      <c r="Y22" s="10">
        <v>1</v>
      </c>
      <c r="Z22" s="10">
        <v>2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0.77980000000000005</v>
      </c>
      <c r="AK22" s="10">
        <v>8.9999999999999998E-4</v>
      </c>
      <c r="AL22" s="11">
        <v>2.5399999999999999E-2</v>
      </c>
      <c r="AM22" s="11">
        <v>0</v>
      </c>
      <c r="AN22" s="11">
        <v>1.9936</v>
      </c>
      <c r="AO22" s="11">
        <v>4.8999999999999998E-3</v>
      </c>
      <c r="AP22" s="11">
        <v>0.18340000000000001</v>
      </c>
      <c r="AQ22" s="11">
        <v>5.0000000000000001E-4</v>
      </c>
      <c r="AR22" s="11">
        <v>1.4866999999999999</v>
      </c>
      <c r="AS22" s="11">
        <v>9.7999999999999997E-3</v>
      </c>
      <c r="AT22" s="11">
        <v>2.5600000000000001E-2</v>
      </c>
      <c r="AU22" s="11">
        <v>2.0000000000000001E-4</v>
      </c>
      <c r="AV22" s="11">
        <v>41.269300000000001</v>
      </c>
      <c r="AW22" s="11">
        <v>7.0699999999999999E-2</v>
      </c>
      <c r="AX22" s="11">
        <v>0.56069999999999998</v>
      </c>
      <c r="AY22" s="11">
        <v>1E-3</v>
      </c>
      <c r="AZ22" s="11">
        <v>0.50705550329256821</v>
      </c>
      <c r="BA22" s="11">
        <v>21.902343749999996</v>
      </c>
      <c r="BB22" s="11">
        <v>0.91267269316049815</v>
      </c>
      <c r="BC22" s="11">
        <v>0.73888428610880974</v>
      </c>
      <c r="BD22" s="11">
        <v>0.64781310539741899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0.34160000000000001</v>
      </c>
      <c r="BJ22" s="4">
        <f>DSTDEV(PlotSort2,"PhxRed",$BP$31:$BP$32)/SQRT($BH22)</f>
        <v>2.0999999999999908E-3</v>
      </c>
      <c r="BK22" s="4">
        <f>DAVERAGE(PlotSort2,"PhxRedEdge",$BP$31:$BP$32)</f>
        <v>0.36880000000000002</v>
      </c>
      <c r="BL22" s="4">
        <f>DSTDEV(PlotSort2,"PhxRedEdge",$BP$31:$BP$32)/SQRT($BH22)</f>
        <v>1.899999999999985E-3</v>
      </c>
      <c r="BM22" s="4">
        <f>DAVERAGE(PlotSort2,"TMRed",$BP$31:$BP$32)</f>
        <v>0.33589999999999998</v>
      </c>
      <c r="BN22" s="4">
        <f>DSTDEV(PlotSort2,"TMRed",$BP$31:$BP$32)/SQRT($BH22)</f>
        <v>1.899999999999985E-3</v>
      </c>
      <c r="BO22" s="4">
        <f>DAVERAGE(PlotSort2,"TMNIR",$BP$31:$BP$32)</f>
        <v>0.40949999999999998</v>
      </c>
      <c r="BP22" s="4">
        <f>DSTDEV(PlotSort2,"TMNIR",$BP$31:$BP$32)/SQRT($BH22)</f>
        <v>1.7000000000000068E-3</v>
      </c>
      <c r="BQ22" s="4">
        <f>DAVERAGE(PlotSort2,"NDRE",$BP$31:$BP$32)</f>
        <v>5.2295767577242538E-2</v>
      </c>
      <c r="BR22" s="4">
        <f>DSTDEV(PlotSort2,"NDRE",$BP$31:$BP$32)/SQRT($BH22)</f>
        <v>4.9886260218174802E-4</v>
      </c>
      <c r="BS22" s="4">
        <f>DAVERAGE(PlotSort2,"rvi",$BP$31:$BP$32)</f>
        <v>1.2191232100630001</v>
      </c>
      <c r="BT22" s="4">
        <f>DSTDEV(PlotSort2,"rvi",$BP$31:$BP$32)/SQRT($BH22)</f>
        <v>1.8348737693351103E-3</v>
      </c>
      <c r="BU22" s="17">
        <f>DAVERAGE(PlotSort2,"ndvi",$BP$31:$BP$32)</f>
        <v>9.874253115774749E-2</v>
      </c>
      <c r="BV22" s="4">
        <f>DSTDEV(PlotSort2,"ndvi",$BP$31:$BP$32)/SQRT($BH22)</f>
        <v>7.4520138471675934E-4</v>
      </c>
      <c r="BW22" s="17">
        <f>DAVERAGE(PlotSort2,"SAVI",$BP$31:$BP$32)</f>
        <v>8.8647655118780158E-2</v>
      </c>
      <c r="BX22" s="4">
        <f>DSTDEV(PlotSort2,"SAVI",$BP$31:$BP$32)/SQRT($BH22)</f>
        <v>4.9713470244706903E-4</v>
      </c>
      <c r="BY22" s="17">
        <f>DAVERAGE(PlotSort2,"CCCI",$BP$31:$BP$32)</f>
        <v>0.50492966860516741</v>
      </c>
      <c r="BZ22" s="4">
        <f>DSTDEV(PlotSort2,"CCCI",$BP$31:$BP$32)/SQRT($BH22)</f>
        <v>2.0513590067414156E-3</v>
      </c>
    </row>
    <row r="23" spans="2:78" ht="13.5" customHeight="1" x14ac:dyDescent="0.2">
      <c r="B23" s="10">
        <v>251</v>
      </c>
      <c r="C23" s="10">
        <v>9.8379999999999992</v>
      </c>
      <c r="D23" s="10">
        <v>251.40992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32.200000000000003</v>
      </c>
      <c r="Q23" s="24">
        <v>2.2200000000000002</v>
      </c>
      <c r="R23" s="24">
        <v>2.58</v>
      </c>
      <c r="S23" s="24">
        <v>45.27</v>
      </c>
      <c r="T23" s="24">
        <v>118.52</v>
      </c>
      <c r="U23" s="10">
        <v>1</v>
      </c>
      <c r="V23" s="10">
        <v>0</v>
      </c>
      <c r="W23" s="10">
        <v>1</v>
      </c>
      <c r="X23" s="10">
        <v>2</v>
      </c>
      <c r="Y23" s="10">
        <v>1</v>
      </c>
      <c r="Z23" s="10">
        <v>2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0.8206</v>
      </c>
      <c r="AK23" s="10">
        <v>5.4199999999999998E-2</v>
      </c>
      <c r="AL23" s="11">
        <v>2.6700000000000002E-2</v>
      </c>
      <c r="AM23" s="11">
        <v>1.8E-3</v>
      </c>
      <c r="AN23" s="11">
        <v>2.1040999999999999</v>
      </c>
      <c r="AO23" s="11">
        <v>2.3199999999999998E-2</v>
      </c>
      <c r="AP23" s="11">
        <v>0.19309999999999999</v>
      </c>
      <c r="AQ23" s="11">
        <v>2.0999999999999999E-3</v>
      </c>
      <c r="AR23" s="11">
        <v>1.6123000000000001</v>
      </c>
      <c r="AS23" s="11">
        <v>0.1113</v>
      </c>
      <c r="AT23" s="11">
        <v>2.7699999999999999E-2</v>
      </c>
      <c r="AU23" s="11">
        <v>1.9E-3</v>
      </c>
      <c r="AV23" s="11">
        <v>39.397300000000001</v>
      </c>
      <c r="AW23" s="11">
        <v>0.1706</v>
      </c>
      <c r="AX23" s="11">
        <v>0.5343</v>
      </c>
      <c r="AY23" s="11">
        <v>2.3E-3</v>
      </c>
      <c r="AZ23" s="11">
        <v>0.46906791311520479</v>
      </c>
      <c r="BA23" s="11">
        <v>19.288808664259928</v>
      </c>
      <c r="BB23" s="11">
        <v>0.9014234875444842</v>
      </c>
      <c r="BC23" s="11">
        <v>0.71553672316384198</v>
      </c>
      <c r="BD23" s="11">
        <v>0.47385507545133154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0.23465000000000003</v>
      </c>
      <c r="BJ23" s="4">
        <f>DSTDEV(PlotSort2,"PhxRed",$BQ$31:$BQ$32)/SQRT($BH23)</f>
        <v>6.3049999999999939E-2</v>
      </c>
      <c r="BK23" s="4">
        <f>DAVERAGE(PlotSort2,"PhxRedEdge",$BQ$31:$BQ$32)</f>
        <v>0.28010000000000002</v>
      </c>
      <c r="BL23" s="4">
        <f>DSTDEV(PlotSort2,"PhxRedEdge",$BQ$31:$BQ$32)/SQRT($BH23)</f>
        <v>6.8799999999999931E-2</v>
      </c>
      <c r="BM23" s="4">
        <f>DAVERAGE(PlotSort2,"TMRed",$BQ$31:$BQ$32)</f>
        <v>0.23520000000000002</v>
      </c>
      <c r="BN23" s="4">
        <f>DSTDEV(PlotSort2,"TMRed",$BQ$31:$BQ$32)/SQRT($BH23)</f>
        <v>6.3499999999999945E-2</v>
      </c>
      <c r="BO23" s="4">
        <f>DAVERAGE(PlotSort2,"TMNIR",$BQ$31:$BQ$32)</f>
        <v>0.31480000000000002</v>
      </c>
      <c r="BP23" s="4">
        <f>DSTDEV(PlotSort2,"TMNIR",$BQ$31:$BQ$32)/SQRT($BH23)</f>
        <v>7.4199999999999947E-2</v>
      </c>
      <c r="BQ23" s="4">
        <f>DAVERAGE(PlotSort2,"NDRE",$BQ$31:$BQ$32)</f>
        <v>5.9590380181241395E-2</v>
      </c>
      <c r="BR23" s="4">
        <f>DSTDEV(PlotSort2,"NDRE",$BQ$31:$BQ$32)/SQRT($BH23)</f>
        <v>5.2469732155278476E-3</v>
      </c>
      <c r="BS23" s="4">
        <f>DAVERAGE(PlotSort2,"rvi",$BQ$31:$BQ$32)</f>
        <v>1.3517956573222851</v>
      </c>
      <c r="BT23" s="4">
        <f>DSTDEV(PlotSort2,"rvi",$BQ$31:$BQ$32)/SQRT($BH23)</f>
        <v>4.9485647278763256E-2</v>
      </c>
      <c r="BU23" s="17">
        <f>DAVERAGE(PlotSort2,"ndvi",$BQ$31:$BQ$32)</f>
        <v>0.14920929138740879</v>
      </c>
      <c r="BV23" s="4">
        <f>DSTDEV(PlotSort2,"ndvi",$BQ$31:$BQ$32)/SQRT($BH23)</f>
        <v>1.7902035316447788E-2</v>
      </c>
      <c r="BW23" s="17">
        <f>DAVERAGE(PlotSort2,"SAVI",$BQ$31:$BQ$32)</f>
        <v>0.11366452703844795</v>
      </c>
      <c r="BX23" s="4">
        <f>DSTDEV(PlotSort2,"SAVI",$BQ$31:$BQ$32)/SQRT($BH23)</f>
        <v>3.7942345410066353E-4</v>
      </c>
      <c r="BY23" s="17">
        <f>DAVERAGE(PlotSort2,"CCCI",$BQ$31:$BQ$32)</f>
        <v>0.18762334742179612</v>
      </c>
      <c r="BZ23" s="4">
        <f>DSTDEV(PlotSort2,"CCCI",$BQ$31:$BQ$32)/SQRT($BH23)</f>
        <v>5.3951531422348105E-2</v>
      </c>
    </row>
    <row r="24" spans="2:78" ht="13.5" customHeight="1" x14ac:dyDescent="0.2">
      <c r="B24" s="10">
        <v>251</v>
      </c>
      <c r="C24" s="10">
        <v>9.8460000000000001</v>
      </c>
      <c r="D24" s="10">
        <v>251.41024999999999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32.200000000000003</v>
      </c>
      <c r="Q24" s="24">
        <v>2.2200000000000002</v>
      </c>
      <c r="R24" s="24">
        <v>2.58</v>
      </c>
      <c r="S24" s="24">
        <v>45.18</v>
      </c>
      <c r="T24" s="24">
        <v>118.64</v>
      </c>
      <c r="U24" s="10">
        <v>1</v>
      </c>
      <c r="V24" s="10">
        <v>0</v>
      </c>
      <c r="W24" s="10">
        <v>1</v>
      </c>
      <c r="X24" s="10">
        <v>2</v>
      </c>
      <c r="Y24" s="10">
        <v>1</v>
      </c>
      <c r="Z24" s="10">
        <v>2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0.96399999999999997</v>
      </c>
      <c r="AK24" s="10">
        <v>5.2499999999999998E-2</v>
      </c>
      <c r="AL24" s="11">
        <v>3.1300000000000001E-2</v>
      </c>
      <c r="AM24" s="11">
        <v>1.6999999999999999E-3</v>
      </c>
      <c r="AN24" s="11">
        <v>2.4582999999999999</v>
      </c>
      <c r="AO24" s="11">
        <v>0.16020000000000001</v>
      </c>
      <c r="AP24" s="11">
        <v>0.22520000000000001</v>
      </c>
      <c r="AQ24" s="11">
        <v>1.47E-2</v>
      </c>
      <c r="AR24" s="11">
        <v>1.9283999999999999</v>
      </c>
      <c r="AS24" s="11">
        <v>0.1663</v>
      </c>
      <c r="AT24" s="11">
        <v>3.3000000000000002E-2</v>
      </c>
      <c r="AU24" s="11">
        <v>2.8E-3</v>
      </c>
      <c r="AV24" s="11">
        <v>42.130400000000002</v>
      </c>
      <c r="AW24" s="11">
        <v>2.8037999999999998</v>
      </c>
      <c r="AX24" s="11">
        <v>0.57030000000000003</v>
      </c>
      <c r="AY24" s="11">
        <v>3.7999999999999999E-2</v>
      </c>
      <c r="AZ24" s="11">
        <v>0.43381521055939659</v>
      </c>
      <c r="BA24" s="11">
        <v>17.281818181818181</v>
      </c>
      <c r="BB24" s="11">
        <v>0.89060169070114359</v>
      </c>
      <c r="BC24" s="11">
        <v>0.73049034714039696</v>
      </c>
      <c r="BD24" s="11">
        <v>0.31031455824985299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0.68849999999999989</v>
      </c>
      <c r="BJ24" s="4"/>
      <c r="BK24" s="4">
        <f>DAVERAGE(PlotSort2,"PhxRedEdge",$BR$31:$BR$32)</f>
        <v>0.67849999999999988</v>
      </c>
      <c r="BL24" s="4"/>
      <c r="BM24" s="4">
        <f>DAVERAGE(PlotSort2,"TMRed",$BR$31:$BR$32)</f>
        <v>0.6895</v>
      </c>
      <c r="BN24" s="4"/>
      <c r="BO24" s="4">
        <f>DAVERAGE(PlotSort2,"TMNIR",$BR$31:$BR$32)</f>
        <v>0.66049999999999998</v>
      </c>
      <c r="BP24" s="4"/>
      <c r="BQ24" s="4">
        <f>DAVERAGE(PlotSort2,"NDRE",$BR$31:$BR$32)</f>
        <v>-1.3442867811799779E-2</v>
      </c>
      <c r="BR24" s="4"/>
      <c r="BS24" s="4">
        <f>DAVERAGE(PlotSort2,"rvi",$BR$31:$BR$32)</f>
        <v>23.948513415518491</v>
      </c>
      <c r="BT24" s="4"/>
      <c r="BU24" s="17">
        <f>DAVERAGE(PlotSort2,"ndvi",$BR$31:$BR$32)</f>
        <v>-2.1481481481481501E-2</v>
      </c>
      <c r="BV24" s="4"/>
      <c r="BW24" s="17">
        <f>DAVERAGE(PlotSort2,"SAVI",$BR$31:$BR$32)</f>
        <v>-2.3513513513513534E-2</v>
      </c>
      <c r="BX24" s="4"/>
      <c r="BY24" s="17">
        <f>DAVERAGE(PlotSort2,"CCCI",$BR$31:$BR$32)</f>
        <v>0.42887485605355319</v>
      </c>
      <c r="BZ24" s="4"/>
    </row>
    <row r="25" spans="2:78" ht="13.5" customHeight="1" x14ac:dyDescent="0.2">
      <c r="B25" s="10">
        <v>251</v>
      </c>
      <c r="C25" s="10">
        <v>9.8539999999999992</v>
      </c>
      <c r="D25" s="10">
        <v>251.41058000000001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32.200000000000003</v>
      </c>
      <c r="Q25" s="24">
        <v>2.2200000000000002</v>
      </c>
      <c r="R25" s="24">
        <v>2.58</v>
      </c>
      <c r="S25" s="24">
        <v>45.1</v>
      </c>
      <c r="T25" s="24">
        <v>118.75</v>
      </c>
      <c r="U25" s="10">
        <v>1</v>
      </c>
      <c r="V25" s="10">
        <v>0</v>
      </c>
      <c r="W25" s="10">
        <v>1</v>
      </c>
      <c r="X25" s="10">
        <v>2</v>
      </c>
      <c r="Y25" s="10">
        <v>1</v>
      </c>
      <c r="Z25" s="10">
        <v>2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0.85429999999999995</v>
      </c>
      <c r="AK25" s="10">
        <v>1.66E-2</v>
      </c>
      <c r="AL25" s="11">
        <v>2.7699999999999999E-2</v>
      </c>
      <c r="AM25" s="11">
        <v>5.0000000000000001E-4</v>
      </c>
      <c r="AN25" s="11">
        <v>2.0251999999999999</v>
      </c>
      <c r="AO25" s="11">
        <v>8.8999999999999999E-3</v>
      </c>
      <c r="AP25" s="11">
        <v>0.18509999999999999</v>
      </c>
      <c r="AQ25" s="11">
        <v>8.0000000000000004E-4</v>
      </c>
      <c r="AR25" s="11">
        <v>1.6395999999999999</v>
      </c>
      <c r="AS25" s="11">
        <v>1.1599999999999999E-2</v>
      </c>
      <c r="AT25" s="11">
        <v>2.8000000000000001E-2</v>
      </c>
      <c r="AU25" s="11">
        <v>2.0000000000000001E-4</v>
      </c>
      <c r="AV25" s="11">
        <v>38.111800000000002</v>
      </c>
      <c r="AW25" s="11">
        <v>0.3952</v>
      </c>
      <c r="AX25" s="11">
        <v>0.51490000000000002</v>
      </c>
      <c r="AY25" s="11">
        <v>5.3E-3</v>
      </c>
      <c r="AZ25" s="11">
        <v>0.47114285714285725</v>
      </c>
      <c r="BA25" s="11">
        <v>18.389285714285716</v>
      </c>
      <c r="BB25" s="11">
        <v>0.89685024866457907</v>
      </c>
      <c r="BC25" s="11">
        <v>0.70030683670534088</v>
      </c>
      <c r="BD25" s="11">
        <v>0.49834173109894403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1.0039</v>
      </c>
      <c r="BJ25" s="4">
        <f>DSTDEV(PlotSort2,"PhxRed",$BS$31:$BS$32)/SQRT($BH25)</f>
        <v>3.5809682117177843E-3</v>
      </c>
      <c r="BK25" s="4">
        <f>DAVERAGE(PlotSort2,"PhxRedEdge",$BS$31:$BS$32)</f>
        <v>1.0037</v>
      </c>
      <c r="BL25" s="4">
        <f>DSTDEV(PlotSort2,"PhxRedEdge",$BS$31:$BS$32)/SQRT($BH25)</f>
        <v>3.5809682117177843E-3</v>
      </c>
      <c r="BM25" s="4">
        <f>DAVERAGE(PlotSort2,"TMRed",$BS$31:$BS$32)</f>
        <v>1.0039</v>
      </c>
      <c r="BN25" s="4">
        <f>DSTDEV(PlotSort2,"TMRed",$BS$31:$BS$32)/SQRT($BH25)</f>
        <v>3.5809682117177843E-3</v>
      </c>
      <c r="BO25" s="4">
        <f>DAVERAGE(PlotSort2,"TMNIR",$BS$31:$BS$32)</f>
        <v>1.0037</v>
      </c>
      <c r="BP25" s="4">
        <f>DSTDEV(PlotSort2,"TMNIR",$BS$31:$BS$32)/SQRT($BH25)</f>
        <v>3.5809682117177843E-3</v>
      </c>
      <c r="BQ25" s="4">
        <f>DAVERAGE(PlotSort2,"NDRE",$BS$31:$BS$32)</f>
        <v>0.74238458020682341</v>
      </c>
      <c r="BR25" s="4">
        <f>DSTDEV(PlotSort2,"NDRE",$BS$31:$BS$32)/SQRT($BH25)</f>
        <v>6.9017657647438301E-4</v>
      </c>
      <c r="BS25" s="4">
        <f>DAVERAGE(PlotSort2,"rvi",$BS$31:$BS$32)</f>
        <v>1.2656496104769233</v>
      </c>
      <c r="BT25" s="4">
        <f>DSTDEV(PlotSort2,"rvi",$BS$31:$BS$32)/SQRT($BH25)</f>
        <v>9.3245851940171949E-4</v>
      </c>
      <c r="BU25" s="17">
        <f>DAVERAGE(PlotSort2,"ndvi",$BS$31:$BS$32)</f>
        <v>0.11725066929365925</v>
      </c>
      <c r="BV25" s="4">
        <f>DSTDEV(PlotSort2,"ndvi",$BS$31:$BS$32)/SQRT($BH25)</f>
        <v>3.6316016920439909E-4</v>
      </c>
      <c r="BW25" s="17">
        <f>DAVERAGE(PlotSort2,"SAVI",$BS$31:$BS$32)</f>
        <v>0.17522004491043686</v>
      </c>
      <c r="BX25" s="4">
        <f>DSTDEV(PlotSort2,"SAVI",$BS$31:$BS$32)/SQRT($BH25)</f>
        <v>5.2422729324938283E-4</v>
      </c>
      <c r="BY25" s="17">
        <f>DAVERAGE(PlotSort2,"CCCI",$BS$31:$BS$32)</f>
        <v>12.872241606573866</v>
      </c>
      <c r="BZ25" s="4">
        <f>DSTDEV(PlotSort2,"CCCI",$BS$31:$BS$32)/SQRT($BH25)</f>
        <v>7.9135298692105636E-3</v>
      </c>
    </row>
    <row r="26" spans="2:78" ht="13.5" customHeight="1" x14ac:dyDescent="0.2">
      <c r="B26" s="10">
        <v>251</v>
      </c>
      <c r="C26" s="10">
        <v>10.069000000000001</v>
      </c>
      <c r="D26" s="10">
        <v>251.41954000000001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32.200000000000003</v>
      </c>
      <c r="Q26" s="24">
        <v>2.2200000000000002</v>
      </c>
      <c r="R26" s="24">
        <v>2.58</v>
      </c>
      <c r="S26" s="24">
        <v>42.77</v>
      </c>
      <c r="T26" s="24">
        <v>121.93</v>
      </c>
      <c r="U26" s="10">
        <v>1</v>
      </c>
      <c r="V26" s="10">
        <v>0</v>
      </c>
      <c r="W26" s="10">
        <v>1</v>
      </c>
      <c r="X26" s="10">
        <v>2</v>
      </c>
      <c r="Y26" s="10">
        <v>1</v>
      </c>
      <c r="Z26" s="10">
        <v>2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0.98760000000000003</v>
      </c>
      <c r="AK26" s="10">
        <v>4.7500000000000001E-2</v>
      </c>
      <c r="AL26" s="11">
        <v>3.09E-2</v>
      </c>
      <c r="AM26" s="11">
        <v>1.5E-3</v>
      </c>
      <c r="AN26" s="11">
        <v>2.6829000000000001</v>
      </c>
      <c r="AO26" s="11">
        <v>1.95E-2</v>
      </c>
      <c r="AP26" s="11">
        <v>0.2354</v>
      </c>
      <c r="AQ26" s="11">
        <v>1.6999999999999999E-3</v>
      </c>
      <c r="AR26" s="11">
        <v>1.9753000000000001</v>
      </c>
      <c r="AS26" s="11">
        <v>8.1799999999999998E-2</v>
      </c>
      <c r="AT26" s="11">
        <v>3.2500000000000001E-2</v>
      </c>
      <c r="AU26" s="11">
        <v>1.2999999999999999E-3</v>
      </c>
      <c r="AV26" s="11">
        <v>45.154699999999998</v>
      </c>
      <c r="AW26" s="11">
        <v>0.32029999999999997</v>
      </c>
      <c r="AX26" s="11">
        <v>0.58779999999999999</v>
      </c>
      <c r="AY26" s="11">
        <v>4.1999999999999997E-3</v>
      </c>
      <c r="AZ26" s="11">
        <v>0.42808551992225463</v>
      </c>
      <c r="BA26" s="11">
        <v>18.086153846153845</v>
      </c>
      <c r="BB26" s="11">
        <v>0.89521199419635666</v>
      </c>
      <c r="BC26" s="11">
        <v>0.74350620369543885</v>
      </c>
      <c r="BD26" s="11">
        <v>0.2662606587321838</v>
      </c>
      <c r="BE26" s="27"/>
    </row>
    <row r="27" spans="2:78" ht="13.5" customHeight="1" x14ac:dyDescent="0.2">
      <c r="B27" s="10">
        <v>251</v>
      </c>
      <c r="C27" s="10">
        <v>10.06</v>
      </c>
      <c r="D27" s="10">
        <v>251.41917000000001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32.200000000000003</v>
      </c>
      <c r="Q27" s="24">
        <v>2.2200000000000002</v>
      </c>
      <c r="R27" s="24">
        <v>2.58</v>
      </c>
      <c r="S27" s="24">
        <v>42.86</v>
      </c>
      <c r="T27" s="24">
        <v>121.8</v>
      </c>
      <c r="U27" s="10">
        <v>1</v>
      </c>
      <c r="V27" s="10">
        <v>0</v>
      </c>
      <c r="W27" s="10">
        <v>1</v>
      </c>
      <c r="X27" s="10">
        <v>2</v>
      </c>
      <c r="Y27" s="10">
        <v>1</v>
      </c>
      <c r="Z27" s="10">
        <v>2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1.0165</v>
      </c>
      <c r="AK27" s="10">
        <v>2.5999999999999999E-3</v>
      </c>
      <c r="AL27" s="11">
        <v>3.1800000000000002E-2</v>
      </c>
      <c r="AM27" s="11">
        <v>1E-4</v>
      </c>
      <c r="AN27" s="11">
        <v>2.5303</v>
      </c>
      <c r="AO27" s="11">
        <v>0.1799</v>
      </c>
      <c r="AP27" s="11">
        <v>0.22239999999999999</v>
      </c>
      <c r="AQ27" s="11">
        <v>1.5800000000000002E-2</v>
      </c>
      <c r="AR27" s="11">
        <v>1.9217</v>
      </c>
      <c r="AS27" s="11">
        <v>1.9199999999999998E-2</v>
      </c>
      <c r="AT27" s="11">
        <v>3.1699999999999999E-2</v>
      </c>
      <c r="AU27" s="11">
        <v>2.9999999999999997E-4</v>
      </c>
      <c r="AV27" s="11">
        <v>42.192799999999998</v>
      </c>
      <c r="AW27" s="11">
        <v>1.3520000000000001</v>
      </c>
      <c r="AX27" s="11">
        <v>0.55000000000000004</v>
      </c>
      <c r="AY27" s="11">
        <v>1.7600000000000001E-2</v>
      </c>
      <c r="AZ27" s="11">
        <v>0.42413257379596075</v>
      </c>
      <c r="BA27" s="11">
        <v>17.350157728706627</v>
      </c>
      <c r="BB27" s="11">
        <v>0.89100911122571791</v>
      </c>
      <c r="BC27" s="11">
        <v>0.7187297772025516</v>
      </c>
      <c r="BD27" s="11">
        <v>0.25574659832746999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9.7900000000000001E-2</v>
      </c>
      <c r="BJ27" s="4">
        <f>DSTDEV(PlotSort2,"PhxRed",$BT$31:$BT$32)/SQRT($BH27)</f>
        <v>7.4000000000000038E-3</v>
      </c>
      <c r="BK27" s="4">
        <f>DAVERAGE(PlotSort2,"PhxRedEdge",$BT$31:$BT$32)</f>
        <v>0.219</v>
      </c>
      <c r="BL27" s="4">
        <f>DSTDEV(PlotSort2,"PhxRedEdge",$BT$31:$BT$32)/SQRT($BH27)</f>
        <v>3.0000000000000027E-3</v>
      </c>
      <c r="BM27" s="4">
        <f>DAVERAGE(PlotSort2,"TMRed",$BT$31:$BT$32)</f>
        <v>9.7449999999999995E-2</v>
      </c>
      <c r="BN27" s="4">
        <f>DSTDEV(PlotSort2,"TMRed",$BT$31:$BT$32)/SQRT($BH27)</f>
        <v>8.0500000000000016E-3</v>
      </c>
      <c r="BO27" s="4">
        <f>DAVERAGE(PlotSort2,"TMNIR",$BT$31:$BT$32)</f>
        <v>0.43654999999999999</v>
      </c>
      <c r="BP27" s="4">
        <f>DSTDEV(PlotSort2,"TMNIR",$BT$31:$BT$32)/SQRT($BH27)</f>
        <v>4.9999999999994487E-5</v>
      </c>
      <c r="BQ27" s="4">
        <f>DAVERAGE(PlotSort2,"NDRE",$BT$31:$BT$32)</f>
        <v>0.33188686555598607</v>
      </c>
      <c r="BR27" s="4">
        <f>DSTDEV(PlotSort2,"NDRE",$BT$31:$BT$32)/SQRT($BH27)</f>
        <v>6.0441689267725631E-3</v>
      </c>
      <c r="BS27" s="4">
        <f>DAVERAGE(PlotSort2,"rvi",$BT$31:$BT$32)</f>
        <v>4.5104694805814436</v>
      </c>
      <c r="BT27" s="4">
        <f>DSTDEV(PlotSort2,"rvi",$BT$31:$BT$32)/SQRT($BH27)</f>
        <v>0.3720808549890266</v>
      </c>
      <c r="BU27" s="17">
        <f>DAVERAGE(PlotSort2,"ndvi",$BT$31:$BT$32)</f>
        <v>0.63539216456927927</v>
      </c>
      <c r="BV27" s="4">
        <f>DSTDEV(PlotSort2,"ndvi",$BT$31:$BT$32)/SQRT($BH27)</f>
        <v>2.4619244443841167E-2</v>
      </c>
      <c r="BW27" s="17">
        <f>DAVERAGE(PlotSort2,"SAVI",$BT$31:$BT$32)</f>
        <v>0.4920456725834006</v>
      </c>
      <c r="BX27" s="4">
        <f>DSTDEV(PlotSort2,"SAVI",$BT$31:$BT$32)/SQRT($BH27)</f>
        <v>1.5459932251378677E-2</v>
      </c>
      <c r="BY27" s="17">
        <f>DAVERAGE(PlotSort2,"CCCI",$BT$31:$BT$32)</f>
        <v>0.48591080726848201</v>
      </c>
      <c r="BZ27" s="4">
        <f>DSTDEV(PlotSort2,"CCCI",$BT$31:$BT$32)/SQRT($BH27)</f>
        <v>4.9019558259836768E-2</v>
      </c>
    </row>
    <row r="28" spans="2:78" ht="13.5" customHeight="1" x14ac:dyDescent="0.2">
      <c r="B28" s="10">
        <v>251</v>
      </c>
      <c r="C28" s="10">
        <v>10.053000000000001</v>
      </c>
      <c r="D28" s="10">
        <v>251.41887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32.200000000000003</v>
      </c>
      <c r="Q28" s="24">
        <v>2.2200000000000002</v>
      </c>
      <c r="R28" s="24">
        <v>2.58</v>
      </c>
      <c r="S28" s="24">
        <v>42.94</v>
      </c>
      <c r="T28" s="24">
        <v>121.69</v>
      </c>
      <c r="U28" s="10">
        <v>1</v>
      </c>
      <c r="V28" s="10">
        <v>0</v>
      </c>
      <c r="W28" s="10">
        <v>1</v>
      </c>
      <c r="X28" s="10">
        <v>2</v>
      </c>
      <c r="Y28" s="10">
        <v>1</v>
      </c>
      <c r="Z28" s="10">
        <v>2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0.95709999999999995</v>
      </c>
      <c r="AK28" s="10">
        <v>6.93E-2</v>
      </c>
      <c r="AL28" s="11">
        <v>0.03</v>
      </c>
      <c r="AM28" s="11">
        <v>2.2000000000000001E-3</v>
      </c>
      <c r="AN28" s="11">
        <v>2.6109</v>
      </c>
      <c r="AO28" s="11">
        <v>0.1457</v>
      </c>
      <c r="AP28" s="11">
        <v>0.22969999999999999</v>
      </c>
      <c r="AQ28" s="11">
        <v>1.2800000000000001E-2</v>
      </c>
      <c r="AR28" s="11">
        <v>1.8828</v>
      </c>
      <c r="AS28" s="11">
        <v>0.21809999999999999</v>
      </c>
      <c r="AT28" s="11">
        <v>3.1099999999999999E-2</v>
      </c>
      <c r="AU28" s="11">
        <v>3.5999999999999999E-3</v>
      </c>
      <c r="AV28" s="11">
        <v>43.401299999999999</v>
      </c>
      <c r="AW28" s="11">
        <v>2.5979000000000001</v>
      </c>
      <c r="AX28" s="11">
        <v>0.56640000000000001</v>
      </c>
      <c r="AY28" s="11">
        <v>3.39E-2</v>
      </c>
      <c r="AZ28" s="11">
        <v>0.42293681698279106</v>
      </c>
      <c r="BA28" s="11">
        <v>18.212218649517684</v>
      </c>
      <c r="BB28" s="11">
        <v>0.89589958158995808</v>
      </c>
      <c r="BC28" s="11">
        <v>0.73161731207289282</v>
      </c>
      <c r="BD28" s="11">
        <v>0.23611838321920259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4.3950000000000003E-2</v>
      </c>
      <c r="BJ28" s="4">
        <f>DSTDEV(PlotSort2,"PhxRed",$BU$31:$BU$32)/SQRT($BH28)</f>
        <v>3.1499999999999996E-3</v>
      </c>
      <c r="BK28" s="4">
        <f>DAVERAGE(PlotSort2,"PhxRedEdge",$BU$31:$BU$32)</f>
        <v>0.19295000000000001</v>
      </c>
      <c r="BL28" s="4">
        <f>DSTDEV(PlotSort2,"PhxRedEdge",$BU$31:$BU$32)/SQRT($BH28)</f>
        <v>1.0150000000000006E-2</v>
      </c>
      <c r="BM28" s="4">
        <f>DAVERAGE(PlotSort2,"TMRed",$BU$31:$BU$32)</f>
        <v>4.5749999999999999E-2</v>
      </c>
      <c r="BN28" s="4">
        <f>DSTDEV(PlotSort2,"TMRed",$BU$31:$BU$32)/SQRT($BH28)</f>
        <v>3.2499999999999994E-3</v>
      </c>
      <c r="BO28" s="4">
        <f>DAVERAGE(PlotSort2,"TMNIR",$BU$31:$BU$32)</f>
        <v>0.49665000000000004</v>
      </c>
      <c r="BP28" s="4">
        <f>DSTDEV(PlotSort2,"TMNIR",$BU$31:$BU$32)/SQRT($BH28)</f>
        <v>2.6549999999999987E-2</v>
      </c>
      <c r="BQ28" s="4">
        <f>DAVERAGE(PlotSort2,"NDRE",$BU$31:$BU$32)</f>
        <v>0.440381865700191</v>
      </c>
      <c r="BR28" s="4">
        <f>DSTDEV(PlotSort2,"NDRE",$BU$31:$BU$32)/SQRT($BH28)</f>
        <v>3.4510662529438352E-4</v>
      </c>
      <c r="BS28" s="4">
        <f>DAVERAGE(PlotSort2,"rvi",$BU$31:$BU$32)</f>
        <v>10.952232893157262</v>
      </c>
      <c r="BT28" s="4">
        <f>DSTDEV(PlotSort2,"rvi",$BU$31:$BU$32)/SQRT($BH28)</f>
        <v>1.3583553421368662</v>
      </c>
      <c r="BU28" s="17">
        <f>DAVERAGE(PlotSort2,"ndvi",$BU$31:$BU$32)</f>
        <v>0.83047769648771719</v>
      </c>
      <c r="BV28" s="4">
        <f>DSTDEV(PlotSort2,"ndvi",$BU$31:$BU$32)/SQRT($BH28)</f>
        <v>1.9265983908252571E-2</v>
      </c>
      <c r="BW28" s="17">
        <f>DAVERAGE(PlotSort2,"SAVI",$BU$31:$BU$32)</f>
        <v>0.64820456999562093</v>
      </c>
      <c r="BX28" s="4">
        <f>DSTDEV(PlotSort2,"SAVI",$BU$31:$BU$32)/SQRT($BH28)</f>
        <v>2.8392971526383311E-2</v>
      </c>
      <c r="BY28" s="17">
        <f>DAVERAGE(PlotSort2,"CCCI",$BU$31:$BU$32)</f>
        <v>0.5233347334543379</v>
      </c>
      <c r="BZ28" s="4">
        <f>DSTDEV(PlotSort2,"CCCI",$BU$31:$BU$32)/SQRT($BH28)</f>
        <v>5.7526537750377145E-2</v>
      </c>
    </row>
    <row r="29" spans="2:78" ht="13.5" customHeight="1" x14ac:dyDescent="0.2">
      <c r="B29" s="10">
        <v>251</v>
      </c>
      <c r="C29" s="10">
        <v>10.045</v>
      </c>
      <c r="D29" s="10">
        <v>251.41854000000001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32.200000000000003</v>
      </c>
      <c r="Q29" s="24">
        <v>2.2200000000000002</v>
      </c>
      <c r="R29" s="24">
        <v>2.58</v>
      </c>
      <c r="S29" s="24">
        <v>43.02</v>
      </c>
      <c r="T29" s="24">
        <v>121.57</v>
      </c>
      <c r="U29" s="10">
        <v>1</v>
      </c>
      <c r="V29" s="10">
        <v>0</v>
      </c>
      <c r="W29" s="10">
        <v>1</v>
      </c>
      <c r="X29" s="10">
        <v>2</v>
      </c>
      <c r="Y29" s="10">
        <v>1</v>
      </c>
      <c r="Z29" s="10">
        <v>2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0.98880000000000001</v>
      </c>
      <c r="AK29" s="10">
        <v>6.4999999999999997E-3</v>
      </c>
      <c r="AL29" s="11">
        <v>3.1E-2</v>
      </c>
      <c r="AM29" s="11">
        <v>2.0000000000000001E-4</v>
      </c>
      <c r="AN29" s="11">
        <v>2.5327000000000002</v>
      </c>
      <c r="AO29" s="11">
        <v>0.11990000000000001</v>
      </c>
      <c r="AP29" s="11">
        <v>0.22320000000000001</v>
      </c>
      <c r="AQ29" s="11">
        <v>1.06E-2</v>
      </c>
      <c r="AR29" s="11">
        <v>1.8613</v>
      </c>
      <c r="AS29" s="11">
        <v>9.3899999999999997E-2</v>
      </c>
      <c r="AT29" s="11">
        <v>3.0800000000000001E-2</v>
      </c>
      <c r="AU29" s="11">
        <v>1.6000000000000001E-3</v>
      </c>
      <c r="AV29" s="11">
        <v>41.169400000000003</v>
      </c>
      <c r="AW29" s="11">
        <v>2.0384000000000002</v>
      </c>
      <c r="AX29" s="11">
        <v>0.53800000000000003</v>
      </c>
      <c r="AY29" s="11">
        <v>2.6599999999999999E-2</v>
      </c>
      <c r="AZ29" s="11">
        <v>0.41355754072517076</v>
      </c>
      <c r="BA29" s="11">
        <v>17.467532467532468</v>
      </c>
      <c r="BB29" s="11">
        <v>0.89170182841068901</v>
      </c>
      <c r="BC29" s="11">
        <v>0.71182634730538918</v>
      </c>
      <c r="BD29" s="11">
        <v>0.19554448392563534</v>
      </c>
      <c r="BE29" s="27"/>
      <c r="BF29" s="5"/>
    </row>
    <row r="30" spans="2:78" ht="13.5" customHeight="1" x14ac:dyDescent="0.2">
      <c r="B30" s="10">
        <v>251</v>
      </c>
      <c r="C30" s="10">
        <v>10.037000000000001</v>
      </c>
      <c r="D30" s="10">
        <v>251.41820999999999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32.200000000000003</v>
      </c>
      <c r="Q30" s="24">
        <v>2.2200000000000002</v>
      </c>
      <c r="R30" s="24">
        <v>2.58</v>
      </c>
      <c r="S30" s="24">
        <v>43.11</v>
      </c>
      <c r="T30" s="24">
        <v>121.44</v>
      </c>
      <c r="U30" s="10">
        <v>1</v>
      </c>
      <c r="V30" s="10">
        <v>0</v>
      </c>
      <c r="W30" s="10">
        <v>1</v>
      </c>
      <c r="X30" s="10">
        <v>2</v>
      </c>
      <c r="Y30" s="10">
        <v>1</v>
      </c>
      <c r="Z30" s="10">
        <v>2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0.91579999999999995</v>
      </c>
      <c r="AK30" s="10">
        <v>2.98E-2</v>
      </c>
      <c r="AL30" s="11">
        <v>2.8799999999999999E-2</v>
      </c>
      <c r="AM30" s="11">
        <v>8.9999999999999998E-4</v>
      </c>
      <c r="AN30" s="11">
        <v>2.3725000000000001</v>
      </c>
      <c r="AO30" s="11">
        <v>7.5800000000000006E-2</v>
      </c>
      <c r="AP30" s="11">
        <v>0.20930000000000001</v>
      </c>
      <c r="AQ30" s="11">
        <v>6.7000000000000002E-3</v>
      </c>
      <c r="AR30" s="11">
        <v>1.6860999999999999</v>
      </c>
      <c r="AS30" s="11">
        <v>1.34E-2</v>
      </c>
      <c r="AT30" s="11">
        <v>2.7900000000000001E-2</v>
      </c>
      <c r="AU30" s="11">
        <v>2.0000000000000001E-4</v>
      </c>
      <c r="AV30" s="11">
        <v>45.918100000000003</v>
      </c>
      <c r="AW30" s="11">
        <v>1.7077</v>
      </c>
      <c r="AX30" s="11">
        <v>0.6008</v>
      </c>
      <c r="AY30" s="11">
        <v>2.23E-2</v>
      </c>
      <c r="AZ30" s="11">
        <v>0.48327366991729409</v>
      </c>
      <c r="BA30" s="11">
        <v>21.534050179211469</v>
      </c>
      <c r="BB30" s="11">
        <v>0.91124542707173517</v>
      </c>
      <c r="BC30" s="11">
        <v>0.76136262957384604</v>
      </c>
      <c r="BD30" s="11">
        <v>0.52312057974684079</v>
      </c>
      <c r="BE30" s="27"/>
      <c r="BF30" s="5"/>
      <c r="BH30" s="19" t="s">
        <v>116</v>
      </c>
    </row>
    <row r="31" spans="2:78" ht="13.5" customHeight="1" x14ac:dyDescent="0.2">
      <c r="B31" s="10">
        <v>251</v>
      </c>
      <c r="C31" s="10">
        <v>10.029</v>
      </c>
      <c r="D31" s="10">
        <v>251.41786999999999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32.200000000000003</v>
      </c>
      <c r="Q31" s="24">
        <v>2.2200000000000002</v>
      </c>
      <c r="R31" s="24">
        <v>2.58</v>
      </c>
      <c r="S31" s="24">
        <v>43.19</v>
      </c>
      <c r="T31" s="24">
        <v>121.32</v>
      </c>
      <c r="U31" s="10">
        <v>1</v>
      </c>
      <c r="V31" s="10">
        <v>0</v>
      </c>
      <c r="W31" s="10">
        <v>1</v>
      </c>
      <c r="X31" s="10">
        <v>2</v>
      </c>
      <c r="Y31" s="10">
        <v>1</v>
      </c>
      <c r="Z31" s="10">
        <v>2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1.0026999999999999</v>
      </c>
      <c r="AK31" s="10">
        <v>7.0800000000000002E-2</v>
      </c>
      <c r="AL31" s="11">
        <v>3.1600000000000003E-2</v>
      </c>
      <c r="AM31" s="11">
        <v>2.2000000000000001E-3</v>
      </c>
      <c r="AN31" s="11">
        <v>2.6640000000000001</v>
      </c>
      <c r="AO31" s="11">
        <v>0.15290000000000001</v>
      </c>
      <c r="AP31" s="11">
        <v>0.2354</v>
      </c>
      <c r="AQ31" s="11">
        <v>1.35E-2</v>
      </c>
      <c r="AR31" s="11">
        <v>2.0030000000000001</v>
      </c>
      <c r="AS31" s="11">
        <v>9.7000000000000003E-2</v>
      </c>
      <c r="AT31" s="11">
        <v>3.32E-2</v>
      </c>
      <c r="AU31" s="11">
        <v>1.6000000000000001E-3</v>
      </c>
      <c r="AV31" s="11">
        <v>42.278100000000002</v>
      </c>
      <c r="AW31" s="11">
        <v>2.0030000000000001</v>
      </c>
      <c r="AX31" s="11">
        <v>0.55389999999999995</v>
      </c>
      <c r="AY31" s="11">
        <v>2.6200000000000001E-2</v>
      </c>
      <c r="AZ31" s="11">
        <v>0.40352210819713669</v>
      </c>
      <c r="BA31" s="11">
        <v>16.683734939759034</v>
      </c>
      <c r="BB31" s="11">
        <v>0.88690172032021797</v>
      </c>
      <c r="BC31" s="11">
        <v>0.7184711618066415</v>
      </c>
      <c r="BD31" s="11">
        <v>0.15259328603290015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251</v>
      </c>
      <c r="C32" s="10">
        <v>10.021000000000001</v>
      </c>
      <c r="D32" s="10">
        <v>251.41754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32.200000000000003</v>
      </c>
      <c r="Q32" s="24">
        <v>2.2200000000000002</v>
      </c>
      <c r="R32" s="24">
        <v>2.58</v>
      </c>
      <c r="S32" s="24">
        <v>43.28</v>
      </c>
      <c r="T32" s="24">
        <v>121.2</v>
      </c>
      <c r="U32" s="10">
        <v>1</v>
      </c>
      <c r="V32" s="10">
        <v>0</v>
      </c>
      <c r="W32" s="10">
        <v>1</v>
      </c>
      <c r="X32" s="10">
        <v>2</v>
      </c>
      <c r="Y32" s="10">
        <v>1</v>
      </c>
      <c r="Z32" s="10">
        <v>2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1.0014000000000001</v>
      </c>
      <c r="AK32" s="10">
        <v>1.04E-2</v>
      </c>
      <c r="AL32" s="11">
        <v>3.15E-2</v>
      </c>
      <c r="AM32" s="11">
        <v>2.9999999999999997E-4</v>
      </c>
      <c r="AN32" s="11">
        <v>2.4262000000000001</v>
      </c>
      <c r="AO32" s="11">
        <v>0.1699</v>
      </c>
      <c r="AP32" s="11">
        <v>0.2147</v>
      </c>
      <c r="AQ32" s="11">
        <v>1.4999999999999999E-2</v>
      </c>
      <c r="AR32" s="11">
        <v>1.7867</v>
      </c>
      <c r="AS32" s="11">
        <v>4.6899999999999997E-2</v>
      </c>
      <c r="AT32" s="11">
        <v>2.9600000000000001E-2</v>
      </c>
      <c r="AU32" s="11">
        <v>8.0000000000000004E-4</v>
      </c>
      <c r="AV32" s="11">
        <v>45.633099999999999</v>
      </c>
      <c r="AW32" s="11">
        <v>2.0301</v>
      </c>
      <c r="AX32" s="11">
        <v>0.59860000000000002</v>
      </c>
      <c r="AY32" s="11">
        <v>2.6599999999999999E-2</v>
      </c>
      <c r="AZ32" s="11">
        <v>0.47202754211238168</v>
      </c>
      <c r="BA32" s="11">
        <v>20.222972972972972</v>
      </c>
      <c r="BB32" s="11">
        <v>0.90576249602037584</v>
      </c>
      <c r="BC32" s="11">
        <v>0.75651480234001067</v>
      </c>
      <c r="BD32" s="11">
        <v>0.47765791936607233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251</v>
      </c>
      <c r="C33" s="10">
        <v>10.013</v>
      </c>
      <c r="D33" s="10">
        <v>251.41721000000001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32.200000000000003</v>
      </c>
      <c r="Q33" s="24">
        <v>2.2200000000000002</v>
      </c>
      <c r="R33" s="24">
        <v>2.58</v>
      </c>
      <c r="S33" s="24">
        <v>43.37</v>
      </c>
      <c r="T33" s="24">
        <v>121.08</v>
      </c>
      <c r="U33" s="10">
        <v>1</v>
      </c>
      <c r="V33" s="10">
        <v>0</v>
      </c>
      <c r="W33" s="10">
        <v>1</v>
      </c>
      <c r="X33" s="10">
        <v>2</v>
      </c>
      <c r="Y33" s="10">
        <v>1</v>
      </c>
      <c r="Z33" s="10">
        <v>2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1.0227999999999999</v>
      </c>
      <c r="AK33" s="10">
        <v>2.87E-2</v>
      </c>
      <c r="AL33" s="11">
        <v>3.2300000000000002E-2</v>
      </c>
      <c r="AM33" s="11">
        <v>8.9999999999999998E-4</v>
      </c>
      <c r="AN33" s="11">
        <v>2.4687000000000001</v>
      </c>
      <c r="AO33" s="11">
        <v>0.1096</v>
      </c>
      <c r="AP33" s="11">
        <v>0.21870000000000001</v>
      </c>
      <c r="AQ33" s="11">
        <v>9.7000000000000003E-3</v>
      </c>
      <c r="AR33" s="11">
        <v>1.9560999999999999</v>
      </c>
      <c r="AS33" s="11">
        <v>6.7000000000000004E-2</v>
      </c>
      <c r="AT33" s="11">
        <v>3.2500000000000001E-2</v>
      </c>
      <c r="AU33" s="11">
        <v>1.1000000000000001E-3</v>
      </c>
      <c r="AV33" s="11">
        <v>44.736600000000003</v>
      </c>
      <c r="AW33" s="11">
        <v>2.29E-2</v>
      </c>
      <c r="AX33" s="11">
        <v>0.58760000000000001</v>
      </c>
      <c r="AY33" s="11">
        <v>2.9999999999999997E-4</v>
      </c>
      <c r="AZ33" s="11">
        <v>0.45752201413865806</v>
      </c>
      <c r="BA33" s="11">
        <v>18.079999999999998</v>
      </c>
      <c r="BB33" s="11">
        <v>0.89517819706498958</v>
      </c>
      <c r="BC33" s="11">
        <v>0.74337112757789503</v>
      </c>
      <c r="BD33" s="11">
        <v>0.4282556617750517</v>
      </c>
      <c r="BE33" s="27"/>
      <c r="BF33" s="5"/>
    </row>
    <row r="34" spans="2:66" ht="13.5" customHeight="1" x14ac:dyDescent="0.2">
      <c r="B34" s="10">
        <v>251</v>
      </c>
      <c r="C34" s="10">
        <v>10.085000000000001</v>
      </c>
      <c r="D34" s="10">
        <v>251.42021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32.200000000000003</v>
      </c>
      <c r="Q34" s="24">
        <v>2.2200000000000002</v>
      </c>
      <c r="R34" s="24">
        <v>2.58</v>
      </c>
      <c r="S34" s="24">
        <v>42.6</v>
      </c>
      <c r="T34" s="24">
        <v>122.18</v>
      </c>
      <c r="U34" s="10">
        <v>1</v>
      </c>
      <c r="V34" s="10">
        <v>0</v>
      </c>
      <c r="W34" s="10">
        <v>1</v>
      </c>
      <c r="X34" s="10">
        <v>2</v>
      </c>
      <c r="Y34" s="10">
        <v>1</v>
      </c>
      <c r="Z34" s="10">
        <v>2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0.82099999999999995</v>
      </c>
      <c r="AK34" s="10">
        <v>2.53E-2</v>
      </c>
      <c r="AL34" s="11">
        <v>2.5600000000000001E-2</v>
      </c>
      <c r="AM34" s="11">
        <v>8.0000000000000004E-4</v>
      </c>
      <c r="AN34" s="11">
        <v>2.2526000000000002</v>
      </c>
      <c r="AO34" s="11">
        <v>3.0700000000000002E-2</v>
      </c>
      <c r="AP34" s="11">
        <v>0.1971</v>
      </c>
      <c r="AQ34" s="11">
        <v>2.7000000000000001E-3</v>
      </c>
      <c r="AR34" s="11">
        <v>1.5319</v>
      </c>
      <c r="AS34" s="11">
        <v>5.2299999999999999E-2</v>
      </c>
      <c r="AT34" s="11">
        <v>2.52E-2</v>
      </c>
      <c r="AU34" s="11">
        <v>8.9999999999999998E-4</v>
      </c>
      <c r="AV34" s="11">
        <v>45.013300000000001</v>
      </c>
      <c r="AW34" s="11">
        <v>0.61150000000000004</v>
      </c>
      <c r="AX34" s="11">
        <v>0.58450000000000002</v>
      </c>
      <c r="AY34" s="11">
        <v>7.9000000000000008E-3</v>
      </c>
      <c r="AZ34" s="11">
        <v>0.49564994882292729</v>
      </c>
      <c r="BA34" s="11">
        <v>23.194444444444446</v>
      </c>
      <c r="BB34" s="11">
        <v>0.9173363949483353</v>
      </c>
      <c r="BC34" s="11">
        <v>0.75601513922681796</v>
      </c>
      <c r="BD34" s="11">
        <v>0.572480048250681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251</v>
      </c>
      <c r="C35" s="10">
        <v>10.093</v>
      </c>
      <c r="D35" s="10">
        <v>251.42053999999999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32.200000000000003</v>
      </c>
      <c r="Q35" s="24">
        <v>2.2200000000000002</v>
      </c>
      <c r="R35" s="24">
        <v>2.58</v>
      </c>
      <c r="S35" s="24">
        <v>42.51</v>
      </c>
      <c r="T35" s="24">
        <v>122.31</v>
      </c>
      <c r="U35" s="10">
        <v>1</v>
      </c>
      <c r="V35" s="10">
        <v>0</v>
      </c>
      <c r="W35" s="10">
        <v>1</v>
      </c>
      <c r="X35" s="10">
        <v>2</v>
      </c>
      <c r="Y35" s="10">
        <v>1</v>
      </c>
      <c r="Z35" s="10">
        <v>2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0.82530000000000003</v>
      </c>
      <c r="AK35" s="10">
        <v>7.1099999999999997E-2</v>
      </c>
      <c r="AL35" s="11">
        <v>2.5700000000000001E-2</v>
      </c>
      <c r="AM35" s="11">
        <v>2.2000000000000001E-3</v>
      </c>
      <c r="AN35" s="11">
        <v>2.1118000000000001</v>
      </c>
      <c r="AO35" s="11">
        <v>0.1087</v>
      </c>
      <c r="AP35" s="11">
        <v>0.1845</v>
      </c>
      <c r="AQ35" s="11">
        <v>9.4999999999999998E-3</v>
      </c>
      <c r="AR35" s="11">
        <v>1.4987999999999999</v>
      </c>
      <c r="AS35" s="11">
        <v>0.19</v>
      </c>
      <c r="AT35" s="11">
        <v>2.46E-2</v>
      </c>
      <c r="AU35" s="11">
        <v>3.0999999999999999E-3</v>
      </c>
      <c r="AV35" s="11">
        <v>42.438200000000002</v>
      </c>
      <c r="AW35" s="11">
        <v>0.495</v>
      </c>
      <c r="AX35" s="11">
        <v>0.5504</v>
      </c>
      <c r="AY35" s="11">
        <v>6.4000000000000003E-3</v>
      </c>
      <c r="AZ35" s="11">
        <v>0.49789086950605527</v>
      </c>
      <c r="BA35" s="11">
        <v>22.373983739837399</v>
      </c>
      <c r="BB35" s="11">
        <v>0.91443478260869582</v>
      </c>
      <c r="BC35" s="11">
        <v>0.73367441860465132</v>
      </c>
      <c r="BD35" s="11">
        <v>0.59302581401214072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251</v>
      </c>
      <c r="C36" s="10">
        <v>10.1</v>
      </c>
      <c r="D36" s="10">
        <v>251.42083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32.200000000000003</v>
      </c>
      <c r="Q36" s="24">
        <v>2.2200000000000002</v>
      </c>
      <c r="R36" s="24">
        <v>2.58</v>
      </c>
      <c r="S36" s="24">
        <v>42.44</v>
      </c>
      <c r="T36" s="24">
        <v>122.41</v>
      </c>
      <c r="U36" s="10">
        <v>1</v>
      </c>
      <c r="V36" s="10">
        <v>0</v>
      </c>
      <c r="W36" s="10">
        <v>1</v>
      </c>
      <c r="X36" s="10">
        <v>2</v>
      </c>
      <c r="Y36" s="10">
        <v>1</v>
      </c>
      <c r="Z36" s="10">
        <v>2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1.0147999999999999</v>
      </c>
      <c r="AK36" s="10">
        <v>4.8800000000000003E-2</v>
      </c>
      <c r="AL36" s="11">
        <v>3.1600000000000003E-2</v>
      </c>
      <c r="AM36" s="11">
        <v>1.5E-3</v>
      </c>
      <c r="AN36" s="11">
        <v>2.7240000000000002</v>
      </c>
      <c r="AO36" s="11">
        <v>2.5000000000000001E-3</v>
      </c>
      <c r="AP36" s="11">
        <v>0.23769999999999999</v>
      </c>
      <c r="AQ36" s="11">
        <v>2.0000000000000001E-4</v>
      </c>
      <c r="AR36" s="11">
        <v>2.0383</v>
      </c>
      <c r="AS36" s="11">
        <v>9.0300000000000005E-2</v>
      </c>
      <c r="AT36" s="11">
        <v>3.3399999999999999E-2</v>
      </c>
      <c r="AU36" s="11">
        <v>1.5E-3</v>
      </c>
      <c r="AV36" s="11">
        <v>45.439700000000002</v>
      </c>
      <c r="AW36" s="11">
        <v>0.1019</v>
      </c>
      <c r="AX36" s="11">
        <v>0.58860000000000001</v>
      </c>
      <c r="AY36" s="11">
        <v>1.2999999999999999E-3</v>
      </c>
      <c r="AZ36" s="11">
        <v>0.42466416555730363</v>
      </c>
      <c r="BA36" s="11">
        <v>17.622754491017965</v>
      </c>
      <c r="BB36" s="11">
        <v>0.89260450160771709</v>
      </c>
      <c r="BC36" s="11">
        <v>0.742245989304813</v>
      </c>
      <c r="BD36" s="11">
        <v>0.25440549881183849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251</v>
      </c>
      <c r="C37" s="10">
        <v>10.108000000000001</v>
      </c>
      <c r="D37" s="10">
        <v>251.42116999999999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32.200000000000003</v>
      </c>
      <c r="Q37" s="24">
        <v>2.2200000000000002</v>
      </c>
      <c r="R37" s="24">
        <v>2.58</v>
      </c>
      <c r="S37" s="24">
        <v>42.35</v>
      </c>
      <c r="T37" s="24">
        <v>122.54</v>
      </c>
      <c r="U37" s="10">
        <v>1</v>
      </c>
      <c r="V37" s="10">
        <v>0</v>
      </c>
      <c r="W37" s="10">
        <v>1</v>
      </c>
      <c r="X37" s="10">
        <v>2</v>
      </c>
      <c r="Y37" s="10">
        <v>1</v>
      </c>
      <c r="Z37" s="10">
        <v>2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0.98089999999999999</v>
      </c>
      <c r="AK37" s="10">
        <v>2.0000000000000001E-4</v>
      </c>
      <c r="AL37" s="11">
        <v>3.0499999999999999E-2</v>
      </c>
      <c r="AM37" s="11">
        <v>0</v>
      </c>
      <c r="AN37" s="11">
        <v>2.2336</v>
      </c>
      <c r="AO37" s="11">
        <v>4.7000000000000002E-3</v>
      </c>
      <c r="AP37" s="11">
        <v>0.19470000000000001</v>
      </c>
      <c r="AQ37" s="11">
        <v>4.0000000000000002E-4</v>
      </c>
      <c r="AR37" s="11">
        <v>1.7983</v>
      </c>
      <c r="AS37" s="11">
        <v>1.2999999999999999E-2</v>
      </c>
      <c r="AT37" s="11">
        <v>2.9399999999999999E-2</v>
      </c>
      <c r="AU37" s="11">
        <v>2.0000000000000001E-4</v>
      </c>
      <c r="AV37" s="11">
        <v>46.136499999999998</v>
      </c>
      <c r="AW37" s="11">
        <v>8.3199999999999996E-2</v>
      </c>
      <c r="AX37" s="11">
        <v>0.59689999999999999</v>
      </c>
      <c r="AY37" s="11">
        <v>1.1000000000000001E-3</v>
      </c>
      <c r="AZ37" s="11">
        <v>0.50808489135927237</v>
      </c>
      <c r="BA37" s="11">
        <v>20.302721088435373</v>
      </c>
      <c r="BB37" s="11">
        <v>0.90611528021714838</v>
      </c>
      <c r="BC37" s="11">
        <v>0.75579330551362855</v>
      </c>
      <c r="BD37" s="11">
        <v>0.67304938440527273</v>
      </c>
      <c r="BE37" s="27"/>
      <c r="BF37" s="5"/>
      <c r="BI37" s="22">
        <v>2</v>
      </c>
    </row>
    <row r="38" spans="2:66" ht="13.5" customHeight="1" x14ac:dyDescent="0.2">
      <c r="B38" s="10">
        <v>251</v>
      </c>
      <c r="C38" s="10">
        <v>10.116</v>
      </c>
      <c r="D38" s="10">
        <v>251.42150000000001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32.200000000000003</v>
      </c>
      <c r="Q38" s="24">
        <v>2.2200000000000002</v>
      </c>
      <c r="R38" s="24">
        <v>2.58</v>
      </c>
      <c r="S38" s="24">
        <v>42.27</v>
      </c>
      <c r="T38" s="24">
        <v>122.66</v>
      </c>
      <c r="U38" s="10">
        <v>1</v>
      </c>
      <c r="V38" s="10">
        <v>0</v>
      </c>
      <c r="W38" s="10">
        <v>1</v>
      </c>
      <c r="X38" s="10">
        <v>2</v>
      </c>
      <c r="Y38" s="10">
        <v>1</v>
      </c>
      <c r="Z38" s="10">
        <v>2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1.0364</v>
      </c>
      <c r="AK38" s="10">
        <v>2.98E-2</v>
      </c>
      <c r="AL38" s="11">
        <v>3.2199999999999999E-2</v>
      </c>
      <c r="AM38" s="11">
        <v>8.9999999999999998E-4</v>
      </c>
      <c r="AN38" s="11">
        <v>2.8378000000000001</v>
      </c>
      <c r="AO38" s="11">
        <v>5.8500000000000003E-2</v>
      </c>
      <c r="AP38" s="11">
        <v>0.247</v>
      </c>
      <c r="AQ38" s="11">
        <v>5.1000000000000004E-3</v>
      </c>
      <c r="AR38" s="11">
        <v>2.1688000000000001</v>
      </c>
      <c r="AS38" s="11">
        <v>0.11799999999999999</v>
      </c>
      <c r="AT38" s="11">
        <v>3.5499999999999997E-2</v>
      </c>
      <c r="AU38" s="11">
        <v>1.9E-3</v>
      </c>
      <c r="AV38" s="11">
        <v>44.809399999999997</v>
      </c>
      <c r="AW38" s="11">
        <v>1.2272000000000001</v>
      </c>
      <c r="AX38" s="11">
        <v>0.57899999999999996</v>
      </c>
      <c r="AY38" s="11">
        <v>1.5900000000000001E-2</v>
      </c>
      <c r="AZ38" s="11">
        <v>0.40193704600484259</v>
      </c>
      <c r="BA38" s="11">
        <v>16.309859154929576</v>
      </c>
      <c r="BB38" s="11">
        <v>0.88445890968266894</v>
      </c>
      <c r="BC38" s="11">
        <v>0.73149394347240904</v>
      </c>
      <c r="BD38" s="11">
        <v>0.15015144248496276</v>
      </c>
      <c r="BE38" s="27"/>
      <c r="BF38" s="5"/>
      <c r="BI38" s="22">
        <v>3</v>
      </c>
      <c r="BJ38" s="3"/>
    </row>
    <row r="39" spans="2:66" ht="13.5" customHeight="1" x14ac:dyDescent="0.2">
      <c r="B39" s="10">
        <v>251</v>
      </c>
      <c r="C39" s="10">
        <v>10.124000000000001</v>
      </c>
      <c r="D39" s="10">
        <v>251.42183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32.200000000000003</v>
      </c>
      <c r="Q39" s="24">
        <v>2.2200000000000002</v>
      </c>
      <c r="R39" s="24">
        <v>2.58</v>
      </c>
      <c r="S39" s="24">
        <v>42.18</v>
      </c>
      <c r="T39" s="24">
        <v>122.79</v>
      </c>
      <c r="U39" s="10">
        <v>1</v>
      </c>
      <c r="V39" s="10">
        <v>0</v>
      </c>
      <c r="W39" s="10">
        <v>1</v>
      </c>
      <c r="X39" s="10">
        <v>2</v>
      </c>
      <c r="Y39" s="10">
        <v>1</v>
      </c>
      <c r="Z39" s="10">
        <v>2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0.94850000000000001</v>
      </c>
      <c r="AK39" s="10">
        <v>1.9699999999999999E-2</v>
      </c>
      <c r="AL39" s="11">
        <v>2.9399999999999999E-2</v>
      </c>
      <c r="AM39" s="11">
        <v>5.9999999999999995E-4</v>
      </c>
      <c r="AN39" s="11">
        <v>2.2448000000000001</v>
      </c>
      <c r="AO39" s="11">
        <v>6.54E-2</v>
      </c>
      <c r="AP39" s="11">
        <v>0.1951</v>
      </c>
      <c r="AQ39" s="11">
        <v>5.7000000000000002E-3</v>
      </c>
      <c r="AR39" s="11">
        <v>1.7741</v>
      </c>
      <c r="AS39" s="11">
        <v>1.21E-2</v>
      </c>
      <c r="AT39" s="11">
        <v>2.9000000000000001E-2</v>
      </c>
      <c r="AU39" s="11">
        <v>2.0000000000000001E-4</v>
      </c>
      <c r="AV39" s="11">
        <v>44.778199999999998</v>
      </c>
      <c r="AW39" s="11">
        <v>0.74670000000000003</v>
      </c>
      <c r="AX39" s="11">
        <v>0.57789999999999997</v>
      </c>
      <c r="AY39" s="11">
        <v>9.5999999999999992E-3</v>
      </c>
      <c r="AZ39" s="11">
        <v>0.49521345407503237</v>
      </c>
      <c r="BA39" s="11">
        <v>19.927586206896549</v>
      </c>
      <c r="BB39" s="11">
        <v>0.90443236117976589</v>
      </c>
      <c r="BC39" s="11">
        <v>0.74383413135784615</v>
      </c>
      <c r="BD39" s="11">
        <v>0.60792047341083855</v>
      </c>
      <c r="BE39" s="27"/>
      <c r="BF39" s="5"/>
    </row>
    <row r="40" spans="2:66" ht="13.5" customHeight="1" x14ac:dyDescent="0.2">
      <c r="B40" s="10">
        <v>251</v>
      </c>
      <c r="C40" s="10">
        <v>10.132</v>
      </c>
      <c r="D40" s="10">
        <v>251.42216999999999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32.200000000000003</v>
      </c>
      <c r="Q40" s="24">
        <v>2.2200000000000002</v>
      </c>
      <c r="R40" s="24">
        <v>2.58</v>
      </c>
      <c r="S40" s="24">
        <v>42.1</v>
      </c>
      <c r="T40" s="24">
        <v>122.92</v>
      </c>
      <c r="U40" s="10">
        <v>1</v>
      </c>
      <c r="V40" s="10">
        <v>0</v>
      </c>
      <c r="W40" s="10">
        <v>1</v>
      </c>
      <c r="X40" s="10">
        <v>2</v>
      </c>
      <c r="Y40" s="10">
        <v>1</v>
      </c>
      <c r="Z40" s="10">
        <v>2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0.93479999999999996</v>
      </c>
      <c r="AK40" s="10">
        <v>6.6500000000000004E-2</v>
      </c>
      <c r="AL40" s="11">
        <v>2.9000000000000001E-2</v>
      </c>
      <c r="AM40" s="11">
        <v>2.0999999999999999E-3</v>
      </c>
      <c r="AN40" s="11">
        <v>2.3119000000000001</v>
      </c>
      <c r="AO40" s="11">
        <v>0.16420000000000001</v>
      </c>
      <c r="AP40" s="11">
        <v>0.20069999999999999</v>
      </c>
      <c r="AQ40" s="11">
        <v>1.43E-2</v>
      </c>
      <c r="AR40" s="11">
        <v>1.7317</v>
      </c>
      <c r="AS40" s="11">
        <v>0.1404</v>
      </c>
      <c r="AT40" s="11">
        <v>2.8199999999999999E-2</v>
      </c>
      <c r="AU40" s="11">
        <v>2.3E-3</v>
      </c>
      <c r="AV40" s="11">
        <v>46.132300000000001</v>
      </c>
      <c r="AW40" s="11">
        <v>2.5667</v>
      </c>
      <c r="AX40" s="11">
        <v>0.59460000000000002</v>
      </c>
      <c r="AY40" s="11">
        <v>3.3099999999999997E-2</v>
      </c>
      <c r="AZ40" s="11">
        <v>0.49528479818936255</v>
      </c>
      <c r="BA40" s="11">
        <v>21.085106382978726</v>
      </c>
      <c r="BB40" s="11">
        <v>0.90944123314065506</v>
      </c>
      <c r="BC40" s="11">
        <v>0.75667972924830773</v>
      </c>
      <c r="BD40" s="11">
        <v>0.59353497935272503</v>
      </c>
      <c r="BE40" s="27"/>
      <c r="BF40" s="5"/>
    </row>
    <row r="41" spans="2:66" ht="13.5" customHeight="1" x14ac:dyDescent="0.2">
      <c r="B41" s="10">
        <v>251</v>
      </c>
      <c r="C41" s="10">
        <v>10.14</v>
      </c>
      <c r="D41" s="10">
        <v>251.42250000000001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32.200000000000003</v>
      </c>
      <c r="Q41" s="24">
        <v>2.2200000000000002</v>
      </c>
      <c r="R41" s="24">
        <v>2.58</v>
      </c>
      <c r="S41" s="24">
        <v>42.01</v>
      </c>
      <c r="T41" s="24">
        <v>123.04</v>
      </c>
      <c r="U41" s="10">
        <v>1</v>
      </c>
      <c r="V41" s="10">
        <v>0</v>
      </c>
      <c r="W41" s="10">
        <v>1</v>
      </c>
      <c r="X41" s="10">
        <v>2</v>
      </c>
      <c r="Y41" s="10">
        <v>1</v>
      </c>
      <c r="Z41" s="10">
        <v>2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0.97160000000000002</v>
      </c>
      <c r="AK41" s="10">
        <v>6.4999999999999997E-3</v>
      </c>
      <c r="AL41" s="11">
        <v>3.0099999999999998E-2</v>
      </c>
      <c r="AM41" s="11">
        <v>2.0000000000000001E-4</v>
      </c>
      <c r="AN41" s="11">
        <v>2.4655</v>
      </c>
      <c r="AO41" s="11">
        <v>8.3799999999999999E-2</v>
      </c>
      <c r="AP41" s="11">
        <v>0.2137</v>
      </c>
      <c r="AQ41" s="11">
        <v>7.3000000000000001E-3</v>
      </c>
      <c r="AR41" s="11">
        <v>1.9117999999999999</v>
      </c>
      <c r="AS41" s="11">
        <v>7.7299999999999994E-2</v>
      </c>
      <c r="AT41" s="11">
        <v>3.1099999999999999E-2</v>
      </c>
      <c r="AU41" s="11">
        <v>1.2999999999999999E-3</v>
      </c>
      <c r="AV41" s="11">
        <v>44.025300000000001</v>
      </c>
      <c r="AW41" s="11">
        <v>1.0129999999999999</v>
      </c>
      <c r="AX41" s="11">
        <v>0.56679999999999997</v>
      </c>
      <c r="AY41" s="11">
        <v>1.2999999999999999E-2</v>
      </c>
      <c r="AZ41" s="11">
        <v>0.45240230621396538</v>
      </c>
      <c r="BA41" s="11">
        <v>18.225080385852088</v>
      </c>
      <c r="BB41" s="11">
        <v>0.89596922562301384</v>
      </c>
      <c r="BC41" s="11">
        <v>0.73189725840240449</v>
      </c>
      <c r="BD41" s="11">
        <v>0.39788272421789894</v>
      </c>
      <c r="BE41" s="27"/>
      <c r="BF41" s="5"/>
    </row>
    <row r="42" spans="2:66" ht="13.5" customHeight="1" x14ac:dyDescent="0.2">
      <c r="B42" s="10">
        <v>251</v>
      </c>
      <c r="C42" s="10">
        <v>9.9459999999999997</v>
      </c>
      <c r="D42" s="10">
        <v>251.41442000000001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32.200000000000003</v>
      </c>
      <c r="Q42" s="24">
        <v>2.2200000000000002</v>
      </c>
      <c r="R42" s="24">
        <v>2.58</v>
      </c>
      <c r="S42" s="24">
        <v>44.09</v>
      </c>
      <c r="T42" s="24">
        <v>120.08</v>
      </c>
      <c r="U42" s="10">
        <v>1</v>
      </c>
      <c r="V42" s="10">
        <v>0</v>
      </c>
      <c r="W42" s="10">
        <v>1</v>
      </c>
      <c r="X42" s="10">
        <v>2</v>
      </c>
      <c r="Y42" s="10">
        <v>1</v>
      </c>
      <c r="Z42" s="10">
        <v>2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5.3844000000000003</v>
      </c>
      <c r="AK42" s="10">
        <v>1.17E-2</v>
      </c>
      <c r="AL42" s="11">
        <v>0.1716</v>
      </c>
      <c r="AM42" s="11">
        <v>4.0000000000000002E-4</v>
      </c>
      <c r="AN42" s="11">
        <v>2.3570000000000002</v>
      </c>
      <c r="AO42" s="11">
        <v>1.5599999999999999E-2</v>
      </c>
      <c r="AP42" s="11">
        <v>0.21129999999999999</v>
      </c>
      <c r="AQ42" s="11">
        <v>1.4E-3</v>
      </c>
      <c r="AR42" s="11">
        <v>10.2265</v>
      </c>
      <c r="AS42" s="11">
        <v>2.86E-2</v>
      </c>
      <c r="AT42" s="11">
        <v>0.17169999999999999</v>
      </c>
      <c r="AU42" s="11">
        <v>5.0000000000000001E-4</v>
      </c>
      <c r="AV42" s="11">
        <v>18.1251</v>
      </c>
      <c r="AW42" s="11">
        <v>0.18099999999999999</v>
      </c>
      <c r="AX42" s="11">
        <v>0.24060000000000001</v>
      </c>
      <c r="AY42" s="11">
        <v>2.3999999999999998E-3</v>
      </c>
      <c r="AZ42" s="11">
        <v>6.4837353396769243E-2</v>
      </c>
      <c r="BA42" s="11">
        <v>1.4012813046010484</v>
      </c>
      <c r="BB42" s="11">
        <v>0.16711132670385645</v>
      </c>
      <c r="BC42" s="11">
        <v>0.11328510358434729</v>
      </c>
      <c r="BD42" s="11">
        <v>0.13367181599944805</v>
      </c>
      <c r="BE42" s="27"/>
      <c r="BF42" s="5"/>
    </row>
    <row r="43" spans="2:66" ht="13.5" customHeight="1" x14ac:dyDescent="0.2">
      <c r="B43" s="10">
        <v>251</v>
      </c>
      <c r="C43" s="10">
        <v>9.9540000000000006</v>
      </c>
      <c r="D43" s="10">
        <v>251.41475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32.200000000000003</v>
      </c>
      <c r="Q43" s="24">
        <v>2.2200000000000002</v>
      </c>
      <c r="R43" s="24">
        <v>2.58</v>
      </c>
      <c r="S43" s="24">
        <v>44</v>
      </c>
      <c r="T43" s="24">
        <v>120.2</v>
      </c>
      <c r="U43" s="10">
        <v>1</v>
      </c>
      <c r="V43" s="10">
        <v>0</v>
      </c>
      <c r="W43" s="10">
        <v>1</v>
      </c>
      <c r="X43" s="10">
        <v>2</v>
      </c>
      <c r="Y43" s="10">
        <v>1</v>
      </c>
      <c r="Z43" s="10">
        <v>2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1.4792000000000001</v>
      </c>
      <c r="AK43" s="10">
        <v>4.0599999999999997E-2</v>
      </c>
      <c r="AL43" s="11">
        <v>4.7100000000000003E-2</v>
      </c>
      <c r="AM43" s="11">
        <v>1.2999999999999999E-3</v>
      </c>
      <c r="AN43" s="11">
        <v>2.0421</v>
      </c>
      <c r="AO43" s="11">
        <v>6.6600000000000006E-2</v>
      </c>
      <c r="AP43" s="11">
        <v>0.18279999999999999</v>
      </c>
      <c r="AQ43" s="11">
        <v>6.0000000000000001E-3</v>
      </c>
      <c r="AR43" s="11">
        <v>2.9234</v>
      </c>
      <c r="AS43" s="11">
        <v>6.88E-2</v>
      </c>
      <c r="AT43" s="11">
        <v>4.9000000000000002E-2</v>
      </c>
      <c r="AU43" s="11">
        <v>1.1999999999999999E-3</v>
      </c>
      <c r="AV43" s="11">
        <v>35.457799999999999</v>
      </c>
      <c r="AW43" s="11">
        <v>1.1898</v>
      </c>
      <c r="AX43" s="11">
        <v>0.47010000000000002</v>
      </c>
      <c r="AY43" s="11">
        <v>1.5800000000000002E-2</v>
      </c>
      <c r="AZ43" s="11">
        <v>0.44003675907489659</v>
      </c>
      <c r="BA43" s="11">
        <v>9.5938775510204088</v>
      </c>
      <c r="BB43" s="11">
        <v>0.81121171257946456</v>
      </c>
      <c r="BC43" s="11">
        <v>0.61981159846923761</v>
      </c>
      <c r="BD43" s="11">
        <v>0.5808612712047152</v>
      </c>
      <c r="BE43" s="27"/>
      <c r="BF43" s="5"/>
    </row>
    <row r="44" spans="2:66" ht="13.5" customHeight="1" x14ac:dyDescent="0.2">
      <c r="B44" s="10">
        <v>251</v>
      </c>
      <c r="C44" s="10">
        <v>9.9600000000000009</v>
      </c>
      <c r="D44" s="10">
        <v>251.41499999999999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32.200000000000003</v>
      </c>
      <c r="Q44" s="24">
        <v>2.2200000000000002</v>
      </c>
      <c r="R44" s="24">
        <v>2.58</v>
      </c>
      <c r="S44" s="24">
        <v>43.94</v>
      </c>
      <c r="T44" s="24">
        <v>120.29</v>
      </c>
      <c r="U44" s="10">
        <v>1</v>
      </c>
      <c r="V44" s="10">
        <v>0</v>
      </c>
      <c r="W44" s="10">
        <v>1</v>
      </c>
      <c r="X44" s="10">
        <v>2</v>
      </c>
      <c r="Y44" s="10">
        <v>1</v>
      </c>
      <c r="Z44" s="10">
        <v>2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10.8056</v>
      </c>
      <c r="AK44" s="10">
        <v>0.10929999999999999</v>
      </c>
      <c r="AL44" s="11">
        <v>0.34370000000000001</v>
      </c>
      <c r="AM44" s="11">
        <v>3.5000000000000001E-3</v>
      </c>
      <c r="AN44" s="11">
        <v>4.1452999999999998</v>
      </c>
      <c r="AO44" s="11">
        <v>3.6700000000000003E-2</v>
      </c>
      <c r="AP44" s="11">
        <v>0.37069999999999997</v>
      </c>
      <c r="AQ44" s="11">
        <v>3.3E-3</v>
      </c>
      <c r="AR44" s="11">
        <v>20.160599999999999</v>
      </c>
      <c r="AS44" s="11">
        <v>0.20200000000000001</v>
      </c>
      <c r="AT44" s="11">
        <v>0.33779999999999999</v>
      </c>
      <c r="AU44" s="11">
        <v>3.3999999999999998E-3</v>
      </c>
      <c r="AV44" s="11">
        <v>31.041899999999998</v>
      </c>
      <c r="AW44" s="11">
        <v>0.2475</v>
      </c>
      <c r="AX44" s="11">
        <v>0.41120000000000001</v>
      </c>
      <c r="AY44" s="11">
        <v>3.3E-3</v>
      </c>
      <c r="AZ44" s="11">
        <v>5.1796904975060794E-2</v>
      </c>
      <c r="BA44" s="11">
        <v>1.2172883362936651</v>
      </c>
      <c r="BB44" s="11">
        <v>9.7997329773030731E-2</v>
      </c>
      <c r="BC44" s="11">
        <v>8.8150520416333089E-2</v>
      </c>
      <c r="BD44" s="11">
        <v>0.50287830959842594</v>
      </c>
      <c r="BE44" s="27"/>
      <c r="BF44" s="5"/>
    </row>
    <row r="45" spans="2:66" ht="13.5" customHeight="1" x14ac:dyDescent="0.2">
      <c r="B45" s="10">
        <v>251</v>
      </c>
      <c r="C45" s="10">
        <v>9.9670000000000005</v>
      </c>
      <c r="D45" s="10">
        <v>251.41529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32.200000000000003</v>
      </c>
      <c r="Q45" s="24">
        <v>2.2200000000000002</v>
      </c>
      <c r="R45" s="24">
        <v>2.58</v>
      </c>
      <c r="S45" s="24">
        <v>43.86</v>
      </c>
      <c r="T45" s="24">
        <v>120.39</v>
      </c>
      <c r="U45" s="10">
        <v>1</v>
      </c>
      <c r="V45" s="10">
        <v>0</v>
      </c>
      <c r="W45" s="10">
        <v>1</v>
      </c>
      <c r="X45" s="10">
        <v>2</v>
      </c>
      <c r="Y45" s="10">
        <v>1</v>
      </c>
      <c r="Z45" s="10">
        <v>2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3.3151999999999999</v>
      </c>
      <c r="AK45" s="10">
        <v>0.26179999999999998</v>
      </c>
      <c r="AL45" s="11">
        <v>0.1053</v>
      </c>
      <c r="AM45" s="11">
        <v>8.3000000000000001E-3</v>
      </c>
      <c r="AN45" s="11">
        <v>2.4853999999999998</v>
      </c>
      <c r="AO45" s="11">
        <v>2.4400000000000002E-2</v>
      </c>
      <c r="AP45" s="11">
        <v>0.222</v>
      </c>
      <c r="AQ45" s="11">
        <v>2.2000000000000001E-3</v>
      </c>
      <c r="AR45" s="11">
        <v>6.3022999999999998</v>
      </c>
      <c r="AS45" s="11">
        <v>0.51539999999999997</v>
      </c>
      <c r="AT45" s="11">
        <v>0.1055</v>
      </c>
      <c r="AU45" s="11">
        <v>8.6E-3</v>
      </c>
      <c r="AV45" s="11">
        <v>32.999200000000002</v>
      </c>
      <c r="AW45" s="11">
        <v>0.55740000000000001</v>
      </c>
      <c r="AX45" s="11">
        <v>0.43659999999999999</v>
      </c>
      <c r="AY45" s="11">
        <v>7.4000000000000003E-3</v>
      </c>
      <c r="AZ45" s="11">
        <v>0.3258426966292135</v>
      </c>
      <c r="BA45" s="11">
        <v>4.1383886255924169</v>
      </c>
      <c r="BB45" s="11">
        <v>0.61077292012543805</v>
      </c>
      <c r="BC45" s="11">
        <v>0.47658574033202189</v>
      </c>
      <c r="BD45" s="11">
        <v>0.53493036552831863</v>
      </c>
      <c r="BE45" s="27"/>
      <c r="BF45" s="5"/>
    </row>
    <row r="46" spans="2:66" ht="13.5" customHeight="1" x14ac:dyDescent="0.2">
      <c r="B46" s="10">
        <v>251</v>
      </c>
      <c r="C46" s="10">
        <v>9.9740000000000002</v>
      </c>
      <c r="D46" s="10">
        <v>251.41558000000001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32.200000000000003</v>
      </c>
      <c r="Q46" s="24">
        <v>2.2200000000000002</v>
      </c>
      <c r="R46" s="24">
        <v>2.58</v>
      </c>
      <c r="S46" s="24">
        <v>43.79</v>
      </c>
      <c r="T46" s="24">
        <v>120.5</v>
      </c>
      <c r="U46" s="10">
        <v>1</v>
      </c>
      <c r="V46" s="10">
        <v>0</v>
      </c>
      <c r="W46" s="10">
        <v>1</v>
      </c>
      <c r="X46" s="10">
        <v>2</v>
      </c>
      <c r="Y46" s="10">
        <v>1</v>
      </c>
      <c r="Z46" s="10">
        <v>2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9.3812999999999995</v>
      </c>
      <c r="AK46" s="10">
        <v>0.10630000000000001</v>
      </c>
      <c r="AL46" s="11">
        <v>0.29770000000000002</v>
      </c>
      <c r="AM46" s="11">
        <v>3.3999999999999998E-3</v>
      </c>
      <c r="AN46" s="11">
        <v>3.9112</v>
      </c>
      <c r="AO46" s="11">
        <v>1.6999999999999999E-3</v>
      </c>
      <c r="AP46" s="11">
        <v>0.34889999999999999</v>
      </c>
      <c r="AQ46" s="11">
        <v>1E-4</v>
      </c>
      <c r="AR46" s="11">
        <v>17.8675</v>
      </c>
      <c r="AS46" s="11">
        <v>0.12520000000000001</v>
      </c>
      <c r="AT46" s="11">
        <v>0.29870000000000002</v>
      </c>
      <c r="AU46" s="11">
        <v>2.0999999999999999E-3</v>
      </c>
      <c r="AV46" s="11">
        <v>29.436199999999999</v>
      </c>
      <c r="AW46" s="11">
        <v>9.7799999999999998E-2</v>
      </c>
      <c r="AX46" s="11">
        <v>0.38900000000000001</v>
      </c>
      <c r="AY46" s="11">
        <v>1.2999999999999999E-3</v>
      </c>
      <c r="AZ46" s="11">
        <v>5.4343406965713548E-2</v>
      </c>
      <c r="BA46" s="11">
        <v>1.3023100100435219</v>
      </c>
      <c r="BB46" s="11">
        <v>0.13130725607096116</v>
      </c>
      <c r="BC46" s="11">
        <v>0.11404395049254862</v>
      </c>
      <c r="BD46" s="11">
        <v>0.24157487884414419</v>
      </c>
      <c r="BE46" s="27"/>
      <c r="BF46" s="5"/>
    </row>
    <row r="47" spans="2:66" ht="13.5" customHeight="1" x14ac:dyDescent="0.2">
      <c r="B47" s="10">
        <v>251</v>
      </c>
      <c r="C47" s="10">
        <v>9.9819999999999993</v>
      </c>
      <c r="D47" s="10">
        <v>251.41592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32.200000000000003</v>
      </c>
      <c r="Q47" s="24">
        <v>2.2200000000000002</v>
      </c>
      <c r="R47" s="24">
        <v>2.58</v>
      </c>
      <c r="S47" s="24">
        <v>43.7</v>
      </c>
      <c r="T47" s="24">
        <v>120.62</v>
      </c>
      <c r="U47" s="10">
        <v>1</v>
      </c>
      <c r="V47" s="10">
        <v>0</v>
      </c>
      <c r="W47" s="10">
        <v>1</v>
      </c>
      <c r="X47" s="10">
        <v>2</v>
      </c>
      <c r="Y47" s="10">
        <v>1</v>
      </c>
      <c r="Z47" s="10">
        <v>2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1.288</v>
      </c>
      <c r="AK47" s="10">
        <v>6.8500000000000005E-2</v>
      </c>
      <c r="AL47" s="11">
        <v>4.0800000000000003E-2</v>
      </c>
      <c r="AM47" s="11">
        <v>2.2000000000000001E-3</v>
      </c>
      <c r="AN47" s="11">
        <v>2.2805</v>
      </c>
      <c r="AO47" s="11">
        <v>1.5599999999999999E-2</v>
      </c>
      <c r="AP47" s="11">
        <v>0.2031</v>
      </c>
      <c r="AQ47" s="11">
        <v>1.4E-3</v>
      </c>
      <c r="AR47" s="11">
        <v>2.5438999999999998</v>
      </c>
      <c r="AS47" s="11">
        <v>0.13539999999999999</v>
      </c>
      <c r="AT47" s="11">
        <v>4.2500000000000003E-2</v>
      </c>
      <c r="AU47" s="11">
        <v>2.3E-3</v>
      </c>
      <c r="AV47" s="11">
        <v>39.640599999999999</v>
      </c>
      <c r="AW47" s="11">
        <v>0.3765</v>
      </c>
      <c r="AX47" s="11">
        <v>0.5232</v>
      </c>
      <c r="AY47" s="11">
        <v>5.0000000000000001E-3</v>
      </c>
      <c r="AZ47" s="11">
        <v>0.44072697232548536</v>
      </c>
      <c r="BA47" s="11">
        <v>12.310588235294118</v>
      </c>
      <c r="BB47" s="11">
        <v>0.8497436803959697</v>
      </c>
      <c r="BC47" s="11">
        <v>0.67659754152200424</v>
      </c>
      <c r="BD47" s="11">
        <v>0.46580819570396054</v>
      </c>
      <c r="BE47" s="27"/>
      <c r="BF47" s="5"/>
    </row>
    <row r="48" spans="2:66" ht="13.5" customHeight="1" x14ac:dyDescent="0.2">
      <c r="B48" s="10">
        <v>251</v>
      </c>
      <c r="C48" s="10">
        <v>9.9890000000000008</v>
      </c>
      <c r="D48" s="10">
        <v>251.41621000000001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32.200000000000003</v>
      </c>
      <c r="Q48" s="24">
        <v>2.2200000000000002</v>
      </c>
      <c r="R48" s="24">
        <v>2.58</v>
      </c>
      <c r="S48" s="24">
        <v>43.62</v>
      </c>
      <c r="T48" s="24">
        <v>120.72</v>
      </c>
      <c r="U48" s="10">
        <v>1</v>
      </c>
      <c r="V48" s="10">
        <v>0</v>
      </c>
      <c r="W48" s="10">
        <v>1</v>
      </c>
      <c r="X48" s="10">
        <v>2</v>
      </c>
      <c r="Y48" s="10">
        <v>1</v>
      </c>
      <c r="Z48" s="10">
        <v>2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10.724</v>
      </c>
      <c r="AK48" s="10">
        <v>7.2999999999999995E-2</v>
      </c>
      <c r="AL48" s="11">
        <v>0.33950000000000002</v>
      </c>
      <c r="AM48" s="11">
        <v>2.3E-3</v>
      </c>
      <c r="AN48" s="11">
        <v>4.1237000000000004</v>
      </c>
      <c r="AO48" s="11">
        <v>3.1699999999999999E-2</v>
      </c>
      <c r="AP48" s="11">
        <v>0.3669</v>
      </c>
      <c r="AQ48" s="11">
        <v>2.8E-3</v>
      </c>
      <c r="AR48" s="11">
        <v>20.0274</v>
      </c>
      <c r="AS48" s="11">
        <v>0.11260000000000001</v>
      </c>
      <c r="AT48" s="11">
        <v>0.33400000000000002</v>
      </c>
      <c r="AU48" s="11">
        <v>1.9E-3</v>
      </c>
      <c r="AV48" s="11">
        <v>30.929600000000001</v>
      </c>
      <c r="AW48" s="11">
        <v>0.1726</v>
      </c>
      <c r="AX48" s="11">
        <v>0.4078</v>
      </c>
      <c r="AY48" s="11">
        <v>2.3E-3</v>
      </c>
      <c r="AZ48" s="11">
        <v>5.279463017942429E-2</v>
      </c>
      <c r="BA48" s="11">
        <v>1.2209580838323353</v>
      </c>
      <c r="BB48" s="11">
        <v>9.9487732542464249E-2</v>
      </c>
      <c r="BC48" s="11">
        <v>8.9144789821227227E-2</v>
      </c>
      <c r="BD48" s="11">
        <v>0.50698102761190877</v>
      </c>
      <c r="BE48" s="27"/>
      <c r="BF48" s="5"/>
    </row>
    <row r="49" spans="2:57" ht="13.5" customHeight="1" x14ac:dyDescent="0.2">
      <c r="B49" s="10">
        <v>251</v>
      </c>
      <c r="C49" s="10">
        <v>9.9960000000000004</v>
      </c>
      <c r="D49" s="10">
        <v>251.41650000000001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32.200000000000003</v>
      </c>
      <c r="Q49" s="24">
        <v>2.2200000000000002</v>
      </c>
      <c r="R49" s="24">
        <v>2.58</v>
      </c>
      <c r="S49" s="24">
        <v>43.55</v>
      </c>
      <c r="T49" s="24">
        <v>120.83</v>
      </c>
      <c r="U49" s="10">
        <v>1</v>
      </c>
      <c r="V49" s="10">
        <v>0</v>
      </c>
      <c r="W49" s="10">
        <v>1</v>
      </c>
      <c r="X49" s="10">
        <v>2</v>
      </c>
      <c r="Y49" s="10">
        <v>1</v>
      </c>
      <c r="Z49" s="10">
        <v>2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2.8622000000000001</v>
      </c>
      <c r="AK49" s="10">
        <v>0.33069999999999999</v>
      </c>
      <c r="AL49" s="11">
        <v>9.0499999999999997E-2</v>
      </c>
      <c r="AM49" s="11">
        <v>1.0500000000000001E-2</v>
      </c>
      <c r="AN49" s="11">
        <v>2.4312</v>
      </c>
      <c r="AO49" s="11">
        <v>0.19900000000000001</v>
      </c>
      <c r="AP49" s="11">
        <v>0.216</v>
      </c>
      <c r="AQ49" s="11">
        <v>1.77E-2</v>
      </c>
      <c r="AR49" s="11">
        <v>5.3680000000000003</v>
      </c>
      <c r="AS49" s="11">
        <v>0.53149999999999997</v>
      </c>
      <c r="AT49" s="11">
        <v>8.9399999999999993E-2</v>
      </c>
      <c r="AU49" s="11">
        <v>8.8999999999999999E-3</v>
      </c>
      <c r="AV49" s="11">
        <v>33.142699999999998</v>
      </c>
      <c r="AW49" s="11">
        <v>2.2526000000000002</v>
      </c>
      <c r="AX49" s="11">
        <v>0.4365</v>
      </c>
      <c r="AY49" s="11">
        <v>2.9700000000000001E-2</v>
      </c>
      <c r="AZ49" s="11">
        <v>0.33793103448275863</v>
      </c>
      <c r="BA49" s="11">
        <v>4.8825503355704702</v>
      </c>
      <c r="BB49" s="11">
        <v>0.66001140901312039</v>
      </c>
      <c r="BC49" s="11">
        <v>0.50750560483477924</v>
      </c>
      <c r="BD49" s="11">
        <v>0.43689124900864545</v>
      </c>
      <c r="BE49" s="27"/>
    </row>
    <row r="50" spans="2:57" ht="13.5" customHeight="1" x14ac:dyDescent="0.2">
      <c r="B50" s="10">
        <v>251</v>
      </c>
      <c r="C50" s="10">
        <v>9.9030000000000005</v>
      </c>
      <c r="D50" s="10">
        <v>251.41263000000001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32.200000000000003</v>
      </c>
      <c r="Q50" s="24">
        <v>2.2200000000000002</v>
      </c>
      <c r="R50" s="24">
        <v>2.58</v>
      </c>
      <c r="S50" s="24">
        <v>44.56</v>
      </c>
      <c r="T50" s="24">
        <v>119.46</v>
      </c>
      <c r="U50" s="10">
        <v>1</v>
      </c>
      <c r="V50" s="10">
        <v>0</v>
      </c>
      <c r="W50" s="10">
        <v>1</v>
      </c>
      <c r="X50" s="10">
        <v>2</v>
      </c>
      <c r="Y50" s="10">
        <v>1</v>
      </c>
      <c r="Z50" s="10">
        <v>2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8.0602999999999998</v>
      </c>
      <c r="AK50" s="10">
        <v>3.1099999999999999E-2</v>
      </c>
      <c r="AL50" s="11">
        <v>0.25869999999999999</v>
      </c>
      <c r="AM50" s="11">
        <v>1E-3</v>
      </c>
      <c r="AN50" s="11">
        <v>3.0903999999999998</v>
      </c>
      <c r="AO50" s="11">
        <v>8.0999999999999996E-3</v>
      </c>
      <c r="AP50" s="11">
        <v>0.2792</v>
      </c>
      <c r="AQ50" s="11">
        <v>6.9999999999999999E-4</v>
      </c>
      <c r="AR50" s="11">
        <v>14.8529</v>
      </c>
      <c r="AS50" s="11">
        <v>3.4000000000000002E-2</v>
      </c>
      <c r="AT50" s="11">
        <v>0.25109999999999999</v>
      </c>
      <c r="AU50" s="11">
        <v>5.9999999999999995E-4</v>
      </c>
      <c r="AV50" s="11">
        <v>23.5976</v>
      </c>
      <c r="AW50" s="11">
        <v>2.9100000000000001E-2</v>
      </c>
      <c r="AX50" s="11">
        <v>0.31540000000000001</v>
      </c>
      <c r="AY50" s="11">
        <v>4.0000000000000002E-4</v>
      </c>
      <c r="AZ50" s="11">
        <v>6.0881264715775325E-2</v>
      </c>
      <c r="BA50" s="11">
        <v>1.2560732775786541</v>
      </c>
      <c r="BB50" s="11">
        <v>0.11350397175639898</v>
      </c>
      <c r="BC50" s="11">
        <v>9.0436005625879071E-2</v>
      </c>
      <c r="BD50" s="11">
        <v>0.51994310064610116</v>
      </c>
      <c r="BE50" s="27"/>
    </row>
    <row r="51" spans="2:57" ht="13.5" customHeight="1" x14ac:dyDescent="0.2">
      <c r="B51" s="10">
        <v>251</v>
      </c>
      <c r="C51" s="10">
        <v>9.6709999999999994</v>
      </c>
      <c r="D51" s="10">
        <v>251.40296000000001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32.200000000000003</v>
      </c>
      <c r="Q51" s="24">
        <v>2.2200000000000002</v>
      </c>
      <c r="R51" s="24">
        <v>2.58</v>
      </c>
      <c r="S51" s="24">
        <v>47.14</v>
      </c>
      <c r="T51" s="24">
        <v>116.23</v>
      </c>
      <c r="U51" s="10">
        <v>1</v>
      </c>
      <c r="V51" s="10">
        <v>0</v>
      </c>
      <c r="W51" s="10">
        <v>1</v>
      </c>
      <c r="X51" s="10">
        <v>2</v>
      </c>
      <c r="Y51" s="10">
        <v>1</v>
      </c>
      <c r="Z51" s="10">
        <v>2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20.337499999999999</v>
      </c>
      <c r="AK51" s="26">
        <v>7.4999999999999997E-3</v>
      </c>
      <c r="AL51" s="26">
        <v>0.68849999999999989</v>
      </c>
      <c r="AM51" s="26">
        <v>5.0000000000000001E-4</v>
      </c>
      <c r="AN51" s="26">
        <v>7.0704999999999991</v>
      </c>
      <c r="AO51" s="26">
        <v>5.0000000000000001E-4</v>
      </c>
      <c r="AP51" s="26">
        <v>0.67849999999999988</v>
      </c>
      <c r="AQ51" s="26">
        <v>0</v>
      </c>
      <c r="AR51" s="26">
        <v>38.540500000000002</v>
      </c>
      <c r="AS51" s="26">
        <v>1.7999999999999999E-2</v>
      </c>
      <c r="AT51" s="26">
        <v>0.6895</v>
      </c>
      <c r="AU51" s="26">
        <v>5.0000000000000001E-4</v>
      </c>
      <c r="AV51" s="26">
        <v>46.814599999999999</v>
      </c>
      <c r="AW51" s="26">
        <v>2.0799999999999999E-2</v>
      </c>
      <c r="AX51" s="26">
        <v>0.66049999999999998</v>
      </c>
      <c r="AY51" s="26">
        <v>2.9999999999999997E-4</v>
      </c>
      <c r="AZ51" s="11">
        <v>-1.3442867811799779E-2</v>
      </c>
      <c r="BA51" s="11">
        <v>23.948513415518491</v>
      </c>
      <c r="BB51" s="11">
        <v>-2.1481481481481501E-2</v>
      </c>
      <c r="BC51" s="11">
        <v>-2.3513513513513534E-2</v>
      </c>
      <c r="BD51" s="11">
        <v>0.42887485605355319</v>
      </c>
      <c r="BE51" s="27"/>
    </row>
    <row r="52" spans="2:57" ht="13.5" customHeight="1" x14ac:dyDescent="0.2">
      <c r="B52" s="10">
        <v>251</v>
      </c>
      <c r="C52" s="10">
        <v>9.6620000000000008</v>
      </c>
      <c r="D52" s="10">
        <v>251.40258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32.200000000000003</v>
      </c>
      <c r="Q52" s="24">
        <v>2.2200000000000002</v>
      </c>
      <c r="R52" s="24">
        <v>2.58</v>
      </c>
      <c r="S52" s="24">
        <v>47.24</v>
      </c>
      <c r="T52" s="24">
        <v>116.11</v>
      </c>
      <c r="U52" s="10">
        <v>1</v>
      </c>
      <c r="V52" s="10">
        <v>0</v>
      </c>
      <c r="W52" s="10">
        <v>1</v>
      </c>
      <c r="X52" s="10">
        <v>2</v>
      </c>
      <c r="Y52" s="10">
        <v>1</v>
      </c>
      <c r="Z52" s="10">
        <v>2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29.399799999999999</v>
      </c>
      <c r="AK52" s="10">
        <v>3.6799999999999999E-2</v>
      </c>
      <c r="AL52" s="11">
        <v>0.99780000000000002</v>
      </c>
      <c r="AM52" s="11">
        <v>1.1999999999999999E-3</v>
      </c>
      <c r="AN52" s="11">
        <v>10.371700000000001</v>
      </c>
      <c r="AO52" s="11">
        <v>7.9000000000000008E-3</v>
      </c>
      <c r="AP52" s="11">
        <v>0.99760000000000004</v>
      </c>
      <c r="AQ52" s="11">
        <v>8.0000000000000004E-4</v>
      </c>
      <c r="AR52" s="11">
        <v>55.658200000000001</v>
      </c>
      <c r="AS52" s="11">
        <v>5.6000000000000001E-2</v>
      </c>
      <c r="AT52" s="11">
        <v>0.99780000000000002</v>
      </c>
      <c r="AU52" s="11">
        <v>1E-3</v>
      </c>
      <c r="AV52" s="11">
        <v>70.547399999999996</v>
      </c>
      <c r="AW52" s="11">
        <v>7.0900000000000005E-2</v>
      </c>
      <c r="AX52" s="11">
        <v>0.99760000000000004</v>
      </c>
      <c r="AY52" s="11">
        <v>1E-3</v>
      </c>
      <c r="AZ52" s="25">
        <v>0.7436526110646311</v>
      </c>
      <c r="BA52" s="25">
        <v>1.2675113460370617</v>
      </c>
      <c r="BB52" s="25">
        <v>0.11797574751041154</v>
      </c>
      <c r="BC52" s="25">
        <v>0.1762652952987081</v>
      </c>
      <c r="BD52" s="25">
        <v>12.861795332296991</v>
      </c>
      <c r="BE52" s="27"/>
    </row>
    <row r="53" spans="2:57" ht="13.5" customHeight="1" x14ac:dyDescent="0.2">
      <c r="B53" s="10">
        <v>251</v>
      </c>
      <c r="C53" s="10">
        <v>9.8930000000000007</v>
      </c>
      <c r="D53" s="10">
        <v>251.41220999999999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32.200000000000003</v>
      </c>
      <c r="Q53" s="24">
        <v>2.2200000000000002</v>
      </c>
      <c r="R53" s="24">
        <v>2.58</v>
      </c>
      <c r="S53" s="24">
        <v>44.67</v>
      </c>
      <c r="T53" s="24">
        <v>119.31</v>
      </c>
      <c r="U53" s="10">
        <v>1</v>
      </c>
      <c r="V53" s="10">
        <v>0</v>
      </c>
      <c r="W53" s="10">
        <v>1</v>
      </c>
      <c r="X53" s="10">
        <v>2</v>
      </c>
      <c r="Y53" s="10">
        <v>1</v>
      </c>
      <c r="Z53" s="10">
        <v>2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31.228200000000001</v>
      </c>
      <c r="AK53" s="10">
        <v>1.61E-2</v>
      </c>
      <c r="AL53" s="11">
        <v>1.0037</v>
      </c>
      <c r="AM53" s="11">
        <v>5.0000000000000001E-4</v>
      </c>
      <c r="AN53" s="11">
        <v>11.0893</v>
      </c>
      <c r="AO53" s="11">
        <v>2.3E-3</v>
      </c>
      <c r="AP53" s="11">
        <v>1.0035000000000001</v>
      </c>
      <c r="AQ53" s="11">
        <v>2.0000000000000001E-4</v>
      </c>
      <c r="AR53" s="11">
        <v>59.265500000000003</v>
      </c>
      <c r="AS53" s="11">
        <v>2.8899999999999999E-2</v>
      </c>
      <c r="AT53" s="11">
        <v>1.0037</v>
      </c>
      <c r="AU53" s="11">
        <v>5.0000000000000001E-4</v>
      </c>
      <c r="AV53" s="11">
        <v>74.948599999999999</v>
      </c>
      <c r="AW53" s="11">
        <v>3.32E-2</v>
      </c>
      <c r="AX53" s="11">
        <v>1.0035000000000001</v>
      </c>
      <c r="AY53" s="11">
        <v>4.0000000000000002E-4</v>
      </c>
      <c r="AZ53" s="25">
        <v>0.74222290409226632</v>
      </c>
      <c r="BA53" s="25">
        <v>1.2646244442382162</v>
      </c>
      <c r="BB53" s="25">
        <v>0.11685135913439793</v>
      </c>
      <c r="BC53" s="25">
        <v>0.1746264867597378</v>
      </c>
      <c r="BD53" s="25">
        <v>12.887761752028892</v>
      </c>
      <c r="BE53" s="27"/>
    </row>
    <row r="54" spans="2:57" ht="13.5" customHeight="1" x14ac:dyDescent="0.2">
      <c r="B54" s="10">
        <v>251</v>
      </c>
      <c r="C54" s="10">
        <v>10.170999999999999</v>
      </c>
      <c r="D54" s="10">
        <v>251.42379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32.200000000000003</v>
      </c>
      <c r="Q54" s="24">
        <v>2.2200000000000002</v>
      </c>
      <c r="R54" s="24">
        <v>2.58</v>
      </c>
      <c r="S54" s="24">
        <v>41.69</v>
      </c>
      <c r="T54" s="24">
        <v>123.53</v>
      </c>
      <c r="U54" s="10">
        <v>1</v>
      </c>
      <c r="V54" s="10">
        <v>0</v>
      </c>
      <c r="W54" s="10">
        <v>1</v>
      </c>
      <c r="X54" s="10">
        <v>2</v>
      </c>
      <c r="Y54" s="10">
        <v>1</v>
      </c>
      <c r="Z54" s="10">
        <v>2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32.808199999999999</v>
      </c>
      <c r="AK54" s="10">
        <v>4.7E-2</v>
      </c>
      <c r="AL54" s="11">
        <v>1.0102</v>
      </c>
      <c r="AM54" s="11">
        <v>1.5E-3</v>
      </c>
      <c r="AN54" s="11">
        <v>11.713900000000001</v>
      </c>
      <c r="AO54" s="11">
        <v>1.38E-2</v>
      </c>
      <c r="AP54" s="11">
        <v>1.01</v>
      </c>
      <c r="AQ54" s="11">
        <v>1.1999999999999999E-3</v>
      </c>
      <c r="AR54" s="11">
        <v>62.331899999999997</v>
      </c>
      <c r="AS54" s="11">
        <v>8.1900000000000001E-2</v>
      </c>
      <c r="AT54" s="11">
        <v>1.0102</v>
      </c>
      <c r="AU54" s="11">
        <v>1.2999999999999999E-3</v>
      </c>
      <c r="AV54" s="11">
        <v>78.838200000000001</v>
      </c>
      <c r="AW54" s="11">
        <v>0.11940000000000001</v>
      </c>
      <c r="AX54" s="11">
        <v>1.01</v>
      </c>
      <c r="AY54" s="11">
        <v>1.5E-3</v>
      </c>
      <c r="AZ54" s="25">
        <v>0.74127822546357303</v>
      </c>
      <c r="BA54" s="25">
        <v>1.2648130411554919</v>
      </c>
      <c r="BB54" s="25">
        <v>0.1169249012361683</v>
      </c>
      <c r="BC54" s="25">
        <v>0.17476835267286467</v>
      </c>
      <c r="BD54" s="25">
        <v>12.867167735395716</v>
      </c>
      <c r="BE54" s="27"/>
    </row>
  </sheetData>
  <autoFilter ref="B9:BB54" xr:uid="{205C70E1-D2E2-42DC-93B6-275E83701F53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431D-BF06-4E76-8F2B-1D0C213A26AA}">
  <sheetPr codeName="Sheet15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253</v>
      </c>
      <c r="C10" s="10">
        <v>9.7889999999999997</v>
      </c>
      <c r="D10" s="10">
        <v>253.40787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29.7</v>
      </c>
      <c r="Q10" s="24">
        <v>2.2000000000000002</v>
      </c>
      <c r="R10" s="24">
        <v>1.97</v>
      </c>
      <c r="S10" s="24">
        <v>46.19</v>
      </c>
      <c r="T10" s="24">
        <v>118.78</v>
      </c>
      <c r="U10" s="10">
        <v>3</v>
      </c>
      <c r="V10" s="10">
        <v>0</v>
      </c>
      <c r="W10" s="10">
        <v>0</v>
      </c>
      <c r="X10" s="10">
        <v>3</v>
      </c>
      <c r="Y10" s="10">
        <v>4</v>
      </c>
      <c r="Z10" s="10">
        <v>3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0.86460000000000004</v>
      </c>
      <c r="AK10" s="10">
        <v>2.8E-3</v>
      </c>
      <c r="AL10" s="11">
        <v>2.8199999999999999E-2</v>
      </c>
      <c r="AM10" s="11">
        <v>1E-4</v>
      </c>
      <c r="AN10" s="11">
        <v>2.0354999999999999</v>
      </c>
      <c r="AO10" s="11">
        <v>3.9300000000000002E-2</v>
      </c>
      <c r="AP10" s="11">
        <v>0.18909999999999999</v>
      </c>
      <c r="AQ10" s="11">
        <v>3.5999999999999999E-3</v>
      </c>
      <c r="AR10" s="11">
        <v>1.6520999999999999</v>
      </c>
      <c r="AS10" s="11">
        <v>1.34E-2</v>
      </c>
      <c r="AT10" s="11">
        <v>2.8299999999999999E-2</v>
      </c>
      <c r="AU10" s="11">
        <v>2.0000000000000001E-4</v>
      </c>
      <c r="AV10" s="11">
        <v>42.706600000000002</v>
      </c>
      <c r="AW10" s="11">
        <v>1.4456</v>
      </c>
      <c r="AX10" s="11">
        <v>0.57840000000000003</v>
      </c>
      <c r="AY10" s="11">
        <v>1.9599999999999999E-2</v>
      </c>
      <c r="AZ10" s="11">
        <v>0.50723127035830617</v>
      </c>
      <c r="BA10" s="11">
        <v>20.438162544169614</v>
      </c>
      <c r="BB10" s="11">
        <v>0.90670842261414208</v>
      </c>
      <c r="BC10" s="11">
        <v>0.74559501219842783</v>
      </c>
      <c r="BD10" s="11">
        <v>0.66661448985479754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3.1431250000000001E-2</v>
      </c>
      <c r="BJ10" s="4">
        <f>DSTDEV(PlotSort,"PhxRed",$BI$35:$BI$38)/SQRT($BH10)</f>
        <v>4.0712994032182355E-4</v>
      </c>
      <c r="BK10" s="4">
        <f>DAVERAGE(PlotSort,"PhxRedEdge",$BI$35:$BI$38)</f>
        <v>0.21354375</v>
      </c>
      <c r="BL10" s="4">
        <f>DSTDEV(PlotSort,"PhxRedEdge",$BI$35:$BI$38)/SQRT($BH10)</f>
        <v>3.2641717614590154E-3</v>
      </c>
      <c r="BM10" s="4">
        <f>DAVERAGE(PlotSort,"TMRed",$BI$35:$BI$38)</f>
        <v>3.2159375000000004E-2</v>
      </c>
      <c r="BN10" s="4">
        <f>DSTDEV(PlotSort,"TMRed",$BI$35:$BI$38)/SQRT($BH10)</f>
        <v>5.2811784209694072E-4</v>
      </c>
      <c r="BO10" s="4">
        <f>DAVERAGE(PlotSort,"TMNIR",$BI$35:$BI$38)</f>
        <v>0.57224687499999982</v>
      </c>
      <c r="BP10" s="4">
        <f>DSTDEV(PlotSort,"TMNIR",$BI$35:$BI$38)/SQRT($BH10)</f>
        <v>4.3070787204710671E-3</v>
      </c>
      <c r="BQ10" s="4">
        <f>DAVERAGE(PlotSort,"NDRE",$BI$35:$BI$38)</f>
        <v>0.45691273970640395</v>
      </c>
      <c r="BR10" s="4">
        <f>DSTDEV(PlotSort,"NDRE",$BI$35:$BI$38)/SQRT($BH10)</f>
        <v>6.0299625144883623E-3</v>
      </c>
      <c r="BS10" s="4">
        <f>DAVERAGE(PlotSort,"rvi",$BI$35:$BI$38)</f>
        <v>17.928208980950664</v>
      </c>
      <c r="BT10" s="4">
        <f>DSTDEV(PlotSort,"rvi",$BI$35:$BI$38)/SQRT($BH10)</f>
        <v>0.29532567186316955</v>
      </c>
      <c r="BU10" s="17">
        <f>DAVERAGE(PlotSort,"ndvi",$BI$35:$BI$38)</f>
        <v>0.89355231782299516</v>
      </c>
      <c r="BV10" s="4">
        <f>DSTDEV(PlotSort,"ndvi",$BI$35:$BI$38)/SQRT($BH10)</f>
        <v>1.6299109885146083E-3</v>
      </c>
      <c r="BW10" s="17">
        <f>DAVERAGE(PlotSort,"SAVI",$BI$35:$BI$38)</f>
        <v>0.73321678019770986</v>
      </c>
      <c r="BX10" s="4">
        <f>DSTDEV(PlotSort,"SAVI",$BI$35:$BI$38)/SQRT($BH10)</f>
        <v>2.9262364158596371E-3</v>
      </c>
      <c r="BY10" s="17">
        <f>DAVERAGE(PlotSort,"CCCI",$BI$35:$BI$38)</f>
        <v>0.42838134838220104</v>
      </c>
      <c r="BZ10" s="4">
        <f>DSTDEV(PlotSort,"CCCI",$BI$35:$BI$38)/SQRT($BH10)</f>
        <v>2.9297398790712449E-2</v>
      </c>
    </row>
    <row r="11" spans="1:78" ht="13.5" customHeight="1" x14ac:dyDescent="0.2">
      <c r="B11" s="10">
        <v>253</v>
      </c>
      <c r="C11" s="10">
        <v>9.7810000000000006</v>
      </c>
      <c r="D11" s="10">
        <v>253.40754000000001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29.7</v>
      </c>
      <c r="Q11" s="24">
        <v>2.2000000000000002</v>
      </c>
      <c r="R11" s="24">
        <v>1.97</v>
      </c>
      <c r="S11" s="24">
        <v>46.28</v>
      </c>
      <c r="T11" s="24">
        <v>118.66</v>
      </c>
      <c r="U11" s="10">
        <v>3</v>
      </c>
      <c r="V11" s="10">
        <v>0</v>
      </c>
      <c r="W11" s="10">
        <v>0</v>
      </c>
      <c r="X11" s="10">
        <v>3</v>
      </c>
      <c r="Y11" s="10">
        <v>4</v>
      </c>
      <c r="Z11" s="10">
        <v>3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0.75560000000000005</v>
      </c>
      <c r="AK11" s="10">
        <v>9.9000000000000008E-3</v>
      </c>
      <c r="AL11" s="11">
        <v>2.46E-2</v>
      </c>
      <c r="AM11" s="11">
        <v>2.9999999999999997E-4</v>
      </c>
      <c r="AN11" s="11">
        <v>1.9111</v>
      </c>
      <c r="AO11" s="11">
        <v>3.4599999999999999E-2</v>
      </c>
      <c r="AP11" s="11">
        <v>0.17799999999999999</v>
      </c>
      <c r="AQ11" s="11">
        <v>3.2000000000000002E-3</v>
      </c>
      <c r="AR11" s="11">
        <v>1.4723999999999999</v>
      </c>
      <c r="AS11" s="11">
        <v>7.0599999999999996E-2</v>
      </c>
      <c r="AT11" s="11">
        <v>2.53E-2</v>
      </c>
      <c r="AU11" s="11">
        <v>1.1999999999999999E-3</v>
      </c>
      <c r="AV11" s="11">
        <v>37.375500000000002</v>
      </c>
      <c r="AW11" s="11">
        <v>0.15809999999999999</v>
      </c>
      <c r="AX11" s="11">
        <v>0.50729999999999997</v>
      </c>
      <c r="AY11" s="11">
        <v>2.0999999999999999E-3</v>
      </c>
      <c r="AZ11" s="11">
        <v>0.48051948051948046</v>
      </c>
      <c r="BA11" s="11">
        <v>20.051383399209485</v>
      </c>
      <c r="BB11" s="11">
        <v>0.90499436725497562</v>
      </c>
      <c r="BC11" s="11">
        <v>0.70017431725740842</v>
      </c>
      <c r="BD11" s="11">
        <v>0.52614270659209128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3.1531250000000004E-2</v>
      </c>
      <c r="BJ11" s="4">
        <f>DSTDEV(PlotSort,"PhxRed",$BI$31:$BI$32)/SQRT($BH11)</f>
        <v>6.8280785181484263E-4</v>
      </c>
      <c r="BK11" s="4">
        <f>DAVERAGE(PlotSort,"PhxRedEdge",$BI$31:$BI$32)</f>
        <v>0.21163750000000001</v>
      </c>
      <c r="BL11" s="4">
        <f>DSTDEV(PlotSort,"PhxRedEdge",$BI$31:$BI$32)/SQRT($BH11)</f>
        <v>5.4965510019162065E-3</v>
      </c>
      <c r="BM11" s="4">
        <f>DAVERAGE(PlotSort,"TMRed",$BI$31:$BI$32)</f>
        <v>3.2218750000000004E-2</v>
      </c>
      <c r="BN11" s="4">
        <f>DSTDEV(PlotSort,"TMRed",$BI$31:$BI$32)/SQRT($BH11)</f>
        <v>8.1262018341904374E-4</v>
      </c>
      <c r="BO11" s="4">
        <f>DAVERAGE(PlotSort,"TMNIR",$BI$31:$BI$32)</f>
        <v>0.56551249999999997</v>
      </c>
      <c r="BP11" s="4">
        <f>DSTDEV(PlotSort,"TMNIR",$BI$31:$BI$32)/SQRT($BH11)</f>
        <v>6.597410318955969E-3</v>
      </c>
      <c r="BQ11" s="4">
        <f>DAVERAGE(PlotSort,"NDRE",$BI$31:$BI$32)</f>
        <v>0.45610826628393086</v>
      </c>
      <c r="BR11" s="4">
        <f>DSTDEV(PlotSort,"NDRE",$BI$31:$BI$32)/SQRT($BH11)</f>
        <v>9.706568490809862E-3</v>
      </c>
      <c r="BS11" s="4">
        <f>DAVERAGE(PlotSort,"rvi",$BI$31:$BI$32)</f>
        <v>17.694175368834799</v>
      </c>
      <c r="BT11" s="4">
        <f>DSTDEV(PlotSort,"rvi",$BI$31:$BI$32)/SQRT($BH11)</f>
        <v>0.41903230321008195</v>
      </c>
      <c r="BU11" s="17">
        <f>DAVERAGE(PlotSort,"ndvi",$BI$31:$BI$32)</f>
        <v>0.89221926447894551</v>
      </c>
      <c r="BV11" s="4">
        <f>DSTDEV(PlotSort,"ndvi",$BI$31:$BI$32)/SQRT($BH11)</f>
        <v>2.3729410858269228E-3</v>
      </c>
      <c r="BW11" s="17">
        <f>DAVERAGE(PlotSort,"SAVI",$BI$31:$BI$32)</f>
        <v>0.72835449925059936</v>
      </c>
      <c r="BX11" s="4">
        <f>DSTDEV(PlotSort,"SAVI",$BI$31:$BI$32)/SQRT($BH11)</f>
        <v>4.3014648336491042E-3</v>
      </c>
      <c r="BY11" s="17">
        <f>DAVERAGE(PlotSort,"CCCI",$BI$31:$BI$32)</f>
        <v>0.42752564953256844</v>
      </c>
      <c r="BZ11" s="4">
        <f>DSTDEV(PlotSort,"CCCI",$BI$31:$BI$32)/SQRT($BH11)</f>
        <v>4.7738564150410591E-2</v>
      </c>
    </row>
    <row r="12" spans="1:78" ht="13.5" customHeight="1" x14ac:dyDescent="0.2">
      <c r="B12" s="10">
        <v>253</v>
      </c>
      <c r="C12" s="10">
        <v>9.77</v>
      </c>
      <c r="D12" s="10">
        <v>253.40708000000001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29.7</v>
      </c>
      <c r="Q12" s="24">
        <v>2.2000000000000002</v>
      </c>
      <c r="R12" s="24">
        <v>1.97</v>
      </c>
      <c r="S12" s="24">
        <v>46.4</v>
      </c>
      <c r="T12" s="24">
        <v>118.51</v>
      </c>
      <c r="U12" s="10">
        <v>3</v>
      </c>
      <c r="V12" s="10">
        <v>0</v>
      </c>
      <c r="W12" s="10">
        <v>0</v>
      </c>
      <c r="X12" s="10">
        <v>3</v>
      </c>
      <c r="Y12" s="10">
        <v>4</v>
      </c>
      <c r="Z12" s="10">
        <v>3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0.98109999999999997</v>
      </c>
      <c r="AK12" s="10">
        <v>2.1999999999999999E-2</v>
      </c>
      <c r="AL12" s="11">
        <v>3.2099999999999997E-2</v>
      </c>
      <c r="AM12" s="11">
        <v>6.9999999999999999E-4</v>
      </c>
      <c r="AN12" s="11">
        <v>2.2456999999999998</v>
      </c>
      <c r="AO12" s="11">
        <v>7.3300000000000004E-2</v>
      </c>
      <c r="AP12" s="11">
        <v>0.2099</v>
      </c>
      <c r="AQ12" s="11">
        <v>6.8999999999999999E-3</v>
      </c>
      <c r="AR12" s="11">
        <v>1.9167000000000001</v>
      </c>
      <c r="AS12" s="11">
        <v>1.61E-2</v>
      </c>
      <c r="AT12" s="11">
        <v>3.3000000000000002E-2</v>
      </c>
      <c r="AU12" s="11">
        <v>2.9999999999999997E-4</v>
      </c>
      <c r="AV12" s="11">
        <v>43.2515</v>
      </c>
      <c r="AW12" s="11">
        <v>1.0587</v>
      </c>
      <c r="AX12" s="11">
        <v>0.58879999999999999</v>
      </c>
      <c r="AY12" s="11">
        <v>1.44E-2</v>
      </c>
      <c r="AZ12" s="11">
        <v>0.47439589332665588</v>
      </c>
      <c r="BA12" s="11">
        <v>17.84242424242424</v>
      </c>
      <c r="BB12" s="11">
        <v>0.89385654551302662</v>
      </c>
      <c r="BC12" s="11">
        <v>0.74318060260295959</v>
      </c>
      <c r="BD12" s="11">
        <v>0.5249136184863552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3.1331249999999998E-2</v>
      </c>
      <c r="BJ12" s="4">
        <f>DSTDEV(PlotSort,"PhxRed",$BJ$31:$BJ$32)/SQRT($BH12)</f>
        <v>4.6643316330781355E-4</v>
      </c>
      <c r="BK12" s="4">
        <f>DAVERAGE(PlotSort,"PhxRedEdge",$BJ$31:$BJ$32)</f>
        <v>0.21544999999999995</v>
      </c>
      <c r="BL12" s="4">
        <f>DSTDEV(PlotSort,"PhxRedEdge",$BJ$31:$BJ$32)/SQRT($BH12)</f>
        <v>3.6528527664461564E-3</v>
      </c>
      <c r="BM12" s="4">
        <f>DAVERAGE(PlotSort,"TMRed",$BJ$31:$BJ$32)</f>
        <v>3.2099999999999997E-2</v>
      </c>
      <c r="BN12" s="4">
        <f>DSTDEV(PlotSort,"TMRed",$BJ$31:$BJ$32)/SQRT($BH12)</f>
        <v>7.0142711667000712E-4</v>
      </c>
      <c r="BO12" s="4">
        <f>DAVERAGE(PlotSort,"TMNIR",$BJ$31:$BJ$32)</f>
        <v>0.57898125000000011</v>
      </c>
      <c r="BP12" s="4">
        <f>DSTDEV(PlotSort,"TMNIR",$BJ$31:$BJ$32)/SQRT($BH12)</f>
        <v>5.2061919764673824E-3</v>
      </c>
      <c r="BQ12" s="4">
        <f>DAVERAGE(PlotSort,"NDRE",$BJ$31:$BJ$32)</f>
        <v>0.45771721312887714</v>
      </c>
      <c r="BR12" s="4">
        <f>DSTDEV(PlotSort,"NDRE",$BJ$31:$BJ$32)/SQRT($BH12)</f>
        <v>7.4823852633755092E-3</v>
      </c>
      <c r="BS12" s="4">
        <f>DAVERAGE(PlotSort,"rvi",$BJ$31:$BJ$32)</f>
        <v>18.16224259306653</v>
      </c>
      <c r="BT12" s="4">
        <f>DSTDEV(PlotSort,"rvi",$BJ$31:$BJ$32)/SQRT($BH12)</f>
        <v>0.42143446484640407</v>
      </c>
      <c r="BU12" s="17">
        <f>DAVERAGE(PlotSort,"ndvi",$BJ$31:$BJ$32)</f>
        <v>0.89488537116704459</v>
      </c>
      <c r="BV12" s="4">
        <f>DSTDEV(PlotSort,"ndvi",$BJ$31:$BJ$32)/SQRT($BH12)</f>
        <v>2.2611649814724029E-3</v>
      </c>
      <c r="BW12" s="17">
        <f>DAVERAGE(PlotSort,"SAVI",$BJ$31:$BJ$32)</f>
        <v>0.73807906114481958</v>
      </c>
      <c r="BX12" s="4">
        <f>DSTDEV(PlotSort,"SAVI",$BJ$31:$BJ$32)/SQRT($BH12)</f>
        <v>3.7065234840672487E-3</v>
      </c>
      <c r="BY12" s="17">
        <f>DAVERAGE(PlotSort,"CCCI",$BJ$31:$BJ$32)</f>
        <v>0.4292370472318337</v>
      </c>
      <c r="BZ12" s="4">
        <f>DSTDEV(PlotSort,"CCCI",$BJ$31:$BJ$32)/SQRT($BH12)</f>
        <v>3.5619196750947754E-2</v>
      </c>
    </row>
    <row r="13" spans="1:78" ht="13.5" customHeight="1" x14ac:dyDescent="0.2">
      <c r="B13" s="10">
        <v>253</v>
      </c>
      <c r="C13" s="10">
        <v>9.7620000000000005</v>
      </c>
      <c r="D13" s="10">
        <v>253.40674999999999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29.7</v>
      </c>
      <c r="Q13" s="24">
        <v>2.2000000000000002</v>
      </c>
      <c r="R13" s="24">
        <v>1.97</v>
      </c>
      <c r="S13" s="24">
        <v>46.49</v>
      </c>
      <c r="T13" s="24">
        <v>118.4</v>
      </c>
      <c r="U13" s="10">
        <v>3</v>
      </c>
      <c r="V13" s="10">
        <v>0</v>
      </c>
      <c r="W13" s="10">
        <v>0</v>
      </c>
      <c r="X13" s="10">
        <v>3</v>
      </c>
      <c r="Y13" s="10">
        <v>4</v>
      </c>
      <c r="Z13" s="10">
        <v>3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0.93310000000000004</v>
      </c>
      <c r="AK13" s="10">
        <v>0.1201</v>
      </c>
      <c r="AL13" s="11">
        <v>3.0599999999999999E-2</v>
      </c>
      <c r="AM13" s="11">
        <v>3.8999999999999998E-3</v>
      </c>
      <c r="AN13" s="11">
        <v>2.3163999999999998</v>
      </c>
      <c r="AO13" s="11">
        <v>0.23710000000000001</v>
      </c>
      <c r="AP13" s="11">
        <v>0.217</v>
      </c>
      <c r="AQ13" s="11">
        <v>2.2200000000000001E-2</v>
      </c>
      <c r="AR13" s="11">
        <v>1.8506</v>
      </c>
      <c r="AS13" s="11">
        <v>0.25209999999999999</v>
      </c>
      <c r="AT13" s="11">
        <v>3.2000000000000001E-2</v>
      </c>
      <c r="AU13" s="11">
        <v>4.4000000000000003E-3</v>
      </c>
      <c r="AV13" s="11">
        <v>41.735199999999999</v>
      </c>
      <c r="AW13" s="11">
        <v>2.7538999999999998</v>
      </c>
      <c r="AX13" s="11">
        <v>0.56950000000000001</v>
      </c>
      <c r="AY13" s="11">
        <v>3.7600000000000001E-2</v>
      </c>
      <c r="AZ13" s="11">
        <v>0.44818817546090278</v>
      </c>
      <c r="BA13" s="11">
        <v>17.796875</v>
      </c>
      <c r="BB13" s="11">
        <v>0.89359933499584365</v>
      </c>
      <c r="BC13" s="11">
        <v>0.73195642305946418</v>
      </c>
      <c r="BD13" s="11">
        <v>0.38131379301417018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3.0250000000000003E-2</v>
      </c>
      <c r="BJ13" s="4">
        <f>DSTDEV(PlotSort,"PhxRed",$BL$35:$BL$36)/SQRT($BH13)</f>
        <v>6.7717902254236205E-4</v>
      </c>
      <c r="BK13" s="4">
        <f>DAVERAGE(PlotSort,"PhxRedEdge",$BL$35:$BL$36)</f>
        <v>0.20379999999999998</v>
      </c>
      <c r="BL13" s="4">
        <f>DSTDEV(PlotSort,"PhxRedEdge",$BL$35:$BL$36)/SQRT($BH13)</f>
        <v>5.6614611945276878E-3</v>
      </c>
      <c r="BM13" s="4">
        <f>DAVERAGE(PlotSort,"TMRed",$BL$35:$BL$36)</f>
        <v>3.05875E-2</v>
      </c>
      <c r="BN13" s="4">
        <f>DSTDEV(PlotSort,"TMRed",$BL$35:$BL$36)/SQRT($BH13)</f>
        <v>7.6798379354180212E-4</v>
      </c>
      <c r="BO13" s="4">
        <f>DAVERAGE(PlotSort,"TMNIR",$BL$35:$BL$36)</f>
        <v>0.56257500000000005</v>
      </c>
      <c r="BP13" s="4">
        <f>DSTDEV(PlotSort,"TMNIR",$BL$35:$BL$36)/SQRT($BH13)</f>
        <v>7.4378556337543617E-3</v>
      </c>
      <c r="BQ13" s="4">
        <f>DAVERAGE(PlotSort,"NDRE",$BL$35:$BL$36)</f>
        <v>0.46824152340015002</v>
      </c>
      <c r="BR13" s="4">
        <f>DSTDEV(PlotSort,"NDRE",$BL$35:$BL$36)/SQRT($BH13)</f>
        <v>1.3081621286562284E-2</v>
      </c>
      <c r="BS13" s="4">
        <f>DAVERAGE(PlotSort,"rvi",$BL$35:$BL$36)</f>
        <v>18.493026324965161</v>
      </c>
      <c r="BT13" s="4">
        <f>DSTDEV(PlotSort,"rvi",$BL$35:$BL$36)/SQRT($BH13)</f>
        <v>0.61720636049513311</v>
      </c>
      <c r="BU13" s="17">
        <f>DAVERAGE(PlotSort,"ndvi",$BL$35:$BL$36)</f>
        <v>0.89669411904386764</v>
      </c>
      <c r="BV13" s="4">
        <f>DSTDEV(PlotSort,"ndvi",$BL$35:$BL$36)/SQRT($BH13)</f>
        <v>3.1853180332358966E-3</v>
      </c>
      <c r="BW13" s="17">
        <f>DAVERAGE(PlotSort,"SAVI",$BL$35:$BL$36)</f>
        <v>0.72971265587214995</v>
      </c>
      <c r="BX13" s="4">
        <f>DSTDEV(PlotSort,"SAVI",$BL$35:$BL$36)/SQRT($BH13)</f>
        <v>6.0489706031196877E-3</v>
      </c>
      <c r="BY13" s="17">
        <f>DAVERAGE(PlotSort,"CCCI",$BL$35:$BL$36)</f>
        <v>0.4817617596779783</v>
      </c>
      <c r="BZ13" s="4">
        <f>DSTDEV(PlotSort,"CCCI",$BL$35:$BL$36)/SQRT($BH13)</f>
        <v>6.38971084441705E-2</v>
      </c>
    </row>
    <row r="14" spans="1:78" ht="13.5" customHeight="1" x14ac:dyDescent="0.2">
      <c r="B14" s="10">
        <v>253</v>
      </c>
      <c r="C14" s="10">
        <v>9.7539999999999996</v>
      </c>
      <c r="D14" s="10">
        <v>253.40642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29.7</v>
      </c>
      <c r="Q14" s="24">
        <v>2.2000000000000002</v>
      </c>
      <c r="R14" s="24">
        <v>1.97</v>
      </c>
      <c r="S14" s="24">
        <v>46.58</v>
      </c>
      <c r="T14" s="24">
        <v>118.29</v>
      </c>
      <c r="U14" s="10">
        <v>3</v>
      </c>
      <c r="V14" s="10">
        <v>0</v>
      </c>
      <c r="W14" s="10">
        <v>0</v>
      </c>
      <c r="X14" s="10">
        <v>3</v>
      </c>
      <c r="Y14" s="10">
        <v>4</v>
      </c>
      <c r="Z14" s="10">
        <v>3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0.95320000000000005</v>
      </c>
      <c r="AK14" s="10">
        <v>2.7900000000000001E-2</v>
      </c>
      <c r="AL14" s="11">
        <v>3.1300000000000001E-2</v>
      </c>
      <c r="AM14" s="11">
        <v>8.9999999999999998E-4</v>
      </c>
      <c r="AN14" s="11">
        <v>2.4335</v>
      </c>
      <c r="AO14" s="11">
        <v>3.39E-2</v>
      </c>
      <c r="AP14" s="11">
        <v>0.2286</v>
      </c>
      <c r="AQ14" s="11">
        <v>3.2000000000000002E-3</v>
      </c>
      <c r="AR14" s="11">
        <v>1.9056</v>
      </c>
      <c r="AS14" s="11">
        <v>0.10589999999999999</v>
      </c>
      <c r="AT14" s="11">
        <v>3.3000000000000002E-2</v>
      </c>
      <c r="AU14" s="11">
        <v>1.8E-3</v>
      </c>
      <c r="AV14" s="11">
        <v>41.125799999999998</v>
      </c>
      <c r="AW14" s="11">
        <v>0.72589999999999999</v>
      </c>
      <c r="AX14" s="11">
        <v>0.56240000000000001</v>
      </c>
      <c r="AY14" s="11">
        <v>9.9000000000000008E-3</v>
      </c>
      <c r="AZ14" s="11">
        <v>0.42199747155499362</v>
      </c>
      <c r="BA14" s="11">
        <v>17.042424242424243</v>
      </c>
      <c r="BB14" s="11">
        <v>0.88915015115888474</v>
      </c>
      <c r="BC14" s="11">
        <v>0.72494066094577314</v>
      </c>
      <c r="BD14" s="11">
        <v>0.2489323527905675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3.1250000000000007E-2</v>
      </c>
      <c r="BJ14" s="4">
        <f>DSTDEV(PlotSort,"PhxRed",$BM$35:$BM$36)/SQRT($BH14)</f>
        <v>5.8195074247453847E-4</v>
      </c>
      <c r="BK14" s="4">
        <f>DAVERAGE(PlotSort,"PhxRedEdge",$BM$35:$BM$36)</f>
        <v>0.21138124999999999</v>
      </c>
      <c r="BL14" s="4">
        <f>DSTDEV(PlotSort,"PhxRedEdge",$BM$35:$BM$36)/SQRT($BH14)</f>
        <v>3.9595477303811695E-3</v>
      </c>
      <c r="BM14" s="4">
        <f>DAVERAGE(PlotSort,"TMRed",$BM$35:$BM$36)</f>
        <v>3.1806250000000001E-2</v>
      </c>
      <c r="BN14" s="4">
        <f>DSTDEV(PlotSort,"TMRed",$BM$35:$BM$36)/SQRT($BH14)</f>
        <v>7.1300238136582229E-4</v>
      </c>
      <c r="BO14" s="4">
        <f>DAVERAGE(PlotSort,"TMNIR",$BM$35:$BM$36)</f>
        <v>0.56961249999999997</v>
      </c>
      <c r="BP14" s="4">
        <f>DSTDEV(PlotSort,"TMNIR",$BM$35:$BM$36)/SQRT($BH14)</f>
        <v>6.8288229525055553E-3</v>
      </c>
      <c r="BQ14" s="4">
        <f>DAVERAGE(PlotSort,"NDRE",$BM$35:$BM$36)</f>
        <v>0.45880431367148378</v>
      </c>
      <c r="BR14" s="4">
        <f>DSTDEV(PlotSort,"NDRE",$BM$35:$BM$36)/SQRT($BH14)</f>
        <v>7.7307314839894902E-3</v>
      </c>
      <c r="BS14" s="4">
        <f>DAVERAGE(PlotSort,"rvi",$BM$35:$BM$36)</f>
        <v>18.036025654959154</v>
      </c>
      <c r="BT14" s="4">
        <f>DSTDEV(PlotSort,"rvi",$BM$35:$BM$36)/SQRT($BH14)</f>
        <v>0.42657903513667572</v>
      </c>
      <c r="BU14" s="17">
        <f>DAVERAGE(PlotSort,"ndvi",$BM$35:$BM$36)</f>
        <v>0.89415340897695428</v>
      </c>
      <c r="BV14" s="4">
        <f>DSTDEV(PlotSort,"ndvi",$BM$35:$BM$36)/SQRT($BH14)</f>
        <v>2.3362919404245055E-3</v>
      </c>
      <c r="BW14" s="17">
        <f>DAVERAGE(PlotSort,"SAVI",$BM$35:$BM$36)</f>
        <v>0.73201447395572428</v>
      </c>
      <c r="BX14" s="4">
        <f>DSTDEV(PlotSort,"SAVI",$BM$35:$BM$36)/SQRT($BH14)</f>
        <v>4.6780165452560678E-3</v>
      </c>
      <c r="BY14" s="17">
        <f>DAVERAGE(PlotSort,"CCCI",$BM$35:$BM$36)</f>
        <v>0.43728197637239624</v>
      </c>
      <c r="BZ14" s="4">
        <f>DSTDEV(PlotSort,"CCCI",$BM$35:$BM$36)/SQRT($BH14)</f>
        <v>3.7255728032415537E-2</v>
      </c>
    </row>
    <row r="15" spans="1:78" ht="13.5" customHeight="1" x14ac:dyDescent="0.2">
      <c r="B15" s="10">
        <v>253</v>
      </c>
      <c r="C15" s="10">
        <v>9.7449999999999992</v>
      </c>
      <c r="D15" s="10">
        <v>253.40603999999999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29.7</v>
      </c>
      <c r="Q15" s="24">
        <v>2.2000000000000002</v>
      </c>
      <c r="R15" s="24">
        <v>1.97</v>
      </c>
      <c r="S15" s="24">
        <v>46.68</v>
      </c>
      <c r="T15" s="24">
        <v>118.16</v>
      </c>
      <c r="U15" s="10">
        <v>3</v>
      </c>
      <c r="V15" s="10">
        <v>0</v>
      </c>
      <c r="W15" s="10">
        <v>0</v>
      </c>
      <c r="X15" s="10">
        <v>3</v>
      </c>
      <c r="Y15" s="10">
        <v>4</v>
      </c>
      <c r="Z15" s="10">
        <v>3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0.95130000000000003</v>
      </c>
      <c r="AK15" s="10">
        <v>0.121</v>
      </c>
      <c r="AL15" s="11">
        <v>3.1300000000000001E-2</v>
      </c>
      <c r="AM15" s="11">
        <v>4.0000000000000001E-3</v>
      </c>
      <c r="AN15" s="11">
        <v>2.1741999999999999</v>
      </c>
      <c r="AO15" s="11">
        <v>0.35699999999999998</v>
      </c>
      <c r="AP15" s="11">
        <v>0.20480000000000001</v>
      </c>
      <c r="AQ15" s="11">
        <v>3.3599999999999998E-2</v>
      </c>
      <c r="AR15" s="11">
        <v>1.8694</v>
      </c>
      <c r="AS15" s="11">
        <v>0.19489999999999999</v>
      </c>
      <c r="AT15" s="11">
        <v>3.2399999999999998E-2</v>
      </c>
      <c r="AU15" s="11">
        <v>3.3999999999999998E-3</v>
      </c>
      <c r="AV15" s="11">
        <v>42.746099999999998</v>
      </c>
      <c r="AW15" s="11">
        <v>4.0144000000000002</v>
      </c>
      <c r="AX15" s="11">
        <v>0.58599999999999997</v>
      </c>
      <c r="AY15" s="11">
        <v>5.5E-2</v>
      </c>
      <c r="AZ15" s="11">
        <v>0.48204350025290849</v>
      </c>
      <c r="BA15" s="11">
        <v>18.086419753086421</v>
      </c>
      <c r="BB15" s="11">
        <v>0.89521345407503239</v>
      </c>
      <c r="BC15" s="11">
        <v>0.74248927038626622</v>
      </c>
      <c r="BD15" s="11">
        <v>0.56302300726732268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3.2974999999999997E-2</v>
      </c>
      <c r="BJ15" s="4">
        <f>DSTDEV(PlotSort,"PhxRed",$BN$35:$BN$36)/SQRT($BH15)</f>
        <v>6.9069064814037545E-4</v>
      </c>
      <c r="BK15" s="4">
        <f>DAVERAGE(PlotSort,"PhxRedEdge",$BN$35:$BN$36)</f>
        <v>0.22761250000000005</v>
      </c>
      <c r="BL15" s="4">
        <f>DSTDEV(PlotSort,"PhxRedEdge",$BN$35:$BN$36)/SQRT($BH15)</f>
        <v>6.8061798992848088E-3</v>
      </c>
      <c r="BM15" s="4">
        <f>DAVERAGE(PlotSort,"TMRed",$BN$35:$BN$36)</f>
        <v>3.4437500000000003E-2</v>
      </c>
      <c r="BN15" s="4">
        <f>DSTDEV(PlotSort,"TMRed",$BN$35:$BN$36)/SQRT($BH15)</f>
        <v>1.0208430514600589E-3</v>
      </c>
      <c r="BO15" s="4">
        <f>DAVERAGE(PlotSort,"TMNIR",$BN$35:$BN$36)</f>
        <v>0.58718749999999997</v>
      </c>
      <c r="BP15" s="4">
        <f>DSTDEV(PlotSort,"TMNIR",$BN$35:$BN$36)/SQRT($BH15)</f>
        <v>5.1190274432049831E-3</v>
      </c>
      <c r="BQ15" s="4">
        <f>DAVERAGE(PlotSort,"NDRE",$BN$35:$BN$36)</f>
        <v>0.44180080808249844</v>
      </c>
      <c r="BR15" s="4">
        <f>DSTDEV(PlotSort,"NDRE",$BN$35:$BN$36)/SQRT($BH15)</f>
        <v>1.2839668635037903E-2</v>
      </c>
      <c r="BS15" s="4">
        <f>DAVERAGE(PlotSort,"rvi",$BN$35:$BN$36)</f>
        <v>17.147758288919196</v>
      </c>
      <c r="BT15" s="4">
        <f>DSTDEV(PlotSort,"rvi",$BN$35:$BN$36)/SQRT($BH15)</f>
        <v>0.49826448562463649</v>
      </c>
      <c r="BU15" s="17">
        <f>DAVERAGE(PlotSort,"ndvi",$BN$35:$BN$36)</f>
        <v>0.88920833429420376</v>
      </c>
      <c r="BV15" s="4">
        <f>DSTDEV(PlotSort,"ndvi",$BN$35:$BN$36)/SQRT($BH15)</f>
        <v>3.0515647574458579E-3</v>
      </c>
      <c r="BW15" s="17">
        <f>DAVERAGE(PlotSort,"SAVI",$BN$35:$BN$36)</f>
        <v>0.73912551700723961</v>
      </c>
      <c r="BX15" s="4">
        <f>DSTDEV(PlotSort,"SAVI",$BN$35:$BN$36)/SQRT($BH15)</f>
        <v>3.7619517279036427E-3</v>
      </c>
      <c r="BY15" s="17">
        <f>DAVERAGE(PlotSort,"CCCI",$BN$35:$BN$36)</f>
        <v>0.3571996811060334</v>
      </c>
      <c r="BZ15" s="4">
        <f>DSTDEV(PlotSort,"CCCI",$BN$35:$BN$36)/SQRT($BH15)</f>
        <v>6.3402971515367917E-2</v>
      </c>
    </row>
    <row r="16" spans="1:78" ht="13.5" customHeight="1" x14ac:dyDescent="0.2">
      <c r="B16" s="10">
        <v>253</v>
      </c>
      <c r="C16" s="10">
        <v>9.7370000000000001</v>
      </c>
      <c r="D16" s="10">
        <v>253.40571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29.7</v>
      </c>
      <c r="Q16" s="24">
        <v>2.2000000000000002</v>
      </c>
      <c r="R16" s="24">
        <v>1.97</v>
      </c>
      <c r="S16" s="24">
        <v>46.77</v>
      </c>
      <c r="T16" s="24">
        <v>118.05</v>
      </c>
      <c r="U16" s="10">
        <v>3</v>
      </c>
      <c r="V16" s="10">
        <v>0</v>
      </c>
      <c r="W16" s="10">
        <v>0</v>
      </c>
      <c r="X16" s="10">
        <v>3</v>
      </c>
      <c r="Y16" s="10">
        <v>4</v>
      </c>
      <c r="Z16" s="10">
        <v>3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0.94930000000000003</v>
      </c>
      <c r="AK16" s="10">
        <v>1.49E-2</v>
      </c>
      <c r="AL16" s="11">
        <v>3.1300000000000001E-2</v>
      </c>
      <c r="AM16" s="11">
        <v>5.0000000000000001E-4</v>
      </c>
      <c r="AN16" s="11">
        <v>2.3414000000000001</v>
      </c>
      <c r="AO16" s="11">
        <v>8.6400000000000005E-2</v>
      </c>
      <c r="AP16" s="11">
        <v>0.22109999999999999</v>
      </c>
      <c r="AQ16" s="11">
        <v>8.2000000000000007E-3</v>
      </c>
      <c r="AR16" s="11">
        <v>1.9123000000000001</v>
      </c>
      <c r="AS16" s="11">
        <v>2.5899999999999999E-2</v>
      </c>
      <c r="AT16" s="11">
        <v>3.3300000000000003E-2</v>
      </c>
      <c r="AU16" s="11">
        <v>5.0000000000000001E-4</v>
      </c>
      <c r="AV16" s="11">
        <v>39.996299999999998</v>
      </c>
      <c r="AW16" s="11">
        <v>0.42430000000000001</v>
      </c>
      <c r="AX16" s="11">
        <v>0.54949999999999999</v>
      </c>
      <c r="AY16" s="11">
        <v>5.7999999999999996E-3</v>
      </c>
      <c r="AZ16" s="11">
        <v>0.42616143264988327</v>
      </c>
      <c r="BA16" s="11">
        <v>16.501501501501501</v>
      </c>
      <c r="BB16" s="11">
        <v>0.88572409059711732</v>
      </c>
      <c r="BC16" s="11">
        <v>0.71509050609530844</v>
      </c>
      <c r="BD16" s="11">
        <v>0.28123972473263675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3.2112500000000002E-2</v>
      </c>
      <c r="BJ16" s="4">
        <f>DSTDEV(PlotSort,"PhxRed",$BK$31:$BK$32)/SQRT($BH16)</f>
        <v>6.4231839197291161E-4</v>
      </c>
      <c r="BK16" s="4">
        <f>DAVERAGE(PlotSort,"PhxRedEdge",$BK$31:$BK$32)</f>
        <v>0.22393749999999998</v>
      </c>
      <c r="BL16" s="4">
        <f>DSTDEV(PlotSort,"PhxRedEdge",$BK$31:$BK$32)/SQRT($BH16)</f>
        <v>4.7168392930718632E-3</v>
      </c>
      <c r="BM16" s="4">
        <f>DAVERAGE(PlotSort,"TMRed",$BK$31:$BK$32)</f>
        <v>3.3481249999999997E-2</v>
      </c>
      <c r="BN16" s="4">
        <f>DSTDEV(PlotSort,"TMRed",$BK$31:$BK$32)/SQRT($BH16)</f>
        <v>7.8076985245333335E-4</v>
      </c>
      <c r="BO16" s="4">
        <f>DAVERAGE(PlotSort,"TMNIR",$BK$31:$BK$32)</f>
        <v>0.55893124999999999</v>
      </c>
      <c r="BP16" s="4">
        <f>DSTDEV(PlotSort,"TMNIR",$BK$31:$BK$32)/SQRT($BH16)</f>
        <v>5.8823657283868401E-3</v>
      </c>
      <c r="BQ16" s="4">
        <f>DAVERAGE(PlotSort,"NDRE",$BK$31:$BK$32)</f>
        <v>0.42871819723987031</v>
      </c>
      <c r="BR16" s="4">
        <f>DSTDEV(PlotSort,"NDRE",$BK$31:$BK$32)/SQRT($BH16)</f>
        <v>5.6452032990266868E-3</v>
      </c>
      <c r="BS16" s="4">
        <f>DAVERAGE(PlotSort,"rvi",$BK$31:$BK$32)</f>
        <v>16.785266361378277</v>
      </c>
      <c r="BT16" s="4">
        <f>DSTDEV(PlotSort,"rvi",$BK$31:$BK$32)/SQRT($BH16)</f>
        <v>0.28063768663198385</v>
      </c>
      <c r="BU16" s="17">
        <f>DAVERAGE(PlotSort,"ndvi",$BK$31:$BK$32)</f>
        <v>0.88715309465199343</v>
      </c>
      <c r="BV16" s="4">
        <f>DSTDEV(PlotSort,"ndvi",$BK$31:$BK$32)/SQRT($BH16)</f>
        <v>1.6745505014305443E-3</v>
      </c>
      <c r="BW16" s="17">
        <f>DAVERAGE(PlotSort,"SAVI",$BK$31:$BK$32)</f>
        <v>0.72124786636846627</v>
      </c>
      <c r="BX16" s="4">
        <f>DSTDEV(PlotSort,"SAVI",$BK$31:$BK$32)/SQRT($BH16)</f>
        <v>2.9574089961748712E-3</v>
      </c>
      <c r="BY16" s="17">
        <f>DAVERAGE(PlotSort,"CCCI",$BK$31:$BK$32)</f>
        <v>0.29102055212224631</v>
      </c>
      <c r="BZ16" s="4">
        <f>DSTDEV(PlotSort,"CCCI",$BK$31:$BK$32)/SQRT($BH16)</f>
        <v>2.7382457282036057E-2</v>
      </c>
    </row>
    <row r="17" spans="2:78" ht="13.5" customHeight="1" x14ac:dyDescent="0.2">
      <c r="B17" s="10">
        <v>253</v>
      </c>
      <c r="C17" s="10">
        <v>9.73</v>
      </c>
      <c r="D17" s="10">
        <v>253.40541999999999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29.7</v>
      </c>
      <c r="Q17" s="24">
        <v>2.2000000000000002</v>
      </c>
      <c r="R17" s="24">
        <v>1.97</v>
      </c>
      <c r="S17" s="24">
        <v>46.85</v>
      </c>
      <c r="T17" s="24">
        <v>117.96</v>
      </c>
      <c r="U17" s="10">
        <v>3</v>
      </c>
      <c r="V17" s="10">
        <v>0</v>
      </c>
      <c r="W17" s="10">
        <v>0</v>
      </c>
      <c r="X17" s="10">
        <v>3</v>
      </c>
      <c r="Y17" s="10">
        <v>4</v>
      </c>
      <c r="Z17" s="10">
        <v>3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0.9778</v>
      </c>
      <c r="AK17" s="10">
        <v>9.2999999999999992E-3</v>
      </c>
      <c r="AL17" s="11">
        <v>3.2300000000000002E-2</v>
      </c>
      <c r="AM17" s="11">
        <v>2.9999999999999997E-4</v>
      </c>
      <c r="AN17" s="11">
        <v>2.0750999999999999</v>
      </c>
      <c r="AO17" s="11">
        <v>3.0999999999999999E-3</v>
      </c>
      <c r="AP17" s="11">
        <v>0.19639999999999999</v>
      </c>
      <c r="AQ17" s="11">
        <v>2.9999999999999997E-4</v>
      </c>
      <c r="AR17" s="11">
        <v>1.9444999999999999</v>
      </c>
      <c r="AS17" s="11">
        <v>9.7999999999999997E-3</v>
      </c>
      <c r="AT17" s="11">
        <v>3.39E-2</v>
      </c>
      <c r="AU17" s="11">
        <v>2.0000000000000001E-4</v>
      </c>
      <c r="AV17" s="11">
        <v>41.629100000000001</v>
      </c>
      <c r="AW17" s="11">
        <v>1.2459</v>
      </c>
      <c r="AX17" s="11">
        <v>0.57310000000000005</v>
      </c>
      <c r="AY17" s="11">
        <v>1.72E-2</v>
      </c>
      <c r="AZ17" s="11">
        <v>0.48953866146848601</v>
      </c>
      <c r="BA17" s="11">
        <v>16.905604719764014</v>
      </c>
      <c r="BB17" s="11">
        <v>0.88830313014827011</v>
      </c>
      <c r="BC17" s="11">
        <v>0.73062330623306215</v>
      </c>
      <c r="BD17" s="11">
        <v>0.62499275180428904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3.075E-2</v>
      </c>
      <c r="BJ17" s="4">
        <f>DSTDEV(PlotSort,"PhxRed",$BL$31:$BL$32)/SQRT($BH17)</f>
        <v>4.5898438608156018E-4</v>
      </c>
      <c r="BK17" s="4">
        <f>DAVERAGE(PlotSort,"PhxRedEdge",$BL$31:$BL$32)</f>
        <v>0.20315</v>
      </c>
      <c r="BL17" s="4">
        <f>DSTDEV(PlotSort,"PhxRedEdge",$BL$31:$BL$32)/SQRT($BH17)</f>
        <v>2.7179649249637746E-3</v>
      </c>
      <c r="BM17" s="4">
        <f>DAVERAGE(PlotSort,"TMRed",$BL$31:$BL$32)</f>
        <v>3.0837499999999997E-2</v>
      </c>
      <c r="BN17" s="4">
        <f>DSTDEV(PlotSort,"TMRed",$BL$31:$BL$32)/SQRT($BH17)</f>
        <v>5.5699154691371533E-4</v>
      </c>
      <c r="BO17" s="4">
        <f>DAVERAGE(PlotSort,"TMNIR",$BL$31:$BL$32)</f>
        <v>0.58556249999999999</v>
      </c>
      <c r="BP17" s="4">
        <f>DSTDEV(PlotSort,"TMNIR",$BL$31:$BL$32)/SQRT($BH17)</f>
        <v>4.2935016303711814E-3</v>
      </c>
      <c r="BQ17" s="4">
        <f>DAVERAGE(PlotSort,"NDRE",$BL$31:$BL$32)</f>
        <v>0.48510728217293769</v>
      </c>
      <c r="BR17" s="4">
        <f>DSTDEV(PlotSort,"NDRE",$BL$31:$BL$32)/SQRT($BH17)</f>
        <v>3.5257010396598887E-3</v>
      </c>
      <c r="BS17" s="4">
        <f>DAVERAGE(PlotSort,"rvi",$BL$31:$BL$32)</f>
        <v>19.071151600523056</v>
      </c>
      <c r="BT17" s="4">
        <f>DSTDEV(PlotSort,"rvi",$BL$31:$BL$32)/SQRT($BH17)</f>
        <v>0.32797066148936338</v>
      </c>
      <c r="BU17" s="17">
        <f>DAVERAGE(PlotSort,"ndvi",$BL$31:$BL$32)</f>
        <v>0.89995154099399666</v>
      </c>
      <c r="BV17" s="4">
        <f>DSTDEV(PlotSort,"ndvi",$BL$31:$BL$32)/SQRT($BH17)</f>
        <v>1.6481889935645617E-3</v>
      </c>
      <c r="BW17" s="17">
        <f>DAVERAGE(PlotSort,"SAVI",$BL$31:$BL$32)</f>
        <v>0.74518569402695267</v>
      </c>
      <c r="BX17" s="4">
        <f>DSTDEV(PlotSort,"SAVI",$BL$31:$BL$32)/SQRT($BH17)</f>
        <v>2.7470405499938049E-3</v>
      </c>
      <c r="BY17" s="17">
        <f>DAVERAGE(PlotSort,"CCCI",$BL$31:$BL$32)</f>
        <v>0.56574214464215578</v>
      </c>
      <c r="BZ17" s="4">
        <f>DSTDEV(PlotSort,"CCCI",$BL$31:$BL$32)/SQRT($BH17)</f>
        <v>1.6800731145897523E-2</v>
      </c>
    </row>
    <row r="18" spans="2:78" ht="13.5" customHeight="1" x14ac:dyDescent="0.2">
      <c r="B18" s="10">
        <v>253</v>
      </c>
      <c r="C18" s="10">
        <v>9.8049999999999997</v>
      </c>
      <c r="D18" s="10">
        <v>253.40853999999999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29.7</v>
      </c>
      <c r="Q18" s="24">
        <v>2.2000000000000002</v>
      </c>
      <c r="R18" s="24">
        <v>1.97</v>
      </c>
      <c r="S18" s="24">
        <v>46.02</v>
      </c>
      <c r="T18" s="24">
        <v>119</v>
      </c>
      <c r="U18" s="10">
        <v>3</v>
      </c>
      <c r="V18" s="10">
        <v>0</v>
      </c>
      <c r="W18" s="10">
        <v>0</v>
      </c>
      <c r="X18" s="10">
        <v>3</v>
      </c>
      <c r="Y18" s="10">
        <v>4</v>
      </c>
      <c r="Z18" s="10">
        <v>3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1.0906</v>
      </c>
      <c r="AK18" s="10">
        <v>4.1000000000000003E-3</v>
      </c>
      <c r="AL18" s="11">
        <v>3.5400000000000001E-2</v>
      </c>
      <c r="AM18" s="11">
        <v>1E-4</v>
      </c>
      <c r="AN18" s="11">
        <v>2.6894</v>
      </c>
      <c r="AO18" s="11">
        <v>6.0000000000000001E-3</v>
      </c>
      <c r="AP18" s="11">
        <v>0.2485</v>
      </c>
      <c r="AQ18" s="11">
        <v>5.9999999999999995E-4</v>
      </c>
      <c r="AR18" s="11">
        <v>2.3047</v>
      </c>
      <c r="AS18" s="11">
        <v>4.2000000000000003E-2</v>
      </c>
      <c r="AT18" s="11">
        <v>3.9399999999999998E-2</v>
      </c>
      <c r="AU18" s="11">
        <v>6.9999999999999999E-4</v>
      </c>
      <c r="AV18" s="11">
        <v>44.98</v>
      </c>
      <c r="AW18" s="11">
        <v>0.19969999999999999</v>
      </c>
      <c r="AX18" s="11">
        <v>0.60650000000000004</v>
      </c>
      <c r="AY18" s="11">
        <v>2.7000000000000001E-3</v>
      </c>
      <c r="AZ18" s="11">
        <v>0.4187134502923977</v>
      </c>
      <c r="BA18" s="11">
        <v>15.393401015228429</v>
      </c>
      <c r="BB18" s="11">
        <v>0.87799969035454406</v>
      </c>
      <c r="BC18" s="11">
        <v>0.74234226372283785</v>
      </c>
      <c r="BD18" s="11">
        <v>0.26077067121371528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3.0987500000000001E-2</v>
      </c>
      <c r="BJ18" s="4">
        <f>DSTDEV(PlotSort,"PhxRed",$BJ$35:$BJ$36)/SQRT($BH18)</f>
        <v>6.0833618720791769E-4</v>
      </c>
      <c r="BK18" s="4">
        <f>DAVERAGE(PlotSort,"PhxRedEdge",$BJ$35:$BJ$36)</f>
        <v>0.21015624999999996</v>
      </c>
      <c r="BL18" s="4">
        <f>DSTDEV(PlotSort,"PhxRedEdge",$BJ$35:$BJ$36)/SQRT($BH18)</f>
        <v>4.6978538428910999E-3</v>
      </c>
      <c r="BM18" s="4">
        <f>DAVERAGE(PlotSort,"TMRed",$BJ$35:$BJ$36)</f>
        <v>3.2037500000000003E-2</v>
      </c>
      <c r="BN18" s="4">
        <f>DSTDEV(PlotSort,"TMRed",$BJ$35:$BJ$36)/SQRT($BH18)</f>
        <v>7.9586823658191056E-4</v>
      </c>
      <c r="BO18" s="4">
        <f>DAVERAGE(PlotSort,"TMNIR",$BJ$35:$BJ$36)</f>
        <v>0.5738749999999998</v>
      </c>
      <c r="BP18" s="4">
        <f>DSTDEV(PlotSort,"TMNIR",$BJ$35:$BJ$36)/SQRT($BH18)</f>
        <v>7.1092222968948361E-3</v>
      </c>
      <c r="BQ18" s="4">
        <f>DAVERAGE(PlotSort,"NDRE",$BJ$35:$BJ$36)</f>
        <v>0.46441800929955812</v>
      </c>
      <c r="BR18" s="4">
        <f>DSTDEV(PlotSort,"NDRE",$BJ$35:$BJ$36)/SQRT($BH18)</f>
        <v>7.6007737873698212E-3</v>
      </c>
      <c r="BS18" s="4">
        <f>DAVERAGE(PlotSort,"rvi",$BJ$35:$BJ$36)</f>
        <v>18.041085321137231</v>
      </c>
      <c r="BT18" s="4">
        <f>DSTDEV(PlotSort,"rvi",$BJ$35:$BJ$36)/SQRT($BH18)</f>
        <v>0.39739359991369205</v>
      </c>
      <c r="BU18" s="17">
        <f>DAVERAGE(PlotSort,"ndvi",$BJ$35:$BJ$36)</f>
        <v>0.89427770089507119</v>
      </c>
      <c r="BV18" s="4">
        <f>DSTDEV(PlotSort,"ndvi",$BJ$35:$BJ$36)/SQRT($BH18)</f>
        <v>2.197901527880239E-3</v>
      </c>
      <c r="BW18" s="17">
        <f>DAVERAGE(PlotSort,"SAVI",$BJ$35:$BJ$36)</f>
        <v>0.73450299931448959</v>
      </c>
      <c r="BX18" s="4">
        <f>DSTDEV(PlotSort,"SAVI",$BJ$35:$BJ$36)/SQRT($BH18)</f>
        <v>4.4536865523374675E-3</v>
      </c>
      <c r="BY18" s="17">
        <f>DAVERAGE(PlotSort,"CCCI",$BJ$35:$BJ$36)</f>
        <v>0.46793173951334505</v>
      </c>
      <c r="BZ18" s="4">
        <f>DSTDEV(PlotSort,"CCCI",$BJ$35:$BJ$36)/SQRT($BH18)</f>
        <v>3.6935812223648098E-2</v>
      </c>
    </row>
    <row r="19" spans="2:78" ht="13.5" customHeight="1" x14ac:dyDescent="0.2">
      <c r="B19" s="10">
        <v>253</v>
      </c>
      <c r="C19" s="10">
        <v>9.8130000000000006</v>
      </c>
      <c r="D19" s="10">
        <v>253.40887000000001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29.7</v>
      </c>
      <c r="Q19" s="24">
        <v>2.2000000000000002</v>
      </c>
      <c r="R19" s="24">
        <v>1.97</v>
      </c>
      <c r="S19" s="24">
        <v>45.93</v>
      </c>
      <c r="T19" s="24">
        <v>119.11</v>
      </c>
      <c r="U19" s="10">
        <v>3</v>
      </c>
      <c r="V19" s="10">
        <v>0</v>
      </c>
      <c r="W19" s="10">
        <v>0</v>
      </c>
      <c r="X19" s="10">
        <v>3</v>
      </c>
      <c r="Y19" s="10">
        <v>4</v>
      </c>
      <c r="Z19" s="10">
        <v>3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0.96850000000000003</v>
      </c>
      <c r="AK19" s="10">
        <v>8.2500000000000004E-2</v>
      </c>
      <c r="AL19" s="11">
        <v>3.1300000000000001E-2</v>
      </c>
      <c r="AM19" s="11">
        <v>2.7000000000000001E-3</v>
      </c>
      <c r="AN19" s="11">
        <v>2.3752</v>
      </c>
      <c r="AO19" s="11">
        <v>0.14130000000000001</v>
      </c>
      <c r="AP19" s="11">
        <v>0.21890000000000001</v>
      </c>
      <c r="AQ19" s="11">
        <v>1.2999999999999999E-2</v>
      </c>
      <c r="AR19" s="11">
        <v>1.8086</v>
      </c>
      <c r="AS19" s="11">
        <v>0.1207</v>
      </c>
      <c r="AT19" s="11">
        <v>3.0800000000000001E-2</v>
      </c>
      <c r="AU19" s="11">
        <v>2.0999999999999999E-3</v>
      </c>
      <c r="AV19" s="11">
        <v>46.097000000000001</v>
      </c>
      <c r="AW19" s="11">
        <v>1.9448000000000001</v>
      </c>
      <c r="AX19" s="11">
        <v>0.62019999999999997</v>
      </c>
      <c r="AY19" s="11">
        <v>2.6200000000000001E-2</v>
      </c>
      <c r="AZ19" s="11">
        <v>0.47825050649505424</v>
      </c>
      <c r="BA19" s="11">
        <v>20.136363636363633</v>
      </c>
      <c r="BB19" s="11">
        <v>0.90537634408602141</v>
      </c>
      <c r="BC19" s="11">
        <v>0.76811468288444806</v>
      </c>
      <c r="BD19" s="11">
        <v>0.51267322874473553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3.1875000000000007E-2</v>
      </c>
      <c r="BJ19" s="4">
        <f>DSTDEV(PlotSort,"PhxRed",$BK$35:$BK$36)/SQRT($BH19)</f>
        <v>5.373934002820157E-4</v>
      </c>
      <c r="BK19" s="4">
        <f>DAVERAGE(PlotSort,"PhxRedEdge",$BK$35:$BK$36)</f>
        <v>0.21693124999999999</v>
      </c>
      <c r="BL19" s="4">
        <f>DSTDEV(PlotSort,"PhxRedEdge",$BK$35:$BK$36)/SQRT($BH19)</f>
        <v>4.5210684462672467E-3</v>
      </c>
      <c r="BM19" s="4">
        <f>DAVERAGE(PlotSort,"TMRed",$BK$35:$BK$36)</f>
        <v>3.2281249999999997E-2</v>
      </c>
      <c r="BN19" s="4">
        <f>DSTDEV(PlotSort,"TMRed",$BK$35:$BK$36)/SQRT($BH19)</f>
        <v>7.1932947654974736E-4</v>
      </c>
      <c r="BO19" s="4">
        <f>DAVERAGE(PlotSort,"TMNIR",$BK$35:$BK$36)</f>
        <v>0.57061875000000006</v>
      </c>
      <c r="BP19" s="4">
        <f>DSTDEV(PlotSort,"TMNIR",$BK$35:$BK$36)/SQRT($BH19)</f>
        <v>5.0776652997055012E-3</v>
      </c>
      <c r="BQ19" s="4">
        <f>DAVERAGE(PlotSort,"NDRE",$BK$35:$BK$36)</f>
        <v>0.44940747011324983</v>
      </c>
      <c r="BR19" s="4">
        <f>DSTDEV(PlotSort,"NDRE",$BK$35:$BK$36)/SQRT($BH19)</f>
        <v>9.2199537077181561E-3</v>
      </c>
      <c r="BS19" s="4">
        <f>DAVERAGE(PlotSort,"rvi",$BK$35:$BK$36)</f>
        <v>17.815332640764101</v>
      </c>
      <c r="BT19" s="4">
        <f>DSTDEV(PlotSort,"rvi",$BK$35:$BK$36)/SQRT($BH19)</f>
        <v>0.44819359042535295</v>
      </c>
      <c r="BU19" s="17">
        <f>DAVERAGE(PlotSort,"ndvi",$BK$35:$BK$36)</f>
        <v>0.8928269347509189</v>
      </c>
      <c r="BV19" s="4">
        <f>DSTDEV(PlotSort,"ndvi",$BK$35:$BK$36)/SQRT($BH19)</f>
        <v>2.4657099233745799E-3</v>
      </c>
      <c r="BW19" s="17">
        <f>DAVERAGE(PlotSort,"SAVI",$BK$35:$BK$36)</f>
        <v>0.73193056108092958</v>
      </c>
      <c r="BX19" s="4">
        <f>DSTDEV(PlotSort,"SAVI",$BK$35:$BK$36)/SQRT($BH19)</f>
        <v>3.9162798247263115E-3</v>
      </c>
      <c r="BY19" s="17">
        <f>DAVERAGE(PlotSort,"CCCI",$BK$35:$BK$36)</f>
        <v>0.38883095725105715</v>
      </c>
      <c r="BZ19" s="4">
        <f>DSTDEV(PlotSort,"CCCI",$BK$35:$BK$36)/SQRT($BH19)</f>
        <v>4.4440709159781683E-2</v>
      </c>
    </row>
    <row r="20" spans="2:78" ht="13.5" customHeight="1" x14ac:dyDescent="0.2">
      <c r="B20" s="10">
        <v>253</v>
      </c>
      <c r="C20" s="10">
        <v>9.8209999999999997</v>
      </c>
      <c r="D20" s="10">
        <v>253.40921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29.7</v>
      </c>
      <c r="Q20" s="24">
        <v>2.2000000000000002</v>
      </c>
      <c r="R20" s="24">
        <v>1.97</v>
      </c>
      <c r="S20" s="24">
        <v>45.84</v>
      </c>
      <c r="T20" s="24">
        <v>119.23</v>
      </c>
      <c r="U20" s="10">
        <v>3</v>
      </c>
      <c r="V20" s="10">
        <v>0</v>
      </c>
      <c r="W20" s="10">
        <v>0</v>
      </c>
      <c r="X20" s="10">
        <v>3</v>
      </c>
      <c r="Y20" s="10">
        <v>4</v>
      </c>
      <c r="Z20" s="10">
        <v>3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0.94669999999999999</v>
      </c>
      <c r="AK20" s="10">
        <v>8.6599999999999996E-2</v>
      </c>
      <c r="AL20" s="11">
        <v>3.0599999999999999E-2</v>
      </c>
      <c r="AM20" s="11">
        <v>2.8E-3</v>
      </c>
      <c r="AN20" s="11">
        <v>2.2789000000000001</v>
      </c>
      <c r="AO20" s="11">
        <v>0.16500000000000001</v>
      </c>
      <c r="AP20" s="11">
        <v>0.20949999999999999</v>
      </c>
      <c r="AQ20" s="11">
        <v>1.52E-2</v>
      </c>
      <c r="AR20" s="11">
        <v>1.7907</v>
      </c>
      <c r="AS20" s="11">
        <v>0.11169999999999999</v>
      </c>
      <c r="AT20" s="11">
        <v>3.0499999999999999E-2</v>
      </c>
      <c r="AU20" s="11">
        <v>1.9E-3</v>
      </c>
      <c r="AV20" s="11">
        <v>45.3294</v>
      </c>
      <c r="AW20" s="11">
        <v>0.99419999999999997</v>
      </c>
      <c r="AX20" s="11">
        <v>0.60860000000000003</v>
      </c>
      <c r="AY20" s="11">
        <v>1.3299999999999999E-2</v>
      </c>
      <c r="AZ20" s="11">
        <v>0.48783767265615446</v>
      </c>
      <c r="BA20" s="11">
        <v>19.954098360655738</v>
      </c>
      <c r="BB20" s="11">
        <v>0.90455327804725405</v>
      </c>
      <c r="BC20" s="11">
        <v>0.76125888859626034</v>
      </c>
      <c r="BD20" s="11">
        <v>0.5673327040800461</v>
      </c>
      <c r="BE20" s="27"/>
    </row>
    <row r="21" spans="2:78" ht="13.5" customHeight="1" x14ac:dyDescent="0.2">
      <c r="B21" s="10">
        <v>253</v>
      </c>
      <c r="C21" s="10">
        <v>9.8279999999999994</v>
      </c>
      <c r="D21" s="10">
        <v>253.40950000000001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29.7</v>
      </c>
      <c r="Q21" s="24">
        <v>2.2000000000000002</v>
      </c>
      <c r="R21" s="24">
        <v>1.97</v>
      </c>
      <c r="S21" s="24">
        <v>45.77</v>
      </c>
      <c r="T21" s="24">
        <v>119.33</v>
      </c>
      <c r="U21" s="10">
        <v>3</v>
      </c>
      <c r="V21" s="10">
        <v>0</v>
      </c>
      <c r="W21" s="10">
        <v>0</v>
      </c>
      <c r="X21" s="10">
        <v>3</v>
      </c>
      <c r="Y21" s="10">
        <v>4</v>
      </c>
      <c r="Z21" s="10">
        <v>3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0.96750000000000003</v>
      </c>
      <c r="AK21" s="10">
        <v>3.3000000000000002E-2</v>
      </c>
      <c r="AL21" s="11">
        <v>3.1199999999999999E-2</v>
      </c>
      <c r="AM21" s="11">
        <v>1.1000000000000001E-3</v>
      </c>
      <c r="AN21" s="11">
        <v>2.2587999999999999</v>
      </c>
      <c r="AO21" s="11">
        <v>0.17510000000000001</v>
      </c>
      <c r="AP21" s="11">
        <v>0.2072</v>
      </c>
      <c r="AQ21" s="11">
        <v>1.61E-2</v>
      </c>
      <c r="AR21" s="11">
        <v>1.8613</v>
      </c>
      <c r="AS21" s="11">
        <v>0.15820000000000001</v>
      </c>
      <c r="AT21" s="11">
        <v>3.1600000000000003E-2</v>
      </c>
      <c r="AU21" s="11">
        <v>2.7000000000000001E-3</v>
      </c>
      <c r="AV21" s="11">
        <v>44.676299999999998</v>
      </c>
      <c r="AW21" s="11">
        <v>1.9469000000000001</v>
      </c>
      <c r="AX21" s="11">
        <v>0.59870000000000001</v>
      </c>
      <c r="AY21" s="11">
        <v>2.6100000000000002E-2</v>
      </c>
      <c r="AZ21" s="11">
        <v>0.48579228192083385</v>
      </c>
      <c r="BA21" s="11">
        <v>18.946202531645568</v>
      </c>
      <c r="BB21" s="11">
        <v>0.89973028716484227</v>
      </c>
      <c r="BC21" s="11">
        <v>0.7525878085464035</v>
      </c>
      <c r="BD21" s="11">
        <v>0.57030178919372765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0.2646</v>
      </c>
      <c r="BJ21" s="4"/>
      <c r="BK21" s="4">
        <f>DAVERAGE(PlotSort2,"PhxRedEdge",$BO$31:$BO$32)</f>
        <v>0.28299999999999997</v>
      </c>
      <c r="BL21" s="4"/>
      <c r="BM21" s="4">
        <f>DAVERAGE(PlotSort2,"TMRed",$BO$31:$BO$32)</f>
        <v>0.25879999999999997</v>
      </c>
      <c r="BN21" s="4"/>
      <c r="BO21" s="4">
        <f>DAVERAGE(PlotSort2,"TMNIR",$BO$31:$BO$32)</f>
        <v>0.31790000000000002</v>
      </c>
      <c r="BP21" s="4"/>
      <c r="BQ21" s="4">
        <f>DAVERAGE(PlotSort2,"NDRE",$BO$31:$BO$32)</f>
        <v>5.8079547345648262E-2</v>
      </c>
      <c r="BR21" s="4"/>
      <c r="BS21" s="4">
        <f>DAVERAGE(PlotSort2,"rvi",$BO$31:$BO$32)</f>
        <v>1.2283616692426587</v>
      </c>
      <c r="BT21" s="4"/>
      <c r="BU21" s="17">
        <f>DAVERAGE(PlotSort2,"ndvi",$BO$31:$BO$32)</f>
        <v>0.10247962545517607</v>
      </c>
      <c r="BV21" s="4"/>
      <c r="BW21" s="17">
        <f>DAVERAGE(PlotSort2,"SAVI",$BO$31:$BO$32)</f>
        <v>8.2334912231819504E-2</v>
      </c>
      <c r="BX21" s="4"/>
      <c r="BY21" s="17">
        <f>DAVERAGE(PlotSort2,"CCCI",$BO$31:$BO$32)</f>
        <v>0.57749392254350018</v>
      </c>
      <c r="BZ21" s="4"/>
    </row>
    <row r="22" spans="2:78" ht="13.5" customHeight="1" x14ac:dyDescent="0.2">
      <c r="B22" s="10">
        <v>253</v>
      </c>
      <c r="C22" s="10">
        <v>9.8360000000000003</v>
      </c>
      <c r="D22" s="10">
        <v>253.40983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29.7</v>
      </c>
      <c r="Q22" s="24">
        <v>2.2000000000000002</v>
      </c>
      <c r="R22" s="24">
        <v>1.97</v>
      </c>
      <c r="S22" s="24">
        <v>45.68</v>
      </c>
      <c r="T22" s="24">
        <v>119.44</v>
      </c>
      <c r="U22" s="10">
        <v>3</v>
      </c>
      <c r="V22" s="10">
        <v>0</v>
      </c>
      <c r="W22" s="10">
        <v>0</v>
      </c>
      <c r="X22" s="10">
        <v>3</v>
      </c>
      <c r="Y22" s="10">
        <v>4</v>
      </c>
      <c r="Z22" s="10">
        <v>3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0.87760000000000005</v>
      </c>
      <c r="AK22" s="10">
        <v>3.1800000000000002E-2</v>
      </c>
      <c r="AL22" s="11">
        <v>2.8199999999999999E-2</v>
      </c>
      <c r="AM22" s="11">
        <v>1E-3</v>
      </c>
      <c r="AN22" s="11">
        <v>1.9691000000000001</v>
      </c>
      <c r="AO22" s="11">
        <v>6.6400000000000001E-2</v>
      </c>
      <c r="AP22" s="11">
        <v>0.1802</v>
      </c>
      <c r="AQ22" s="11">
        <v>6.1000000000000004E-3</v>
      </c>
      <c r="AR22" s="11">
        <v>1.6677999999999999</v>
      </c>
      <c r="AS22" s="11">
        <v>5.7999999999999996E-3</v>
      </c>
      <c r="AT22" s="11">
        <v>2.8299999999999999E-2</v>
      </c>
      <c r="AU22" s="11">
        <v>1E-4</v>
      </c>
      <c r="AV22" s="11">
        <v>41.08</v>
      </c>
      <c r="AW22" s="11">
        <v>0.2142</v>
      </c>
      <c r="AX22" s="11">
        <v>0.54930000000000001</v>
      </c>
      <c r="AY22" s="11">
        <v>2.8999999999999998E-3</v>
      </c>
      <c r="AZ22" s="11">
        <v>0.50596298834818365</v>
      </c>
      <c r="BA22" s="11">
        <v>19.409893992932865</v>
      </c>
      <c r="BB22" s="11">
        <v>0.9020083102493075</v>
      </c>
      <c r="BC22" s="11">
        <v>0.7252227171492206</v>
      </c>
      <c r="BD22" s="11">
        <v>0.67388116384687635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0.33975</v>
      </c>
      <c r="BJ22" s="4">
        <f>DSTDEV(PlotSort2,"PhxRed",$BP$31:$BP$32)/SQRT($BH22)</f>
        <v>1.5499999999999958E-3</v>
      </c>
      <c r="BK22" s="4">
        <f>DAVERAGE(PlotSort2,"PhxRedEdge",$BP$31:$BP$32)</f>
        <v>0.3674</v>
      </c>
      <c r="BL22" s="4">
        <f>DSTDEV(PlotSort2,"PhxRedEdge",$BP$31:$BP$32)/SQRT($BH22)</f>
        <v>1.4000000000000123E-3</v>
      </c>
      <c r="BM22" s="4">
        <f>DAVERAGE(PlotSort2,"TMRed",$BP$31:$BP$32)</f>
        <v>0.33404999999999996</v>
      </c>
      <c r="BN22" s="4">
        <f>DSTDEV(PlotSort2,"TMRed",$BP$31:$BP$32)/SQRT($BH22)</f>
        <v>1.1500000000000121E-3</v>
      </c>
      <c r="BO22" s="4">
        <f>DAVERAGE(PlotSort2,"TMNIR",$BP$31:$BP$32)</f>
        <v>0.40544999999999998</v>
      </c>
      <c r="BP22" s="4">
        <f>DSTDEV(PlotSort2,"TMNIR",$BP$31:$BP$32)/SQRT($BH22)</f>
        <v>1.0499999999999954E-3</v>
      </c>
      <c r="BQ22" s="4">
        <f>DAVERAGE(PlotSort2,"NDRE",$BP$31:$BP$32)</f>
        <v>4.9235287475896145E-2</v>
      </c>
      <c r="BR22" s="4">
        <f>DSTDEV(PlotSort2,"NDRE",$BP$31:$BP$32)/SQRT($BH22)</f>
        <v>6.0894928422845773E-4</v>
      </c>
      <c r="BS22" s="4">
        <f>DAVERAGE(PlotSort2,"rvi",$BP$31:$BP$32)</f>
        <v>1.2137440217628979</v>
      </c>
      <c r="BT22" s="4">
        <f>DSTDEV(PlotSort2,"rvi",$BP$31:$BP$32)/SQRT($BH22)</f>
        <v>1.0351912139719974E-3</v>
      </c>
      <c r="BU22" s="17">
        <f>DAVERAGE(PlotSort2,"ndvi",$BP$31:$BP$32)</f>
        <v>9.655298097901234E-2</v>
      </c>
      <c r="BV22" s="4">
        <f>DSTDEV(PlotSort2,"ndvi",$BP$31:$BP$32)/SQRT($BH22)</f>
        <v>4.2246999074219138E-4</v>
      </c>
      <c r="BW22" s="17">
        <f>DAVERAGE(PlotSort2,"SAVI",$BP$31:$BP$32)</f>
        <v>8.6406295793237053E-2</v>
      </c>
      <c r="BX22" s="4">
        <f>DSTDEV(PlotSort2,"SAVI",$BP$31:$BP$32)/SQRT($BH22)</f>
        <v>2.7437987151686383E-4</v>
      </c>
      <c r="BY22" s="17">
        <f>DAVERAGE(PlotSort2,"CCCI",$BP$31:$BP$32)</f>
        <v>0.46797283730787137</v>
      </c>
      <c r="BZ22" s="4">
        <f>DSTDEV(PlotSort2,"CCCI",$BP$31:$BP$32)/SQRT($BH22)</f>
        <v>7.536034585287065E-3</v>
      </c>
    </row>
    <row r="23" spans="2:78" ht="13.5" customHeight="1" x14ac:dyDescent="0.2">
      <c r="B23" s="10">
        <v>253</v>
      </c>
      <c r="C23" s="10">
        <v>9.8439999999999994</v>
      </c>
      <c r="D23" s="10">
        <v>253.41016999999999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29.7</v>
      </c>
      <c r="Q23" s="24">
        <v>2.2000000000000002</v>
      </c>
      <c r="R23" s="24">
        <v>1.97</v>
      </c>
      <c r="S23" s="24">
        <v>45.59</v>
      </c>
      <c r="T23" s="24">
        <v>119.55</v>
      </c>
      <c r="U23" s="10">
        <v>3</v>
      </c>
      <c r="V23" s="10">
        <v>0</v>
      </c>
      <c r="W23" s="10">
        <v>0</v>
      </c>
      <c r="X23" s="10">
        <v>3</v>
      </c>
      <c r="Y23" s="10">
        <v>4</v>
      </c>
      <c r="Z23" s="10">
        <v>3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0.99509999999999998</v>
      </c>
      <c r="AK23" s="10">
        <v>5.9999999999999995E-4</v>
      </c>
      <c r="AL23" s="11">
        <v>3.2000000000000001E-2</v>
      </c>
      <c r="AM23" s="11">
        <v>0</v>
      </c>
      <c r="AN23" s="11">
        <v>2.3089</v>
      </c>
      <c r="AO23" s="11">
        <v>6.7199999999999996E-2</v>
      </c>
      <c r="AP23" s="11">
        <v>0.21079999999999999</v>
      </c>
      <c r="AQ23" s="11">
        <v>6.1000000000000004E-3</v>
      </c>
      <c r="AR23" s="11">
        <v>1.9351</v>
      </c>
      <c r="AS23" s="11">
        <v>1.5599999999999999E-2</v>
      </c>
      <c r="AT23" s="11">
        <v>3.27E-2</v>
      </c>
      <c r="AU23" s="11">
        <v>2.9999999999999997E-4</v>
      </c>
      <c r="AV23" s="11">
        <v>41.668599999999998</v>
      </c>
      <c r="AW23" s="11">
        <v>4.99E-2</v>
      </c>
      <c r="AX23" s="11">
        <v>0.55589999999999995</v>
      </c>
      <c r="AY23" s="11">
        <v>6.9999999999999999E-4</v>
      </c>
      <c r="AZ23" s="11">
        <v>0.45011086474501105</v>
      </c>
      <c r="BA23" s="11">
        <v>17</v>
      </c>
      <c r="BB23" s="11">
        <v>0.88888888888888906</v>
      </c>
      <c r="BC23" s="11">
        <v>0.72092595994855779</v>
      </c>
      <c r="BD23" s="11">
        <v>0.40513661281119701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0.23120000000000002</v>
      </c>
      <c r="BJ23" s="4">
        <f>DSTDEV(PlotSort2,"PhxRed",$BQ$31:$BQ$32)/SQRT($BH23)</f>
        <v>7.279999999999999E-2</v>
      </c>
      <c r="BK23" s="4">
        <f>DAVERAGE(PlotSort2,"PhxRedEdge",$BQ$31:$BQ$32)</f>
        <v>0.27490000000000003</v>
      </c>
      <c r="BL23" s="4">
        <f>DSTDEV(PlotSort2,"PhxRedEdge",$BQ$31:$BQ$32)/SQRT($BH23)</f>
        <v>7.3899999999999869E-2</v>
      </c>
      <c r="BM23" s="4">
        <f>DAVERAGE(PlotSort2,"TMRed",$BQ$31:$BQ$32)</f>
        <v>0.23104999999999998</v>
      </c>
      <c r="BN23" s="4">
        <f>DSTDEV(PlotSort2,"TMRed",$BQ$31:$BQ$32)/SQRT($BH23)</f>
        <v>7.1450000000000041E-2</v>
      </c>
      <c r="BO23" s="4">
        <f>DAVERAGE(PlotSort2,"TMNIR",$BQ$31:$BQ$32)</f>
        <v>0.30825000000000002</v>
      </c>
      <c r="BP23" s="4">
        <f>DSTDEV(PlotSort2,"TMNIR",$BQ$31:$BQ$32)/SQRT($BH23)</f>
        <v>8.0249999999999974E-2</v>
      </c>
      <c r="BQ23" s="4">
        <f>DAVERAGE(PlotSort2,"NDRE",$BQ$31:$BQ$32)</f>
        <v>5.8391086737757017E-2</v>
      </c>
      <c r="BR23" s="4">
        <f>DSTDEV(PlotSort2,"NDRE",$BQ$31:$BQ$32)/SQRT($BH23)</f>
        <v>4.5459761993058975E-3</v>
      </c>
      <c r="BS23" s="4">
        <f>DAVERAGE(PlotSort2,"rvi",$BQ$31:$BQ$32)</f>
        <v>1.3564344746162929</v>
      </c>
      <c r="BT23" s="4">
        <f>DSTDEV(PlotSort2,"rvi",$BQ$31:$BQ$32)/SQRT($BH23)</f>
        <v>7.2136953955135752E-2</v>
      </c>
      <c r="BU23" s="17">
        <f>DAVERAGE(PlotSort2,"ndvi",$BQ$31:$BQ$32)</f>
        <v>0.15046394824210441</v>
      </c>
      <c r="BV23" s="4">
        <f>DSTDEV(PlotSort2,"ndvi",$BQ$31:$BQ$32)/SQRT($BH23)</f>
        <v>2.6006639993189692E-2</v>
      </c>
      <c r="BW23" s="17">
        <f>DAVERAGE(PlotSort2,"SAVI",$BQ$31:$BQ$32)</f>
        <v>0.1119524759263653</v>
      </c>
      <c r="BX23" s="4">
        <f>DSTDEV(PlotSort2,"SAVI",$BQ$31:$BQ$32)/SQRT($BH23)</f>
        <v>3.6401333570957456E-3</v>
      </c>
      <c r="BY23" s="17">
        <f>DAVERAGE(PlotSort2,"CCCI",$BQ$31:$BQ$32)</f>
        <v>0.16425291309575571</v>
      </c>
      <c r="BZ23" s="4">
        <f>DSTDEV(PlotSort2,"CCCI",$BQ$31:$BQ$32)/SQRT($BH23)</f>
        <v>0.12738393289920413</v>
      </c>
    </row>
    <row r="24" spans="2:78" ht="13.5" customHeight="1" x14ac:dyDescent="0.2">
      <c r="B24" s="10">
        <v>253</v>
      </c>
      <c r="C24" s="10">
        <v>9.8520000000000003</v>
      </c>
      <c r="D24" s="10">
        <v>253.41050000000001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29.7</v>
      </c>
      <c r="Q24" s="24">
        <v>2.2000000000000002</v>
      </c>
      <c r="R24" s="24">
        <v>1.97</v>
      </c>
      <c r="S24" s="24">
        <v>45.5</v>
      </c>
      <c r="T24" s="24">
        <v>119.67</v>
      </c>
      <c r="U24" s="10">
        <v>3</v>
      </c>
      <c r="V24" s="10">
        <v>0</v>
      </c>
      <c r="W24" s="10">
        <v>0</v>
      </c>
      <c r="X24" s="10">
        <v>3</v>
      </c>
      <c r="Y24" s="10">
        <v>4</v>
      </c>
      <c r="Z24" s="10">
        <v>3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1.0553999999999999</v>
      </c>
      <c r="AK24" s="10">
        <v>4.41E-2</v>
      </c>
      <c r="AL24" s="11">
        <v>3.3799999999999997E-2</v>
      </c>
      <c r="AM24" s="11">
        <v>1.4E-3</v>
      </c>
      <c r="AN24" s="11">
        <v>2.5844999999999998</v>
      </c>
      <c r="AO24" s="11">
        <v>0.10929999999999999</v>
      </c>
      <c r="AP24" s="11">
        <v>0.23530000000000001</v>
      </c>
      <c r="AQ24" s="11">
        <v>9.9000000000000008E-3</v>
      </c>
      <c r="AR24" s="11">
        <v>2.1093999999999999</v>
      </c>
      <c r="AS24" s="11">
        <v>0.12920000000000001</v>
      </c>
      <c r="AT24" s="11">
        <v>3.56E-2</v>
      </c>
      <c r="AU24" s="11">
        <v>2.2000000000000001E-3</v>
      </c>
      <c r="AV24" s="11">
        <v>43.426200000000001</v>
      </c>
      <c r="AW24" s="11">
        <v>1.845</v>
      </c>
      <c r="AX24" s="11">
        <v>0.57809999999999995</v>
      </c>
      <c r="AY24" s="11">
        <v>2.46E-2</v>
      </c>
      <c r="AZ24" s="11">
        <v>0.42144086550282761</v>
      </c>
      <c r="BA24" s="11">
        <v>16.238764044943817</v>
      </c>
      <c r="BB24" s="11">
        <v>0.88398240182499599</v>
      </c>
      <c r="BC24" s="11">
        <v>0.73067253299811441</v>
      </c>
      <c r="BD24" s="11">
        <v>0.25975279009102531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0.69199999999999995</v>
      </c>
      <c r="BJ24" s="4"/>
      <c r="BK24" s="4">
        <f>DAVERAGE(PlotSort2,"PhxRedEdge",$BR$31:$BR$32)</f>
        <v>0.6835</v>
      </c>
      <c r="BL24" s="4"/>
      <c r="BM24" s="4">
        <f>DAVERAGE(PlotSort2,"TMRed",$BR$31:$BR$32)</f>
        <v>0.69400000000000006</v>
      </c>
      <c r="BN24" s="4"/>
      <c r="BO24" s="4">
        <f>DAVERAGE(PlotSort2,"TMNIR",$BR$31:$BR$32)</f>
        <v>0.66510000000000002</v>
      </c>
      <c r="BP24" s="4"/>
      <c r="BQ24" s="4">
        <f>DAVERAGE(PlotSort2,"NDRE",$BR$31:$BR$32)</f>
        <v>-1.3643778733501389E-2</v>
      </c>
      <c r="BR24" s="4"/>
      <c r="BS24" s="4">
        <f>DAVERAGE(PlotSort2,"rvi",$BR$31:$BR$32)</f>
        <v>23.958933717579249</v>
      </c>
      <c r="BT24" s="4"/>
      <c r="BU24" s="17">
        <f>DAVERAGE(PlotSort2,"ndvi",$BR$31:$BR$32)</f>
        <v>-2.1264071812228703E-2</v>
      </c>
      <c r="BV24" s="4"/>
      <c r="BW24" s="17">
        <f>DAVERAGE(PlotSort2,"SAVI",$BR$31:$BR$32)</f>
        <v>-2.3317734387606936E-2</v>
      </c>
      <c r="BX24" s="4"/>
      <c r="BY24" s="17">
        <f>DAVERAGE(PlotSort2,"CCCI",$BR$31:$BR$32)</f>
        <v>0.41923560072716781</v>
      </c>
      <c r="BZ24" s="4"/>
    </row>
    <row r="25" spans="2:78" ht="13.5" customHeight="1" x14ac:dyDescent="0.2">
      <c r="B25" s="10">
        <v>253</v>
      </c>
      <c r="C25" s="10">
        <v>9.859</v>
      </c>
      <c r="D25" s="10">
        <v>253.41078999999999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29.7</v>
      </c>
      <c r="Q25" s="24">
        <v>2.2000000000000002</v>
      </c>
      <c r="R25" s="24">
        <v>1.97</v>
      </c>
      <c r="S25" s="24">
        <v>45.43</v>
      </c>
      <c r="T25" s="24">
        <v>119.77</v>
      </c>
      <c r="U25" s="10">
        <v>3</v>
      </c>
      <c r="V25" s="10">
        <v>0</v>
      </c>
      <c r="W25" s="10">
        <v>0</v>
      </c>
      <c r="X25" s="10">
        <v>3</v>
      </c>
      <c r="Y25" s="10">
        <v>4</v>
      </c>
      <c r="Z25" s="10">
        <v>3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0.98650000000000004</v>
      </c>
      <c r="AK25" s="10">
        <v>1.0999999999999999E-2</v>
      </c>
      <c r="AL25" s="11">
        <v>3.1600000000000003E-2</v>
      </c>
      <c r="AM25" s="11">
        <v>4.0000000000000002E-4</v>
      </c>
      <c r="AN25" s="11">
        <v>2.2806999999999999</v>
      </c>
      <c r="AO25" s="11">
        <v>3.0999999999999999E-3</v>
      </c>
      <c r="AP25" s="11">
        <v>0.2072</v>
      </c>
      <c r="AQ25" s="11">
        <v>2.9999999999999997E-4</v>
      </c>
      <c r="AR25" s="11">
        <v>1.931</v>
      </c>
      <c r="AS25" s="11">
        <v>3.7499999999999999E-2</v>
      </c>
      <c r="AT25" s="11">
        <v>3.2500000000000001E-2</v>
      </c>
      <c r="AU25" s="11">
        <v>5.9999999999999995E-4</v>
      </c>
      <c r="AV25" s="11">
        <v>41.369100000000003</v>
      </c>
      <c r="AW25" s="11">
        <v>0.1414</v>
      </c>
      <c r="AX25" s="11">
        <v>0.54969999999999997</v>
      </c>
      <c r="AY25" s="11">
        <v>1.9E-3</v>
      </c>
      <c r="AZ25" s="11">
        <v>0.45250363324085086</v>
      </c>
      <c r="BA25" s="11">
        <v>16.913846153846151</v>
      </c>
      <c r="BB25" s="11">
        <v>0.88835451734799042</v>
      </c>
      <c r="BC25" s="11">
        <v>0.71687303640731859</v>
      </c>
      <c r="BD25" s="11">
        <v>0.41988642768996709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1.0030666666666666</v>
      </c>
      <c r="BJ25" s="4">
        <f>DSTDEV(PlotSort2,"PhxRed",$BS$31:$BS$32)/SQRT($BH25)</f>
        <v>3.436244720298316E-3</v>
      </c>
      <c r="BK25" s="4">
        <f>DAVERAGE(PlotSort2,"PhxRedEdge",$BS$31:$BS$32)</f>
        <v>1.0028666666666666</v>
      </c>
      <c r="BL25" s="4">
        <f>DSTDEV(PlotSort2,"PhxRedEdge",$BS$31:$BS$32)/SQRT($BH25)</f>
        <v>3.4939630475689857E-3</v>
      </c>
      <c r="BM25" s="4">
        <f>DAVERAGE(PlotSort2,"TMRed",$BS$31:$BS$32)</f>
        <v>1.0030666666666666</v>
      </c>
      <c r="BN25" s="4">
        <f>DSTDEV(PlotSort2,"TMRed",$BS$31:$BS$32)/SQRT($BH25)</f>
        <v>3.436244720298316E-3</v>
      </c>
      <c r="BO25" s="4">
        <f>DAVERAGE(PlotSort2,"TMNIR",$BS$31:$BS$32)</f>
        <v>1.0028666666666666</v>
      </c>
      <c r="BP25" s="4">
        <f>DSTDEV(PlotSort2,"TMNIR",$BS$31:$BS$32)/SQRT($BH25)</f>
        <v>3.4939630475689857E-3</v>
      </c>
      <c r="BQ25" s="4">
        <f>DAVERAGE(PlotSort2,"NDRE",$BS$31:$BS$32)</f>
        <v>0.74549846222748883</v>
      </c>
      <c r="BR25" s="4">
        <f>DSTDEV(PlotSort2,"NDRE",$BS$31:$BS$32)/SQRT($BH25)</f>
        <v>6.3916366225223937E-4</v>
      </c>
      <c r="BS25" s="4">
        <f>DAVERAGE(PlotSort2,"rvi",$BS$31:$BS$32)</f>
        <v>1.2681144957738895</v>
      </c>
      <c r="BT25" s="4">
        <f>DSTDEV(PlotSort2,"rvi",$BS$31:$BS$32)/SQRT($BH25)</f>
        <v>2.0197629760813234E-3</v>
      </c>
      <c r="BU25" s="17">
        <f>DAVERAGE(PlotSort2,"ndvi",$BS$31:$BS$32)</f>
        <v>0.11820890197317423</v>
      </c>
      <c r="BV25" s="4">
        <f>DSTDEV(PlotSort2,"ndvi",$BS$31:$BS$32)/SQRT($BH25)</f>
        <v>7.8516150125378028E-4</v>
      </c>
      <c r="BW25" s="17">
        <f>DAVERAGE(PlotSort2,"SAVI",$BS$31:$BS$32)</f>
        <v>0.17666320835001451</v>
      </c>
      <c r="BX25" s="4">
        <f>DSTDEV(PlotSort2,"SAVI",$BS$31:$BS$32)/SQRT($BH25)</f>
        <v>1.1967125318208343E-3</v>
      </c>
      <c r="BY25" s="17">
        <f>DAVERAGE(PlotSort2,"CCCI",$BS$31:$BS$32)</f>
        <v>12.88471604640665</v>
      </c>
      <c r="BZ25" s="4">
        <f>DSTDEV(PlotSort2,"CCCI",$BS$31:$BS$32)/SQRT($BH25)</f>
        <v>4.389520078013058E-2</v>
      </c>
    </row>
    <row r="26" spans="2:78" ht="13.5" customHeight="1" x14ac:dyDescent="0.2">
      <c r="B26" s="10">
        <v>253</v>
      </c>
      <c r="C26" s="10">
        <v>10.077</v>
      </c>
      <c r="D26" s="10">
        <v>253.41987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29.7</v>
      </c>
      <c r="Q26" s="24">
        <v>2.2000000000000002</v>
      </c>
      <c r="R26" s="24">
        <v>1.97</v>
      </c>
      <c r="S26" s="24">
        <v>43.09</v>
      </c>
      <c r="T26" s="24">
        <v>123.02</v>
      </c>
      <c r="U26" s="10">
        <v>3</v>
      </c>
      <c r="V26" s="10">
        <v>0</v>
      </c>
      <c r="W26" s="10">
        <v>0</v>
      </c>
      <c r="X26" s="10">
        <v>3</v>
      </c>
      <c r="Y26" s="10">
        <v>4</v>
      </c>
      <c r="Z26" s="10">
        <v>3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1.0919000000000001</v>
      </c>
      <c r="AK26" s="10">
        <v>3.5200000000000002E-2</v>
      </c>
      <c r="AL26" s="11">
        <v>3.3500000000000002E-2</v>
      </c>
      <c r="AM26" s="11">
        <v>1.1000000000000001E-3</v>
      </c>
      <c r="AN26" s="11">
        <v>2.6564999999999999</v>
      </c>
      <c r="AO26" s="11">
        <v>9.1999999999999998E-2</v>
      </c>
      <c r="AP26" s="11">
        <v>0.23069999999999999</v>
      </c>
      <c r="AQ26" s="11">
        <v>8.0000000000000002E-3</v>
      </c>
      <c r="AR26" s="11">
        <v>2.1383999999999999</v>
      </c>
      <c r="AS26" s="11">
        <v>9.5699999999999993E-2</v>
      </c>
      <c r="AT26" s="11">
        <v>3.4500000000000003E-2</v>
      </c>
      <c r="AU26" s="11">
        <v>1.5E-3</v>
      </c>
      <c r="AV26" s="11">
        <v>44.595199999999998</v>
      </c>
      <c r="AW26" s="11">
        <v>1.1045</v>
      </c>
      <c r="AX26" s="11">
        <v>0.56579999999999997</v>
      </c>
      <c r="AY26" s="11">
        <v>1.4E-2</v>
      </c>
      <c r="AZ26" s="11">
        <v>0.42071563088512237</v>
      </c>
      <c r="BA26" s="11">
        <v>16.399999999999999</v>
      </c>
      <c r="BB26" s="11">
        <v>0.88505747126436785</v>
      </c>
      <c r="BC26" s="11">
        <v>0.72430246296464618</v>
      </c>
      <c r="BD26" s="11">
        <v>0.2528253183239853</v>
      </c>
      <c r="BE26" s="27"/>
    </row>
    <row r="27" spans="2:78" ht="13.5" customHeight="1" x14ac:dyDescent="0.2">
      <c r="B27" s="10">
        <v>253</v>
      </c>
      <c r="C27" s="10">
        <v>10.07</v>
      </c>
      <c r="D27" s="10">
        <v>253.41958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29.7</v>
      </c>
      <c r="Q27" s="24">
        <v>2.2000000000000002</v>
      </c>
      <c r="R27" s="24">
        <v>1.97</v>
      </c>
      <c r="S27" s="24">
        <v>43.16</v>
      </c>
      <c r="T27" s="24">
        <v>122.91</v>
      </c>
      <c r="U27" s="10">
        <v>3</v>
      </c>
      <c r="V27" s="10">
        <v>0</v>
      </c>
      <c r="W27" s="10">
        <v>0</v>
      </c>
      <c r="X27" s="10">
        <v>3</v>
      </c>
      <c r="Y27" s="10">
        <v>4</v>
      </c>
      <c r="Z27" s="10">
        <v>3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1.0182</v>
      </c>
      <c r="AK27" s="10">
        <v>2.5899999999999999E-2</v>
      </c>
      <c r="AL27" s="11">
        <v>3.1199999999999999E-2</v>
      </c>
      <c r="AM27" s="11">
        <v>8.0000000000000004E-4</v>
      </c>
      <c r="AN27" s="11">
        <v>2.4262000000000001</v>
      </c>
      <c r="AO27" s="11">
        <v>0.15790000000000001</v>
      </c>
      <c r="AP27" s="11">
        <v>0.21099999999999999</v>
      </c>
      <c r="AQ27" s="11">
        <v>1.37E-2</v>
      </c>
      <c r="AR27" s="11">
        <v>1.9972000000000001</v>
      </c>
      <c r="AS27" s="11">
        <v>1.7000000000000001E-2</v>
      </c>
      <c r="AT27" s="11">
        <v>3.2199999999999999E-2</v>
      </c>
      <c r="AU27" s="11">
        <v>2.9999999999999997E-4</v>
      </c>
      <c r="AV27" s="11">
        <v>42.236499999999999</v>
      </c>
      <c r="AW27" s="11">
        <v>0.33489999999999998</v>
      </c>
      <c r="AX27" s="11">
        <v>0.53659999999999997</v>
      </c>
      <c r="AY27" s="11">
        <v>4.3E-3</v>
      </c>
      <c r="AZ27" s="11">
        <v>0.43552701979668274</v>
      </c>
      <c r="BA27" s="11">
        <v>16.664596273291924</v>
      </c>
      <c r="BB27" s="11">
        <v>0.88677918424753865</v>
      </c>
      <c r="BC27" s="11">
        <v>0.70789670658682624</v>
      </c>
      <c r="BD27" s="11">
        <v>0.33027825469336164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8.5199999999999998E-2</v>
      </c>
      <c r="BJ27" s="4">
        <f>DSTDEV(PlotSort2,"PhxRed",$BT$31:$BT$32)/SQRT($BH27)</f>
        <v>4.6999999999999958E-3</v>
      </c>
      <c r="BK27" s="4">
        <f>DAVERAGE(PlotSort2,"PhxRedEdge",$BT$31:$BT$32)</f>
        <v>0.20710000000000001</v>
      </c>
      <c r="BL27" s="4">
        <f>DSTDEV(PlotSort2,"PhxRedEdge",$BT$31:$BT$32)/SQRT($BH27)</f>
        <v>3.5000000000000027E-3</v>
      </c>
      <c r="BM27" s="4">
        <f>DAVERAGE(PlotSort2,"TMRed",$BT$31:$BT$32)</f>
        <v>8.7300000000000003E-2</v>
      </c>
      <c r="BN27" s="4">
        <f>DSTDEV(PlotSort2,"TMRed",$BT$31:$BT$32)/SQRT($BH27)</f>
        <v>5.2999999999999992E-3</v>
      </c>
      <c r="BO27" s="4">
        <f>DAVERAGE(PlotSort2,"TMNIR",$BT$31:$BT$32)</f>
        <v>0.42249999999999999</v>
      </c>
      <c r="BP27" s="4">
        <f>DSTDEV(PlotSort2,"TMNIR",$BT$31:$BT$32)/SQRT($BH27)</f>
        <v>4.3999999999999873E-3</v>
      </c>
      <c r="BQ27" s="4">
        <f>DAVERAGE(PlotSort2,"NDRE",$BT$31:$BT$32)</f>
        <v>0.34215791615021435</v>
      </c>
      <c r="BR27" s="4">
        <f>DSTDEV(PlotSort2,"NDRE",$BT$31:$BT$32)/SQRT($BH27)</f>
        <v>2.8637985031554902E-3</v>
      </c>
      <c r="BS27" s="4">
        <f>DAVERAGE(PlotSort2,"rvi",$BT$31:$BT$32)</f>
        <v>4.8544658378549226</v>
      </c>
      <c r="BT27" s="4">
        <f>DSTDEV(PlotSort2,"rvi",$BT$31:$BT$32)/SQRT($BH27)</f>
        <v>0.24431464994995533</v>
      </c>
      <c r="BU27" s="17">
        <f>DAVERAGE(PlotSort2,"ndvi",$BT$31:$BT$32)</f>
        <v>0.65778447775315008</v>
      </c>
      <c r="BV27" s="4">
        <f>DSTDEV(PlotSort2,"ndvi",$BT$31:$BT$32)/SQRT($BH27)</f>
        <v>1.4281109129473444E-2</v>
      </c>
      <c r="BW27" s="17">
        <f>DAVERAGE(PlotSort2,"SAVI",$BT$31:$BT$32)</f>
        <v>0.49797917216615761</v>
      </c>
      <c r="BX27" s="4">
        <f>DSTDEV(PlotSort2,"SAVI",$BT$31:$BT$32)/SQRT($BH27)</f>
        <v>6.120417874838302E-3</v>
      </c>
      <c r="BY27" s="17">
        <f>DAVERAGE(PlotSort2,"CCCI",$BT$31:$BT$32)</f>
        <v>0.47496283698101083</v>
      </c>
      <c r="BZ27" s="4">
        <f>DSTDEV(PlotSort2,"CCCI",$BT$31:$BT$32)/SQRT($BH27)</f>
        <v>3.2019833023235383E-2</v>
      </c>
    </row>
    <row r="28" spans="2:78" ht="13.5" customHeight="1" x14ac:dyDescent="0.2">
      <c r="B28" s="10">
        <v>253</v>
      </c>
      <c r="C28" s="10">
        <v>10.052</v>
      </c>
      <c r="D28" s="10">
        <v>253.41883000000001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29.7</v>
      </c>
      <c r="Q28" s="24">
        <v>2.2000000000000002</v>
      </c>
      <c r="R28" s="24">
        <v>1.97</v>
      </c>
      <c r="S28" s="24">
        <v>43.35</v>
      </c>
      <c r="T28" s="24">
        <v>122.64</v>
      </c>
      <c r="U28" s="10">
        <v>3</v>
      </c>
      <c r="V28" s="10">
        <v>0</v>
      </c>
      <c r="W28" s="10">
        <v>0</v>
      </c>
      <c r="X28" s="10">
        <v>3</v>
      </c>
      <c r="Y28" s="10">
        <v>4</v>
      </c>
      <c r="Z28" s="10">
        <v>3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1.0344</v>
      </c>
      <c r="AK28" s="10">
        <v>7.0599999999999996E-2</v>
      </c>
      <c r="AL28" s="11">
        <v>3.1800000000000002E-2</v>
      </c>
      <c r="AM28" s="11">
        <v>2.2000000000000001E-3</v>
      </c>
      <c r="AN28" s="11">
        <v>2.6564999999999999</v>
      </c>
      <c r="AO28" s="11">
        <v>0.1085</v>
      </c>
      <c r="AP28" s="11">
        <v>0.23180000000000001</v>
      </c>
      <c r="AQ28" s="11">
        <v>9.4999999999999998E-3</v>
      </c>
      <c r="AR28" s="11">
        <v>2.0303</v>
      </c>
      <c r="AS28" s="11">
        <v>0.1797</v>
      </c>
      <c r="AT28" s="11">
        <v>3.2899999999999999E-2</v>
      </c>
      <c r="AU28" s="11">
        <v>2.8999999999999998E-3</v>
      </c>
      <c r="AV28" s="11">
        <v>44.351799999999997</v>
      </c>
      <c r="AW28" s="11">
        <v>1.8928</v>
      </c>
      <c r="AX28" s="11">
        <v>0.5655</v>
      </c>
      <c r="AY28" s="11">
        <v>2.41E-2</v>
      </c>
      <c r="AZ28" s="11">
        <v>0.41853756427944311</v>
      </c>
      <c r="BA28" s="11">
        <v>17.188449848024316</v>
      </c>
      <c r="BB28" s="11">
        <v>0.89004010695187152</v>
      </c>
      <c r="BC28" s="11">
        <v>0.72733066278222869</v>
      </c>
      <c r="BD28" s="11">
        <v>0.22743145258823838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4.4350000000000001E-2</v>
      </c>
      <c r="BJ28" s="4">
        <f>DSTDEV(PlotSort2,"PhxRed",$BU$31:$BU$32)/SQRT($BH28)</f>
        <v>3.9500000000000013E-3</v>
      </c>
      <c r="BK28" s="4">
        <f>DAVERAGE(PlotSort2,"PhxRedEdge",$BU$31:$BU$32)</f>
        <v>0.1981</v>
      </c>
      <c r="BL28" s="4">
        <f>DSTDEV(PlotSort2,"PhxRedEdge",$BU$31:$BU$32)/SQRT($BH28)</f>
        <v>5.0999999999999934E-3</v>
      </c>
      <c r="BM28" s="4">
        <f>DAVERAGE(PlotSort2,"TMRed",$BU$31:$BU$32)</f>
        <v>4.5700000000000005E-2</v>
      </c>
      <c r="BN28" s="4">
        <f>DSTDEV(PlotSort2,"TMRed",$BU$31:$BU$32)/SQRT($BH28)</f>
        <v>3.4999999999999992E-3</v>
      </c>
      <c r="BO28" s="4">
        <f>DAVERAGE(PlotSort2,"TMNIR",$BU$31:$BU$32)</f>
        <v>0.50045000000000006</v>
      </c>
      <c r="BP28" s="4">
        <f>DSTDEV(PlotSort2,"TMNIR",$BU$31:$BU$32)/SQRT($BH28)</f>
        <v>1.9450000000000023E-2</v>
      </c>
      <c r="BQ28" s="4">
        <f>DAVERAGE(PlotSort2,"NDRE",$BU$31:$BU$32)</f>
        <v>0.43263754351422146</v>
      </c>
      <c r="BR28" s="4">
        <f>DSTDEV(PlotSort2,"NDRE",$BU$31:$BU$32)/SQRT($BH28)</f>
        <v>5.3378402501265123E-3</v>
      </c>
      <c r="BS28" s="4">
        <f>DAVERAGE(PlotSort2,"rvi",$BU$31:$BU$32)</f>
        <v>11.048163988748893</v>
      </c>
      <c r="BT28" s="4">
        <f>DSTDEV(PlotSort2,"rvi",$BU$31:$BU$32)/SQRT($BH28)</f>
        <v>1.2717412245212367</v>
      </c>
      <c r="BU28" s="17">
        <f>DAVERAGE(PlotSort2,"ndvi",$BU$31:$BU$32)</f>
        <v>0.83212921904446935</v>
      </c>
      <c r="BV28" s="4">
        <f>DSTDEV(PlotSort2,"ndvi",$BU$31:$BU$32)/SQRT($BH28)</f>
        <v>1.771956231116123E-2</v>
      </c>
      <c r="BW28" s="17">
        <f>DAVERAGE(PlotSort2,"SAVI",$BU$31:$BU$32)</f>
        <v>0.6516834293353071</v>
      </c>
      <c r="BX28" s="4">
        <f>DSTDEV(PlotSort2,"SAVI",$BU$31:$BU$32)/SQRT($BH28)</f>
        <v>2.2970558048178488E-2</v>
      </c>
      <c r="BY28" s="17">
        <f>DAVERAGE(PlotSort2,"CCCI",$BU$31:$BU$32)</f>
        <v>0.47242116205811169</v>
      </c>
      <c r="BZ28" s="4">
        <f>DSTDEV(PlotSort2,"CCCI",$BU$31:$BU$32)/SQRT($BH28)</f>
        <v>2.2701415298859606E-2</v>
      </c>
    </row>
    <row r="29" spans="2:78" ht="13.5" customHeight="1" x14ac:dyDescent="0.2">
      <c r="B29" s="10">
        <v>253</v>
      </c>
      <c r="C29" s="10">
        <v>10.044</v>
      </c>
      <c r="D29" s="10">
        <v>253.41849999999999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29.7</v>
      </c>
      <c r="Q29" s="24">
        <v>2.2000000000000002</v>
      </c>
      <c r="R29" s="24">
        <v>1.97</v>
      </c>
      <c r="S29" s="24">
        <v>43.44</v>
      </c>
      <c r="T29" s="24">
        <v>122.51</v>
      </c>
      <c r="U29" s="10">
        <v>3</v>
      </c>
      <c r="V29" s="10">
        <v>0</v>
      </c>
      <c r="W29" s="10">
        <v>0</v>
      </c>
      <c r="X29" s="10">
        <v>3</v>
      </c>
      <c r="Y29" s="10">
        <v>4</v>
      </c>
      <c r="Z29" s="10">
        <v>3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1.0170999999999999</v>
      </c>
      <c r="AK29" s="10">
        <v>1.4E-2</v>
      </c>
      <c r="AL29" s="11">
        <v>3.1399999999999997E-2</v>
      </c>
      <c r="AM29" s="11">
        <v>4.0000000000000002E-4</v>
      </c>
      <c r="AN29" s="11">
        <v>2.4546000000000001</v>
      </c>
      <c r="AO29" s="11">
        <v>3.1699999999999999E-2</v>
      </c>
      <c r="AP29" s="11">
        <v>0.2145</v>
      </c>
      <c r="AQ29" s="11">
        <v>2.8E-3</v>
      </c>
      <c r="AR29" s="11">
        <v>1.9381999999999999</v>
      </c>
      <c r="AS29" s="11">
        <v>8.8999999999999999E-3</v>
      </c>
      <c r="AT29" s="11">
        <v>3.1399999999999997E-2</v>
      </c>
      <c r="AU29" s="11">
        <v>1E-4</v>
      </c>
      <c r="AV29" s="11">
        <v>41.298400000000001</v>
      </c>
      <c r="AW29" s="11">
        <v>0.69469999999999998</v>
      </c>
      <c r="AX29" s="11">
        <v>0.52739999999999998</v>
      </c>
      <c r="AY29" s="11">
        <v>8.8999999999999999E-3</v>
      </c>
      <c r="AZ29" s="11">
        <v>0.42175495349777592</v>
      </c>
      <c r="BA29" s="11">
        <v>16.796178343949045</v>
      </c>
      <c r="BB29" s="11">
        <v>0.88761632068718688</v>
      </c>
      <c r="BC29" s="11">
        <v>0.70268228182848502</v>
      </c>
      <c r="BD29" s="11">
        <v>0.2517052805099606</v>
      </c>
      <c r="BE29" s="27"/>
      <c r="BF29" s="5"/>
    </row>
    <row r="30" spans="2:78" ht="13.5" customHeight="1" x14ac:dyDescent="0.2">
      <c r="B30" s="10">
        <v>253</v>
      </c>
      <c r="C30" s="10">
        <v>10.036</v>
      </c>
      <c r="D30" s="10">
        <v>253.41817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29.7</v>
      </c>
      <c r="Q30" s="24">
        <v>2.2000000000000002</v>
      </c>
      <c r="R30" s="24">
        <v>1.97</v>
      </c>
      <c r="S30" s="24">
        <v>43.52</v>
      </c>
      <c r="T30" s="24">
        <v>122.39</v>
      </c>
      <c r="U30" s="10">
        <v>3</v>
      </c>
      <c r="V30" s="10">
        <v>0</v>
      </c>
      <c r="W30" s="10">
        <v>0</v>
      </c>
      <c r="X30" s="10">
        <v>3</v>
      </c>
      <c r="Y30" s="10">
        <v>4</v>
      </c>
      <c r="Z30" s="10">
        <v>3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1.0067999999999999</v>
      </c>
      <c r="AK30" s="10">
        <v>5.0799999999999998E-2</v>
      </c>
      <c r="AL30" s="11">
        <v>3.1099999999999999E-2</v>
      </c>
      <c r="AM30" s="11">
        <v>1.6000000000000001E-3</v>
      </c>
      <c r="AN30" s="11">
        <v>2.4140000000000001</v>
      </c>
      <c r="AO30" s="11">
        <v>3.1399999999999997E-2</v>
      </c>
      <c r="AP30" s="11">
        <v>0.2112</v>
      </c>
      <c r="AQ30" s="11">
        <v>2.7000000000000001E-3</v>
      </c>
      <c r="AR30" s="11">
        <v>1.9421999999999999</v>
      </c>
      <c r="AS30" s="11">
        <v>0.10059999999999999</v>
      </c>
      <c r="AT30" s="11">
        <v>3.1600000000000003E-2</v>
      </c>
      <c r="AU30" s="11">
        <v>1.6000000000000001E-3</v>
      </c>
      <c r="AV30" s="11">
        <v>46.9602</v>
      </c>
      <c r="AW30" s="11">
        <v>0.39100000000000001</v>
      </c>
      <c r="AX30" s="11">
        <v>0.60070000000000001</v>
      </c>
      <c r="AY30" s="11">
        <v>5.0000000000000001E-3</v>
      </c>
      <c r="AZ30" s="11">
        <v>0.47973888409902693</v>
      </c>
      <c r="BA30" s="11">
        <v>19.009493670886073</v>
      </c>
      <c r="BB30" s="11">
        <v>0.90004744583267449</v>
      </c>
      <c r="BC30" s="11">
        <v>0.75390797491830797</v>
      </c>
      <c r="BD30" s="11">
        <v>0.53621944799929799</v>
      </c>
      <c r="BE30" s="27"/>
      <c r="BF30" s="5"/>
      <c r="BH30" s="19" t="s">
        <v>116</v>
      </c>
    </row>
    <row r="31" spans="2:78" ht="13.5" customHeight="1" x14ac:dyDescent="0.2">
      <c r="B31" s="10">
        <v>253</v>
      </c>
      <c r="C31" s="10">
        <v>10.026999999999999</v>
      </c>
      <c r="D31" s="10">
        <v>253.41779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29.7</v>
      </c>
      <c r="Q31" s="24">
        <v>2.2000000000000002</v>
      </c>
      <c r="R31" s="24">
        <v>1.97</v>
      </c>
      <c r="S31" s="24">
        <v>43.62</v>
      </c>
      <c r="T31" s="24">
        <v>122.25</v>
      </c>
      <c r="U31" s="10">
        <v>3</v>
      </c>
      <c r="V31" s="10">
        <v>0</v>
      </c>
      <c r="W31" s="10">
        <v>0</v>
      </c>
      <c r="X31" s="10">
        <v>3</v>
      </c>
      <c r="Y31" s="10">
        <v>4</v>
      </c>
      <c r="Z31" s="10">
        <v>3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1.1017999999999999</v>
      </c>
      <c r="AK31" s="10">
        <v>2.9600000000000001E-2</v>
      </c>
      <c r="AL31" s="11">
        <v>3.4099999999999998E-2</v>
      </c>
      <c r="AM31" s="11">
        <v>8.9999999999999998E-4</v>
      </c>
      <c r="AN31" s="11">
        <v>2.6861999999999999</v>
      </c>
      <c r="AO31" s="11">
        <v>0.1484</v>
      </c>
      <c r="AP31" s="11">
        <v>0.23549999999999999</v>
      </c>
      <c r="AQ31" s="11">
        <v>1.2999999999999999E-2</v>
      </c>
      <c r="AR31" s="11">
        <v>2.1939000000000002</v>
      </c>
      <c r="AS31" s="11">
        <v>2.23E-2</v>
      </c>
      <c r="AT31" s="11">
        <v>3.5700000000000003E-2</v>
      </c>
      <c r="AU31" s="11">
        <v>4.0000000000000002E-4</v>
      </c>
      <c r="AV31" s="11">
        <v>42.7502</v>
      </c>
      <c r="AW31" s="11">
        <v>2.5750000000000002</v>
      </c>
      <c r="AX31" s="11">
        <v>0.54779999999999995</v>
      </c>
      <c r="AY31" s="11">
        <v>3.3000000000000002E-2</v>
      </c>
      <c r="AZ31" s="11">
        <v>0.39869781692837997</v>
      </c>
      <c r="BA31" s="11">
        <v>15.344537815126047</v>
      </c>
      <c r="BB31" s="11">
        <v>0.87763496143958886</v>
      </c>
      <c r="BC31" s="11">
        <v>0.70895246885094609</v>
      </c>
      <c r="BD31" s="11">
        <v>0.1499146109312412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253</v>
      </c>
      <c r="C32" s="10">
        <v>10.019</v>
      </c>
      <c r="D32" s="10">
        <v>253.41746000000001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29.7</v>
      </c>
      <c r="Q32" s="24">
        <v>2.2000000000000002</v>
      </c>
      <c r="R32" s="24">
        <v>1.97</v>
      </c>
      <c r="S32" s="24">
        <v>43.7</v>
      </c>
      <c r="T32" s="24">
        <v>122.13</v>
      </c>
      <c r="U32" s="10">
        <v>3</v>
      </c>
      <c r="V32" s="10">
        <v>0</v>
      </c>
      <c r="W32" s="10">
        <v>0</v>
      </c>
      <c r="X32" s="10">
        <v>3</v>
      </c>
      <c r="Y32" s="10">
        <v>4</v>
      </c>
      <c r="Z32" s="10">
        <v>3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1.04</v>
      </c>
      <c r="AK32" s="10">
        <v>4.5999999999999999E-2</v>
      </c>
      <c r="AL32" s="11">
        <v>3.2199999999999999E-2</v>
      </c>
      <c r="AM32" s="11">
        <v>1.4E-3</v>
      </c>
      <c r="AN32" s="11">
        <v>2.4119000000000002</v>
      </c>
      <c r="AO32" s="11">
        <v>0.24740000000000001</v>
      </c>
      <c r="AP32" s="11">
        <v>0.2117</v>
      </c>
      <c r="AQ32" s="11">
        <v>2.1700000000000001E-2</v>
      </c>
      <c r="AR32" s="11">
        <v>1.9570000000000001</v>
      </c>
      <c r="AS32" s="11">
        <v>0.1484</v>
      </c>
      <c r="AT32" s="11">
        <v>3.1899999999999998E-2</v>
      </c>
      <c r="AU32" s="11">
        <v>2.3999999999999998E-3</v>
      </c>
      <c r="AV32" s="11">
        <v>45.949300000000001</v>
      </c>
      <c r="AW32" s="11">
        <v>2.6415999999999999</v>
      </c>
      <c r="AX32" s="11">
        <v>0.5897</v>
      </c>
      <c r="AY32" s="11">
        <v>3.39E-2</v>
      </c>
      <c r="AZ32" s="11">
        <v>0.47167456950336911</v>
      </c>
      <c r="BA32" s="11">
        <v>18.485893416927901</v>
      </c>
      <c r="BB32" s="11">
        <v>0.89736164736164725</v>
      </c>
      <c r="BC32" s="11">
        <v>0.74598787446504988</v>
      </c>
      <c r="BD32" s="11">
        <v>0.49978604492402162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253</v>
      </c>
      <c r="C33" s="10">
        <v>10.010999999999999</v>
      </c>
      <c r="D33" s="10">
        <v>253.41712000000001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29.7</v>
      </c>
      <c r="Q33" s="24">
        <v>2.2000000000000002</v>
      </c>
      <c r="R33" s="24">
        <v>1.97</v>
      </c>
      <c r="S33" s="24">
        <v>43.79</v>
      </c>
      <c r="T33" s="24">
        <v>122.01</v>
      </c>
      <c r="U33" s="10">
        <v>3</v>
      </c>
      <c r="V33" s="10">
        <v>0</v>
      </c>
      <c r="W33" s="10">
        <v>0</v>
      </c>
      <c r="X33" s="10">
        <v>3</v>
      </c>
      <c r="Y33" s="10">
        <v>4</v>
      </c>
      <c r="Z33" s="10">
        <v>3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1.0783</v>
      </c>
      <c r="AK33" s="10">
        <v>1.34E-2</v>
      </c>
      <c r="AL33" s="11">
        <v>3.3399999999999999E-2</v>
      </c>
      <c r="AM33" s="11">
        <v>4.0000000000000002E-4</v>
      </c>
      <c r="AN33" s="11">
        <v>2.4914000000000001</v>
      </c>
      <c r="AO33" s="11">
        <v>8.7300000000000003E-2</v>
      </c>
      <c r="AP33" s="11">
        <v>0.219</v>
      </c>
      <c r="AQ33" s="11">
        <v>7.7000000000000002E-3</v>
      </c>
      <c r="AR33" s="11">
        <v>2.0981999999999998</v>
      </c>
      <c r="AS33" s="11">
        <v>2.7699999999999999E-2</v>
      </c>
      <c r="AT33" s="11">
        <v>3.4200000000000001E-2</v>
      </c>
      <c r="AU33" s="11">
        <v>5.0000000000000001E-4</v>
      </c>
      <c r="AV33" s="11">
        <v>44.9758</v>
      </c>
      <c r="AW33" s="11">
        <v>0.69889999999999997</v>
      </c>
      <c r="AX33" s="11">
        <v>0.57809999999999995</v>
      </c>
      <c r="AY33" s="11">
        <v>8.9999999999999993E-3</v>
      </c>
      <c r="AZ33" s="11">
        <v>0.45050809183289425</v>
      </c>
      <c r="BA33" s="11">
        <v>16.903508771929822</v>
      </c>
      <c r="BB33" s="11">
        <v>0.88829005389514937</v>
      </c>
      <c r="BC33" s="11">
        <v>0.73348017621145378</v>
      </c>
      <c r="BD33" s="11">
        <v>0.40902531876718556</v>
      </c>
      <c r="BE33" s="27"/>
      <c r="BF33" s="5"/>
    </row>
    <row r="34" spans="2:66" ht="13.5" customHeight="1" x14ac:dyDescent="0.2">
      <c r="B34" s="10">
        <v>253</v>
      </c>
      <c r="C34" s="10">
        <v>10.089</v>
      </c>
      <c r="D34" s="10">
        <v>253.42037999999999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29.7</v>
      </c>
      <c r="Q34" s="24">
        <v>2.2000000000000002</v>
      </c>
      <c r="R34" s="24">
        <v>1.97</v>
      </c>
      <c r="S34" s="24">
        <v>42.96</v>
      </c>
      <c r="T34" s="24">
        <v>123.21</v>
      </c>
      <c r="U34" s="10">
        <v>3</v>
      </c>
      <c r="V34" s="10">
        <v>0</v>
      </c>
      <c r="W34" s="10">
        <v>0</v>
      </c>
      <c r="X34" s="10">
        <v>3</v>
      </c>
      <c r="Y34" s="10">
        <v>4</v>
      </c>
      <c r="Z34" s="10">
        <v>3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0.89859999999999995</v>
      </c>
      <c r="AK34" s="10">
        <v>2.2499999999999999E-2</v>
      </c>
      <c r="AL34" s="11">
        <v>2.75E-2</v>
      </c>
      <c r="AM34" s="11">
        <v>6.9999999999999999E-4</v>
      </c>
      <c r="AN34" s="11">
        <v>2.2723</v>
      </c>
      <c r="AO34" s="11">
        <v>1.5299999999999999E-2</v>
      </c>
      <c r="AP34" s="11">
        <v>0.19689999999999999</v>
      </c>
      <c r="AQ34" s="11">
        <v>1.2999999999999999E-3</v>
      </c>
      <c r="AR34" s="11">
        <v>1.7250000000000001</v>
      </c>
      <c r="AS34" s="11">
        <v>7.6399999999999996E-2</v>
      </c>
      <c r="AT34" s="11">
        <v>2.7699999999999999E-2</v>
      </c>
      <c r="AU34" s="11">
        <v>1.1999999999999999E-3</v>
      </c>
      <c r="AV34" s="11">
        <v>46.302900000000001</v>
      </c>
      <c r="AW34" s="11">
        <v>0.67810000000000004</v>
      </c>
      <c r="AX34" s="11">
        <v>0.58609999999999995</v>
      </c>
      <c r="AY34" s="11">
        <v>8.6E-3</v>
      </c>
      <c r="AZ34" s="11">
        <v>0.49706257982120056</v>
      </c>
      <c r="BA34" s="11">
        <v>21.158844765342959</v>
      </c>
      <c r="BB34" s="11">
        <v>0.90974258716194212</v>
      </c>
      <c r="BC34" s="11">
        <v>0.75202011133058</v>
      </c>
      <c r="BD34" s="11">
        <v>0.60230224553629808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253</v>
      </c>
      <c r="C35" s="10">
        <v>10.097</v>
      </c>
      <c r="D35" s="10">
        <v>253.42071000000001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29.7</v>
      </c>
      <c r="Q35" s="24">
        <v>2.2000000000000002</v>
      </c>
      <c r="R35" s="24">
        <v>1.97</v>
      </c>
      <c r="S35" s="24">
        <v>42.88</v>
      </c>
      <c r="T35" s="24">
        <v>123.33</v>
      </c>
      <c r="U35" s="10">
        <v>3</v>
      </c>
      <c r="V35" s="10">
        <v>0</v>
      </c>
      <c r="W35" s="10">
        <v>0</v>
      </c>
      <c r="X35" s="10">
        <v>3</v>
      </c>
      <c r="Y35" s="10">
        <v>4</v>
      </c>
      <c r="Z35" s="10">
        <v>3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0.90459999999999996</v>
      </c>
      <c r="AK35" s="10">
        <v>0.105</v>
      </c>
      <c r="AL35" s="11">
        <v>2.76E-2</v>
      </c>
      <c r="AM35" s="11">
        <v>3.2000000000000002E-3</v>
      </c>
      <c r="AN35" s="11">
        <v>2.2136</v>
      </c>
      <c r="AO35" s="11">
        <v>0.21590000000000001</v>
      </c>
      <c r="AP35" s="11">
        <v>0.19159999999999999</v>
      </c>
      <c r="AQ35" s="11">
        <v>1.8700000000000001E-2</v>
      </c>
      <c r="AR35" s="11">
        <v>1.6423000000000001</v>
      </c>
      <c r="AS35" s="11">
        <v>0.2235</v>
      </c>
      <c r="AT35" s="11">
        <v>2.64E-2</v>
      </c>
      <c r="AU35" s="11">
        <v>3.5999999999999999E-3</v>
      </c>
      <c r="AV35" s="11">
        <v>44.331000000000003</v>
      </c>
      <c r="AW35" s="11">
        <v>1.6307</v>
      </c>
      <c r="AX35" s="11">
        <v>0.56030000000000002</v>
      </c>
      <c r="AY35" s="11">
        <v>2.06E-2</v>
      </c>
      <c r="AZ35" s="11">
        <v>0.49035776034047085</v>
      </c>
      <c r="BA35" s="11">
        <v>21.223484848484848</v>
      </c>
      <c r="BB35" s="11">
        <v>0.91000511334583267</v>
      </c>
      <c r="BC35" s="11">
        <v>0.73695592159749701</v>
      </c>
      <c r="BD35" s="11">
        <v>0.56513607440656788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253</v>
      </c>
      <c r="C36" s="10">
        <v>10.103999999999999</v>
      </c>
      <c r="D36" s="10">
        <v>253.42099999999999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29.7</v>
      </c>
      <c r="Q36" s="24">
        <v>2.2000000000000002</v>
      </c>
      <c r="R36" s="24">
        <v>1.97</v>
      </c>
      <c r="S36" s="24">
        <v>42.81</v>
      </c>
      <c r="T36" s="24">
        <v>123.44</v>
      </c>
      <c r="U36" s="10">
        <v>3</v>
      </c>
      <c r="V36" s="10">
        <v>0</v>
      </c>
      <c r="W36" s="10">
        <v>0</v>
      </c>
      <c r="X36" s="10">
        <v>3</v>
      </c>
      <c r="Y36" s="10">
        <v>4</v>
      </c>
      <c r="Z36" s="10">
        <v>3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1.0872999999999999</v>
      </c>
      <c r="AK36" s="10">
        <v>7.5200000000000003E-2</v>
      </c>
      <c r="AL36" s="11">
        <v>3.3099999999999997E-2</v>
      </c>
      <c r="AM36" s="11">
        <v>2.3E-3</v>
      </c>
      <c r="AN36" s="11">
        <v>2.7477999999999998</v>
      </c>
      <c r="AO36" s="11">
        <v>5.1999999999999998E-2</v>
      </c>
      <c r="AP36" s="11">
        <v>0.23749999999999999</v>
      </c>
      <c r="AQ36" s="11">
        <v>4.4999999999999997E-3</v>
      </c>
      <c r="AR36" s="11">
        <v>2.1581000000000001</v>
      </c>
      <c r="AS36" s="11">
        <v>0.1439</v>
      </c>
      <c r="AT36" s="11">
        <v>3.4599999999999999E-2</v>
      </c>
      <c r="AU36" s="11">
        <v>2.3E-3</v>
      </c>
      <c r="AV36" s="11">
        <v>45.897300000000001</v>
      </c>
      <c r="AW36" s="11">
        <v>0.49299999999999999</v>
      </c>
      <c r="AX36" s="11">
        <v>0.57930000000000004</v>
      </c>
      <c r="AY36" s="11">
        <v>6.1999999999999998E-3</v>
      </c>
      <c r="AZ36" s="11">
        <v>0.41846229187071504</v>
      </c>
      <c r="BA36" s="11">
        <v>16.74277456647399</v>
      </c>
      <c r="BB36" s="11">
        <v>0.88727805831568674</v>
      </c>
      <c r="BC36" s="11">
        <v>0.73350390519795317</v>
      </c>
      <c r="BD36" s="11">
        <v>0.23437487207936833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253</v>
      </c>
      <c r="C37" s="10">
        <v>10.112</v>
      </c>
      <c r="D37" s="10">
        <v>253.42133000000001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29.7</v>
      </c>
      <c r="Q37" s="24">
        <v>2.2000000000000002</v>
      </c>
      <c r="R37" s="24">
        <v>1.97</v>
      </c>
      <c r="S37" s="24">
        <v>42.72</v>
      </c>
      <c r="T37" s="24">
        <v>123.57</v>
      </c>
      <c r="U37" s="10">
        <v>3</v>
      </c>
      <c r="V37" s="10">
        <v>0</v>
      </c>
      <c r="W37" s="10">
        <v>0</v>
      </c>
      <c r="X37" s="10">
        <v>3</v>
      </c>
      <c r="Y37" s="10">
        <v>4</v>
      </c>
      <c r="Z37" s="10">
        <v>3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1.0418000000000001</v>
      </c>
      <c r="AK37" s="10">
        <v>2.53E-2</v>
      </c>
      <c r="AL37" s="11">
        <v>3.1699999999999999E-2</v>
      </c>
      <c r="AM37" s="11">
        <v>8.0000000000000004E-4</v>
      </c>
      <c r="AN37" s="11">
        <v>2.2696999999999998</v>
      </c>
      <c r="AO37" s="11">
        <v>9.7299999999999998E-2</v>
      </c>
      <c r="AP37" s="11">
        <v>0.19589999999999999</v>
      </c>
      <c r="AQ37" s="11">
        <v>8.3999999999999995E-3</v>
      </c>
      <c r="AR37" s="11">
        <v>1.8752</v>
      </c>
      <c r="AS37" s="11">
        <v>6.8400000000000002E-2</v>
      </c>
      <c r="AT37" s="11">
        <v>0.03</v>
      </c>
      <c r="AU37" s="11">
        <v>1.1000000000000001E-3</v>
      </c>
      <c r="AV37" s="11">
        <v>46.001300000000001</v>
      </c>
      <c r="AW37" s="11">
        <v>1.0213000000000001</v>
      </c>
      <c r="AX37" s="11">
        <v>0.57969999999999999</v>
      </c>
      <c r="AY37" s="11">
        <v>1.29E-2</v>
      </c>
      <c r="AZ37" s="11">
        <v>0.49484270242392991</v>
      </c>
      <c r="BA37" s="11">
        <v>19.323333333333334</v>
      </c>
      <c r="BB37" s="11">
        <v>0.90159094636706572</v>
      </c>
      <c r="BC37" s="11">
        <v>0.74303865909705313</v>
      </c>
      <c r="BD37" s="11">
        <v>0.61433193353902216</v>
      </c>
      <c r="BE37" s="27"/>
      <c r="BF37" s="5"/>
      <c r="BI37" s="22">
        <v>2</v>
      </c>
    </row>
    <row r="38" spans="2:66" ht="13.5" customHeight="1" x14ac:dyDescent="0.2">
      <c r="B38" s="10">
        <v>253</v>
      </c>
      <c r="C38" s="10">
        <v>10.119</v>
      </c>
      <c r="D38" s="10">
        <v>253.42161999999999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29.7</v>
      </c>
      <c r="Q38" s="24">
        <v>2.2000000000000002</v>
      </c>
      <c r="R38" s="24">
        <v>1.97</v>
      </c>
      <c r="S38" s="24">
        <v>42.65</v>
      </c>
      <c r="T38" s="24">
        <v>123.68</v>
      </c>
      <c r="U38" s="10">
        <v>3</v>
      </c>
      <c r="V38" s="10">
        <v>0</v>
      </c>
      <c r="W38" s="10">
        <v>0</v>
      </c>
      <c r="X38" s="10">
        <v>3</v>
      </c>
      <c r="Y38" s="10">
        <v>4</v>
      </c>
      <c r="Z38" s="10">
        <v>3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1.1893</v>
      </c>
      <c r="AK38" s="10">
        <v>1.6799999999999999E-2</v>
      </c>
      <c r="AL38" s="11">
        <v>3.6200000000000003E-2</v>
      </c>
      <c r="AM38" s="11">
        <v>5.0000000000000001E-4</v>
      </c>
      <c r="AN38" s="11">
        <v>3.0047999999999999</v>
      </c>
      <c r="AO38" s="11">
        <v>1.0800000000000001E-2</v>
      </c>
      <c r="AP38" s="11">
        <v>0.25900000000000001</v>
      </c>
      <c r="AQ38" s="11">
        <v>8.9999999999999998E-4</v>
      </c>
      <c r="AR38" s="11">
        <v>2.3803000000000001</v>
      </c>
      <c r="AS38" s="11">
        <v>8.09E-2</v>
      </c>
      <c r="AT38" s="11">
        <v>3.8100000000000002E-2</v>
      </c>
      <c r="AU38" s="11">
        <v>1.2999999999999999E-3</v>
      </c>
      <c r="AV38" s="11">
        <v>46.332000000000001</v>
      </c>
      <c r="AW38" s="11">
        <v>1.4101999999999999</v>
      </c>
      <c r="AX38" s="11">
        <v>0.58299999999999996</v>
      </c>
      <c r="AY38" s="11">
        <v>1.77E-2</v>
      </c>
      <c r="AZ38" s="11">
        <v>0.38479809976247026</v>
      </c>
      <c r="BA38" s="11">
        <v>15.301837270341206</v>
      </c>
      <c r="BB38" s="11">
        <v>0.87731444211882137</v>
      </c>
      <c r="BC38" s="11">
        <v>0.72906074391222897</v>
      </c>
      <c r="BD38" s="11">
        <v>7.3059378318049525E-2</v>
      </c>
      <c r="BE38" s="27"/>
      <c r="BF38" s="5"/>
      <c r="BI38" s="22">
        <v>3</v>
      </c>
      <c r="BJ38" s="3"/>
    </row>
    <row r="39" spans="2:66" ht="13.5" customHeight="1" x14ac:dyDescent="0.2">
      <c r="B39" s="10">
        <v>253</v>
      </c>
      <c r="C39" s="10">
        <v>10.127000000000001</v>
      </c>
      <c r="D39" s="10">
        <v>253.42196000000001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29.7</v>
      </c>
      <c r="Q39" s="24">
        <v>2.2000000000000002</v>
      </c>
      <c r="R39" s="24">
        <v>1.97</v>
      </c>
      <c r="S39" s="24">
        <v>42.57</v>
      </c>
      <c r="T39" s="24">
        <v>123.81</v>
      </c>
      <c r="U39" s="10">
        <v>3</v>
      </c>
      <c r="V39" s="10">
        <v>0</v>
      </c>
      <c r="W39" s="10">
        <v>0</v>
      </c>
      <c r="X39" s="10">
        <v>3</v>
      </c>
      <c r="Y39" s="10">
        <v>4</v>
      </c>
      <c r="Z39" s="10">
        <v>3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1.0553999999999999</v>
      </c>
      <c r="AK39" s="10">
        <v>2.46E-2</v>
      </c>
      <c r="AL39" s="11">
        <v>3.2000000000000001E-2</v>
      </c>
      <c r="AM39" s="11">
        <v>6.9999999999999999E-4</v>
      </c>
      <c r="AN39" s="11">
        <v>2.4194</v>
      </c>
      <c r="AO39" s="11">
        <v>1.01E-2</v>
      </c>
      <c r="AP39" s="11">
        <v>0.2082</v>
      </c>
      <c r="AQ39" s="11">
        <v>8.9999999999999998E-4</v>
      </c>
      <c r="AR39" s="11">
        <v>1.9994000000000001</v>
      </c>
      <c r="AS39" s="11">
        <v>4.0000000000000001E-3</v>
      </c>
      <c r="AT39" s="11">
        <v>3.1899999999999998E-2</v>
      </c>
      <c r="AU39" s="11">
        <v>1E-4</v>
      </c>
      <c r="AV39" s="11">
        <v>46.400599999999997</v>
      </c>
      <c r="AW39" s="11">
        <v>0.31819999999999998</v>
      </c>
      <c r="AX39" s="11">
        <v>0.58299999999999996</v>
      </c>
      <c r="AY39" s="11">
        <v>4.0000000000000001E-3</v>
      </c>
      <c r="AZ39" s="11">
        <v>0.47371081900910011</v>
      </c>
      <c r="BA39" s="11">
        <v>18.275862068965516</v>
      </c>
      <c r="BB39" s="11">
        <v>0.89624329159212868</v>
      </c>
      <c r="BC39" s="11">
        <v>0.74145663288187269</v>
      </c>
      <c r="BD39" s="11">
        <v>0.51420409123745814</v>
      </c>
      <c r="BE39" s="27"/>
      <c r="BF39" s="5"/>
    </row>
    <row r="40" spans="2:66" ht="13.5" customHeight="1" x14ac:dyDescent="0.2">
      <c r="B40" s="10">
        <v>253</v>
      </c>
      <c r="C40" s="10">
        <v>10.134</v>
      </c>
      <c r="D40" s="10">
        <v>253.42224999999999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29.7</v>
      </c>
      <c r="Q40" s="24">
        <v>2.2000000000000002</v>
      </c>
      <c r="R40" s="24">
        <v>1.97</v>
      </c>
      <c r="S40" s="24">
        <v>42.49</v>
      </c>
      <c r="T40" s="24">
        <v>123.92</v>
      </c>
      <c r="U40" s="10">
        <v>3</v>
      </c>
      <c r="V40" s="10">
        <v>0</v>
      </c>
      <c r="W40" s="10">
        <v>0</v>
      </c>
      <c r="X40" s="10">
        <v>3</v>
      </c>
      <c r="Y40" s="10">
        <v>4</v>
      </c>
      <c r="Z40" s="10">
        <v>3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1.0311999999999999</v>
      </c>
      <c r="AK40" s="10">
        <v>9.4600000000000004E-2</v>
      </c>
      <c r="AL40" s="11">
        <v>3.1300000000000001E-2</v>
      </c>
      <c r="AM40" s="11">
        <v>2.8999999999999998E-3</v>
      </c>
      <c r="AN40" s="11">
        <v>2.3258999999999999</v>
      </c>
      <c r="AO40" s="11">
        <v>0.14480000000000001</v>
      </c>
      <c r="AP40" s="11">
        <v>0.19989999999999999</v>
      </c>
      <c r="AQ40" s="11">
        <v>1.24E-2</v>
      </c>
      <c r="AR40" s="11">
        <v>1.9386000000000001</v>
      </c>
      <c r="AS40" s="11">
        <v>0.18459999999999999</v>
      </c>
      <c r="AT40" s="11">
        <v>3.09E-2</v>
      </c>
      <c r="AU40" s="11">
        <v>2.8999999999999998E-3</v>
      </c>
      <c r="AV40" s="11">
        <v>46.891500000000001</v>
      </c>
      <c r="AW40" s="11">
        <v>1.7534000000000001</v>
      </c>
      <c r="AX40" s="11">
        <v>0.58830000000000005</v>
      </c>
      <c r="AY40" s="11">
        <v>2.1999999999999999E-2</v>
      </c>
      <c r="AZ40" s="11">
        <v>0.49276833291042893</v>
      </c>
      <c r="BA40" s="11">
        <v>19.038834951456312</v>
      </c>
      <c r="BB40" s="11">
        <v>0.90019379844961234</v>
      </c>
      <c r="BC40" s="11">
        <v>0.7470514653323802</v>
      </c>
      <c r="BD40" s="11">
        <v>0.60713640458649176</v>
      </c>
      <c r="BE40" s="27"/>
      <c r="BF40" s="5"/>
    </row>
    <row r="41" spans="2:66" ht="13.5" customHeight="1" x14ac:dyDescent="0.2">
      <c r="B41" s="10">
        <v>253</v>
      </c>
      <c r="C41" s="10">
        <v>10.141999999999999</v>
      </c>
      <c r="D41" s="10">
        <v>253.42258000000001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29.7</v>
      </c>
      <c r="Q41" s="24">
        <v>2.2000000000000002</v>
      </c>
      <c r="R41" s="24">
        <v>1.97</v>
      </c>
      <c r="S41" s="24">
        <v>42.41</v>
      </c>
      <c r="T41" s="24">
        <v>124.04</v>
      </c>
      <c r="U41" s="10">
        <v>3</v>
      </c>
      <c r="V41" s="10">
        <v>0</v>
      </c>
      <c r="W41" s="10">
        <v>0</v>
      </c>
      <c r="X41" s="10">
        <v>3</v>
      </c>
      <c r="Y41" s="10">
        <v>4</v>
      </c>
      <c r="Z41" s="10">
        <v>3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1.0547</v>
      </c>
      <c r="AK41" s="10">
        <v>3.0499999999999999E-2</v>
      </c>
      <c r="AL41" s="11">
        <v>3.1899999999999998E-2</v>
      </c>
      <c r="AM41" s="11">
        <v>8.9999999999999998E-4</v>
      </c>
      <c r="AN41" s="11">
        <v>2.5228999999999999</v>
      </c>
      <c r="AO41" s="11">
        <v>0.1075</v>
      </c>
      <c r="AP41" s="11">
        <v>0.2165</v>
      </c>
      <c r="AQ41" s="11">
        <v>9.1999999999999998E-3</v>
      </c>
      <c r="AR41" s="11">
        <v>2.0392000000000001</v>
      </c>
      <c r="AS41" s="11">
        <v>5.7200000000000001E-2</v>
      </c>
      <c r="AT41" s="11">
        <v>3.2500000000000001E-2</v>
      </c>
      <c r="AU41" s="11">
        <v>8.9999999999999998E-4</v>
      </c>
      <c r="AV41" s="11">
        <v>44.5931</v>
      </c>
      <c r="AW41" s="11">
        <v>0.58660000000000001</v>
      </c>
      <c r="AX41" s="11">
        <v>0.55859999999999999</v>
      </c>
      <c r="AY41" s="11">
        <v>7.3000000000000001E-3</v>
      </c>
      <c r="AZ41" s="11">
        <v>0.44136240485098693</v>
      </c>
      <c r="BA41" s="11">
        <v>17.187692307692306</v>
      </c>
      <c r="BB41" s="11">
        <v>0.89003552698359001</v>
      </c>
      <c r="BC41" s="11">
        <v>0.72326092933736597</v>
      </c>
      <c r="BD41" s="11">
        <v>0.35356458757636583</v>
      </c>
      <c r="BE41" s="27"/>
      <c r="BF41" s="5"/>
    </row>
    <row r="42" spans="2:66" ht="13.5" customHeight="1" x14ac:dyDescent="0.2">
      <c r="B42" s="10">
        <v>253</v>
      </c>
      <c r="C42" s="10">
        <v>9.9489999999999998</v>
      </c>
      <c r="D42" s="10">
        <v>253.41453999999999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29.7</v>
      </c>
      <c r="Q42" s="24">
        <v>2.2000000000000002</v>
      </c>
      <c r="R42" s="24">
        <v>1.97</v>
      </c>
      <c r="S42" s="24">
        <v>44.45</v>
      </c>
      <c r="T42" s="24">
        <v>121.08</v>
      </c>
      <c r="U42" s="10">
        <v>3</v>
      </c>
      <c r="V42" s="10">
        <v>0</v>
      </c>
      <c r="W42" s="10">
        <v>0</v>
      </c>
      <c r="X42" s="10">
        <v>3</v>
      </c>
      <c r="Y42" s="10">
        <v>4</v>
      </c>
      <c r="Z42" s="10">
        <v>3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9.6853999999999996</v>
      </c>
      <c r="AK42" s="10">
        <v>4.19E-2</v>
      </c>
      <c r="AL42" s="11">
        <v>0.30399999999999999</v>
      </c>
      <c r="AM42" s="11">
        <v>1.2999999999999999E-3</v>
      </c>
      <c r="AN42" s="11">
        <v>3.9222999999999999</v>
      </c>
      <c r="AO42" s="11">
        <v>5.9999999999999995E-4</v>
      </c>
      <c r="AP42" s="11">
        <v>0.3488</v>
      </c>
      <c r="AQ42" s="11">
        <v>1E-4</v>
      </c>
      <c r="AR42" s="11">
        <v>18.315799999999999</v>
      </c>
      <c r="AS42" s="11">
        <v>5.3199999999999997E-2</v>
      </c>
      <c r="AT42" s="11">
        <v>0.30249999999999999</v>
      </c>
      <c r="AU42" s="11">
        <v>8.9999999999999998E-4</v>
      </c>
      <c r="AV42" s="11">
        <v>29.850100000000001</v>
      </c>
      <c r="AW42" s="11">
        <v>0.11650000000000001</v>
      </c>
      <c r="AX42" s="11">
        <v>0.38850000000000001</v>
      </c>
      <c r="AY42" s="11">
        <v>1.5E-3</v>
      </c>
      <c r="AZ42" s="11">
        <v>5.3845110538451119E-2</v>
      </c>
      <c r="BA42" s="11">
        <v>1.2842975206611571</v>
      </c>
      <c r="BB42" s="11">
        <v>0.12445730824891464</v>
      </c>
      <c r="BC42" s="11">
        <v>0.10831234256926955</v>
      </c>
      <c r="BD42" s="11">
        <v>0.29163684599495987</v>
      </c>
      <c r="BE42" s="27"/>
      <c r="BF42" s="5"/>
    </row>
    <row r="43" spans="2:66" ht="13.5" customHeight="1" x14ac:dyDescent="0.2">
      <c r="B43" s="10">
        <v>253</v>
      </c>
      <c r="C43" s="10">
        <v>9.9559999999999995</v>
      </c>
      <c r="D43" s="10">
        <v>253.41482999999999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29.7</v>
      </c>
      <c r="Q43" s="24">
        <v>2.2000000000000002</v>
      </c>
      <c r="R43" s="24">
        <v>1.97</v>
      </c>
      <c r="S43" s="24">
        <v>44.38</v>
      </c>
      <c r="T43" s="24">
        <v>121.18</v>
      </c>
      <c r="U43" s="10">
        <v>3</v>
      </c>
      <c r="V43" s="10">
        <v>0</v>
      </c>
      <c r="W43" s="10">
        <v>0</v>
      </c>
      <c r="X43" s="10">
        <v>3</v>
      </c>
      <c r="Y43" s="10">
        <v>4</v>
      </c>
      <c r="Z43" s="10">
        <v>3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1.5425</v>
      </c>
      <c r="AK43" s="10">
        <v>4.2999999999999997E-2</v>
      </c>
      <c r="AL43" s="11">
        <v>4.8300000000000003E-2</v>
      </c>
      <c r="AM43" s="11">
        <v>1.2999999999999999E-3</v>
      </c>
      <c r="AN43" s="11">
        <v>2.1736</v>
      </c>
      <c r="AO43" s="11">
        <v>0.1479</v>
      </c>
      <c r="AP43" s="11">
        <v>0.193</v>
      </c>
      <c r="AQ43" s="11">
        <v>1.3100000000000001E-2</v>
      </c>
      <c r="AR43" s="11">
        <v>2.9824000000000002</v>
      </c>
      <c r="AS43" s="11">
        <v>6.5299999999999997E-2</v>
      </c>
      <c r="AT43" s="11">
        <v>4.9200000000000001E-2</v>
      </c>
      <c r="AU43" s="11">
        <v>1.1000000000000001E-3</v>
      </c>
      <c r="AV43" s="11">
        <v>37.005299999999998</v>
      </c>
      <c r="AW43" s="11">
        <v>2.1008</v>
      </c>
      <c r="AX43" s="11">
        <v>0.48099999999999998</v>
      </c>
      <c r="AY43" s="11">
        <v>2.7300000000000001E-2</v>
      </c>
      <c r="AZ43" s="11">
        <v>0.42729970326409494</v>
      </c>
      <c r="BA43" s="11">
        <v>9.7764227642276413</v>
      </c>
      <c r="BB43" s="11">
        <v>0.81440965673330812</v>
      </c>
      <c r="BC43" s="11">
        <v>0.62871287128712861</v>
      </c>
      <c r="BD43" s="11">
        <v>0.49512257735697129</v>
      </c>
      <c r="BE43" s="27"/>
      <c r="BF43" s="5"/>
    </row>
    <row r="44" spans="2:66" ht="13.5" customHeight="1" x14ac:dyDescent="0.2">
      <c r="B44" s="10">
        <v>253</v>
      </c>
      <c r="C44" s="10">
        <v>9.9619999999999997</v>
      </c>
      <c r="D44" s="10">
        <v>253.41507999999999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29.7</v>
      </c>
      <c r="Q44" s="24">
        <v>2.2000000000000002</v>
      </c>
      <c r="R44" s="24">
        <v>1.97</v>
      </c>
      <c r="S44" s="24">
        <v>44.31</v>
      </c>
      <c r="T44" s="24">
        <v>121.27</v>
      </c>
      <c r="U44" s="10">
        <v>3</v>
      </c>
      <c r="V44" s="10">
        <v>0</v>
      </c>
      <c r="W44" s="10">
        <v>0</v>
      </c>
      <c r="X44" s="10">
        <v>3</v>
      </c>
      <c r="Y44" s="10">
        <v>4</v>
      </c>
      <c r="Z44" s="10">
        <v>3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10.9009</v>
      </c>
      <c r="AK44" s="10">
        <v>0.1177</v>
      </c>
      <c r="AL44" s="11">
        <v>0.34129999999999999</v>
      </c>
      <c r="AM44" s="11">
        <v>3.7000000000000002E-3</v>
      </c>
      <c r="AN44" s="11">
        <v>4.1577000000000002</v>
      </c>
      <c r="AO44" s="11">
        <v>4.07E-2</v>
      </c>
      <c r="AP44" s="11">
        <v>0.36880000000000002</v>
      </c>
      <c r="AQ44" s="11">
        <v>3.5999999999999999E-3</v>
      </c>
      <c r="AR44" s="11">
        <v>20.3443</v>
      </c>
      <c r="AS44" s="11">
        <v>0.2311</v>
      </c>
      <c r="AT44" s="11">
        <v>0.3352</v>
      </c>
      <c r="AU44" s="11">
        <v>3.8E-3</v>
      </c>
      <c r="AV44" s="11">
        <v>31.3123</v>
      </c>
      <c r="AW44" s="11">
        <v>0.2974</v>
      </c>
      <c r="AX44" s="11">
        <v>0.40649999999999997</v>
      </c>
      <c r="AY44" s="11">
        <v>3.8999999999999998E-3</v>
      </c>
      <c r="AZ44" s="11">
        <v>4.8626338191667687E-2</v>
      </c>
      <c r="BA44" s="11">
        <v>1.212708830548926</v>
      </c>
      <c r="BB44" s="11">
        <v>9.6130510988270149E-2</v>
      </c>
      <c r="BC44" s="11">
        <v>8.613191592172019E-2</v>
      </c>
      <c r="BD44" s="11">
        <v>0.4604368027225843</v>
      </c>
      <c r="BE44" s="27"/>
      <c r="BF44" s="5"/>
    </row>
    <row r="45" spans="2:66" ht="13.5" customHeight="1" x14ac:dyDescent="0.2">
      <c r="B45" s="10">
        <v>253</v>
      </c>
      <c r="C45" s="10">
        <v>9.9689999999999994</v>
      </c>
      <c r="D45" s="10">
        <v>253.41538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29.7</v>
      </c>
      <c r="Q45" s="24">
        <v>2.2000000000000002</v>
      </c>
      <c r="R45" s="24">
        <v>1.97</v>
      </c>
      <c r="S45" s="24">
        <v>44.24</v>
      </c>
      <c r="T45" s="24">
        <v>121.38</v>
      </c>
      <c r="U45" s="10">
        <v>3</v>
      </c>
      <c r="V45" s="10">
        <v>0</v>
      </c>
      <c r="W45" s="10">
        <v>0</v>
      </c>
      <c r="X45" s="10">
        <v>3</v>
      </c>
      <c r="Y45" s="10">
        <v>4</v>
      </c>
      <c r="Z45" s="10">
        <v>3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2.8744999999999998</v>
      </c>
      <c r="AK45" s="10">
        <v>0.13819999999999999</v>
      </c>
      <c r="AL45" s="11">
        <v>8.9899999999999994E-2</v>
      </c>
      <c r="AM45" s="11">
        <v>4.3E-3</v>
      </c>
      <c r="AN45" s="11">
        <v>2.3769</v>
      </c>
      <c r="AO45" s="11">
        <v>2.1899999999999999E-2</v>
      </c>
      <c r="AP45" s="11">
        <v>0.21060000000000001</v>
      </c>
      <c r="AQ45" s="11">
        <v>1.9E-3</v>
      </c>
      <c r="AR45" s="11">
        <v>5.6258999999999997</v>
      </c>
      <c r="AS45" s="11">
        <v>0.52300000000000002</v>
      </c>
      <c r="AT45" s="11">
        <v>9.2600000000000002E-2</v>
      </c>
      <c r="AU45" s="11">
        <v>8.6E-3</v>
      </c>
      <c r="AV45" s="11">
        <v>32.934699999999999</v>
      </c>
      <c r="AW45" s="11">
        <v>0.41389999999999999</v>
      </c>
      <c r="AX45" s="11">
        <v>0.4269</v>
      </c>
      <c r="AY45" s="11">
        <v>5.4000000000000003E-3</v>
      </c>
      <c r="AZ45" s="11">
        <v>0.33929411764705886</v>
      </c>
      <c r="BA45" s="11">
        <v>4.6101511879049673</v>
      </c>
      <c r="BB45" s="11">
        <v>0.64350336862367663</v>
      </c>
      <c r="BC45" s="11">
        <v>0.49185875429131931</v>
      </c>
      <c r="BD45" s="11">
        <v>0.50698267000424624</v>
      </c>
      <c r="BE45" s="27"/>
      <c r="BF45" s="5"/>
    </row>
    <row r="46" spans="2:66" ht="13.5" customHeight="1" x14ac:dyDescent="0.2">
      <c r="B46" s="10">
        <v>253</v>
      </c>
      <c r="C46" s="10">
        <v>9.9760000000000009</v>
      </c>
      <c r="D46" s="10">
        <v>253.41567000000001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29.7</v>
      </c>
      <c r="Q46" s="24">
        <v>2.2000000000000002</v>
      </c>
      <c r="R46" s="24">
        <v>1.97</v>
      </c>
      <c r="S46" s="24">
        <v>44.16</v>
      </c>
      <c r="T46" s="24">
        <v>121.48</v>
      </c>
      <c r="U46" s="10">
        <v>3</v>
      </c>
      <c r="V46" s="10">
        <v>0</v>
      </c>
      <c r="W46" s="10">
        <v>0</v>
      </c>
      <c r="X46" s="10">
        <v>3</v>
      </c>
      <c r="Y46" s="10">
        <v>4</v>
      </c>
      <c r="Z46" s="10">
        <v>3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5.0734000000000004</v>
      </c>
      <c r="AK46" s="10">
        <v>3.9699999999999999E-2</v>
      </c>
      <c r="AL46" s="11">
        <v>0.15840000000000001</v>
      </c>
      <c r="AM46" s="11">
        <v>1.1999999999999999E-3</v>
      </c>
      <c r="AN46" s="11">
        <v>2.2713000000000001</v>
      </c>
      <c r="AO46" s="11">
        <v>3.8999999999999998E-3</v>
      </c>
      <c r="AP46" s="11">
        <v>0.20100000000000001</v>
      </c>
      <c r="AQ46" s="11">
        <v>2.9999999999999997E-4</v>
      </c>
      <c r="AR46" s="11">
        <v>9.7111000000000001</v>
      </c>
      <c r="AS46" s="11">
        <v>8.72E-2</v>
      </c>
      <c r="AT46" s="11">
        <v>0.15959999999999999</v>
      </c>
      <c r="AU46" s="11">
        <v>1.4E-3</v>
      </c>
      <c r="AV46" s="11">
        <v>17.615500000000001</v>
      </c>
      <c r="AW46" s="11">
        <v>3.3300000000000003E-2</v>
      </c>
      <c r="AX46" s="11">
        <v>0.22800000000000001</v>
      </c>
      <c r="AY46" s="11">
        <v>4.0000000000000002E-4</v>
      </c>
      <c r="AZ46" s="11">
        <v>6.2937062937062915E-2</v>
      </c>
      <c r="BA46" s="11">
        <v>1.4285714285714286</v>
      </c>
      <c r="BB46" s="11">
        <v>0.17647058823529416</v>
      </c>
      <c r="BC46" s="11">
        <v>0.11559260928346105</v>
      </c>
      <c r="BD46" s="11">
        <v>3.6868980196551548E-2</v>
      </c>
      <c r="BE46" s="27"/>
      <c r="BF46" s="5"/>
    </row>
    <row r="47" spans="2:66" ht="13.5" customHeight="1" x14ac:dyDescent="0.2">
      <c r="B47" s="10">
        <v>253</v>
      </c>
      <c r="C47" s="10">
        <v>9.9830000000000005</v>
      </c>
      <c r="D47" s="10">
        <v>253.41596000000001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29.7</v>
      </c>
      <c r="Q47" s="24">
        <v>2.2000000000000002</v>
      </c>
      <c r="R47" s="24">
        <v>1.97</v>
      </c>
      <c r="S47" s="24">
        <v>44.09</v>
      </c>
      <c r="T47" s="24">
        <v>121.59</v>
      </c>
      <c r="U47" s="10">
        <v>3</v>
      </c>
      <c r="V47" s="10">
        <v>0</v>
      </c>
      <c r="W47" s="10">
        <v>0</v>
      </c>
      <c r="X47" s="10">
        <v>3</v>
      </c>
      <c r="Y47" s="10">
        <v>4</v>
      </c>
      <c r="Z47" s="10">
        <v>3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1.2970999999999999</v>
      </c>
      <c r="AK47" s="10">
        <v>8.2699999999999996E-2</v>
      </c>
      <c r="AL47" s="11">
        <v>4.0399999999999998E-2</v>
      </c>
      <c r="AM47" s="11">
        <v>2.5999999999999999E-3</v>
      </c>
      <c r="AN47" s="11">
        <v>2.2999999999999998</v>
      </c>
      <c r="AO47" s="11">
        <v>3.78E-2</v>
      </c>
      <c r="AP47" s="11">
        <v>0.20319999999999999</v>
      </c>
      <c r="AQ47" s="11">
        <v>3.3E-3</v>
      </c>
      <c r="AR47" s="11">
        <v>2.5689000000000002</v>
      </c>
      <c r="AS47" s="11">
        <v>0.21859999999999999</v>
      </c>
      <c r="AT47" s="11">
        <v>4.2200000000000001E-2</v>
      </c>
      <c r="AU47" s="11">
        <v>3.5999999999999999E-3</v>
      </c>
      <c r="AV47" s="11">
        <v>40.216799999999999</v>
      </c>
      <c r="AW47" s="11">
        <v>0.4118</v>
      </c>
      <c r="AX47" s="11">
        <v>0.51990000000000003</v>
      </c>
      <c r="AY47" s="11">
        <v>5.3E-3</v>
      </c>
      <c r="AZ47" s="11">
        <v>0.43797538376434797</v>
      </c>
      <c r="BA47" s="11">
        <v>12.319905213270143</v>
      </c>
      <c r="BB47" s="11">
        <v>0.84984878135563058</v>
      </c>
      <c r="BC47" s="11">
        <v>0.67465398738348559</v>
      </c>
      <c r="BD47" s="11">
        <v>0.44971974675925208</v>
      </c>
      <c r="BE47" s="27"/>
      <c r="BF47" s="5"/>
    </row>
    <row r="48" spans="2:66" ht="13.5" customHeight="1" x14ac:dyDescent="0.2">
      <c r="B48" s="10">
        <v>253</v>
      </c>
      <c r="C48" s="10">
        <v>9.99</v>
      </c>
      <c r="D48" s="10">
        <v>253.41624999999999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29.7</v>
      </c>
      <c r="Q48" s="24">
        <v>2.2000000000000002</v>
      </c>
      <c r="R48" s="24">
        <v>1.97</v>
      </c>
      <c r="S48" s="24">
        <v>44.01</v>
      </c>
      <c r="T48" s="24">
        <v>121.69</v>
      </c>
      <c r="U48" s="10">
        <v>3</v>
      </c>
      <c r="V48" s="10">
        <v>0</v>
      </c>
      <c r="W48" s="10">
        <v>0</v>
      </c>
      <c r="X48" s="10">
        <v>3</v>
      </c>
      <c r="Y48" s="10">
        <v>4</v>
      </c>
      <c r="Z48" s="10">
        <v>3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10.8592</v>
      </c>
      <c r="AK48" s="10">
        <v>8.7300000000000003E-2</v>
      </c>
      <c r="AL48" s="11">
        <v>0.3382</v>
      </c>
      <c r="AM48" s="11">
        <v>2.7000000000000001E-3</v>
      </c>
      <c r="AN48" s="11">
        <v>4.1467000000000001</v>
      </c>
      <c r="AO48" s="11">
        <v>2.75E-2</v>
      </c>
      <c r="AP48" s="11">
        <v>0.36599999999999999</v>
      </c>
      <c r="AQ48" s="11">
        <v>2.3999999999999998E-3</v>
      </c>
      <c r="AR48" s="11">
        <v>20.312999999999999</v>
      </c>
      <c r="AS48" s="11">
        <v>0.1694</v>
      </c>
      <c r="AT48" s="11">
        <v>0.33289999999999997</v>
      </c>
      <c r="AU48" s="11">
        <v>2.8E-3</v>
      </c>
      <c r="AV48" s="11">
        <v>31.329000000000001</v>
      </c>
      <c r="AW48" s="11">
        <v>0.17680000000000001</v>
      </c>
      <c r="AX48" s="11">
        <v>0.40439999999999998</v>
      </c>
      <c r="AY48" s="11">
        <v>2.3E-3</v>
      </c>
      <c r="AZ48" s="11">
        <v>4.9844236760124602E-2</v>
      </c>
      <c r="BA48" s="11">
        <v>1.21477921297687</v>
      </c>
      <c r="BB48" s="11">
        <v>9.6975450969754531E-2</v>
      </c>
      <c r="BC48" s="11">
        <v>8.6680675664753917E-2</v>
      </c>
      <c r="BD48" s="11">
        <v>0.47550887189315844</v>
      </c>
      <c r="BE48" s="27"/>
      <c r="BF48" s="5"/>
    </row>
    <row r="49" spans="2:57" ht="13.5" customHeight="1" x14ac:dyDescent="0.2">
      <c r="B49" s="10">
        <v>253</v>
      </c>
      <c r="C49" s="10">
        <v>9.9969999999999999</v>
      </c>
      <c r="D49" s="10">
        <v>253.41654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29.7</v>
      </c>
      <c r="Q49" s="24">
        <v>2.2000000000000002</v>
      </c>
      <c r="R49" s="24">
        <v>1.97</v>
      </c>
      <c r="S49" s="24">
        <v>43.94</v>
      </c>
      <c r="T49" s="24">
        <v>121.8</v>
      </c>
      <c r="U49" s="10">
        <v>3</v>
      </c>
      <c r="V49" s="10">
        <v>0</v>
      </c>
      <c r="W49" s="10">
        <v>0</v>
      </c>
      <c r="X49" s="10">
        <v>3</v>
      </c>
      <c r="Y49" s="10">
        <v>4</v>
      </c>
      <c r="Z49" s="10">
        <v>3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2.5872000000000002</v>
      </c>
      <c r="AK49" s="10">
        <v>0.2354</v>
      </c>
      <c r="AL49" s="11">
        <v>8.0500000000000002E-2</v>
      </c>
      <c r="AM49" s="11">
        <v>7.3000000000000001E-3</v>
      </c>
      <c r="AN49" s="11">
        <v>2.3102999999999998</v>
      </c>
      <c r="AO49" s="11">
        <v>7.4899999999999994E-2</v>
      </c>
      <c r="AP49" s="11">
        <v>0.2036</v>
      </c>
      <c r="AQ49" s="11">
        <v>6.6E-3</v>
      </c>
      <c r="AR49" s="11">
        <v>5.0126999999999997</v>
      </c>
      <c r="AS49" s="11">
        <v>0.52390000000000003</v>
      </c>
      <c r="AT49" s="11">
        <v>8.2000000000000003E-2</v>
      </c>
      <c r="AU49" s="11">
        <v>8.6E-3</v>
      </c>
      <c r="AV49" s="11">
        <v>32.437600000000003</v>
      </c>
      <c r="AW49" s="11">
        <v>1.1565000000000001</v>
      </c>
      <c r="AX49" s="11">
        <v>0.41810000000000003</v>
      </c>
      <c r="AY49" s="11">
        <v>1.49E-2</v>
      </c>
      <c r="AZ49" s="11">
        <v>0.34502171465336984</v>
      </c>
      <c r="BA49" s="11">
        <v>5.0987804878048779</v>
      </c>
      <c r="BB49" s="11">
        <v>0.67206558688262352</v>
      </c>
      <c r="BC49" s="11">
        <v>0.50409959004099592</v>
      </c>
      <c r="BD49" s="11">
        <v>0.44294300395777547</v>
      </c>
      <c r="BE49" s="27"/>
    </row>
    <row r="50" spans="2:57" ht="13.5" customHeight="1" x14ac:dyDescent="0.2">
      <c r="B50" s="10">
        <v>253</v>
      </c>
      <c r="C50" s="10">
        <v>9.9090000000000007</v>
      </c>
      <c r="D50" s="10">
        <v>253.41287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29.7</v>
      </c>
      <c r="Q50" s="24">
        <v>2.2000000000000002</v>
      </c>
      <c r="R50" s="24">
        <v>1.97</v>
      </c>
      <c r="S50" s="24">
        <v>44.88</v>
      </c>
      <c r="T50" s="24">
        <v>120.49</v>
      </c>
      <c r="U50" s="10">
        <v>3</v>
      </c>
      <c r="V50" s="10">
        <v>0</v>
      </c>
      <c r="W50" s="10">
        <v>0</v>
      </c>
      <c r="X50" s="10">
        <v>3</v>
      </c>
      <c r="Y50" s="10">
        <v>4</v>
      </c>
      <c r="Z50" s="10">
        <v>3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8.3667999999999996</v>
      </c>
      <c r="AK50" s="10">
        <v>7.8E-2</v>
      </c>
      <c r="AL50" s="11">
        <v>0.2646</v>
      </c>
      <c r="AM50" s="11">
        <v>2.5000000000000001E-3</v>
      </c>
      <c r="AN50" s="11">
        <v>3.1587000000000001</v>
      </c>
      <c r="AO50" s="11">
        <v>2.3099999999999999E-2</v>
      </c>
      <c r="AP50" s="11">
        <v>0.28299999999999997</v>
      </c>
      <c r="AQ50" s="11">
        <v>2.0999999999999999E-3</v>
      </c>
      <c r="AR50" s="11">
        <v>15.548</v>
      </c>
      <c r="AS50" s="11">
        <v>0.1077</v>
      </c>
      <c r="AT50" s="11">
        <v>0.25879999999999997</v>
      </c>
      <c r="AU50" s="11">
        <v>1.8E-3</v>
      </c>
      <c r="AV50" s="11">
        <v>24.229900000000001</v>
      </c>
      <c r="AW50" s="11">
        <v>0.15390000000000001</v>
      </c>
      <c r="AX50" s="11">
        <v>0.31790000000000002</v>
      </c>
      <c r="AY50" s="11">
        <v>2E-3</v>
      </c>
      <c r="AZ50" s="11">
        <v>5.8079547345648262E-2</v>
      </c>
      <c r="BA50" s="11">
        <v>1.2283616692426587</v>
      </c>
      <c r="BB50" s="11">
        <v>0.10247962545517607</v>
      </c>
      <c r="BC50" s="11">
        <v>8.2334912231819504E-2</v>
      </c>
      <c r="BD50" s="11">
        <v>0.57749392254350018</v>
      </c>
      <c r="BE50" s="27"/>
    </row>
    <row r="51" spans="2:57" ht="13.5" customHeight="1" x14ac:dyDescent="0.2">
      <c r="B51" s="10">
        <v>253</v>
      </c>
      <c r="C51" s="10">
        <v>9.6820000000000004</v>
      </c>
      <c r="D51" s="10">
        <v>253.40342000000001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29.7</v>
      </c>
      <c r="Q51" s="24">
        <v>2.2000000000000002</v>
      </c>
      <c r="R51" s="24">
        <v>1.97</v>
      </c>
      <c r="S51" s="24">
        <v>47.38</v>
      </c>
      <c r="T51" s="24">
        <v>117.3</v>
      </c>
      <c r="U51" s="10">
        <v>3</v>
      </c>
      <c r="V51" s="10">
        <v>0</v>
      </c>
      <c r="W51" s="10">
        <v>0</v>
      </c>
      <c r="X51" s="10">
        <v>3</v>
      </c>
      <c r="Y51" s="10">
        <v>4</v>
      </c>
      <c r="Z51" s="10">
        <v>3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20.691500000000001</v>
      </c>
      <c r="AK51" s="26">
        <v>1.8500000000000003E-2</v>
      </c>
      <c r="AL51" s="26">
        <v>0.69199999999999995</v>
      </c>
      <c r="AM51" s="26">
        <v>5.0000000000000001E-4</v>
      </c>
      <c r="AN51" s="26">
        <v>7.1050000000000004</v>
      </c>
      <c r="AO51" s="26">
        <v>8.4999999999999989E-3</v>
      </c>
      <c r="AP51" s="26">
        <v>0.6835</v>
      </c>
      <c r="AQ51" s="26">
        <v>1E-3</v>
      </c>
      <c r="AR51" s="26">
        <v>39.298000000000002</v>
      </c>
      <c r="AS51" s="26">
        <v>3.7999999999999999E-2</v>
      </c>
      <c r="AT51" s="26">
        <v>0.69400000000000006</v>
      </c>
      <c r="AU51" s="26">
        <v>5.0000000000000001E-4</v>
      </c>
      <c r="AV51" s="26">
        <v>47.665300000000002</v>
      </c>
      <c r="AW51" s="26">
        <v>3.95E-2</v>
      </c>
      <c r="AX51" s="26">
        <v>0.66510000000000002</v>
      </c>
      <c r="AY51" s="26">
        <v>5.9999999999999995E-4</v>
      </c>
      <c r="AZ51" s="11">
        <v>-1.3643778733501389E-2</v>
      </c>
      <c r="BA51" s="11">
        <v>23.958933717579249</v>
      </c>
      <c r="BB51" s="11">
        <v>-2.1264071812228703E-2</v>
      </c>
      <c r="BC51" s="11">
        <v>-2.3317734387606936E-2</v>
      </c>
      <c r="BD51" s="11">
        <v>0.41923560072716781</v>
      </c>
      <c r="BE51" s="27"/>
    </row>
    <row r="52" spans="2:57" ht="13.5" customHeight="1" x14ac:dyDescent="0.2">
      <c r="B52" s="10">
        <v>253</v>
      </c>
      <c r="C52" s="10">
        <v>9.6720000000000006</v>
      </c>
      <c r="D52" s="10">
        <v>253.40299999999999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29.7</v>
      </c>
      <c r="Q52" s="24">
        <v>2.2000000000000002</v>
      </c>
      <c r="R52" s="24">
        <v>1.97</v>
      </c>
      <c r="S52" s="24">
        <v>47.49</v>
      </c>
      <c r="T52" s="24">
        <v>117.17</v>
      </c>
      <c r="U52" s="10">
        <v>3</v>
      </c>
      <c r="V52" s="10">
        <v>0</v>
      </c>
      <c r="W52" s="10">
        <v>0</v>
      </c>
      <c r="X52" s="10">
        <v>3</v>
      </c>
      <c r="Y52" s="10">
        <v>4</v>
      </c>
      <c r="Z52" s="10">
        <v>3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29.7302</v>
      </c>
      <c r="AK52" s="10">
        <v>4.9799999999999997E-2</v>
      </c>
      <c r="AL52" s="11">
        <v>0.99719999999999998</v>
      </c>
      <c r="AM52" s="11">
        <v>1.6999999999999999E-3</v>
      </c>
      <c r="AN52" s="11">
        <v>10.332800000000001</v>
      </c>
      <c r="AO52" s="11">
        <v>1.1599999999999999E-2</v>
      </c>
      <c r="AP52" s="11">
        <v>0.99690000000000001</v>
      </c>
      <c r="AQ52" s="11">
        <v>1.1000000000000001E-3</v>
      </c>
      <c r="AR52" s="11">
        <v>56.333199999999998</v>
      </c>
      <c r="AS52" s="11">
        <v>5.6000000000000001E-2</v>
      </c>
      <c r="AT52" s="11">
        <v>0.99719999999999998</v>
      </c>
      <c r="AU52" s="11">
        <v>1E-3</v>
      </c>
      <c r="AV52" s="11">
        <v>71.244200000000006</v>
      </c>
      <c r="AW52" s="11">
        <v>6.0499999999999998E-2</v>
      </c>
      <c r="AX52" s="11">
        <v>0.99690000000000001</v>
      </c>
      <c r="AY52" s="11">
        <v>8.0000000000000004E-4</v>
      </c>
      <c r="AZ52" s="25">
        <v>0.74667369479142398</v>
      </c>
      <c r="BA52" s="25">
        <v>1.2646929341844597</v>
      </c>
      <c r="BB52" s="25">
        <v>0.1168780677455412</v>
      </c>
      <c r="BC52" s="25">
        <v>0.17463268304946861</v>
      </c>
      <c r="BD52" s="25">
        <v>12.96752035851828</v>
      </c>
      <c r="BE52" s="27"/>
    </row>
    <row r="53" spans="2:57" ht="13.5" customHeight="1" x14ac:dyDescent="0.2">
      <c r="B53" s="10">
        <v>253</v>
      </c>
      <c r="C53" s="10">
        <v>9.8970000000000002</v>
      </c>
      <c r="D53" s="10">
        <v>253.41237000000001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29.7</v>
      </c>
      <c r="Q53" s="24">
        <v>2.2000000000000002</v>
      </c>
      <c r="R53" s="24">
        <v>1.97</v>
      </c>
      <c r="S53" s="24">
        <v>45.01</v>
      </c>
      <c r="T53" s="24">
        <v>120.32</v>
      </c>
      <c r="U53" s="10">
        <v>3</v>
      </c>
      <c r="V53" s="10">
        <v>0</v>
      </c>
      <c r="W53" s="10">
        <v>0</v>
      </c>
      <c r="X53" s="10">
        <v>3</v>
      </c>
      <c r="Y53" s="10">
        <v>4</v>
      </c>
      <c r="Z53" s="10">
        <v>3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31.639700000000001</v>
      </c>
      <c r="AK53" s="10">
        <v>5.1700000000000003E-2</v>
      </c>
      <c r="AL53" s="11">
        <v>1.0028999999999999</v>
      </c>
      <c r="AM53" s="11">
        <v>1.6000000000000001E-3</v>
      </c>
      <c r="AN53" s="11">
        <v>11.1662</v>
      </c>
      <c r="AO53" s="11">
        <v>1.7100000000000001E-2</v>
      </c>
      <c r="AP53" s="11">
        <v>1.0026999999999999</v>
      </c>
      <c r="AQ53" s="11">
        <v>1.5E-3</v>
      </c>
      <c r="AR53" s="11">
        <v>60.121499999999997</v>
      </c>
      <c r="AS53" s="11">
        <v>8.9099999999999999E-2</v>
      </c>
      <c r="AT53" s="11">
        <v>1.0028999999999999</v>
      </c>
      <c r="AU53" s="11">
        <v>1.5E-3</v>
      </c>
      <c r="AV53" s="11">
        <v>76.231999999999999</v>
      </c>
      <c r="AW53" s="11">
        <v>0.12239999999999999</v>
      </c>
      <c r="AX53" s="11">
        <v>1.0026999999999999</v>
      </c>
      <c r="AY53" s="11">
        <v>1.6000000000000001E-3</v>
      </c>
      <c r="AZ53" s="25">
        <v>0.74447528667638452</v>
      </c>
      <c r="BA53" s="25">
        <v>1.2679657027851934</v>
      </c>
      <c r="BB53" s="25">
        <v>0.11815244933206703</v>
      </c>
      <c r="BC53" s="25">
        <v>0.17658116160712004</v>
      </c>
      <c r="BD53" s="25">
        <v>12.868571569903272</v>
      </c>
      <c r="BE53" s="27"/>
    </row>
    <row r="54" spans="2:57" ht="13.5" customHeight="1" x14ac:dyDescent="0.2">
      <c r="B54" s="10">
        <v>253</v>
      </c>
      <c r="C54" s="10">
        <v>10.164999999999999</v>
      </c>
      <c r="D54" s="10">
        <v>253.42354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29.7</v>
      </c>
      <c r="Q54" s="24">
        <v>2.2000000000000002</v>
      </c>
      <c r="R54" s="24">
        <v>1.97</v>
      </c>
      <c r="S54" s="24">
        <v>42.17</v>
      </c>
      <c r="T54" s="24">
        <v>124.41</v>
      </c>
      <c r="U54" s="10">
        <v>3</v>
      </c>
      <c r="V54" s="10">
        <v>0</v>
      </c>
      <c r="W54" s="10">
        <v>0</v>
      </c>
      <c r="X54" s="10">
        <v>3</v>
      </c>
      <c r="Y54" s="10">
        <v>4</v>
      </c>
      <c r="Z54" s="10">
        <v>3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33.474600000000002</v>
      </c>
      <c r="AK54" s="10">
        <v>3.2000000000000002E-3</v>
      </c>
      <c r="AL54" s="11">
        <v>1.0091000000000001</v>
      </c>
      <c r="AM54" s="11">
        <v>1E-4</v>
      </c>
      <c r="AN54" s="11">
        <v>11.8042</v>
      </c>
      <c r="AO54" s="11">
        <v>2.3E-3</v>
      </c>
      <c r="AP54" s="11">
        <v>1.0089999999999999</v>
      </c>
      <c r="AQ54" s="11">
        <v>2.0000000000000001E-4</v>
      </c>
      <c r="AR54" s="11">
        <v>63.619300000000003</v>
      </c>
      <c r="AS54" s="11">
        <v>2.8799999999999999E-2</v>
      </c>
      <c r="AT54" s="11">
        <v>1.0091000000000001</v>
      </c>
      <c r="AU54" s="11">
        <v>5.0000000000000001E-4</v>
      </c>
      <c r="AV54" s="11">
        <v>80.903700000000001</v>
      </c>
      <c r="AW54" s="11">
        <v>6.1999999999999998E-3</v>
      </c>
      <c r="AX54" s="11">
        <v>1.0089999999999999</v>
      </c>
      <c r="AY54" s="11">
        <v>1E-4</v>
      </c>
      <c r="AZ54" s="25">
        <v>0.74534640521465823</v>
      </c>
      <c r="BA54" s="25">
        <v>1.2716848503520157</v>
      </c>
      <c r="BB54" s="25">
        <v>0.11959618884191442</v>
      </c>
      <c r="BC54" s="25">
        <v>0.17877578039345482</v>
      </c>
      <c r="BD54" s="25">
        <v>12.818056210798396</v>
      </c>
      <c r="BE54" s="27"/>
    </row>
  </sheetData>
  <autoFilter ref="B9:BB54" xr:uid="{D5788FF7-D839-4014-80E2-6FC19BAF1CB6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44B4-26C9-4B8C-A7DE-5BAFB8AED0D1}">
  <sheetPr codeName="Sheet14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255</v>
      </c>
      <c r="C10" s="10">
        <v>9.8089999999999993</v>
      </c>
      <c r="D10" s="10">
        <v>255.40871000000001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29.7</v>
      </c>
      <c r="Q10" s="24">
        <v>1.42</v>
      </c>
      <c r="R10" s="24">
        <v>2.75</v>
      </c>
      <c r="S10" s="24">
        <v>46.37</v>
      </c>
      <c r="T10" s="24">
        <v>119.99</v>
      </c>
      <c r="U10" s="10">
        <v>3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0.98060000000000003</v>
      </c>
      <c r="AK10" s="10">
        <v>7.6E-3</v>
      </c>
      <c r="AL10" s="11">
        <v>3.2500000000000001E-2</v>
      </c>
      <c r="AM10" s="11">
        <v>2.9999999999999997E-4</v>
      </c>
      <c r="AN10" s="11">
        <v>2.5367999999999999</v>
      </c>
      <c r="AO10" s="11">
        <v>6.3399999999999998E-2</v>
      </c>
      <c r="AP10" s="11">
        <v>0.2155</v>
      </c>
      <c r="AQ10" s="11">
        <v>5.4000000000000003E-3</v>
      </c>
      <c r="AR10" s="11">
        <v>1.8282</v>
      </c>
      <c r="AS10" s="11">
        <v>4.2500000000000003E-2</v>
      </c>
      <c r="AT10" s="11">
        <v>3.1699999999999999E-2</v>
      </c>
      <c r="AU10" s="11">
        <v>6.9999999999999999E-4</v>
      </c>
      <c r="AV10" s="11">
        <v>44.722099999999998</v>
      </c>
      <c r="AW10" s="11">
        <v>2.2858999999999998</v>
      </c>
      <c r="AX10" s="11">
        <v>0.59770000000000001</v>
      </c>
      <c r="AY10" s="11">
        <v>3.0599999999999999E-2</v>
      </c>
      <c r="AZ10" s="11">
        <v>0.46999508116084598</v>
      </c>
      <c r="BA10" s="11">
        <v>18.854889589905362</v>
      </c>
      <c r="BB10" s="11">
        <v>0.89926914521766776</v>
      </c>
      <c r="BC10" s="11">
        <v>0.75172658048521357</v>
      </c>
      <c r="BD10" s="11">
        <v>0.48508964451429171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3.4243749999999996E-2</v>
      </c>
      <c r="BJ10" s="4">
        <f>DSTDEV(PlotSort,"PhxRed",$BI$35:$BI$38)/SQRT($BH10)</f>
        <v>4.6485207281109773E-4</v>
      </c>
      <c r="BK10" s="4">
        <f>DAVERAGE(PlotSort,"PhxRedEdge",$BI$35:$BI$38)</f>
        <v>0.22585625000000001</v>
      </c>
      <c r="BL10" s="4">
        <f>DSTDEV(PlotSort,"PhxRedEdge",$BI$35:$BI$38)/SQRT($BH10)</f>
        <v>3.3129631067023622E-3</v>
      </c>
      <c r="BM10" s="4">
        <f>DAVERAGE(PlotSort,"TMRed",$BI$35:$BI$38)</f>
        <v>3.4731249999999998E-2</v>
      </c>
      <c r="BN10" s="4">
        <f>DSTDEV(PlotSort,"TMRed",$BI$35:$BI$38)/SQRT($BH10)</f>
        <v>5.8672198828087067E-4</v>
      </c>
      <c r="BO10" s="4">
        <f>DAVERAGE(PlotSort,"TMNIR",$BI$35:$BI$38)</f>
        <v>0.57542187499999986</v>
      </c>
      <c r="BP10" s="4">
        <f>DSTDEV(PlotSort,"TMNIR",$BI$35:$BI$38)/SQRT($BH10)</f>
        <v>4.8789184714554158E-3</v>
      </c>
      <c r="BQ10" s="4">
        <f>DAVERAGE(PlotSort,"NDRE",$BI$35:$BI$38)</f>
        <v>0.43659012923045232</v>
      </c>
      <c r="BR10" s="4">
        <f>DSTDEV(PlotSort,"NDRE",$BI$35:$BI$38)/SQRT($BH10)</f>
        <v>5.8395982575778953E-3</v>
      </c>
      <c r="BS10" s="4">
        <f>DAVERAGE(PlotSort,"rvi",$BI$35:$BI$38)</f>
        <v>16.696871052631234</v>
      </c>
      <c r="BT10" s="4">
        <f>DSTDEV(PlotSort,"rvi",$BI$35:$BI$38)/SQRT($BH10)</f>
        <v>0.28261872283473244</v>
      </c>
      <c r="BU10" s="17">
        <f>DAVERAGE(PlotSort,"ndvi",$BI$35:$BI$38)</f>
        <v>0.88611573523728826</v>
      </c>
      <c r="BV10" s="4">
        <f>DSTDEV(PlotSort,"ndvi",$BI$35:$BI$38)/SQRT($BH10)</f>
        <v>1.7639516722466361E-3</v>
      </c>
      <c r="BW10" s="17">
        <f>DAVERAGE(PlotSort,"SAVI",$BI$35:$BI$38)</f>
        <v>0.73014734685676608</v>
      </c>
      <c r="BX10" s="4">
        <f>DSTDEV(PlotSort,"SAVI",$BI$35:$BI$38)/SQRT($BH10)</f>
        <v>3.2515096902755183E-3</v>
      </c>
      <c r="BY10" s="17">
        <f>DAVERAGE(PlotSort,"CCCI",$BI$35:$BI$38)</f>
        <v>0.33687739609656531</v>
      </c>
      <c r="BZ10" s="4">
        <f>DSTDEV(PlotSort,"CCCI",$BI$35:$BI$38)/SQRT($BH10)</f>
        <v>2.8388521043093456E-2</v>
      </c>
    </row>
    <row r="11" spans="1:78" ht="13.5" customHeight="1" x14ac:dyDescent="0.2">
      <c r="B11" s="10">
        <v>255</v>
      </c>
      <c r="C11" s="10">
        <v>9.8010000000000002</v>
      </c>
      <c r="D11" s="10">
        <v>255.40837999999999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29.7</v>
      </c>
      <c r="Q11" s="24">
        <v>1.42</v>
      </c>
      <c r="R11" s="24">
        <v>2.75</v>
      </c>
      <c r="S11" s="24">
        <v>46.45</v>
      </c>
      <c r="T11" s="24">
        <v>119.88</v>
      </c>
      <c r="U11" s="10">
        <v>3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0.84670000000000001</v>
      </c>
      <c r="AK11" s="10">
        <v>0.04</v>
      </c>
      <c r="AL11" s="11">
        <v>2.81E-2</v>
      </c>
      <c r="AM11" s="11">
        <v>1.2999999999999999E-3</v>
      </c>
      <c r="AN11" s="11">
        <v>2.3469000000000002</v>
      </c>
      <c r="AO11" s="11">
        <v>5.1000000000000004E-3</v>
      </c>
      <c r="AP11" s="11">
        <v>0.19969999999999999</v>
      </c>
      <c r="AQ11" s="11">
        <v>4.0000000000000002E-4</v>
      </c>
      <c r="AR11" s="11">
        <v>1.5912999999999999</v>
      </c>
      <c r="AS11" s="11">
        <v>0.105</v>
      </c>
      <c r="AT11" s="11">
        <v>2.76E-2</v>
      </c>
      <c r="AU11" s="11">
        <v>1.8E-3</v>
      </c>
      <c r="AV11" s="11">
        <v>38.7483</v>
      </c>
      <c r="AW11" s="11">
        <v>0.33069999999999999</v>
      </c>
      <c r="AX11" s="11">
        <v>0.51880000000000004</v>
      </c>
      <c r="AY11" s="11">
        <v>4.4000000000000003E-3</v>
      </c>
      <c r="AZ11" s="11">
        <v>0.44411969380654148</v>
      </c>
      <c r="BA11" s="11">
        <v>18.797101449275363</v>
      </c>
      <c r="BB11" s="11">
        <v>0.89897510980966333</v>
      </c>
      <c r="BC11" s="11">
        <v>0.70412844036697253</v>
      </c>
      <c r="BD11" s="11">
        <v>0.34409763967801238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3.465625E-2</v>
      </c>
      <c r="BJ11" s="4">
        <f>DSTDEV(PlotSort,"PhxRed",$BI$31:$BI$32)/SQRT($BH11)</f>
        <v>7.7254820507633478E-4</v>
      </c>
      <c r="BK11" s="4">
        <f>DAVERAGE(PlotSort,"PhxRedEdge",$BI$31:$BI$32)</f>
        <v>0.22489999999999996</v>
      </c>
      <c r="BL11" s="4">
        <f>DSTDEV(PlotSort,"PhxRedEdge",$BI$31:$BI$32)/SQRT($BH11)</f>
        <v>5.2901559523325968E-3</v>
      </c>
      <c r="BM11" s="4">
        <f>DAVERAGE(PlotSort,"TMRed",$BI$31:$BI$32)</f>
        <v>3.5018750000000001E-2</v>
      </c>
      <c r="BN11" s="4">
        <f>DSTDEV(PlotSort,"TMRed",$BI$31:$BI$32)/SQRT($BH11)</f>
        <v>8.9187156913612487E-4</v>
      </c>
      <c r="BO11" s="4">
        <f>DAVERAGE(PlotSort,"TMNIR",$BI$31:$BI$32)</f>
        <v>0.56854375000000001</v>
      </c>
      <c r="BP11" s="4">
        <f>DSTDEV(PlotSort,"TMNIR",$BI$31:$BI$32)/SQRT($BH11)</f>
        <v>7.2248988963514223E-3</v>
      </c>
      <c r="BQ11" s="4">
        <f>DAVERAGE(PlotSort,"NDRE",$BI$31:$BI$32)</f>
        <v>0.43365044485240473</v>
      </c>
      <c r="BR11" s="4">
        <f>DSTDEV(PlotSort,"NDRE",$BI$31:$BI$32)/SQRT($BH11)</f>
        <v>9.1183405137420515E-3</v>
      </c>
      <c r="BS11" s="4">
        <f>DAVERAGE(PlotSort,"rvi",$BI$31:$BI$32)</f>
        <v>16.372424883754899</v>
      </c>
      <c r="BT11" s="4">
        <f>DSTDEV(PlotSort,"rvi",$BI$31:$BI$32)/SQRT($BH11)</f>
        <v>0.40514209565278608</v>
      </c>
      <c r="BU11" s="17">
        <f>DAVERAGE(PlotSort,"ndvi",$BI$31:$BI$32)</f>
        <v>0.88396422683073361</v>
      </c>
      <c r="BV11" s="4">
        <f>DSTDEV(PlotSort,"ndvi",$BI$31:$BI$32)/SQRT($BH11)</f>
        <v>2.6103938825561301E-3</v>
      </c>
      <c r="BW11" s="17">
        <f>DAVERAGE(PlotSort,"SAVI",$BI$31:$BI$32)</f>
        <v>0.7247509183116555</v>
      </c>
      <c r="BX11" s="4">
        <f>DSTDEV(PlotSort,"SAVI",$BI$31:$BI$32)/SQRT($BH11)</f>
        <v>4.6840363347160846E-3</v>
      </c>
      <c r="BY11" s="17">
        <f>DAVERAGE(PlotSort,"CCCI",$BI$31:$BI$32)</f>
        <v>0.32636497153560018</v>
      </c>
      <c r="BZ11" s="4">
        <f>DSTDEV(PlotSort,"CCCI",$BI$31:$BI$32)/SQRT($BH11)</f>
        <v>4.47572651539489E-2</v>
      </c>
    </row>
    <row r="12" spans="1:78" ht="13.5" customHeight="1" x14ac:dyDescent="0.2">
      <c r="B12" s="10">
        <v>255</v>
      </c>
      <c r="C12" s="10">
        <v>9.7929999999999993</v>
      </c>
      <c r="D12" s="10">
        <v>255.40804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29.7</v>
      </c>
      <c r="Q12" s="24">
        <v>1.42</v>
      </c>
      <c r="R12" s="24">
        <v>2.75</v>
      </c>
      <c r="S12" s="24">
        <v>46.54</v>
      </c>
      <c r="T12" s="24">
        <v>119.77</v>
      </c>
      <c r="U12" s="10">
        <v>3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1.0367999999999999</v>
      </c>
      <c r="AK12" s="10">
        <v>1.1900000000000001E-2</v>
      </c>
      <c r="AL12" s="11">
        <v>3.4500000000000003E-2</v>
      </c>
      <c r="AM12" s="11">
        <v>4.0000000000000002E-4</v>
      </c>
      <c r="AN12" s="11">
        <v>2.6785000000000001</v>
      </c>
      <c r="AO12" s="11">
        <v>3.5700000000000003E-2</v>
      </c>
      <c r="AP12" s="11">
        <v>0.22839999999999999</v>
      </c>
      <c r="AQ12" s="11">
        <v>3.0000000000000001E-3</v>
      </c>
      <c r="AR12" s="11">
        <v>1.9534</v>
      </c>
      <c r="AS12" s="11">
        <v>3.7999999999999999E-2</v>
      </c>
      <c r="AT12" s="11">
        <v>3.4000000000000002E-2</v>
      </c>
      <c r="AU12" s="11">
        <v>6.9999999999999999E-4</v>
      </c>
      <c r="AV12" s="11">
        <v>44.339399999999998</v>
      </c>
      <c r="AW12" s="11">
        <v>2.29E-2</v>
      </c>
      <c r="AX12" s="11">
        <v>0.59470000000000001</v>
      </c>
      <c r="AY12" s="11">
        <v>2.9999999999999997E-4</v>
      </c>
      <c r="AZ12" s="11">
        <v>0.44502490584376142</v>
      </c>
      <c r="BA12" s="11">
        <v>17.491176470588233</v>
      </c>
      <c r="BB12" s="11">
        <v>0.89184030539207881</v>
      </c>
      <c r="BC12" s="11">
        <v>0.7451492867901125</v>
      </c>
      <c r="BD12" s="11">
        <v>0.36877487391436803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3.383125E-2</v>
      </c>
      <c r="BJ12" s="4">
        <f>DSTDEV(PlotSort,"PhxRed",$BJ$31:$BJ$32)/SQRT($BH12)</f>
        <v>5.2310919430522979E-4</v>
      </c>
      <c r="BK12" s="4">
        <f>DAVERAGE(PlotSort,"PhxRedEdge",$BJ$31:$BJ$32)</f>
        <v>0.2268125</v>
      </c>
      <c r="BL12" s="4">
        <f>DSTDEV(PlotSort,"PhxRedEdge",$BJ$31:$BJ$32)/SQRT($BH12)</f>
        <v>4.1543538907993852E-3</v>
      </c>
      <c r="BM12" s="4">
        <f>DAVERAGE(PlotSort,"TMRed",$BJ$31:$BJ$32)</f>
        <v>3.4443750000000002E-2</v>
      </c>
      <c r="BN12" s="4">
        <f>DSTDEV(PlotSort,"TMRed",$BJ$31:$BJ$32)/SQRT($BH12)</f>
        <v>7.8512041273934546E-4</v>
      </c>
      <c r="BO12" s="4">
        <f>DAVERAGE(PlotSort,"TMNIR",$BJ$31:$BJ$32)</f>
        <v>0.58230000000000004</v>
      </c>
      <c r="BP12" s="4">
        <f>DSTDEV(PlotSort,"TMNIR",$BJ$31:$BJ$32)/SQRT($BH12)</f>
        <v>6.3152395045635414E-3</v>
      </c>
      <c r="BQ12" s="4">
        <f>DAVERAGE(PlotSort,"NDRE",$BJ$31:$BJ$32)</f>
        <v>0.43952981360850013</v>
      </c>
      <c r="BR12" s="4">
        <f>DSTDEV(PlotSort,"NDRE",$BJ$31:$BJ$32)/SQRT($BH12)</f>
        <v>7.5268886438815763E-3</v>
      </c>
      <c r="BS12" s="4">
        <f>DAVERAGE(PlotSort,"rvi",$BJ$31:$BJ$32)</f>
        <v>17.021317221507573</v>
      </c>
      <c r="BT12" s="4">
        <f>DSTDEV(PlotSort,"rvi",$BJ$31:$BJ$32)/SQRT($BH12)</f>
        <v>0.38983029100294003</v>
      </c>
      <c r="BU12" s="17">
        <f>DAVERAGE(PlotSort,"ndvi",$BJ$31:$BJ$32)</f>
        <v>0.88826724364384291</v>
      </c>
      <c r="BV12" s="4">
        <f>DSTDEV(PlotSort,"ndvi",$BJ$31:$BJ$32)/SQRT($BH12)</f>
        <v>2.330153942655551E-3</v>
      </c>
      <c r="BW12" s="17">
        <f>DAVERAGE(PlotSort,"SAVI",$BJ$31:$BJ$32)</f>
        <v>0.73554377540187688</v>
      </c>
      <c r="BX12" s="4">
        <f>DSTDEV(PlotSort,"SAVI",$BJ$31:$BJ$32)/SQRT($BH12)</f>
        <v>4.2279839059151921E-3</v>
      </c>
      <c r="BY12" s="17">
        <f>DAVERAGE(PlotSort,"CCCI",$BJ$31:$BJ$32)</f>
        <v>0.3473898206575301</v>
      </c>
      <c r="BZ12" s="4">
        <f>DSTDEV(PlotSort,"CCCI",$BJ$31:$BJ$32)/SQRT($BH12)</f>
        <v>3.6237264405272848E-2</v>
      </c>
    </row>
    <row r="13" spans="1:78" ht="13.5" customHeight="1" x14ac:dyDescent="0.2">
      <c r="B13" s="10">
        <v>255</v>
      </c>
      <c r="C13" s="10">
        <v>9.7859999999999996</v>
      </c>
      <c r="D13" s="10">
        <v>255.40774999999999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29.7</v>
      </c>
      <c r="Q13" s="24">
        <v>1.42</v>
      </c>
      <c r="R13" s="24">
        <v>2.75</v>
      </c>
      <c r="S13" s="24">
        <v>46.62</v>
      </c>
      <c r="T13" s="24">
        <v>119.67</v>
      </c>
      <c r="U13" s="10">
        <v>3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1.0422</v>
      </c>
      <c r="AK13" s="10">
        <v>0.1404</v>
      </c>
      <c r="AL13" s="11">
        <v>3.4700000000000002E-2</v>
      </c>
      <c r="AM13" s="11">
        <v>4.7000000000000002E-3</v>
      </c>
      <c r="AN13" s="11">
        <v>2.8043999999999998</v>
      </c>
      <c r="AO13" s="11">
        <v>0.28839999999999999</v>
      </c>
      <c r="AP13" s="11">
        <v>0.23949999999999999</v>
      </c>
      <c r="AQ13" s="11">
        <v>2.46E-2</v>
      </c>
      <c r="AR13" s="11">
        <v>2.0449999999999999</v>
      </c>
      <c r="AS13" s="11">
        <v>0.28160000000000002</v>
      </c>
      <c r="AT13" s="11">
        <v>3.56E-2</v>
      </c>
      <c r="AU13" s="11">
        <v>4.8999999999999998E-3</v>
      </c>
      <c r="AV13" s="11">
        <v>43.2806</v>
      </c>
      <c r="AW13" s="11">
        <v>2.1133000000000002</v>
      </c>
      <c r="AX13" s="11">
        <v>0.58140000000000003</v>
      </c>
      <c r="AY13" s="11">
        <v>2.8400000000000002E-2</v>
      </c>
      <c r="AZ13" s="11">
        <v>0.41649409185040814</v>
      </c>
      <c r="BA13" s="11">
        <v>16.331460674157306</v>
      </c>
      <c r="BB13" s="11">
        <v>0.88460291734197738</v>
      </c>
      <c r="BC13" s="11">
        <v>0.73294538943598941</v>
      </c>
      <c r="BD13" s="11">
        <v>0.23060876790320178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3.2462499999999998E-2</v>
      </c>
      <c r="BJ13" s="4">
        <f>DSTDEV(PlotSort,"PhxRed",$BL$35:$BL$36)/SQRT($BH13)</f>
        <v>7.1362692834361474E-4</v>
      </c>
      <c r="BK13" s="4">
        <f>DAVERAGE(PlotSort,"PhxRedEdge",$BL$35:$BL$36)</f>
        <v>0.2122375</v>
      </c>
      <c r="BL13" s="4">
        <f>DSTDEV(PlotSort,"PhxRedEdge",$BL$35:$BL$36)/SQRT($BH13)</f>
        <v>5.9285006988035582E-3</v>
      </c>
      <c r="BM13" s="4">
        <f>DAVERAGE(PlotSort,"TMRed",$BL$35:$BL$36)</f>
        <v>3.2162499999999997E-2</v>
      </c>
      <c r="BN13" s="4">
        <f>DSTDEV(PlotSort,"TMRed",$BL$35:$BL$36)/SQRT($BH13)</f>
        <v>8.1392731774491349E-4</v>
      </c>
      <c r="BO13" s="4">
        <f>DAVERAGE(PlotSort,"TMNIR",$BL$35:$BL$36)</f>
        <v>0.55928750000000005</v>
      </c>
      <c r="BP13" s="4">
        <f>DSTDEV(PlotSort,"TMNIR",$BL$35:$BL$36)/SQRT($BH13)</f>
        <v>1.1084471723670776E-2</v>
      </c>
      <c r="BQ13" s="4">
        <f>DAVERAGE(PlotSort,"NDRE",$BL$35:$BL$36)</f>
        <v>0.44985790472901171</v>
      </c>
      <c r="BR13" s="4">
        <f>DSTDEV(PlotSort,"NDRE",$BL$35:$BL$36)/SQRT($BH13)</f>
        <v>1.183682659470975E-2</v>
      </c>
      <c r="BS13" s="4">
        <f>DAVERAGE(PlotSort,"rvi",$BL$35:$BL$36)</f>
        <v>17.476153745967085</v>
      </c>
      <c r="BT13" s="4">
        <f>DSTDEV(PlotSort,"rvi",$BL$35:$BL$36)/SQRT($BH13)</f>
        <v>0.59705384542229223</v>
      </c>
      <c r="BU13" s="17">
        <f>DAVERAGE(PlotSort,"ndvi",$BL$35:$BL$36)</f>
        <v>0.89096046777200288</v>
      </c>
      <c r="BV13" s="4">
        <f>DSTDEV(PlotSort,"ndvi",$BL$35:$BL$36)/SQRT($BH13)</f>
        <v>3.5080461326222243E-3</v>
      </c>
      <c r="BW13" s="17">
        <f>DAVERAGE(PlotSort,"SAVI",$BL$35:$BL$36)</f>
        <v>0.7238805818426054</v>
      </c>
      <c r="BX13" s="4">
        <f>DSTDEV(PlotSort,"SAVI",$BL$35:$BL$36)/SQRT($BH13)</f>
        <v>8.2019935283665808E-3</v>
      </c>
      <c r="BY13" s="17">
        <f>DAVERAGE(PlotSort,"CCCI",$BL$35:$BL$36)</f>
        <v>0.39686641912503373</v>
      </c>
      <c r="BZ13" s="4">
        <f>DSTDEV(PlotSort,"CCCI",$BL$35:$BL$36)/SQRT($BH13)</f>
        <v>5.7166068116881359E-2</v>
      </c>
    </row>
    <row r="14" spans="1:78" ht="13.5" customHeight="1" x14ac:dyDescent="0.2">
      <c r="B14" s="10">
        <v>255</v>
      </c>
      <c r="C14" s="10">
        <v>9.7780000000000005</v>
      </c>
      <c r="D14" s="10">
        <v>255.40742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29.7</v>
      </c>
      <c r="Q14" s="24">
        <v>1.42</v>
      </c>
      <c r="R14" s="24">
        <v>2.75</v>
      </c>
      <c r="S14" s="24">
        <v>46.7</v>
      </c>
      <c r="T14" s="24">
        <v>119.56</v>
      </c>
      <c r="U14" s="10">
        <v>3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1.0831999999999999</v>
      </c>
      <c r="AK14" s="10">
        <v>4.3E-3</v>
      </c>
      <c r="AL14" s="11">
        <v>3.61E-2</v>
      </c>
      <c r="AM14" s="11">
        <v>1E-4</v>
      </c>
      <c r="AN14" s="11">
        <v>3.0293999999999999</v>
      </c>
      <c r="AO14" s="11">
        <v>5.0000000000000001E-4</v>
      </c>
      <c r="AP14" s="11">
        <v>0.25919999999999999</v>
      </c>
      <c r="AQ14" s="11">
        <v>0</v>
      </c>
      <c r="AR14" s="11">
        <v>2.2149000000000001</v>
      </c>
      <c r="AS14" s="11">
        <v>1.34E-2</v>
      </c>
      <c r="AT14" s="11">
        <v>3.8600000000000002E-2</v>
      </c>
      <c r="AU14" s="11">
        <v>2.0000000000000001E-4</v>
      </c>
      <c r="AV14" s="11">
        <v>44.3934</v>
      </c>
      <c r="AW14" s="11">
        <v>0.48880000000000001</v>
      </c>
      <c r="AX14" s="11">
        <v>0.59740000000000004</v>
      </c>
      <c r="AY14" s="11">
        <v>6.6E-3</v>
      </c>
      <c r="AZ14" s="11">
        <v>0.3948167172542611</v>
      </c>
      <c r="BA14" s="11">
        <v>15.476683937823834</v>
      </c>
      <c r="BB14" s="11">
        <v>0.878616352201258</v>
      </c>
      <c r="BC14" s="11">
        <v>0.73785211267605633</v>
      </c>
      <c r="BD14" s="11">
        <v>0.12567972567443964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3.4237500000000004E-2</v>
      </c>
      <c r="BJ14" s="4">
        <f>DSTDEV(PlotSort,"PhxRed",$BM$35:$BM$36)/SQRT($BH14)</f>
        <v>6.9203052678332036E-4</v>
      </c>
      <c r="BK14" s="4">
        <f>DAVERAGE(PlotSort,"PhxRedEdge",$BM$35:$BM$36)</f>
        <v>0.22464999999999996</v>
      </c>
      <c r="BL14" s="4">
        <f>DSTDEV(PlotSort,"PhxRedEdge",$BM$35:$BM$36)/SQRT($BH14)</f>
        <v>3.5876756635273865E-3</v>
      </c>
      <c r="BM14" s="4">
        <f>DAVERAGE(PlotSort,"TMRed",$BM$35:$BM$36)</f>
        <v>3.4737499999999998E-2</v>
      </c>
      <c r="BN14" s="4">
        <f>DSTDEV(PlotSort,"TMRed",$BM$35:$BM$36)/SQRT($BH14)</f>
        <v>8.0342366366278613E-4</v>
      </c>
      <c r="BO14" s="4">
        <f>DAVERAGE(PlotSort,"TMNIR",$BM$35:$BM$36)</f>
        <v>0.57553749999999992</v>
      </c>
      <c r="BP14" s="4">
        <f>DSTDEV(PlotSort,"TMNIR",$BM$35:$BM$36)/SQRT($BH14)</f>
        <v>6.8267542006920558E-3</v>
      </c>
      <c r="BQ14" s="4">
        <f>DAVERAGE(PlotSort,"NDRE",$BM$35:$BM$36)</f>
        <v>0.43838937585249321</v>
      </c>
      <c r="BR14" s="4">
        <f>DSTDEV(PlotSort,"NDRE",$BM$35:$BM$36)/SQRT($BH14)</f>
        <v>7.548413679653778E-3</v>
      </c>
      <c r="BS14" s="4">
        <f>DAVERAGE(PlotSort,"rvi",$BM$35:$BM$36)</f>
        <v>16.692133513594104</v>
      </c>
      <c r="BT14" s="4">
        <f>DSTDEV(PlotSort,"rvi",$BM$35:$BM$36)/SQRT($BH14)</f>
        <v>0.40359628773280715</v>
      </c>
      <c r="BU14" s="17">
        <f>DAVERAGE(PlotSort,"ndvi",$BM$35:$BM$36)</f>
        <v>0.88609645145693494</v>
      </c>
      <c r="BV14" s="4">
        <f>DSTDEV(PlotSort,"ndvi",$BM$35:$BM$36)/SQRT($BH14)</f>
        <v>2.5203073960625984E-3</v>
      </c>
      <c r="BW14" s="17">
        <f>DAVERAGE(PlotSort,"SAVI",$BM$35:$BM$36)</f>
        <v>0.7302312702536391</v>
      </c>
      <c r="BX14" s="4">
        <f>DSTDEV(PlotSort,"SAVI",$BM$35:$BM$36)/SQRT($BH14)</f>
        <v>4.6263037670323968E-3</v>
      </c>
      <c r="BY14" s="17">
        <f>DAVERAGE(PlotSort,"CCCI",$BM$35:$BM$36)</f>
        <v>0.34711234144903358</v>
      </c>
      <c r="BZ14" s="4">
        <f>DSTDEV(PlotSort,"CCCI",$BM$35:$BM$36)/SQRT($BH14)</f>
        <v>3.6488035761753662E-2</v>
      </c>
    </row>
    <row r="15" spans="1:78" ht="13.5" customHeight="1" x14ac:dyDescent="0.2">
      <c r="B15" s="10">
        <v>255</v>
      </c>
      <c r="C15" s="10">
        <v>9.77</v>
      </c>
      <c r="D15" s="10">
        <v>255.40708000000001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29.7</v>
      </c>
      <c r="Q15" s="24">
        <v>1.42</v>
      </c>
      <c r="R15" s="24">
        <v>2.75</v>
      </c>
      <c r="S15" s="24">
        <v>46.79</v>
      </c>
      <c r="T15" s="24">
        <v>119.44</v>
      </c>
      <c r="U15" s="10">
        <v>3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1.0248999999999999</v>
      </c>
      <c r="AK15" s="10">
        <v>8.2100000000000006E-2</v>
      </c>
      <c r="AL15" s="11">
        <v>3.4200000000000001E-2</v>
      </c>
      <c r="AM15" s="11">
        <v>2.7000000000000001E-3</v>
      </c>
      <c r="AN15" s="11">
        <v>2.5876999999999999</v>
      </c>
      <c r="AO15" s="11">
        <v>0.2384</v>
      </c>
      <c r="AP15" s="11">
        <v>0.2218</v>
      </c>
      <c r="AQ15" s="11">
        <v>2.0400000000000001E-2</v>
      </c>
      <c r="AR15" s="11">
        <v>2.0293999999999999</v>
      </c>
      <c r="AS15" s="11">
        <v>0.14530000000000001</v>
      </c>
      <c r="AT15" s="11">
        <v>3.5499999999999997E-2</v>
      </c>
      <c r="AU15" s="11">
        <v>2.5000000000000001E-3</v>
      </c>
      <c r="AV15" s="11">
        <v>44.7866</v>
      </c>
      <c r="AW15" s="11">
        <v>3.0076999999999998</v>
      </c>
      <c r="AX15" s="11">
        <v>0.6038</v>
      </c>
      <c r="AY15" s="11">
        <v>4.0500000000000001E-2</v>
      </c>
      <c r="AZ15" s="11">
        <v>0.46269379844961239</v>
      </c>
      <c r="BA15" s="11">
        <v>17.008450704225353</v>
      </c>
      <c r="BB15" s="11">
        <v>0.88894102925074303</v>
      </c>
      <c r="BC15" s="11">
        <v>0.74822259282015269</v>
      </c>
      <c r="BD15" s="11">
        <v>0.4745864003989243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3.60375E-2</v>
      </c>
      <c r="BJ15" s="4">
        <f>DSTDEV(PlotSort,"PhxRed",$BN$35:$BN$36)/SQRT($BH15)</f>
        <v>5.9429955770277487E-4</v>
      </c>
      <c r="BK15" s="4">
        <f>DAVERAGE(PlotSort,"PhxRedEdge",$BN$35:$BN$36)</f>
        <v>0.24188750000000003</v>
      </c>
      <c r="BL15" s="4">
        <f>DSTDEV(PlotSort,"PhxRedEdge",$BN$35:$BN$36)/SQRT($BH15)</f>
        <v>6.3632437117962307E-3</v>
      </c>
      <c r="BM15" s="4">
        <f>DAVERAGE(PlotSort,"TMRed",$BN$35:$BN$36)</f>
        <v>3.7287500000000001E-2</v>
      </c>
      <c r="BN15" s="4">
        <f>DSTDEV(PlotSort,"TMRed",$BN$35:$BN$36)/SQRT($BH15)</f>
        <v>8.9051299421015907E-4</v>
      </c>
      <c r="BO15" s="4">
        <f>DAVERAGE(PlotSort,"TMNIR",$BN$35:$BN$36)</f>
        <v>0.59132499999999999</v>
      </c>
      <c r="BP15" s="4">
        <f>DSTDEV(PlotSort,"TMNIR",$BN$35:$BN$36)/SQRT($BH15)</f>
        <v>5.0741202615400679E-3</v>
      </c>
      <c r="BQ15" s="4">
        <f>DAVERAGE(PlotSort,"NDRE",$BN$35:$BN$36)</f>
        <v>0.41972386048781146</v>
      </c>
      <c r="BR15" s="4">
        <f>DSTDEV(PlotSort,"NDRE",$BN$35:$BN$36)/SQRT($BH15)</f>
        <v>1.2371646064560621E-2</v>
      </c>
      <c r="BS15" s="4">
        <f>DAVERAGE(PlotSort,"rvi",$BN$35:$BN$36)</f>
        <v>15.927063437369643</v>
      </c>
      <c r="BT15" s="4">
        <f>DSTDEV(PlotSort,"rvi",$BN$35:$BN$36)/SQRT($BH15)</f>
        <v>0.4346348772918453</v>
      </c>
      <c r="BU15" s="17">
        <f>DAVERAGE(PlotSort,"ndvi",$BN$35:$BN$36)</f>
        <v>0.88130957026328005</v>
      </c>
      <c r="BV15" s="4">
        <f>DSTDEV(PlotSort,"ndvi",$BN$35:$BN$36)/SQRT($BH15)</f>
        <v>2.9893756785451695E-3</v>
      </c>
      <c r="BW15" s="17">
        <f>DAVERAGE(PlotSort,"SAVI",$BN$35:$BN$36)</f>
        <v>0.73624626507718105</v>
      </c>
      <c r="BX15" s="4">
        <f>DSTDEV(PlotSort,"SAVI",$BN$35:$BN$36)/SQRT($BH15)</f>
        <v>4.1660940645384297E-3</v>
      </c>
      <c r="BY15" s="17">
        <f>DAVERAGE(PlotSort,"CCCI",$BN$35:$BN$36)</f>
        <v>0.25641848236315989</v>
      </c>
      <c r="BZ15" s="4">
        <f>DSTDEV(PlotSort,"CCCI",$BN$35:$BN$36)/SQRT($BH15)</f>
        <v>6.1914413085221859E-2</v>
      </c>
    </row>
    <row r="16" spans="1:78" ht="13.5" customHeight="1" x14ac:dyDescent="0.2">
      <c r="B16" s="10">
        <v>255</v>
      </c>
      <c r="C16" s="10">
        <v>9.7629999999999999</v>
      </c>
      <c r="D16" s="10">
        <v>255.40679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29.7</v>
      </c>
      <c r="Q16" s="24">
        <v>1.42</v>
      </c>
      <c r="R16" s="24">
        <v>2.75</v>
      </c>
      <c r="S16" s="24">
        <v>46.87</v>
      </c>
      <c r="T16" s="24">
        <v>119.34</v>
      </c>
      <c r="U16" s="10">
        <v>3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0.96660000000000001</v>
      </c>
      <c r="AK16" s="10">
        <v>4.7500000000000001E-2</v>
      </c>
      <c r="AL16" s="11">
        <v>3.2300000000000002E-2</v>
      </c>
      <c r="AM16" s="11">
        <v>1.6000000000000001E-3</v>
      </c>
      <c r="AN16" s="11">
        <v>2.5844999999999998</v>
      </c>
      <c r="AO16" s="11">
        <v>4.2599999999999999E-2</v>
      </c>
      <c r="AP16" s="11">
        <v>0.22189999999999999</v>
      </c>
      <c r="AQ16" s="11">
        <v>3.7000000000000002E-3</v>
      </c>
      <c r="AR16" s="11">
        <v>1.8795999999999999</v>
      </c>
      <c r="AS16" s="11">
        <v>4.02E-2</v>
      </c>
      <c r="AT16" s="11">
        <v>3.2899999999999999E-2</v>
      </c>
      <c r="AU16" s="11">
        <v>6.9999999999999999E-4</v>
      </c>
      <c r="AV16" s="11">
        <v>39.917299999999997</v>
      </c>
      <c r="AW16" s="11">
        <v>6.4500000000000002E-2</v>
      </c>
      <c r="AX16" s="11">
        <v>0.53900000000000003</v>
      </c>
      <c r="AY16" s="11">
        <v>8.9999999999999998E-4</v>
      </c>
      <c r="AZ16" s="11">
        <v>0.41674333026678939</v>
      </c>
      <c r="BA16" s="11">
        <v>16.382978723404257</v>
      </c>
      <c r="BB16" s="11">
        <v>0.88494492044063633</v>
      </c>
      <c r="BC16" s="11">
        <v>0.70822837951301421</v>
      </c>
      <c r="BD16" s="11">
        <v>0.23107801727530272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3.4700000000000002E-2</v>
      </c>
      <c r="BJ16" s="4">
        <f>DSTDEV(PlotSort,"PhxRed",$BK$31:$BK$32)/SQRT($BH16)</f>
        <v>6.8258088653775425E-4</v>
      </c>
      <c r="BK16" s="4">
        <f>DAVERAGE(PlotSort,"PhxRedEdge",$BK$31:$BK$32)</f>
        <v>0.23496874999999998</v>
      </c>
      <c r="BL16" s="4">
        <f>DSTDEV(PlotSort,"PhxRedEdge",$BK$31:$BK$32)/SQRT($BH16)</f>
        <v>5.0278451211726869E-3</v>
      </c>
      <c r="BM16" s="4">
        <f>DAVERAGE(PlotSort,"TMRed",$BK$31:$BK$32)</f>
        <v>3.585E-2</v>
      </c>
      <c r="BN16" s="4">
        <f>DSTDEV(PlotSort,"TMRed",$BK$31:$BK$32)/SQRT($BH16)</f>
        <v>8.7554744779099977E-4</v>
      </c>
      <c r="BO16" s="4">
        <f>DAVERAGE(PlotSort,"TMNIR",$BK$31:$BK$32)</f>
        <v>0.56039374999999991</v>
      </c>
      <c r="BP16" s="4">
        <f>DSTDEV(PlotSort,"TMNIR",$BK$31:$BK$32)/SQRT($BH16)</f>
        <v>6.353820823921618E-3</v>
      </c>
      <c r="BQ16" s="4">
        <f>DAVERAGE(PlotSort,"NDRE",$BK$31:$BK$32)</f>
        <v>0.4099790302208543</v>
      </c>
      <c r="BR16" s="4">
        <f>DSTDEV(PlotSort,"NDRE",$BK$31:$BK$32)/SQRT($BH16)</f>
        <v>5.5661413270094743E-3</v>
      </c>
      <c r="BS16" s="4">
        <f>DAVERAGE(PlotSort,"rvi",$BK$31:$BK$32)</f>
        <v>15.72586253637</v>
      </c>
      <c r="BT16" s="4">
        <f>DSTDEV(PlotSort,"rvi",$BK$31:$BK$32)/SQRT($BH16)</f>
        <v>0.27852493409772666</v>
      </c>
      <c r="BU16" s="17">
        <f>DAVERAGE(PlotSort,"ndvi",$BK$31:$BK$32)</f>
        <v>0.87995774043428698</v>
      </c>
      <c r="BV16" s="4">
        <f>DSTDEV(PlotSort,"ndvi",$BK$31:$BK$32)/SQRT($BH16)</f>
        <v>1.8778009036319386E-3</v>
      </c>
      <c r="BW16" s="17">
        <f>DAVERAGE(PlotSort,"SAVI",$BK$31:$BK$32)</f>
        <v>0.71744925226625633</v>
      </c>
      <c r="BX16" s="4">
        <f>DSTDEV(PlotSort,"SAVI",$BK$31:$BK$32)/SQRT($BH16)</f>
        <v>3.176140152332702E-3</v>
      </c>
      <c r="BY16" s="17">
        <f>DAVERAGE(PlotSort,"CCCI",$BK$31:$BK$32)</f>
        <v>0.20622323204410828</v>
      </c>
      <c r="BZ16" s="4">
        <f>DSTDEV(PlotSort,"CCCI",$BK$31:$BK$32)/SQRT($BH16)</f>
        <v>2.704212821989458E-2</v>
      </c>
    </row>
    <row r="17" spans="2:78" ht="13.5" customHeight="1" x14ac:dyDescent="0.2">
      <c r="B17" s="10">
        <v>255</v>
      </c>
      <c r="C17" s="10">
        <v>9.7550000000000008</v>
      </c>
      <c r="D17" s="10">
        <v>255.40646000000001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29.7</v>
      </c>
      <c r="Q17" s="24">
        <v>1.42</v>
      </c>
      <c r="R17" s="24">
        <v>2.75</v>
      </c>
      <c r="S17" s="24">
        <v>46.96</v>
      </c>
      <c r="T17" s="24">
        <v>119.23</v>
      </c>
      <c r="U17" s="10">
        <v>3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1.0908</v>
      </c>
      <c r="AK17" s="10">
        <v>6.1600000000000002E-2</v>
      </c>
      <c r="AL17" s="11">
        <v>3.6600000000000001E-2</v>
      </c>
      <c r="AM17" s="11">
        <v>2.0999999999999999E-3</v>
      </c>
      <c r="AN17" s="11">
        <v>2.4969999999999999</v>
      </c>
      <c r="AO17" s="11">
        <v>6.1600000000000002E-2</v>
      </c>
      <c r="AP17" s="11">
        <v>0.21479999999999999</v>
      </c>
      <c r="AQ17" s="11">
        <v>5.3E-3</v>
      </c>
      <c r="AR17" s="11">
        <v>2.0785999999999998</v>
      </c>
      <c r="AS17" s="11">
        <v>6.4799999999999996E-2</v>
      </c>
      <c r="AT17" s="11">
        <v>3.6499999999999998E-2</v>
      </c>
      <c r="AU17" s="11">
        <v>1.1000000000000001E-3</v>
      </c>
      <c r="AV17" s="11">
        <v>41.6</v>
      </c>
      <c r="AW17" s="11">
        <v>0.33700000000000002</v>
      </c>
      <c r="AX17" s="11">
        <v>0.56269999999999998</v>
      </c>
      <c r="AY17" s="11">
        <v>4.5999999999999999E-3</v>
      </c>
      <c r="AZ17" s="11">
        <v>0.447459807073955</v>
      </c>
      <c r="BA17" s="11">
        <v>15.416438356164385</v>
      </c>
      <c r="BB17" s="11">
        <v>0.87817089452603481</v>
      </c>
      <c r="BC17" s="11">
        <v>0.71806768558951972</v>
      </c>
      <c r="BD17" s="11">
        <v>0.42086209151735426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3.3787500000000005E-2</v>
      </c>
      <c r="BJ17" s="4">
        <f>DSTDEV(PlotSort,"PhxRed",$BL$31:$BL$32)/SQRT($BH17)</f>
        <v>6.320518834188639E-4</v>
      </c>
      <c r="BK17" s="4">
        <f>DAVERAGE(PlotSort,"PhxRedEdge",$BL$31:$BL$32)</f>
        <v>0.21674374999999996</v>
      </c>
      <c r="BL17" s="4">
        <f>DSTDEV(PlotSort,"PhxRedEdge",$BL$31:$BL$32)/SQRT($BH17)</f>
        <v>3.0025679113885161E-3</v>
      </c>
      <c r="BM17" s="4">
        <f>DAVERAGE(PlotSort,"TMRed",$BL$31:$BL$32)</f>
        <v>3.3612500000000003E-2</v>
      </c>
      <c r="BN17" s="4">
        <f>DSTDEV(PlotSort,"TMRed",$BL$31:$BL$32)/SQRT($BH17)</f>
        <v>6.995757643029095E-4</v>
      </c>
      <c r="BO17" s="4">
        <f>DAVERAGE(PlotSort,"TMNIR",$BL$31:$BL$32)</f>
        <v>0.59044999999999992</v>
      </c>
      <c r="BP17" s="4">
        <f>DSTDEV(PlotSort,"TMNIR",$BL$31:$BL$32)/SQRT($BH17)</f>
        <v>5.282573552098763E-3</v>
      </c>
      <c r="BQ17" s="4">
        <f>DAVERAGE(PlotSort,"NDRE",$BL$31:$BL$32)</f>
        <v>0.4632012282400505</v>
      </c>
      <c r="BR17" s="4">
        <f>DSTDEV(PlotSort,"NDRE",$BL$31:$BL$32)/SQRT($BH17)</f>
        <v>3.9431473396540637E-3</v>
      </c>
      <c r="BS17" s="4">
        <f>DAVERAGE(PlotSort,"rvi",$BL$31:$BL$32)</f>
        <v>17.66787956889247</v>
      </c>
      <c r="BT17" s="4">
        <f>DSTDEV(PlotSort,"rvi",$BL$31:$BL$32)/SQRT($BH17)</f>
        <v>0.35616382689073067</v>
      </c>
      <c r="BU17" s="17">
        <f>DAVERAGE(PlotSort,"ndvi",$BL$31:$BL$32)</f>
        <v>0.89227373004028954</v>
      </c>
      <c r="BV17" s="4">
        <f>DSTDEV(PlotSort,"ndvi",$BL$31:$BL$32)/SQRT($BH17)</f>
        <v>2.0685057027163695E-3</v>
      </c>
      <c r="BW17" s="17">
        <f>DAVERAGE(PlotSort,"SAVI",$BL$31:$BL$32)</f>
        <v>0.74284544144727604</v>
      </c>
      <c r="BX17" s="4">
        <f>DSTDEV(PlotSort,"SAVI",$BL$31:$BL$32)/SQRT($BH17)</f>
        <v>3.4802522899092547E-3</v>
      </c>
      <c r="BY17" s="17">
        <f>DAVERAGE(PlotSort,"CCCI",$BL$31:$BL$32)</f>
        <v>0.46753156014902203</v>
      </c>
      <c r="BZ17" s="4">
        <f>DSTDEV(PlotSort,"CCCI",$BL$31:$BL$32)/SQRT($BH17)</f>
        <v>1.7992836030796929E-2</v>
      </c>
    </row>
    <row r="18" spans="2:78" ht="13.5" customHeight="1" x14ac:dyDescent="0.2">
      <c r="B18" s="10">
        <v>255</v>
      </c>
      <c r="C18" s="10">
        <v>9.8230000000000004</v>
      </c>
      <c r="D18" s="10">
        <v>255.40929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29.7</v>
      </c>
      <c r="Q18" s="24">
        <v>1.42</v>
      </c>
      <c r="R18" s="24">
        <v>2.75</v>
      </c>
      <c r="S18" s="24">
        <v>46.21</v>
      </c>
      <c r="T18" s="24">
        <v>120.19</v>
      </c>
      <c r="U18" s="10">
        <v>3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1.1448</v>
      </c>
      <c r="AK18" s="10">
        <v>5.7200000000000001E-2</v>
      </c>
      <c r="AL18" s="11">
        <v>3.78E-2</v>
      </c>
      <c r="AM18" s="11">
        <v>1.9E-3</v>
      </c>
      <c r="AN18" s="11">
        <v>3.0512000000000001</v>
      </c>
      <c r="AO18" s="11">
        <v>0.16669999999999999</v>
      </c>
      <c r="AP18" s="11">
        <v>0.25829999999999997</v>
      </c>
      <c r="AQ18" s="11">
        <v>1.41E-2</v>
      </c>
      <c r="AR18" s="11">
        <v>2.3847</v>
      </c>
      <c r="AS18" s="11">
        <v>0.1341</v>
      </c>
      <c r="AT18" s="11">
        <v>4.1200000000000001E-2</v>
      </c>
      <c r="AU18" s="11">
        <v>2.3E-3</v>
      </c>
      <c r="AV18" s="11">
        <v>45.306600000000003</v>
      </c>
      <c r="AW18" s="11">
        <v>1.0025999999999999</v>
      </c>
      <c r="AX18" s="11">
        <v>0.60370000000000001</v>
      </c>
      <c r="AY18" s="11">
        <v>1.34E-2</v>
      </c>
      <c r="AZ18" s="11">
        <v>0.40069605568445482</v>
      </c>
      <c r="BA18" s="11">
        <v>14.652912621359224</v>
      </c>
      <c r="BB18" s="11">
        <v>0.87222825244223912</v>
      </c>
      <c r="BC18" s="11">
        <v>0.73696392698052227</v>
      </c>
      <c r="BD18" s="11">
        <v>0.17535884511166427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3.3412499999999998E-2</v>
      </c>
      <c r="BJ18" s="4">
        <f>DSTDEV(PlotSort,"PhxRed",$BJ$35:$BJ$36)/SQRT($BH18)</f>
        <v>6.8780296354891248E-4</v>
      </c>
      <c r="BK18" s="4">
        <f>DAVERAGE(PlotSort,"PhxRedEdge",$BJ$35:$BJ$36)</f>
        <v>0.22249375000000005</v>
      </c>
      <c r="BL18" s="4">
        <f>DSTDEV(PlotSort,"PhxRedEdge",$BJ$35:$BJ$36)/SQRT($BH18)</f>
        <v>5.2275509622097408E-3</v>
      </c>
      <c r="BM18" s="4">
        <f>DAVERAGE(PlotSort,"TMRed",$BJ$35:$BJ$36)</f>
        <v>3.4106250000000005E-2</v>
      </c>
      <c r="BN18" s="4">
        <f>DSTDEV(PlotSort,"TMRed",$BJ$35:$BJ$36)/SQRT($BH18)</f>
        <v>9.2508867818171913E-4</v>
      </c>
      <c r="BO18" s="4">
        <f>DAVERAGE(PlotSort,"TMNIR",$BJ$35:$BJ$36)</f>
        <v>0.57582499999999992</v>
      </c>
      <c r="BP18" s="4">
        <f>DSTDEV(PlotSort,"TMNIR",$BJ$35:$BJ$36)/SQRT($BH18)</f>
        <v>8.0997299337693951E-3</v>
      </c>
      <c r="BQ18" s="4">
        <f>DAVERAGE(PlotSort,"NDRE",$BJ$35:$BJ$36)</f>
        <v>0.44320125109616587</v>
      </c>
      <c r="BR18" s="4">
        <f>DSTDEV(PlotSort,"NDRE",$BJ$35:$BJ$36)/SQRT($BH18)</f>
        <v>7.4303730630230986E-3</v>
      </c>
      <c r="BS18" s="4">
        <f>DAVERAGE(PlotSort,"rvi",$BJ$35:$BJ$36)</f>
        <v>17.018009354204349</v>
      </c>
      <c r="BT18" s="4">
        <f>DSTDEV(PlotSort,"rvi",$BJ$35:$BJ$36)/SQRT($BH18)</f>
        <v>0.39018318157973203</v>
      </c>
      <c r="BU18" s="17">
        <f>DAVERAGE(PlotSort,"ndvi",$BJ$35:$BJ$36)</f>
        <v>0.88822532440033852</v>
      </c>
      <c r="BV18" s="4">
        <f>DSTDEV(PlotSort,"ndvi",$BJ$35:$BJ$36)/SQRT($BH18)</f>
        <v>2.3915343124658287E-3</v>
      </c>
      <c r="BW18" s="17">
        <f>DAVERAGE(PlotSort,"SAVI",$BJ$35:$BJ$36)</f>
        <v>0.73156946133494327</v>
      </c>
      <c r="BX18" s="4">
        <f>DSTDEV(PlotSort,"SAVI",$BJ$35:$BJ$36)/SQRT($BH18)</f>
        <v>4.9297718939496074E-3</v>
      </c>
      <c r="BY18" s="17">
        <f>DAVERAGE(PlotSort,"CCCI",$BJ$35:$BJ$36)</f>
        <v>0.36792041614462795</v>
      </c>
      <c r="BZ18" s="4">
        <f>DSTDEV(PlotSort,"CCCI",$BJ$35:$BJ$36)/SQRT($BH18)</f>
        <v>3.6057639618926628E-2</v>
      </c>
    </row>
    <row r="19" spans="2:78" ht="13.5" customHeight="1" x14ac:dyDescent="0.2">
      <c r="B19" s="10">
        <v>255</v>
      </c>
      <c r="C19" s="10">
        <v>9.8309999999999995</v>
      </c>
      <c r="D19" s="10">
        <v>255.40962999999999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29.7</v>
      </c>
      <c r="Q19" s="24">
        <v>1.42</v>
      </c>
      <c r="R19" s="24">
        <v>2.75</v>
      </c>
      <c r="S19" s="24">
        <v>46.13</v>
      </c>
      <c r="T19" s="24">
        <v>120.31</v>
      </c>
      <c r="U19" s="10">
        <v>3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0.94820000000000004</v>
      </c>
      <c r="AK19" s="10">
        <v>1.6199999999999999E-2</v>
      </c>
      <c r="AL19" s="11">
        <v>3.1300000000000001E-2</v>
      </c>
      <c r="AM19" s="11">
        <v>5.0000000000000001E-4</v>
      </c>
      <c r="AN19" s="11">
        <v>2.6053000000000002</v>
      </c>
      <c r="AO19" s="11">
        <v>0.1283</v>
      </c>
      <c r="AP19" s="11">
        <v>0.22020000000000001</v>
      </c>
      <c r="AQ19" s="11">
        <v>1.0800000000000001E-2</v>
      </c>
      <c r="AR19" s="11">
        <v>1.7968999999999999</v>
      </c>
      <c r="AS19" s="11">
        <v>5.1400000000000001E-2</v>
      </c>
      <c r="AT19" s="11">
        <v>3.1E-2</v>
      </c>
      <c r="AU19" s="11">
        <v>8.9999999999999998E-4</v>
      </c>
      <c r="AV19" s="11">
        <v>46.196800000000003</v>
      </c>
      <c r="AW19" s="11">
        <v>1.1315</v>
      </c>
      <c r="AX19" s="11">
        <v>0.61439999999999995</v>
      </c>
      <c r="AY19" s="11">
        <v>1.4999999999999999E-2</v>
      </c>
      <c r="AZ19" s="11">
        <v>0.47232207045291152</v>
      </c>
      <c r="BA19" s="11">
        <v>19.819354838709675</v>
      </c>
      <c r="BB19" s="11">
        <v>0.90393554384877584</v>
      </c>
      <c r="BC19" s="11">
        <v>0.76401257202723938</v>
      </c>
      <c r="BD19" s="11">
        <v>0.48446826762339418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3.5074999999999995E-2</v>
      </c>
      <c r="BJ19" s="4">
        <f>DSTDEV(PlotSort,"PhxRed",$BK$35:$BK$36)/SQRT($BH19)</f>
        <v>5.7267646479782375E-4</v>
      </c>
      <c r="BK19" s="4">
        <f>DAVERAGE(PlotSort,"PhxRedEdge",$BK$35:$BK$36)</f>
        <v>0.22921874999999997</v>
      </c>
      <c r="BL19" s="4">
        <f>DSTDEV(PlotSort,"PhxRedEdge",$BK$35:$BK$36)/SQRT($BH19)</f>
        <v>4.0658969771953978E-3</v>
      </c>
      <c r="BM19" s="4">
        <f>DAVERAGE(PlotSort,"TMRed",$BK$35:$BK$36)</f>
        <v>3.5356249999999999E-2</v>
      </c>
      <c r="BN19" s="4">
        <f>DSTDEV(PlotSort,"TMRed",$BK$35:$BK$36)/SQRT($BH19)</f>
        <v>7.1763319030918136E-4</v>
      </c>
      <c r="BO19" s="4">
        <f>DAVERAGE(PlotSort,"TMNIR",$BK$35:$BK$36)</f>
        <v>0.57501875000000002</v>
      </c>
      <c r="BP19" s="4">
        <f>DSTDEV(PlotSort,"TMNIR",$BK$35:$BK$36)/SQRT($BH19)</f>
        <v>5.7238042328361764E-3</v>
      </c>
      <c r="BQ19" s="4">
        <f>DAVERAGE(PlotSort,"NDRE",$BK$35:$BK$36)</f>
        <v>0.42997900736473882</v>
      </c>
      <c r="BR19" s="4">
        <f>DSTDEV(PlotSort,"NDRE",$BK$35:$BK$36)/SQRT($BH19)</f>
        <v>8.939372691384638E-3</v>
      </c>
      <c r="BS19" s="4">
        <f>DAVERAGE(PlotSort,"rvi",$BK$35:$BK$36)</f>
        <v>16.37573275105812</v>
      </c>
      <c r="BT19" s="4">
        <f>DSTDEV(PlotSort,"rvi",$BK$35:$BK$36)/SQRT($BH19)</f>
        <v>0.40515378886770281</v>
      </c>
      <c r="BU19" s="17">
        <f>DAVERAGE(PlotSort,"ndvi",$BK$35:$BK$36)</f>
        <v>0.884006146074238</v>
      </c>
      <c r="BV19" s="4">
        <f>DSTDEV(PlotSort,"ndvi",$BK$35:$BK$36)/SQRT($BH19)</f>
        <v>2.5589360124357269E-3</v>
      </c>
      <c r="BW19" s="17">
        <f>DAVERAGE(PlotSort,"SAVI",$BK$35:$BK$36)</f>
        <v>0.72872523237858899</v>
      </c>
      <c r="BX19" s="4">
        <f>DSTDEV(PlotSort,"SAVI",$BK$35:$BK$36)/SQRT($BH19)</f>
        <v>4.373396570291275E-3</v>
      </c>
      <c r="BY19" s="17">
        <f>DAVERAGE(PlotSort,"CCCI",$BK$35:$BK$36)</f>
        <v>0.30583437604850244</v>
      </c>
      <c r="BZ19" s="4">
        <f>DSTDEV(PlotSort,"CCCI",$BK$35:$BK$36)/SQRT($BH19)</f>
        <v>4.3617018898700073E-2</v>
      </c>
    </row>
    <row r="20" spans="2:78" ht="13.5" customHeight="1" x14ac:dyDescent="0.2">
      <c r="B20" s="10">
        <v>255</v>
      </c>
      <c r="C20" s="10">
        <v>9.8379999999999992</v>
      </c>
      <c r="D20" s="10">
        <v>255.40992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29.7</v>
      </c>
      <c r="Q20" s="24">
        <v>1.42</v>
      </c>
      <c r="R20" s="24">
        <v>2.75</v>
      </c>
      <c r="S20" s="24">
        <v>46.05</v>
      </c>
      <c r="T20" s="24">
        <v>120.41</v>
      </c>
      <c r="U20" s="10">
        <v>3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0.95899999999999996</v>
      </c>
      <c r="AK20" s="10">
        <v>5.4000000000000003E-3</v>
      </c>
      <c r="AL20" s="11">
        <v>3.1600000000000003E-2</v>
      </c>
      <c r="AM20" s="11">
        <v>2.0000000000000001E-4</v>
      </c>
      <c r="AN20" s="11">
        <v>2.5419</v>
      </c>
      <c r="AO20" s="11">
        <v>7.7799999999999994E-2</v>
      </c>
      <c r="AP20" s="11">
        <v>0.2145</v>
      </c>
      <c r="AQ20" s="11">
        <v>6.6E-3</v>
      </c>
      <c r="AR20" s="11">
        <v>1.8662000000000001</v>
      </c>
      <c r="AS20" s="11">
        <v>0</v>
      </c>
      <c r="AT20" s="11">
        <v>3.2099999999999997E-2</v>
      </c>
      <c r="AU20" s="11">
        <v>0</v>
      </c>
      <c r="AV20" s="11">
        <v>45.414700000000003</v>
      </c>
      <c r="AW20" s="11">
        <v>1.0275000000000001</v>
      </c>
      <c r="AX20" s="11">
        <v>0.60309999999999997</v>
      </c>
      <c r="AY20" s="11">
        <v>1.3599999999999999E-2</v>
      </c>
      <c r="AZ20" s="11">
        <v>0.47529354207436392</v>
      </c>
      <c r="BA20" s="11">
        <v>18.788161993769471</v>
      </c>
      <c r="BB20" s="11">
        <v>0.89892947103274556</v>
      </c>
      <c r="BC20" s="11">
        <v>0.75449260042283295</v>
      </c>
      <c r="BD20" s="11">
        <v>0.51510811256963829</v>
      </c>
      <c r="BE20" s="27"/>
    </row>
    <row r="21" spans="2:78" ht="13.5" customHeight="1" x14ac:dyDescent="0.2">
      <c r="B21" s="10">
        <v>255</v>
      </c>
      <c r="C21" s="10">
        <v>9.8460000000000001</v>
      </c>
      <c r="D21" s="10">
        <v>255.41024999999999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29.7</v>
      </c>
      <c r="Q21" s="24">
        <v>1.42</v>
      </c>
      <c r="R21" s="24">
        <v>2.75</v>
      </c>
      <c r="S21" s="24">
        <v>45.96</v>
      </c>
      <c r="T21" s="24">
        <v>120.52</v>
      </c>
      <c r="U21" s="10">
        <v>3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1.0810999999999999</v>
      </c>
      <c r="AK21" s="10">
        <v>6.0499999999999998E-2</v>
      </c>
      <c r="AL21" s="11">
        <v>3.5499999999999997E-2</v>
      </c>
      <c r="AM21" s="11">
        <v>2E-3</v>
      </c>
      <c r="AN21" s="11">
        <v>2.6720000000000002</v>
      </c>
      <c r="AO21" s="11">
        <v>0.29220000000000002</v>
      </c>
      <c r="AP21" s="11">
        <v>0.22500000000000001</v>
      </c>
      <c r="AQ21" s="11">
        <v>2.46E-2</v>
      </c>
      <c r="AR21" s="11">
        <v>2.1276999999999999</v>
      </c>
      <c r="AS21" s="11">
        <v>0.14080000000000001</v>
      </c>
      <c r="AT21" s="11">
        <v>3.6600000000000001E-2</v>
      </c>
      <c r="AU21" s="11">
        <v>2.3999999999999998E-3</v>
      </c>
      <c r="AV21" s="11">
        <v>45.672600000000003</v>
      </c>
      <c r="AW21" s="11">
        <v>1.8886000000000001</v>
      </c>
      <c r="AX21" s="11">
        <v>0.60550000000000004</v>
      </c>
      <c r="AY21" s="11">
        <v>2.5000000000000001E-2</v>
      </c>
      <c r="AZ21" s="11">
        <v>0.45815773630343171</v>
      </c>
      <c r="BA21" s="11">
        <v>16.543715846994537</v>
      </c>
      <c r="BB21" s="11">
        <v>0.8859990655661113</v>
      </c>
      <c r="BC21" s="11">
        <v>0.74717625426845291</v>
      </c>
      <c r="BD21" s="11">
        <v>0.45793665048224175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0.27439999999999998</v>
      </c>
      <c r="BJ21" s="4"/>
      <c r="BK21" s="4">
        <f>DAVERAGE(PlotSort2,"PhxRedEdge",$BO$31:$BO$32)</f>
        <v>0.2878</v>
      </c>
      <c r="BL21" s="4"/>
      <c r="BM21" s="4">
        <f>DAVERAGE(PlotSort2,"TMRed",$BO$31:$BO$32)</f>
        <v>0.26919999999999999</v>
      </c>
      <c r="BN21" s="4"/>
      <c r="BO21" s="4">
        <f>DAVERAGE(PlotSort2,"TMNIR",$BO$31:$BO$32)</f>
        <v>0.32319999999999999</v>
      </c>
      <c r="BP21" s="4"/>
      <c r="BQ21" s="4">
        <f>DAVERAGE(PlotSort2,"NDRE",$BO$31:$BO$32)</f>
        <v>5.7937806873977066E-2</v>
      </c>
      <c r="BR21" s="4"/>
      <c r="BS21" s="4">
        <f>DAVERAGE(PlotSort2,"rvi",$BO$31:$BO$32)</f>
        <v>1.200594353640416</v>
      </c>
      <c r="BT21" s="4"/>
      <c r="BU21" s="17">
        <f>DAVERAGE(PlotSort2,"ndvi",$BO$31:$BO$32)</f>
        <v>9.1154625253207278E-2</v>
      </c>
      <c r="BV21" s="4"/>
      <c r="BW21" s="17">
        <f>DAVERAGE(PlotSort2,"SAVI",$BO$31:$BO$32)</f>
        <v>7.4148663493225908E-2</v>
      </c>
      <c r="BX21" s="4"/>
      <c r="BY21" s="17">
        <f>DAVERAGE(PlotSort2,"CCCI",$BO$31:$BO$32)</f>
        <v>0.69476755559995762</v>
      </c>
      <c r="BZ21" s="4"/>
    </row>
    <row r="22" spans="2:78" ht="13.5" customHeight="1" x14ac:dyDescent="0.2">
      <c r="B22" s="10">
        <v>255</v>
      </c>
      <c r="C22" s="10">
        <v>9.8539999999999992</v>
      </c>
      <c r="D22" s="10">
        <v>255.41058000000001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29.7</v>
      </c>
      <c r="Q22" s="24">
        <v>1.42</v>
      </c>
      <c r="R22" s="24">
        <v>2.75</v>
      </c>
      <c r="S22" s="24">
        <v>45.88</v>
      </c>
      <c r="T22" s="24">
        <v>120.64</v>
      </c>
      <c r="U22" s="10">
        <v>3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0.89319999999999999</v>
      </c>
      <c r="AK22" s="10">
        <v>4.1000000000000002E-2</v>
      </c>
      <c r="AL22" s="11">
        <v>2.93E-2</v>
      </c>
      <c r="AM22" s="11">
        <v>1.2999999999999999E-3</v>
      </c>
      <c r="AN22" s="11">
        <v>2.1358000000000001</v>
      </c>
      <c r="AO22" s="11">
        <v>0.20880000000000001</v>
      </c>
      <c r="AP22" s="11">
        <v>0.17960000000000001</v>
      </c>
      <c r="AQ22" s="11">
        <v>1.7600000000000001E-2</v>
      </c>
      <c r="AR22" s="11">
        <v>1.6807000000000001</v>
      </c>
      <c r="AS22" s="11">
        <v>1.12E-2</v>
      </c>
      <c r="AT22" s="11">
        <v>2.8899999999999999E-2</v>
      </c>
      <c r="AU22" s="11">
        <v>2.0000000000000001E-4</v>
      </c>
      <c r="AV22" s="11">
        <v>40.534999999999997</v>
      </c>
      <c r="AW22" s="11">
        <v>1.1274</v>
      </c>
      <c r="AX22" s="11">
        <v>0.53639999999999999</v>
      </c>
      <c r="AY22" s="11">
        <v>1.49E-2</v>
      </c>
      <c r="AZ22" s="11">
        <v>0.49832402234636874</v>
      </c>
      <c r="BA22" s="11">
        <v>18.560553633217992</v>
      </c>
      <c r="BB22" s="11">
        <v>0.89775340527153713</v>
      </c>
      <c r="BC22" s="11">
        <v>0.71458744015770193</v>
      </c>
      <c r="BD22" s="11">
        <v>0.64489412580497596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0.35160000000000002</v>
      </c>
      <c r="BJ22" s="4">
        <f>DSTDEV(PlotSort2,"PhxRed",$BP$31:$BP$32)/SQRT($BH22)</f>
        <v>1.2999999999999956E-3</v>
      </c>
      <c r="BK22" s="4">
        <f>DAVERAGE(PlotSort2,"PhxRedEdge",$BP$31:$BP$32)</f>
        <v>0.37885000000000002</v>
      </c>
      <c r="BL22" s="4">
        <f>DSTDEV(PlotSort2,"PhxRedEdge",$BP$31:$BP$32)/SQRT($BH22)</f>
        <v>8.4999999999998965E-4</v>
      </c>
      <c r="BM22" s="4">
        <f>DAVERAGE(PlotSort2,"TMRed",$BP$31:$BP$32)</f>
        <v>0.34294999999999998</v>
      </c>
      <c r="BN22" s="4">
        <f>DSTDEV(PlotSort2,"TMRed",$BP$31:$BP$32)/SQRT($BH22)</f>
        <v>1.4499999999999789E-3</v>
      </c>
      <c r="BO22" s="4">
        <f>DAVERAGE(PlotSort2,"TMNIR",$BP$31:$BP$32)</f>
        <v>0.41575000000000001</v>
      </c>
      <c r="BP22" s="4">
        <f>DSTDEV(PlotSort2,"TMNIR",$BP$31:$BP$32)/SQRT($BH22)</f>
        <v>9.5000000000000629E-4</v>
      </c>
      <c r="BQ22" s="4">
        <f>DAVERAGE(PlotSort2,"NDRE",$BP$31:$BP$32)</f>
        <v>4.6438412817314666E-2</v>
      </c>
      <c r="BR22" s="4">
        <f>DSTDEV(PlotSort2,"NDRE",$BP$31:$BP$32)/SQRT($BH22)</f>
        <v>2.065297876774341E-5</v>
      </c>
      <c r="BS22" s="4">
        <f>DAVERAGE(PlotSort2,"rvi",$BP$31:$BP$32)</f>
        <v>1.2122858010111162</v>
      </c>
      <c r="BT22" s="4">
        <f>DSTDEV(PlotSort2,"rvi",$BP$31:$BP$32)/SQRT($BH22)</f>
        <v>2.3554874222659894E-3</v>
      </c>
      <c r="BU22" s="17">
        <f>DAVERAGE(PlotSort2,"ndvi",$BP$31:$BP$32)</f>
        <v>9.5956649728927909E-2</v>
      </c>
      <c r="BV22" s="4">
        <f>DSTDEV(PlotSort2,"ndvi",$BP$31:$BP$32)/SQRT($BH22)</f>
        <v>9.6256222400079017E-4</v>
      </c>
      <c r="BW22" s="17">
        <f>DAVERAGE(PlotSort2,"SAVI",$BP$31:$BP$32)</f>
        <v>8.6757628555490046E-2</v>
      </c>
      <c r="BX22" s="4">
        <f>DSTDEV(PlotSort2,"SAVI",$BP$31:$BP$32)/SQRT($BH22)</f>
        <v>7.6127616472005516E-4</v>
      </c>
      <c r="BY22" s="17">
        <f>DAVERAGE(PlotSort2,"CCCI",$BP$31:$BP$32)</f>
        <v>0.419767804987079</v>
      </c>
      <c r="BZ22" s="4">
        <f>DSTDEV(PlotSort2,"CCCI",$BP$31:$BP$32)/SQRT($BH22)</f>
        <v>9.9705446969224603E-3</v>
      </c>
    </row>
    <row r="23" spans="2:78" ht="13.5" customHeight="1" x14ac:dyDescent="0.2">
      <c r="B23" s="10">
        <v>255</v>
      </c>
      <c r="C23" s="10">
        <v>9.8780000000000001</v>
      </c>
      <c r="D23" s="10">
        <v>255.41157999999999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29.7</v>
      </c>
      <c r="Q23" s="24">
        <v>1.42</v>
      </c>
      <c r="R23" s="24">
        <v>2.75</v>
      </c>
      <c r="S23" s="24">
        <v>45.62</v>
      </c>
      <c r="T23" s="24">
        <v>120.98</v>
      </c>
      <c r="U23" s="10">
        <v>3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0.93740000000000001</v>
      </c>
      <c r="AK23" s="10">
        <v>3.3500000000000002E-2</v>
      </c>
      <c r="AL23" s="11">
        <v>3.0599999999999999E-2</v>
      </c>
      <c r="AM23" s="11">
        <v>1.1000000000000001E-3</v>
      </c>
      <c r="AN23" s="11">
        <v>2.4312</v>
      </c>
      <c r="AO23" s="11">
        <v>2.3599999999999999E-2</v>
      </c>
      <c r="AP23" s="11">
        <v>0.20330000000000001</v>
      </c>
      <c r="AQ23" s="11">
        <v>2E-3</v>
      </c>
      <c r="AR23" s="11">
        <v>1.8214999999999999</v>
      </c>
      <c r="AS23" s="11">
        <v>4.9200000000000001E-2</v>
      </c>
      <c r="AT23" s="11">
        <v>3.1099999999999999E-2</v>
      </c>
      <c r="AU23" s="11">
        <v>8.0000000000000004E-4</v>
      </c>
      <c r="AV23" s="11">
        <v>40.508000000000003</v>
      </c>
      <c r="AW23" s="11">
        <v>0.42220000000000002</v>
      </c>
      <c r="AX23" s="11">
        <v>0.53320000000000001</v>
      </c>
      <c r="AY23" s="11">
        <v>5.5999999999999999E-3</v>
      </c>
      <c r="AZ23" s="11">
        <v>0.44792939579090285</v>
      </c>
      <c r="BA23" s="11">
        <v>17.14469453376206</v>
      </c>
      <c r="BB23" s="11">
        <v>0.88977494240652133</v>
      </c>
      <c r="BC23" s="11">
        <v>0.70764821948698675</v>
      </c>
      <c r="BD23" s="11">
        <v>0.39058213863637209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0.21829999999999999</v>
      </c>
      <c r="BJ23" s="4">
        <f>DSTDEV(PlotSort2,"PhxRed",$BQ$31:$BQ$32)/SQRT($BH23)</f>
        <v>6.3399999999999984E-2</v>
      </c>
      <c r="BK23" s="4">
        <f>DAVERAGE(PlotSort2,"PhxRedEdge",$BQ$31:$BQ$32)</f>
        <v>0.26695000000000002</v>
      </c>
      <c r="BL23" s="4">
        <f>DSTDEV(PlotSort2,"PhxRedEdge",$BQ$31:$BQ$32)/SQRT($BH23)</f>
        <v>6.2749999999999931E-2</v>
      </c>
      <c r="BM23" s="4">
        <f>DAVERAGE(PlotSort2,"TMRed",$BQ$31:$BQ$32)</f>
        <v>0.21729999999999999</v>
      </c>
      <c r="BN23" s="4">
        <f>DSTDEV(PlotSort2,"TMRed",$BQ$31:$BQ$32)/SQRT($BH23)</f>
        <v>6.2300000000000071E-2</v>
      </c>
      <c r="BO23" s="4">
        <f>DAVERAGE(PlotSort2,"TMNIR",$BQ$31:$BQ$32)</f>
        <v>0.29705000000000004</v>
      </c>
      <c r="BP23" s="4">
        <f>DSTDEV(PlotSort2,"TMNIR",$BQ$31:$BQ$32)/SQRT($BH23)</f>
        <v>6.9149999999999906E-2</v>
      </c>
      <c r="BQ23" s="4">
        <f>DAVERAGE(PlotSort2,"NDRE",$BQ$31:$BQ$32)</f>
        <v>5.3649239691639213E-2</v>
      </c>
      <c r="BR23" s="4">
        <f>DSTDEV(PlotSort2,"NDRE",$BQ$31:$BQ$32)/SQRT($BH23)</f>
        <v>1.1991750271758764E-3</v>
      </c>
      <c r="BS23" s="4">
        <f>DAVERAGE(PlotSort2,"rvi",$BQ$31:$BQ$32)</f>
        <v>1.390025381881951</v>
      </c>
      <c r="BT23" s="4">
        <f>DSTDEV(PlotSort2,"rvi",$BQ$31:$BQ$32)/SQRT($BH23)</f>
        <v>8.0297198763210051E-2</v>
      </c>
      <c r="BU23" s="17">
        <f>DAVERAGE(PlotSort2,"ndvi",$BQ$31:$BQ$32)</f>
        <v>0.1622431896366186</v>
      </c>
      <c r="BV23" s="4">
        <f>DSTDEV(PlotSort2,"ndvi",$BQ$31:$BQ$32)/SQRT($BH23)</f>
        <v>2.8145945907909902E-2</v>
      </c>
      <c r="BW23" s="17">
        <f>DAVERAGE(PlotSort2,"SAVI",$BQ$31:$BQ$32)</f>
        <v>0.1186118908947076</v>
      </c>
      <c r="BX23" s="4">
        <f>DSTDEV(PlotSort2,"SAVI",$BQ$31:$BQ$32)/SQRT($BH23)</f>
        <v>5.2413201144666938E-3</v>
      </c>
      <c r="BY23" s="17">
        <f>DAVERAGE(PlotSort2,"CCCI",$BQ$31:$BQ$32)</f>
        <v>3.9448863811438195E-3</v>
      </c>
      <c r="BZ23" s="4">
        <f>DSTDEV(PlotSort2,"CCCI",$BQ$31:$BQ$32)/SQRT($BH23)</f>
        <v>0.18149983349596108</v>
      </c>
    </row>
    <row r="24" spans="2:78" ht="13.5" customHeight="1" x14ac:dyDescent="0.2">
      <c r="B24" s="10">
        <v>255</v>
      </c>
      <c r="C24" s="10">
        <v>9.8849999999999998</v>
      </c>
      <c r="D24" s="10">
        <v>255.41186999999999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29.7</v>
      </c>
      <c r="Q24" s="24">
        <v>1.42</v>
      </c>
      <c r="R24" s="24">
        <v>2.75</v>
      </c>
      <c r="S24" s="24">
        <v>45.54</v>
      </c>
      <c r="T24" s="24">
        <v>121.09</v>
      </c>
      <c r="U24" s="10">
        <v>3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1.0993999999999999</v>
      </c>
      <c r="AK24" s="10">
        <v>5.5100000000000003E-2</v>
      </c>
      <c r="AL24" s="11">
        <v>3.5900000000000001E-2</v>
      </c>
      <c r="AM24" s="11">
        <v>1.8E-3</v>
      </c>
      <c r="AN24" s="11">
        <v>2.9525999999999999</v>
      </c>
      <c r="AO24" s="11">
        <v>0.18840000000000001</v>
      </c>
      <c r="AP24" s="11">
        <v>0.2465</v>
      </c>
      <c r="AQ24" s="11">
        <v>1.5699999999999999E-2</v>
      </c>
      <c r="AR24" s="11">
        <v>2.2572999999999999</v>
      </c>
      <c r="AS24" s="11">
        <v>0.1721</v>
      </c>
      <c r="AT24" s="11">
        <v>3.85E-2</v>
      </c>
      <c r="AU24" s="11">
        <v>2.8999999999999998E-3</v>
      </c>
      <c r="AV24" s="11">
        <v>44.470399999999998</v>
      </c>
      <c r="AW24" s="11">
        <v>2.3546</v>
      </c>
      <c r="AX24" s="11">
        <v>0.58450000000000002</v>
      </c>
      <c r="AY24" s="11">
        <v>3.09E-2</v>
      </c>
      <c r="AZ24" s="11">
        <v>0.40673886883273169</v>
      </c>
      <c r="BA24" s="11">
        <v>15.181818181818182</v>
      </c>
      <c r="BB24" s="11">
        <v>0.8764044943820225</v>
      </c>
      <c r="BC24" s="11">
        <v>0.72929652715939453</v>
      </c>
      <c r="BD24" s="11">
        <v>0.19812304442822781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0.68530000000000002</v>
      </c>
      <c r="BJ24" s="4"/>
      <c r="BK24" s="4">
        <f>DAVERAGE(PlotSort2,"PhxRedEdge",$BR$31:$BR$32)</f>
        <v>0.67669999999999997</v>
      </c>
      <c r="BL24" s="4"/>
      <c r="BM24" s="4">
        <f>DAVERAGE(PlotSort2,"TMRed",$BR$31:$BR$32)</f>
        <v>0.68589999999999995</v>
      </c>
      <c r="BN24" s="4"/>
      <c r="BO24" s="4">
        <f>DAVERAGE(PlotSort2,"TMNIR",$BR$31:$BR$32)</f>
        <v>0.65859999999999996</v>
      </c>
      <c r="BP24" s="4"/>
      <c r="BQ24" s="4">
        <f>DAVERAGE(PlotSort2,"NDRE",$BR$31:$BR$32)</f>
        <v>-1.3555006365610729E-2</v>
      </c>
      <c r="BR24" s="4"/>
      <c r="BS24" s="4">
        <f>DAVERAGE(PlotSort2,"rvi",$BR$31:$BR$32)</f>
        <v>0.96019827963259952</v>
      </c>
      <c r="BT24" s="4"/>
      <c r="BU24" s="17">
        <f>DAVERAGE(PlotSort2,"ndvi",$BR$31:$BR$32)</f>
        <v>-2.0304946076608398E-2</v>
      </c>
      <c r="BV24" s="4"/>
      <c r="BW24" s="17">
        <f>DAVERAGE(PlotSort2,"SAVI",$BR$31:$BR$32)</f>
        <v>-9.8671726755218177E-3</v>
      </c>
      <c r="BX24" s="4"/>
      <c r="BY24" s="17">
        <f>DAVERAGE(PlotSort2,"CCCI",$BR$31:$BR$32)</f>
        <v>0.40688156351233734</v>
      </c>
      <c r="BZ24" s="4"/>
    </row>
    <row r="25" spans="2:78" ht="13.5" customHeight="1" x14ac:dyDescent="0.2">
      <c r="B25" s="10">
        <v>255</v>
      </c>
      <c r="C25" s="10">
        <v>9.8930000000000007</v>
      </c>
      <c r="D25" s="10">
        <v>255.41220999999999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29.7</v>
      </c>
      <c r="Q25" s="24">
        <v>1.42</v>
      </c>
      <c r="R25" s="24">
        <v>2.75</v>
      </c>
      <c r="S25" s="24">
        <v>45.46</v>
      </c>
      <c r="T25" s="24">
        <v>121.2</v>
      </c>
      <c r="U25" s="10">
        <v>3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1.0303</v>
      </c>
      <c r="AK25" s="10">
        <v>3.1300000000000001E-2</v>
      </c>
      <c r="AL25" s="11">
        <v>3.3599999999999998E-2</v>
      </c>
      <c r="AM25" s="11">
        <v>1E-3</v>
      </c>
      <c r="AN25" s="11">
        <v>2.5413999999999999</v>
      </c>
      <c r="AO25" s="11">
        <v>1.8100000000000002E-2</v>
      </c>
      <c r="AP25" s="11">
        <v>0.2117</v>
      </c>
      <c r="AQ25" s="11">
        <v>1.5E-3</v>
      </c>
      <c r="AR25" s="11">
        <v>1.9936</v>
      </c>
      <c r="AS25" s="11">
        <v>5.5899999999999998E-2</v>
      </c>
      <c r="AT25" s="11">
        <v>3.39E-2</v>
      </c>
      <c r="AU25" s="11">
        <v>1E-3</v>
      </c>
      <c r="AV25" s="11">
        <v>40.921900000000001</v>
      </c>
      <c r="AW25" s="11">
        <v>8.3000000000000001E-3</v>
      </c>
      <c r="AX25" s="11">
        <v>0.53690000000000004</v>
      </c>
      <c r="AY25" s="11">
        <v>1E-4</v>
      </c>
      <c r="AZ25" s="11">
        <v>0.434410900347315</v>
      </c>
      <c r="BA25" s="11">
        <v>15.837758112094397</v>
      </c>
      <c r="BB25" s="11">
        <v>0.8812193412754028</v>
      </c>
      <c r="BC25" s="11">
        <v>0.70461337317893147</v>
      </c>
      <c r="BD25" s="11">
        <v>0.33947831278163754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1.0029666666666666</v>
      </c>
      <c r="BJ25" s="4">
        <f>DSTDEV(PlotSort2,"PhxRed",$BS$31:$BS$32)/SQRT($BH25)</f>
        <v>3.4362447202982509E-3</v>
      </c>
      <c r="BK25" s="4">
        <f>DAVERAGE(PlotSort2,"PhxRedEdge",$BS$31:$BS$32)</f>
        <v>1.0027999999999999</v>
      </c>
      <c r="BL25" s="4">
        <f>DSTDEV(PlotSort2,"PhxRedEdge",$BS$31:$BS$32)/SQRT($BH25)</f>
        <v>3.4655446902326628E-3</v>
      </c>
      <c r="BM25" s="4">
        <f>DAVERAGE(PlotSort2,"TMRed",$BS$31:$BS$32)</f>
        <v>1.0029666666666666</v>
      </c>
      <c r="BN25" s="4">
        <f>DSTDEV(PlotSort2,"TMRed",$BS$31:$BS$32)/SQRT($BH25)</f>
        <v>3.4362447202982509E-3</v>
      </c>
      <c r="BO25" s="4">
        <f>DAVERAGE(PlotSort2,"TMNIR",$BS$31:$BS$32)</f>
        <v>1.0027999999999999</v>
      </c>
      <c r="BP25" s="4">
        <f>DSTDEV(PlotSort2,"TMNIR",$BS$31:$BS$32)/SQRT($BH25)</f>
        <v>3.4655446902326628E-3</v>
      </c>
      <c r="BQ25" s="4">
        <f>DAVERAGE(PlotSort2,"NDRE",$BS$31:$BS$32)</f>
        <v>0.72777536450393365</v>
      </c>
      <c r="BR25" s="4">
        <f>DSTDEV(PlotSort2,"NDRE",$BS$31:$BS$32)/SQRT($BH25)</f>
        <v>3.5924139583664178E-4</v>
      </c>
      <c r="BS25" s="4">
        <f>DAVERAGE(PlotSort2,"rvi",$BS$31:$BS$32)</f>
        <v>1.2962047102542653</v>
      </c>
      <c r="BT25" s="4">
        <f>DSTDEV(PlotSort2,"rvi",$BS$31:$BS$32)/SQRT($BH25)</f>
        <v>6.4409293870537913E-4</v>
      </c>
      <c r="BU25" s="17">
        <f>DAVERAGE(PlotSort2,"ndvi",$BS$31:$BS$32)</f>
        <v>0.12899738176275519</v>
      </c>
      <c r="BV25" s="4">
        <f>DSTDEV(PlotSort2,"ndvi",$BS$31:$BS$32)/SQRT($BH25)</f>
        <v>2.4425058893180876E-4</v>
      </c>
      <c r="BW25" s="17">
        <f>DAVERAGE(PlotSort2,"SAVI",$BS$31:$BS$32)</f>
        <v>0.19278801615375704</v>
      </c>
      <c r="BX25" s="4">
        <f>DSTDEV(PlotSort2,"SAVI",$BS$31:$BS$32)/SQRT($BH25)</f>
        <v>3.6653758980962492E-4</v>
      </c>
      <c r="BY25" s="17">
        <f>DAVERAGE(PlotSort2,"CCCI",$BS$31:$BS$32)</f>
        <v>12.091037453617156</v>
      </c>
      <c r="BZ25" s="4">
        <f>DSTDEV(PlotSort2,"CCCI",$BS$31:$BS$32)/SQRT($BH25)</f>
        <v>1.1884804549509983E-2</v>
      </c>
    </row>
    <row r="26" spans="2:78" ht="13.5" customHeight="1" x14ac:dyDescent="0.2">
      <c r="B26" s="10">
        <v>255</v>
      </c>
      <c r="C26" s="10">
        <v>10.102</v>
      </c>
      <c r="D26" s="10">
        <v>255.42092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29.7</v>
      </c>
      <c r="Q26" s="24">
        <v>1.42</v>
      </c>
      <c r="R26" s="24">
        <v>2.75</v>
      </c>
      <c r="S26" s="24">
        <v>43.25</v>
      </c>
      <c r="T26" s="24">
        <v>124.37</v>
      </c>
      <c r="U26" s="10">
        <v>3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1.107</v>
      </c>
      <c r="AK26" s="10">
        <v>9.7199999999999995E-2</v>
      </c>
      <c r="AL26" s="11">
        <v>3.4700000000000002E-2</v>
      </c>
      <c r="AM26" s="11">
        <v>3.0999999999999999E-3</v>
      </c>
      <c r="AN26" s="11">
        <v>2.9474999999999998</v>
      </c>
      <c r="AO26" s="11">
        <v>5.1900000000000002E-2</v>
      </c>
      <c r="AP26" s="11">
        <v>0.2361</v>
      </c>
      <c r="AQ26" s="11">
        <v>4.1999999999999997E-3</v>
      </c>
      <c r="AR26" s="11">
        <v>2.1522999999999999</v>
      </c>
      <c r="AS26" s="11">
        <v>0.1341</v>
      </c>
      <c r="AT26" s="11">
        <v>3.5299999999999998E-2</v>
      </c>
      <c r="AU26" s="11">
        <v>2.2000000000000001E-3</v>
      </c>
      <c r="AV26" s="11">
        <v>44.260300000000001</v>
      </c>
      <c r="AW26" s="11">
        <v>1.8700000000000001E-2</v>
      </c>
      <c r="AX26" s="11">
        <v>0.55959999999999999</v>
      </c>
      <c r="AY26" s="11">
        <v>2.0000000000000001E-4</v>
      </c>
      <c r="AZ26" s="11">
        <v>0.40656026140505219</v>
      </c>
      <c r="BA26" s="11">
        <v>15.852691218130312</v>
      </c>
      <c r="BB26" s="11">
        <v>0.88132459236846528</v>
      </c>
      <c r="BC26" s="11">
        <v>0.71828477486528453</v>
      </c>
      <c r="BD26" s="11">
        <v>0.18407716381627331</v>
      </c>
      <c r="BE26" s="27"/>
    </row>
    <row r="27" spans="2:78" ht="13.5" customHeight="1" x14ac:dyDescent="0.2">
      <c r="B27" s="10">
        <v>255</v>
      </c>
      <c r="C27" s="10">
        <v>10.093999999999999</v>
      </c>
      <c r="D27" s="10">
        <v>255.42058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29.7</v>
      </c>
      <c r="Q27" s="24">
        <v>1.42</v>
      </c>
      <c r="R27" s="24">
        <v>2.75</v>
      </c>
      <c r="S27" s="24">
        <v>43.33</v>
      </c>
      <c r="T27" s="24">
        <v>124.25</v>
      </c>
      <c r="U27" s="10">
        <v>3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1.1329</v>
      </c>
      <c r="AK27" s="10">
        <v>3.4599999999999999E-2</v>
      </c>
      <c r="AL27" s="11">
        <v>3.56E-2</v>
      </c>
      <c r="AM27" s="11">
        <v>1.1000000000000001E-3</v>
      </c>
      <c r="AN27" s="11">
        <v>2.9062999999999999</v>
      </c>
      <c r="AO27" s="11">
        <v>5.5100000000000003E-2</v>
      </c>
      <c r="AP27" s="11">
        <v>0.2331</v>
      </c>
      <c r="AQ27" s="11">
        <v>4.4000000000000003E-3</v>
      </c>
      <c r="AR27" s="11">
        <v>2.2349999999999999</v>
      </c>
      <c r="AS27" s="11">
        <v>0.1095</v>
      </c>
      <c r="AT27" s="11">
        <v>3.6700000000000003E-2</v>
      </c>
      <c r="AU27" s="11">
        <v>1.8E-3</v>
      </c>
      <c r="AV27" s="11">
        <v>43.270200000000003</v>
      </c>
      <c r="AW27" s="11">
        <v>0.1643</v>
      </c>
      <c r="AX27" s="11">
        <v>0.54779999999999995</v>
      </c>
      <c r="AY27" s="11">
        <v>2.0999999999999999E-3</v>
      </c>
      <c r="AZ27" s="11">
        <v>0.40299654245101807</v>
      </c>
      <c r="BA27" s="11">
        <v>14.92643051771117</v>
      </c>
      <c r="BB27" s="11">
        <v>0.87442258340461942</v>
      </c>
      <c r="BC27" s="11">
        <v>0.70691562932226848</v>
      </c>
      <c r="BD27" s="11">
        <v>0.1824399185813794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9.665E-2</v>
      </c>
      <c r="BJ27" s="4">
        <f>DSTDEV(PlotSort2,"PhxRed",$BT$31:$BT$32)/SQRT($BH27)</f>
        <v>8.3499999999999963E-3</v>
      </c>
      <c r="BK27" s="4">
        <f>DAVERAGE(PlotSort2,"PhxRedEdge",$BT$31:$BT$32)</f>
        <v>0.22434999999999999</v>
      </c>
      <c r="BL27" s="4">
        <f>DSTDEV(PlotSort2,"PhxRedEdge",$BT$31:$BT$32)/SQRT($BH27)</f>
        <v>5.1500000000000018E-3</v>
      </c>
      <c r="BM27" s="4">
        <f>DAVERAGE(PlotSort2,"TMRed",$BT$31:$BT$32)</f>
        <v>9.6450000000000008E-2</v>
      </c>
      <c r="BN27" s="4">
        <f>DSTDEV(PlotSort2,"TMRed",$BT$31:$BT$32)/SQRT($BH27)</f>
        <v>8.1499999999999975E-3</v>
      </c>
      <c r="BO27" s="4">
        <f>DAVERAGE(PlotSort2,"TMNIR",$BT$31:$BT$32)</f>
        <v>0.44055</v>
      </c>
      <c r="BP27" s="4">
        <f>DSTDEV(PlotSort2,"TMNIR",$BT$31:$BT$32)/SQRT($BH27)</f>
        <v>4.4500000000000086E-3</v>
      </c>
      <c r="BQ27" s="4">
        <f>DAVERAGE(PlotSort2,"NDRE",$BT$31:$BT$32)</f>
        <v>0.32524468051290062</v>
      </c>
      <c r="BR27" s="4">
        <f>DSTDEV(PlotSort2,"NDRE",$BT$31:$BT$32)/SQRT($BH27)</f>
        <v>5.748757607044408E-3</v>
      </c>
      <c r="BS27" s="4">
        <f>DAVERAGE(PlotSort2,"rvi",$BT$31:$BT$32)</f>
        <v>4.5965734751812981</v>
      </c>
      <c r="BT27" s="4">
        <f>DSTDEV(PlotSort2,"rvi",$BT$31:$BT$32)/SQRT($BH27)</f>
        <v>0.34227137193081969</v>
      </c>
      <c r="BU27" s="17">
        <f>DAVERAGE(PlotSort2,"ndvi",$BT$31:$BT$32)</f>
        <v>0.64129685329709318</v>
      </c>
      <c r="BV27" s="4">
        <f>DSTDEV(PlotSort2,"ndvi",$BT$31:$BT$32)/SQRT($BH27)</f>
        <v>2.1937319090397311E-2</v>
      </c>
      <c r="BW27" s="17">
        <f>DAVERAGE(PlotSort2,"SAVI",$BT$31:$BT$32)</f>
        <v>0.49787237889401059</v>
      </c>
      <c r="BX27" s="4">
        <f>DSTDEV(PlotSort2,"SAVI",$BT$31:$BT$32)/SQRT($BH27)</f>
        <v>1.1401342308644646E-2</v>
      </c>
      <c r="BY27" s="17">
        <f>DAVERAGE(PlotSort2,"CCCI",$BT$31:$BT$32)</f>
        <v>0.41620614158098779</v>
      </c>
      <c r="BZ27" s="4">
        <f>DSTDEV(PlotSort2,"CCCI",$BT$31:$BT$32)/SQRT($BH27)</f>
        <v>3.9020300469762875E-2</v>
      </c>
    </row>
    <row r="28" spans="2:78" ht="13.5" customHeight="1" x14ac:dyDescent="0.2">
      <c r="B28" s="10">
        <v>255</v>
      </c>
      <c r="C28" s="10">
        <v>10.086</v>
      </c>
      <c r="D28" s="10">
        <v>255.42025000000001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29.7</v>
      </c>
      <c r="Q28" s="24">
        <v>1.42</v>
      </c>
      <c r="R28" s="24">
        <v>2.75</v>
      </c>
      <c r="S28" s="24">
        <v>43.42</v>
      </c>
      <c r="T28" s="24">
        <v>124.12</v>
      </c>
      <c r="U28" s="10">
        <v>3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1.1232</v>
      </c>
      <c r="AK28" s="10">
        <v>8.9599999999999999E-2</v>
      </c>
      <c r="AL28" s="11">
        <v>3.5299999999999998E-2</v>
      </c>
      <c r="AM28" s="11">
        <v>2.8E-3</v>
      </c>
      <c r="AN28" s="11">
        <v>2.9863</v>
      </c>
      <c r="AO28" s="11">
        <v>0.23150000000000001</v>
      </c>
      <c r="AP28" s="11">
        <v>0.2399</v>
      </c>
      <c r="AQ28" s="11">
        <v>1.8599999999999998E-2</v>
      </c>
      <c r="AR28" s="11">
        <v>2.1701999999999999</v>
      </c>
      <c r="AS28" s="11">
        <v>0.2011</v>
      </c>
      <c r="AT28" s="11">
        <v>3.5700000000000003E-2</v>
      </c>
      <c r="AU28" s="11">
        <v>3.3E-3</v>
      </c>
      <c r="AV28" s="11">
        <v>43.700800000000001</v>
      </c>
      <c r="AW28" s="11">
        <v>2.5501</v>
      </c>
      <c r="AX28" s="11">
        <v>0.55400000000000005</v>
      </c>
      <c r="AY28" s="11">
        <v>3.2300000000000002E-2</v>
      </c>
      <c r="AZ28" s="11">
        <v>0.39564176848469584</v>
      </c>
      <c r="BA28" s="11">
        <v>15.518207282913165</v>
      </c>
      <c r="BB28" s="11">
        <v>0.87892148550110238</v>
      </c>
      <c r="BC28" s="11">
        <v>0.71345324401211352</v>
      </c>
      <c r="BD28" s="11">
        <v>0.12949366360868911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4.9600000000000005E-2</v>
      </c>
      <c r="BJ28" s="4">
        <f>DSTDEV(PlotSort2,"PhxRed",$BU$31:$BU$32)/SQRT($BH28)</f>
        <v>4.3000000000000009E-3</v>
      </c>
      <c r="BK28" s="4">
        <f>DAVERAGE(PlotSort2,"PhxRedEdge",$BU$31:$BU$32)</f>
        <v>0.20605000000000001</v>
      </c>
      <c r="BL28" s="4">
        <f>DSTDEV(PlotSort2,"PhxRedEdge",$BU$31:$BU$32)/SQRT($BH28)</f>
        <v>6.5500000000000003E-3</v>
      </c>
      <c r="BM28" s="4">
        <f>DAVERAGE(PlotSort2,"TMRed",$BU$31:$BU$32)</f>
        <v>5.0650000000000001E-2</v>
      </c>
      <c r="BN28" s="4">
        <f>DSTDEV(PlotSort2,"TMRed",$BU$31:$BU$32)/SQRT($BH28)</f>
        <v>3.4500000000000012E-3</v>
      </c>
      <c r="BO28" s="4">
        <f>DAVERAGE(PlotSort2,"TMNIR",$BU$31:$BU$32)</f>
        <v>0.49645000000000006</v>
      </c>
      <c r="BP28" s="4">
        <f>DSTDEV(PlotSort2,"TMNIR",$BU$31:$BU$32)/SQRT($BH28)</f>
        <v>2.2350000000000012E-2</v>
      </c>
      <c r="BQ28" s="4">
        <f>DAVERAGE(PlotSort2,"NDRE",$BU$31:$BU$32)</f>
        <v>0.413154749262307</v>
      </c>
      <c r="BR28" s="4">
        <f>DSTDEV(PlotSort2,"NDRE",$BU$31:$BU$32)/SQRT($BH28)</f>
        <v>5.494416720739248E-3</v>
      </c>
      <c r="BS28" s="4">
        <f>DAVERAGE(PlotSort2,"rvi",$BU$31:$BU$32)</f>
        <v>9.8774632663930575</v>
      </c>
      <c r="BT28" s="4">
        <f>DSTDEV(PlotSort2,"rvi",$BU$31:$BU$32)/SQRT($BH28)</f>
        <v>1.1140621573357643</v>
      </c>
      <c r="BU28" s="17">
        <f>DAVERAGE(PlotSort2,"ndvi",$BU$31:$BU$32)</f>
        <v>0.81418444935329404</v>
      </c>
      <c r="BV28" s="4">
        <f>DSTDEV(PlotSort2,"ndvi",$BU$31:$BU$32)/SQRT($BH28)</f>
        <v>1.9031098349886141E-2</v>
      </c>
      <c r="BW28" s="17">
        <f>DAVERAGE(PlotSort2,"SAVI",$BU$31:$BU$32)</f>
        <v>0.63816175593114688</v>
      </c>
      <c r="BX28" s="4">
        <f>DSTDEV(PlotSort2,"SAVI",$BU$31:$BU$32)/SQRT($BH28)</f>
        <v>2.5440495475982483E-2</v>
      </c>
      <c r="BY28" s="17">
        <f>DAVERAGE(PlotSort2,"CCCI",$BU$31:$BU$32)</f>
        <v>0.41239493555631435</v>
      </c>
      <c r="BZ28" s="4">
        <f>DSTDEV(PlotSort2,"CCCI",$BU$31:$BU$32)/SQRT($BH28)</f>
        <v>2.5114860544593328E-2</v>
      </c>
    </row>
    <row r="29" spans="2:78" ht="13.5" customHeight="1" x14ac:dyDescent="0.2">
      <c r="B29" s="10">
        <v>255</v>
      </c>
      <c r="C29" s="10">
        <v>10.077999999999999</v>
      </c>
      <c r="D29" s="10">
        <v>255.41991999999999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29.7</v>
      </c>
      <c r="Q29" s="24">
        <v>1.42</v>
      </c>
      <c r="R29" s="24">
        <v>2.75</v>
      </c>
      <c r="S29" s="24">
        <v>43.5</v>
      </c>
      <c r="T29" s="24">
        <v>124</v>
      </c>
      <c r="U29" s="10">
        <v>3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1.0529999999999999</v>
      </c>
      <c r="AK29" s="10">
        <v>7.1300000000000002E-2</v>
      </c>
      <c r="AL29" s="11">
        <v>3.32E-2</v>
      </c>
      <c r="AM29" s="11">
        <v>2.2000000000000001E-3</v>
      </c>
      <c r="AN29" s="11">
        <v>2.7029999999999998</v>
      </c>
      <c r="AO29" s="11">
        <v>0.28710000000000002</v>
      </c>
      <c r="AP29" s="11">
        <v>0.21740000000000001</v>
      </c>
      <c r="AQ29" s="11">
        <v>2.3099999999999999E-2</v>
      </c>
      <c r="AR29" s="11">
        <v>2.0339</v>
      </c>
      <c r="AS29" s="11">
        <v>0.22570000000000001</v>
      </c>
      <c r="AT29" s="11">
        <v>3.3500000000000002E-2</v>
      </c>
      <c r="AU29" s="11">
        <v>3.7000000000000002E-3</v>
      </c>
      <c r="AV29" s="11">
        <v>41.444000000000003</v>
      </c>
      <c r="AW29" s="11">
        <v>4.3285</v>
      </c>
      <c r="AX29" s="11">
        <v>0.52610000000000001</v>
      </c>
      <c r="AY29" s="11">
        <v>5.4899999999999997E-2</v>
      </c>
      <c r="AZ29" s="11">
        <v>0.41519838601210485</v>
      </c>
      <c r="BA29" s="11">
        <v>15.704477611940298</v>
      </c>
      <c r="BB29" s="11">
        <v>0.88027162258756264</v>
      </c>
      <c r="BC29" s="11">
        <v>0.69733861834654587</v>
      </c>
      <c r="BD29" s="11">
        <v>0.2350138310898077</v>
      </c>
      <c r="BE29" s="27"/>
      <c r="BF29" s="5"/>
    </row>
    <row r="30" spans="2:78" ht="13.5" customHeight="1" x14ac:dyDescent="0.2">
      <c r="B30" s="10">
        <v>255</v>
      </c>
      <c r="C30" s="10">
        <v>10.07</v>
      </c>
      <c r="D30" s="10">
        <v>255.41958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29.7</v>
      </c>
      <c r="Q30" s="24">
        <v>1.42</v>
      </c>
      <c r="R30" s="24">
        <v>2.75</v>
      </c>
      <c r="S30" s="24">
        <v>43.58</v>
      </c>
      <c r="T30" s="24">
        <v>123.87</v>
      </c>
      <c r="U30" s="10">
        <v>3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1.0669999999999999</v>
      </c>
      <c r="AK30" s="10">
        <v>5.5100000000000003E-2</v>
      </c>
      <c r="AL30" s="11">
        <v>3.3700000000000001E-2</v>
      </c>
      <c r="AM30" s="11">
        <v>1.6999999999999999E-3</v>
      </c>
      <c r="AN30" s="11">
        <v>2.7785000000000002</v>
      </c>
      <c r="AO30" s="11">
        <v>0.28570000000000001</v>
      </c>
      <c r="AP30" s="11">
        <v>0.2238</v>
      </c>
      <c r="AQ30" s="11">
        <v>2.3E-2</v>
      </c>
      <c r="AR30" s="11">
        <v>2.0718000000000001</v>
      </c>
      <c r="AS30" s="11">
        <v>0.1028</v>
      </c>
      <c r="AT30" s="11">
        <v>3.4099999999999998E-2</v>
      </c>
      <c r="AU30" s="11">
        <v>1.6999999999999999E-3</v>
      </c>
      <c r="AV30" s="11">
        <v>47.625799999999998</v>
      </c>
      <c r="AW30" s="11">
        <v>1.9074</v>
      </c>
      <c r="AX30" s="11">
        <v>0.60529999999999995</v>
      </c>
      <c r="AY30" s="11">
        <v>2.4199999999999999E-2</v>
      </c>
      <c r="AZ30" s="11">
        <v>0.46013749849234103</v>
      </c>
      <c r="BA30" s="11">
        <v>17.750733137829911</v>
      </c>
      <c r="BB30" s="11">
        <v>0.89333750390991551</v>
      </c>
      <c r="BC30" s="11">
        <v>0.75197472353870465</v>
      </c>
      <c r="BD30" s="11">
        <v>0.44787532020923371</v>
      </c>
      <c r="BE30" s="27"/>
      <c r="BF30" s="5"/>
      <c r="BH30" s="19" t="s">
        <v>116</v>
      </c>
    </row>
    <row r="31" spans="2:78" ht="13.5" customHeight="1" x14ac:dyDescent="0.2">
      <c r="B31" s="10">
        <v>255</v>
      </c>
      <c r="C31" s="10">
        <v>10.061999999999999</v>
      </c>
      <c r="D31" s="10">
        <v>255.41925000000001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29.7</v>
      </c>
      <c r="Q31" s="24">
        <v>1.42</v>
      </c>
      <c r="R31" s="24">
        <v>2.75</v>
      </c>
      <c r="S31" s="24">
        <v>43.67</v>
      </c>
      <c r="T31" s="24">
        <v>123.75</v>
      </c>
      <c r="U31" s="10">
        <v>3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1.1966000000000001</v>
      </c>
      <c r="AK31" s="10">
        <v>2.0500000000000001E-2</v>
      </c>
      <c r="AL31" s="11">
        <v>3.78E-2</v>
      </c>
      <c r="AM31" s="11">
        <v>5.9999999999999995E-4</v>
      </c>
      <c r="AN31" s="11">
        <v>3.1086</v>
      </c>
      <c r="AO31" s="11">
        <v>5.1900000000000002E-2</v>
      </c>
      <c r="AP31" s="11">
        <v>0.25080000000000002</v>
      </c>
      <c r="AQ31" s="11">
        <v>4.1999999999999997E-3</v>
      </c>
      <c r="AR31" s="11">
        <v>2.4003999999999999</v>
      </c>
      <c r="AS31" s="11">
        <v>6.0299999999999999E-2</v>
      </c>
      <c r="AT31" s="11">
        <v>3.9600000000000003E-2</v>
      </c>
      <c r="AU31" s="11">
        <v>1E-3</v>
      </c>
      <c r="AV31" s="11">
        <v>44.143799999999999</v>
      </c>
      <c r="AW31" s="11">
        <v>2.0695999999999999</v>
      </c>
      <c r="AX31" s="11">
        <v>0.56179999999999997</v>
      </c>
      <c r="AY31" s="11">
        <v>2.63E-2</v>
      </c>
      <c r="AZ31" s="11">
        <v>0.3827221265075067</v>
      </c>
      <c r="BA31" s="11">
        <v>14.186868686868685</v>
      </c>
      <c r="BB31" s="11">
        <v>0.86830728300631865</v>
      </c>
      <c r="BC31" s="11">
        <v>0.71118576357363361</v>
      </c>
      <c r="BD31" s="11">
        <v>8.4502888341366378E-2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255</v>
      </c>
      <c r="C32" s="10">
        <v>10.054</v>
      </c>
      <c r="D32" s="10">
        <v>255.41892000000001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29.7</v>
      </c>
      <c r="Q32" s="24">
        <v>1.42</v>
      </c>
      <c r="R32" s="24">
        <v>2.75</v>
      </c>
      <c r="S32" s="24">
        <v>43.75</v>
      </c>
      <c r="T32" s="24">
        <v>123.62</v>
      </c>
      <c r="U32" s="10">
        <v>3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1.0757000000000001</v>
      </c>
      <c r="AK32" s="10">
        <v>1.1000000000000001E-3</v>
      </c>
      <c r="AL32" s="11">
        <v>3.4000000000000002E-2</v>
      </c>
      <c r="AM32" s="11">
        <v>0</v>
      </c>
      <c r="AN32" s="11">
        <v>2.6913999999999998</v>
      </c>
      <c r="AO32" s="11">
        <v>0.10970000000000001</v>
      </c>
      <c r="AP32" s="11">
        <v>0.21740000000000001</v>
      </c>
      <c r="AQ32" s="11">
        <v>8.8999999999999999E-3</v>
      </c>
      <c r="AR32" s="11">
        <v>2.0741000000000001</v>
      </c>
      <c r="AS32" s="11">
        <v>0.11849999999999999</v>
      </c>
      <c r="AT32" s="11">
        <v>3.4299999999999997E-2</v>
      </c>
      <c r="AU32" s="11">
        <v>2E-3</v>
      </c>
      <c r="AV32" s="11">
        <v>46.223799999999997</v>
      </c>
      <c r="AW32" s="11">
        <v>2.2818000000000001</v>
      </c>
      <c r="AX32" s="11">
        <v>0.58909999999999996</v>
      </c>
      <c r="AY32" s="11">
        <v>2.9100000000000001E-2</v>
      </c>
      <c r="AZ32" s="11">
        <v>0.46088034717916915</v>
      </c>
      <c r="BA32" s="11">
        <v>17.174927113702623</v>
      </c>
      <c r="BB32" s="11">
        <v>0.88995829323067055</v>
      </c>
      <c r="BC32" s="11">
        <v>0.74078689692006416</v>
      </c>
      <c r="BD32" s="11">
        <v>0.46163454313020069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255</v>
      </c>
      <c r="C33" s="10">
        <v>10.045999999999999</v>
      </c>
      <c r="D33" s="10">
        <v>255.41857999999999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29.7</v>
      </c>
      <c r="Q33" s="24">
        <v>1.42</v>
      </c>
      <c r="R33" s="24">
        <v>2.75</v>
      </c>
      <c r="S33" s="24">
        <v>43.83</v>
      </c>
      <c r="T33" s="24">
        <v>123.5</v>
      </c>
      <c r="U33" s="10">
        <v>3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1.1458999999999999</v>
      </c>
      <c r="AK33" s="10">
        <v>4.3E-3</v>
      </c>
      <c r="AL33" s="11">
        <v>3.6299999999999999E-2</v>
      </c>
      <c r="AM33" s="11">
        <v>1E-4</v>
      </c>
      <c r="AN33" s="11">
        <v>2.8317000000000001</v>
      </c>
      <c r="AO33" s="11">
        <v>8.3299999999999999E-2</v>
      </c>
      <c r="AP33" s="11">
        <v>0.2291</v>
      </c>
      <c r="AQ33" s="11">
        <v>6.7000000000000002E-3</v>
      </c>
      <c r="AR33" s="11">
        <v>2.2349999999999999</v>
      </c>
      <c r="AS33" s="11">
        <v>2.2000000000000001E-3</v>
      </c>
      <c r="AT33" s="11">
        <v>3.6999999999999998E-2</v>
      </c>
      <c r="AU33" s="11">
        <v>0</v>
      </c>
      <c r="AV33" s="11">
        <v>45.1922</v>
      </c>
      <c r="AW33" s="11">
        <v>3.95E-2</v>
      </c>
      <c r="AX33" s="11">
        <v>0.57669999999999999</v>
      </c>
      <c r="AY33" s="11">
        <v>5.0000000000000001E-4</v>
      </c>
      <c r="AZ33" s="11">
        <v>0.43137254901960786</v>
      </c>
      <c r="BA33" s="11">
        <v>15.586486486486487</v>
      </c>
      <c r="BB33" s="11">
        <v>0.87941991200912484</v>
      </c>
      <c r="BC33" s="11">
        <v>0.72690131992457563</v>
      </c>
      <c r="BD33" s="11">
        <v>0.32754030582033916</v>
      </c>
      <c r="BE33" s="27"/>
      <c r="BF33" s="5"/>
    </row>
    <row r="34" spans="2:66" ht="13.5" customHeight="1" x14ac:dyDescent="0.2">
      <c r="B34" s="10">
        <v>255</v>
      </c>
      <c r="C34" s="10">
        <v>10.119999999999999</v>
      </c>
      <c r="D34" s="10">
        <v>255.42167000000001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29.7</v>
      </c>
      <c r="Q34" s="24">
        <v>1.42</v>
      </c>
      <c r="R34" s="24">
        <v>2.75</v>
      </c>
      <c r="S34" s="24">
        <v>43.06</v>
      </c>
      <c r="T34" s="24">
        <v>124.66</v>
      </c>
      <c r="U34" s="10">
        <v>3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0.99039999999999995</v>
      </c>
      <c r="AK34" s="10">
        <v>2.2000000000000001E-3</v>
      </c>
      <c r="AL34" s="11">
        <v>3.1E-2</v>
      </c>
      <c r="AM34" s="11">
        <v>1E-4</v>
      </c>
      <c r="AN34" s="11">
        <v>2.6825999999999999</v>
      </c>
      <c r="AO34" s="11">
        <v>3.8899999999999997E-2</v>
      </c>
      <c r="AP34" s="11">
        <v>0.2142</v>
      </c>
      <c r="AQ34" s="11">
        <v>3.0999999999999999E-3</v>
      </c>
      <c r="AR34" s="11">
        <v>1.8059000000000001</v>
      </c>
      <c r="AS34" s="11">
        <v>2.9100000000000001E-2</v>
      </c>
      <c r="AT34" s="11">
        <v>2.9499999999999998E-2</v>
      </c>
      <c r="AU34" s="11">
        <v>5.0000000000000001E-4</v>
      </c>
      <c r="AV34" s="11">
        <v>46.962200000000003</v>
      </c>
      <c r="AW34" s="11">
        <v>0.73219999999999996</v>
      </c>
      <c r="AX34" s="11">
        <v>0.59189999999999998</v>
      </c>
      <c r="AY34" s="11">
        <v>9.1999999999999998E-3</v>
      </c>
      <c r="AZ34" s="11">
        <v>0.46855228879791583</v>
      </c>
      <c r="BA34" s="11">
        <v>20.064406779661017</v>
      </c>
      <c r="BB34" s="11">
        <v>0.90505310588992605</v>
      </c>
      <c r="BC34" s="11">
        <v>0.75227394328517927</v>
      </c>
      <c r="BD34" s="11">
        <v>0.46072961092309855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255</v>
      </c>
      <c r="C35" s="10">
        <v>10.128</v>
      </c>
      <c r="D35" s="10">
        <v>255.422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29.7</v>
      </c>
      <c r="Q35" s="24">
        <v>1.42</v>
      </c>
      <c r="R35" s="24">
        <v>2.75</v>
      </c>
      <c r="S35" s="24">
        <v>42.98</v>
      </c>
      <c r="T35" s="24">
        <v>124.78</v>
      </c>
      <c r="U35" s="10">
        <v>3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0.98599999999999999</v>
      </c>
      <c r="AK35" s="10">
        <v>6.4799999999999996E-2</v>
      </c>
      <c r="AL35" s="11">
        <v>3.0800000000000001E-2</v>
      </c>
      <c r="AM35" s="11">
        <v>2E-3</v>
      </c>
      <c r="AN35" s="11">
        <v>2.5251999999999999</v>
      </c>
      <c r="AO35" s="11">
        <v>0.14910000000000001</v>
      </c>
      <c r="AP35" s="11">
        <v>0.20130000000000001</v>
      </c>
      <c r="AQ35" s="11">
        <v>1.1900000000000001E-2</v>
      </c>
      <c r="AR35" s="11">
        <v>1.8439000000000001</v>
      </c>
      <c r="AS35" s="11">
        <v>0.26819999999999999</v>
      </c>
      <c r="AT35" s="11">
        <v>3.0099999999999998E-2</v>
      </c>
      <c r="AU35" s="11">
        <v>4.4000000000000003E-3</v>
      </c>
      <c r="AV35" s="11">
        <v>44.934199999999997</v>
      </c>
      <c r="AW35" s="11">
        <v>1.5163</v>
      </c>
      <c r="AX35" s="11">
        <v>0.56559999999999999</v>
      </c>
      <c r="AY35" s="11">
        <v>1.9099999999999999E-2</v>
      </c>
      <c r="AZ35" s="11">
        <v>0.47502933889685739</v>
      </c>
      <c r="BA35" s="11">
        <v>18.790697674418606</v>
      </c>
      <c r="BB35" s="11">
        <v>0.89894242068155106</v>
      </c>
      <c r="BC35" s="11">
        <v>0.73309299990873411</v>
      </c>
      <c r="BD35" s="11">
        <v>0.51362237199968352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255</v>
      </c>
      <c r="C36" s="10">
        <v>10.135999999999999</v>
      </c>
      <c r="D36" s="10">
        <v>255.42232999999999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29.7</v>
      </c>
      <c r="Q36" s="24">
        <v>1.42</v>
      </c>
      <c r="R36" s="24">
        <v>2.75</v>
      </c>
      <c r="S36" s="24">
        <v>42.9</v>
      </c>
      <c r="T36" s="24">
        <v>124.91</v>
      </c>
      <c r="U36" s="10">
        <v>3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1.1383000000000001</v>
      </c>
      <c r="AK36" s="10">
        <v>6.59E-2</v>
      </c>
      <c r="AL36" s="11">
        <v>3.5499999999999997E-2</v>
      </c>
      <c r="AM36" s="11">
        <v>2.0999999999999999E-3</v>
      </c>
      <c r="AN36" s="11">
        <v>3.0424000000000002</v>
      </c>
      <c r="AO36" s="11">
        <v>1.5299999999999999E-2</v>
      </c>
      <c r="AP36" s="11">
        <v>0.2422</v>
      </c>
      <c r="AQ36" s="11">
        <v>1.1999999999999999E-3</v>
      </c>
      <c r="AR36" s="11">
        <v>2.2774999999999999</v>
      </c>
      <c r="AS36" s="11">
        <v>0.16539999999999999</v>
      </c>
      <c r="AT36" s="11">
        <v>3.7100000000000001E-2</v>
      </c>
      <c r="AU36" s="11">
        <v>2.7000000000000001E-3</v>
      </c>
      <c r="AV36" s="11">
        <v>45.766199999999998</v>
      </c>
      <c r="AW36" s="11">
        <v>0.11020000000000001</v>
      </c>
      <c r="AX36" s="11">
        <v>0.57530000000000003</v>
      </c>
      <c r="AY36" s="11">
        <v>1.4E-3</v>
      </c>
      <c r="AZ36" s="11">
        <v>0.4074617737003059</v>
      </c>
      <c r="BA36" s="11">
        <v>15.506738544474395</v>
      </c>
      <c r="BB36" s="11">
        <v>0.87883736120182876</v>
      </c>
      <c r="BC36" s="11">
        <v>0.72572815533980584</v>
      </c>
      <c r="BD36" s="11">
        <v>0.19569014492217926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255</v>
      </c>
      <c r="C37" s="10">
        <v>10.144</v>
      </c>
      <c r="D37" s="10">
        <v>255.42267000000001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29.7</v>
      </c>
      <c r="Q37" s="24">
        <v>1.42</v>
      </c>
      <c r="R37" s="24">
        <v>2.75</v>
      </c>
      <c r="S37" s="24">
        <v>42.82</v>
      </c>
      <c r="T37" s="24">
        <v>125.04</v>
      </c>
      <c r="U37" s="10">
        <v>3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1.2107000000000001</v>
      </c>
      <c r="AK37" s="10">
        <v>8.6400000000000005E-2</v>
      </c>
      <c r="AL37" s="11">
        <v>3.7699999999999997E-2</v>
      </c>
      <c r="AM37" s="11">
        <v>2.7000000000000001E-3</v>
      </c>
      <c r="AN37" s="11">
        <v>2.7826</v>
      </c>
      <c r="AO37" s="11">
        <v>0.1583</v>
      </c>
      <c r="AP37" s="11">
        <v>0.2213</v>
      </c>
      <c r="AQ37" s="11">
        <v>1.26E-2</v>
      </c>
      <c r="AR37" s="11">
        <v>2.2595999999999998</v>
      </c>
      <c r="AS37" s="11">
        <v>0.219</v>
      </c>
      <c r="AT37" s="11">
        <v>3.6799999999999999E-2</v>
      </c>
      <c r="AU37" s="11">
        <v>3.5999999999999999E-3</v>
      </c>
      <c r="AV37" s="11">
        <v>49.115000000000002</v>
      </c>
      <c r="AW37" s="11">
        <v>1.9573</v>
      </c>
      <c r="AX37" s="11">
        <v>0.61660000000000004</v>
      </c>
      <c r="AY37" s="11">
        <v>2.46E-2</v>
      </c>
      <c r="AZ37" s="11">
        <v>0.47177467478219359</v>
      </c>
      <c r="BA37" s="11">
        <v>16.755434782608695</v>
      </c>
      <c r="BB37" s="11">
        <v>0.88735843281297844</v>
      </c>
      <c r="BC37" s="11">
        <v>0.75403155886942963</v>
      </c>
      <c r="BD37" s="11">
        <v>0.52945516389160963</v>
      </c>
      <c r="BE37" s="27"/>
      <c r="BF37" s="5"/>
      <c r="BI37" s="22">
        <v>2</v>
      </c>
    </row>
    <row r="38" spans="2:66" ht="13.5" customHeight="1" x14ac:dyDescent="0.2">
      <c r="B38" s="10">
        <v>255</v>
      </c>
      <c r="C38" s="10">
        <v>10.151</v>
      </c>
      <c r="D38" s="10">
        <v>255.42295999999999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29.7</v>
      </c>
      <c r="Q38" s="24">
        <v>1.42</v>
      </c>
      <c r="R38" s="24">
        <v>2.75</v>
      </c>
      <c r="S38" s="24">
        <v>42.75</v>
      </c>
      <c r="T38" s="24">
        <v>125.15</v>
      </c>
      <c r="U38" s="10">
        <v>3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1.2496</v>
      </c>
      <c r="AK38" s="10">
        <v>3.2399999999999998E-2</v>
      </c>
      <c r="AL38" s="11">
        <v>3.8899999999999997E-2</v>
      </c>
      <c r="AM38" s="11">
        <v>1E-3</v>
      </c>
      <c r="AN38" s="11">
        <v>3.3892000000000002</v>
      </c>
      <c r="AO38" s="11">
        <v>9.35E-2</v>
      </c>
      <c r="AP38" s="11">
        <v>0.26910000000000001</v>
      </c>
      <c r="AQ38" s="11">
        <v>7.4000000000000003E-3</v>
      </c>
      <c r="AR38" s="11">
        <v>2.4405999999999999</v>
      </c>
      <c r="AS38" s="11">
        <v>6.0299999999999999E-2</v>
      </c>
      <c r="AT38" s="11">
        <v>3.9699999999999999E-2</v>
      </c>
      <c r="AU38" s="11">
        <v>1E-3</v>
      </c>
      <c r="AV38" s="11">
        <v>45.612299999999998</v>
      </c>
      <c r="AW38" s="11">
        <v>1.1335999999999999</v>
      </c>
      <c r="AX38" s="11">
        <v>0.57199999999999995</v>
      </c>
      <c r="AY38" s="11">
        <v>1.4200000000000001E-2</v>
      </c>
      <c r="AZ38" s="11">
        <v>0.36012364760432763</v>
      </c>
      <c r="BA38" s="11">
        <v>14.408060453400504</v>
      </c>
      <c r="BB38" s="11">
        <v>0.87019780938368496</v>
      </c>
      <c r="BC38" s="11">
        <v>0.71822434109921751</v>
      </c>
      <c r="BD38" s="11">
        <v>-4.7508007229186799E-2</v>
      </c>
      <c r="BE38" s="27"/>
      <c r="BF38" s="5"/>
      <c r="BI38" s="22">
        <v>3</v>
      </c>
      <c r="BJ38" s="3"/>
    </row>
    <row r="39" spans="2:66" ht="13.5" customHeight="1" x14ac:dyDescent="0.2">
      <c r="B39" s="10">
        <v>255</v>
      </c>
      <c r="C39" s="10">
        <v>10.159000000000001</v>
      </c>
      <c r="D39" s="10">
        <v>255.42329000000001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29.7</v>
      </c>
      <c r="Q39" s="24">
        <v>1.42</v>
      </c>
      <c r="R39" s="24">
        <v>2.75</v>
      </c>
      <c r="S39" s="24">
        <v>42.66</v>
      </c>
      <c r="T39" s="24">
        <v>125.28</v>
      </c>
      <c r="U39" s="10">
        <v>3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1.2031000000000001</v>
      </c>
      <c r="AK39" s="10">
        <v>6.59E-2</v>
      </c>
      <c r="AL39" s="11">
        <v>3.7400000000000003E-2</v>
      </c>
      <c r="AM39" s="11">
        <v>2E-3</v>
      </c>
      <c r="AN39" s="11">
        <v>2.8331</v>
      </c>
      <c r="AO39" s="11">
        <v>0.1079</v>
      </c>
      <c r="AP39" s="11">
        <v>0.22470000000000001</v>
      </c>
      <c r="AQ39" s="11">
        <v>8.6E-3</v>
      </c>
      <c r="AR39" s="11">
        <v>2.2595999999999998</v>
      </c>
      <c r="AS39" s="11">
        <v>0.12959999999999999</v>
      </c>
      <c r="AT39" s="11">
        <v>3.6700000000000003E-2</v>
      </c>
      <c r="AU39" s="11">
        <v>2.0999999999999999E-3</v>
      </c>
      <c r="AV39" s="11">
        <v>46.7605</v>
      </c>
      <c r="AW39" s="11">
        <v>0.80500000000000005</v>
      </c>
      <c r="AX39" s="11">
        <v>0.58560000000000001</v>
      </c>
      <c r="AY39" s="11">
        <v>1.01E-2</v>
      </c>
      <c r="AZ39" s="11">
        <v>0.44539059607552756</v>
      </c>
      <c r="BA39" s="11">
        <v>15.956403269754768</v>
      </c>
      <c r="BB39" s="11">
        <v>0.88205045797846715</v>
      </c>
      <c r="BC39" s="11">
        <v>0.73362737236033149</v>
      </c>
      <c r="BD39" s="11">
        <v>0.39827745394360281</v>
      </c>
      <c r="BE39" s="27"/>
      <c r="BF39" s="5"/>
    </row>
    <row r="40" spans="2:66" ht="13.5" customHeight="1" x14ac:dyDescent="0.2">
      <c r="B40" s="10">
        <v>255</v>
      </c>
      <c r="C40" s="10">
        <v>10.167</v>
      </c>
      <c r="D40" s="10">
        <v>255.42363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29.7</v>
      </c>
      <c r="Q40" s="24">
        <v>1.42</v>
      </c>
      <c r="R40" s="24">
        <v>2.75</v>
      </c>
      <c r="S40" s="24">
        <v>42.58</v>
      </c>
      <c r="T40" s="24">
        <v>125.41</v>
      </c>
      <c r="U40" s="10">
        <v>3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1.1015999999999999</v>
      </c>
      <c r="AK40" s="10">
        <v>0.1069</v>
      </c>
      <c r="AL40" s="11">
        <v>3.4200000000000001E-2</v>
      </c>
      <c r="AM40" s="11">
        <v>3.3E-3</v>
      </c>
      <c r="AN40" s="11">
        <v>2.7317</v>
      </c>
      <c r="AO40" s="11">
        <v>0.25650000000000001</v>
      </c>
      <c r="AP40" s="11">
        <v>0.21629999999999999</v>
      </c>
      <c r="AQ40" s="11">
        <v>2.0299999999999999E-2</v>
      </c>
      <c r="AR40" s="11">
        <v>2.0360999999999998</v>
      </c>
      <c r="AS40" s="11">
        <v>0.19670000000000001</v>
      </c>
      <c r="AT40" s="11">
        <v>3.3000000000000002E-2</v>
      </c>
      <c r="AU40" s="11">
        <v>3.2000000000000002E-3</v>
      </c>
      <c r="AV40" s="11">
        <v>47.823399999999999</v>
      </c>
      <c r="AW40" s="11">
        <v>2.7248000000000001</v>
      </c>
      <c r="AX40" s="11">
        <v>0.59809999999999997</v>
      </c>
      <c r="AY40" s="11">
        <v>3.4099999999999998E-2</v>
      </c>
      <c r="AZ40" s="11">
        <v>0.46881139489194495</v>
      </c>
      <c r="BA40" s="11">
        <v>18.124242424242421</v>
      </c>
      <c r="BB40" s="11">
        <v>0.8954206940263032</v>
      </c>
      <c r="BC40" s="11">
        <v>0.7494032357881707</v>
      </c>
      <c r="BD40" s="11">
        <v>0.48965002564139692</v>
      </c>
      <c r="BE40" s="27"/>
      <c r="BF40" s="5"/>
    </row>
    <row r="41" spans="2:66" ht="13.5" customHeight="1" x14ac:dyDescent="0.2">
      <c r="B41" s="10">
        <v>255</v>
      </c>
      <c r="C41" s="10">
        <v>10.175000000000001</v>
      </c>
      <c r="D41" s="10">
        <v>255.42395999999999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29.7</v>
      </c>
      <c r="Q41" s="24">
        <v>1.42</v>
      </c>
      <c r="R41" s="24">
        <v>2.75</v>
      </c>
      <c r="S41" s="24">
        <v>42.5</v>
      </c>
      <c r="T41" s="24">
        <v>125.54</v>
      </c>
      <c r="U41" s="10">
        <v>3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1.1317999999999999</v>
      </c>
      <c r="AK41" s="10">
        <v>5.9400000000000001E-2</v>
      </c>
      <c r="AL41" s="11">
        <v>3.5099999999999999E-2</v>
      </c>
      <c r="AM41" s="11">
        <v>1.8E-3</v>
      </c>
      <c r="AN41" s="11">
        <v>2.9182999999999999</v>
      </c>
      <c r="AO41" s="11">
        <v>0.1699</v>
      </c>
      <c r="AP41" s="11">
        <v>0.23080000000000001</v>
      </c>
      <c r="AQ41" s="11">
        <v>1.34E-2</v>
      </c>
      <c r="AR41" s="11">
        <v>2.2618</v>
      </c>
      <c r="AS41" s="11">
        <v>0.19</v>
      </c>
      <c r="AT41" s="11">
        <v>3.6600000000000001E-2</v>
      </c>
      <c r="AU41" s="11">
        <v>3.0999999999999999E-3</v>
      </c>
      <c r="AV41" s="11">
        <v>46.02</v>
      </c>
      <c r="AW41" s="11">
        <v>1.7742</v>
      </c>
      <c r="AX41" s="11">
        <v>0.57479999999999998</v>
      </c>
      <c r="AY41" s="11">
        <v>2.2200000000000001E-2</v>
      </c>
      <c r="AZ41" s="11">
        <v>0.42701092353525322</v>
      </c>
      <c r="BA41" s="11">
        <v>15.704918032786884</v>
      </c>
      <c r="BB41" s="11">
        <v>0.88027477919528963</v>
      </c>
      <c r="BC41" s="11">
        <v>0.72638114090336514</v>
      </c>
      <c r="BD41" s="11">
        <v>0.30085561808636635</v>
      </c>
      <c r="BE41" s="27"/>
      <c r="BF41" s="5"/>
    </row>
    <row r="42" spans="2:66" ht="13.5" customHeight="1" x14ac:dyDescent="0.2">
      <c r="B42" s="10">
        <v>255</v>
      </c>
      <c r="C42" s="10">
        <v>9.9809999999999999</v>
      </c>
      <c r="D42" s="10">
        <v>255.41587999999999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29.7</v>
      </c>
      <c r="Q42" s="24">
        <v>1.42</v>
      </c>
      <c r="R42" s="24">
        <v>2.75</v>
      </c>
      <c r="S42" s="24">
        <v>44.52</v>
      </c>
      <c r="T42" s="24">
        <v>122.51</v>
      </c>
      <c r="U42" s="10">
        <v>3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4.8352000000000004</v>
      </c>
      <c r="AK42" s="10">
        <v>5.1799999999999999E-2</v>
      </c>
      <c r="AL42" s="11">
        <v>0.15490000000000001</v>
      </c>
      <c r="AM42" s="11">
        <v>1.6999999999999999E-3</v>
      </c>
      <c r="AN42" s="11">
        <v>2.4950999999999999</v>
      </c>
      <c r="AO42" s="11">
        <v>4.2099999999999999E-2</v>
      </c>
      <c r="AP42" s="11">
        <v>0.20419999999999999</v>
      </c>
      <c r="AQ42" s="11">
        <v>3.3999999999999998E-3</v>
      </c>
      <c r="AR42" s="11">
        <v>9.2596000000000007</v>
      </c>
      <c r="AS42" s="11">
        <v>9.8299999999999998E-2</v>
      </c>
      <c r="AT42" s="11">
        <v>0.155</v>
      </c>
      <c r="AU42" s="11">
        <v>1.6000000000000001E-3</v>
      </c>
      <c r="AV42" s="11">
        <v>17.661300000000001</v>
      </c>
      <c r="AW42" s="11">
        <v>0.36820000000000003</v>
      </c>
      <c r="AX42" s="11">
        <v>0.22789999999999999</v>
      </c>
      <c r="AY42" s="11">
        <v>4.7999999999999996E-3</v>
      </c>
      <c r="AZ42" s="11">
        <v>5.4848414718815089E-2</v>
      </c>
      <c r="BA42" s="11">
        <v>1.4703225806451612</v>
      </c>
      <c r="BB42" s="11">
        <v>0.19038913554452858</v>
      </c>
      <c r="BC42" s="11">
        <v>0.12385321100917429</v>
      </c>
      <c r="BD42" s="11">
        <v>-0.17755494711481729</v>
      </c>
      <c r="BE42" s="27"/>
      <c r="BF42" s="5"/>
    </row>
    <row r="43" spans="2:66" ht="13.5" customHeight="1" x14ac:dyDescent="0.2">
      <c r="B43" s="10">
        <v>255</v>
      </c>
      <c r="C43" s="10">
        <v>9.9879999999999995</v>
      </c>
      <c r="D43" s="10">
        <v>255.41616999999999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29.7</v>
      </c>
      <c r="Q43" s="24">
        <v>1.42</v>
      </c>
      <c r="R43" s="24">
        <v>2.75</v>
      </c>
      <c r="S43" s="24">
        <v>44.44</v>
      </c>
      <c r="T43" s="24">
        <v>122.61</v>
      </c>
      <c r="U43" s="10">
        <v>3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1.6859</v>
      </c>
      <c r="AK43" s="10">
        <v>3.2399999999999998E-2</v>
      </c>
      <c r="AL43" s="11">
        <v>5.3900000000000003E-2</v>
      </c>
      <c r="AM43" s="11">
        <v>1E-3</v>
      </c>
      <c r="AN43" s="11">
        <v>2.44</v>
      </c>
      <c r="AO43" s="11">
        <v>2.41E-2</v>
      </c>
      <c r="AP43" s="11">
        <v>0.19950000000000001</v>
      </c>
      <c r="AQ43" s="11">
        <v>2E-3</v>
      </c>
      <c r="AR43" s="11">
        <v>3.234</v>
      </c>
      <c r="AS43" s="11">
        <v>6.7100000000000007E-2</v>
      </c>
      <c r="AT43" s="11">
        <v>5.4100000000000002E-2</v>
      </c>
      <c r="AU43" s="11">
        <v>1.1000000000000001E-3</v>
      </c>
      <c r="AV43" s="11">
        <v>36.789000000000001</v>
      </c>
      <c r="AW43" s="11">
        <v>0.31819999999999998</v>
      </c>
      <c r="AX43" s="11">
        <v>0.47410000000000002</v>
      </c>
      <c r="AY43" s="11">
        <v>4.1000000000000003E-3</v>
      </c>
      <c r="AZ43" s="11">
        <v>0.40766033254156775</v>
      </c>
      <c r="BA43" s="11">
        <v>8.7634011090573019</v>
      </c>
      <c r="BB43" s="11">
        <v>0.79515335100340789</v>
      </c>
      <c r="BC43" s="11">
        <v>0.6127212604551644</v>
      </c>
      <c r="BD43" s="11">
        <v>0.43750979610090768</v>
      </c>
      <c r="BE43" s="27"/>
      <c r="BF43" s="5"/>
    </row>
    <row r="44" spans="2:66" ht="13.5" customHeight="1" x14ac:dyDescent="0.2">
      <c r="B44" s="10">
        <v>255</v>
      </c>
      <c r="C44" s="10">
        <v>9.9949999999999992</v>
      </c>
      <c r="D44" s="10">
        <v>255.41646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29.7</v>
      </c>
      <c r="Q44" s="24">
        <v>1.42</v>
      </c>
      <c r="R44" s="24">
        <v>2.75</v>
      </c>
      <c r="S44" s="24">
        <v>44.37</v>
      </c>
      <c r="T44" s="24">
        <v>122.72</v>
      </c>
      <c r="U44" s="10">
        <v>3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11.042999999999999</v>
      </c>
      <c r="AK44" s="10">
        <v>0.1037</v>
      </c>
      <c r="AL44" s="11">
        <v>0.35289999999999999</v>
      </c>
      <c r="AM44" s="11">
        <v>3.3E-3</v>
      </c>
      <c r="AN44" s="11">
        <v>4.6504000000000003</v>
      </c>
      <c r="AO44" s="11">
        <v>3.3300000000000003E-2</v>
      </c>
      <c r="AP44" s="11">
        <v>0.37969999999999998</v>
      </c>
      <c r="AQ44" s="11">
        <v>2.7000000000000001E-3</v>
      </c>
      <c r="AR44" s="11">
        <v>20.622299999999999</v>
      </c>
      <c r="AS44" s="11">
        <v>0.19220000000000001</v>
      </c>
      <c r="AT44" s="11">
        <v>0.34439999999999998</v>
      </c>
      <c r="AU44" s="11">
        <v>3.2000000000000002E-3</v>
      </c>
      <c r="AV44" s="11">
        <v>32.373100000000001</v>
      </c>
      <c r="AW44" s="11">
        <v>0.19550000000000001</v>
      </c>
      <c r="AX44" s="11">
        <v>0.41670000000000001</v>
      </c>
      <c r="AY44" s="11">
        <v>2.5000000000000001E-3</v>
      </c>
      <c r="AZ44" s="11">
        <v>4.6459065796082409E-2</v>
      </c>
      <c r="BA44" s="11">
        <v>1.2099303135888502</v>
      </c>
      <c r="BB44" s="11">
        <v>9.4994087504927119E-2</v>
      </c>
      <c r="BC44" s="11">
        <v>8.5996352390769998E-2</v>
      </c>
      <c r="BD44" s="11">
        <v>0.42973834968400149</v>
      </c>
      <c r="BE44" s="27"/>
      <c r="BF44" s="5"/>
    </row>
    <row r="45" spans="2:66" ht="13.5" customHeight="1" x14ac:dyDescent="0.2">
      <c r="B45" s="10">
        <v>255</v>
      </c>
      <c r="C45" s="10">
        <v>10.002000000000001</v>
      </c>
      <c r="D45" s="10">
        <v>255.41675000000001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29.7</v>
      </c>
      <c r="Q45" s="24">
        <v>1.42</v>
      </c>
      <c r="R45" s="24">
        <v>2.75</v>
      </c>
      <c r="S45" s="24">
        <v>44.3</v>
      </c>
      <c r="T45" s="24">
        <v>122.83</v>
      </c>
      <c r="U45" s="10">
        <v>3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3.2896999999999998</v>
      </c>
      <c r="AK45" s="10">
        <v>0.29049999999999998</v>
      </c>
      <c r="AL45" s="11">
        <v>0.105</v>
      </c>
      <c r="AM45" s="11">
        <v>9.2999999999999992E-3</v>
      </c>
      <c r="AN45" s="11">
        <v>2.8140999999999998</v>
      </c>
      <c r="AO45" s="11">
        <v>6.2E-2</v>
      </c>
      <c r="AP45" s="11">
        <v>0.22950000000000001</v>
      </c>
      <c r="AQ45" s="11">
        <v>5.1000000000000004E-3</v>
      </c>
      <c r="AR45" s="11">
        <v>6.2736000000000001</v>
      </c>
      <c r="AS45" s="11">
        <v>0.73309999999999997</v>
      </c>
      <c r="AT45" s="11">
        <v>0.1046</v>
      </c>
      <c r="AU45" s="11">
        <v>1.2200000000000001E-2</v>
      </c>
      <c r="AV45" s="11">
        <v>34.613300000000002</v>
      </c>
      <c r="AW45" s="11">
        <v>0.61780000000000002</v>
      </c>
      <c r="AX45" s="11">
        <v>0.44500000000000001</v>
      </c>
      <c r="AY45" s="11">
        <v>7.9000000000000008E-3</v>
      </c>
      <c r="AZ45" s="11">
        <v>0.31949592290585621</v>
      </c>
      <c r="BA45" s="11">
        <v>4.2543021032504784</v>
      </c>
      <c r="BB45" s="11">
        <v>0.61935953420669587</v>
      </c>
      <c r="BC45" s="11">
        <v>0.48647103658536595</v>
      </c>
      <c r="BD45" s="11">
        <v>0.45522644205075063</v>
      </c>
      <c r="BE45" s="27"/>
      <c r="BF45" s="5"/>
    </row>
    <row r="46" spans="2:66" ht="13.5" customHeight="1" x14ac:dyDescent="0.2">
      <c r="B46" s="10">
        <v>255</v>
      </c>
      <c r="C46" s="10">
        <v>10.009</v>
      </c>
      <c r="D46" s="10">
        <v>255.41703999999999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29.7</v>
      </c>
      <c r="Q46" s="24">
        <v>1.42</v>
      </c>
      <c r="R46" s="24">
        <v>2.75</v>
      </c>
      <c r="S46" s="24">
        <v>44.22</v>
      </c>
      <c r="T46" s="24">
        <v>122.93</v>
      </c>
      <c r="U46" s="10">
        <v>3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8.8366000000000007</v>
      </c>
      <c r="AK46" s="10">
        <v>5.5100000000000003E-2</v>
      </c>
      <c r="AL46" s="11">
        <v>0.28170000000000001</v>
      </c>
      <c r="AM46" s="11">
        <v>1.8E-3</v>
      </c>
      <c r="AN46" s="11">
        <v>4.0475000000000003</v>
      </c>
      <c r="AO46" s="11">
        <v>3.5200000000000002E-2</v>
      </c>
      <c r="AP46" s="11">
        <v>0.32969999999999999</v>
      </c>
      <c r="AQ46" s="11">
        <v>2.8999999999999998E-3</v>
      </c>
      <c r="AR46" s="11">
        <v>16.787099999999999</v>
      </c>
      <c r="AS46" s="11">
        <v>0.12959999999999999</v>
      </c>
      <c r="AT46" s="11">
        <v>0.27960000000000002</v>
      </c>
      <c r="AU46" s="11">
        <v>2.2000000000000001E-3</v>
      </c>
      <c r="AV46" s="11">
        <v>28.518899999999999</v>
      </c>
      <c r="AW46" s="11">
        <v>0.3266</v>
      </c>
      <c r="AX46" s="11">
        <v>0.36620000000000003</v>
      </c>
      <c r="AY46" s="11">
        <v>4.1999999999999997E-3</v>
      </c>
      <c r="AZ46" s="11">
        <v>5.2450064664463336E-2</v>
      </c>
      <c r="BA46" s="11">
        <v>1.3097281831187411</v>
      </c>
      <c r="BB46" s="11">
        <v>0.1340972437287086</v>
      </c>
      <c r="BC46" s="11">
        <v>0.1133705707802409</v>
      </c>
      <c r="BD46" s="11">
        <v>0.18544471987710492</v>
      </c>
      <c r="BE46" s="27"/>
      <c r="BF46" s="5"/>
    </row>
    <row r="47" spans="2:66" ht="13.5" customHeight="1" x14ac:dyDescent="0.2">
      <c r="B47" s="10">
        <v>255</v>
      </c>
      <c r="C47" s="10">
        <v>10.016</v>
      </c>
      <c r="D47" s="10">
        <v>255.41732999999999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29.7</v>
      </c>
      <c r="Q47" s="24">
        <v>1.42</v>
      </c>
      <c r="R47" s="24">
        <v>2.75</v>
      </c>
      <c r="S47" s="24">
        <v>44.15</v>
      </c>
      <c r="T47" s="24">
        <v>123.04</v>
      </c>
      <c r="U47" s="10">
        <v>3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1.4234</v>
      </c>
      <c r="AK47" s="10">
        <v>0.1177</v>
      </c>
      <c r="AL47" s="11">
        <v>4.53E-2</v>
      </c>
      <c r="AM47" s="11">
        <v>3.7000000000000002E-3</v>
      </c>
      <c r="AN47" s="11">
        <v>2.6132</v>
      </c>
      <c r="AO47" s="11">
        <v>7.8700000000000006E-2</v>
      </c>
      <c r="AP47" s="11">
        <v>0.21260000000000001</v>
      </c>
      <c r="AQ47" s="11">
        <v>6.4000000000000003E-3</v>
      </c>
      <c r="AR47" s="11">
        <v>2.8361999999999998</v>
      </c>
      <c r="AS47" s="11">
        <v>0.27710000000000001</v>
      </c>
      <c r="AT47" s="11">
        <v>4.7199999999999999E-2</v>
      </c>
      <c r="AU47" s="11">
        <v>4.5999999999999999E-3</v>
      </c>
      <c r="AV47" s="11">
        <v>40.447699999999998</v>
      </c>
      <c r="AW47" s="11">
        <v>0.93179999999999996</v>
      </c>
      <c r="AX47" s="11">
        <v>0.51880000000000004</v>
      </c>
      <c r="AY47" s="11">
        <v>1.2E-2</v>
      </c>
      <c r="AZ47" s="11">
        <v>0.41864916598304625</v>
      </c>
      <c r="BA47" s="11">
        <v>10.991525423728815</v>
      </c>
      <c r="BB47" s="11">
        <v>0.83321554770318018</v>
      </c>
      <c r="BC47" s="11">
        <v>0.66360225140712936</v>
      </c>
      <c r="BD47" s="11">
        <v>0.38728007501172101</v>
      </c>
      <c r="BE47" s="27"/>
      <c r="BF47" s="5"/>
    </row>
    <row r="48" spans="2:66" ht="13.5" customHeight="1" x14ac:dyDescent="0.2">
      <c r="B48" s="10">
        <v>255</v>
      </c>
      <c r="C48" s="10">
        <v>10.023999999999999</v>
      </c>
      <c r="D48" s="10">
        <v>255.41766999999999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29.7</v>
      </c>
      <c r="Q48" s="24">
        <v>1.42</v>
      </c>
      <c r="R48" s="24">
        <v>2.75</v>
      </c>
      <c r="S48" s="24">
        <v>44.06</v>
      </c>
      <c r="T48" s="24">
        <v>123.16</v>
      </c>
      <c r="U48" s="10">
        <v>3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11.014900000000001</v>
      </c>
      <c r="AK48" s="10">
        <v>8.4199999999999997E-2</v>
      </c>
      <c r="AL48" s="11">
        <v>0.3503</v>
      </c>
      <c r="AM48" s="11">
        <v>2.7000000000000001E-3</v>
      </c>
      <c r="AN48" s="11">
        <v>4.6540999999999997</v>
      </c>
      <c r="AO48" s="11">
        <v>3.0599999999999999E-2</v>
      </c>
      <c r="AP48" s="11">
        <v>0.378</v>
      </c>
      <c r="AQ48" s="11">
        <v>2.5000000000000001E-3</v>
      </c>
      <c r="AR48" s="11">
        <v>20.555299999999999</v>
      </c>
      <c r="AS48" s="11">
        <v>0.18770000000000001</v>
      </c>
      <c r="AT48" s="11">
        <v>0.34150000000000003</v>
      </c>
      <c r="AU48" s="11">
        <v>3.0999999999999999E-3</v>
      </c>
      <c r="AV48" s="11">
        <v>32.383499999999998</v>
      </c>
      <c r="AW48" s="11">
        <v>0.23089999999999999</v>
      </c>
      <c r="AX48" s="11">
        <v>0.4148</v>
      </c>
      <c r="AY48" s="11">
        <v>3.0000000000000001E-3</v>
      </c>
      <c r="AZ48" s="11">
        <v>4.6417759838546922E-2</v>
      </c>
      <c r="BA48" s="11">
        <v>1.2146412884333821</v>
      </c>
      <c r="BB48" s="11">
        <v>9.6919211952928699E-2</v>
      </c>
      <c r="BC48" s="11">
        <v>8.7518904720210108E-2</v>
      </c>
      <c r="BD48" s="11">
        <v>0.40979726029015656</v>
      </c>
      <c r="BE48" s="27"/>
      <c r="BF48" s="5"/>
    </row>
    <row r="49" spans="2:57" ht="13.5" customHeight="1" x14ac:dyDescent="0.2">
      <c r="B49" s="10">
        <v>255</v>
      </c>
      <c r="C49" s="10">
        <v>10.031000000000001</v>
      </c>
      <c r="D49" s="10">
        <v>255.41795999999999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29.7</v>
      </c>
      <c r="Q49" s="24">
        <v>1.42</v>
      </c>
      <c r="R49" s="24">
        <v>2.75</v>
      </c>
      <c r="S49" s="24">
        <v>43.99</v>
      </c>
      <c r="T49" s="24">
        <v>123.27</v>
      </c>
      <c r="U49" s="10">
        <v>3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2.7810000000000001</v>
      </c>
      <c r="AK49" s="10">
        <v>0.24410000000000001</v>
      </c>
      <c r="AL49" s="11">
        <v>8.8300000000000003E-2</v>
      </c>
      <c r="AM49" s="11">
        <v>7.7999999999999996E-3</v>
      </c>
      <c r="AN49" s="11">
        <v>2.7016</v>
      </c>
      <c r="AO49" s="11">
        <v>0.19120000000000001</v>
      </c>
      <c r="AP49" s="11">
        <v>0.21920000000000001</v>
      </c>
      <c r="AQ49" s="11">
        <v>1.55E-2</v>
      </c>
      <c r="AR49" s="11">
        <v>5.3193000000000001</v>
      </c>
      <c r="AS49" s="11">
        <v>0.39560000000000001</v>
      </c>
      <c r="AT49" s="11">
        <v>8.8300000000000003E-2</v>
      </c>
      <c r="AU49" s="11">
        <v>6.6E-3</v>
      </c>
      <c r="AV49" s="11">
        <v>34.085000000000001</v>
      </c>
      <c r="AW49" s="11">
        <v>2.3898999999999999</v>
      </c>
      <c r="AX49" s="11">
        <v>0.43609999999999999</v>
      </c>
      <c r="AY49" s="11">
        <v>3.0599999999999999E-2</v>
      </c>
      <c r="AZ49" s="11">
        <v>0.33099343811994503</v>
      </c>
      <c r="BA49" s="11">
        <v>4.9388448471121178</v>
      </c>
      <c r="BB49" s="11">
        <v>0.66323417238749049</v>
      </c>
      <c r="BC49" s="11">
        <v>0.50927372120265524</v>
      </c>
      <c r="BD49" s="11">
        <v>0.37718584111122488</v>
      </c>
      <c r="BE49" s="27"/>
    </row>
    <row r="50" spans="2:57" ht="13.5" customHeight="1" x14ac:dyDescent="0.2">
      <c r="B50" s="10">
        <v>255</v>
      </c>
      <c r="C50" s="10">
        <v>9.9390000000000001</v>
      </c>
      <c r="D50" s="10">
        <v>255.41412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29.7</v>
      </c>
      <c r="Q50" s="24">
        <v>1.42</v>
      </c>
      <c r="R50" s="24">
        <v>2.75</v>
      </c>
      <c r="S50" s="24">
        <v>44.97</v>
      </c>
      <c r="T50" s="24">
        <v>121.88</v>
      </c>
      <c r="U50" s="10">
        <v>3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8.5038999999999998</v>
      </c>
      <c r="AK50" s="10">
        <v>5.5100000000000003E-2</v>
      </c>
      <c r="AL50" s="11">
        <v>0.27439999999999998</v>
      </c>
      <c r="AM50" s="11">
        <v>1.8E-3</v>
      </c>
      <c r="AN50" s="11">
        <v>3.4891999999999999</v>
      </c>
      <c r="AO50" s="11">
        <v>2.2200000000000001E-2</v>
      </c>
      <c r="AP50" s="11">
        <v>0.2878</v>
      </c>
      <c r="AQ50" s="11">
        <v>1.8E-3</v>
      </c>
      <c r="AR50" s="11">
        <v>15.962400000000001</v>
      </c>
      <c r="AS50" s="11">
        <v>0.1095</v>
      </c>
      <c r="AT50" s="11">
        <v>0.26919999999999999</v>
      </c>
      <c r="AU50" s="11">
        <v>1.8E-3</v>
      </c>
      <c r="AV50" s="11">
        <v>24.868500000000001</v>
      </c>
      <c r="AW50" s="11">
        <v>0.15809999999999999</v>
      </c>
      <c r="AX50" s="11">
        <v>0.32319999999999999</v>
      </c>
      <c r="AY50" s="11">
        <v>2.0999999999999999E-3</v>
      </c>
      <c r="AZ50" s="11">
        <v>5.7937806873977066E-2</v>
      </c>
      <c r="BA50" s="11">
        <v>1.200594353640416</v>
      </c>
      <c r="BB50" s="11">
        <v>9.1154625253207278E-2</v>
      </c>
      <c r="BC50" s="11">
        <v>7.4148663493225908E-2</v>
      </c>
      <c r="BD50" s="11">
        <v>0.69476755559995762</v>
      </c>
      <c r="BE50" s="27"/>
    </row>
    <row r="51" spans="2:57" ht="13.5" customHeight="1" x14ac:dyDescent="0.2">
      <c r="B51" s="10">
        <v>255</v>
      </c>
      <c r="C51" s="10">
        <v>9.7119999999999997</v>
      </c>
      <c r="D51" s="10">
        <v>255.40467000000001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29.7</v>
      </c>
      <c r="Q51" s="24">
        <v>1.42</v>
      </c>
      <c r="R51" s="24">
        <v>2.75</v>
      </c>
      <c r="S51" s="24">
        <v>47.43</v>
      </c>
      <c r="T51" s="24">
        <v>118.64</v>
      </c>
      <c r="U51" s="10">
        <v>3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20.267299999999999</v>
      </c>
      <c r="AK51" s="26">
        <v>7.6E-3</v>
      </c>
      <c r="AL51" s="26">
        <v>0.68530000000000002</v>
      </c>
      <c r="AM51" s="26">
        <v>2.9999999999999997E-4</v>
      </c>
      <c r="AN51" s="26">
        <v>7.7858000000000001</v>
      </c>
      <c r="AO51" s="26">
        <v>2.8E-3</v>
      </c>
      <c r="AP51" s="26">
        <v>0.67669999999999997</v>
      </c>
      <c r="AQ51" s="26">
        <v>2.0000000000000001E-4</v>
      </c>
      <c r="AR51" s="26">
        <v>38.743699999999997</v>
      </c>
      <c r="AS51" s="26">
        <v>4.4999999999999997E-3</v>
      </c>
      <c r="AT51" s="26">
        <v>0.68589999999999995</v>
      </c>
      <c r="AU51" s="26">
        <v>1E-4</v>
      </c>
      <c r="AV51" s="26">
        <v>48.216500000000003</v>
      </c>
      <c r="AW51" s="26">
        <v>1.04E-2</v>
      </c>
      <c r="AX51" s="26">
        <v>0.65859999999999996</v>
      </c>
      <c r="AY51" s="26">
        <v>1E-4</v>
      </c>
      <c r="AZ51" s="11">
        <v>-1.3555006365610729E-2</v>
      </c>
      <c r="BA51" s="11">
        <v>0.96019827963259952</v>
      </c>
      <c r="BB51" s="11">
        <v>-2.0304946076608398E-2</v>
      </c>
      <c r="BC51" s="11">
        <v>-9.8671726755218177E-3</v>
      </c>
      <c r="BD51" s="11">
        <v>0.40688156351233734</v>
      </c>
      <c r="BE51" s="27"/>
    </row>
    <row r="52" spans="2:57" ht="13.5" customHeight="1" x14ac:dyDescent="0.2">
      <c r="B52" s="10">
        <v>255</v>
      </c>
      <c r="C52" s="10">
        <v>9.7029999999999994</v>
      </c>
      <c r="D52" s="10">
        <v>255.40429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29.7</v>
      </c>
      <c r="Q52" s="24">
        <v>1.42</v>
      </c>
      <c r="R52" s="24">
        <v>2.75</v>
      </c>
      <c r="S52" s="24">
        <v>47.53</v>
      </c>
      <c r="T52" s="24">
        <v>118.51</v>
      </c>
      <c r="U52" s="10">
        <v>3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29.432200000000002</v>
      </c>
      <c r="AK52" s="10">
        <v>3.3599999999999998E-2</v>
      </c>
      <c r="AL52" s="11">
        <v>0.99709999999999999</v>
      </c>
      <c r="AM52" s="11">
        <v>1.1000000000000001E-3</v>
      </c>
      <c r="AN52" s="11">
        <v>11.445399999999999</v>
      </c>
      <c r="AO52" s="11">
        <v>7.4000000000000003E-3</v>
      </c>
      <c r="AP52" s="11">
        <v>0.99690000000000001</v>
      </c>
      <c r="AQ52" s="11">
        <v>5.9999999999999995E-4</v>
      </c>
      <c r="AR52" s="11">
        <v>56.214700000000001</v>
      </c>
      <c r="AS52" s="11">
        <v>5.16E-2</v>
      </c>
      <c r="AT52" s="11">
        <v>0.99709999999999999</v>
      </c>
      <c r="AU52" s="11">
        <v>8.9999999999999998E-4</v>
      </c>
      <c r="AV52" s="11">
        <v>72.829099999999997</v>
      </c>
      <c r="AW52" s="11">
        <v>6.6799999999999998E-2</v>
      </c>
      <c r="AX52" s="11">
        <v>0.99690000000000001</v>
      </c>
      <c r="AY52" s="11">
        <v>8.9999999999999998E-4</v>
      </c>
      <c r="AZ52" s="25">
        <v>0.72837809776385509</v>
      </c>
      <c r="BA52" s="25">
        <v>1.2955525867789031</v>
      </c>
      <c r="BB52" s="25">
        <v>0.12875008330504834</v>
      </c>
      <c r="BC52" s="25">
        <v>0.19237972021818101</v>
      </c>
      <c r="BD52" s="25">
        <v>12.112116659286528</v>
      </c>
      <c r="BE52" s="27"/>
    </row>
    <row r="53" spans="2:57" ht="13.5" customHeight="1" x14ac:dyDescent="0.2">
      <c r="B53" s="10">
        <v>255</v>
      </c>
      <c r="C53" s="10">
        <v>9.93</v>
      </c>
      <c r="D53" s="10">
        <v>255.41374999999999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29.7</v>
      </c>
      <c r="Q53" s="24">
        <v>1.42</v>
      </c>
      <c r="R53" s="24">
        <v>2.75</v>
      </c>
      <c r="S53" s="24">
        <v>45.06</v>
      </c>
      <c r="T53" s="24">
        <v>121.75</v>
      </c>
      <c r="U53" s="10">
        <v>3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31.0273</v>
      </c>
      <c r="AK53" s="10">
        <v>1.5100000000000001E-2</v>
      </c>
      <c r="AL53" s="11">
        <v>1.0027999999999999</v>
      </c>
      <c r="AM53" s="11">
        <v>5.0000000000000001E-4</v>
      </c>
      <c r="AN53" s="11">
        <v>12.135199999999999</v>
      </c>
      <c r="AO53" s="11">
        <v>1.8E-3</v>
      </c>
      <c r="AP53" s="11">
        <v>1.0025999999999999</v>
      </c>
      <c r="AQ53" s="11">
        <v>2.0000000000000001E-4</v>
      </c>
      <c r="AR53" s="11">
        <v>59.3705</v>
      </c>
      <c r="AS53" s="11">
        <v>2.4500000000000001E-2</v>
      </c>
      <c r="AT53" s="11">
        <v>1.0027999999999999</v>
      </c>
      <c r="AU53" s="11">
        <v>4.0000000000000002E-4</v>
      </c>
      <c r="AV53" s="11">
        <v>77.032799999999995</v>
      </c>
      <c r="AW53" s="11">
        <v>3.1099999999999999E-2</v>
      </c>
      <c r="AX53" s="11">
        <v>1.0025999999999999</v>
      </c>
      <c r="AY53" s="11">
        <v>4.0000000000000002E-4</v>
      </c>
      <c r="AZ53" s="25">
        <v>0.72781266822178359</v>
      </c>
      <c r="BA53" s="25">
        <v>1.2974928626169562</v>
      </c>
      <c r="BB53" s="25">
        <v>0.12948587020988492</v>
      </c>
      <c r="BC53" s="25">
        <v>0.19351944036411095</v>
      </c>
      <c r="BD53" s="25">
        <v>12.070984909397104</v>
      </c>
      <c r="BE53" s="27"/>
    </row>
    <row r="54" spans="2:57" ht="13.5" customHeight="1" x14ac:dyDescent="0.2">
      <c r="B54" s="10">
        <v>255</v>
      </c>
      <c r="C54" s="10">
        <v>10.202</v>
      </c>
      <c r="D54" s="10">
        <v>255.42508000000001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29.7</v>
      </c>
      <c r="Q54" s="24">
        <v>1.42</v>
      </c>
      <c r="R54" s="24">
        <v>2.75</v>
      </c>
      <c r="S54" s="24">
        <v>42.22</v>
      </c>
      <c r="T54" s="24">
        <v>125.98</v>
      </c>
      <c r="U54" s="10">
        <v>3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32.701300000000003</v>
      </c>
      <c r="AK54" s="10">
        <v>4.7100000000000003E-2</v>
      </c>
      <c r="AL54" s="11">
        <v>1.0089999999999999</v>
      </c>
      <c r="AM54" s="11">
        <v>1.5E-3</v>
      </c>
      <c r="AN54" s="11">
        <v>12.818199999999999</v>
      </c>
      <c r="AO54" s="11">
        <v>1.4200000000000001E-2</v>
      </c>
      <c r="AP54" s="11">
        <v>1.0088999999999999</v>
      </c>
      <c r="AQ54" s="11">
        <v>1.1000000000000001E-3</v>
      </c>
      <c r="AR54" s="11">
        <v>62.624699999999997</v>
      </c>
      <c r="AS54" s="11">
        <v>9.0800000000000006E-2</v>
      </c>
      <c r="AT54" s="11">
        <v>1.0089999999999999</v>
      </c>
      <c r="AU54" s="11">
        <v>1.5E-3</v>
      </c>
      <c r="AV54" s="11">
        <v>81.134600000000006</v>
      </c>
      <c r="AW54" s="11">
        <v>0.1134</v>
      </c>
      <c r="AX54" s="11">
        <v>1.0088999999999999</v>
      </c>
      <c r="AY54" s="11">
        <v>1.4E-3</v>
      </c>
      <c r="AZ54" s="25">
        <v>0.72713532752616206</v>
      </c>
      <c r="BA54" s="25">
        <v>1.2955686813669369</v>
      </c>
      <c r="BB54" s="25">
        <v>0.12875619177333231</v>
      </c>
      <c r="BC54" s="25">
        <v>0.19246488787897914</v>
      </c>
      <c r="BD54" s="25">
        <v>12.090010792167838</v>
      </c>
      <c r="BE54" s="27"/>
    </row>
  </sheetData>
  <autoFilter ref="B9:BB54" xr:uid="{64D96BD1-44D4-4D88-9B8F-C872D9FDC28B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D63A-8988-4E61-8946-ECA8A25B6E74}">
  <sheetPr codeName="Sheet13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258</v>
      </c>
      <c r="C10" s="10">
        <v>9.9280000000000008</v>
      </c>
      <c r="D10" s="10">
        <v>258.41367000000002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32.5</v>
      </c>
      <c r="Q10" s="24">
        <v>0.99</v>
      </c>
      <c r="R10" s="24">
        <v>3.9</v>
      </c>
      <c r="S10" s="24">
        <v>45.71</v>
      </c>
      <c r="T10" s="24">
        <v>123.12</v>
      </c>
      <c r="U10" s="10">
        <v>1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135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1.0938000000000001</v>
      </c>
      <c r="AK10" s="10">
        <v>2.8299999999999999E-2</v>
      </c>
      <c r="AL10" s="11">
        <v>3.5799999999999998E-2</v>
      </c>
      <c r="AM10" s="11">
        <v>8.9999999999999998E-4</v>
      </c>
      <c r="AN10" s="11">
        <v>2.5526</v>
      </c>
      <c r="AO10" s="11">
        <v>6.5500000000000003E-2</v>
      </c>
      <c r="AP10" s="11">
        <v>0.2152</v>
      </c>
      <c r="AQ10" s="11">
        <v>5.4999999999999997E-3</v>
      </c>
      <c r="AR10" s="11">
        <v>2.0669</v>
      </c>
      <c r="AS10" s="11">
        <v>9.0300000000000005E-2</v>
      </c>
      <c r="AT10" s="11">
        <v>3.5499999999999997E-2</v>
      </c>
      <c r="AU10" s="11">
        <v>1.5E-3</v>
      </c>
      <c r="AV10" s="11">
        <v>45.583199999999998</v>
      </c>
      <c r="AW10" s="11">
        <v>2.3191999999999999</v>
      </c>
      <c r="AX10" s="11">
        <v>0.59950000000000003</v>
      </c>
      <c r="AY10" s="11">
        <v>3.0499999999999999E-2</v>
      </c>
      <c r="AZ10" s="11">
        <v>0.47170737694857007</v>
      </c>
      <c r="BA10" s="11">
        <v>16.887323943661976</v>
      </c>
      <c r="BB10" s="11">
        <v>0.8881889763779528</v>
      </c>
      <c r="BC10" s="11">
        <v>0.74537444933920716</v>
      </c>
      <c r="BD10" s="11">
        <v>0.52664494316880273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3.7459375000000003E-2</v>
      </c>
      <c r="BJ10" s="4">
        <f>DSTDEV(PlotSort,"PhxRed",$BI$35:$BI$38)/SQRT($BH10)</f>
        <v>6.1948956900731661E-4</v>
      </c>
      <c r="BK10" s="4">
        <f>DAVERAGE(PlotSort,"PhxRedEdge",$BI$35:$BI$38)</f>
        <v>0.23400000000000004</v>
      </c>
      <c r="BL10" s="4">
        <f>DSTDEV(PlotSort,"PhxRedEdge",$BI$35:$BI$38)/SQRT($BH10)</f>
        <v>3.6691032349045584E-3</v>
      </c>
      <c r="BM10" s="4">
        <f>DAVERAGE(PlotSort,"TMRed",$BI$35:$BI$38)</f>
        <v>3.8349999999999995E-2</v>
      </c>
      <c r="BN10" s="4">
        <f>DSTDEV(PlotSort,"TMRed",$BI$35:$BI$38)/SQRT($BH10)</f>
        <v>7.4254357969208483E-4</v>
      </c>
      <c r="BO10" s="4">
        <f>DAVERAGE(PlotSort,"TMNIR",$BI$35:$BI$38)</f>
        <v>0.56892812500000012</v>
      </c>
      <c r="BP10" s="4">
        <f>DSTDEV(PlotSort,"TMNIR",$BI$35:$BI$38)/SQRT($BH10)</f>
        <v>4.3830323370057283E-3</v>
      </c>
      <c r="BQ10" s="4">
        <f>DAVERAGE(PlotSort,"NDRE",$BI$35:$BI$38)</f>
        <v>0.41772484108041436</v>
      </c>
      <c r="BR10" s="4">
        <f>DSTDEV(PlotSort,"NDRE",$BI$35:$BI$38)/SQRT($BH10)</f>
        <v>6.2470331778667525E-3</v>
      </c>
      <c r="BS10" s="4">
        <f>DAVERAGE(PlotSort,"rvi",$BI$35:$BI$38)</f>
        <v>14.996890854136598</v>
      </c>
      <c r="BT10" s="4">
        <f>DSTDEV(PlotSort,"rvi",$BI$35:$BI$38)/SQRT($BH10)</f>
        <v>0.29159059908645313</v>
      </c>
      <c r="BU10" s="17">
        <f>DAVERAGE(PlotSort,"ndvi",$BI$35:$BI$38)</f>
        <v>0.87377455137235904</v>
      </c>
      <c r="BV10" s="4">
        <f>DSTDEV(PlotSort,"ndvi",$BI$35:$BI$38)/SQRT($BH10)</f>
        <v>2.13775269639155E-3</v>
      </c>
      <c r="BW10" s="17">
        <f>DAVERAGE(PlotSort,"SAVI",$BI$35:$BI$38)</f>
        <v>0.71845601861564945</v>
      </c>
      <c r="BX10" s="4">
        <f>DSTDEV(PlotSort,"SAVI",$BI$35:$BI$38)/SQRT($BH10)</f>
        <v>2.8679579805944012E-3</v>
      </c>
      <c r="BY10" s="17">
        <f>DAVERAGE(PlotSort,"CCCI",$BI$35:$BI$38)</f>
        <v>0.26539278423246271</v>
      </c>
      <c r="BZ10" s="4">
        <f>DSTDEV(PlotSort,"CCCI",$BI$35:$BI$38)/SQRT($BH10)</f>
        <v>3.0483407100817015E-2</v>
      </c>
    </row>
    <row r="11" spans="1:78" ht="13.5" customHeight="1" x14ac:dyDescent="0.2">
      <c r="B11" s="10">
        <v>258</v>
      </c>
      <c r="C11" s="10">
        <v>9.92</v>
      </c>
      <c r="D11" s="10">
        <v>258.41332999999997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32.5</v>
      </c>
      <c r="Q11" s="24">
        <v>0.99</v>
      </c>
      <c r="R11" s="24">
        <v>3.9</v>
      </c>
      <c r="S11" s="24">
        <v>45.79</v>
      </c>
      <c r="T11" s="24">
        <v>123.01</v>
      </c>
      <c r="U11" s="10">
        <v>1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135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0.88429999999999997</v>
      </c>
      <c r="AK11" s="10">
        <v>7.7499999999999999E-2</v>
      </c>
      <c r="AL11" s="11">
        <v>2.9000000000000001E-2</v>
      </c>
      <c r="AM11" s="11">
        <v>2.5000000000000001E-3</v>
      </c>
      <c r="AN11" s="11">
        <v>2.3771</v>
      </c>
      <c r="AO11" s="11">
        <v>0.12820000000000001</v>
      </c>
      <c r="AP11" s="11">
        <v>0.20080000000000001</v>
      </c>
      <c r="AQ11" s="11">
        <v>1.0800000000000001E-2</v>
      </c>
      <c r="AR11" s="11">
        <v>1.6852</v>
      </c>
      <c r="AS11" s="11">
        <v>0.1618</v>
      </c>
      <c r="AT11" s="11">
        <v>2.9000000000000001E-2</v>
      </c>
      <c r="AU11" s="11">
        <v>2.8E-3</v>
      </c>
      <c r="AV11" s="11">
        <v>38.896000000000001</v>
      </c>
      <c r="AW11" s="11">
        <v>7.0699999999999999E-2</v>
      </c>
      <c r="AX11" s="11">
        <v>0.51239999999999997</v>
      </c>
      <c r="AY11" s="11">
        <v>8.9999999999999998E-4</v>
      </c>
      <c r="AZ11" s="11">
        <v>0.4369040942232193</v>
      </c>
      <c r="BA11" s="11">
        <v>17.668965517241379</v>
      </c>
      <c r="BB11" s="11">
        <v>0.89287033616549671</v>
      </c>
      <c r="BC11" s="11">
        <v>0.69627424620702894</v>
      </c>
      <c r="BD11" s="11">
        <v>0.32115493109215765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3.8237499999999994E-2</v>
      </c>
      <c r="BJ11" s="4">
        <f>DSTDEV(PlotSort,"PhxRed",$BI$31:$BI$32)/SQRT($BH11)</f>
        <v>9.060387684862054E-4</v>
      </c>
      <c r="BK11" s="4">
        <f>DAVERAGE(PlotSort,"PhxRedEdge",$BI$31:$BI$32)</f>
        <v>0.2338375</v>
      </c>
      <c r="BL11" s="4">
        <f>DSTDEV(PlotSort,"PhxRedEdge",$BI$31:$BI$32)/SQRT($BH11)</f>
        <v>5.1318034110826964E-3</v>
      </c>
      <c r="BM11" s="4">
        <f>DAVERAGE(PlotSort,"TMRed",$BI$31:$BI$32)</f>
        <v>3.9200000000000006E-2</v>
      </c>
      <c r="BN11" s="4">
        <f>DSTDEV(PlotSort,"TMRed",$BI$31:$BI$32)/SQRT($BH11)</f>
        <v>1.0501983939554785E-3</v>
      </c>
      <c r="BO11" s="4">
        <f>DAVERAGE(PlotSort,"TMNIR",$BI$31:$BI$32)</f>
        <v>0.5640687499999999</v>
      </c>
      <c r="BP11" s="4">
        <f>DSTDEV(PlotSort,"TMNIR",$BI$31:$BI$32)/SQRT($BH11)</f>
        <v>6.1096216382440591E-3</v>
      </c>
      <c r="BQ11" s="4">
        <f>DAVERAGE(PlotSort,"NDRE",$BI$31:$BI$32)</f>
        <v>0.41441156525244305</v>
      </c>
      <c r="BR11" s="4">
        <f>DSTDEV(PlotSort,"NDRE",$BI$31:$BI$32)/SQRT($BH11)</f>
        <v>8.9896667342989015E-3</v>
      </c>
      <c r="BS11" s="4">
        <f>DAVERAGE(PlotSort,"rvi",$BI$31:$BI$32)</f>
        <v>14.53597540104051</v>
      </c>
      <c r="BT11" s="4">
        <f>DSTDEV(PlotSort,"rvi",$BI$31:$BI$32)/SQRT($BH11)</f>
        <v>0.3894145151030764</v>
      </c>
      <c r="BU11" s="17">
        <f>DAVERAGE(PlotSort,"ndvi",$BI$31:$BI$32)</f>
        <v>0.8701281073946131</v>
      </c>
      <c r="BV11" s="4">
        <f>DSTDEV(PlotSort,"ndvi",$BI$31:$BI$32)/SQRT($BH11)</f>
        <v>3.0377533321317867E-3</v>
      </c>
      <c r="BW11" s="17">
        <f>DAVERAGE(PlotSort,"SAVI",$BI$31:$BI$32)</f>
        <v>0.71332294237529437</v>
      </c>
      <c r="BX11" s="4">
        <f>DSTDEV(PlotSort,"SAVI",$BI$31:$BI$32)/SQRT($BH11)</f>
        <v>3.9809406045067438E-3</v>
      </c>
      <c r="BY11" s="17">
        <f>DAVERAGE(PlotSort,"CCCI",$BI$31:$BI$32)</f>
        <v>0.25682701994779444</v>
      </c>
      <c r="BZ11" s="4">
        <f>DSTDEV(PlotSort,"CCCI",$BI$31:$BI$32)/SQRT($BH11)</f>
        <v>4.4510514076600359E-2</v>
      </c>
    </row>
    <row r="12" spans="1:78" ht="13.5" customHeight="1" x14ac:dyDescent="0.2">
      <c r="B12" s="10">
        <v>258</v>
      </c>
      <c r="C12" s="10">
        <v>9.9130000000000003</v>
      </c>
      <c r="D12" s="10">
        <v>258.41304000000002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32.5</v>
      </c>
      <c r="Q12" s="24">
        <v>0.99</v>
      </c>
      <c r="R12" s="24">
        <v>3.9</v>
      </c>
      <c r="S12" s="24">
        <v>45.86</v>
      </c>
      <c r="T12" s="24">
        <v>122.9</v>
      </c>
      <c r="U12" s="10">
        <v>1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135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1.2346999999999999</v>
      </c>
      <c r="AK12" s="10">
        <v>0.1009</v>
      </c>
      <c r="AL12" s="11">
        <v>4.0599999999999997E-2</v>
      </c>
      <c r="AM12" s="11">
        <v>3.3E-3</v>
      </c>
      <c r="AN12" s="11">
        <v>2.9262000000000001</v>
      </c>
      <c r="AO12" s="11">
        <v>0.18809999999999999</v>
      </c>
      <c r="AP12" s="11">
        <v>0.24759999999999999</v>
      </c>
      <c r="AQ12" s="11">
        <v>1.5900000000000001E-2</v>
      </c>
      <c r="AR12" s="11">
        <v>2.4312</v>
      </c>
      <c r="AS12" s="11">
        <v>0.2329</v>
      </c>
      <c r="AT12" s="11">
        <v>4.19E-2</v>
      </c>
      <c r="AU12" s="11">
        <v>4.0000000000000001E-3</v>
      </c>
      <c r="AV12" s="11">
        <v>45.945099999999996</v>
      </c>
      <c r="AW12" s="11">
        <v>1.7991999999999999</v>
      </c>
      <c r="AX12" s="11">
        <v>0.60629999999999995</v>
      </c>
      <c r="AY12" s="11">
        <v>2.3699999999999999E-2</v>
      </c>
      <c r="AZ12" s="11">
        <v>0.42007260803372765</v>
      </c>
      <c r="BA12" s="11">
        <v>14.47016706443914</v>
      </c>
      <c r="BB12" s="11">
        <v>0.87071891391545808</v>
      </c>
      <c r="BC12" s="11">
        <v>0.73732799163908713</v>
      </c>
      <c r="BD12" s="11">
        <v>0.28833280378977577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3.6681249999999999E-2</v>
      </c>
      <c r="BJ12" s="4">
        <f>DSTDEV(PlotSort,"PhxRed",$BJ$31:$BJ$32)/SQRT($BH12)</f>
        <v>8.2740652795346007E-4</v>
      </c>
      <c r="BK12" s="4">
        <f>DAVERAGE(PlotSort,"PhxRedEdge",$BJ$31:$BJ$32)</f>
        <v>0.23416250000000002</v>
      </c>
      <c r="BL12" s="4">
        <f>DSTDEV(PlotSort,"PhxRedEdge",$BJ$31:$BJ$32)/SQRT($BH12)</f>
        <v>5.4134391025176098E-3</v>
      </c>
      <c r="BM12" s="4">
        <f>DAVERAGE(PlotSort,"TMRed",$BJ$31:$BJ$32)</f>
        <v>3.7499999999999999E-2</v>
      </c>
      <c r="BN12" s="4">
        <f>DSTDEV(PlotSort,"TMRed",$BJ$31:$BJ$32)/SQRT($BH12)</f>
        <v>1.0391101962737156E-3</v>
      </c>
      <c r="BO12" s="4">
        <f>DAVERAGE(PlotSort,"TMNIR",$BJ$31:$BJ$32)</f>
        <v>0.57378750000000001</v>
      </c>
      <c r="BP12" s="4">
        <f>DSTDEV(PlotSort,"TMNIR",$BJ$31:$BJ$32)/SQRT($BH12)</f>
        <v>6.2393434149756498E-3</v>
      </c>
      <c r="BQ12" s="4">
        <f>DAVERAGE(PlotSort,"NDRE",$BJ$31:$BJ$32)</f>
        <v>0.42103811690838588</v>
      </c>
      <c r="BR12" s="4">
        <f>DSTDEV(PlotSort,"NDRE",$BJ$31:$BJ$32)/SQRT($BH12)</f>
        <v>8.8897283244651557E-3</v>
      </c>
      <c r="BS12" s="4">
        <f>DAVERAGE(PlotSort,"rvi",$BJ$31:$BJ$32)</f>
        <v>15.457806307232694</v>
      </c>
      <c r="BT12" s="4">
        <f>DSTDEV(PlotSort,"rvi",$BJ$31:$BJ$32)/SQRT($BH12)</f>
        <v>0.41408644227074642</v>
      </c>
      <c r="BU12" s="17">
        <f>DAVERAGE(PlotSort,"ndvi",$BJ$31:$BJ$32)</f>
        <v>0.87742099535010443</v>
      </c>
      <c r="BV12" s="4">
        <f>DSTDEV(PlotSort,"ndvi",$BJ$31:$BJ$32)/SQRT($BH12)</f>
        <v>2.8086400228435056E-3</v>
      </c>
      <c r="BW12" s="17">
        <f>DAVERAGE(PlotSort,"SAVI",$BJ$31:$BJ$32)</f>
        <v>0.72358909485600476</v>
      </c>
      <c r="BX12" s="4">
        <f>DSTDEV(PlotSort,"SAVI",$BJ$31:$BJ$32)/SQRT($BH12)</f>
        <v>3.8257555230870187E-3</v>
      </c>
      <c r="BY12" s="17">
        <f>DAVERAGE(PlotSort,"CCCI",$BJ$31:$BJ$32)</f>
        <v>0.27395854851713108</v>
      </c>
      <c r="BZ12" s="4">
        <f>DSTDEV(PlotSort,"CCCI",$BJ$31:$BJ$32)/SQRT($BH12)</f>
        <v>4.3010254699228104E-2</v>
      </c>
    </row>
    <row r="13" spans="1:78" ht="13.5" customHeight="1" x14ac:dyDescent="0.2">
      <c r="B13" s="10">
        <v>258</v>
      </c>
      <c r="C13" s="10">
        <v>9.9049999999999994</v>
      </c>
      <c r="D13" s="10">
        <v>258.41271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32.5</v>
      </c>
      <c r="Q13" s="24">
        <v>0.99</v>
      </c>
      <c r="R13" s="24">
        <v>3.9</v>
      </c>
      <c r="S13" s="24">
        <v>45.95</v>
      </c>
      <c r="T13" s="24">
        <v>122.78</v>
      </c>
      <c r="U13" s="10">
        <v>1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135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1.1608000000000001</v>
      </c>
      <c r="AK13" s="10">
        <v>5.7700000000000001E-2</v>
      </c>
      <c r="AL13" s="11">
        <v>3.8199999999999998E-2</v>
      </c>
      <c r="AM13" s="11">
        <v>1.9E-3</v>
      </c>
      <c r="AN13" s="11">
        <v>2.8898000000000001</v>
      </c>
      <c r="AO13" s="11">
        <v>0.27260000000000001</v>
      </c>
      <c r="AP13" s="11">
        <v>0.24490000000000001</v>
      </c>
      <c r="AQ13" s="11">
        <v>2.3099999999999999E-2</v>
      </c>
      <c r="AR13" s="11">
        <v>2.34</v>
      </c>
      <c r="AS13" s="11">
        <v>0.13539999999999999</v>
      </c>
      <c r="AT13" s="11">
        <v>4.0399999999999998E-2</v>
      </c>
      <c r="AU13" s="11">
        <v>2.3E-3</v>
      </c>
      <c r="AV13" s="11">
        <v>43.430399999999999</v>
      </c>
      <c r="AW13" s="11">
        <v>2.1674000000000002</v>
      </c>
      <c r="AX13" s="11">
        <v>0.57410000000000005</v>
      </c>
      <c r="AY13" s="11">
        <v>2.87E-2</v>
      </c>
      <c r="AZ13" s="11">
        <v>0.40195360195360197</v>
      </c>
      <c r="BA13" s="11">
        <v>14.210396039603962</v>
      </c>
      <c r="BB13" s="11">
        <v>0.86851098454027664</v>
      </c>
      <c r="BC13" s="11">
        <v>0.71830417227456267</v>
      </c>
      <c r="BD13" s="11">
        <v>0.19234375374403698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3.5400000000000001E-2</v>
      </c>
      <c r="BJ13" s="4">
        <f>DSTDEV(PlotSort,"PhxRed",$BL$35:$BL$36)/SQRT($BH13)</f>
        <v>9.9229171977944933E-4</v>
      </c>
      <c r="BK13" s="4">
        <f>DAVERAGE(PlotSort,"PhxRedEdge",$BL$35:$BL$36)</f>
        <v>0.22058750000000002</v>
      </c>
      <c r="BL13" s="4">
        <f>DSTDEV(PlotSort,"PhxRedEdge",$BL$35:$BL$36)/SQRT($BH13)</f>
        <v>5.9497430166592672E-3</v>
      </c>
      <c r="BM13" s="4">
        <f>DAVERAGE(PlotSort,"TMRed",$BL$35:$BL$36)</f>
        <v>3.5949999999999996E-2</v>
      </c>
      <c r="BN13" s="4">
        <f>DSTDEV(PlotSort,"TMRed",$BL$35:$BL$36)/SQRT($BH13)</f>
        <v>1.1143543934878678E-3</v>
      </c>
      <c r="BO13" s="4">
        <f>DAVERAGE(PlotSort,"TMNIR",$BL$35:$BL$36)</f>
        <v>0.55953750000000002</v>
      </c>
      <c r="BP13" s="4">
        <f>DSTDEV(PlotSort,"TMNIR",$BL$35:$BL$36)/SQRT($BH13)</f>
        <v>8.6263702327721414E-3</v>
      </c>
      <c r="BQ13" s="4">
        <f>DAVERAGE(PlotSort,"NDRE",$BL$35:$BL$36)</f>
        <v>0.43444646285736022</v>
      </c>
      <c r="BR13" s="4">
        <f>DSTDEV(PlotSort,"NDRE",$BL$35:$BL$36)/SQRT($BH13)</f>
        <v>1.3914980736439618E-2</v>
      </c>
      <c r="BS13" s="4">
        <f>DAVERAGE(PlotSort,"rvi",$BL$35:$BL$36)</f>
        <v>15.69084819300784</v>
      </c>
      <c r="BT13" s="4">
        <f>DSTDEV(PlotSort,"rvi",$BL$35:$BL$36)/SQRT($BH13)</f>
        <v>0.62573915092753207</v>
      </c>
      <c r="BU13" s="17">
        <f>DAVERAGE(PlotSort,"ndvi",$BL$35:$BL$36)</f>
        <v>0.87904344781308608</v>
      </c>
      <c r="BV13" s="4">
        <f>DSTDEV(PlotSort,"ndvi",$BL$35:$BL$36)/SQRT($BH13)</f>
        <v>4.3284028845030856E-3</v>
      </c>
      <c r="BW13" s="17">
        <f>DAVERAGE(PlotSort,"SAVI",$BL$35:$BL$36)</f>
        <v>0.71658410818014329</v>
      </c>
      <c r="BX13" s="4">
        <f>DSTDEV(PlotSort,"SAVI",$BL$35:$BL$36)/SQRT($BH13)</f>
        <v>7.0294660924566732E-3</v>
      </c>
      <c r="BY13" s="17">
        <f>DAVERAGE(PlotSort,"CCCI",$BL$35:$BL$36)</f>
        <v>0.34415009812092673</v>
      </c>
      <c r="BZ13" s="4">
        <f>DSTDEV(PlotSort,"CCCI",$BL$35:$BL$36)/SQRT($BH13)</f>
        <v>6.7286659667750548E-2</v>
      </c>
    </row>
    <row r="14" spans="1:78" ht="13.5" customHeight="1" x14ac:dyDescent="0.2">
      <c r="B14" s="10">
        <v>258</v>
      </c>
      <c r="C14" s="10">
        <v>9.8970000000000002</v>
      </c>
      <c r="D14" s="10">
        <v>258.41237000000001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32.5</v>
      </c>
      <c r="Q14" s="24">
        <v>0.99</v>
      </c>
      <c r="R14" s="24">
        <v>3.9</v>
      </c>
      <c r="S14" s="24">
        <v>46.03</v>
      </c>
      <c r="T14" s="24">
        <v>122.66</v>
      </c>
      <c r="U14" s="10">
        <v>1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135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1.1235999999999999</v>
      </c>
      <c r="AK14" s="10">
        <v>3.1800000000000002E-2</v>
      </c>
      <c r="AL14" s="11">
        <v>3.7100000000000001E-2</v>
      </c>
      <c r="AM14" s="11">
        <v>1E-3</v>
      </c>
      <c r="AN14" s="11">
        <v>3.0617999999999999</v>
      </c>
      <c r="AO14" s="11">
        <v>6.3500000000000001E-2</v>
      </c>
      <c r="AP14" s="11">
        <v>0.26</v>
      </c>
      <c r="AQ14" s="11">
        <v>5.4000000000000003E-3</v>
      </c>
      <c r="AR14" s="11">
        <v>2.3083</v>
      </c>
      <c r="AS14" s="11">
        <v>3.7499999999999999E-2</v>
      </c>
      <c r="AT14" s="11">
        <v>3.9899999999999998E-2</v>
      </c>
      <c r="AU14" s="11">
        <v>5.9999999999999995E-4</v>
      </c>
      <c r="AV14" s="11">
        <v>44.247799999999998</v>
      </c>
      <c r="AW14" s="11">
        <v>0.26419999999999999</v>
      </c>
      <c r="AX14" s="11">
        <v>0.58599999999999997</v>
      </c>
      <c r="AY14" s="11">
        <v>3.5000000000000001E-3</v>
      </c>
      <c r="AZ14" s="11">
        <v>0.38534278959810869</v>
      </c>
      <c r="BA14" s="11">
        <v>14.686716791979951</v>
      </c>
      <c r="BB14" s="11">
        <v>0.87250359482345408</v>
      </c>
      <c r="BC14" s="11">
        <v>0.72755129229949356</v>
      </c>
      <c r="BD14" s="11">
        <v>8.8431185479762642E-2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3.7412500000000001E-2</v>
      </c>
      <c r="BJ14" s="4">
        <f>DSTDEV(PlotSort,"PhxRed",$BM$35:$BM$36)/SQRT($BH14)</f>
        <v>9.8420335805157657E-4</v>
      </c>
      <c r="BK14" s="4">
        <f>DAVERAGE(PlotSort,"PhxRedEdge",$BM$35:$BM$36)</f>
        <v>0.23108125000000002</v>
      </c>
      <c r="BL14" s="4">
        <f>DSTDEV(PlotSort,"PhxRedEdge",$BM$35:$BM$36)/SQRT($BH14)</f>
        <v>4.5947634936414307E-3</v>
      </c>
      <c r="BM14" s="4">
        <f>DAVERAGE(PlotSort,"TMRed",$BM$35:$BM$36)</f>
        <v>3.7975000000000009E-2</v>
      </c>
      <c r="BN14" s="4">
        <f>DSTDEV(PlotSort,"TMRed",$BM$35:$BM$36)/SQRT($BH14)</f>
        <v>1.1493295146881653E-3</v>
      </c>
      <c r="BO14" s="4">
        <f>DAVERAGE(PlotSort,"TMNIR",$BM$35:$BM$36)</f>
        <v>0.56428750000000005</v>
      </c>
      <c r="BP14" s="4">
        <f>DSTDEV(PlotSort,"TMNIR",$BM$35:$BM$36)/SQRT($BH14)</f>
        <v>5.9747166948177005E-3</v>
      </c>
      <c r="BQ14" s="4">
        <f>DAVERAGE(PlotSort,"NDRE",$BM$35:$BM$36)</f>
        <v>0.41931650740496529</v>
      </c>
      <c r="BR14" s="4">
        <f>DSTDEV(PlotSort,"NDRE",$BM$35:$BM$36)/SQRT($BH14)</f>
        <v>8.3248157959023121E-3</v>
      </c>
      <c r="BS14" s="4">
        <f>DAVERAGE(PlotSort,"rvi",$BM$35:$BM$36)</f>
        <v>15.055456521407816</v>
      </c>
      <c r="BT14" s="4">
        <f>DSTDEV(PlotSort,"rvi",$BM$35:$BM$36)/SQRT($BH14)</f>
        <v>0.45445791319867951</v>
      </c>
      <c r="BU14" s="17">
        <f>DAVERAGE(PlotSort,"ndvi",$BM$35:$BM$36)</f>
        <v>0.87401675854781613</v>
      </c>
      <c r="BV14" s="4">
        <f>DSTDEV(PlotSort,"ndvi",$BM$35:$BM$36)/SQRT($BH14)</f>
        <v>3.347017954175413E-3</v>
      </c>
      <c r="BW14" s="17">
        <f>DAVERAGE(PlotSort,"SAVI",$BM$35:$BM$36)</f>
        <v>0.71596086352343635</v>
      </c>
      <c r="BX14" s="4">
        <f>DSTDEV(PlotSort,"SAVI",$BM$35:$BM$36)/SQRT($BH14)</f>
        <v>3.9722623467033221E-3</v>
      </c>
      <c r="BY14" s="17">
        <f>DAVERAGE(PlotSort,"CCCI",$BM$35:$BM$36)</f>
        <v>0.27384347595288355</v>
      </c>
      <c r="BZ14" s="4">
        <f>DSTDEV(PlotSort,"CCCI",$BM$35:$BM$36)/SQRT($BH14)</f>
        <v>4.028689413182248E-2</v>
      </c>
    </row>
    <row r="15" spans="1:78" ht="13.5" customHeight="1" x14ac:dyDescent="0.2">
      <c r="B15" s="10">
        <v>258</v>
      </c>
      <c r="C15" s="10">
        <v>9.8889999999999993</v>
      </c>
      <c r="D15" s="10">
        <v>258.41203999999999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32.5</v>
      </c>
      <c r="Q15" s="24">
        <v>0.99</v>
      </c>
      <c r="R15" s="24">
        <v>3.9</v>
      </c>
      <c r="S15" s="24">
        <v>46.12</v>
      </c>
      <c r="T15" s="24">
        <v>122.55</v>
      </c>
      <c r="U15" s="10">
        <v>1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135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1.1606000000000001</v>
      </c>
      <c r="AK15" s="10">
        <v>2.07E-2</v>
      </c>
      <c r="AL15" s="11">
        <v>3.8300000000000001E-2</v>
      </c>
      <c r="AM15" s="11">
        <v>6.9999999999999999E-4</v>
      </c>
      <c r="AN15" s="11">
        <v>2.6898</v>
      </c>
      <c r="AO15" s="11">
        <v>0.2374</v>
      </c>
      <c r="AP15" s="11">
        <v>0.2288</v>
      </c>
      <c r="AQ15" s="11">
        <v>2.0199999999999999E-2</v>
      </c>
      <c r="AR15" s="11">
        <v>2.3016000000000001</v>
      </c>
      <c r="AS15" s="11">
        <v>9.1600000000000001E-2</v>
      </c>
      <c r="AT15" s="11">
        <v>3.9800000000000002E-2</v>
      </c>
      <c r="AU15" s="11">
        <v>1.6000000000000001E-3</v>
      </c>
      <c r="AV15" s="11">
        <v>45.144300000000001</v>
      </c>
      <c r="AW15" s="11">
        <v>3.4653</v>
      </c>
      <c r="AX15" s="11">
        <v>0.59889999999999999</v>
      </c>
      <c r="AY15" s="11">
        <v>4.5999999999999999E-2</v>
      </c>
      <c r="AZ15" s="11">
        <v>0.44714268454754136</v>
      </c>
      <c r="BA15" s="11">
        <v>15.047738693467336</v>
      </c>
      <c r="BB15" s="11">
        <v>0.87537184906842003</v>
      </c>
      <c r="BC15" s="11">
        <v>0.73649776060419758</v>
      </c>
      <c r="BD15" s="11">
        <v>0.4271205443931525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3.9612499999999995E-2</v>
      </c>
      <c r="BJ15" s="4">
        <f>DSTDEV(PlotSort,"PhxRed",$BN$35:$BN$36)/SQRT($BH15)</f>
        <v>6.2719258263653379E-4</v>
      </c>
      <c r="BK15" s="4">
        <f>DAVERAGE(PlotSort,"PhxRedEdge",$BN$35:$BN$36)</f>
        <v>0.25325000000000003</v>
      </c>
      <c r="BL15" s="4">
        <f>DSTDEV(PlotSort,"PhxRedEdge",$BN$35:$BN$36)/SQRT($BH15)</f>
        <v>5.6147764234842227E-3</v>
      </c>
      <c r="BM15" s="4">
        <f>DAVERAGE(PlotSort,"TMRed",$BN$35:$BN$36)</f>
        <v>4.1499999999999995E-2</v>
      </c>
      <c r="BN15" s="4">
        <f>DSTDEV(PlotSort,"TMRed",$BN$35:$BN$36)/SQRT($BH15)</f>
        <v>7.6391846984572226E-4</v>
      </c>
      <c r="BO15" s="4">
        <f>DAVERAGE(PlotSort,"TMNIR",$BN$35:$BN$36)</f>
        <v>0.5875999999999999</v>
      </c>
      <c r="BP15" s="4">
        <f>DSTDEV(PlotSort,"TMNIR",$BN$35:$BN$36)/SQRT($BH15)</f>
        <v>6.6595795663089707E-3</v>
      </c>
      <c r="BQ15" s="4">
        <f>DAVERAGE(PlotSort,"NDRE",$BN$35:$BN$36)</f>
        <v>0.39781988665436679</v>
      </c>
      <c r="BR15" s="4">
        <f>DSTDEV(PlotSort,"NDRE",$BN$35:$BN$36)/SQRT($BH15)</f>
        <v>1.0168595245547566E-2</v>
      </c>
      <c r="BS15" s="4">
        <f>DAVERAGE(PlotSort,"rvi",$BN$35:$BN$36)</f>
        <v>14.185802180722924</v>
      </c>
      <c r="BT15" s="4">
        <f>DSTDEV(PlotSort,"rvi",$BN$35:$BN$36)/SQRT($BH15)</f>
        <v>0.25634849794851045</v>
      </c>
      <c r="BU15" s="17">
        <f>DAVERAGE(PlotSort,"ndvi",$BN$35:$BN$36)</f>
        <v>0.86802124058071684</v>
      </c>
      <c r="BV15" s="4">
        <f>DSTDEV(PlotSort,"ndvi",$BN$35:$BN$36)/SQRT($BH15)</f>
        <v>2.34453094894787E-3</v>
      </c>
      <c r="BW15" s="17">
        <f>DAVERAGE(PlotSort,"SAVI",$BN$35:$BN$36)</f>
        <v>0.72531823923558192</v>
      </c>
      <c r="BX15" s="4">
        <f>DSTDEV(PlotSort,"SAVI",$BN$35:$BN$36)/SQRT($BH15)</f>
        <v>4.4339142913096966E-3</v>
      </c>
      <c r="BY15" s="17">
        <f>DAVERAGE(PlotSort,"CCCI",$BN$35:$BN$36)</f>
        <v>0.16973408690315728</v>
      </c>
      <c r="BZ15" s="4">
        <f>DSTDEV(PlotSort,"CCCI",$BN$35:$BN$36)/SQRT($BH15)</f>
        <v>5.2570930391580006E-2</v>
      </c>
    </row>
    <row r="16" spans="1:78" ht="13.5" customHeight="1" x14ac:dyDescent="0.2">
      <c r="B16" s="10">
        <v>258</v>
      </c>
      <c r="C16" s="10">
        <v>9.8810000000000002</v>
      </c>
      <c r="D16" s="10">
        <v>258.41171000000003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32.5</v>
      </c>
      <c r="Q16" s="24">
        <v>0.99</v>
      </c>
      <c r="R16" s="24">
        <v>3.9</v>
      </c>
      <c r="S16" s="24">
        <v>46.2</v>
      </c>
      <c r="T16" s="24">
        <v>122.43</v>
      </c>
      <c r="U16" s="10">
        <v>1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135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1.1189</v>
      </c>
      <c r="AK16" s="10">
        <v>2.1399999999999999E-2</v>
      </c>
      <c r="AL16" s="11">
        <v>3.6999999999999998E-2</v>
      </c>
      <c r="AM16" s="11">
        <v>6.9999999999999999E-4</v>
      </c>
      <c r="AN16" s="11">
        <v>2.7336999999999998</v>
      </c>
      <c r="AO16" s="11">
        <v>2.0799999999999999E-2</v>
      </c>
      <c r="AP16" s="11">
        <v>0.23300000000000001</v>
      </c>
      <c r="AQ16" s="11">
        <v>1.8E-3</v>
      </c>
      <c r="AR16" s="11">
        <v>2.0651000000000002</v>
      </c>
      <c r="AS16" s="11">
        <v>0.12870000000000001</v>
      </c>
      <c r="AT16" s="11">
        <v>3.5799999999999998E-2</v>
      </c>
      <c r="AU16" s="11">
        <v>2.2000000000000001E-3</v>
      </c>
      <c r="AV16" s="11">
        <v>40.181399999999996</v>
      </c>
      <c r="AW16" s="11">
        <v>1.2105999999999999</v>
      </c>
      <c r="AX16" s="11">
        <v>0.53410000000000002</v>
      </c>
      <c r="AY16" s="11">
        <v>1.61E-2</v>
      </c>
      <c r="AZ16" s="11">
        <v>0.39251727284578286</v>
      </c>
      <c r="BA16" s="11">
        <v>14.918994413407823</v>
      </c>
      <c r="BB16" s="11">
        <v>0.87436392349534997</v>
      </c>
      <c r="BC16" s="11">
        <v>0.69861669314889241</v>
      </c>
      <c r="BD16" s="11">
        <v>0.12386238859848538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3.78E-2</v>
      </c>
      <c r="BJ16" s="4">
        <f>DSTDEV(PlotSort,"PhxRed",$BK$31:$BK$32)/SQRT($BH16)</f>
        <v>7.7098421946669325E-4</v>
      </c>
      <c r="BK16" s="4">
        <f>DAVERAGE(PlotSort,"PhxRedEdge",$BK$31:$BK$32)</f>
        <v>0.24453124999999998</v>
      </c>
      <c r="BL16" s="4">
        <f>DSTDEV(PlotSort,"PhxRedEdge",$BK$31:$BK$32)/SQRT($BH16)</f>
        <v>5.0880228539679339E-3</v>
      </c>
      <c r="BM16" s="4">
        <f>DAVERAGE(PlotSort,"TMRed",$BK$31:$BK$32)</f>
        <v>3.9281250000000004E-2</v>
      </c>
      <c r="BN16" s="4">
        <f>DSTDEV(PlotSort,"TMRed",$BK$31:$BK$32)/SQRT($BH16)</f>
        <v>9.5734958566171988E-4</v>
      </c>
      <c r="BO16" s="4">
        <f>DAVERAGE(PlotSort,"TMNIR",$BK$31:$BK$32)</f>
        <v>0.55719375000000004</v>
      </c>
      <c r="BP16" s="4">
        <f>DSTDEV(PlotSort,"TMNIR",$BK$31:$BK$32)/SQRT($BH16)</f>
        <v>5.8689399152799899E-3</v>
      </c>
      <c r="BQ16" s="4">
        <f>DAVERAGE(PlotSort,"NDRE",$BK$31:$BK$32)</f>
        <v>0.3907971227700156</v>
      </c>
      <c r="BR16" s="4">
        <f>DSTDEV(PlotSort,"NDRE",$BK$31:$BK$32)/SQRT($BH16)</f>
        <v>6.1691092578794494E-3</v>
      </c>
      <c r="BS16" s="4">
        <f>DAVERAGE(PlotSort,"rvi",$BK$31:$BK$32)</f>
        <v>14.281268724912779</v>
      </c>
      <c r="BT16" s="4">
        <f>DSTDEV(PlotSort,"rvi",$BK$31:$BK$32)/SQRT($BH16)</f>
        <v>0.28412982249246715</v>
      </c>
      <c r="BU16" s="17">
        <f>DAVERAGE(PlotSort,"ndvi",$BK$31:$BK$32)</f>
        <v>0.86850028915081146</v>
      </c>
      <c r="BV16" s="4">
        <f>DSTDEV(PlotSort,"ndvi",$BK$31:$BK$32)/SQRT($BH16)</f>
        <v>2.2388600097668224E-3</v>
      </c>
      <c r="BW16" s="17">
        <f>DAVERAGE(PlotSort,"SAVI",$BK$31:$BK$32)</f>
        <v>0.70828064617788145</v>
      </c>
      <c r="BX16" s="4">
        <f>DSTDEV(PlotSort,"SAVI",$BK$31:$BK$32)/SQRT($BH16)</f>
        <v>2.9377542163254587E-3</v>
      </c>
      <c r="BY16" s="17">
        <f>DAVERAGE(PlotSort,"CCCI",$BK$31:$BK$32)</f>
        <v>0.12881235852424683</v>
      </c>
      <c r="BZ16" s="4">
        <f>DSTDEV(PlotSort,"CCCI",$BK$31:$BK$32)/SQRT($BH16)</f>
        <v>3.0109541025231463E-2</v>
      </c>
    </row>
    <row r="17" spans="2:78" ht="13.5" customHeight="1" x14ac:dyDescent="0.2">
      <c r="B17" s="10">
        <v>258</v>
      </c>
      <c r="C17" s="10">
        <v>9.8740000000000006</v>
      </c>
      <c r="D17" s="10">
        <v>258.41142000000002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32.5</v>
      </c>
      <c r="Q17" s="24">
        <v>0.99</v>
      </c>
      <c r="R17" s="24">
        <v>3.9</v>
      </c>
      <c r="S17" s="24">
        <v>46.28</v>
      </c>
      <c r="T17" s="24">
        <v>122.33</v>
      </c>
      <c r="U17" s="10">
        <v>1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135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1.3008</v>
      </c>
      <c r="AK17" s="10">
        <v>2.3099999999999999E-2</v>
      </c>
      <c r="AL17" s="11">
        <v>4.3099999999999999E-2</v>
      </c>
      <c r="AM17" s="11">
        <v>8.0000000000000004E-4</v>
      </c>
      <c r="AN17" s="11">
        <v>2.6581000000000001</v>
      </c>
      <c r="AO17" s="11">
        <v>1.26E-2</v>
      </c>
      <c r="AP17" s="11">
        <v>0.22689999999999999</v>
      </c>
      <c r="AQ17" s="11">
        <v>1.1000000000000001E-3</v>
      </c>
      <c r="AR17" s="11">
        <v>2.5023</v>
      </c>
      <c r="AS17" s="11">
        <v>2.3199999999999998E-2</v>
      </c>
      <c r="AT17" s="11">
        <v>4.3400000000000001E-2</v>
      </c>
      <c r="AU17" s="11">
        <v>4.0000000000000002E-4</v>
      </c>
      <c r="AV17" s="11">
        <v>41.783000000000001</v>
      </c>
      <c r="AW17" s="11">
        <v>0.53659999999999997</v>
      </c>
      <c r="AX17" s="11">
        <v>0.55620000000000003</v>
      </c>
      <c r="AY17" s="11">
        <v>7.1000000000000004E-3</v>
      </c>
      <c r="AZ17" s="11">
        <v>0.42050823649597757</v>
      </c>
      <c r="BA17" s="11">
        <v>12.815668202764977</v>
      </c>
      <c r="BB17" s="11">
        <v>0.85523682454969985</v>
      </c>
      <c r="BC17" s="11">
        <v>0.69952710076391411</v>
      </c>
      <c r="BD17" s="11">
        <v>0.33418073327268816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3.7118749999999999E-2</v>
      </c>
      <c r="BJ17" s="4">
        <f>DSTDEV(PlotSort,"PhxRed",$BL$31:$BL$32)/SQRT($BH17)</f>
        <v>9.8810503616771441E-4</v>
      </c>
      <c r="BK17" s="4">
        <f>DAVERAGE(PlotSort,"PhxRedEdge",$BL$31:$BL$32)</f>
        <v>0.22346874999999999</v>
      </c>
      <c r="BL17" s="4">
        <f>DSTDEV(PlotSort,"PhxRedEdge",$BL$31:$BL$32)/SQRT($BH17)</f>
        <v>3.8689330866747565E-3</v>
      </c>
      <c r="BM17" s="4">
        <f>DAVERAGE(PlotSort,"TMRed",$BL$31:$BL$32)</f>
        <v>3.7418750000000008E-2</v>
      </c>
      <c r="BN17" s="4">
        <f>DSTDEV(PlotSort,"TMRed",$BL$31:$BL$32)/SQRT($BH17)</f>
        <v>1.1166250769618245E-3</v>
      </c>
      <c r="BO17" s="4">
        <f>DAVERAGE(PlotSort,"TMNIR",$BL$31:$BL$32)</f>
        <v>0.58066250000000008</v>
      </c>
      <c r="BP17" s="4">
        <f>DSTDEV(PlotSort,"TMNIR",$BL$31:$BL$32)/SQRT($BH17)</f>
        <v>5.1576631901795716E-3</v>
      </c>
      <c r="BQ17" s="4">
        <f>DAVERAGE(PlotSort,"NDRE",$BL$31:$BL$32)</f>
        <v>0.44465255939081327</v>
      </c>
      <c r="BR17" s="4">
        <f>DSTDEV(PlotSort,"NDRE",$BL$31:$BL$32)/SQRT($BH17)</f>
        <v>5.1543094993711817E-3</v>
      </c>
      <c r="BS17" s="4">
        <f>DAVERAGE(PlotSort,"rvi",$BL$31:$BL$32)</f>
        <v>15.712512983360423</v>
      </c>
      <c r="BT17" s="4">
        <f>DSTDEV(PlotSort,"rvi",$BL$31:$BL$32)/SQRT($BH17)</f>
        <v>0.44991691080117324</v>
      </c>
      <c r="BU17" s="17">
        <f>DAVERAGE(PlotSort,"ndvi",$BL$31:$BL$32)</f>
        <v>0.87904881359390619</v>
      </c>
      <c r="BV17" s="4">
        <f>DSTDEV(PlotSort,"ndvi",$BL$31:$BL$32)/SQRT($BH17)</f>
        <v>3.1886890987190015E-3</v>
      </c>
      <c r="BW17" s="17">
        <f>DAVERAGE(PlotSort,"SAVI",$BL$31:$BL$32)</f>
        <v>0.72863139105341768</v>
      </c>
      <c r="BX17" s="4">
        <f>DSTDEV(PlotSort,"SAVI",$BL$31:$BL$32)/SQRT($BH17)</f>
        <v>3.4002837002870255E-3</v>
      </c>
      <c r="BY17" s="17">
        <f>DAVERAGE(PlotSort,"CCCI",$BL$31:$BL$32)</f>
        <v>0.40197320994067864</v>
      </c>
      <c r="BZ17" s="4">
        <f>DSTDEV(PlotSort,"CCCI",$BL$31:$BL$32)/SQRT($BH17)</f>
        <v>2.1143273856982361E-2</v>
      </c>
    </row>
    <row r="18" spans="2:78" ht="13.5" customHeight="1" x14ac:dyDescent="0.2">
      <c r="B18" s="10">
        <v>258</v>
      </c>
      <c r="C18" s="10">
        <v>9.9420000000000002</v>
      </c>
      <c r="D18" s="10">
        <v>258.41424999999998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32.5</v>
      </c>
      <c r="Q18" s="24">
        <v>0.99</v>
      </c>
      <c r="R18" s="24">
        <v>3.9</v>
      </c>
      <c r="S18" s="24">
        <v>45.56</v>
      </c>
      <c r="T18" s="24">
        <v>123.33</v>
      </c>
      <c r="U18" s="10">
        <v>1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135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1.2798</v>
      </c>
      <c r="AK18" s="10">
        <v>2.7199999999999998E-2</v>
      </c>
      <c r="AL18" s="11">
        <v>4.1799999999999997E-2</v>
      </c>
      <c r="AM18" s="11">
        <v>8.9999999999999998E-4</v>
      </c>
      <c r="AN18" s="11">
        <v>3.3170999999999999</v>
      </c>
      <c r="AO18" s="11">
        <v>4.4499999999999998E-2</v>
      </c>
      <c r="AP18" s="11">
        <v>0.27879999999999999</v>
      </c>
      <c r="AQ18" s="11">
        <v>3.7000000000000002E-3</v>
      </c>
      <c r="AR18" s="11">
        <v>2.6551999999999998</v>
      </c>
      <c r="AS18" s="11">
        <v>4.5600000000000002E-2</v>
      </c>
      <c r="AT18" s="11">
        <v>4.5400000000000003E-2</v>
      </c>
      <c r="AU18" s="11">
        <v>8.0000000000000004E-4</v>
      </c>
      <c r="AV18" s="11">
        <v>46.735500000000002</v>
      </c>
      <c r="AW18" s="11">
        <v>7.2800000000000004E-2</v>
      </c>
      <c r="AX18" s="11">
        <v>0.61270000000000002</v>
      </c>
      <c r="AY18" s="11">
        <v>1E-3</v>
      </c>
      <c r="AZ18" s="11">
        <v>0.3745372966909703</v>
      </c>
      <c r="BA18" s="11">
        <v>13.495594713656388</v>
      </c>
      <c r="BB18" s="11">
        <v>0.86202704756116089</v>
      </c>
      <c r="BC18" s="11">
        <v>0.73478110698557975</v>
      </c>
      <c r="BD18" s="11">
        <v>5.4403181998638757E-2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3.7037499999999994E-2</v>
      </c>
      <c r="BJ18" s="4">
        <f>DSTDEV(PlotSort,"PhxRed",$BJ$35:$BJ$36)/SQRT($BH18)</f>
        <v>8.8684247943664348E-4</v>
      </c>
      <c r="BK18" s="4">
        <f>DAVERAGE(PlotSort,"PhxRedEdge",$BJ$35:$BJ$36)</f>
        <v>0.23101875000000002</v>
      </c>
      <c r="BL18" s="4">
        <f>DSTDEV(PlotSort,"PhxRedEdge",$BJ$35:$BJ$36)/SQRT($BH18)</f>
        <v>5.3045045224946932E-3</v>
      </c>
      <c r="BM18" s="4">
        <f>DAVERAGE(PlotSort,"TMRed",$BJ$35:$BJ$36)</f>
        <v>3.7843749999999989E-2</v>
      </c>
      <c r="BN18" s="4">
        <f>DSTDEV(PlotSort,"TMRed",$BJ$35:$BJ$36)/SQRT($BH18)</f>
        <v>1.0992788829500913E-3</v>
      </c>
      <c r="BO18" s="4">
        <f>DAVERAGE(PlotSort,"TMNIR",$BJ$35:$BJ$36)</f>
        <v>0.5713187500000001</v>
      </c>
      <c r="BP18" s="4">
        <f>DSTDEV(PlotSort,"TMNIR",$BJ$35:$BJ$36)/SQRT($BH18)</f>
        <v>7.532508539380047E-3</v>
      </c>
      <c r="BQ18" s="4">
        <f>DAVERAGE(PlotSort,"NDRE",$BJ$35:$BJ$36)</f>
        <v>0.42472888729586999</v>
      </c>
      <c r="BR18" s="4">
        <f>DSTDEV(PlotSort,"NDRE",$BJ$35:$BJ$36)/SQRT($BH18)</f>
        <v>7.5547607655746512E-3</v>
      </c>
      <c r="BS18" s="4">
        <f>DAVERAGE(PlotSort,"rvi",$BJ$35:$BJ$36)</f>
        <v>15.249608753494215</v>
      </c>
      <c r="BT18" s="4">
        <f>DSTDEV(PlotSort,"rvi",$BJ$35:$BJ$36)/SQRT($BH18)</f>
        <v>0.39354452870327949</v>
      </c>
      <c r="BU18" s="17">
        <f>DAVERAGE(PlotSort,"ndvi",$BJ$35:$BJ$36)</f>
        <v>0.87587380842217433</v>
      </c>
      <c r="BV18" s="4">
        <f>DSTDEV(PlotSort,"ndvi",$BJ$35:$BJ$36)/SQRT($BH18)</f>
        <v>2.8939917106436813E-3</v>
      </c>
      <c r="BW18" s="17">
        <f>DAVERAGE(PlotSort,"SAVI",$BJ$35:$BJ$36)</f>
        <v>0.72102177633893794</v>
      </c>
      <c r="BX18" s="4">
        <f>DSTDEV(PlotSort,"SAVI",$BJ$35:$BJ$36)/SQRT($BH18)</f>
        <v>4.5672709481717373E-3</v>
      </c>
      <c r="BY18" s="17">
        <f>DAVERAGE(PlotSort,"CCCI",$BJ$35:$BJ$36)</f>
        <v>0.29932928772139955</v>
      </c>
      <c r="BZ18" s="4">
        <f>DSTDEV(PlotSort,"CCCI",$BJ$35:$BJ$36)/SQRT($BH18)</f>
        <v>3.6864304058537155E-2</v>
      </c>
    </row>
    <row r="19" spans="2:78" ht="13.5" customHeight="1" x14ac:dyDescent="0.2">
      <c r="B19" s="10">
        <v>258</v>
      </c>
      <c r="C19" s="10">
        <v>9.9499999999999993</v>
      </c>
      <c r="D19" s="10">
        <v>258.41458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32.5</v>
      </c>
      <c r="Q19" s="24">
        <v>0.99</v>
      </c>
      <c r="R19" s="24">
        <v>3.9</v>
      </c>
      <c r="S19" s="24">
        <v>45.47</v>
      </c>
      <c r="T19" s="24">
        <v>123.45</v>
      </c>
      <c r="U19" s="10">
        <v>1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135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1.0307999999999999</v>
      </c>
      <c r="AK19" s="10">
        <v>5.8099999999999999E-2</v>
      </c>
      <c r="AL19" s="11">
        <v>3.3599999999999998E-2</v>
      </c>
      <c r="AM19" s="11">
        <v>1.9E-3</v>
      </c>
      <c r="AN19" s="11">
        <v>2.6183000000000001</v>
      </c>
      <c r="AO19" s="11">
        <v>0.1343</v>
      </c>
      <c r="AP19" s="11">
        <v>0.21970000000000001</v>
      </c>
      <c r="AQ19" s="11">
        <v>1.1299999999999999E-2</v>
      </c>
      <c r="AR19" s="11">
        <v>1.8948</v>
      </c>
      <c r="AS19" s="11">
        <v>0.12379999999999999</v>
      </c>
      <c r="AT19" s="11">
        <v>3.2399999999999998E-2</v>
      </c>
      <c r="AU19" s="11">
        <v>2.0999999999999999E-3</v>
      </c>
      <c r="AV19" s="11">
        <v>45.685099999999998</v>
      </c>
      <c r="AW19" s="11">
        <v>2.0133999999999999</v>
      </c>
      <c r="AX19" s="11">
        <v>0.5978</v>
      </c>
      <c r="AY19" s="11">
        <v>2.63E-2</v>
      </c>
      <c r="AZ19" s="11">
        <v>0.46250764525993882</v>
      </c>
      <c r="BA19" s="11">
        <v>18.450617283950617</v>
      </c>
      <c r="BB19" s="11">
        <v>0.89717549984132028</v>
      </c>
      <c r="BC19" s="11">
        <v>0.7503981596177669</v>
      </c>
      <c r="BD19" s="11">
        <v>0.44999396296615818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3.7881250000000005E-2</v>
      </c>
      <c r="BJ19" s="4">
        <f>DSTDEV(PlotSort,"PhxRed",$BK$35:$BK$36)/SQRT($BH19)</f>
        <v>8.8091896855878088E-4</v>
      </c>
      <c r="BK19" s="4">
        <f>DAVERAGE(PlotSort,"PhxRedEdge",$BK$35:$BK$36)</f>
        <v>0.23698125</v>
      </c>
      <c r="BL19" s="4">
        <f>DSTDEV(PlotSort,"PhxRedEdge",$BK$35:$BK$36)/SQRT($BH19)</f>
        <v>5.1304419786050914E-3</v>
      </c>
      <c r="BM19" s="4">
        <f>DAVERAGE(PlotSort,"TMRed",$BK$35:$BK$36)</f>
        <v>3.8856250000000002E-2</v>
      </c>
      <c r="BN19" s="4">
        <f>DSTDEV(PlotSort,"TMRed",$BK$35:$BK$36)/SQRT($BH19)</f>
        <v>1.0180442340586189E-3</v>
      </c>
      <c r="BO19" s="4">
        <f>DAVERAGE(PlotSort,"TMNIR",$BK$35:$BK$36)</f>
        <v>0.56653750000000003</v>
      </c>
      <c r="BP19" s="4">
        <f>DSTDEV(PlotSort,"TMNIR",$BK$35:$BK$36)/SQRT($BH19)</f>
        <v>4.6802410461428186E-3</v>
      </c>
      <c r="BQ19" s="4">
        <f>DAVERAGE(PlotSort,"NDRE",$BK$35:$BK$36)</f>
        <v>0.41072079486495883</v>
      </c>
      <c r="BR19" s="4">
        <f>DSTDEV(PlotSort,"NDRE",$BK$35:$BK$36)/SQRT($BH19)</f>
        <v>9.8838143056222561E-3</v>
      </c>
      <c r="BS19" s="4">
        <f>DAVERAGE(PlotSort,"rvi",$BK$35:$BK$36)</f>
        <v>14.744172954778985</v>
      </c>
      <c r="BT19" s="4">
        <f>DSTDEV(PlotSort,"rvi",$BK$35:$BK$36)/SQRT($BH19)</f>
        <v>0.4336406107282077</v>
      </c>
      <c r="BU19" s="17">
        <f>DAVERAGE(PlotSort,"ndvi",$BK$35:$BK$36)</f>
        <v>0.87167529432254354</v>
      </c>
      <c r="BV19" s="4">
        <f>DSTDEV(PlotSort,"ndvi",$BK$35:$BK$36)/SQRT($BH19)</f>
        <v>3.150635787647797E-3</v>
      </c>
      <c r="BW19" s="17">
        <f>DAVERAGE(PlotSort,"SAVI",$BK$35:$BK$36)</f>
        <v>0.71589026089236096</v>
      </c>
      <c r="BX19" s="4">
        <f>DSTDEV(PlotSort,"SAVI",$BK$35:$BK$36)/SQRT($BH19)</f>
        <v>3.5013869686624185E-3</v>
      </c>
      <c r="BY19" s="17">
        <f>DAVERAGE(PlotSort,"CCCI",$BK$35:$BK$36)</f>
        <v>0.23145628074352603</v>
      </c>
      <c r="BZ19" s="4">
        <f>DSTDEV(PlotSort,"CCCI",$BK$35:$BK$36)/SQRT($BH19)</f>
        <v>4.8252624440875934E-2</v>
      </c>
    </row>
    <row r="20" spans="2:78" ht="13.5" customHeight="1" x14ac:dyDescent="0.2">
      <c r="B20" s="10">
        <v>258</v>
      </c>
      <c r="C20" s="10">
        <v>9.9570000000000007</v>
      </c>
      <c r="D20" s="10">
        <v>258.41487000000001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32.5</v>
      </c>
      <c r="Q20" s="24">
        <v>0.99</v>
      </c>
      <c r="R20" s="24">
        <v>3.9</v>
      </c>
      <c r="S20" s="24">
        <v>45.4</v>
      </c>
      <c r="T20" s="24">
        <v>123.56</v>
      </c>
      <c r="U20" s="10">
        <v>1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135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1.0908</v>
      </c>
      <c r="AK20" s="10">
        <v>5.8099999999999999E-2</v>
      </c>
      <c r="AL20" s="11">
        <v>3.5499999999999997E-2</v>
      </c>
      <c r="AM20" s="11">
        <v>1.9E-3</v>
      </c>
      <c r="AN20" s="11">
        <v>2.5760999999999998</v>
      </c>
      <c r="AO20" s="11">
        <v>4.7300000000000002E-2</v>
      </c>
      <c r="AP20" s="11">
        <v>0.21579999999999999</v>
      </c>
      <c r="AQ20" s="11">
        <v>4.0000000000000001E-3</v>
      </c>
      <c r="AR20" s="11">
        <v>2.0186999999999999</v>
      </c>
      <c r="AS20" s="11">
        <v>8.14E-2</v>
      </c>
      <c r="AT20" s="11">
        <v>3.44E-2</v>
      </c>
      <c r="AU20" s="11">
        <v>1.4E-3</v>
      </c>
      <c r="AV20" s="11">
        <v>44.457900000000002</v>
      </c>
      <c r="AW20" s="11">
        <v>0.7238</v>
      </c>
      <c r="AX20" s="11">
        <v>0.58089999999999997</v>
      </c>
      <c r="AY20" s="11">
        <v>9.4999999999999998E-3</v>
      </c>
      <c r="AZ20" s="11">
        <v>0.45826534454625328</v>
      </c>
      <c r="BA20" s="11">
        <v>16.886627906976745</v>
      </c>
      <c r="BB20" s="11">
        <v>0.88818462538599063</v>
      </c>
      <c r="BC20" s="11">
        <v>0.73500403478884613</v>
      </c>
      <c r="BD20" s="11">
        <v>0.45225836805884972</v>
      </c>
      <c r="BE20" s="27"/>
    </row>
    <row r="21" spans="2:78" ht="13.5" customHeight="1" x14ac:dyDescent="0.2">
      <c r="B21" s="10">
        <v>258</v>
      </c>
      <c r="C21" s="10">
        <v>9.9649999999999999</v>
      </c>
      <c r="D21" s="10">
        <v>258.41521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32.5</v>
      </c>
      <c r="Q21" s="24">
        <v>0.99</v>
      </c>
      <c r="R21" s="24">
        <v>3.9</v>
      </c>
      <c r="S21" s="24">
        <v>45.32</v>
      </c>
      <c r="T21" s="24">
        <v>123.68</v>
      </c>
      <c r="U21" s="10">
        <v>1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135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1.2285999999999999</v>
      </c>
      <c r="AK21" s="10">
        <v>7.4999999999999997E-2</v>
      </c>
      <c r="AL21" s="11">
        <v>0.04</v>
      </c>
      <c r="AM21" s="11">
        <v>2.3999999999999998E-3</v>
      </c>
      <c r="AN21" s="11">
        <v>2.8401999999999998</v>
      </c>
      <c r="AO21" s="11">
        <v>0.42420000000000002</v>
      </c>
      <c r="AP21" s="11">
        <v>0.23749999999999999</v>
      </c>
      <c r="AQ21" s="11">
        <v>3.5499999999999997E-2</v>
      </c>
      <c r="AR21" s="11">
        <v>2.387</v>
      </c>
      <c r="AS21" s="11">
        <v>0.152</v>
      </c>
      <c r="AT21" s="11">
        <v>4.0599999999999997E-2</v>
      </c>
      <c r="AU21" s="11">
        <v>2.5999999999999999E-3</v>
      </c>
      <c r="AV21" s="11">
        <v>45.250399999999999</v>
      </c>
      <c r="AW21" s="11">
        <v>2.7517999999999998</v>
      </c>
      <c r="AX21" s="11">
        <v>0.59019999999999995</v>
      </c>
      <c r="AY21" s="11">
        <v>3.5900000000000001E-2</v>
      </c>
      <c r="AZ21" s="11">
        <v>0.42612057508759216</v>
      </c>
      <c r="BA21" s="11">
        <v>14.536945812807881</v>
      </c>
      <c r="BB21" s="11">
        <v>0.87127457197209901</v>
      </c>
      <c r="BC21" s="11">
        <v>0.72904138662893536</v>
      </c>
      <c r="BD21" s="11">
        <v>0.32079240802994674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0.26429999999999998</v>
      </c>
      <c r="BJ21" s="4"/>
      <c r="BK21" s="4">
        <f>DAVERAGE(PlotSort2,"PhxRedEdge",$BO$31:$BO$32)</f>
        <v>0.28370000000000001</v>
      </c>
      <c r="BL21" s="4"/>
      <c r="BM21" s="4">
        <f>DAVERAGE(PlotSort2,"TMRed",$BO$31:$BO$32)</f>
        <v>0.25600000000000001</v>
      </c>
      <c r="BN21" s="4"/>
      <c r="BO21" s="4">
        <f>DAVERAGE(PlotSort2,"TMNIR",$BO$31:$BO$32)</f>
        <v>0.31680000000000003</v>
      </c>
      <c r="BP21" s="4"/>
      <c r="BQ21" s="4">
        <f>DAVERAGE(PlotSort2,"NDRE",$BO$31:$BO$32)</f>
        <v>5.5120732722731082E-2</v>
      </c>
      <c r="BR21" s="4"/>
      <c r="BS21" s="4">
        <f>DAVERAGE(PlotSort2,"rvi",$BO$31:$BO$32)</f>
        <v>1.2375</v>
      </c>
      <c r="BT21" s="4"/>
      <c r="BU21" s="17">
        <f>DAVERAGE(PlotSort2,"ndvi",$BO$31:$BO$32)</f>
        <v>0.10614525139664809</v>
      </c>
      <c r="BV21" s="4"/>
      <c r="BW21" s="17">
        <f>DAVERAGE(PlotSort2,"SAVI",$BO$31:$BO$32)</f>
        <v>8.5011185682326657E-2</v>
      </c>
      <c r="BX21" s="4"/>
      <c r="BY21" s="17">
        <f>DAVERAGE(PlotSort2,"CCCI",$BO$31:$BO$32)</f>
        <v>0.48480128921977717</v>
      </c>
      <c r="BZ21" s="4"/>
    </row>
    <row r="22" spans="2:78" ht="13.5" customHeight="1" x14ac:dyDescent="0.2">
      <c r="B22" s="10">
        <v>258</v>
      </c>
      <c r="C22" s="10">
        <v>9.9730000000000008</v>
      </c>
      <c r="D22" s="10">
        <v>258.41554000000002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32.5</v>
      </c>
      <c r="Q22" s="24">
        <v>0.99</v>
      </c>
      <c r="R22" s="24">
        <v>3.9</v>
      </c>
      <c r="S22" s="24">
        <v>45.23</v>
      </c>
      <c r="T22" s="24">
        <v>123.8</v>
      </c>
      <c r="U22" s="10">
        <v>1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135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1.0279</v>
      </c>
      <c r="AK22" s="10">
        <v>4.02E-2</v>
      </c>
      <c r="AL22" s="11">
        <v>3.3399999999999999E-2</v>
      </c>
      <c r="AM22" s="11">
        <v>1.2999999999999999E-3</v>
      </c>
      <c r="AN22" s="11">
        <v>2.4340000000000002</v>
      </c>
      <c r="AO22" s="11">
        <v>2.0000000000000001E-4</v>
      </c>
      <c r="AP22" s="11">
        <v>0.2031</v>
      </c>
      <c r="AQ22" s="11">
        <v>0</v>
      </c>
      <c r="AR22" s="11">
        <v>1.9601</v>
      </c>
      <c r="AS22" s="11">
        <v>0.10680000000000001</v>
      </c>
      <c r="AT22" s="11">
        <v>3.3300000000000003E-2</v>
      </c>
      <c r="AU22" s="11">
        <v>1.8E-3</v>
      </c>
      <c r="AV22" s="11">
        <v>42.005600000000001</v>
      </c>
      <c r="AW22" s="11">
        <v>0.68430000000000002</v>
      </c>
      <c r="AX22" s="11">
        <v>0.54690000000000005</v>
      </c>
      <c r="AY22" s="11">
        <v>8.8999999999999999E-3</v>
      </c>
      <c r="AZ22" s="11">
        <v>0.45840000000000009</v>
      </c>
      <c r="BA22" s="11">
        <v>16.423423423423422</v>
      </c>
      <c r="BB22" s="11">
        <v>0.88521199586349542</v>
      </c>
      <c r="BC22" s="11">
        <v>0.71320125902610632</v>
      </c>
      <c r="BD22" s="11">
        <v>0.46154658457455788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0.35314999999999996</v>
      </c>
      <c r="BJ22" s="4">
        <f>DSTDEV(PlotSort2,"PhxRed",$BP$31:$BP$32)/SQRT($BH22)</f>
        <v>7.5000000000000067E-4</v>
      </c>
      <c r="BK22" s="4">
        <f>DAVERAGE(PlotSort2,"PhxRedEdge",$BP$31:$BP$32)</f>
        <v>0.38014999999999999</v>
      </c>
      <c r="BL22" s="4">
        <f>DSTDEV(PlotSort2,"PhxRedEdge",$BP$31:$BP$32)/SQRT($BH22)</f>
        <v>1.2500000000000011E-3</v>
      </c>
      <c r="BM22" s="4">
        <f>DAVERAGE(PlotSort2,"TMRed",$BP$31:$BP$32)</f>
        <v>0.34625</v>
      </c>
      <c r="BN22" s="4">
        <f>DSTDEV(PlotSort2,"TMRed",$BP$31:$BP$32)/SQRT($BH22)</f>
        <v>5.4999999999999494E-4</v>
      </c>
      <c r="BO22" s="4">
        <f>DAVERAGE(PlotSort2,"TMNIR",$BP$31:$BP$32)</f>
        <v>0.41930000000000001</v>
      </c>
      <c r="BP22" s="4">
        <f>DSTDEV(PlotSort2,"TMNIR",$BP$31:$BP$32)/SQRT($BH22)</f>
        <v>1.0999999999999899E-3</v>
      </c>
      <c r="BQ22" s="4">
        <f>DAVERAGE(PlotSort2,"NDRE",$BP$31:$BP$32)</f>
        <v>4.8972142374801582E-2</v>
      </c>
      <c r="BR22" s="4">
        <f>DSTDEV(PlotSort2,"NDRE",$BP$31:$BP$32)/SQRT($BH22)</f>
        <v>3.315836319729773E-4</v>
      </c>
      <c r="BS22" s="4">
        <f>DAVERAGE(PlotSort2,"rvi",$BP$31:$BP$32)</f>
        <v>1.2109727383951592</v>
      </c>
      <c r="BT22" s="4">
        <f>DSTDEV(PlotSort2,"rvi",$BP$31:$BP$32)/SQRT($BH22)</f>
        <v>1.2533285021881779E-3</v>
      </c>
      <c r="BU22" s="17">
        <f>DAVERAGE(PlotSort2,"ndvi",$BP$31:$BP$32)</f>
        <v>9.5420487124889153E-2</v>
      </c>
      <c r="BV22" s="4">
        <f>DSTDEV(PlotSort2,"ndvi",$BP$31:$BP$32)/SQRT($BH22)</f>
        <v>5.1277669158634315E-4</v>
      </c>
      <c r="BW22" s="17">
        <f>DAVERAGE(PlotSort2,"SAVI",$BP$31:$BP$32)</f>
        <v>8.6582205870717632E-2</v>
      </c>
      <c r="BX22" s="4">
        <f>DSTDEV(PlotSort2,"SAVI",$BP$31:$BP$32)/SQRT($BH22)</f>
        <v>5.3900625049450163E-4</v>
      </c>
      <c r="BY22" s="17">
        <f>DAVERAGE(PlotSort2,"CCCI",$BP$31:$BP$32)</f>
        <v>0.47433897163183292</v>
      </c>
      <c r="BZ22" s="4">
        <f>DSTDEV(PlotSort2,"CCCI",$BP$31:$BP$32)/SQRT($BH22)</f>
        <v>1.1639684555838858E-2</v>
      </c>
    </row>
    <row r="23" spans="2:78" ht="13.5" customHeight="1" x14ac:dyDescent="0.2">
      <c r="B23" s="10">
        <v>258</v>
      </c>
      <c r="C23" s="10">
        <v>9.9809999999999999</v>
      </c>
      <c r="D23" s="10">
        <v>258.41586999999998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32.5</v>
      </c>
      <c r="Q23" s="24">
        <v>0.99</v>
      </c>
      <c r="R23" s="24">
        <v>3.9</v>
      </c>
      <c r="S23" s="24">
        <v>45.15</v>
      </c>
      <c r="T23" s="24">
        <v>123.92</v>
      </c>
      <c r="U23" s="10">
        <v>1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135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1.0551999999999999</v>
      </c>
      <c r="AK23" s="10">
        <v>4.4900000000000002E-2</v>
      </c>
      <c r="AL23" s="11">
        <v>3.4200000000000001E-2</v>
      </c>
      <c r="AM23" s="11">
        <v>1.5E-3</v>
      </c>
      <c r="AN23" s="11">
        <v>2.6312000000000002</v>
      </c>
      <c r="AO23" s="11">
        <v>1.09E-2</v>
      </c>
      <c r="AP23" s="11">
        <v>0.21920000000000001</v>
      </c>
      <c r="AQ23" s="11">
        <v>8.9999999999999998E-4</v>
      </c>
      <c r="AR23" s="11">
        <v>2.0973000000000002</v>
      </c>
      <c r="AS23" s="11">
        <v>4.1099999999999998E-2</v>
      </c>
      <c r="AT23" s="11">
        <v>3.56E-2</v>
      </c>
      <c r="AU23" s="11">
        <v>6.9999999999999999E-4</v>
      </c>
      <c r="AV23" s="11">
        <v>41.820500000000003</v>
      </c>
      <c r="AW23" s="11">
        <v>0.35360000000000003</v>
      </c>
      <c r="AX23" s="11">
        <v>0.54349999999999998</v>
      </c>
      <c r="AY23" s="11">
        <v>4.5999999999999999E-3</v>
      </c>
      <c r="AZ23" s="11">
        <v>0.42519994755473972</v>
      </c>
      <c r="BA23" s="11">
        <v>15.266853932584269</v>
      </c>
      <c r="BB23" s="11">
        <v>0.87705059575202915</v>
      </c>
      <c r="BC23" s="11">
        <v>0.70600500417014189</v>
      </c>
      <c r="BD23" s="11">
        <v>0.29961818529072537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0.23699999999999999</v>
      </c>
      <c r="BJ23" s="4">
        <f>DSTDEV(PlotSort2,"PhxRed",$BQ$31:$BQ$32)/SQRT($BH23)</f>
        <v>7.3900000000000049E-2</v>
      </c>
      <c r="BK23" s="4">
        <f>DAVERAGE(PlotSort2,"PhxRedEdge",$BQ$31:$BQ$32)</f>
        <v>0.28475</v>
      </c>
      <c r="BL23" s="4">
        <f>DSTDEV(PlotSort2,"PhxRedEdge",$BQ$31:$BQ$32)/SQRT($BH23)</f>
        <v>7.1249999999999938E-2</v>
      </c>
      <c r="BM23" s="4">
        <f>DAVERAGE(PlotSort2,"TMRed",$BQ$31:$BQ$32)</f>
        <v>0.23794999999999999</v>
      </c>
      <c r="BN23" s="4">
        <f>DSTDEV(PlotSort2,"TMRed",$BQ$31:$BQ$32)/SQRT($BH23)</f>
        <v>7.3150000000000048E-2</v>
      </c>
      <c r="BO23" s="4">
        <f>DAVERAGE(PlotSort2,"TMNIR",$BQ$31:$BQ$32)</f>
        <v>0.31940000000000002</v>
      </c>
      <c r="BP23" s="4">
        <f>DSTDEV(PlotSort2,"TMNIR",$BQ$31:$BQ$32)/SQRT($BH23)</f>
        <v>7.6099999999999945E-2</v>
      </c>
      <c r="BQ23" s="4">
        <f>DAVERAGE(PlotSort2,"NDRE",$BQ$31:$BQ$32)</f>
        <v>5.8898985449999025E-2</v>
      </c>
      <c r="BR23" s="4">
        <f>DSTDEV(PlotSort2,"NDRE",$BQ$31:$BQ$32)/SQRT($BH23)</f>
        <v>6.3374418704913267E-3</v>
      </c>
      <c r="BS23" s="4">
        <f>DAVERAGE(PlotSort2,"rvi",$BQ$31:$BQ$32)</f>
        <v>1.3738151774317875</v>
      </c>
      <c r="BT23" s="4">
        <f>DSTDEV(PlotSort2,"rvi",$BQ$31:$BQ$32)/SQRT($BH23)</f>
        <v>0.10251977402452306</v>
      </c>
      <c r="BU23" s="17">
        <f>DAVERAGE(PlotSort2,"ndvi",$BQ$31:$BQ$32)</f>
        <v>0.15590002283923213</v>
      </c>
      <c r="BV23" s="4">
        <f>DSTDEV(PlotSort2,"ndvi",$BQ$31:$BQ$32)/SQRT($BH23)</f>
        <v>3.6454792157092304E-2</v>
      </c>
      <c r="BW23" s="17">
        <f>DAVERAGE(PlotSort2,"SAVI",$BQ$31:$BQ$32)</f>
        <v>0.11729463011251136</v>
      </c>
      <c r="BX23" s="4">
        <f>DSTDEV(PlotSort2,"SAVI",$BQ$31:$BQ$32)/SQRT($BH23)</f>
        <v>1.2371706194062826E-2</v>
      </c>
      <c r="BY23" s="17">
        <f>DAVERAGE(PlotSort2,"CCCI",$BQ$31:$BQ$32)</f>
        <v>0.13886137891887682</v>
      </c>
      <c r="BZ23" s="4">
        <f>DSTDEV(PlotSort2,"CCCI",$BQ$31:$BQ$32)/SQRT($BH23)</f>
        <v>0.17408777966403693</v>
      </c>
    </row>
    <row r="24" spans="2:78" ht="13.5" customHeight="1" x14ac:dyDescent="0.2">
      <c r="B24" s="10">
        <v>258</v>
      </c>
      <c r="C24" s="10">
        <v>9.9879999999999995</v>
      </c>
      <c r="D24" s="10">
        <v>258.41617000000002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32.5</v>
      </c>
      <c r="Q24" s="24">
        <v>0.99</v>
      </c>
      <c r="R24" s="24">
        <v>3.9</v>
      </c>
      <c r="S24" s="24">
        <v>45.08</v>
      </c>
      <c r="T24" s="24">
        <v>124.03</v>
      </c>
      <c r="U24" s="10">
        <v>1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135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1.1951000000000001</v>
      </c>
      <c r="AK24" s="10">
        <v>9.1600000000000001E-2</v>
      </c>
      <c r="AL24" s="11">
        <v>3.8699999999999998E-2</v>
      </c>
      <c r="AM24" s="11">
        <v>3.0000000000000001E-3</v>
      </c>
      <c r="AN24" s="11">
        <v>3.0112999999999999</v>
      </c>
      <c r="AO24" s="11">
        <v>0.13189999999999999</v>
      </c>
      <c r="AP24" s="11">
        <v>0.2505</v>
      </c>
      <c r="AQ24" s="11">
        <v>1.0999999999999999E-2</v>
      </c>
      <c r="AR24" s="11">
        <v>2.4016999999999999</v>
      </c>
      <c r="AS24" s="11">
        <v>0.2087</v>
      </c>
      <c r="AT24" s="11">
        <v>4.07E-2</v>
      </c>
      <c r="AU24" s="11">
        <v>3.5000000000000001E-3</v>
      </c>
      <c r="AV24" s="11">
        <v>43.611400000000003</v>
      </c>
      <c r="AW24" s="11">
        <v>1.9946999999999999</v>
      </c>
      <c r="AX24" s="11">
        <v>0.56589999999999996</v>
      </c>
      <c r="AY24" s="11">
        <v>2.5899999999999999E-2</v>
      </c>
      <c r="AZ24" s="11">
        <v>0.38633023027927482</v>
      </c>
      <c r="BA24" s="11">
        <v>13.904176904176904</v>
      </c>
      <c r="BB24" s="11">
        <v>0.86580942960764928</v>
      </c>
      <c r="BC24" s="11">
        <v>0.71191035604554509</v>
      </c>
      <c r="BD24" s="11">
        <v>0.11134375290342606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0.68099999999999994</v>
      </c>
      <c r="BJ24" s="4"/>
      <c r="BK24" s="4">
        <f>DAVERAGE(PlotSort2,"PhxRedEdge",$BR$31:$BR$32)</f>
        <v>0.67349999999999999</v>
      </c>
      <c r="BL24" s="4"/>
      <c r="BM24" s="4">
        <f>DAVERAGE(PlotSort2,"TMRed",$BR$31:$BR$32)</f>
        <v>0.68250000000000011</v>
      </c>
      <c r="BN24" s="4"/>
      <c r="BO24" s="4">
        <f>DAVERAGE(PlotSort2,"TMNIR",$BR$31:$BR$32)</f>
        <v>0.65720000000000001</v>
      </c>
      <c r="BP24" s="4"/>
      <c r="BQ24" s="4">
        <f>DAVERAGE(PlotSort2,"NDRE",$BR$31:$BR$32)</f>
        <v>-1.2249192154505133E-2</v>
      </c>
      <c r="BR24" s="4"/>
      <c r="BS24" s="4">
        <f>DAVERAGE(PlotSort2,"rvi",$BR$31:$BR$32)</f>
        <v>24.073260073260073</v>
      </c>
      <c r="BT24" s="4"/>
      <c r="BU24" s="17">
        <f>DAVERAGE(PlotSort2,"ndvi",$BR$31:$BR$32)</f>
        <v>-1.8884824960812195E-2</v>
      </c>
      <c r="BV24" s="4"/>
      <c r="BW24" s="17">
        <f>DAVERAGE(PlotSort2,"SAVI",$BR$31:$BR$32)</f>
        <v>-2.0628363320106619E-2</v>
      </c>
      <c r="BX24" s="4"/>
      <c r="BY24" s="17">
        <f>DAVERAGE(PlotSort2,"CCCI",$BR$31:$BR$32)</f>
        <v>0.42458613989182314</v>
      </c>
      <c r="BZ24" s="4"/>
    </row>
    <row r="25" spans="2:78" ht="13.5" customHeight="1" x14ac:dyDescent="0.2">
      <c r="B25" s="10">
        <v>258</v>
      </c>
      <c r="C25" s="10">
        <v>9.9960000000000004</v>
      </c>
      <c r="D25" s="10">
        <v>258.41649999999998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32.5</v>
      </c>
      <c r="Q25" s="24">
        <v>0.99</v>
      </c>
      <c r="R25" s="24">
        <v>3.9</v>
      </c>
      <c r="S25" s="24">
        <v>44.99</v>
      </c>
      <c r="T25" s="24">
        <v>124.15</v>
      </c>
      <c r="U25" s="10">
        <v>1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135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1.1228</v>
      </c>
      <c r="AK25" s="10">
        <v>2.4E-2</v>
      </c>
      <c r="AL25" s="11">
        <v>3.6299999999999999E-2</v>
      </c>
      <c r="AM25" s="11">
        <v>8.0000000000000004E-4</v>
      </c>
      <c r="AN25" s="11">
        <v>2.5838000000000001</v>
      </c>
      <c r="AO25" s="11">
        <v>2.98E-2</v>
      </c>
      <c r="AP25" s="11">
        <v>0.2145</v>
      </c>
      <c r="AQ25" s="11">
        <v>2.5000000000000001E-3</v>
      </c>
      <c r="AR25" s="11">
        <v>2.2090999999999998</v>
      </c>
      <c r="AS25" s="11">
        <v>0.10639999999999999</v>
      </c>
      <c r="AT25" s="11">
        <v>3.7400000000000003E-2</v>
      </c>
      <c r="AU25" s="11">
        <v>1.8E-3</v>
      </c>
      <c r="AV25" s="11">
        <v>41.358699999999999</v>
      </c>
      <c r="AW25" s="11">
        <v>0.2787</v>
      </c>
      <c r="AX25" s="11">
        <v>0.53569999999999995</v>
      </c>
      <c r="AY25" s="11">
        <v>3.5999999999999999E-3</v>
      </c>
      <c r="AZ25" s="11">
        <v>0.4281524926686216</v>
      </c>
      <c r="BA25" s="11">
        <v>14.323529411764703</v>
      </c>
      <c r="BB25" s="11">
        <v>0.86948176583493286</v>
      </c>
      <c r="BC25" s="11">
        <v>0.69653340788370144</v>
      </c>
      <c r="BD25" s="11">
        <v>0.33724087618122878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1.0040333333333333</v>
      </c>
      <c r="BJ25" s="4">
        <f>DSTDEV(PlotSort2,"PhxRed",$BS$31:$BS$32)/SQRT($BH25)</f>
        <v>3.0910264386518147E-3</v>
      </c>
      <c r="BK25" s="4">
        <f>DAVERAGE(PlotSort2,"PhxRedEdge",$BS$31:$BS$32)</f>
        <v>1.0038333333333334</v>
      </c>
      <c r="BL25" s="4">
        <f>DSTDEV(PlotSort2,"PhxRedEdge",$BS$31:$BS$32)/SQRT($BH25)</f>
        <v>3.1487210807635032E-3</v>
      </c>
      <c r="BM25" s="4">
        <f>DAVERAGE(PlotSort2,"TMRed",$BS$31:$BS$32)</f>
        <v>1.0040333333333333</v>
      </c>
      <c r="BN25" s="4">
        <f>DSTDEV(PlotSort2,"TMRed",$BS$31:$BS$32)/SQRT($BH25)</f>
        <v>3.0910264386518147E-3</v>
      </c>
      <c r="BO25" s="4">
        <f>DAVERAGE(PlotSort2,"TMNIR",$BS$31:$BS$32)</f>
        <v>1.0038333333333334</v>
      </c>
      <c r="BP25" s="4">
        <f>DSTDEV(PlotSort2,"TMNIR",$BS$31:$BS$32)/SQRT($BH25)</f>
        <v>3.1487210807635032E-3</v>
      </c>
      <c r="BQ25" s="4">
        <f>DAVERAGE(PlotSort2,"NDRE",$BS$31:$BS$32)</f>
        <v>0.72975810204928593</v>
      </c>
      <c r="BR25" s="4">
        <f>DSTDEV(PlotSort2,"NDRE",$BS$31:$BS$32)/SQRT($BH25)</f>
        <v>3.7932687885845116E-4</v>
      </c>
      <c r="BS25" s="4">
        <f>DAVERAGE(PlotSort2,"rvi",$BS$31:$BS$32)</f>
        <v>1.3036670487468485</v>
      </c>
      <c r="BT25" s="4">
        <f>DSTDEV(PlotSort2,"rvi",$BS$31:$BS$32)/SQRT($BH25)</f>
        <v>1.1637350655338246E-3</v>
      </c>
      <c r="BU25" s="17">
        <f>DAVERAGE(PlotSort2,"ndvi",$BS$31:$BS$32)</f>
        <v>0.1318185405518304</v>
      </c>
      <c r="BV25" s="4">
        <f>DSTDEV(PlotSort2,"ndvi",$BS$31:$BS$32)/SQRT($BH25)</f>
        <v>4.3844334085935008E-4</v>
      </c>
      <c r="BW25" s="17">
        <f>DAVERAGE(PlotSort2,"SAVI",$BS$31:$BS$32)</f>
        <v>0.19701150826430594</v>
      </c>
      <c r="BX25" s="4">
        <f>DSTDEV(PlotSort2,"SAVI",$BS$31:$BS$32)/SQRT($BH25)</f>
        <v>6.5056140470548692E-4</v>
      </c>
      <c r="BY25" s="17">
        <f>DAVERAGE(PlotSort2,"CCCI",$BS$31:$BS$32)</f>
        <v>12.00689311968957</v>
      </c>
      <c r="BZ25" s="4">
        <f>DSTDEV(PlotSort2,"CCCI",$BS$31:$BS$32)/SQRT($BH25)</f>
        <v>1.4561866307402626E-2</v>
      </c>
    </row>
    <row r="26" spans="2:78" ht="13.5" customHeight="1" x14ac:dyDescent="0.2">
      <c r="B26" s="10">
        <v>258</v>
      </c>
      <c r="C26" s="10">
        <v>10.199999999999999</v>
      </c>
      <c r="D26" s="10">
        <v>258.42500000000001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32.5</v>
      </c>
      <c r="Q26" s="24">
        <v>0.99</v>
      </c>
      <c r="R26" s="24">
        <v>3.9</v>
      </c>
      <c r="S26" s="24">
        <v>42.92</v>
      </c>
      <c r="T26" s="24">
        <v>127.38</v>
      </c>
      <c r="U26" s="10">
        <v>1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135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1.2156</v>
      </c>
      <c r="AK26" s="10">
        <v>2.8299999999999999E-2</v>
      </c>
      <c r="AL26" s="11">
        <v>3.7999999999999999E-2</v>
      </c>
      <c r="AM26" s="11">
        <v>8.9999999999999998E-4</v>
      </c>
      <c r="AN26" s="11">
        <v>3.1547999999999998</v>
      </c>
      <c r="AO26" s="11">
        <v>7.0699999999999999E-2</v>
      </c>
      <c r="AP26" s="11">
        <v>0.25280000000000002</v>
      </c>
      <c r="AQ26" s="11">
        <v>5.7000000000000002E-3</v>
      </c>
      <c r="AR26" s="11">
        <v>2.4308000000000001</v>
      </c>
      <c r="AS26" s="11">
        <v>9.3899999999999997E-2</v>
      </c>
      <c r="AT26" s="11">
        <v>3.9699999999999999E-2</v>
      </c>
      <c r="AU26" s="11">
        <v>1.5E-3</v>
      </c>
      <c r="AV26" s="11">
        <v>44.765799999999999</v>
      </c>
      <c r="AW26" s="11">
        <v>0.67390000000000005</v>
      </c>
      <c r="AX26" s="11">
        <v>0.56120000000000003</v>
      </c>
      <c r="AY26" s="11">
        <v>8.3999999999999995E-3</v>
      </c>
      <c r="AZ26" s="11">
        <v>0.37886977886977885</v>
      </c>
      <c r="BA26" s="11">
        <v>14.136020151133502</v>
      </c>
      <c r="BB26" s="11">
        <v>0.86786486936262286</v>
      </c>
      <c r="BC26" s="11">
        <v>0.71055500045417397</v>
      </c>
      <c r="BD26" s="11">
        <v>6.3924507806623759E-2</v>
      </c>
      <c r="BE26" s="27"/>
    </row>
    <row r="27" spans="2:78" ht="13.5" customHeight="1" x14ac:dyDescent="0.2">
      <c r="B27" s="10">
        <v>258</v>
      </c>
      <c r="C27" s="10">
        <v>10.192</v>
      </c>
      <c r="D27" s="10">
        <v>258.42466999999999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32.5</v>
      </c>
      <c r="Q27" s="24">
        <v>0.99</v>
      </c>
      <c r="R27" s="24">
        <v>3.9</v>
      </c>
      <c r="S27" s="24">
        <v>43</v>
      </c>
      <c r="T27" s="24">
        <v>127.25</v>
      </c>
      <c r="U27" s="10">
        <v>1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135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1.2824</v>
      </c>
      <c r="AK27" s="10">
        <v>8.8099999999999998E-2</v>
      </c>
      <c r="AL27" s="11">
        <v>4.0099999999999997E-2</v>
      </c>
      <c r="AM27" s="11">
        <v>2.8E-3</v>
      </c>
      <c r="AN27" s="11">
        <v>3.1383999999999999</v>
      </c>
      <c r="AO27" s="11">
        <v>3.6600000000000001E-2</v>
      </c>
      <c r="AP27" s="11">
        <v>0.25180000000000002</v>
      </c>
      <c r="AQ27" s="11">
        <v>2.8999999999999998E-3</v>
      </c>
      <c r="AR27" s="11">
        <v>2.6360000000000001</v>
      </c>
      <c r="AS27" s="11">
        <v>8.4500000000000006E-2</v>
      </c>
      <c r="AT27" s="11">
        <v>4.3099999999999999E-2</v>
      </c>
      <c r="AU27" s="11">
        <v>1.4E-3</v>
      </c>
      <c r="AV27" s="11">
        <v>45.339799999999997</v>
      </c>
      <c r="AW27" s="11">
        <v>0.94850000000000001</v>
      </c>
      <c r="AX27" s="11">
        <v>0.56910000000000005</v>
      </c>
      <c r="AY27" s="11">
        <v>1.1900000000000001E-2</v>
      </c>
      <c r="AZ27" s="11">
        <v>0.38652698258009499</v>
      </c>
      <c r="BA27" s="11">
        <v>13.20417633410673</v>
      </c>
      <c r="BB27" s="11">
        <v>0.85919634106501142</v>
      </c>
      <c r="BC27" s="11">
        <v>0.70940478331235379</v>
      </c>
      <c r="BD27" s="11">
        <v>0.12983197790647352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0.11175</v>
      </c>
      <c r="BJ27" s="4">
        <f>DSTDEV(PlotSort2,"PhxRed",$BT$31:$BT$32)/SQRT($BH27)</f>
        <v>3.2500000000000029E-3</v>
      </c>
      <c r="BK27" s="4">
        <f>DAVERAGE(PlotSort2,"PhxRedEdge",$BT$31:$BT$32)</f>
        <v>0.23315</v>
      </c>
      <c r="BL27" s="4">
        <f>DSTDEV(PlotSort2,"PhxRedEdge",$BT$31:$BT$32)/SQRT($BH27)</f>
        <v>3.3499999999999914E-3</v>
      </c>
      <c r="BM27" s="4">
        <f>DAVERAGE(PlotSort2,"TMRed",$BT$31:$BT$32)</f>
        <v>0.11085</v>
      </c>
      <c r="BN27" s="4">
        <f>DSTDEV(PlotSort2,"TMRed",$BT$31:$BT$32)/SQRT($BH27)</f>
        <v>3.4500000000000012E-3</v>
      </c>
      <c r="BO27" s="4">
        <f>DAVERAGE(PlotSort2,"TMNIR",$BT$31:$BT$32)</f>
        <v>0.43435000000000001</v>
      </c>
      <c r="BP27" s="4">
        <f>DSTDEV(PlotSort2,"TMNIR",$BT$31:$BT$32)/SQRT($BH27)</f>
        <v>3.7500000000000029E-3</v>
      </c>
      <c r="BQ27" s="4">
        <f>DAVERAGE(PlotSort2,"NDRE",$BT$31:$BT$32)</f>
        <v>0.30145095292129054</v>
      </c>
      <c r="BR27" s="4">
        <f>DSTDEV(PlotSort2,"NDRE",$BT$31:$BT$32)/SQRT($BH27)</f>
        <v>2.607193656541051E-3</v>
      </c>
      <c r="BS27" s="4">
        <f>DAVERAGE(PlotSort2,"rvi",$BT$31:$BT$32)</f>
        <v>3.9211034374893083</v>
      </c>
      <c r="BT27" s="4">
        <f>DSTDEV(PlotSort2,"rvi",$BT$31:$BT$32)/SQRT($BH27)</f>
        <v>8.8207549475310287E-2</v>
      </c>
      <c r="BU27" s="17">
        <f>DAVERAGE(PlotSort2,"ndvi",$BT$31:$BT$32)</f>
        <v>0.5934564684284056</v>
      </c>
      <c r="BV27" s="4">
        <f>DSTDEV(PlotSort2,"ndvi",$BT$31:$BT$32)/SQRT($BH27)</f>
        <v>7.2870259953861085E-3</v>
      </c>
      <c r="BW27" s="17">
        <f>DAVERAGE(PlotSort2,"SAVI",$BT$31:$BT$32)</f>
        <v>0.46428427837939373</v>
      </c>
      <c r="BX27" s="4">
        <f>DSTDEV(PlotSort2,"SAVI",$BT$31:$BT$32)/SQRT($BH27)</f>
        <v>2.7677447419935382E-3</v>
      </c>
      <c r="BY27" s="17">
        <f>DAVERAGE(PlotSort2,"CCCI",$BT$31:$BT$32)</f>
        <v>0.42045501148806363</v>
      </c>
      <c r="BZ27" s="4">
        <f>DSTDEV(PlotSort2,"CCCI",$BT$31:$BT$32)/SQRT($BH27)</f>
        <v>8.5020523033136879E-3</v>
      </c>
    </row>
    <row r="28" spans="2:78" ht="13.5" customHeight="1" x14ac:dyDescent="0.2">
      <c r="B28" s="10">
        <v>258</v>
      </c>
      <c r="C28" s="10">
        <v>10.185</v>
      </c>
      <c r="D28" s="10">
        <v>258.42437000000001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32.5</v>
      </c>
      <c r="Q28" s="24">
        <v>0.99</v>
      </c>
      <c r="R28" s="24">
        <v>3.9</v>
      </c>
      <c r="S28" s="24">
        <v>43.07</v>
      </c>
      <c r="T28" s="24">
        <v>127.13</v>
      </c>
      <c r="U28" s="10">
        <v>1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135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1.2060999999999999</v>
      </c>
      <c r="AK28" s="10">
        <v>5.0299999999999997E-2</v>
      </c>
      <c r="AL28" s="11">
        <v>3.78E-2</v>
      </c>
      <c r="AM28" s="11">
        <v>1.6000000000000001E-3</v>
      </c>
      <c r="AN28" s="11">
        <v>3.1137000000000001</v>
      </c>
      <c r="AO28" s="11">
        <v>0.24779999999999999</v>
      </c>
      <c r="AP28" s="11">
        <v>0.25009999999999999</v>
      </c>
      <c r="AQ28" s="11">
        <v>1.9900000000000001E-2</v>
      </c>
      <c r="AR28" s="11">
        <v>2.3794</v>
      </c>
      <c r="AS28" s="11">
        <v>0.22839999999999999</v>
      </c>
      <c r="AT28" s="11">
        <v>3.9E-2</v>
      </c>
      <c r="AU28" s="11">
        <v>3.7000000000000002E-3</v>
      </c>
      <c r="AV28" s="11">
        <v>43.2453</v>
      </c>
      <c r="AW28" s="11">
        <v>3.7461000000000002</v>
      </c>
      <c r="AX28" s="11">
        <v>0.54339999999999999</v>
      </c>
      <c r="AY28" s="11">
        <v>4.7100000000000003E-2</v>
      </c>
      <c r="AZ28" s="11">
        <v>0.36962822936357909</v>
      </c>
      <c r="BA28" s="11">
        <v>13.933333333333334</v>
      </c>
      <c r="BB28" s="11">
        <v>0.86607142857142849</v>
      </c>
      <c r="BC28" s="11">
        <v>0.6990022172949002</v>
      </c>
      <c r="BD28" s="11">
        <v>1.6335465702601824E-2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5.595E-2</v>
      </c>
      <c r="BJ28" s="4">
        <f>DSTDEV(PlotSort2,"PhxRed",$BU$31:$BU$32)/SQRT($BH28)</f>
        <v>7.4499999999999983E-3</v>
      </c>
      <c r="BK28" s="4">
        <f>DAVERAGE(PlotSort2,"PhxRedEdge",$BU$31:$BU$32)</f>
        <v>0.218</v>
      </c>
      <c r="BL28" s="4">
        <f>DSTDEV(PlotSort2,"PhxRedEdge",$BU$31:$BU$32)/SQRT($BH28)</f>
        <v>6.2000000000000102E-3</v>
      </c>
      <c r="BM28" s="4">
        <f>DAVERAGE(PlotSort2,"TMRed",$BU$31:$BU$32)</f>
        <v>5.5899999999999998E-2</v>
      </c>
      <c r="BN28" s="4">
        <f>DSTDEV(PlotSort2,"TMRed",$BU$31:$BU$32)/SQRT($BH28)</f>
        <v>6.2999999999999827E-3</v>
      </c>
      <c r="BO28" s="4">
        <f>DAVERAGE(PlotSort2,"TMNIR",$BU$31:$BU$32)</f>
        <v>0.49555000000000005</v>
      </c>
      <c r="BP28" s="4">
        <f>DSTDEV(PlotSort2,"TMNIR",$BU$31:$BU$32)/SQRT($BH28)</f>
        <v>2.9450000000000004E-2</v>
      </c>
      <c r="BQ28" s="4">
        <f>DAVERAGE(PlotSort2,"NDRE",$BU$31:$BU$32)</f>
        <v>0.38831200150396938</v>
      </c>
      <c r="BR28" s="4">
        <f>DSTDEV(PlotSort2,"NDRE",$BU$31:$BU$32)/SQRT($BH28)</f>
        <v>1.3182926419148559E-2</v>
      </c>
      <c r="BS28" s="4">
        <f>DAVERAGE(PlotSort2,"rvi",$BU$31:$BU$32)</f>
        <v>9.0391232755938198</v>
      </c>
      <c r="BT28" s="4">
        <f>DSTDEV(PlotSort2,"rvi",$BU$31:$BU$32)/SQRT($BH28)</f>
        <v>1.5455541437610156</v>
      </c>
      <c r="BU28" s="17">
        <f>DAVERAGE(PlotSort2,"ndvi",$BU$31:$BU$32)</f>
        <v>0.79594294632798568</v>
      </c>
      <c r="BV28" s="4">
        <f>DSTDEV(PlotSort2,"ndvi",$BU$31:$BU$32)/SQRT($BH28)</f>
        <v>3.1415215871805457E-2</v>
      </c>
      <c r="BW28" s="17">
        <f>DAVERAGE(PlotSort2,"SAVI",$BU$31:$BU$32)</f>
        <v>0.62638603348791466</v>
      </c>
      <c r="BX28" s="4">
        <f>DSTDEV(PlotSort2,"SAVI",$BU$31:$BU$32)/SQRT($BH28)</f>
        <v>3.7209723072666123E-2</v>
      </c>
      <c r="BY28" s="17">
        <f>DAVERAGE(PlotSort2,"CCCI",$BU$31:$BU$32)</f>
        <v>0.31869029673613136</v>
      </c>
      <c r="BZ28" s="4">
        <f>DSTDEV(PlotSort2,"CCCI",$BU$31:$BU$32)/SQRT($BH28)</f>
        <v>1.4473311566757434E-2</v>
      </c>
    </row>
    <row r="29" spans="2:78" ht="13.5" customHeight="1" x14ac:dyDescent="0.2">
      <c r="B29" s="10">
        <v>258</v>
      </c>
      <c r="C29" s="10">
        <v>10.177</v>
      </c>
      <c r="D29" s="10">
        <v>258.42403999999999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32.5</v>
      </c>
      <c r="Q29" s="24">
        <v>0.99</v>
      </c>
      <c r="R29" s="24">
        <v>3.9</v>
      </c>
      <c r="S29" s="24">
        <v>43.15</v>
      </c>
      <c r="T29" s="24">
        <v>127</v>
      </c>
      <c r="U29" s="10">
        <v>1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135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1.2365999999999999</v>
      </c>
      <c r="AK29" s="10">
        <v>3.7600000000000001E-2</v>
      </c>
      <c r="AL29" s="11">
        <v>3.8800000000000001E-2</v>
      </c>
      <c r="AM29" s="11">
        <v>1.1999999999999999E-3</v>
      </c>
      <c r="AN29" s="11">
        <v>2.9975999999999998</v>
      </c>
      <c r="AO29" s="11">
        <v>0.221</v>
      </c>
      <c r="AP29" s="11">
        <v>0.24110000000000001</v>
      </c>
      <c r="AQ29" s="11">
        <v>1.78E-2</v>
      </c>
      <c r="AR29" s="11">
        <v>2.4182999999999999</v>
      </c>
      <c r="AS29" s="11">
        <v>2.5000000000000001E-2</v>
      </c>
      <c r="AT29" s="11">
        <v>3.9699999999999999E-2</v>
      </c>
      <c r="AU29" s="11">
        <v>4.0000000000000002E-4</v>
      </c>
      <c r="AV29" s="11">
        <v>43.382599999999996</v>
      </c>
      <c r="AW29" s="11">
        <v>2.2069000000000001</v>
      </c>
      <c r="AX29" s="11">
        <v>0.54569999999999996</v>
      </c>
      <c r="AY29" s="11">
        <v>2.7799999999999998E-2</v>
      </c>
      <c r="AZ29" s="11">
        <v>0.38713777325876969</v>
      </c>
      <c r="BA29" s="11">
        <v>13.745591939546598</v>
      </c>
      <c r="BB29" s="11">
        <v>0.86436624530235751</v>
      </c>
      <c r="BC29" s="11">
        <v>0.699281370923162</v>
      </c>
      <c r="BD29" s="11">
        <v>0.11968412875588676</v>
      </c>
      <c r="BE29" s="27"/>
      <c r="BF29" s="5"/>
    </row>
    <row r="30" spans="2:78" ht="13.5" customHeight="1" x14ac:dyDescent="0.2">
      <c r="B30" s="10">
        <v>258</v>
      </c>
      <c r="C30" s="10">
        <v>10.17</v>
      </c>
      <c r="D30" s="10">
        <v>258.42374999999998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32.5</v>
      </c>
      <c r="Q30" s="24">
        <v>0.99</v>
      </c>
      <c r="R30" s="24">
        <v>3.9</v>
      </c>
      <c r="S30" s="24">
        <v>43.22</v>
      </c>
      <c r="T30" s="24">
        <v>126.89</v>
      </c>
      <c r="U30" s="10">
        <v>1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135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1.2623</v>
      </c>
      <c r="AK30" s="10">
        <v>3.9100000000000003E-2</v>
      </c>
      <c r="AL30" s="11">
        <v>3.9600000000000003E-2</v>
      </c>
      <c r="AM30" s="11">
        <v>1.1999999999999999E-3</v>
      </c>
      <c r="AN30" s="11">
        <v>3.0554000000000001</v>
      </c>
      <c r="AO30" s="11">
        <v>0.25829999999999997</v>
      </c>
      <c r="AP30" s="11">
        <v>0.246</v>
      </c>
      <c r="AQ30" s="11">
        <v>2.0799999999999999E-2</v>
      </c>
      <c r="AR30" s="11">
        <v>2.4424000000000001</v>
      </c>
      <c r="AS30" s="11">
        <v>5.4000000000000003E-3</v>
      </c>
      <c r="AT30" s="11">
        <v>4.0099999999999997E-2</v>
      </c>
      <c r="AU30" s="11">
        <v>1E-4</v>
      </c>
      <c r="AV30" s="11">
        <v>47.729799999999997</v>
      </c>
      <c r="AW30" s="11">
        <v>2.7227000000000001</v>
      </c>
      <c r="AX30" s="11">
        <v>0.60099999999999998</v>
      </c>
      <c r="AY30" s="11">
        <v>3.4299999999999997E-2</v>
      </c>
      <c r="AZ30" s="11">
        <v>0.41912632821723728</v>
      </c>
      <c r="BA30" s="11">
        <v>14.987531172069826</v>
      </c>
      <c r="BB30" s="11">
        <v>0.87490251130868812</v>
      </c>
      <c r="BC30" s="11">
        <v>0.73731487161510822</v>
      </c>
      <c r="BD30" s="11">
        <v>0.27152459263555534</v>
      </c>
      <c r="BE30" s="27"/>
      <c r="BF30" s="5"/>
      <c r="BH30" s="19" t="s">
        <v>116</v>
      </c>
    </row>
    <row r="31" spans="2:78" ht="13.5" customHeight="1" x14ac:dyDescent="0.2">
      <c r="B31" s="10">
        <v>258</v>
      </c>
      <c r="C31" s="10">
        <v>10.163</v>
      </c>
      <c r="D31" s="10">
        <v>258.42345999999998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32.5</v>
      </c>
      <c r="Q31" s="24">
        <v>0.99</v>
      </c>
      <c r="R31" s="24">
        <v>3.9</v>
      </c>
      <c r="S31" s="24">
        <v>43.29</v>
      </c>
      <c r="T31" s="24">
        <v>126.78</v>
      </c>
      <c r="U31" s="10">
        <v>1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135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1.3062</v>
      </c>
      <c r="AK31" s="10">
        <v>5.62E-2</v>
      </c>
      <c r="AL31" s="11">
        <v>4.1099999999999998E-2</v>
      </c>
      <c r="AM31" s="11">
        <v>1.8E-3</v>
      </c>
      <c r="AN31" s="11">
        <v>3.1846000000000001</v>
      </c>
      <c r="AO31" s="11">
        <v>8.72E-2</v>
      </c>
      <c r="AP31" s="11">
        <v>0.25669999999999998</v>
      </c>
      <c r="AQ31" s="11">
        <v>7.0000000000000001E-3</v>
      </c>
      <c r="AR31" s="11">
        <v>2.5116999999999998</v>
      </c>
      <c r="AS31" s="11">
        <v>0.1033</v>
      </c>
      <c r="AT31" s="11">
        <v>4.1300000000000003E-2</v>
      </c>
      <c r="AU31" s="11">
        <v>1.6999999999999999E-3</v>
      </c>
      <c r="AV31" s="11">
        <v>43.026899999999998</v>
      </c>
      <c r="AW31" s="11">
        <v>2.3961999999999999</v>
      </c>
      <c r="AX31" s="11">
        <v>0.5423</v>
      </c>
      <c r="AY31" s="11">
        <v>3.0200000000000001E-2</v>
      </c>
      <c r="AZ31" s="11">
        <v>0.35744680851063837</v>
      </c>
      <c r="BA31" s="11">
        <v>13.130750605326876</v>
      </c>
      <c r="BB31" s="11">
        <v>0.85846470185058255</v>
      </c>
      <c r="BC31" s="11">
        <v>0.69352159468438535</v>
      </c>
      <c r="BD31" s="11">
        <v>-3.3620699750750341E-2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258</v>
      </c>
      <c r="C32" s="10">
        <v>10.154999999999999</v>
      </c>
      <c r="D32" s="10">
        <v>258.42313000000001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32.5</v>
      </c>
      <c r="Q32" s="24">
        <v>0.99</v>
      </c>
      <c r="R32" s="24">
        <v>3.9</v>
      </c>
      <c r="S32" s="24">
        <v>43.37</v>
      </c>
      <c r="T32" s="24">
        <v>126.65</v>
      </c>
      <c r="U32" s="10">
        <v>1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135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1.1737</v>
      </c>
      <c r="AK32" s="10">
        <v>4.82E-2</v>
      </c>
      <c r="AL32" s="11">
        <v>3.6900000000000002E-2</v>
      </c>
      <c r="AM32" s="11">
        <v>1.5E-3</v>
      </c>
      <c r="AN32" s="11">
        <v>2.7761</v>
      </c>
      <c r="AO32" s="11">
        <v>0.1323</v>
      </c>
      <c r="AP32" s="11">
        <v>0.22409999999999999</v>
      </c>
      <c r="AQ32" s="11">
        <v>1.0699999999999999E-2</v>
      </c>
      <c r="AR32" s="11">
        <v>2.2286999999999999</v>
      </c>
      <c r="AS32" s="11">
        <v>2.86E-2</v>
      </c>
      <c r="AT32" s="11">
        <v>3.6700000000000003E-2</v>
      </c>
      <c r="AU32" s="11">
        <v>5.0000000000000001E-4</v>
      </c>
      <c r="AV32" s="11">
        <v>45.6997</v>
      </c>
      <c r="AW32" s="11">
        <v>1.2418</v>
      </c>
      <c r="AX32" s="11">
        <v>0.57669999999999999</v>
      </c>
      <c r="AY32" s="11">
        <v>1.5699999999999999E-2</v>
      </c>
      <c r="AZ32" s="11">
        <v>0.44030969030969036</v>
      </c>
      <c r="BA32" s="11">
        <v>15.713896457765665</v>
      </c>
      <c r="BB32" s="11">
        <v>0.8803390935767853</v>
      </c>
      <c r="BC32" s="11">
        <v>0.72750134722471715</v>
      </c>
      <c r="BD32" s="11">
        <v>0.37480994854069921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258</v>
      </c>
      <c r="C33" s="10">
        <v>10.148</v>
      </c>
      <c r="D33" s="10">
        <v>258.42282999999998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32.5</v>
      </c>
      <c r="Q33" s="24">
        <v>0.99</v>
      </c>
      <c r="R33" s="24">
        <v>3.9</v>
      </c>
      <c r="S33" s="24">
        <v>43.44</v>
      </c>
      <c r="T33" s="24">
        <v>126.53</v>
      </c>
      <c r="U33" s="10">
        <v>1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135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1.2342</v>
      </c>
      <c r="AK33" s="10">
        <v>1.4E-2</v>
      </c>
      <c r="AL33" s="11">
        <v>3.8899999999999997E-2</v>
      </c>
      <c r="AM33" s="11">
        <v>4.0000000000000002E-4</v>
      </c>
      <c r="AN33" s="11">
        <v>2.9114</v>
      </c>
      <c r="AO33" s="11">
        <v>0.1241</v>
      </c>
      <c r="AP33" s="11">
        <v>0.23519999999999999</v>
      </c>
      <c r="AQ33" s="11">
        <v>0.01</v>
      </c>
      <c r="AR33" s="11">
        <v>2.4651999999999998</v>
      </c>
      <c r="AS33" s="11">
        <v>3.3500000000000002E-2</v>
      </c>
      <c r="AT33" s="11">
        <v>4.0599999999999997E-2</v>
      </c>
      <c r="AU33" s="11">
        <v>5.9999999999999995E-4</v>
      </c>
      <c r="AV33" s="11">
        <v>45.861899999999999</v>
      </c>
      <c r="AW33" s="11">
        <v>0.23089999999999999</v>
      </c>
      <c r="AX33" s="11">
        <v>0.57930000000000004</v>
      </c>
      <c r="AY33" s="11">
        <v>2.8999999999999998E-3</v>
      </c>
      <c r="AZ33" s="11">
        <v>0.42246777163904242</v>
      </c>
      <c r="BA33" s="11">
        <v>14.268472906403943</v>
      </c>
      <c r="BB33" s="11">
        <v>0.86901113082755288</v>
      </c>
      <c r="BC33" s="11">
        <v>0.72153763728904385</v>
      </c>
      <c r="BD33" s="11">
        <v>0.30654572241758243</v>
      </c>
      <c r="BE33" s="27"/>
      <c r="BF33" s="5"/>
    </row>
    <row r="34" spans="2:66" ht="13.5" customHeight="1" x14ac:dyDescent="0.2">
      <c r="B34" s="10">
        <v>258</v>
      </c>
      <c r="C34" s="10">
        <v>10.212999999999999</v>
      </c>
      <c r="D34" s="10">
        <v>258.42554000000001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32.5</v>
      </c>
      <c r="Q34" s="24">
        <v>0.99</v>
      </c>
      <c r="R34" s="24">
        <v>3.9</v>
      </c>
      <c r="S34" s="24">
        <v>42.79</v>
      </c>
      <c r="T34" s="24">
        <v>127.59</v>
      </c>
      <c r="U34" s="10">
        <v>1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135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0.96079999999999999</v>
      </c>
      <c r="AK34" s="10">
        <v>1.0200000000000001E-2</v>
      </c>
      <c r="AL34" s="11">
        <v>0.03</v>
      </c>
      <c r="AM34" s="11">
        <v>2.9999999999999997E-4</v>
      </c>
      <c r="AN34" s="11">
        <v>2.5377000000000001</v>
      </c>
      <c r="AO34" s="11">
        <v>7.1099999999999997E-2</v>
      </c>
      <c r="AP34" s="11">
        <v>0.2029</v>
      </c>
      <c r="AQ34" s="11">
        <v>5.7000000000000002E-3</v>
      </c>
      <c r="AR34" s="11">
        <v>1.8407</v>
      </c>
      <c r="AS34" s="11">
        <v>2.06E-2</v>
      </c>
      <c r="AT34" s="11">
        <v>0.03</v>
      </c>
      <c r="AU34" s="11">
        <v>2.9999999999999997E-4</v>
      </c>
      <c r="AV34" s="11">
        <v>45.554099999999998</v>
      </c>
      <c r="AW34" s="11">
        <v>0.43469999999999998</v>
      </c>
      <c r="AX34" s="11">
        <v>0.57010000000000005</v>
      </c>
      <c r="AY34" s="11">
        <v>5.4000000000000003E-3</v>
      </c>
      <c r="AZ34" s="11">
        <v>0.47503234152652013</v>
      </c>
      <c r="BA34" s="11">
        <v>19.003333333333337</v>
      </c>
      <c r="BB34" s="11">
        <v>0.90001666388935175</v>
      </c>
      <c r="BC34" s="11">
        <v>0.73643305154076899</v>
      </c>
      <c r="BD34" s="11">
        <v>0.51053426089462894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258</v>
      </c>
      <c r="C35" s="10">
        <v>10.221</v>
      </c>
      <c r="D35" s="10">
        <v>258.42588000000001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32.5</v>
      </c>
      <c r="Q35" s="24">
        <v>0.99</v>
      </c>
      <c r="R35" s="24">
        <v>3.9</v>
      </c>
      <c r="S35" s="24">
        <v>42.71</v>
      </c>
      <c r="T35" s="24">
        <v>127.72</v>
      </c>
      <c r="U35" s="10">
        <v>1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135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0.95469999999999999</v>
      </c>
      <c r="AK35" s="10">
        <v>5.16E-2</v>
      </c>
      <c r="AL35" s="11">
        <v>2.9700000000000001E-2</v>
      </c>
      <c r="AM35" s="11">
        <v>1.6000000000000001E-3</v>
      </c>
      <c r="AN35" s="11">
        <v>2.4148999999999998</v>
      </c>
      <c r="AO35" s="11">
        <v>5.6500000000000002E-2</v>
      </c>
      <c r="AP35" s="11">
        <v>0.1928</v>
      </c>
      <c r="AQ35" s="11">
        <v>4.4999999999999997E-3</v>
      </c>
      <c r="AR35" s="11">
        <v>1.8108</v>
      </c>
      <c r="AS35" s="11">
        <v>0.19889999999999999</v>
      </c>
      <c r="AT35" s="11">
        <v>2.9499999999999998E-2</v>
      </c>
      <c r="AU35" s="11">
        <v>3.2000000000000002E-3</v>
      </c>
      <c r="AV35" s="11">
        <v>42.858400000000003</v>
      </c>
      <c r="AW35" s="11">
        <v>6.8599999999999994E-2</v>
      </c>
      <c r="AX35" s="11">
        <v>0.53569999999999995</v>
      </c>
      <c r="AY35" s="11">
        <v>8.9999999999999998E-4</v>
      </c>
      <c r="AZ35" s="11">
        <v>0.47069320521619767</v>
      </c>
      <c r="BA35" s="11">
        <v>18.159322033898306</v>
      </c>
      <c r="BB35" s="11">
        <v>0.89561217268223647</v>
      </c>
      <c r="BC35" s="11">
        <v>0.71282388283890352</v>
      </c>
      <c r="BD35" s="11">
        <v>0.49944474998944471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258</v>
      </c>
      <c r="C36" s="10">
        <v>10.228</v>
      </c>
      <c r="D36" s="10">
        <v>258.42617000000001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32.5</v>
      </c>
      <c r="Q36" s="24">
        <v>0.99</v>
      </c>
      <c r="R36" s="24">
        <v>3.9</v>
      </c>
      <c r="S36" s="24">
        <v>42.64</v>
      </c>
      <c r="T36" s="24">
        <v>127.84</v>
      </c>
      <c r="U36" s="10">
        <v>1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135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1.1969000000000001</v>
      </c>
      <c r="AK36" s="10">
        <v>1.8100000000000002E-2</v>
      </c>
      <c r="AL36" s="11">
        <v>3.73E-2</v>
      </c>
      <c r="AM36" s="11">
        <v>5.9999999999999995E-4</v>
      </c>
      <c r="AN36" s="11">
        <v>3.1105</v>
      </c>
      <c r="AO36" s="11">
        <v>8.6499999999999994E-2</v>
      </c>
      <c r="AP36" s="11">
        <v>0.24809999999999999</v>
      </c>
      <c r="AQ36" s="11">
        <v>6.8999999999999999E-3</v>
      </c>
      <c r="AR36" s="11">
        <v>2.4236</v>
      </c>
      <c r="AS36" s="11">
        <v>2.1499999999999998E-2</v>
      </c>
      <c r="AT36" s="11">
        <v>3.9399999999999998E-2</v>
      </c>
      <c r="AU36" s="11">
        <v>2.9999999999999997E-4</v>
      </c>
      <c r="AV36" s="11">
        <v>45.1173</v>
      </c>
      <c r="AW36" s="11">
        <v>1.0170999999999999</v>
      </c>
      <c r="AX36" s="11">
        <v>0.56340000000000001</v>
      </c>
      <c r="AY36" s="11">
        <v>1.2699999999999999E-2</v>
      </c>
      <c r="AZ36" s="11">
        <v>0.38853974121996304</v>
      </c>
      <c r="BA36" s="11">
        <v>14.299492385786802</v>
      </c>
      <c r="BB36" s="11">
        <v>0.86927670869276707</v>
      </c>
      <c r="BC36" s="11">
        <v>0.71273122959738844</v>
      </c>
      <c r="BD36" s="11">
        <v>0.11476232420678861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258</v>
      </c>
      <c r="C37" s="10">
        <v>10.236000000000001</v>
      </c>
      <c r="D37" s="10">
        <v>258.42649999999998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32.5</v>
      </c>
      <c r="Q37" s="24">
        <v>0.99</v>
      </c>
      <c r="R37" s="24">
        <v>3.9</v>
      </c>
      <c r="S37" s="24">
        <v>42.56</v>
      </c>
      <c r="T37" s="24">
        <v>127.97</v>
      </c>
      <c r="U37" s="10">
        <v>1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135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1.3565</v>
      </c>
      <c r="AK37" s="10">
        <v>0.1389</v>
      </c>
      <c r="AL37" s="11">
        <v>4.2200000000000001E-2</v>
      </c>
      <c r="AM37" s="11">
        <v>4.3E-3</v>
      </c>
      <c r="AN37" s="11">
        <v>2.9759000000000002</v>
      </c>
      <c r="AO37" s="11">
        <v>0.1726</v>
      </c>
      <c r="AP37" s="11">
        <v>0.23699999999999999</v>
      </c>
      <c r="AQ37" s="11">
        <v>1.37E-2</v>
      </c>
      <c r="AR37" s="11">
        <v>2.5903999999999998</v>
      </c>
      <c r="AS37" s="11">
        <v>0.35630000000000001</v>
      </c>
      <c r="AT37" s="11">
        <v>4.2099999999999999E-2</v>
      </c>
      <c r="AU37" s="11">
        <v>5.7999999999999996E-3</v>
      </c>
      <c r="AV37" s="11">
        <v>47.3491</v>
      </c>
      <c r="AW37" s="11">
        <v>1.3977999999999999</v>
      </c>
      <c r="AX37" s="11">
        <v>0.59060000000000001</v>
      </c>
      <c r="AY37" s="11">
        <v>1.7399999999999999E-2</v>
      </c>
      <c r="AZ37" s="11">
        <v>0.42725954567423879</v>
      </c>
      <c r="BA37" s="11">
        <v>14.028503562945369</v>
      </c>
      <c r="BB37" s="11">
        <v>0.86691955113007735</v>
      </c>
      <c r="BC37" s="11">
        <v>0.72636179041228921</v>
      </c>
      <c r="BD37" s="11">
        <v>0.33941641112598331</v>
      </c>
      <c r="BE37" s="27"/>
      <c r="BF37" s="5"/>
      <c r="BI37" s="22">
        <v>2</v>
      </c>
    </row>
    <row r="38" spans="2:66" ht="13.5" customHeight="1" x14ac:dyDescent="0.2">
      <c r="B38" s="10">
        <v>258</v>
      </c>
      <c r="C38" s="10">
        <v>10.244</v>
      </c>
      <c r="D38" s="10">
        <v>258.42683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32.5</v>
      </c>
      <c r="Q38" s="24">
        <v>0.99</v>
      </c>
      <c r="R38" s="24">
        <v>3.9</v>
      </c>
      <c r="S38" s="24">
        <v>42.48</v>
      </c>
      <c r="T38" s="24">
        <v>128.11000000000001</v>
      </c>
      <c r="U38" s="10">
        <v>1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135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1.3388</v>
      </c>
      <c r="AK38" s="10">
        <v>2.6100000000000002E-2</v>
      </c>
      <c r="AL38" s="11">
        <v>4.1599999999999998E-2</v>
      </c>
      <c r="AM38" s="11">
        <v>8.0000000000000004E-4</v>
      </c>
      <c r="AN38" s="11">
        <v>3.4293999999999998</v>
      </c>
      <c r="AO38" s="11">
        <v>0.105</v>
      </c>
      <c r="AP38" s="11">
        <v>0.27279999999999999</v>
      </c>
      <c r="AQ38" s="11">
        <v>8.3999999999999995E-3</v>
      </c>
      <c r="AR38" s="11">
        <v>2.7191000000000001</v>
      </c>
      <c r="AS38" s="11">
        <v>4.7800000000000002E-2</v>
      </c>
      <c r="AT38" s="11">
        <v>4.41E-2</v>
      </c>
      <c r="AU38" s="11">
        <v>8.0000000000000004E-4</v>
      </c>
      <c r="AV38" s="11">
        <v>45.106900000000003</v>
      </c>
      <c r="AW38" s="11">
        <v>1.9301999999999999</v>
      </c>
      <c r="AX38" s="11">
        <v>0.56189999999999996</v>
      </c>
      <c r="AY38" s="11">
        <v>2.4E-2</v>
      </c>
      <c r="AZ38" s="11">
        <v>0.34635198274829276</v>
      </c>
      <c r="BA38" s="11">
        <v>12.741496598639454</v>
      </c>
      <c r="BB38" s="11">
        <v>0.85445544554455433</v>
      </c>
      <c r="BC38" s="11">
        <v>0.70226039783001815</v>
      </c>
      <c r="BD38" s="11">
        <v>-8.6919523332792181E-2</v>
      </c>
      <c r="BE38" s="27"/>
      <c r="BF38" s="5"/>
      <c r="BI38" s="22">
        <v>3</v>
      </c>
      <c r="BJ38" s="3"/>
    </row>
    <row r="39" spans="2:66" ht="13.5" customHeight="1" x14ac:dyDescent="0.2">
      <c r="B39" s="10">
        <v>258</v>
      </c>
      <c r="C39" s="10">
        <v>10.250999999999999</v>
      </c>
      <c r="D39" s="10">
        <v>258.42712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32.5</v>
      </c>
      <c r="Q39" s="24">
        <v>0.99</v>
      </c>
      <c r="R39" s="24">
        <v>3.9</v>
      </c>
      <c r="S39" s="24">
        <v>42.41</v>
      </c>
      <c r="T39" s="24">
        <v>128.22</v>
      </c>
      <c r="U39" s="10">
        <v>1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135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1.2718</v>
      </c>
      <c r="AK39" s="10">
        <v>5.9799999999999999E-2</v>
      </c>
      <c r="AL39" s="11">
        <v>3.9399999999999998E-2</v>
      </c>
      <c r="AM39" s="11">
        <v>1.9E-3</v>
      </c>
      <c r="AN39" s="11">
        <v>2.8229000000000002</v>
      </c>
      <c r="AO39" s="11">
        <v>7.0699999999999999E-2</v>
      </c>
      <c r="AP39" s="11">
        <v>0.2243</v>
      </c>
      <c r="AQ39" s="11">
        <v>5.5999999999999999E-3</v>
      </c>
      <c r="AR39" s="11">
        <v>2.5442999999999998</v>
      </c>
      <c r="AS39" s="11">
        <v>4.5600000000000002E-2</v>
      </c>
      <c r="AT39" s="11">
        <v>4.1300000000000003E-2</v>
      </c>
      <c r="AU39" s="11">
        <v>6.9999999999999999E-4</v>
      </c>
      <c r="AV39" s="11">
        <v>45.7226</v>
      </c>
      <c r="AW39" s="11">
        <v>0.20380000000000001</v>
      </c>
      <c r="AX39" s="11">
        <v>0.56899999999999995</v>
      </c>
      <c r="AY39" s="11">
        <v>2.5000000000000001E-3</v>
      </c>
      <c r="AZ39" s="11">
        <v>0.43451405521240388</v>
      </c>
      <c r="BA39" s="11">
        <v>13.777239709443096</v>
      </c>
      <c r="BB39" s="11">
        <v>0.86465672620022938</v>
      </c>
      <c r="BC39" s="11">
        <v>0.71291542826263166</v>
      </c>
      <c r="BD39" s="11">
        <v>0.38682898479405237</v>
      </c>
      <c r="BE39" s="27"/>
      <c r="BF39" s="5"/>
    </row>
    <row r="40" spans="2:66" ht="13.5" customHeight="1" x14ac:dyDescent="0.2">
      <c r="B40" s="10">
        <v>258</v>
      </c>
      <c r="C40" s="10">
        <v>10.259</v>
      </c>
      <c r="D40" s="10">
        <v>258.42746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32.5</v>
      </c>
      <c r="Q40" s="24">
        <v>0.99</v>
      </c>
      <c r="R40" s="24">
        <v>3.9</v>
      </c>
      <c r="S40" s="24">
        <v>42.33</v>
      </c>
      <c r="T40" s="24">
        <v>128.36000000000001</v>
      </c>
      <c r="U40" s="10">
        <v>1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135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1.1908000000000001</v>
      </c>
      <c r="AK40" s="10">
        <v>0.10539999999999999</v>
      </c>
      <c r="AL40" s="11">
        <v>3.6900000000000002E-2</v>
      </c>
      <c r="AM40" s="11">
        <v>3.3E-3</v>
      </c>
      <c r="AN40" s="11">
        <v>2.7538999999999998</v>
      </c>
      <c r="AO40" s="11">
        <v>0.2233</v>
      </c>
      <c r="AP40" s="11">
        <v>0.21859999999999999</v>
      </c>
      <c r="AQ40" s="11">
        <v>1.77E-2</v>
      </c>
      <c r="AR40" s="11">
        <v>2.294</v>
      </c>
      <c r="AS40" s="11">
        <v>0.19850000000000001</v>
      </c>
      <c r="AT40" s="11">
        <v>3.7100000000000001E-2</v>
      </c>
      <c r="AU40" s="11">
        <v>3.2000000000000002E-3</v>
      </c>
      <c r="AV40" s="11">
        <v>47.58</v>
      </c>
      <c r="AW40" s="11">
        <v>2.3357999999999999</v>
      </c>
      <c r="AX40" s="11">
        <v>0.59150000000000003</v>
      </c>
      <c r="AY40" s="11">
        <v>2.9000000000000001E-2</v>
      </c>
      <c r="AZ40" s="11">
        <v>0.46031354153808168</v>
      </c>
      <c r="BA40" s="11">
        <v>15.943396226415095</v>
      </c>
      <c r="BB40" s="11">
        <v>0.8819599109131403</v>
      </c>
      <c r="BC40" s="11">
        <v>0.73684210526315785</v>
      </c>
      <c r="BD40" s="11">
        <v>0.48159634039898147</v>
      </c>
      <c r="BE40" s="27"/>
      <c r="BF40" s="5"/>
    </row>
    <row r="41" spans="2:66" ht="13.5" customHeight="1" x14ac:dyDescent="0.2">
      <c r="B41" s="10">
        <v>258</v>
      </c>
      <c r="C41" s="10">
        <v>10.266999999999999</v>
      </c>
      <c r="D41" s="10">
        <v>258.42779000000002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32.5</v>
      </c>
      <c r="Q41" s="24">
        <v>0.99</v>
      </c>
      <c r="R41" s="24">
        <v>3.9</v>
      </c>
      <c r="S41" s="24">
        <v>42.25</v>
      </c>
      <c r="T41" s="24">
        <v>128.49</v>
      </c>
      <c r="U41" s="10">
        <v>1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135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1.2210000000000001</v>
      </c>
      <c r="AK41" s="10">
        <v>6.5699999999999995E-2</v>
      </c>
      <c r="AL41" s="11">
        <v>3.78E-2</v>
      </c>
      <c r="AM41" s="11">
        <v>2E-3</v>
      </c>
      <c r="AN41" s="11">
        <v>2.9956999999999998</v>
      </c>
      <c r="AO41" s="11">
        <v>0.15329999999999999</v>
      </c>
      <c r="AP41" s="11">
        <v>0.2374</v>
      </c>
      <c r="AQ41" s="11">
        <v>1.2200000000000001E-2</v>
      </c>
      <c r="AR41" s="11">
        <v>2.3521000000000001</v>
      </c>
      <c r="AS41" s="11">
        <v>0.1439</v>
      </c>
      <c r="AT41" s="11">
        <v>3.7999999999999999E-2</v>
      </c>
      <c r="AU41" s="11">
        <v>2.3E-3</v>
      </c>
      <c r="AV41" s="11">
        <v>45.398099999999999</v>
      </c>
      <c r="AW41" s="11">
        <v>1.1731</v>
      </c>
      <c r="AX41" s="11">
        <v>0.56369999999999998</v>
      </c>
      <c r="AY41" s="11">
        <v>1.46E-2</v>
      </c>
      <c r="AZ41" s="11">
        <v>0.40731494195481216</v>
      </c>
      <c r="BA41" s="11">
        <v>14.83421052631579</v>
      </c>
      <c r="BB41" s="11">
        <v>0.87369120824331048</v>
      </c>
      <c r="BC41" s="11">
        <v>0.71575746573477339</v>
      </c>
      <c r="BD41" s="11">
        <v>0.20860129980465589</v>
      </c>
      <c r="BE41" s="27"/>
      <c r="BF41" s="5"/>
    </row>
    <row r="42" spans="2:66" ht="13.5" customHeight="1" x14ac:dyDescent="0.2">
      <c r="B42" s="10">
        <v>258</v>
      </c>
      <c r="C42" s="10">
        <v>10.085000000000001</v>
      </c>
      <c r="D42" s="10">
        <v>258.42021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32.5</v>
      </c>
      <c r="Q42" s="24">
        <v>0.99</v>
      </c>
      <c r="R42" s="24">
        <v>3.9</v>
      </c>
      <c r="S42" s="24">
        <v>44.08</v>
      </c>
      <c r="T42" s="24">
        <v>125.53</v>
      </c>
      <c r="U42" s="10">
        <v>1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135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5.1258999999999997</v>
      </c>
      <c r="AK42" s="10">
        <v>4.7999999999999996E-3</v>
      </c>
      <c r="AL42" s="11">
        <v>0.16309999999999999</v>
      </c>
      <c r="AM42" s="11">
        <v>2.0000000000000001E-4</v>
      </c>
      <c r="AN42" s="11">
        <v>2.6154999999999999</v>
      </c>
      <c r="AO42" s="11">
        <v>2.1700000000000001E-2</v>
      </c>
      <c r="AP42" s="11">
        <v>0.2135</v>
      </c>
      <c r="AQ42" s="11">
        <v>1.8E-3</v>
      </c>
      <c r="AR42" s="11">
        <v>9.9024000000000001</v>
      </c>
      <c r="AS42" s="11">
        <v>2.46E-2</v>
      </c>
      <c r="AT42" s="11">
        <v>0.1648</v>
      </c>
      <c r="AU42" s="11">
        <v>4.0000000000000002E-4</v>
      </c>
      <c r="AV42" s="11">
        <v>19.086099999999998</v>
      </c>
      <c r="AW42" s="11">
        <v>0.24540000000000001</v>
      </c>
      <c r="AX42" s="11">
        <v>0.24329999999999999</v>
      </c>
      <c r="AY42" s="11">
        <v>3.0999999999999999E-3</v>
      </c>
      <c r="AZ42" s="11">
        <v>6.5236427320490356E-2</v>
      </c>
      <c r="BA42" s="11">
        <v>1.4763349514563107</v>
      </c>
      <c r="BB42" s="11">
        <v>0.1923548149963244</v>
      </c>
      <c r="BC42" s="11">
        <v>0.12966633630657415</v>
      </c>
      <c r="BD42" s="11">
        <v>-3.5226400745160154E-2</v>
      </c>
      <c r="BE42" s="27"/>
      <c r="BF42" s="5"/>
    </row>
    <row r="43" spans="2:66" ht="13.5" customHeight="1" x14ac:dyDescent="0.2">
      <c r="B43" s="10">
        <v>258</v>
      </c>
      <c r="C43" s="10">
        <v>10.092000000000001</v>
      </c>
      <c r="D43" s="10">
        <v>258.4205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32.5</v>
      </c>
      <c r="Q43" s="24">
        <v>0.99</v>
      </c>
      <c r="R43" s="24">
        <v>3.9</v>
      </c>
      <c r="S43" s="24">
        <v>44.01</v>
      </c>
      <c r="T43" s="24">
        <v>125.64</v>
      </c>
      <c r="U43" s="10">
        <v>1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135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1.9935</v>
      </c>
      <c r="AK43" s="10">
        <v>0.13220000000000001</v>
      </c>
      <c r="AL43" s="11">
        <v>6.3399999999999998E-2</v>
      </c>
      <c r="AM43" s="11">
        <v>4.1999999999999997E-3</v>
      </c>
      <c r="AN43" s="11">
        <v>2.5975999999999999</v>
      </c>
      <c r="AO43" s="11">
        <v>0.12570000000000001</v>
      </c>
      <c r="AP43" s="11">
        <v>0.21179999999999999</v>
      </c>
      <c r="AQ43" s="11">
        <v>1.0200000000000001E-2</v>
      </c>
      <c r="AR43" s="11">
        <v>3.7404999999999999</v>
      </c>
      <c r="AS43" s="11">
        <v>0.2172</v>
      </c>
      <c r="AT43" s="11">
        <v>6.2199999999999998E-2</v>
      </c>
      <c r="AU43" s="11">
        <v>3.5999999999999999E-3</v>
      </c>
      <c r="AV43" s="11">
        <v>36.593400000000003</v>
      </c>
      <c r="AW43" s="11">
        <v>1.4331</v>
      </c>
      <c r="AX43" s="11">
        <v>0.46610000000000001</v>
      </c>
      <c r="AY43" s="11">
        <v>1.83E-2</v>
      </c>
      <c r="AZ43" s="11">
        <v>0.37512907508482085</v>
      </c>
      <c r="BA43" s="11">
        <v>7.4935691318327979</v>
      </c>
      <c r="BB43" s="11">
        <v>0.76452773045618028</v>
      </c>
      <c r="BC43" s="11">
        <v>0.58917631041524854</v>
      </c>
      <c r="BD43" s="11">
        <v>0.33316360830288877</v>
      </c>
      <c r="BE43" s="27"/>
      <c r="BF43" s="5"/>
    </row>
    <row r="44" spans="2:66" ht="13.5" customHeight="1" x14ac:dyDescent="0.2">
      <c r="B44" s="10">
        <v>258</v>
      </c>
      <c r="C44" s="10">
        <v>10.099</v>
      </c>
      <c r="D44" s="10">
        <v>258.42079000000001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32.5</v>
      </c>
      <c r="Q44" s="24">
        <v>0.99</v>
      </c>
      <c r="R44" s="24">
        <v>3.9</v>
      </c>
      <c r="S44" s="24">
        <v>43.93</v>
      </c>
      <c r="T44" s="24">
        <v>125.75</v>
      </c>
      <c r="U44" s="10">
        <v>1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135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11.099600000000001</v>
      </c>
      <c r="AK44" s="10">
        <v>1.6799999999999999E-2</v>
      </c>
      <c r="AL44" s="11">
        <v>0.35239999999999999</v>
      </c>
      <c r="AM44" s="11">
        <v>5.0000000000000001E-4</v>
      </c>
      <c r="AN44" s="11">
        <v>4.6516000000000002</v>
      </c>
      <c r="AO44" s="11">
        <v>4.4000000000000003E-3</v>
      </c>
      <c r="AP44" s="11">
        <v>0.37890000000000001</v>
      </c>
      <c r="AQ44" s="11">
        <v>4.0000000000000002E-4</v>
      </c>
      <c r="AR44" s="11">
        <v>20.8186</v>
      </c>
      <c r="AS44" s="11">
        <v>8.2199999999999995E-2</v>
      </c>
      <c r="AT44" s="11">
        <v>0.34570000000000001</v>
      </c>
      <c r="AU44" s="11">
        <v>1.4E-3</v>
      </c>
      <c r="AV44" s="11">
        <v>32.866100000000003</v>
      </c>
      <c r="AW44" s="11">
        <v>1.04E-2</v>
      </c>
      <c r="AX44" s="11">
        <v>0.41820000000000002</v>
      </c>
      <c r="AY44" s="11">
        <v>1E-4</v>
      </c>
      <c r="AZ44" s="11">
        <v>4.9303726006774559E-2</v>
      </c>
      <c r="BA44" s="11">
        <v>1.2097194098929709</v>
      </c>
      <c r="BB44" s="11">
        <v>9.4907710433302803E-2</v>
      </c>
      <c r="BC44" s="11">
        <v>8.6043199620223124E-2</v>
      </c>
      <c r="BD44" s="11">
        <v>0.48597865618767178</v>
      </c>
      <c r="BE44" s="27"/>
      <c r="BF44" s="5"/>
    </row>
    <row r="45" spans="2:66" ht="13.5" customHeight="1" x14ac:dyDescent="0.2">
      <c r="B45" s="10">
        <v>258</v>
      </c>
      <c r="C45" s="10">
        <v>10.106</v>
      </c>
      <c r="D45" s="10">
        <v>258.42108000000002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32.5</v>
      </c>
      <c r="Q45" s="24">
        <v>0.99</v>
      </c>
      <c r="R45" s="24">
        <v>3.9</v>
      </c>
      <c r="S45" s="24">
        <v>43.86</v>
      </c>
      <c r="T45" s="24">
        <v>125.86</v>
      </c>
      <c r="U45" s="10">
        <v>1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135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3.6265999999999998</v>
      </c>
      <c r="AK45" s="10">
        <v>0.37519999999999998</v>
      </c>
      <c r="AL45" s="11">
        <v>0.115</v>
      </c>
      <c r="AM45" s="11">
        <v>1.1900000000000001E-2</v>
      </c>
      <c r="AN45" s="11">
        <v>2.9074</v>
      </c>
      <c r="AO45" s="11">
        <v>0.13830000000000001</v>
      </c>
      <c r="AP45" s="11">
        <v>0.23649999999999999</v>
      </c>
      <c r="AQ45" s="11">
        <v>1.1299999999999999E-2</v>
      </c>
      <c r="AR45" s="11">
        <v>6.8917999999999999</v>
      </c>
      <c r="AS45" s="11">
        <v>0.70269999999999999</v>
      </c>
      <c r="AT45" s="11">
        <v>0.1143</v>
      </c>
      <c r="AU45" s="11">
        <v>1.17E-2</v>
      </c>
      <c r="AV45" s="11">
        <v>34.467700000000001</v>
      </c>
      <c r="AW45" s="11">
        <v>0.31819999999999998</v>
      </c>
      <c r="AX45" s="11">
        <v>0.43809999999999999</v>
      </c>
      <c r="AY45" s="11">
        <v>4.0000000000000001E-3</v>
      </c>
      <c r="AZ45" s="11">
        <v>0.29884375926474949</v>
      </c>
      <c r="BA45" s="11">
        <v>3.8328958880139981</v>
      </c>
      <c r="BB45" s="11">
        <v>0.58616944243301949</v>
      </c>
      <c r="BC45" s="11">
        <v>0.46151653363740019</v>
      </c>
      <c r="BD45" s="11">
        <v>0.42895706379137732</v>
      </c>
      <c r="BE45" s="27"/>
      <c r="BF45" s="5"/>
    </row>
    <row r="46" spans="2:66" ht="13.5" customHeight="1" x14ac:dyDescent="0.2">
      <c r="B46" s="10">
        <v>258</v>
      </c>
      <c r="C46" s="10">
        <v>10.113</v>
      </c>
      <c r="D46" s="10">
        <v>258.42138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32.5</v>
      </c>
      <c r="Q46" s="24">
        <v>0.99</v>
      </c>
      <c r="R46" s="24">
        <v>3.9</v>
      </c>
      <c r="S46" s="24">
        <v>43.79</v>
      </c>
      <c r="T46" s="24">
        <v>125.97</v>
      </c>
      <c r="U46" s="10">
        <v>1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135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9.8148</v>
      </c>
      <c r="AK46" s="10">
        <v>2.12E-2</v>
      </c>
      <c r="AL46" s="11">
        <v>0.31090000000000001</v>
      </c>
      <c r="AM46" s="11">
        <v>6.9999999999999999E-4</v>
      </c>
      <c r="AN46" s="11">
        <v>4.3802000000000003</v>
      </c>
      <c r="AO46" s="11">
        <v>3.2500000000000001E-2</v>
      </c>
      <c r="AP46" s="11">
        <v>0.35599999999999998</v>
      </c>
      <c r="AQ46" s="11">
        <v>2.5999999999999999E-3</v>
      </c>
      <c r="AR46" s="11">
        <v>18.777999999999999</v>
      </c>
      <c r="AS46" s="11">
        <v>4.4299999999999999E-2</v>
      </c>
      <c r="AT46" s="11">
        <v>0.31109999999999999</v>
      </c>
      <c r="AU46" s="11">
        <v>6.9999999999999999E-4</v>
      </c>
      <c r="AV46" s="11">
        <v>31.145900000000001</v>
      </c>
      <c r="AW46" s="11">
        <v>0.29949999999999999</v>
      </c>
      <c r="AX46" s="11">
        <v>0.39550000000000002</v>
      </c>
      <c r="AY46" s="11">
        <v>3.8E-3</v>
      </c>
      <c r="AZ46" s="11">
        <v>5.2561543579507694E-2</v>
      </c>
      <c r="BA46" s="11">
        <v>1.2712954034072645</v>
      </c>
      <c r="BB46" s="11">
        <v>0.11944523068213987</v>
      </c>
      <c r="BC46" s="11">
        <v>0.10492292391844857</v>
      </c>
      <c r="BD46" s="11">
        <v>0.31294915858291378</v>
      </c>
      <c r="BE46" s="27"/>
      <c r="BF46" s="5"/>
    </row>
    <row r="47" spans="2:66" ht="13.5" customHeight="1" x14ac:dyDescent="0.2">
      <c r="B47" s="10">
        <v>258</v>
      </c>
      <c r="C47" s="10">
        <v>10.119999999999999</v>
      </c>
      <c r="D47" s="10">
        <v>258.42167000000001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32.5</v>
      </c>
      <c r="Q47" s="24">
        <v>0.99</v>
      </c>
      <c r="R47" s="24">
        <v>3.9</v>
      </c>
      <c r="S47" s="24">
        <v>43.72</v>
      </c>
      <c r="T47" s="24">
        <v>126.08</v>
      </c>
      <c r="U47" s="10">
        <v>1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135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1.5311999999999999</v>
      </c>
      <c r="AK47" s="10">
        <v>0.1041</v>
      </c>
      <c r="AL47" s="11">
        <v>4.8500000000000001E-2</v>
      </c>
      <c r="AM47" s="11">
        <v>3.3E-3</v>
      </c>
      <c r="AN47" s="11">
        <v>2.7614999999999998</v>
      </c>
      <c r="AO47" s="11">
        <v>8.7499999999999994E-2</v>
      </c>
      <c r="AP47" s="11">
        <v>0.22420000000000001</v>
      </c>
      <c r="AQ47" s="11">
        <v>7.1000000000000004E-3</v>
      </c>
      <c r="AR47" s="11">
        <v>2.9967000000000001</v>
      </c>
      <c r="AS47" s="11">
        <v>0.16900000000000001</v>
      </c>
      <c r="AT47" s="11">
        <v>4.9599999999999998E-2</v>
      </c>
      <c r="AU47" s="11">
        <v>2.8E-3</v>
      </c>
      <c r="AV47" s="11">
        <v>41.387799999999999</v>
      </c>
      <c r="AW47" s="11">
        <v>0.22459999999999999</v>
      </c>
      <c r="AX47" s="11">
        <v>0.52500000000000002</v>
      </c>
      <c r="AY47" s="11">
        <v>2.8E-3</v>
      </c>
      <c r="AZ47" s="11">
        <v>0.40149492792311797</v>
      </c>
      <c r="BA47" s="11">
        <v>10.58467741935484</v>
      </c>
      <c r="BB47" s="11">
        <v>0.82735816219979119</v>
      </c>
      <c r="BC47" s="11">
        <v>0.66359575656058079</v>
      </c>
      <c r="BD47" s="11">
        <v>0.3042169851693739</v>
      </c>
      <c r="BE47" s="27"/>
      <c r="BF47" s="5"/>
    </row>
    <row r="48" spans="2:66" ht="13.5" customHeight="1" x14ac:dyDescent="0.2">
      <c r="B48" s="10">
        <v>258</v>
      </c>
      <c r="C48" s="10">
        <v>10.127000000000001</v>
      </c>
      <c r="D48" s="10">
        <v>258.42196000000001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32.5</v>
      </c>
      <c r="Q48" s="24">
        <v>0.99</v>
      </c>
      <c r="R48" s="24">
        <v>3.9</v>
      </c>
      <c r="S48" s="24">
        <v>43.65</v>
      </c>
      <c r="T48" s="24">
        <v>126.2</v>
      </c>
      <c r="U48" s="10">
        <v>1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135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11.1938</v>
      </c>
      <c r="AK48" s="10">
        <v>2.5999999999999999E-3</v>
      </c>
      <c r="AL48" s="11">
        <v>0.35389999999999999</v>
      </c>
      <c r="AM48" s="11">
        <v>1E-4</v>
      </c>
      <c r="AN48" s="11">
        <v>4.7034000000000002</v>
      </c>
      <c r="AO48" s="11">
        <v>1.5E-3</v>
      </c>
      <c r="AP48" s="11">
        <v>0.38140000000000002</v>
      </c>
      <c r="AQ48" s="11">
        <v>1E-4</v>
      </c>
      <c r="AR48" s="11">
        <v>20.981300000000001</v>
      </c>
      <c r="AS48" s="11">
        <v>1.2500000000000001E-2</v>
      </c>
      <c r="AT48" s="11">
        <v>0.3468</v>
      </c>
      <c r="AU48" s="11">
        <v>2.0000000000000001E-4</v>
      </c>
      <c r="AV48" s="11">
        <v>33.173900000000003</v>
      </c>
      <c r="AW48" s="11">
        <v>2.7E-2</v>
      </c>
      <c r="AX48" s="11">
        <v>0.4204</v>
      </c>
      <c r="AY48" s="11">
        <v>2.9999999999999997E-4</v>
      </c>
      <c r="AZ48" s="11">
        <v>4.8640558742828605E-2</v>
      </c>
      <c r="BA48" s="11">
        <v>1.2122260668973472</v>
      </c>
      <c r="BB48" s="11">
        <v>9.5933263816475489E-2</v>
      </c>
      <c r="BC48" s="11">
        <v>8.7121212121212127E-2</v>
      </c>
      <c r="BD48" s="11">
        <v>0.46269928707599406</v>
      </c>
      <c r="BE48" s="27"/>
      <c r="BF48" s="5"/>
    </row>
    <row r="49" spans="2:57" ht="13.5" customHeight="1" x14ac:dyDescent="0.2">
      <c r="B49" s="10">
        <v>258</v>
      </c>
      <c r="C49" s="10">
        <v>10.134</v>
      </c>
      <c r="D49" s="10">
        <v>258.42225000000002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32.5</v>
      </c>
      <c r="Q49" s="24">
        <v>0.99</v>
      </c>
      <c r="R49" s="24">
        <v>3.9</v>
      </c>
      <c r="S49" s="24">
        <v>43.58</v>
      </c>
      <c r="T49" s="24">
        <v>126.31</v>
      </c>
      <c r="U49" s="10">
        <v>1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135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3.4352999999999998</v>
      </c>
      <c r="AK49" s="10">
        <v>0.1229</v>
      </c>
      <c r="AL49" s="11">
        <v>0.1085</v>
      </c>
      <c r="AM49" s="11">
        <v>3.8999999999999998E-3</v>
      </c>
      <c r="AN49" s="11">
        <v>2.8374000000000001</v>
      </c>
      <c r="AO49" s="11">
        <v>0.1426</v>
      </c>
      <c r="AP49" s="11">
        <v>0.2298</v>
      </c>
      <c r="AQ49" s="11">
        <v>1.15E-2</v>
      </c>
      <c r="AR49" s="11">
        <v>6.5042999999999997</v>
      </c>
      <c r="AS49" s="11">
        <v>0.24360000000000001</v>
      </c>
      <c r="AT49" s="11">
        <v>0.1074</v>
      </c>
      <c r="AU49" s="11">
        <v>4.0000000000000001E-3</v>
      </c>
      <c r="AV49" s="11">
        <v>34.016300000000001</v>
      </c>
      <c r="AW49" s="11">
        <v>1.169</v>
      </c>
      <c r="AX49" s="11">
        <v>0.43059999999999998</v>
      </c>
      <c r="AY49" s="11">
        <v>1.4800000000000001E-2</v>
      </c>
      <c r="AZ49" s="11">
        <v>0.30405814657783159</v>
      </c>
      <c r="BA49" s="11">
        <v>4.0093109869646186</v>
      </c>
      <c r="BB49" s="11">
        <v>0.60074349442379171</v>
      </c>
      <c r="BC49" s="11">
        <v>0.46705202312138727</v>
      </c>
      <c r="BD49" s="11">
        <v>0.41195295918474995</v>
      </c>
      <c r="BE49" s="27"/>
    </row>
    <row r="50" spans="2:57" ht="13.5" customHeight="1" x14ac:dyDescent="0.2">
      <c r="B50" s="10">
        <v>258</v>
      </c>
      <c r="C50" s="10">
        <v>10.044</v>
      </c>
      <c r="D50" s="10">
        <v>258.41849999999999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32.5</v>
      </c>
      <c r="Q50" s="24">
        <v>0.99</v>
      </c>
      <c r="R50" s="24">
        <v>3.9</v>
      </c>
      <c r="S50" s="24">
        <v>44.5</v>
      </c>
      <c r="T50" s="24">
        <v>124.89</v>
      </c>
      <c r="U50" s="10">
        <v>1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135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8.2542000000000009</v>
      </c>
      <c r="AK50" s="10">
        <v>9.2200000000000004E-2</v>
      </c>
      <c r="AL50" s="11">
        <v>0.26429999999999998</v>
      </c>
      <c r="AM50" s="11">
        <v>3.0000000000000001E-3</v>
      </c>
      <c r="AN50" s="11">
        <v>3.4514999999999998</v>
      </c>
      <c r="AO50" s="11">
        <v>3.6299999999999999E-2</v>
      </c>
      <c r="AP50" s="11">
        <v>0.28370000000000001</v>
      </c>
      <c r="AQ50" s="11">
        <v>3.0000000000000001E-3</v>
      </c>
      <c r="AR50" s="11">
        <v>15.285600000000001</v>
      </c>
      <c r="AS50" s="11">
        <v>0.15379999999999999</v>
      </c>
      <c r="AT50" s="11">
        <v>0.25600000000000001</v>
      </c>
      <c r="AU50" s="11">
        <v>2.5999999999999999E-3</v>
      </c>
      <c r="AV50" s="11">
        <v>24.702100000000002</v>
      </c>
      <c r="AW50" s="11">
        <v>0.18720000000000001</v>
      </c>
      <c r="AX50" s="11">
        <v>0.31680000000000003</v>
      </c>
      <c r="AY50" s="11">
        <v>2.3999999999999998E-3</v>
      </c>
      <c r="AZ50" s="11">
        <v>5.5120732722731082E-2</v>
      </c>
      <c r="BA50" s="11">
        <v>1.2375</v>
      </c>
      <c r="BB50" s="11">
        <v>0.10614525139664809</v>
      </c>
      <c r="BC50" s="11">
        <v>8.5011185682326657E-2</v>
      </c>
      <c r="BD50" s="11">
        <v>0.48480128921977717</v>
      </c>
      <c r="BE50" s="27"/>
    </row>
    <row r="51" spans="2:57" ht="13.5" customHeight="1" x14ac:dyDescent="0.2">
      <c r="B51" s="10">
        <v>258</v>
      </c>
      <c r="C51" s="10">
        <v>9.8320000000000007</v>
      </c>
      <c r="D51" s="10">
        <v>258.40967000000001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32.5</v>
      </c>
      <c r="Q51" s="24">
        <v>0.99</v>
      </c>
      <c r="R51" s="24">
        <v>3.9</v>
      </c>
      <c r="S51" s="24">
        <v>46.72</v>
      </c>
      <c r="T51" s="24">
        <v>121.72</v>
      </c>
      <c r="U51" s="10">
        <v>1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135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20.371000000000002</v>
      </c>
      <c r="AK51" s="26">
        <v>5.5000000000000005E-3</v>
      </c>
      <c r="AL51" s="26">
        <v>0.68099999999999994</v>
      </c>
      <c r="AM51" s="26">
        <v>0</v>
      </c>
      <c r="AN51" s="26">
        <v>7.8120000000000003</v>
      </c>
      <c r="AO51" s="26">
        <v>2E-3</v>
      </c>
      <c r="AP51" s="26">
        <v>0.67349999999999999</v>
      </c>
      <c r="AQ51" s="26">
        <v>0</v>
      </c>
      <c r="AR51" s="26">
        <v>38.938000000000002</v>
      </c>
      <c r="AS51" s="26">
        <v>1.3500000000000002E-2</v>
      </c>
      <c r="AT51" s="26">
        <v>0.68250000000000011</v>
      </c>
      <c r="AU51" s="26">
        <v>0</v>
      </c>
      <c r="AV51" s="26">
        <v>48.8904</v>
      </c>
      <c r="AW51" s="26">
        <v>2.29E-2</v>
      </c>
      <c r="AX51" s="26">
        <v>0.65720000000000001</v>
      </c>
      <c r="AY51" s="26">
        <v>2.9999999999999997E-4</v>
      </c>
      <c r="AZ51" s="11">
        <v>-1.2249192154505133E-2</v>
      </c>
      <c r="BA51" s="11">
        <v>24.073260073260073</v>
      </c>
      <c r="BB51" s="11">
        <v>-1.8884824960812195E-2</v>
      </c>
      <c r="BC51" s="11">
        <v>-2.0628363320106619E-2</v>
      </c>
      <c r="BD51" s="11">
        <v>0.42458613989182314</v>
      </c>
      <c r="BE51" s="27"/>
    </row>
    <row r="52" spans="2:57" ht="13.5" customHeight="1" x14ac:dyDescent="0.2">
      <c r="B52" s="10">
        <v>258</v>
      </c>
      <c r="C52" s="10">
        <v>9.8219999999999992</v>
      </c>
      <c r="D52" s="10">
        <v>258.40924999999999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32.5</v>
      </c>
      <c r="Q52" s="24">
        <v>0.99</v>
      </c>
      <c r="R52" s="24">
        <v>3.9</v>
      </c>
      <c r="S52" s="24">
        <v>46.83</v>
      </c>
      <c r="T52" s="24">
        <v>121.57</v>
      </c>
      <c r="U52" s="10">
        <v>1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135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29.806899999999999</v>
      </c>
      <c r="AK52" s="10">
        <v>4.1099999999999998E-2</v>
      </c>
      <c r="AL52" s="11">
        <v>0.99880000000000002</v>
      </c>
      <c r="AM52" s="11">
        <v>1.4E-3</v>
      </c>
      <c r="AN52" s="11">
        <v>11.558299999999999</v>
      </c>
      <c r="AO52" s="11">
        <v>7.0000000000000001E-3</v>
      </c>
      <c r="AP52" s="11">
        <v>0.99850000000000005</v>
      </c>
      <c r="AQ52" s="11">
        <v>5.9999999999999995E-4</v>
      </c>
      <c r="AR52" s="11">
        <v>56.874000000000002</v>
      </c>
      <c r="AS52" s="11">
        <v>4.7E-2</v>
      </c>
      <c r="AT52" s="11">
        <v>0.99880000000000002</v>
      </c>
      <c r="AU52" s="11">
        <v>8.0000000000000004E-4</v>
      </c>
      <c r="AV52" s="11">
        <v>74.116600000000005</v>
      </c>
      <c r="AW52" s="11">
        <v>7.2900000000000006E-2</v>
      </c>
      <c r="AX52" s="11">
        <v>0.99850000000000005</v>
      </c>
      <c r="AY52" s="11">
        <v>1E-3</v>
      </c>
      <c r="AZ52" s="25">
        <v>0.73018235212413429</v>
      </c>
      <c r="BA52" s="25">
        <v>1.3031719239019588</v>
      </c>
      <c r="BB52" s="25">
        <v>0.13163234613781449</v>
      </c>
      <c r="BC52" s="25">
        <v>0.19669771071087977</v>
      </c>
      <c r="BD52" s="25">
        <v>12.022050348638036</v>
      </c>
      <c r="BE52" s="27"/>
    </row>
    <row r="53" spans="2:57" ht="13.5" customHeight="1" x14ac:dyDescent="0.2">
      <c r="B53" s="10">
        <v>258</v>
      </c>
      <c r="C53" s="10">
        <v>10.032999999999999</v>
      </c>
      <c r="D53" s="10">
        <v>258.41804000000002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32.5</v>
      </c>
      <c r="Q53" s="24">
        <v>0.99</v>
      </c>
      <c r="R53" s="24">
        <v>3.9</v>
      </c>
      <c r="S53" s="24">
        <v>44.61</v>
      </c>
      <c r="T53" s="24">
        <v>124.72</v>
      </c>
      <c r="U53" s="10">
        <v>1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135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31.292999999999999</v>
      </c>
      <c r="AK53" s="10">
        <v>4.3E-3</v>
      </c>
      <c r="AL53" s="11">
        <v>1.0038</v>
      </c>
      <c r="AM53" s="11">
        <v>1E-4</v>
      </c>
      <c r="AN53" s="11">
        <v>12.1875</v>
      </c>
      <c r="AO53" s="11">
        <v>2.8E-3</v>
      </c>
      <c r="AP53" s="11">
        <v>1.0036</v>
      </c>
      <c r="AQ53" s="11">
        <v>2.0000000000000001E-4</v>
      </c>
      <c r="AR53" s="11">
        <v>59.822000000000003</v>
      </c>
      <c r="AS53" s="11">
        <v>1.78E-2</v>
      </c>
      <c r="AT53" s="11">
        <v>1.0038</v>
      </c>
      <c r="AU53" s="11">
        <v>2.9999999999999997E-4</v>
      </c>
      <c r="AV53" s="11">
        <v>78.120599999999996</v>
      </c>
      <c r="AW53" s="11">
        <v>4.1000000000000003E-3</v>
      </c>
      <c r="AX53" s="11">
        <v>1.0036</v>
      </c>
      <c r="AY53" s="11">
        <v>1E-4</v>
      </c>
      <c r="AZ53" s="25">
        <v>0.73009065631986503</v>
      </c>
      <c r="BA53" s="25">
        <v>1.3058841228979303</v>
      </c>
      <c r="BB53" s="25">
        <v>0.13265372698499225</v>
      </c>
      <c r="BC53" s="25">
        <v>0.19826195116243112</v>
      </c>
      <c r="BD53" s="25">
        <v>11.97777761456193</v>
      </c>
      <c r="BE53" s="27"/>
    </row>
    <row r="54" spans="2:57" ht="13.5" customHeight="1" x14ac:dyDescent="0.2">
      <c r="B54" s="10">
        <v>258</v>
      </c>
      <c r="C54" s="10">
        <v>10.294</v>
      </c>
      <c r="D54" s="10">
        <v>258.42892000000001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32.5</v>
      </c>
      <c r="Q54" s="24">
        <v>0.99</v>
      </c>
      <c r="R54" s="24">
        <v>3.9</v>
      </c>
      <c r="S54" s="24">
        <v>41.99</v>
      </c>
      <c r="T54" s="24">
        <v>128.94999999999999</v>
      </c>
      <c r="U54" s="10">
        <v>1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135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32.764000000000003</v>
      </c>
      <c r="AK54" s="10">
        <v>3.6400000000000002E-2</v>
      </c>
      <c r="AL54" s="11">
        <v>1.0095000000000001</v>
      </c>
      <c r="AM54" s="11">
        <v>1.1000000000000001E-3</v>
      </c>
      <c r="AN54" s="11">
        <v>12.790800000000001</v>
      </c>
      <c r="AO54" s="11">
        <v>6.8999999999999999E-3</v>
      </c>
      <c r="AP54" s="11">
        <v>1.0094000000000001</v>
      </c>
      <c r="AQ54" s="11">
        <v>5.0000000000000001E-4</v>
      </c>
      <c r="AR54" s="11">
        <v>62.680599999999998</v>
      </c>
      <c r="AS54" s="11">
        <v>6.8599999999999994E-2</v>
      </c>
      <c r="AT54" s="11">
        <v>1.0095000000000001</v>
      </c>
      <c r="AU54" s="11">
        <v>1.1000000000000001E-3</v>
      </c>
      <c r="AV54" s="11">
        <v>81.606700000000004</v>
      </c>
      <c r="AW54" s="11">
        <v>7.8299999999999995E-2</v>
      </c>
      <c r="AX54" s="11">
        <v>1.0094000000000001</v>
      </c>
      <c r="AY54" s="11">
        <v>1E-3</v>
      </c>
      <c r="AZ54" s="25">
        <v>0.72900129770385858</v>
      </c>
      <c r="BA54" s="25">
        <v>1.3019450994406563</v>
      </c>
      <c r="BB54" s="25">
        <v>0.13116954853268448</v>
      </c>
      <c r="BC54" s="25">
        <v>0.19607486291960693</v>
      </c>
      <c r="BD54" s="25">
        <v>12.020851395868746</v>
      </c>
      <c r="BE54" s="27"/>
    </row>
  </sheetData>
  <autoFilter ref="B9:BB54" xr:uid="{F5F232C5-FE76-4E19-936C-7E929C7DCDF4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6F82-D0B2-4071-94D8-1A07F1CC4E18}">
  <sheetPr codeName="Sheet12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260</v>
      </c>
      <c r="C10" s="10">
        <v>9.8789999999999996</v>
      </c>
      <c r="D10" s="10">
        <v>260.41163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37.200000000000003</v>
      </c>
      <c r="Q10" s="24">
        <v>1.18</v>
      </c>
      <c r="R10" s="24">
        <v>5.16</v>
      </c>
      <c r="S10" s="24">
        <v>46.64</v>
      </c>
      <c r="T10" s="24">
        <v>123.32</v>
      </c>
      <c r="U10" s="10">
        <v>2</v>
      </c>
      <c r="V10" s="10">
        <v>0</v>
      </c>
      <c r="W10" s="10">
        <v>1</v>
      </c>
      <c r="X10" s="10">
        <v>0</v>
      </c>
      <c r="Y10" s="10">
        <v>0</v>
      </c>
      <c r="Z10" s="10">
        <v>2</v>
      </c>
      <c r="AA10" s="10">
        <v>225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1.1335999999999999</v>
      </c>
      <c r="AK10" s="10">
        <v>9.4999999999999998E-3</v>
      </c>
      <c r="AL10" s="11">
        <v>3.7699999999999997E-2</v>
      </c>
      <c r="AM10" s="11">
        <v>2.9999999999999997E-4</v>
      </c>
      <c r="AN10" s="11">
        <v>2.7456</v>
      </c>
      <c r="AO10" s="11">
        <v>5.33E-2</v>
      </c>
      <c r="AP10" s="11">
        <v>0.2301</v>
      </c>
      <c r="AQ10" s="11">
        <v>4.4999999999999997E-3</v>
      </c>
      <c r="AR10" s="11">
        <v>2.2162000000000002</v>
      </c>
      <c r="AS10" s="11">
        <v>2.9499999999999998E-2</v>
      </c>
      <c r="AT10" s="11">
        <v>3.8600000000000002E-2</v>
      </c>
      <c r="AU10" s="11">
        <v>5.0000000000000001E-4</v>
      </c>
      <c r="AV10" s="11">
        <v>44.7637</v>
      </c>
      <c r="AW10" s="11">
        <v>2.0529999999999999</v>
      </c>
      <c r="AX10" s="11">
        <v>0.59509999999999996</v>
      </c>
      <c r="AY10" s="11">
        <v>2.7300000000000001E-2</v>
      </c>
      <c r="AZ10" s="11">
        <v>0.44231701405719825</v>
      </c>
      <c r="BA10" s="11">
        <v>15.417098445595853</v>
      </c>
      <c r="BB10" s="11">
        <v>0.87817579296196946</v>
      </c>
      <c r="BC10" s="11">
        <v>0.73630590103201909</v>
      </c>
      <c r="BD10" s="11">
        <v>0.39212422467192881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4.0171874999999989E-2</v>
      </c>
      <c r="BJ10" s="4">
        <f>DSTDEV(PlotSort,"PhxRed",$BI$35:$BI$38)/SQRT($BH10)</f>
        <v>5.699150045394432E-4</v>
      </c>
      <c r="BK10" s="4">
        <f>DAVERAGE(PlotSort,"PhxRedEdge",$BI$35:$BI$38)</f>
        <v>0.23534062499999997</v>
      </c>
      <c r="BL10" s="4">
        <f>DSTDEV(PlotSort,"PhxRedEdge",$BI$35:$BI$38)/SQRT($BH10)</f>
        <v>3.4172795589728073E-3</v>
      </c>
      <c r="BM10" s="4">
        <f>DAVERAGE(PlotSort,"TMRed",$BI$35:$BI$38)</f>
        <v>4.1468749999999999E-2</v>
      </c>
      <c r="BN10" s="4">
        <f>DSTDEV(PlotSort,"TMRed",$BI$35:$BI$38)/SQRT($BH10)</f>
        <v>7.1738826122171061E-4</v>
      </c>
      <c r="BO10" s="4">
        <f>DAVERAGE(PlotSort,"TMNIR",$BI$35:$BI$38)</f>
        <v>0.55215312499999991</v>
      </c>
      <c r="BP10" s="4">
        <f>DSTDEV(PlotSort,"TMNIR",$BI$35:$BI$38)/SQRT($BH10)</f>
        <v>4.7228446705088684E-3</v>
      </c>
      <c r="BQ10" s="4">
        <f>DAVERAGE(PlotSort,"NDRE",$BI$35:$BI$38)</f>
        <v>0.40268003639057642</v>
      </c>
      <c r="BR10" s="4">
        <f>DSTDEV(PlotSort,"NDRE",$BI$35:$BI$38)/SQRT($BH10)</f>
        <v>5.9463200404716024E-3</v>
      </c>
      <c r="BS10" s="4">
        <f>DAVERAGE(PlotSort,"rvi",$BI$35:$BI$38)</f>
        <v>13.440162475623472</v>
      </c>
      <c r="BT10" s="4">
        <f>DSTDEV(PlotSort,"rvi",$BI$35:$BI$38)/SQRT($BH10)</f>
        <v>0.26092401922552777</v>
      </c>
      <c r="BU10" s="17">
        <f>DAVERAGE(PlotSort,"ndvi",$BI$35:$BI$38)</f>
        <v>0.86015941235717741</v>
      </c>
      <c r="BV10" s="4">
        <f>DSTDEV(PlotSort,"ndvi",$BI$35:$BI$38)/SQRT($BH10)</f>
        <v>2.4054048227359764E-3</v>
      </c>
      <c r="BW10" s="17">
        <f>DAVERAGE(PlotSort,"SAVI",$BI$35:$BI$38)</f>
        <v>0.70003249035015447</v>
      </c>
      <c r="BX10" s="4">
        <f>DSTDEV(PlotSort,"SAVI",$BI$35:$BI$38)/SQRT($BH10)</f>
        <v>3.5718271663194054E-3</v>
      </c>
      <c r="BY10" s="17">
        <f>DAVERAGE(PlotSort,"CCCI",$BI$35:$BI$38)</f>
        <v>0.21759738272181239</v>
      </c>
      <c r="BZ10" s="4">
        <f>DSTDEV(PlotSort,"CCCI",$BI$35:$BI$38)/SQRT($BH10)</f>
        <v>2.8796027022330827E-2</v>
      </c>
    </row>
    <row r="11" spans="1:78" ht="13.5" customHeight="1" x14ac:dyDescent="0.2">
      <c r="B11" s="10">
        <v>260</v>
      </c>
      <c r="C11" s="10">
        <v>9.8710000000000004</v>
      </c>
      <c r="D11" s="10">
        <v>260.41129000000001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37.200000000000003</v>
      </c>
      <c r="Q11" s="24">
        <v>1.18</v>
      </c>
      <c r="R11" s="24">
        <v>5.16</v>
      </c>
      <c r="S11" s="24">
        <v>46.73</v>
      </c>
      <c r="T11" s="24">
        <v>123.21</v>
      </c>
      <c r="U11" s="10">
        <v>2</v>
      </c>
      <c r="V11" s="10">
        <v>0</v>
      </c>
      <c r="W11" s="10">
        <v>1</v>
      </c>
      <c r="X11" s="10">
        <v>0</v>
      </c>
      <c r="Y11" s="10">
        <v>0</v>
      </c>
      <c r="Z11" s="10">
        <v>2</v>
      </c>
      <c r="AA11" s="10">
        <v>225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0.96960000000000002</v>
      </c>
      <c r="AK11" s="10">
        <v>4.6399999999999997E-2</v>
      </c>
      <c r="AL11" s="11">
        <v>3.2300000000000002E-2</v>
      </c>
      <c r="AM11" s="11">
        <v>1.5E-3</v>
      </c>
      <c r="AN11" s="11">
        <v>2.4889000000000001</v>
      </c>
      <c r="AO11" s="11">
        <v>5.9799999999999999E-2</v>
      </c>
      <c r="AP11" s="11">
        <v>0.2089</v>
      </c>
      <c r="AQ11" s="11">
        <v>5.0000000000000001E-3</v>
      </c>
      <c r="AR11" s="11">
        <v>1.8323</v>
      </c>
      <c r="AS11" s="11">
        <v>0.1792</v>
      </c>
      <c r="AT11" s="11">
        <v>3.2000000000000001E-2</v>
      </c>
      <c r="AU11" s="11">
        <v>3.0999999999999999E-3</v>
      </c>
      <c r="AV11" s="11">
        <v>38.756599999999999</v>
      </c>
      <c r="AW11" s="11">
        <v>0.1477</v>
      </c>
      <c r="AX11" s="11">
        <v>0.5161</v>
      </c>
      <c r="AY11" s="11">
        <v>2E-3</v>
      </c>
      <c r="AZ11" s="11">
        <v>0.42372413793103453</v>
      </c>
      <c r="BA11" s="11">
        <v>16.128125000000001</v>
      </c>
      <c r="BB11" s="11">
        <v>0.88323298668126249</v>
      </c>
      <c r="BC11" s="11">
        <v>0.69282511210762321</v>
      </c>
      <c r="BD11" s="11">
        <v>0.27447335088906466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4.073750000000001E-2</v>
      </c>
      <c r="BJ11" s="4">
        <f>DSTDEV(PlotSort,"PhxRed",$BI$31:$BI$32)/SQRT($BH11)</f>
        <v>8.9800125278309063E-4</v>
      </c>
      <c r="BK11" s="4">
        <f>DAVERAGE(PlotSort,"PhxRedEdge",$BI$31:$BI$32)</f>
        <v>0.23513750000000003</v>
      </c>
      <c r="BL11" s="4">
        <f>DSTDEV(PlotSort,"PhxRedEdge",$BI$31:$BI$32)/SQRT($BH11)</f>
        <v>5.0784255680279495E-3</v>
      </c>
      <c r="BM11" s="4">
        <f>DAVERAGE(PlotSort,"TMRed",$BI$31:$BI$32)</f>
        <v>4.2162499999999999E-2</v>
      </c>
      <c r="BN11" s="4">
        <f>DSTDEV(PlotSort,"TMRed",$BI$31:$BI$32)/SQRT($BH11)</f>
        <v>1.1006011614870604E-3</v>
      </c>
      <c r="BO11" s="4">
        <f>DAVERAGE(PlotSort,"TMNIR",$BI$31:$BI$32)</f>
        <v>0.54431249999999998</v>
      </c>
      <c r="BP11" s="4">
        <f>DSTDEV(PlotSort,"TMNIR",$BI$31:$BI$32)/SQRT($BH11)</f>
        <v>7.0166995743487989E-3</v>
      </c>
      <c r="BQ11" s="4">
        <f>DAVERAGE(PlotSort,"NDRE",$BI$31:$BI$32)</f>
        <v>0.39713430001757982</v>
      </c>
      <c r="BR11" s="4">
        <f>DSTDEV(PlotSort,"NDRE",$BI$31:$BI$32)/SQRT($BH11)</f>
        <v>8.5497295780263011E-3</v>
      </c>
      <c r="BS11" s="4">
        <f>DAVERAGE(PlotSort,"rvi",$BI$31:$BI$32)</f>
        <v>13.041612339692978</v>
      </c>
      <c r="BT11" s="4">
        <f>DSTDEV(PlotSort,"rvi",$BI$31:$BI$32)/SQRT($BH11)</f>
        <v>0.37202563117872306</v>
      </c>
      <c r="BU11" s="17">
        <f>DAVERAGE(PlotSort,"ndvi",$BI$31:$BI$32)</f>
        <v>0.85614022588365191</v>
      </c>
      <c r="BV11" s="4">
        <f>DSTDEV(PlotSort,"ndvi",$BI$31:$BI$32)/SQRT($BH11)</f>
        <v>3.6059501745357436E-3</v>
      </c>
      <c r="BW11" s="17">
        <f>DAVERAGE(PlotSort,"SAVI",$BI$31:$BI$32)</f>
        <v>0.69283938449636839</v>
      </c>
      <c r="BX11" s="4">
        <f>DSTDEV(PlotSort,"SAVI",$BI$31:$BI$32)/SQRT($BH11)</f>
        <v>5.1486612563959398E-3</v>
      </c>
      <c r="BY11" s="17">
        <f>DAVERAGE(PlotSort,"CCCI",$BI$31:$BI$32)</f>
        <v>0.19690327485183526</v>
      </c>
      <c r="BZ11" s="4">
        <f>DSTDEV(PlotSort,"CCCI",$BI$31:$BI$32)/SQRT($BH11)</f>
        <v>4.1255020428635922E-2</v>
      </c>
    </row>
    <row r="12" spans="1:78" ht="13.5" customHeight="1" x14ac:dyDescent="0.2">
      <c r="B12" s="10">
        <v>260</v>
      </c>
      <c r="C12" s="10">
        <v>9.86</v>
      </c>
      <c r="D12" s="10">
        <v>260.41082999999998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37.200000000000003</v>
      </c>
      <c r="Q12" s="24">
        <v>1.18</v>
      </c>
      <c r="R12" s="24">
        <v>5.16</v>
      </c>
      <c r="S12" s="24">
        <v>46.84</v>
      </c>
      <c r="T12" s="24">
        <v>123.05</v>
      </c>
      <c r="U12" s="10">
        <v>2</v>
      </c>
      <c r="V12" s="10">
        <v>0</v>
      </c>
      <c r="W12" s="10">
        <v>1</v>
      </c>
      <c r="X12" s="10">
        <v>0</v>
      </c>
      <c r="Y12" s="10">
        <v>0</v>
      </c>
      <c r="Z12" s="10">
        <v>2</v>
      </c>
      <c r="AA12" s="10">
        <v>225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1.2945</v>
      </c>
      <c r="AK12" s="10">
        <v>9.2999999999999992E-3</v>
      </c>
      <c r="AL12" s="11">
        <v>4.3200000000000002E-2</v>
      </c>
      <c r="AM12" s="11">
        <v>2.9999999999999997E-4</v>
      </c>
      <c r="AN12" s="11">
        <v>3.0175000000000001</v>
      </c>
      <c r="AO12" s="11">
        <v>0.13780000000000001</v>
      </c>
      <c r="AP12" s="11">
        <v>0.254</v>
      </c>
      <c r="AQ12" s="11">
        <v>1.1599999999999999E-2</v>
      </c>
      <c r="AR12" s="11">
        <v>2.5268999999999999</v>
      </c>
      <c r="AS12" s="11">
        <v>6.3899999999999998E-2</v>
      </c>
      <c r="AT12" s="11">
        <v>4.4200000000000003E-2</v>
      </c>
      <c r="AU12" s="11">
        <v>1.1000000000000001E-3</v>
      </c>
      <c r="AV12" s="11">
        <v>45.042400000000001</v>
      </c>
      <c r="AW12" s="11">
        <v>0.71340000000000003</v>
      </c>
      <c r="AX12" s="11">
        <v>0.60119999999999996</v>
      </c>
      <c r="AY12" s="11">
        <v>9.4999999999999998E-3</v>
      </c>
      <c r="AZ12" s="11">
        <v>0.40598690364826939</v>
      </c>
      <c r="BA12" s="11">
        <v>13.601809954751129</v>
      </c>
      <c r="BB12" s="11">
        <v>0.86303067864889982</v>
      </c>
      <c r="BC12" s="11">
        <v>0.72943949711891032</v>
      </c>
      <c r="BD12" s="11">
        <v>0.22993918802115987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3.9606250000000003E-2</v>
      </c>
      <c r="BJ12" s="4">
        <f>DSTDEV(PlotSort,"PhxRed",$BJ$31:$BJ$32)/SQRT($BH12)</f>
        <v>7.0246404119119637E-4</v>
      </c>
      <c r="BK12" s="4">
        <f>DAVERAGE(PlotSort,"PhxRedEdge",$BJ$31:$BJ$32)</f>
        <v>0.23554374999999997</v>
      </c>
      <c r="BL12" s="4">
        <f>DSTDEV(PlotSort,"PhxRedEdge",$BJ$31:$BJ$32)/SQRT($BH12)</f>
        <v>4.7404989957985071E-3</v>
      </c>
      <c r="BM12" s="4">
        <f>DAVERAGE(PlotSort,"TMRed",$BJ$31:$BJ$32)</f>
        <v>4.0774999999999992E-2</v>
      </c>
      <c r="BN12" s="4">
        <f>DSTDEV(PlotSort,"TMRed",$BJ$31:$BJ$32)/SQRT($BH12)</f>
        <v>9.2288045451907434E-4</v>
      </c>
      <c r="BO12" s="4">
        <f>DAVERAGE(PlotSort,"TMNIR",$BJ$31:$BJ$32)</f>
        <v>0.55999374999999996</v>
      </c>
      <c r="BP12" s="4">
        <f>DSTDEV(PlotSort,"TMNIR",$BJ$31:$BJ$32)/SQRT($BH12)</f>
        <v>5.8961249191736105E-3</v>
      </c>
      <c r="BQ12" s="4">
        <f>DAVERAGE(PlotSort,"NDRE",$BJ$31:$BJ$32)</f>
        <v>0.40822577276357291</v>
      </c>
      <c r="BR12" s="4">
        <f>DSTDEV(PlotSort,"NDRE",$BJ$31:$BJ$32)/SQRT($BH12)</f>
        <v>8.3036628213981889E-3</v>
      </c>
      <c r="BS12" s="4">
        <f>DAVERAGE(PlotSort,"rvi",$BJ$31:$BJ$32)</f>
        <v>13.838712611553964</v>
      </c>
      <c r="BT12" s="4">
        <f>DSTDEV(PlotSort,"rvi",$BJ$31:$BJ$32)/SQRT($BH12)</f>
        <v>0.34902844589292614</v>
      </c>
      <c r="BU12" s="17">
        <f>DAVERAGE(PlotSort,"ndvi",$BJ$31:$BJ$32)</f>
        <v>0.86417859883070269</v>
      </c>
      <c r="BV12" s="4">
        <f>DSTDEV(PlotSort,"ndvi",$BJ$31:$BJ$32)/SQRT($BH12)</f>
        <v>2.9594978927797821E-3</v>
      </c>
      <c r="BW12" s="17">
        <f>DAVERAGE(PlotSort,"SAVI",$BJ$31:$BJ$32)</f>
        <v>0.70722559620394021</v>
      </c>
      <c r="BX12" s="4">
        <f>DSTDEV(PlotSort,"SAVI",$BJ$31:$BJ$32)/SQRT($BH12)</f>
        <v>4.3960635598326312E-3</v>
      </c>
      <c r="BY12" s="17">
        <f>DAVERAGE(PlotSort,"CCCI",$BJ$31:$BJ$32)</f>
        <v>0.2382914905917895</v>
      </c>
      <c r="BZ12" s="4">
        <f>DSTDEV(PlotSort,"CCCI",$BJ$31:$BJ$32)/SQRT($BH12)</f>
        <v>4.0845195409998189E-2</v>
      </c>
    </row>
    <row r="13" spans="1:78" ht="13.5" customHeight="1" x14ac:dyDescent="0.2">
      <c r="B13" s="10">
        <v>260</v>
      </c>
      <c r="C13" s="10">
        <v>9.8510000000000009</v>
      </c>
      <c r="D13" s="10">
        <v>260.41046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37.200000000000003</v>
      </c>
      <c r="Q13" s="24">
        <v>1.18</v>
      </c>
      <c r="R13" s="24">
        <v>5.16</v>
      </c>
      <c r="S13" s="24">
        <v>46.94</v>
      </c>
      <c r="T13" s="24">
        <v>122.91</v>
      </c>
      <c r="U13" s="10">
        <v>2</v>
      </c>
      <c r="V13" s="10">
        <v>0</v>
      </c>
      <c r="W13" s="10">
        <v>1</v>
      </c>
      <c r="X13" s="10">
        <v>0</v>
      </c>
      <c r="Y13" s="10">
        <v>0</v>
      </c>
      <c r="Z13" s="10">
        <v>2</v>
      </c>
      <c r="AA13" s="10">
        <v>225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1.2357</v>
      </c>
      <c r="AK13" s="10">
        <v>0.13150000000000001</v>
      </c>
      <c r="AL13" s="11">
        <v>4.1399999999999999E-2</v>
      </c>
      <c r="AM13" s="11">
        <v>4.4000000000000003E-3</v>
      </c>
      <c r="AN13" s="11">
        <v>2.9809000000000001</v>
      </c>
      <c r="AO13" s="11">
        <v>0.28220000000000001</v>
      </c>
      <c r="AP13" s="11">
        <v>0.2515</v>
      </c>
      <c r="AQ13" s="11">
        <v>2.3800000000000002E-2</v>
      </c>
      <c r="AR13" s="11">
        <v>2.4767999999999999</v>
      </c>
      <c r="AS13" s="11">
        <v>0.24179999999999999</v>
      </c>
      <c r="AT13" s="11">
        <v>4.3400000000000001E-2</v>
      </c>
      <c r="AU13" s="11">
        <v>4.1999999999999997E-3</v>
      </c>
      <c r="AV13" s="11">
        <v>43.006100000000004</v>
      </c>
      <c r="AW13" s="11">
        <v>2.6291000000000002</v>
      </c>
      <c r="AX13" s="11">
        <v>0.57509999999999994</v>
      </c>
      <c r="AY13" s="11">
        <v>3.5200000000000002E-2</v>
      </c>
      <c r="AZ13" s="11">
        <v>0.39148318412775218</v>
      </c>
      <c r="BA13" s="11">
        <v>13.251152073732717</v>
      </c>
      <c r="BB13" s="11">
        <v>0.85966046887631364</v>
      </c>
      <c r="BC13" s="11">
        <v>0.71305319624497088</v>
      </c>
      <c r="BD13" s="11">
        <v>0.15676176569126132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3.7974999999999995E-2</v>
      </c>
      <c r="BJ13" s="4">
        <f>DSTDEV(PlotSort,"PhxRed",$BL$35:$BL$36)/SQRT($BH13)</f>
        <v>7.7107300006456711E-4</v>
      </c>
      <c r="BK13" s="4">
        <f>DAVERAGE(PlotSort,"PhxRedEdge",$BL$35:$BL$36)</f>
        <v>0.22548749999999998</v>
      </c>
      <c r="BL13" s="4">
        <f>DSTDEV(PlotSort,"PhxRedEdge",$BL$35:$BL$36)/SQRT($BH13)</f>
        <v>7.4699024066105261E-3</v>
      </c>
      <c r="BM13" s="4">
        <f>DAVERAGE(PlotSort,"TMRed",$BL$35:$BL$36)</f>
        <v>3.8875E-2</v>
      </c>
      <c r="BN13" s="4">
        <f>DSTDEV(PlotSort,"TMRed",$BL$35:$BL$36)/SQRT($BH13)</f>
        <v>1.1022298826858731E-3</v>
      </c>
      <c r="BO13" s="4">
        <f>DAVERAGE(PlotSort,"TMNIR",$BL$35:$BL$36)</f>
        <v>0.55031249999999998</v>
      </c>
      <c r="BP13" s="4">
        <f>DSTDEV(PlotSort,"TMNIR",$BL$35:$BL$36)/SQRT($BH13)</f>
        <v>1.0275950381838159E-2</v>
      </c>
      <c r="BQ13" s="4">
        <f>DAVERAGE(PlotSort,"NDRE",$BL$35:$BL$36)</f>
        <v>0.41915946362327161</v>
      </c>
      <c r="BR13" s="4">
        <f>DSTDEV(PlotSort,"NDRE",$BL$35:$BL$36)/SQRT($BH13)</f>
        <v>1.284700501675597E-2</v>
      </c>
      <c r="BS13" s="4">
        <f>DAVERAGE(PlotSort,"rvi",$BL$35:$BL$36)</f>
        <v>14.232507919572882</v>
      </c>
      <c r="BT13" s="4">
        <f>DSTDEV(PlotSort,"rvi",$BL$35:$BL$36)/SQRT($BH13)</f>
        <v>0.47158272894046194</v>
      </c>
      <c r="BU13" s="17">
        <f>DAVERAGE(PlotSort,"ndvi",$BL$35:$BL$36)</f>
        <v>0.86781379546847048</v>
      </c>
      <c r="BV13" s="4">
        <f>DSTDEV(PlotSort,"ndvi",$BL$35:$BL$36)/SQRT($BH13)</f>
        <v>4.1102652757710354E-3</v>
      </c>
      <c r="BW13" s="17">
        <f>DAVERAGE(PlotSort,"SAVI",$BL$35:$BL$36)</f>
        <v>0.70386063177878555</v>
      </c>
      <c r="BX13" s="4">
        <f>DSTDEV(PlotSort,"SAVI",$BL$35:$BL$36)/SQRT($BH13)</f>
        <v>7.7647734497796701E-3</v>
      </c>
      <c r="BY13" s="17">
        <f>DAVERAGE(PlotSort,"CCCI",$BL$35:$BL$36)</f>
        <v>0.28998114849855106</v>
      </c>
      <c r="BZ13" s="4">
        <f>DSTDEV(PlotSort,"CCCI",$BL$35:$BL$36)/SQRT($BH13)</f>
        <v>6.3997054796055428E-2</v>
      </c>
    </row>
    <row r="14" spans="1:78" ht="13.5" customHeight="1" x14ac:dyDescent="0.2">
      <c r="B14" s="10">
        <v>260</v>
      </c>
      <c r="C14" s="10">
        <v>9.843</v>
      </c>
      <c r="D14" s="10">
        <v>260.41012000000001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37.200000000000003</v>
      </c>
      <c r="Q14" s="24">
        <v>1.18</v>
      </c>
      <c r="R14" s="24">
        <v>5.16</v>
      </c>
      <c r="S14" s="24">
        <v>47.02</v>
      </c>
      <c r="T14" s="24">
        <v>122.8</v>
      </c>
      <c r="U14" s="10">
        <v>2</v>
      </c>
      <c r="V14" s="10">
        <v>0</v>
      </c>
      <c r="W14" s="10">
        <v>1</v>
      </c>
      <c r="X14" s="10">
        <v>0</v>
      </c>
      <c r="Y14" s="10">
        <v>0</v>
      </c>
      <c r="Z14" s="10">
        <v>2</v>
      </c>
      <c r="AA14" s="10">
        <v>225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1.1910000000000001</v>
      </c>
      <c r="AK14" s="10">
        <v>4.2799999999999998E-2</v>
      </c>
      <c r="AL14" s="11">
        <v>3.9899999999999998E-2</v>
      </c>
      <c r="AM14" s="11">
        <v>1.4E-3</v>
      </c>
      <c r="AN14" s="11">
        <v>3.0491999999999999</v>
      </c>
      <c r="AO14" s="11">
        <v>4.58E-2</v>
      </c>
      <c r="AP14" s="11">
        <v>0.25769999999999998</v>
      </c>
      <c r="AQ14" s="11">
        <v>3.8999999999999998E-3</v>
      </c>
      <c r="AR14" s="11">
        <v>2.3458999999999999</v>
      </c>
      <c r="AS14" s="11">
        <v>2.06E-2</v>
      </c>
      <c r="AT14" s="11">
        <v>4.1200000000000001E-2</v>
      </c>
      <c r="AU14" s="11">
        <v>4.0000000000000002E-4</v>
      </c>
      <c r="AV14" s="11">
        <v>41.934899999999999</v>
      </c>
      <c r="AW14" s="11">
        <v>0.16020000000000001</v>
      </c>
      <c r="AX14" s="11">
        <v>0.56179999999999997</v>
      </c>
      <c r="AY14" s="11">
        <v>2.0999999999999999E-3</v>
      </c>
      <c r="AZ14" s="11">
        <v>0.37107992678462481</v>
      </c>
      <c r="BA14" s="11">
        <v>13.635922330097086</v>
      </c>
      <c r="BB14" s="11">
        <v>0.8633499170812603</v>
      </c>
      <c r="BC14" s="11">
        <v>0.70797824116047137</v>
      </c>
      <c r="BD14" s="11">
        <v>3.143683519751353E-2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4.0343749999999998E-2</v>
      </c>
      <c r="BJ14" s="4">
        <f>DSTDEV(PlotSort,"PhxRed",$BM$35:$BM$36)/SQRT($BH14)</f>
        <v>9.1305205903059001E-4</v>
      </c>
      <c r="BK14" s="4">
        <f>DAVERAGE(PlotSort,"PhxRedEdge",$BM$35:$BM$36)</f>
        <v>0.23211250000000003</v>
      </c>
      <c r="BL14" s="4">
        <f>DSTDEV(PlotSort,"PhxRedEdge",$BM$35:$BM$36)/SQRT($BH14)</f>
        <v>3.7863887258617985E-3</v>
      </c>
      <c r="BM14" s="4">
        <f>DAVERAGE(PlotSort,"TMRed",$BM$35:$BM$36)</f>
        <v>4.1393749999999993E-2</v>
      </c>
      <c r="BN14" s="4">
        <f>DSTDEV(PlotSort,"TMRed",$BM$35:$BM$36)/SQRT($BH14)</f>
        <v>1.0771284645605956E-3</v>
      </c>
      <c r="BO14" s="4">
        <f>DAVERAGE(PlotSort,"TMNIR",$BM$35:$BM$36)</f>
        <v>0.54613749999999994</v>
      </c>
      <c r="BP14" s="4">
        <f>DSTDEV(PlotSort,"TMNIR",$BM$35:$BM$36)/SQRT($BH14)</f>
        <v>6.3429808647039142E-3</v>
      </c>
      <c r="BQ14" s="4">
        <f>DAVERAGE(PlotSort,"NDRE",$BM$35:$BM$36)</f>
        <v>0.40347388213665558</v>
      </c>
      <c r="BR14" s="4">
        <f>DSTDEV(PlotSort,"NDRE",$BM$35:$BM$36)/SQRT($BH14)</f>
        <v>7.9680470672144326E-3</v>
      </c>
      <c r="BS14" s="4">
        <f>DAVERAGE(PlotSort,"rvi",$BM$35:$BM$36)</f>
        <v>13.344457309976223</v>
      </c>
      <c r="BT14" s="4">
        <f>DSTDEV(PlotSort,"rvi",$BM$35:$BM$36)/SQRT($BH14)</f>
        <v>0.41708797315914048</v>
      </c>
      <c r="BU14" s="17">
        <f>DAVERAGE(PlotSort,"ndvi",$BM$35:$BM$36)</f>
        <v>0.85894096382798368</v>
      </c>
      <c r="BV14" s="4">
        <f>DSTDEV(PlotSort,"ndvi",$BM$35:$BM$36)/SQRT($BH14)</f>
        <v>3.7633837453052233E-3</v>
      </c>
      <c r="BW14" s="17">
        <f>DAVERAGE(PlotSort,"SAVI",$BM$35:$BM$36)</f>
        <v>0.695802902212876</v>
      </c>
      <c r="BX14" s="4">
        <f>DSTDEV(PlotSort,"SAVI",$BM$35:$BM$36)/SQRT($BH14)</f>
        <v>5.1497094106188798E-3</v>
      </c>
      <c r="BY14" s="17">
        <f>DAVERAGE(PlotSort,"CCCI",$BM$35:$BM$36)</f>
        <v>0.22543650236790685</v>
      </c>
      <c r="BZ14" s="4">
        <f>DSTDEV(PlotSort,"CCCI",$BM$35:$BM$36)/SQRT($BH14)</f>
        <v>3.7211073983524003E-2</v>
      </c>
    </row>
    <row r="15" spans="1:78" ht="13.5" customHeight="1" x14ac:dyDescent="0.2">
      <c r="B15" s="10">
        <v>260</v>
      </c>
      <c r="C15" s="10">
        <v>9.8350000000000009</v>
      </c>
      <c r="D15" s="10">
        <v>260.40978999999999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37.200000000000003</v>
      </c>
      <c r="Q15" s="24">
        <v>1.18</v>
      </c>
      <c r="R15" s="24">
        <v>5.16</v>
      </c>
      <c r="S15" s="24">
        <v>47.11</v>
      </c>
      <c r="T15" s="24">
        <v>122.68</v>
      </c>
      <c r="U15" s="10">
        <v>2</v>
      </c>
      <c r="V15" s="10">
        <v>0</v>
      </c>
      <c r="W15" s="10">
        <v>1</v>
      </c>
      <c r="X15" s="10">
        <v>0</v>
      </c>
      <c r="Y15" s="10">
        <v>0</v>
      </c>
      <c r="Z15" s="10">
        <v>2</v>
      </c>
      <c r="AA15" s="10">
        <v>225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1.3038000000000001</v>
      </c>
      <c r="AK15" s="10">
        <v>5.5999999999999999E-3</v>
      </c>
      <c r="AL15" s="11">
        <v>4.3799999999999999E-2</v>
      </c>
      <c r="AM15" s="11">
        <v>2.0000000000000001E-4</v>
      </c>
      <c r="AN15" s="11">
        <v>2.8831000000000002</v>
      </c>
      <c r="AO15" s="11">
        <v>0.1153</v>
      </c>
      <c r="AP15" s="11">
        <v>0.2442</v>
      </c>
      <c r="AQ15" s="11">
        <v>9.7999999999999997E-3</v>
      </c>
      <c r="AR15" s="11">
        <v>2.5179999999999998</v>
      </c>
      <c r="AS15" s="11">
        <v>0.105</v>
      </c>
      <c r="AT15" s="11">
        <v>4.4299999999999999E-2</v>
      </c>
      <c r="AU15" s="11">
        <v>1.8E-3</v>
      </c>
      <c r="AV15" s="11">
        <v>43.563499999999998</v>
      </c>
      <c r="AW15" s="11">
        <v>1.9510000000000001</v>
      </c>
      <c r="AX15" s="11">
        <v>0.58460000000000001</v>
      </c>
      <c r="AY15" s="11">
        <v>2.6200000000000001E-2</v>
      </c>
      <c r="AZ15" s="11">
        <v>0.41071428571428575</v>
      </c>
      <c r="BA15" s="11">
        <v>13.196388261851016</v>
      </c>
      <c r="BB15" s="11">
        <v>0.85911909683574494</v>
      </c>
      <c r="BC15" s="11">
        <v>0.71791124103109227</v>
      </c>
      <c r="BD15" s="11">
        <v>0.26751373393600675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4.2024999999999993E-2</v>
      </c>
      <c r="BJ15" s="4">
        <f>DSTDEV(PlotSort,"PhxRed",$BN$35:$BN$36)/SQRT($BH15)</f>
        <v>6.306883994040616E-4</v>
      </c>
      <c r="BK15" s="4">
        <f>DAVERAGE(PlotSort,"PhxRedEdge",$BN$35:$BN$36)</f>
        <v>0.25165000000000004</v>
      </c>
      <c r="BL15" s="4">
        <f>DSTDEV(PlotSort,"PhxRedEdge",$BN$35:$BN$36)/SQRT($BH15)</f>
        <v>5.897063433850539E-3</v>
      </c>
      <c r="BM15" s="4">
        <f>DAVERAGE(PlotSort,"TMRed",$BN$35:$BN$36)</f>
        <v>4.4212499999999995E-2</v>
      </c>
      <c r="BN15" s="4">
        <f>DSTDEV(PlotSort,"TMRed",$BN$35:$BN$36)/SQRT($BH15)</f>
        <v>9.440485573165337E-4</v>
      </c>
      <c r="BO15" s="4">
        <f>DAVERAGE(PlotSort,"TMNIR",$BN$35:$BN$36)</f>
        <v>0.566025</v>
      </c>
      <c r="BP15" s="4">
        <f>DSTDEV(PlotSort,"TMNIR",$BN$35:$BN$36)/SQRT($BH15)</f>
        <v>8.8760663343301193E-3</v>
      </c>
      <c r="BQ15" s="4">
        <f>DAVERAGE(PlotSort,"NDRE",$BN$35:$BN$36)</f>
        <v>0.38461291766572275</v>
      </c>
      <c r="BR15" s="4">
        <f>DSTDEV(PlotSort,"NDRE",$BN$35:$BN$36)/SQRT($BH15)</f>
        <v>1.0178526841230608E-2</v>
      </c>
      <c r="BS15" s="4">
        <f>DAVERAGE(PlotSort,"rvi",$BN$35:$BN$36)</f>
        <v>12.839227362968561</v>
      </c>
      <c r="BT15" s="4">
        <f>DSTDEV(PlotSort,"rvi",$BN$35:$BN$36)/SQRT($BH15)</f>
        <v>0.30688065395315434</v>
      </c>
      <c r="BU15" s="17">
        <f>DAVERAGE(PlotSort,"ndvi",$BN$35:$BN$36)</f>
        <v>0.85494192630427179</v>
      </c>
      <c r="BV15" s="4">
        <f>DSTDEV(PlotSort,"ndvi",$BN$35:$BN$36)/SQRT($BH15)</f>
        <v>3.4954647501615017E-3</v>
      </c>
      <c r="BW15" s="17">
        <f>DAVERAGE(PlotSort,"SAVI",$BN$35:$BN$36)</f>
        <v>0.70466352519607978</v>
      </c>
      <c r="BX15" s="4">
        <f>DSTDEV(PlotSort,"SAVI",$BN$35:$BN$36)/SQRT($BH15)</f>
        <v>6.4639502991370125E-3</v>
      </c>
      <c r="BY15" s="17">
        <f>DAVERAGE(PlotSort,"CCCI",$BN$35:$BN$36)</f>
        <v>0.12953537765288475</v>
      </c>
      <c r="BZ15" s="4">
        <f>DSTDEV(PlotSort,"CCCI",$BN$35:$BN$36)/SQRT($BH15)</f>
        <v>5.277401080475505E-2</v>
      </c>
    </row>
    <row r="16" spans="1:78" ht="13.5" customHeight="1" x14ac:dyDescent="0.2">
      <c r="B16" s="10">
        <v>260</v>
      </c>
      <c r="C16" s="10">
        <v>9.8279999999999994</v>
      </c>
      <c r="D16" s="10">
        <v>260.40949999999998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37.200000000000003</v>
      </c>
      <c r="Q16" s="24">
        <v>1.18</v>
      </c>
      <c r="R16" s="24">
        <v>5.16</v>
      </c>
      <c r="S16" s="24">
        <v>47.18</v>
      </c>
      <c r="T16" s="24">
        <v>122.58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2</v>
      </c>
      <c r="AA16" s="10">
        <v>225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1.1426000000000001</v>
      </c>
      <c r="AK16" s="10">
        <v>1.0800000000000001E-2</v>
      </c>
      <c r="AL16" s="11">
        <v>3.8399999999999997E-2</v>
      </c>
      <c r="AM16" s="11">
        <v>4.0000000000000002E-4</v>
      </c>
      <c r="AN16" s="11">
        <v>2.6766999999999999</v>
      </c>
      <c r="AO16" s="11">
        <v>0.1183</v>
      </c>
      <c r="AP16" s="11">
        <v>0.2271</v>
      </c>
      <c r="AQ16" s="11">
        <v>0.01</v>
      </c>
      <c r="AR16" s="11">
        <v>2.2841999999999998</v>
      </c>
      <c r="AS16" s="11">
        <v>7.51E-2</v>
      </c>
      <c r="AT16" s="11">
        <v>4.02E-2</v>
      </c>
      <c r="AU16" s="11">
        <v>1.2999999999999999E-3</v>
      </c>
      <c r="AV16" s="11">
        <v>39.829900000000002</v>
      </c>
      <c r="AW16" s="11">
        <v>0.18099999999999999</v>
      </c>
      <c r="AX16" s="11">
        <v>0.5353</v>
      </c>
      <c r="AY16" s="11">
        <v>2.3999999999999998E-3</v>
      </c>
      <c r="AZ16" s="11">
        <v>0.4042497376705142</v>
      </c>
      <c r="BA16" s="11">
        <v>13.315920398009951</v>
      </c>
      <c r="BB16" s="11">
        <v>0.86029539530842736</v>
      </c>
      <c r="BC16" s="11">
        <v>0.69051603905160386</v>
      </c>
      <c r="BD16" s="11">
        <v>0.22755353009770388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4.0306250000000009E-2</v>
      </c>
      <c r="BJ16" s="4">
        <f>DSTDEV(PlotSort,"PhxRed",$BK$31:$BK$32)/SQRT($BH16)</f>
        <v>7.3220379392170134E-4</v>
      </c>
      <c r="BK16" s="4">
        <f>DAVERAGE(PlotSort,"PhxRedEdge",$BK$31:$BK$32)</f>
        <v>0.24389374999999999</v>
      </c>
      <c r="BL16" s="4">
        <f>DSTDEV(PlotSort,"PhxRedEdge",$BK$31:$BK$32)/SQRT($BH16)</f>
        <v>5.057696023141366E-3</v>
      </c>
      <c r="BM16" s="4">
        <f>DAVERAGE(PlotSort,"TMRed",$BK$31:$BK$32)</f>
        <v>4.2112500000000004E-2</v>
      </c>
      <c r="BN16" s="4">
        <f>DSTDEV(PlotSort,"TMRed",$BK$31:$BK$32)/SQRT($BH16)</f>
        <v>9.9870228296524864E-4</v>
      </c>
      <c r="BO16" s="4">
        <f>DAVERAGE(PlotSort,"TMNIR",$BK$31:$BK$32)</f>
        <v>0.54164374999999998</v>
      </c>
      <c r="BP16" s="4">
        <f>DSTDEV(PlotSort,"TMNIR",$BK$31:$BK$32)/SQRT($BH16)</f>
        <v>6.1537858858727503E-3</v>
      </c>
      <c r="BQ16" s="4">
        <f>DAVERAGE(PlotSort,"NDRE",$BK$31:$BK$32)</f>
        <v>0.37974557010978882</v>
      </c>
      <c r="BR16" s="4">
        <f>DSTDEV(PlotSort,"NDRE",$BK$31:$BK$32)/SQRT($BH16)</f>
        <v>6.8189479093815697E-3</v>
      </c>
      <c r="BS16" s="4">
        <f>DAVERAGE(PlotSort,"rvi",$BK$31:$BK$32)</f>
        <v>12.961509408489558</v>
      </c>
      <c r="BT16" s="4">
        <f>DSTDEV(PlotSort,"rvi",$BK$31:$BK$32)/SQRT($BH16)</f>
        <v>0.30988449230804771</v>
      </c>
      <c r="BU16" s="17">
        <f>DAVERAGE(PlotSort,"ndvi",$BK$31:$BK$32)</f>
        <v>0.85574442958893149</v>
      </c>
      <c r="BV16" s="4">
        <f>DSTDEV(PlotSort,"ndvi",$BK$31:$BK$32)/SQRT($BH16)</f>
        <v>3.041253515305539E-3</v>
      </c>
      <c r="BW16" s="17">
        <f>DAVERAGE(PlotSort,"SAVI",$BK$31:$BK$32)</f>
        <v>0.69107279790225384</v>
      </c>
      <c r="BX16" s="4">
        <f>DSTDEV(PlotSort,"SAVI",$BK$31:$BK$32)/SQRT($BH16)</f>
        <v>4.2058826281723746E-3</v>
      </c>
      <c r="BY16" s="17">
        <f>DAVERAGE(PlotSort,"CCCI",$BK$31:$BK$32)</f>
        <v>9.9308403582040169E-2</v>
      </c>
      <c r="BZ16" s="4">
        <f>DSTDEV(PlotSort,"CCCI",$BK$31:$BK$32)/SQRT($BH16)</f>
        <v>3.2599559484145502E-2</v>
      </c>
    </row>
    <row r="17" spans="2:78" ht="13.5" customHeight="1" x14ac:dyDescent="0.2">
      <c r="B17" s="10">
        <v>260</v>
      </c>
      <c r="C17" s="10">
        <v>9.82</v>
      </c>
      <c r="D17" s="10">
        <v>260.40917000000002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37.200000000000003</v>
      </c>
      <c r="Q17" s="24">
        <v>1.18</v>
      </c>
      <c r="R17" s="24">
        <v>5.16</v>
      </c>
      <c r="S17" s="24">
        <v>47.27</v>
      </c>
      <c r="T17" s="24">
        <v>122.46</v>
      </c>
      <c r="U17" s="10">
        <v>2</v>
      </c>
      <c r="V17" s="10">
        <v>0</v>
      </c>
      <c r="W17" s="10">
        <v>1</v>
      </c>
      <c r="X17" s="10">
        <v>0</v>
      </c>
      <c r="Y17" s="10">
        <v>0</v>
      </c>
      <c r="Z17" s="10">
        <v>2</v>
      </c>
      <c r="AA17" s="10">
        <v>225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1.3340000000000001</v>
      </c>
      <c r="AK17" s="10">
        <v>0.06</v>
      </c>
      <c r="AL17" s="11">
        <v>4.4900000000000002E-2</v>
      </c>
      <c r="AM17" s="11">
        <v>2E-3</v>
      </c>
      <c r="AN17" s="11">
        <v>2.6337999999999999</v>
      </c>
      <c r="AO17" s="11">
        <v>0.161</v>
      </c>
      <c r="AP17" s="11">
        <v>0.22389999999999999</v>
      </c>
      <c r="AQ17" s="11">
        <v>1.37E-2</v>
      </c>
      <c r="AR17" s="11">
        <v>2.5421</v>
      </c>
      <c r="AS17" s="11">
        <v>7.7299999999999994E-2</v>
      </c>
      <c r="AT17" s="11">
        <v>4.48E-2</v>
      </c>
      <c r="AU17" s="11">
        <v>1.4E-3</v>
      </c>
      <c r="AV17" s="11">
        <v>38.806600000000003</v>
      </c>
      <c r="AW17" s="11">
        <v>1.5246</v>
      </c>
      <c r="AX17" s="11">
        <v>0.52239999999999998</v>
      </c>
      <c r="AY17" s="11">
        <v>2.0500000000000001E-2</v>
      </c>
      <c r="AZ17" s="11">
        <v>0.39997320112555274</v>
      </c>
      <c r="BA17" s="11">
        <v>11.660714285714285</v>
      </c>
      <c r="BB17" s="11">
        <v>0.84203102961918197</v>
      </c>
      <c r="BC17" s="11">
        <v>0.67128935532233891</v>
      </c>
      <c r="BD17" s="11">
        <v>0.25360182331819225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4.0037499999999997E-2</v>
      </c>
      <c r="BJ17" s="4">
        <f>DSTDEV(PlotSort,"PhxRed",$BL$31:$BL$32)/SQRT($BH17)</f>
        <v>8.9665466224925954E-4</v>
      </c>
      <c r="BK17" s="4">
        <f>DAVERAGE(PlotSort,"PhxRedEdge",$BL$31:$BL$32)</f>
        <v>0.22678749999999998</v>
      </c>
      <c r="BL17" s="4">
        <f>DSTDEV(PlotSort,"PhxRedEdge",$BL$31:$BL$32)/SQRT($BH17)</f>
        <v>3.5963624562419553E-3</v>
      </c>
      <c r="BM17" s="4">
        <f>DAVERAGE(PlotSort,"TMRed",$BL$31:$BL$32)</f>
        <v>4.0824999999999993E-2</v>
      </c>
      <c r="BN17" s="4">
        <f>DSTDEV(PlotSort,"TMRed",$BL$31:$BL$32)/SQRT($BH17)</f>
        <v>1.0366010161420192E-3</v>
      </c>
      <c r="BO17" s="4">
        <f>DAVERAGE(PlotSort,"TMNIR",$BL$31:$BL$32)</f>
        <v>0.56266250000000007</v>
      </c>
      <c r="BP17" s="4">
        <f>DSTDEV(PlotSort,"TMNIR",$BL$31:$BL$32)/SQRT($BH17)</f>
        <v>6.2928323975244499E-3</v>
      </c>
      <c r="BQ17" s="4">
        <f>DAVERAGE(PlotSort,"NDRE",$BL$31:$BL$32)</f>
        <v>0.42561450267136391</v>
      </c>
      <c r="BR17" s="4">
        <f>DSTDEV(PlotSort,"NDRE",$BL$31:$BL$32)/SQRT($BH17)</f>
        <v>5.4331729185208757E-3</v>
      </c>
      <c r="BS17" s="4">
        <f>DAVERAGE(PlotSort,"rvi",$BL$31:$BL$32)</f>
        <v>13.918815542757386</v>
      </c>
      <c r="BT17" s="4">
        <f>DSTDEV(PlotSort,"rvi",$BL$31:$BL$32)/SQRT($BH17)</f>
        <v>0.39348018333813189</v>
      </c>
      <c r="BU17" s="17">
        <f>DAVERAGE(PlotSort,"ndvi",$BL$31:$BL$32)</f>
        <v>0.86457439512542333</v>
      </c>
      <c r="BV17" s="4">
        <f>DSTDEV(PlotSort,"ndvi",$BL$31:$BL$32)/SQRT($BH17)</f>
        <v>3.4737856059711045E-3</v>
      </c>
      <c r="BW17" s="17">
        <f>DAVERAGE(PlotSort,"SAVI",$BL$31:$BL$32)</f>
        <v>0.70899218279805476</v>
      </c>
      <c r="BX17" s="4">
        <f>DSTDEV(PlotSort,"SAVI",$BL$31:$BL$32)/SQRT($BH17)</f>
        <v>4.9335514539000907E-3</v>
      </c>
      <c r="BY17" s="17">
        <f>DAVERAGE(PlotSort,"CCCI",$BL$31:$BL$32)</f>
        <v>0.33588636186158455</v>
      </c>
      <c r="BZ17" s="4">
        <f>DSTDEV(PlotSort,"CCCI",$BL$31:$BL$32)/SQRT($BH17)</f>
        <v>2.233914103171987E-2</v>
      </c>
    </row>
    <row r="18" spans="2:78" ht="13.5" customHeight="1" x14ac:dyDescent="0.2">
      <c r="B18" s="10">
        <v>260</v>
      </c>
      <c r="C18" s="10">
        <v>9.8960000000000008</v>
      </c>
      <c r="D18" s="10">
        <v>260.41233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37.200000000000003</v>
      </c>
      <c r="Q18" s="24">
        <v>1.18</v>
      </c>
      <c r="R18" s="24">
        <v>5.16</v>
      </c>
      <c r="S18" s="24">
        <v>46.47</v>
      </c>
      <c r="T18" s="24">
        <v>123.58</v>
      </c>
      <c r="U18" s="10">
        <v>2</v>
      </c>
      <c r="V18" s="10">
        <v>0</v>
      </c>
      <c r="W18" s="10">
        <v>1</v>
      </c>
      <c r="X18" s="10">
        <v>0</v>
      </c>
      <c r="Y18" s="10">
        <v>0</v>
      </c>
      <c r="Z18" s="10">
        <v>2</v>
      </c>
      <c r="AA18" s="10">
        <v>225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1.3073999999999999</v>
      </c>
      <c r="AK18" s="10">
        <v>1.3599999999999999E-2</v>
      </c>
      <c r="AL18" s="11">
        <v>4.3400000000000001E-2</v>
      </c>
      <c r="AM18" s="11">
        <v>5.0000000000000001E-4</v>
      </c>
      <c r="AN18" s="11">
        <v>3.3006000000000002</v>
      </c>
      <c r="AO18" s="11">
        <v>1.37E-2</v>
      </c>
      <c r="AP18" s="11">
        <v>0.27539999999999998</v>
      </c>
      <c r="AQ18" s="11">
        <v>1.1000000000000001E-3</v>
      </c>
      <c r="AR18" s="11">
        <v>2.6999</v>
      </c>
      <c r="AS18" s="11">
        <v>1.2500000000000001E-2</v>
      </c>
      <c r="AT18" s="11">
        <v>4.6899999999999997E-2</v>
      </c>
      <c r="AU18" s="11">
        <v>2.0000000000000001E-4</v>
      </c>
      <c r="AV18" s="11">
        <v>44.944600000000001</v>
      </c>
      <c r="AW18" s="11">
        <v>0.50339999999999996</v>
      </c>
      <c r="AX18" s="11">
        <v>0.59540000000000004</v>
      </c>
      <c r="AY18" s="11">
        <v>6.7000000000000002E-3</v>
      </c>
      <c r="AZ18" s="11">
        <v>0.36747818098300422</v>
      </c>
      <c r="BA18" s="11">
        <v>12.695095948827294</v>
      </c>
      <c r="BB18" s="11">
        <v>0.85396232290207053</v>
      </c>
      <c r="BC18" s="11">
        <v>0.72025737547054181</v>
      </c>
      <c r="BD18" s="11">
        <v>3.4946055619218312E-2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3.9462499999999998E-2</v>
      </c>
      <c r="BJ18" s="4">
        <f>DSTDEV(PlotSort,"PhxRed",$BJ$35:$BJ$36)/SQRT($BH18)</f>
        <v>8.9558523696333162E-4</v>
      </c>
      <c r="BK18" s="4">
        <f>DAVERAGE(PlotSort,"PhxRedEdge",$BJ$35:$BJ$36)</f>
        <v>0.23150625</v>
      </c>
      <c r="BL18" s="4">
        <f>DSTDEV(PlotSort,"PhxRedEdge",$BJ$35:$BJ$36)/SQRT($BH18)</f>
        <v>5.2895610147881515E-3</v>
      </c>
      <c r="BM18" s="4">
        <f>DAVERAGE(PlotSort,"TMRed",$BJ$35:$BJ$36)</f>
        <v>4.0306250000000002E-2</v>
      </c>
      <c r="BN18" s="4">
        <f>DSTDEV(PlotSort,"TMRed",$BJ$35:$BJ$36)/SQRT($BH18)</f>
        <v>1.0811825605172637E-3</v>
      </c>
      <c r="BO18" s="4">
        <f>DAVERAGE(PlotSort,"TMNIR",$BJ$35:$BJ$36)</f>
        <v>0.55648124999999993</v>
      </c>
      <c r="BP18" s="4">
        <f>DSTDEV(PlotSort,"TMNIR",$BJ$35:$BJ$36)/SQRT($BH18)</f>
        <v>8.053902877642613E-3</v>
      </c>
      <c r="BQ18" s="4">
        <f>DAVERAGE(PlotSort,"NDRE",$BJ$35:$BJ$36)</f>
        <v>0.41301395748289421</v>
      </c>
      <c r="BR18" s="4">
        <f>DSTDEV(PlotSort,"NDRE",$BJ$35:$BJ$36)/SQRT($BH18)</f>
        <v>6.792090772806454E-3</v>
      </c>
      <c r="BS18" s="4">
        <f>DAVERAGE(PlotSort,"rvi",$BJ$35:$BJ$36)</f>
        <v>13.928194405133759</v>
      </c>
      <c r="BT18" s="4">
        <f>DSTDEV(PlotSort,"rvi",$BJ$35:$BJ$36)/SQRT($BH18)</f>
        <v>0.35844869435003862</v>
      </c>
      <c r="BU18" s="17">
        <f>DAVERAGE(PlotSort,"ndvi",$BJ$35:$BJ$36)</f>
        <v>0.86491672204783387</v>
      </c>
      <c r="BV18" s="4">
        <f>DSTDEV(PlotSort,"ndvi",$BJ$35:$BJ$36)/SQRT($BH18)</f>
        <v>3.0954220106756154E-3</v>
      </c>
      <c r="BW18" s="17">
        <f>DAVERAGE(PlotSort,"SAVI",$BJ$35:$BJ$36)</f>
        <v>0.70539143171339802</v>
      </c>
      <c r="BX18" s="4">
        <f>DSTDEV(PlotSort,"SAVI",$BJ$35:$BJ$36)/SQRT($BH18)</f>
        <v>5.2860533909466333E-3</v>
      </c>
      <c r="BY18" s="17">
        <f>DAVERAGE(PlotSort,"CCCI",$BJ$35:$BJ$36)</f>
        <v>0.26379605320071603</v>
      </c>
      <c r="BZ18" s="4">
        <f>DSTDEV(PlotSort,"CCCI",$BJ$35:$BJ$36)/SQRT($BH18)</f>
        <v>3.3213376750884052E-2</v>
      </c>
    </row>
    <row r="19" spans="2:78" ht="13.5" customHeight="1" x14ac:dyDescent="0.2">
      <c r="B19" s="10">
        <v>260</v>
      </c>
      <c r="C19" s="10">
        <v>9.9039999999999999</v>
      </c>
      <c r="D19" s="10">
        <v>260.41266999999999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37.200000000000003</v>
      </c>
      <c r="Q19" s="24">
        <v>1.18</v>
      </c>
      <c r="R19" s="24">
        <v>5.16</v>
      </c>
      <c r="S19" s="24">
        <v>46.38</v>
      </c>
      <c r="T19" s="24">
        <v>123.69</v>
      </c>
      <c r="U19" s="10">
        <v>2</v>
      </c>
      <c r="V19" s="10">
        <v>0</v>
      </c>
      <c r="W19" s="10">
        <v>1</v>
      </c>
      <c r="X19" s="10">
        <v>0</v>
      </c>
      <c r="Y19" s="10">
        <v>0</v>
      </c>
      <c r="Z19" s="10">
        <v>2</v>
      </c>
      <c r="AA19" s="10">
        <v>225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1.0894999999999999</v>
      </c>
      <c r="AK19" s="10">
        <v>2.2000000000000001E-3</v>
      </c>
      <c r="AL19" s="11">
        <v>3.61E-2</v>
      </c>
      <c r="AM19" s="11">
        <v>1E-4</v>
      </c>
      <c r="AN19" s="11">
        <v>2.6764000000000001</v>
      </c>
      <c r="AO19" s="11">
        <v>3.1399999999999997E-2</v>
      </c>
      <c r="AP19" s="11">
        <v>0.22289999999999999</v>
      </c>
      <c r="AQ19" s="11">
        <v>2.5999999999999999E-3</v>
      </c>
      <c r="AR19" s="11">
        <v>2.0154999999999998</v>
      </c>
      <c r="AS19" s="11">
        <v>6.7000000000000002E-3</v>
      </c>
      <c r="AT19" s="11">
        <v>3.49E-2</v>
      </c>
      <c r="AU19" s="11">
        <v>1E-4</v>
      </c>
      <c r="AV19" s="11">
        <v>45.173400000000001</v>
      </c>
      <c r="AW19" s="11">
        <v>0.624</v>
      </c>
      <c r="AX19" s="11">
        <v>0.59750000000000003</v>
      </c>
      <c r="AY19" s="11">
        <v>8.3000000000000001E-3</v>
      </c>
      <c r="AZ19" s="11">
        <v>0.45660653339834234</v>
      </c>
      <c r="BA19" s="11">
        <v>17.120343839541547</v>
      </c>
      <c r="BB19" s="11">
        <v>0.88962681846932312</v>
      </c>
      <c r="BC19" s="11">
        <v>0.74523136700812431</v>
      </c>
      <c r="BD19" s="11">
        <v>0.43896185792465536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4.0881250000000001E-2</v>
      </c>
      <c r="BJ19" s="4">
        <f>DSTDEV(PlotSort,"PhxRed",$BK$35:$BK$36)/SQRT($BH19)</f>
        <v>6.880054959809553E-4</v>
      </c>
      <c r="BK19" s="4">
        <f>DAVERAGE(PlotSort,"PhxRedEdge",$BK$35:$BK$36)</f>
        <v>0.23917499999999997</v>
      </c>
      <c r="BL19" s="4">
        <f>DSTDEV(PlotSort,"PhxRedEdge",$BK$35:$BK$36)/SQRT($BH19)</f>
        <v>4.2811748776864205E-3</v>
      </c>
      <c r="BM19" s="4">
        <f>DAVERAGE(PlotSort,"TMRed",$BK$35:$BK$36)</f>
        <v>4.2631249999999996E-2</v>
      </c>
      <c r="BN19" s="4">
        <f>DSTDEV(PlotSort,"TMRed",$BK$35:$BK$36)/SQRT($BH19)</f>
        <v>8.8207703509009543E-4</v>
      </c>
      <c r="BO19" s="4">
        <f>DAVERAGE(PlotSort,"TMNIR",$BK$35:$BK$36)</f>
        <v>0.54782500000000012</v>
      </c>
      <c r="BP19" s="4">
        <f>DSTDEV(PlotSort,"TMNIR",$BK$35:$BK$36)/SQRT($BH19)</f>
        <v>4.9831758615030506E-3</v>
      </c>
      <c r="BQ19" s="4">
        <f>DAVERAGE(PlotSort,"NDRE",$BK$35:$BK$36)</f>
        <v>0.39234611529825864</v>
      </c>
      <c r="BR19" s="4">
        <f>DSTDEV(PlotSort,"NDRE",$BK$35:$BK$36)/SQRT($BH19)</f>
        <v>9.2616537731125201E-3</v>
      </c>
      <c r="BS19" s="4">
        <f>DAVERAGE(PlotSort,"rvi",$BK$35:$BK$36)</f>
        <v>12.952130546113187</v>
      </c>
      <c r="BT19" s="4">
        <f>DSTDEV(PlotSort,"rvi",$BK$35:$BK$36)/SQRT($BH19)</f>
        <v>0.34808150295430806</v>
      </c>
      <c r="BU19" s="17">
        <f>DAVERAGE(PlotSort,"ndvi",$BK$35:$BK$36)</f>
        <v>0.85540210266652095</v>
      </c>
      <c r="BV19" s="4">
        <f>DSTDEV(PlotSort,"ndvi",$BK$35:$BK$36)/SQRT($BH19)</f>
        <v>3.3639434601740541E-3</v>
      </c>
      <c r="BW19" s="17">
        <f>DAVERAGE(PlotSort,"SAVI",$BK$35:$BK$36)</f>
        <v>0.69467354898691047</v>
      </c>
      <c r="BX19" s="4">
        <f>DSTDEV(PlotSort,"SAVI",$BK$35:$BK$36)/SQRT($BH19)</f>
        <v>4.5783617530517602E-3</v>
      </c>
      <c r="BY19" s="17">
        <f>DAVERAGE(PlotSort,"CCCI",$BK$35:$BK$36)</f>
        <v>0.17139871224290876</v>
      </c>
      <c r="BZ19" s="4">
        <f>DSTDEV(PlotSort,"CCCI",$BK$35:$BK$36)/SQRT($BH19)</f>
        <v>4.5163061931044891E-2</v>
      </c>
    </row>
    <row r="20" spans="2:78" ht="13.5" customHeight="1" x14ac:dyDescent="0.2">
      <c r="B20" s="10">
        <v>260</v>
      </c>
      <c r="C20" s="10">
        <v>9.9120000000000008</v>
      </c>
      <c r="D20" s="10">
        <v>260.41300000000001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37.200000000000003</v>
      </c>
      <c r="Q20" s="24">
        <v>1.18</v>
      </c>
      <c r="R20" s="24">
        <v>5.16</v>
      </c>
      <c r="S20" s="24">
        <v>46.3</v>
      </c>
      <c r="T20" s="24">
        <v>123.81</v>
      </c>
      <c r="U20" s="10">
        <v>2</v>
      </c>
      <c r="V20" s="10">
        <v>0</v>
      </c>
      <c r="W20" s="10">
        <v>1</v>
      </c>
      <c r="X20" s="10">
        <v>0</v>
      </c>
      <c r="Y20" s="10">
        <v>0</v>
      </c>
      <c r="Z20" s="10">
        <v>2</v>
      </c>
      <c r="AA20" s="10">
        <v>225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1.1237999999999999</v>
      </c>
      <c r="AK20" s="10">
        <v>5.2499999999999998E-2</v>
      </c>
      <c r="AL20" s="11">
        <v>3.7199999999999997E-2</v>
      </c>
      <c r="AM20" s="11">
        <v>1.6999999999999999E-3</v>
      </c>
      <c r="AN20" s="11">
        <v>2.5004</v>
      </c>
      <c r="AO20" s="11">
        <v>4.6100000000000002E-2</v>
      </c>
      <c r="AP20" s="11">
        <v>0.2079</v>
      </c>
      <c r="AQ20" s="11">
        <v>3.8E-3</v>
      </c>
      <c r="AR20" s="11">
        <v>2.1276999999999999</v>
      </c>
      <c r="AS20" s="11">
        <v>4.2000000000000003E-2</v>
      </c>
      <c r="AT20" s="11">
        <v>3.6799999999999999E-2</v>
      </c>
      <c r="AU20" s="11">
        <v>6.9999999999999999E-4</v>
      </c>
      <c r="AV20" s="11">
        <v>41.452300000000001</v>
      </c>
      <c r="AW20" s="11">
        <v>1.1627000000000001</v>
      </c>
      <c r="AX20" s="11">
        <v>0.54730000000000001</v>
      </c>
      <c r="AY20" s="11">
        <v>1.54E-2</v>
      </c>
      <c r="AZ20" s="11">
        <v>0.44941737288135597</v>
      </c>
      <c r="BA20" s="11">
        <v>14.872282608695652</v>
      </c>
      <c r="BB20" s="11">
        <v>0.87399417907892463</v>
      </c>
      <c r="BC20" s="11">
        <v>0.70634627801863292</v>
      </c>
      <c r="BD20" s="11">
        <v>0.44384105634163196</v>
      </c>
      <c r="BE20" s="27"/>
    </row>
    <row r="21" spans="2:78" ht="13.5" customHeight="1" x14ac:dyDescent="0.2">
      <c r="B21" s="10">
        <v>260</v>
      </c>
      <c r="C21" s="10">
        <v>9.92</v>
      </c>
      <c r="D21" s="10">
        <v>260.41332999999997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37.200000000000003</v>
      </c>
      <c r="Q21" s="24">
        <v>1.18</v>
      </c>
      <c r="R21" s="24">
        <v>5.16</v>
      </c>
      <c r="S21" s="24">
        <v>46.22</v>
      </c>
      <c r="T21" s="24">
        <v>123.93</v>
      </c>
      <c r="U21" s="10">
        <v>2</v>
      </c>
      <c r="V21" s="10">
        <v>0</v>
      </c>
      <c r="W21" s="10">
        <v>1</v>
      </c>
      <c r="X21" s="10">
        <v>0</v>
      </c>
      <c r="Y21" s="10">
        <v>0</v>
      </c>
      <c r="Z21" s="10">
        <v>2</v>
      </c>
      <c r="AA21" s="10">
        <v>225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1.2989999999999999</v>
      </c>
      <c r="AK21" s="10">
        <v>5.4899999999999997E-2</v>
      </c>
      <c r="AL21" s="11">
        <v>4.2900000000000001E-2</v>
      </c>
      <c r="AM21" s="11">
        <v>1.8E-3</v>
      </c>
      <c r="AN21" s="11">
        <v>2.7843</v>
      </c>
      <c r="AO21" s="11">
        <v>0.28670000000000001</v>
      </c>
      <c r="AP21" s="11">
        <v>0.23100000000000001</v>
      </c>
      <c r="AQ21" s="11">
        <v>2.3800000000000002E-2</v>
      </c>
      <c r="AR21" s="11">
        <v>2.6015000000000001</v>
      </c>
      <c r="AS21" s="11">
        <v>0.1421</v>
      </c>
      <c r="AT21" s="11">
        <v>4.4900000000000002E-2</v>
      </c>
      <c r="AU21" s="11">
        <v>2.5000000000000001E-3</v>
      </c>
      <c r="AV21" s="11">
        <v>43.116300000000003</v>
      </c>
      <c r="AW21" s="11">
        <v>1.5454000000000001</v>
      </c>
      <c r="AX21" s="11">
        <v>0.56830000000000003</v>
      </c>
      <c r="AY21" s="11">
        <v>2.0400000000000001E-2</v>
      </c>
      <c r="AZ21" s="11">
        <v>0.42199424496434385</v>
      </c>
      <c r="BA21" s="11">
        <v>12.657015590200446</v>
      </c>
      <c r="BB21" s="11">
        <v>0.85355512067840822</v>
      </c>
      <c r="BC21" s="11">
        <v>0.70526410348544732</v>
      </c>
      <c r="BD21" s="11">
        <v>0.3474601522000178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0.2606</v>
      </c>
      <c r="BJ21" s="4"/>
      <c r="BK21" s="4">
        <f>DAVERAGE(PlotSort2,"PhxRedEdge",$BO$31:$BO$32)</f>
        <v>0.28079999999999999</v>
      </c>
      <c r="BL21" s="4"/>
      <c r="BM21" s="4">
        <f>DAVERAGE(PlotSort2,"TMRed",$BO$31:$BO$32)</f>
        <v>0.25290000000000001</v>
      </c>
      <c r="BN21" s="4"/>
      <c r="BO21" s="4">
        <f>DAVERAGE(PlotSort2,"TMNIR",$BO$31:$BO$32)</f>
        <v>0.317</v>
      </c>
      <c r="BP21" s="4"/>
      <c r="BQ21" s="4">
        <f>DAVERAGE(PlotSort2,"NDRE",$BO$31:$BO$32)</f>
        <v>6.0555369688859169E-2</v>
      </c>
      <c r="BR21" s="4"/>
      <c r="BS21" s="4">
        <f>DAVERAGE(PlotSort2,"rvi",$BO$31:$BO$32)</f>
        <v>1.2534598655595097</v>
      </c>
      <c r="BT21" s="4"/>
      <c r="BU21" s="17">
        <f>DAVERAGE(PlotSort2,"ndvi",$BO$31:$BO$32)</f>
        <v>0.11247587296016842</v>
      </c>
      <c r="BV21" s="4"/>
      <c r="BW21" s="17">
        <f>DAVERAGE(PlotSort2,"SAVI",$BO$31:$BO$32)</f>
        <v>8.9868211982428253E-2</v>
      </c>
      <c r="BX21" s="4"/>
      <c r="BY21" s="17">
        <f>DAVERAGE(PlotSort2,"CCCI",$BO$31:$BO$32)</f>
        <v>0.52395745869496146</v>
      </c>
      <c r="BZ21" s="4"/>
    </row>
    <row r="22" spans="2:78" ht="13.5" customHeight="1" x14ac:dyDescent="0.2">
      <c r="B22" s="10">
        <v>260</v>
      </c>
      <c r="C22" s="10">
        <v>9.9280000000000008</v>
      </c>
      <c r="D22" s="10">
        <v>260.41367000000002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37.200000000000003</v>
      </c>
      <c r="Q22" s="24">
        <v>1.18</v>
      </c>
      <c r="R22" s="24">
        <v>5.16</v>
      </c>
      <c r="S22" s="24">
        <v>46.13</v>
      </c>
      <c r="T22" s="24">
        <v>124.05</v>
      </c>
      <c r="U22" s="10">
        <v>2</v>
      </c>
      <c r="V22" s="10">
        <v>0</v>
      </c>
      <c r="W22" s="10">
        <v>1</v>
      </c>
      <c r="X22" s="10">
        <v>0</v>
      </c>
      <c r="Y22" s="10">
        <v>0</v>
      </c>
      <c r="Z22" s="10">
        <v>2</v>
      </c>
      <c r="AA22" s="10">
        <v>225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1.0790999999999999</v>
      </c>
      <c r="AK22" s="10">
        <v>1.17E-2</v>
      </c>
      <c r="AL22" s="11">
        <v>3.56E-2</v>
      </c>
      <c r="AM22" s="11">
        <v>4.0000000000000002E-4</v>
      </c>
      <c r="AN22" s="11">
        <v>2.4344999999999999</v>
      </c>
      <c r="AO22" s="11">
        <v>3.6900000000000002E-2</v>
      </c>
      <c r="AP22" s="11">
        <v>0.2016</v>
      </c>
      <c r="AQ22" s="11">
        <v>3.0999999999999999E-3</v>
      </c>
      <c r="AR22" s="11">
        <v>2.0884</v>
      </c>
      <c r="AS22" s="11">
        <v>3.3099999999999997E-2</v>
      </c>
      <c r="AT22" s="11">
        <v>3.5999999999999997E-2</v>
      </c>
      <c r="AU22" s="11">
        <v>5.9999999999999995E-4</v>
      </c>
      <c r="AV22" s="11">
        <v>39.669800000000002</v>
      </c>
      <c r="AW22" s="11">
        <v>6.6600000000000006E-2</v>
      </c>
      <c r="AX22" s="11">
        <v>0.52200000000000002</v>
      </c>
      <c r="AY22" s="11">
        <v>8.9999999999999998E-4</v>
      </c>
      <c r="AZ22" s="11">
        <v>0.44278606965174133</v>
      </c>
      <c r="BA22" s="11">
        <v>14.500000000000002</v>
      </c>
      <c r="BB22" s="11">
        <v>0.87096774193548387</v>
      </c>
      <c r="BC22" s="11">
        <v>0.68903591682419663</v>
      </c>
      <c r="BD22" s="11">
        <v>0.41534452188178617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0.34370000000000001</v>
      </c>
      <c r="BJ22" s="4">
        <f>DSTDEV(PlotSort2,"PhxRed",$BP$31:$BP$32)/SQRT($BH22)</f>
        <v>1.2999999999999956E-3</v>
      </c>
      <c r="BK22" s="4">
        <f>DAVERAGE(PlotSort2,"PhxRedEdge",$BP$31:$BP$32)</f>
        <v>0.37130000000000002</v>
      </c>
      <c r="BL22" s="4">
        <f>DSTDEV(PlotSort2,"PhxRedEdge",$BP$31:$BP$32)/SQRT($BH22)</f>
        <v>2.0000000000000018E-3</v>
      </c>
      <c r="BM22" s="4">
        <f>DAVERAGE(PlotSort2,"TMRed",$BP$31:$BP$32)</f>
        <v>0.33730000000000004</v>
      </c>
      <c r="BN22" s="4">
        <f>DSTDEV(PlotSort2,"TMRed",$BP$31:$BP$32)/SQRT($BH22)</f>
        <v>1.7999999999999958E-3</v>
      </c>
      <c r="BO22" s="4">
        <f>DAVERAGE(PlotSort2,"TMNIR",$BP$31:$BP$32)</f>
        <v>0.40959999999999996</v>
      </c>
      <c r="BP22" s="4">
        <f>DSTDEV(PlotSort2,"TMNIR",$BP$31:$BP$32)/SQRT($BH22)</f>
        <v>2.1000000000000185E-3</v>
      </c>
      <c r="BQ22" s="4">
        <f>DAVERAGE(PlotSort2,"NDRE",$BP$31:$BP$32)</f>
        <v>4.9046652279152725E-2</v>
      </c>
      <c r="BR22" s="4">
        <f>DSTDEV(PlotSort2,"NDRE",$BP$31:$BP$32)/SQRT($BH22)</f>
        <v>1.2945482692343704E-4</v>
      </c>
      <c r="BS22" s="4">
        <f>DAVERAGE(PlotSort2,"rvi",$BP$31:$BP$32)</f>
        <v>1.214350601948438</v>
      </c>
      <c r="BT22" s="4">
        <f>DSTDEV(PlotSort2,"rvi",$BP$31:$BP$32)/SQRT($BH22)</f>
        <v>2.5446511564530816E-4</v>
      </c>
      <c r="BU22" s="17">
        <f>DAVERAGE(PlotSort2,"ndvi",$BP$31:$BP$32)</f>
        <v>9.6800649069883976E-2</v>
      </c>
      <c r="BV22" s="4">
        <f>DSTDEV(PlotSort2,"ndvi",$BP$31:$BP$32)/SQRT($BH22)</f>
        <v>1.0379238368258409E-4</v>
      </c>
      <c r="BW22" s="17">
        <f>DAVERAGE(PlotSort2,"SAVI",$BP$31:$BP$32)</f>
        <v>8.697542181209976E-2</v>
      </c>
      <c r="BX22" s="4">
        <f>DSTDEV(PlotSort2,"SAVI",$BP$31:$BP$32)/SQRT($BH22)</f>
        <v>8.885704942886151E-5</v>
      </c>
      <c r="BY22" s="17">
        <f>DAVERAGE(PlotSort2,"CCCI",$BP$31:$BP$32)</f>
        <v>0.46183880489343543</v>
      </c>
      <c r="BZ22" s="4">
        <f>DSTDEV(PlotSort2,"CCCI",$BP$31:$BP$32)/SQRT($BH22)</f>
        <v>1.462069099712443E-3</v>
      </c>
    </row>
    <row r="23" spans="2:78" ht="13.5" customHeight="1" x14ac:dyDescent="0.2">
      <c r="B23" s="10">
        <v>260</v>
      </c>
      <c r="C23" s="10">
        <v>9.9350000000000005</v>
      </c>
      <c r="D23" s="10">
        <v>260.41395999999997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37.200000000000003</v>
      </c>
      <c r="Q23" s="24">
        <v>1.18</v>
      </c>
      <c r="R23" s="24">
        <v>5.16</v>
      </c>
      <c r="S23" s="24">
        <v>46.06</v>
      </c>
      <c r="T23" s="24">
        <v>124.16</v>
      </c>
      <c r="U23" s="10">
        <v>2</v>
      </c>
      <c r="V23" s="10">
        <v>0</v>
      </c>
      <c r="W23" s="10">
        <v>1</v>
      </c>
      <c r="X23" s="10">
        <v>0</v>
      </c>
      <c r="Y23" s="10">
        <v>0</v>
      </c>
      <c r="Z23" s="10">
        <v>2</v>
      </c>
      <c r="AA23" s="10">
        <v>225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1.0960000000000001</v>
      </c>
      <c r="AK23" s="10">
        <v>1.6400000000000001E-2</v>
      </c>
      <c r="AL23" s="11">
        <v>3.61E-2</v>
      </c>
      <c r="AM23" s="11">
        <v>5.0000000000000001E-4</v>
      </c>
      <c r="AN23" s="11">
        <v>2.6185999999999998</v>
      </c>
      <c r="AO23" s="11">
        <v>4.2900000000000001E-2</v>
      </c>
      <c r="AP23" s="11">
        <v>0.2165</v>
      </c>
      <c r="AQ23" s="11">
        <v>3.5000000000000001E-3</v>
      </c>
      <c r="AR23" s="11">
        <v>2.0857000000000001</v>
      </c>
      <c r="AS23" s="11">
        <v>5.5399999999999998E-2</v>
      </c>
      <c r="AT23" s="11">
        <v>3.5900000000000001E-2</v>
      </c>
      <c r="AU23" s="11">
        <v>1E-3</v>
      </c>
      <c r="AV23" s="11">
        <v>40.4726</v>
      </c>
      <c r="AW23" s="11">
        <v>1.2146999999999999</v>
      </c>
      <c r="AX23" s="11">
        <v>0.53180000000000005</v>
      </c>
      <c r="AY23" s="11">
        <v>1.6E-2</v>
      </c>
      <c r="AZ23" s="11">
        <v>0.42135507149538953</v>
      </c>
      <c r="BA23" s="11">
        <v>14.813370473537605</v>
      </c>
      <c r="BB23" s="11">
        <v>0.87352474898714105</v>
      </c>
      <c r="BC23" s="11">
        <v>0.69668446192750766</v>
      </c>
      <c r="BD23" s="11">
        <v>0.28779884474254847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0.16070000000000001</v>
      </c>
      <c r="BJ23" s="4">
        <f>DSTDEV(PlotSort2,"PhxRed",$BQ$31:$BQ$32)/SQRT($BH23)</f>
        <v>4.7999999999999978E-3</v>
      </c>
      <c r="BK23" s="4">
        <f>DAVERAGE(PlotSort2,"PhxRedEdge",$BQ$31:$BQ$32)</f>
        <v>0.21195</v>
      </c>
      <c r="BL23" s="4">
        <f>DSTDEV(PlotSort2,"PhxRedEdge",$BQ$31:$BQ$32)/SQRT($BH23)</f>
        <v>1.0499999999999954E-3</v>
      </c>
      <c r="BM23" s="4">
        <f>DAVERAGE(PlotSort2,"TMRed",$BQ$31:$BQ$32)</f>
        <v>0.16239999999999999</v>
      </c>
      <c r="BN23" s="4">
        <f>DSTDEV(PlotSort2,"TMRed",$BQ$31:$BQ$32)/SQRT($BH23)</f>
        <v>4.2999999999999974E-3</v>
      </c>
      <c r="BO23" s="4">
        <f>DAVERAGE(PlotSort2,"TMNIR",$BQ$31:$BQ$32)</f>
        <v>0.24049999999999999</v>
      </c>
      <c r="BP23" s="4">
        <f>DSTDEV(PlotSort2,"TMNIR",$BQ$31:$BQ$32)/SQRT($BH23)</f>
        <v>8.9999999999999792E-4</v>
      </c>
      <c r="BQ23" s="4">
        <f>DAVERAGE(PlotSort2,"NDRE",$BQ$31:$BQ$32)</f>
        <v>6.3103496115427316E-2</v>
      </c>
      <c r="BR23" s="4">
        <f>DSTDEV(PlotSort2,"NDRE",$BQ$31:$BQ$32)/SQRT($BH23)</f>
        <v>6.0349611542730164E-4</v>
      </c>
      <c r="BS23" s="4">
        <f>DAVERAGE(PlotSort2,"rvi",$BQ$31:$BQ$32)</f>
        <v>1.481803449556768</v>
      </c>
      <c r="BT23" s="4">
        <f>DSTDEV(PlotSort2,"rvi",$BQ$31:$BQ$32)/SQRT($BH23)</f>
        <v>3.36930716323528E-2</v>
      </c>
      <c r="BU23" s="17">
        <f>DAVERAGE(PlotSort2,"ndvi",$BQ$31:$BQ$32)</f>
        <v>0.19398585483289515</v>
      </c>
      <c r="BV23" s="4">
        <f>DSTDEV(PlotSort2,"ndvi",$BQ$31:$BQ$32)/SQRT($BH23)</f>
        <v>1.0942483110278121E-2</v>
      </c>
      <c r="BW23" s="17">
        <f>DAVERAGE(PlotSort2,"SAVI",$BQ$31:$BQ$32)</f>
        <v>0.12978542344696994</v>
      </c>
      <c r="BX23" s="4">
        <f>DSTDEV(PlotSort2,"SAVI",$BQ$31:$BQ$32)/SQRT($BH23)</f>
        <v>6.395928897911434E-3</v>
      </c>
      <c r="BY23" s="17">
        <f>DAVERAGE(PlotSort2,"CCCI",$BQ$31:$BQ$32)</f>
        <v>-7.5791127104928566E-2</v>
      </c>
      <c r="BZ23" s="4">
        <f>DSTDEV(PlotSort2,"CCCI",$BQ$31:$BQ$32)/SQRT($BH23)</f>
        <v>6.1016026450324119E-2</v>
      </c>
    </row>
    <row r="24" spans="2:78" ht="13.5" customHeight="1" x14ac:dyDescent="0.2">
      <c r="B24" s="10">
        <v>260</v>
      </c>
      <c r="C24" s="10">
        <v>9.9429999999999996</v>
      </c>
      <c r="D24" s="10">
        <v>260.41428999999999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37.200000000000003</v>
      </c>
      <c r="Q24" s="24">
        <v>1.18</v>
      </c>
      <c r="R24" s="24">
        <v>5.16</v>
      </c>
      <c r="S24" s="24">
        <v>45.98</v>
      </c>
      <c r="T24" s="24">
        <v>124.28</v>
      </c>
      <c r="U24" s="10">
        <v>2</v>
      </c>
      <c r="V24" s="10">
        <v>0</v>
      </c>
      <c r="W24" s="10">
        <v>1</v>
      </c>
      <c r="X24" s="10">
        <v>0</v>
      </c>
      <c r="Y24" s="10">
        <v>0</v>
      </c>
      <c r="Z24" s="10">
        <v>2</v>
      </c>
      <c r="AA24" s="10">
        <v>225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1.21</v>
      </c>
      <c r="AK24" s="10">
        <v>7.6899999999999996E-2</v>
      </c>
      <c r="AL24" s="11">
        <v>3.9800000000000002E-2</v>
      </c>
      <c r="AM24" s="11">
        <v>2.5000000000000001E-3</v>
      </c>
      <c r="AN24" s="11">
        <v>2.9502000000000002</v>
      </c>
      <c r="AO24" s="11">
        <v>0.1096</v>
      </c>
      <c r="AP24" s="11">
        <v>0.24340000000000001</v>
      </c>
      <c r="AQ24" s="11">
        <v>8.9999999999999993E-3</v>
      </c>
      <c r="AR24" s="11">
        <v>2.4218000000000002</v>
      </c>
      <c r="AS24" s="11">
        <v>0.13320000000000001</v>
      </c>
      <c r="AT24" s="11">
        <v>4.1599999999999998E-2</v>
      </c>
      <c r="AU24" s="11">
        <v>2.3E-3</v>
      </c>
      <c r="AV24" s="11">
        <v>41.165300000000002</v>
      </c>
      <c r="AW24" s="11">
        <v>1.8532999999999999</v>
      </c>
      <c r="AX24" s="11">
        <v>0.54</v>
      </c>
      <c r="AY24" s="11">
        <v>2.4299999999999999E-2</v>
      </c>
      <c r="AZ24" s="11">
        <v>0.37860607607863161</v>
      </c>
      <c r="BA24" s="11">
        <v>12.980769230769232</v>
      </c>
      <c r="BB24" s="11">
        <v>0.85694635488308124</v>
      </c>
      <c r="BC24" s="11">
        <v>0.69119822485207116</v>
      </c>
      <c r="BD24" s="11">
        <v>9.0680544191854909E-2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0.68300000000000005</v>
      </c>
      <c r="BJ24" s="4"/>
      <c r="BK24" s="4">
        <f>DAVERAGE(PlotSort2,"PhxRedEdge",$BR$31:$BR$32)</f>
        <v>0.67449999999999999</v>
      </c>
      <c r="BL24" s="4"/>
      <c r="BM24" s="4">
        <f>DAVERAGE(PlotSort2,"TMRed",$BR$31:$BR$32)</f>
        <v>0.6845</v>
      </c>
      <c r="BN24" s="4"/>
      <c r="BO24" s="4">
        <f>DAVERAGE(PlotSort2,"TMNIR",$BR$31:$BR$32)</f>
        <v>0.65690000000000004</v>
      </c>
      <c r="BP24" s="4"/>
      <c r="BQ24" s="4">
        <f>DAVERAGE(PlotSort2,"NDRE",$BR$31:$BR$32)</f>
        <v>-1.3219167793300247E-2</v>
      </c>
      <c r="BR24" s="4"/>
      <c r="BS24" s="4">
        <f>DAVERAGE(PlotSort2,"rvi",$BR$31:$BR$32)</f>
        <v>23.991964937910886</v>
      </c>
      <c r="BT24" s="4"/>
      <c r="BU24" s="17">
        <f>DAVERAGE(PlotSort2,"ndvi",$BR$31:$BR$32)</f>
        <v>-2.0575518115401786E-2</v>
      </c>
      <c r="BV24" s="4"/>
      <c r="BW24" s="17">
        <f>DAVERAGE(PlotSort2,"SAVI",$BR$31:$BR$32)</f>
        <v>-2.2482893450635349E-2</v>
      </c>
      <c r="BX24" s="4"/>
      <c r="BY24" s="17">
        <f>DAVERAGE(PlotSort2,"CCCI",$BR$31:$BR$32)</f>
        <v>0.42144294061237247</v>
      </c>
      <c r="BZ24" s="4"/>
    </row>
    <row r="25" spans="2:78" ht="13.5" customHeight="1" x14ac:dyDescent="0.2">
      <c r="B25" s="10">
        <v>260</v>
      </c>
      <c r="C25" s="10">
        <v>9.9510000000000005</v>
      </c>
      <c r="D25" s="10">
        <v>260.41462999999999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37.200000000000003</v>
      </c>
      <c r="Q25" s="24">
        <v>1.18</v>
      </c>
      <c r="R25" s="24">
        <v>5.16</v>
      </c>
      <c r="S25" s="24">
        <v>45.89</v>
      </c>
      <c r="T25" s="24">
        <v>124.4</v>
      </c>
      <c r="U25" s="10">
        <v>2</v>
      </c>
      <c r="V25" s="10">
        <v>0</v>
      </c>
      <c r="W25" s="10">
        <v>1</v>
      </c>
      <c r="X25" s="10">
        <v>0</v>
      </c>
      <c r="Y25" s="10">
        <v>0</v>
      </c>
      <c r="Z25" s="10">
        <v>2</v>
      </c>
      <c r="AA25" s="10">
        <v>225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1.1789000000000001</v>
      </c>
      <c r="AK25" s="10">
        <v>1.47E-2</v>
      </c>
      <c r="AL25" s="11">
        <v>3.8699999999999998E-2</v>
      </c>
      <c r="AM25" s="11">
        <v>5.0000000000000001E-4</v>
      </c>
      <c r="AN25" s="11">
        <v>2.5253000000000001</v>
      </c>
      <c r="AO25" s="11">
        <v>1.38E-2</v>
      </c>
      <c r="AP25" s="11">
        <v>0.20799999999999999</v>
      </c>
      <c r="AQ25" s="11">
        <v>1.1000000000000001E-3</v>
      </c>
      <c r="AR25" s="11">
        <v>2.2827999999999999</v>
      </c>
      <c r="AS25" s="11">
        <v>6.7500000000000004E-2</v>
      </c>
      <c r="AT25" s="11">
        <v>3.9199999999999999E-2</v>
      </c>
      <c r="AU25" s="11">
        <v>1.1999999999999999E-3</v>
      </c>
      <c r="AV25" s="11">
        <v>38.9251</v>
      </c>
      <c r="AW25" s="11">
        <v>0.54500000000000004</v>
      </c>
      <c r="AX25" s="11">
        <v>0.50980000000000003</v>
      </c>
      <c r="AY25" s="11">
        <v>7.1000000000000004E-3</v>
      </c>
      <c r="AZ25" s="11">
        <v>0.4204513792142659</v>
      </c>
      <c r="BA25" s="11">
        <v>13.005102040816327</v>
      </c>
      <c r="BB25" s="11">
        <v>0.85719489981785058</v>
      </c>
      <c r="BC25" s="11">
        <v>0.67292659675881805</v>
      </c>
      <c r="BD25" s="11">
        <v>0.32829936648691238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1.0021</v>
      </c>
      <c r="BJ25" s="4">
        <f>DSTDEV(PlotSort2,"PhxRed",$BS$31:$BS$32)/SQRT($BH25)</f>
        <v>3.4078341117685582E-3</v>
      </c>
      <c r="BK25" s="4">
        <f>DAVERAGE(PlotSort2,"PhxRedEdge",$BS$31:$BS$32)</f>
        <v>1.0018666666666667</v>
      </c>
      <c r="BL25" s="4">
        <f>DSTDEV(PlotSort2,"PhxRedEdge",$BS$31:$BS$32)/SQRT($BH25)</f>
        <v>3.4089750822074326E-3</v>
      </c>
      <c r="BM25" s="4">
        <f>DAVERAGE(PlotSort2,"TMRed",$BS$31:$BS$32)</f>
        <v>1.0021</v>
      </c>
      <c r="BN25" s="4">
        <f>DSTDEV(PlotSort2,"TMRed",$BS$31:$BS$32)/SQRT($BH25)</f>
        <v>3.4078341117685582E-3</v>
      </c>
      <c r="BO25" s="4">
        <f>DAVERAGE(PlotSort2,"TMNIR",$BS$31:$BS$32)</f>
        <v>1.0018666666666667</v>
      </c>
      <c r="BP25" s="4">
        <f>DSTDEV(PlotSort2,"TMNIR",$BS$31:$BS$32)/SQRT($BH25)</f>
        <v>3.4089750822074326E-3</v>
      </c>
      <c r="BQ25" s="4">
        <f>DAVERAGE(PlotSort2,"NDRE",$BS$31:$BS$32)</f>
        <v>0.72542103740783326</v>
      </c>
      <c r="BR25" s="4">
        <f>DSTDEV(PlotSort2,"NDRE",$BS$31:$BS$32)/SQRT($BH25)</f>
        <v>8.7528740348619312E-4</v>
      </c>
      <c r="BS25" s="4">
        <f>DAVERAGE(PlotSort2,"rvi",$BS$31:$BS$32)</f>
        <v>1.3085177549735851</v>
      </c>
      <c r="BT25" s="4">
        <f>DSTDEV(PlotSort2,"rvi",$BS$31:$BS$32)/SQRT($BH25)</f>
        <v>1.4937309503648911E-3</v>
      </c>
      <c r="BU25" s="17">
        <f>DAVERAGE(PlotSort2,"ndvi",$BS$31:$BS$32)</f>
        <v>0.13364249789148638</v>
      </c>
      <c r="BV25" s="4">
        <f>DSTDEV(PlotSort2,"ndvi",$BS$31:$BS$32)/SQRT($BH25)</f>
        <v>5.6093504670719934E-4</v>
      </c>
      <c r="BW25" s="17">
        <f>DAVERAGE(PlotSort2,"SAVI",$BS$31:$BS$32)</f>
        <v>0.19972969543721977</v>
      </c>
      <c r="BX25" s="4">
        <f>DSTDEV(PlotSort2,"SAVI",$BS$31:$BS$32)/SQRT($BH25)</f>
        <v>8.171334145133188E-4</v>
      </c>
      <c r="BY25" s="17">
        <f>DAVERAGE(PlotSort2,"CCCI",$BS$31:$BS$32)</f>
        <v>11.855780302302412</v>
      </c>
      <c r="BZ25" s="4">
        <f>DSTDEV(PlotSort2,"CCCI",$BS$31:$BS$32)/SQRT($BH25)</f>
        <v>1.2552866565771514E-2</v>
      </c>
    </row>
    <row r="26" spans="2:78" ht="13.5" customHeight="1" x14ac:dyDescent="0.2">
      <c r="B26" s="10">
        <v>260</v>
      </c>
      <c r="C26" s="10">
        <v>10.173</v>
      </c>
      <c r="D26" s="10">
        <v>260.42387000000002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37.200000000000003</v>
      </c>
      <c r="Q26" s="24">
        <v>1.18</v>
      </c>
      <c r="R26" s="24">
        <v>5.16</v>
      </c>
      <c r="S26" s="24">
        <v>43.64</v>
      </c>
      <c r="T26" s="24">
        <v>127.88</v>
      </c>
      <c r="U26" s="10">
        <v>2</v>
      </c>
      <c r="V26" s="10">
        <v>0</v>
      </c>
      <c r="W26" s="10">
        <v>1</v>
      </c>
      <c r="X26" s="10">
        <v>0</v>
      </c>
      <c r="Y26" s="10">
        <v>0</v>
      </c>
      <c r="Z26" s="10">
        <v>2</v>
      </c>
      <c r="AA26" s="10">
        <v>225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1.3280000000000001</v>
      </c>
      <c r="AK26" s="10">
        <v>0.1331</v>
      </c>
      <c r="AL26" s="11">
        <v>4.1700000000000001E-2</v>
      </c>
      <c r="AM26" s="11">
        <v>4.1999999999999997E-3</v>
      </c>
      <c r="AN26" s="11">
        <v>3.129</v>
      </c>
      <c r="AO26" s="11">
        <v>6.2700000000000006E-2</v>
      </c>
      <c r="AP26" s="11">
        <v>0.246</v>
      </c>
      <c r="AQ26" s="11">
        <v>4.8999999999999998E-3</v>
      </c>
      <c r="AR26" s="11">
        <v>2.6600999999999999</v>
      </c>
      <c r="AS26" s="11">
        <v>0.25340000000000001</v>
      </c>
      <c r="AT26" s="11">
        <v>4.3700000000000003E-2</v>
      </c>
      <c r="AU26" s="11">
        <v>4.1999999999999997E-3</v>
      </c>
      <c r="AV26" s="11">
        <v>41.167400000000001</v>
      </c>
      <c r="AW26" s="11">
        <v>0.39100000000000001</v>
      </c>
      <c r="AX26" s="11">
        <v>0.51719999999999999</v>
      </c>
      <c r="AY26" s="11">
        <v>4.8999999999999998E-3</v>
      </c>
      <c r="AZ26" s="11">
        <v>0.35534591194968551</v>
      </c>
      <c r="BA26" s="11">
        <v>11.835240274599542</v>
      </c>
      <c r="BB26" s="11">
        <v>0.84417899803886609</v>
      </c>
      <c r="BC26" s="11">
        <v>0.66947874446224909</v>
      </c>
      <c r="BD26" s="11">
        <v>-9.6227772716903758E-3</v>
      </c>
      <c r="BE26" s="27"/>
    </row>
    <row r="27" spans="2:78" ht="13.5" customHeight="1" x14ac:dyDescent="0.2">
      <c r="B27" s="10">
        <v>260</v>
      </c>
      <c r="C27" s="10">
        <v>10.164999999999999</v>
      </c>
      <c r="D27" s="10">
        <v>260.42354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37.200000000000003</v>
      </c>
      <c r="Q27" s="24">
        <v>1.18</v>
      </c>
      <c r="R27" s="24">
        <v>5.16</v>
      </c>
      <c r="S27" s="24">
        <v>43.72</v>
      </c>
      <c r="T27" s="24">
        <v>127.75</v>
      </c>
      <c r="U27" s="10">
        <v>2</v>
      </c>
      <c r="V27" s="10">
        <v>0</v>
      </c>
      <c r="W27" s="10">
        <v>1</v>
      </c>
      <c r="X27" s="10">
        <v>0</v>
      </c>
      <c r="Y27" s="10">
        <v>0</v>
      </c>
      <c r="Z27" s="10">
        <v>2</v>
      </c>
      <c r="AA27" s="10">
        <v>225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1.355</v>
      </c>
      <c r="AK27" s="10">
        <v>5.5500000000000001E-2</v>
      </c>
      <c r="AL27" s="11">
        <v>4.2700000000000002E-2</v>
      </c>
      <c r="AM27" s="11">
        <v>1.6999999999999999E-3</v>
      </c>
      <c r="AN27" s="11">
        <v>3.0318999999999998</v>
      </c>
      <c r="AO27" s="11">
        <v>8.7400000000000005E-2</v>
      </c>
      <c r="AP27" s="11">
        <v>0.2387</v>
      </c>
      <c r="AQ27" s="11">
        <v>6.8999999999999999E-3</v>
      </c>
      <c r="AR27" s="11">
        <v>2.6619000000000002</v>
      </c>
      <c r="AS27" s="11">
        <v>0.20960000000000001</v>
      </c>
      <c r="AT27" s="11">
        <v>4.3799999999999999E-2</v>
      </c>
      <c r="AU27" s="11">
        <v>3.3999999999999998E-3</v>
      </c>
      <c r="AV27" s="11">
        <v>40.637</v>
      </c>
      <c r="AW27" s="11">
        <v>1.0170999999999999</v>
      </c>
      <c r="AX27" s="11">
        <v>0.51119999999999999</v>
      </c>
      <c r="AY27" s="11">
        <v>1.2800000000000001E-2</v>
      </c>
      <c r="AZ27" s="11">
        <v>0.36338178423789835</v>
      </c>
      <c r="BA27" s="11">
        <v>11.671232876712329</v>
      </c>
      <c r="BB27" s="11">
        <v>0.84216216216216222</v>
      </c>
      <c r="BC27" s="11">
        <v>0.66454976303317537</v>
      </c>
      <c r="BD27" s="11">
        <v>4.1933835171667239E-2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0.10885</v>
      </c>
      <c r="BJ27" s="4">
        <f>DSTDEV(PlotSort2,"PhxRed",$BT$31:$BT$32)/SQRT($BH27)</f>
        <v>5.949999999999997E-3</v>
      </c>
      <c r="BK27" s="4">
        <f>DAVERAGE(PlotSort2,"PhxRedEdge",$BT$31:$BT$32)</f>
        <v>0.22005000000000002</v>
      </c>
      <c r="BL27" s="4">
        <f>DSTDEV(PlotSort2,"PhxRedEdge",$BT$31:$BT$32)/SQRT($BH27)</f>
        <v>5.949999999999997E-3</v>
      </c>
      <c r="BM27" s="4">
        <f>DAVERAGE(PlotSort2,"TMRed",$BT$31:$BT$32)</f>
        <v>0.11085</v>
      </c>
      <c r="BN27" s="4">
        <f>DSTDEV(PlotSort2,"TMRed",$BT$31:$BT$32)/SQRT($BH27)</f>
        <v>5.8500000000000002E-3</v>
      </c>
      <c r="BO27" s="4">
        <f>DAVERAGE(PlotSort2,"TMNIR",$BT$31:$BT$32)</f>
        <v>0.39710000000000001</v>
      </c>
      <c r="BP27" s="4">
        <f>DSTDEV(PlotSort2,"TMNIR",$BT$31:$BT$32)/SQRT($BH27)</f>
        <v>7.5000000000000058E-3</v>
      </c>
      <c r="BQ27" s="4">
        <f>DAVERAGE(PlotSort2,"NDRE",$BT$31:$BT$32)</f>
        <v>0.286964816447217</v>
      </c>
      <c r="BR27" s="4">
        <f>DSTDEV(PlotSort2,"NDRE",$BT$31:$BT$32)/SQRT($BH27)</f>
        <v>3.7424885055741264E-3</v>
      </c>
      <c r="BS27" s="4">
        <f>DAVERAGE(PlotSort2,"rvi",$BT$31:$BT$32)</f>
        <v>3.5887428081772557</v>
      </c>
      <c r="BT27" s="4">
        <f>DSTDEV(PlotSort2,"rvi",$BT$31:$BT$32)/SQRT($BH27)</f>
        <v>0.12173338229893503</v>
      </c>
      <c r="BU27" s="17">
        <f>DAVERAGE(PlotSort2,"ndvi",$BT$31:$BT$32)</f>
        <v>0.56384381979512643</v>
      </c>
      <c r="BV27" s="4">
        <f>DSTDEV(PlotSort2,"ndvi",$BT$31:$BT$32)/SQRT($BH27)</f>
        <v>1.1570656549394485E-2</v>
      </c>
      <c r="BW27" s="17">
        <f>DAVERAGE(PlotSort2,"SAVI",$BT$31:$BT$32)</f>
        <v>0.42603060541414978</v>
      </c>
      <c r="BX27" s="4">
        <f>DSTDEV(PlotSort2,"SAVI",$BT$31:$BT$32)/SQRT($BH27)</f>
        <v>3.1871705761981617E-3</v>
      </c>
      <c r="BY27" s="17">
        <f>DAVERAGE(PlotSort2,"CCCI",$BT$31:$BT$32)</f>
        <v>0.42603923646297903</v>
      </c>
      <c r="BZ27" s="4">
        <f>DSTDEV(PlotSort2,"CCCI",$BT$31:$BT$32)/SQRT($BH27)</f>
        <v>1.7200999317331711E-2</v>
      </c>
    </row>
    <row r="28" spans="2:78" ht="13.5" customHeight="1" x14ac:dyDescent="0.2">
      <c r="B28" s="10">
        <v>260</v>
      </c>
      <c r="C28" s="10">
        <v>10.157</v>
      </c>
      <c r="D28" s="10">
        <v>260.42320999999998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37.200000000000003</v>
      </c>
      <c r="Q28" s="24">
        <v>1.18</v>
      </c>
      <c r="R28" s="24">
        <v>5.16</v>
      </c>
      <c r="S28" s="24">
        <v>43.8</v>
      </c>
      <c r="T28" s="24">
        <v>127.62</v>
      </c>
      <c r="U28" s="10">
        <v>2</v>
      </c>
      <c r="V28" s="10">
        <v>0</v>
      </c>
      <c r="W28" s="10">
        <v>1</v>
      </c>
      <c r="X28" s="10">
        <v>0</v>
      </c>
      <c r="Y28" s="10">
        <v>0</v>
      </c>
      <c r="Z28" s="10">
        <v>2</v>
      </c>
      <c r="AA28" s="10">
        <v>225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1.2788999999999999</v>
      </c>
      <c r="AK28" s="10">
        <v>7.6700000000000004E-2</v>
      </c>
      <c r="AL28" s="11">
        <v>4.0300000000000002E-2</v>
      </c>
      <c r="AM28" s="11">
        <v>2.3999999999999998E-3</v>
      </c>
      <c r="AN28" s="11">
        <v>3.3165</v>
      </c>
      <c r="AO28" s="11">
        <v>0.25490000000000002</v>
      </c>
      <c r="AP28" s="11">
        <v>0.26150000000000001</v>
      </c>
      <c r="AQ28" s="11">
        <v>2.01E-2</v>
      </c>
      <c r="AR28" s="11">
        <v>2.5586000000000002</v>
      </c>
      <c r="AS28" s="11">
        <v>0.18770000000000001</v>
      </c>
      <c r="AT28" s="11">
        <v>4.2099999999999999E-2</v>
      </c>
      <c r="AU28" s="11">
        <v>3.0999999999999999E-3</v>
      </c>
      <c r="AV28" s="11">
        <v>43.9358</v>
      </c>
      <c r="AW28" s="11">
        <v>2.4731000000000001</v>
      </c>
      <c r="AX28" s="11">
        <v>0.55349999999999999</v>
      </c>
      <c r="AY28" s="11">
        <v>3.1199999999999999E-2</v>
      </c>
      <c r="AZ28" s="11">
        <v>0.35828220858895704</v>
      </c>
      <c r="BA28" s="11">
        <v>13.147268408551069</v>
      </c>
      <c r="BB28" s="11">
        <v>0.85862995298858291</v>
      </c>
      <c r="BC28" s="11">
        <v>0.70016429353778742</v>
      </c>
      <c r="BD28" s="11">
        <v>-2.9282313697364105E-2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5.7050000000000003E-2</v>
      </c>
      <c r="BJ28" s="4">
        <f>DSTDEV(PlotSort2,"PhxRed",$BU$31:$BU$32)/SQRT($BH28)</f>
        <v>8.0499999999999877E-3</v>
      </c>
      <c r="BK28" s="4">
        <f>DAVERAGE(PlotSort2,"PhxRedEdge",$BU$31:$BU$32)</f>
        <v>0.20385</v>
      </c>
      <c r="BL28" s="4">
        <f>DSTDEV(PlotSort2,"PhxRedEdge",$BU$31:$BU$32)/SQRT($BH28)</f>
        <v>5.7500000000000051E-3</v>
      </c>
      <c r="BM28" s="4">
        <f>DAVERAGE(PlotSort2,"TMRed",$BU$31:$BU$32)</f>
        <v>5.7900000000000007E-2</v>
      </c>
      <c r="BN28" s="4">
        <f>DSTDEV(PlotSort2,"TMRed",$BU$31:$BU$32)/SQRT($BH28)</f>
        <v>7.1999999999999417E-3</v>
      </c>
      <c r="BO28" s="4">
        <f>DAVERAGE(PlotSort2,"TMNIR",$BU$31:$BU$32)</f>
        <v>0.44535000000000002</v>
      </c>
      <c r="BP28" s="4">
        <f>DSTDEV(PlotSort2,"TMNIR",$BU$31:$BU$32)/SQRT($BH28)</f>
        <v>3.2049999999999995E-2</v>
      </c>
      <c r="BQ28" s="4">
        <f>DAVERAGE(PlotSort2,"NDRE",$BU$31:$BU$32)</f>
        <v>0.37089491795621188</v>
      </c>
      <c r="BR28" s="4">
        <f>DSTDEV(PlotSort2,"NDRE",$BU$31:$BU$32)/SQRT($BH28)</f>
        <v>1.89158535139482E-2</v>
      </c>
      <c r="BS28" s="4">
        <f>DAVERAGE(PlotSort2,"rvi",$BU$31:$BU$32)</f>
        <v>7.8824339432279871</v>
      </c>
      <c r="BT28" s="4">
        <f>DSTDEV(PlotSort2,"rvi",$BU$31:$BU$32)/SQRT($BH28)</f>
        <v>1.5337396267917325</v>
      </c>
      <c r="BU28" s="17">
        <f>DAVERAGE(PlotSort2,"ndvi",$BU$31:$BU$32)</f>
        <v>0.76791686008844728</v>
      </c>
      <c r="BV28" s="4">
        <f>DSTDEV(PlotSort2,"ndvi",$BU$31:$BU$32)/SQRT($BH28)</f>
        <v>4.0074050723898802E-2</v>
      </c>
      <c r="BW28" s="17">
        <f>DAVERAGE(PlotSort2,"SAVI",$BU$31:$BU$32)</f>
        <v>0.57819345782529719</v>
      </c>
      <c r="BX28" s="4">
        <f>DSTDEV(PlotSort2,"SAVI",$BU$31:$BU$32)/SQRT($BH28)</f>
        <v>4.4362713753342935E-2</v>
      </c>
      <c r="BY28" s="17">
        <f>DAVERAGE(PlotSort2,"CCCI",$BU$31:$BU$32)</f>
        <v>0.29659605685371404</v>
      </c>
      <c r="BZ28" s="4">
        <f>DSTDEV(PlotSort2,"CCCI",$BU$31:$BU$32)/SQRT($BH28)</f>
        <v>5.0562427879923258E-3</v>
      </c>
    </row>
    <row r="29" spans="2:78" ht="13.5" customHeight="1" x14ac:dyDescent="0.2">
      <c r="B29" s="10">
        <v>260</v>
      </c>
      <c r="C29" s="10">
        <v>10.148999999999999</v>
      </c>
      <c r="D29" s="10">
        <v>260.42288000000002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37.200000000000003</v>
      </c>
      <c r="Q29" s="24">
        <v>1.18</v>
      </c>
      <c r="R29" s="24">
        <v>5.16</v>
      </c>
      <c r="S29" s="24">
        <v>43.88</v>
      </c>
      <c r="T29" s="24">
        <v>127.49</v>
      </c>
      <c r="U29" s="10">
        <v>2</v>
      </c>
      <c r="V29" s="10">
        <v>0</v>
      </c>
      <c r="W29" s="10">
        <v>1</v>
      </c>
      <c r="X29" s="10">
        <v>0</v>
      </c>
      <c r="Y29" s="10">
        <v>0</v>
      </c>
      <c r="Z29" s="10">
        <v>2</v>
      </c>
      <c r="AA29" s="10">
        <v>225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1.3124</v>
      </c>
      <c r="AK29" s="10">
        <v>6.0000000000000001E-3</v>
      </c>
      <c r="AL29" s="11">
        <v>4.1399999999999999E-2</v>
      </c>
      <c r="AM29" s="11">
        <v>2.0000000000000001E-4</v>
      </c>
      <c r="AN29" s="11">
        <v>3.1903000000000001</v>
      </c>
      <c r="AO29" s="11">
        <v>5.67E-2</v>
      </c>
      <c r="AP29" s="11">
        <v>0.252</v>
      </c>
      <c r="AQ29" s="11">
        <v>4.4999999999999997E-3</v>
      </c>
      <c r="AR29" s="11">
        <v>2.6838000000000002</v>
      </c>
      <c r="AS29" s="11">
        <v>3.8399999999999997E-2</v>
      </c>
      <c r="AT29" s="11">
        <v>4.4299999999999999E-2</v>
      </c>
      <c r="AU29" s="11">
        <v>5.9999999999999995E-4</v>
      </c>
      <c r="AV29" s="11">
        <v>43.301400000000001</v>
      </c>
      <c r="AW29" s="11">
        <v>0.69889999999999997</v>
      </c>
      <c r="AX29" s="11">
        <v>0.54630000000000001</v>
      </c>
      <c r="AY29" s="11">
        <v>8.8000000000000005E-3</v>
      </c>
      <c r="AZ29" s="11">
        <v>0.36865839909808346</v>
      </c>
      <c r="BA29" s="11">
        <v>12.331828442437924</v>
      </c>
      <c r="BB29" s="11">
        <v>0.84998306806637314</v>
      </c>
      <c r="BC29" s="11">
        <v>0.69044562626077388</v>
      </c>
      <c r="BD29" s="11">
        <v>5.196939127088545E-2</v>
      </c>
      <c r="BE29" s="27"/>
      <c r="BF29" s="5"/>
    </row>
    <row r="30" spans="2:78" ht="13.5" customHeight="1" x14ac:dyDescent="0.2">
      <c r="B30" s="10">
        <v>260</v>
      </c>
      <c r="C30" s="10">
        <v>10.141</v>
      </c>
      <c r="D30" s="10">
        <v>260.42254000000003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37.200000000000003</v>
      </c>
      <c r="Q30" s="24">
        <v>1.18</v>
      </c>
      <c r="R30" s="24">
        <v>5.16</v>
      </c>
      <c r="S30" s="24">
        <v>43.96</v>
      </c>
      <c r="T30" s="24">
        <v>127.36</v>
      </c>
      <c r="U30" s="10">
        <v>2</v>
      </c>
      <c r="V30" s="10">
        <v>0</v>
      </c>
      <c r="W30" s="10">
        <v>1</v>
      </c>
      <c r="X30" s="10">
        <v>0</v>
      </c>
      <c r="Y30" s="10">
        <v>0</v>
      </c>
      <c r="Z30" s="10">
        <v>2</v>
      </c>
      <c r="AA30" s="10">
        <v>225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1.2362</v>
      </c>
      <c r="AK30" s="10">
        <v>4.1300000000000003E-2</v>
      </c>
      <c r="AL30" s="11">
        <v>3.9100000000000003E-2</v>
      </c>
      <c r="AM30" s="11">
        <v>1.2999999999999999E-3</v>
      </c>
      <c r="AN30" s="11">
        <v>2.8723999999999998</v>
      </c>
      <c r="AO30" s="11">
        <v>8.4400000000000003E-2</v>
      </c>
      <c r="AP30" s="11">
        <v>0.2273</v>
      </c>
      <c r="AQ30" s="11">
        <v>6.7000000000000002E-3</v>
      </c>
      <c r="AR30" s="11">
        <v>2.4119999999999999</v>
      </c>
      <c r="AS30" s="11">
        <v>8.0000000000000002E-3</v>
      </c>
      <c r="AT30" s="11">
        <v>3.9899999999999998E-2</v>
      </c>
      <c r="AU30" s="11">
        <v>1E-4</v>
      </c>
      <c r="AV30" s="11">
        <v>42.725299999999997</v>
      </c>
      <c r="AW30" s="11">
        <v>1.7451000000000001</v>
      </c>
      <c r="AX30" s="11">
        <v>0.53990000000000005</v>
      </c>
      <c r="AY30" s="11">
        <v>2.2100000000000002E-2</v>
      </c>
      <c r="AZ30" s="11">
        <v>0.40745568300312829</v>
      </c>
      <c r="BA30" s="11">
        <v>13.531328320802007</v>
      </c>
      <c r="BB30" s="11">
        <v>0.86236633321835099</v>
      </c>
      <c r="BC30" s="11">
        <v>0.69457306908686789</v>
      </c>
      <c r="BD30" s="11">
        <v>0.24007514263538579</v>
      </c>
      <c r="BE30" s="27"/>
      <c r="BF30" s="5"/>
      <c r="BH30" s="19" t="s">
        <v>116</v>
      </c>
    </row>
    <row r="31" spans="2:78" ht="13.5" customHeight="1" x14ac:dyDescent="0.2">
      <c r="B31" s="10">
        <v>260</v>
      </c>
      <c r="C31" s="10">
        <v>10.132999999999999</v>
      </c>
      <c r="D31" s="10">
        <v>260.42221000000001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37.200000000000003</v>
      </c>
      <c r="Q31" s="24">
        <v>1.18</v>
      </c>
      <c r="R31" s="24">
        <v>5.16</v>
      </c>
      <c r="S31" s="24">
        <v>44.04</v>
      </c>
      <c r="T31" s="24">
        <v>127.23</v>
      </c>
      <c r="U31" s="10">
        <v>2</v>
      </c>
      <c r="V31" s="10">
        <v>0</v>
      </c>
      <c r="W31" s="10">
        <v>1</v>
      </c>
      <c r="X31" s="10">
        <v>0</v>
      </c>
      <c r="Y31" s="10">
        <v>0</v>
      </c>
      <c r="Z31" s="10">
        <v>2</v>
      </c>
      <c r="AA31" s="10">
        <v>225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1.3539000000000001</v>
      </c>
      <c r="AK31" s="10">
        <v>4.1000000000000002E-2</v>
      </c>
      <c r="AL31" s="11">
        <v>4.2900000000000001E-2</v>
      </c>
      <c r="AM31" s="11">
        <v>1.2999999999999999E-3</v>
      </c>
      <c r="AN31" s="11">
        <v>3.2328999999999999</v>
      </c>
      <c r="AO31" s="11">
        <v>0.1782</v>
      </c>
      <c r="AP31" s="11">
        <v>0.25619999999999998</v>
      </c>
      <c r="AQ31" s="11">
        <v>1.41E-2</v>
      </c>
      <c r="AR31" s="11">
        <v>2.7334000000000001</v>
      </c>
      <c r="AS31" s="11">
        <v>5.0500000000000003E-2</v>
      </c>
      <c r="AT31" s="11">
        <v>4.5199999999999997E-2</v>
      </c>
      <c r="AU31" s="11">
        <v>8.0000000000000004E-4</v>
      </c>
      <c r="AV31" s="11">
        <v>41.997300000000003</v>
      </c>
      <c r="AW31" s="11">
        <v>2.7269000000000001</v>
      </c>
      <c r="AX31" s="11">
        <v>0.53139999999999998</v>
      </c>
      <c r="AY31" s="11">
        <v>3.4500000000000003E-2</v>
      </c>
      <c r="AZ31" s="11">
        <v>0.3494159471813103</v>
      </c>
      <c r="BA31" s="11">
        <v>11.756637168141593</v>
      </c>
      <c r="BB31" s="11">
        <v>0.84321886923343736</v>
      </c>
      <c r="BC31" s="11">
        <v>0.67741036596693294</v>
      </c>
      <c r="BD31" s="11">
        <v>-4.1381315751335565E-2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260</v>
      </c>
      <c r="C32" s="10">
        <v>10.125</v>
      </c>
      <c r="D32" s="10">
        <v>260.42187000000001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37.200000000000003</v>
      </c>
      <c r="Q32" s="24">
        <v>1.18</v>
      </c>
      <c r="R32" s="24">
        <v>5.16</v>
      </c>
      <c r="S32" s="24">
        <v>44.12</v>
      </c>
      <c r="T32" s="24">
        <v>127.1</v>
      </c>
      <c r="U32" s="10">
        <v>2</v>
      </c>
      <c r="V32" s="10">
        <v>0</v>
      </c>
      <c r="W32" s="10">
        <v>1</v>
      </c>
      <c r="X32" s="10">
        <v>0</v>
      </c>
      <c r="Y32" s="10">
        <v>0</v>
      </c>
      <c r="Z32" s="10">
        <v>2</v>
      </c>
      <c r="AA32" s="10">
        <v>225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1.2779</v>
      </c>
      <c r="AK32" s="10">
        <v>5.7000000000000002E-2</v>
      </c>
      <c r="AL32" s="11">
        <v>4.0500000000000001E-2</v>
      </c>
      <c r="AM32" s="11">
        <v>1.8E-3</v>
      </c>
      <c r="AN32" s="11">
        <v>2.9262999999999999</v>
      </c>
      <c r="AO32" s="11">
        <v>0.29720000000000002</v>
      </c>
      <c r="AP32" s="11">
        <v>0.23230000000000001</v>
      </c>
      <c r="AQ32" s="11">
        <v>2.3599999999999999E-2</v>
      </c>
      <c r="AR32" s="11">
        <v>2.585</v>
      </c>
      <c r="AS32" s="11">
        <v>0.19620000000000001</v>
      </c>
      <c r="AT32" s="11">
        <v>4.2799999999999998E-2</v>
      </c>
      <c r="AU32" s="11">
        <v>3.3E-3</v>
      </c>
      <c r="AV32" s="11">
        <v>44.9114</v>
      </c>
      <c r="AW32" s="11">
        <v>3.0326</v>
      </c>
      <c r="AX32" s="11">
        <v>0.56910000000000005</v>
      </c>
      <c r="AY32" s="11">
        <v>3.8399999999999997E-2</v>
      </c>
      <c r="AZ32" s="11">
        <v>0.42026453706014472</v>
      </c>
      <c r="BA32" s="11">
        <v>13.296728971962619</v>
      </c>
      <c r="BB32" s="11">
        <v>0.86010786076156254</v>
      </c>
      <c r="BC32" s="11">
        <v>0.7100008993614535</v>
      </c>
      <c r="BD32" s="11">
        <v>0.31900862275325248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260</v>
      </c>
      <c r="C33" s="10">
        <v>10.118</v>
      </c>
      <c r="D33" s="10">
        <v>260.42158000000001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37.200000000000003</v>
      </c>
      <c r="Q33" s="24">
        <v>1.18</v>
      </c>
      <c r="R33" s="24">
        <v>5.16</v>
      </c>
      <c r="S33" s="24">
        <v>44.19</v>
      </c>
      <c r="T33" s="24">
        <v>126.99</v>
      </c>
      <c r="U33" s="10">
        <v>2</v>
      </c>
      <c r="V33" s="10">
        <v>0</v>
      </c>
      <c r="W33" s="10">
        <v>1</v>
      </c>
      <c r="X33" s="10">
        <v>0</v>
      </c>
      <c r="Y33" s="10">
        <v>0</v>
      </c>
      <c r="Z33" s="10">
        <v>2</v>
      </c>
      <c r="AA33" s="10">
        <v>225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1.3485</v>
      </c>
      <c r="AK33" s="10">
        <v>2.4E-2</v>
      </c>
      <c r="AL33" s="11">
        <v>4.2799999999999998E-2</v>
      </c>
      <c r="AM33" s="11">
        <v>8.0000000000000004E-4</v>
      </c>
      <c r="AN33" s="11">
        <v>3.0527000000000002</v>
      </c>
      <c r="AO33" s="11">
        <v>3.4700000000000002E-2</v>
      </c>
      <c r="AP33" s="11">
        <v>0.24260000000000001</v>
      </c>
      <c r="AQ33" s="11">
        <v>2.8E-3</v>
      </c>
      <c r="AR33" s="11">
        <v>2.6480000000000001</v>
      </c>
      <c r="AS33" s="11">
        <v>7.6899999999999996E-2</v>
      </c>
      <c r="AT33" s="11">
        <v>4.3999999999999997E-2</v>
      </c>
      <c r="AU33" s="11">
        <v>1.2999999999999999E-3</v>
      </c>
      <c r="AV33" s="11">
        <v>44.530700000000003</v>
      </c>
      <c r="AW33" s="11">
        <v>0.64690000000000003</v>
      </c>
      <c r="AX33" s="11">
        <v>0.56499999999999995</v>
      </c>
      <c r="AY33" s="11">
        <v>8.2000000000000007E-3</v>
      </c>
      <c r="AZ33" s="11">
        <v>0.39920752847944518</v>
      </c>
      <c r="BA33" s="11">
        <v>12.84090909090909</v>
      </c>
      <c r="BB33" s="11">
        <v>0.85550082101806224</v>
      </c>
      <c r="BC33" s="11">
        <v>0.70468890892696112</v>
      </c>
      <c r="BD33" s="11">
        <v>0.21195253730571825</v>
      </c>
      <c r="BE33" s="27"/>
      <c r="BF33" s="5"/>
    </row>
    <row r="34" spans="2:66" ht="13.5" customHeight="1" x14ac:dyDescent="0.2">
      <c r="B34" s="10">
        <v>260</v>
      </c>
      <c r="C34" s="10">
        <v>10.189</v>
      </c>
      <c r="D34" s="10">
        <v>260.42453999999998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37.200000000000003</v>
      </c>
      <c r="Q34" s="24">
        <v>1.18</v>
      </c>
      <c r="R34" s="24">
        <v>5.16</v>
      </c>
      <c r="S34" s="24">
        <v>43.48</v>
      </c>
      <c r="T34" s="24">
        <v>128.13999999999999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2</v>
      </c>
      <c r="AA34" s="10">
        <v>225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1.1329</v>
      </c>
      <c r="AK34" s="10">
        <v>2.2200000000000001E-2</v>
      </c>
      <c r="AL34" s="11">
        <v>3.5499999999999997E-2</v>
      </c>
      <c r="AM34" s="11">
        <v>6.9999999999999999E-4</v>
      </c>
      <c r="AN34" s="11">
        <v>2.7924000000000002</v>
      </c>
      <c r="AO34" s="11">
        <v>5.8999999999999997E-2</v>
      </c>
      <c r="AP34" s="11">
        <v>0.21879999999999999</v>
      </c>
      <c r="AQ34" s="11">
        <v>4.5999999999999999E-3</v>
      </c>
      <c r="AR34" s="11">
        <v>2.1728999999999998</v>
      </c>
      <c r="AS34" s="11">
        <v>4.87E-2</v>
      </c>
      <c r="AT34" s="11">
        <v>3.56E-2</v>
      </c>
      <c r="AU34" s="11">
        <v>8.0000000000000004E-4</v>
      </c>
      <c r="AV34" s="11">
        <v>46.363199999999999</v>
      </c>
      <c r="AW34" s="11">
        <v>0.4118</v>
      </c>
      <c r="AX34" s="11">
        <v>0.58079999999999998</v>
      </c>
      <c r="AY34" s="11">
        <v>5.1999999999999998E-3</v>
      </c>
      <c r="AZ34" s="11">
        <v>0.45272636318159082</v>
      </c>
      <c r="BA34" s="11">
        <v>16.314606741573034</v>
      </c>
      <c r="BB34" s="11">
        <v>0.88449059052563284</v>
      </c>
      <c r="BC34" s="11">
        <v>0.73253314224292365</v>
      </c>
      <c r="BD34" s="11">
        <v>0.43211912773655409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260</v>
      </c>
      <c r="C35" s="10">
        <v>10.196999999999999</v>
      </c>
      <c r="D35" s="10">
        <v>260.42487999999997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37.200000000000003</v>
      </c>
      <c r="Q35" s="24">
        <v>1.18</v>
      </c>
      <c r="R35" s="24">
        <v>5.16</v>
      </c>
      <c r="S35" s="24">
        <v>43.41</v>
      </c>
      <c r="T35" s="24">
        <v>128.27000000000001</v>
      </c>
      <c r="U35" s="10">
        <v>2</v>
      </c>
      <c r="V35" s="10">
        <v>0</v>
      </c>
      <c r="W35" s="10">
        <v>1</v>
      </c>
      <c r="X35" s="10">
        <v>0</v>
      </c>
      <c r="Y35" s="10">
        <v>0</v>
      </c>
      <c r="Z35" s="10">
        <v>2</v>
      </c>
      <c r="AA35" s="10">
        <v>225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1.1232</v>
      </c>
      <c r="AK35" s="10">
        <v>8.2500000000000004E-2</v>
      </c>
      <c r="AL35" s="11">
        <v>3.5099999999999999E-2</v>
      </c>
      <c r="AM35" s="11">
        <v>2.5999999999999999E-3</v>
      </c>
      <c r="AN35" s="11">
        <v>2.6440999999999999</v>
      </c>
      <c r="AO35" s="11">
        <v>0.1956</v>
      </c>
      <c r="AP35" s="11">
        <v>0.2069</v>
      </c>
      <c r="AQ35" s="11">
        <v>1.5299999999999999E-2</v>
      </c>
      <c r="AR35" s="11">
        <v>2.1808999999999998</v>
      </c>
      <c r="AS35" s="11">
        <v>0.30709999999999998</v>
      </c>
      <c r="AT35" s="11">
        <v>3.56E-2</v>
      </c>
      <c r="AU35" s="11">
        <v>5.0000000000000001E-3</v>
      </c>
      <c r="AV35" s="11">
        <v>43.299399999999999</v>
      </c>
      <c r="AW35" s="11">
        <v>1.8866000000000001</v>
      </c>
      <c r="AX35" s="11">
        <v>0.54159999999999997</v>
      </c>
      <c r="AY35" s="11">
        <v>2.3599999999999999E-2</v>
      </c>
      <c r="AZ35" s="11">
        <v>0.44716098864395459</v>
      </c>
      <c r="BA35" s="11">
        <v>15.213483146067414</v>
      </c>
      <c r="BB35" s="11">
        <v>0.87664587664587679</v>
      </c>
      <c r="BC35" s="11">
        <v>0.70460453026364656</v>
      </c>
      <c r="BD35" s="11">
        <v>0.42356301257807255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260</v>
      </c>
      <c r="C36" s="10">
        <v>10.204000000000001</v>
      </c>
      <c r="D36" s="10">
        <v>260.42516999999998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37.200000000000003</v>
      </c>
      <c r="Q36" s="24">
        <v>1.18</v>
      </c>
      <c r="R36" s="24">
        <v>5.16</v>
      </c>
      <c r="S36" s="24">
        <v>43.34</v>
      </c>
      <c r="T36" s="24">
        <v>128.38999999999999</v>
      </c>
      <c r="U36" s="10">
        <v>2</v>
      </c>
      <c r="V36" s="10">
        <v>0</v>
      </c>
      <c r="W36" s="10">
        <v>1</v>
      </c>
      <c r="X36" s="10">
        <v>0</v>
      </c>
      <c r="Y36" s="10">
        <v>0</v>
      </c>
      <c r="Z36" s="10">
        <v>2</v>
      </c>
      <c r="AA36" s="10">
        <v>225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1.3120000000000001</v>
      </c>
      <c r="AK36" s="10">
        <v>4.1000000000000002E-2</v>
      </c>
      <c r="AL36" s="11">
        <v>4.1000000000000002E-2</v>
      </c>
      <c r="AM36" s="11">
        <v>1.2999999999999999E-3</v>
      </c>
      <c r="AN36" s="11">
        <v>3.3651</v>
      </c>
      <c r="AO36" s="11">
        <v>5.8200000000000002E-2</v>
      </c>
      <c r="AP36" s="11">
        <v>0.26290000000000002</v>
      </c>
      <c r="AQ36" s="11">
        <v>4.4999999999999997E-3</v>
      </c>
      <c r="AR36" s="11">
        <v>2.7324999999999999</v>
      </c>
      <c r="AS36" s="11">
        <v>9.7900000000000001E-2</v>
      </c>
      <c r="AT36" s="11">
        <v>4.4600000000000001E-2</v>
      </c>
      <c r="AU36" s="11">
        <v>1.6000000000000001E-3</v>
      </c>
      <c r="AV36" s="11">
        <v>45.658099999999997</v>
      </c>
      <c r="AW36" s="11">
        <v>0.67600000000000005</v>
      </c>
      <c r="AX36" s="11">
        <v>0.57040000000000002</v>
      </c>
      <c r="AY36" s="11">
        <v>8.3999999999999995E-3</v>
      </c>
      <c r="AZ36" s="11">
        <v>0.3690147605904236</v>
      </c>
      <c r="BA36" s="11">
        <v>12.789237668161435</v>
      </c>
      <c r="BB36" s="11">
        <v>0.85495934959349607</v>
      </c>
      <c r="BC36" s="11">
        <v>0.70735426008968616</v>
      </c>
      <c r="BD36" s="11">
        <v>4.1155290939653109E-2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260</v>
      </c>
      <c r="C37" s="10">
        <v>10.212999999999999</v>
      </c>
      <c r="D37" s="10">
        <v>260.42554000000001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37.200000000000003</v>
      </c>
      <c r="Q37" s="24">
        <v>1.18</v>
      </c>
      <c r="R37" s="24">
        <v>5.16</v>
      </c>
      <c r="S37" s="24">
        <v>43.25</v>
      </c>
      <c r="T37" s="24">
        <v>128.54</v>
      </c>
      <c r="U37" s="10">
        <v>2</v>
      </c>
      <c r="V37" s="10">
        <v>0</v>
      </c>
      <c r="W37" s="10">
        <v>1</v>
      </c>
      <c r="X37" s="10">
        <v>0</v>
      </c>
      <c r="Y37" s="10">
        <v>0</v>
      </c>
      <c r="Z37" s="10">
        <v>2</v>
      </c>
      <c r="AA37" s="10">
        <v>225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1.4460999999999999</v>
      </c>
      <c r="AK37" s="10">
        <v>9.9099999999999994E-2</v>
      </c>
      <c r="AL37" s="11">
        <v>4.5100000000000001E-2</v>
      </c>
      <c r="AM37" s="11">
        <v>3.0999999999999999E-3</v>
      </c>
      <c r="AN37" s="11">
        <v>3.0501</v>
      </c>
      <c r="AO37" s="11">
        <v>0.1158</v>
      </c>
      <c r="AP37" s="11">
        <v>0.23780000000000001</v>
      </c>
      <c r="AQ37" s="11">
        <v>8.9999999999999993E-3</v>
      </c>
      <c r="AR37" s="11">
        <v>2.8687999999999998</v>
      </c>
      <c r="AS37" s="11">
        <v>0.34689999999999999</v>
      </c>
      <c r="AT37" s="11">
        <v>4.6800000000000001E-2</v>
      </c>
      <c r="AU37" s="11">
        <v>5.7000000000000002E-3</v>
      </c>
      <c r="AV37" s="11">
        <v>45.034100000000002</v>
      </c>
      <c r="AW37" s="11">
        <v>0.57199999999999995</v>
      </c>
      <c r="AX37" s="11">
        <v>0.56169999999999998</v>
      </c>
      <c r="AY37" s="11">
        <v>7.1000000000000004E-3</v>
      </c>
      <c r="AZ37" s="11">
        <v>0.40512820512820508</v>
      </c>
      <c r="BA37" s="11">
        <v>12.002136752136751</v>
      </c>
      <c r="BB37" s="11">
        <v>0.84617912900575198</v>
      </c>
      <c r="BC37" s="11">
        <v>0.69675236806495278</v>
      </c>
      <c r="BD37" s="11">
        <v>0.27167596547268302</v>
      </c>
      <c r="BE37" s="27"/>
      <c r="BF37" s="5"/>
      <c r="BI37" s="22">
        <v>2</v>
      </c>
    </row>
    <row r="38" spans="2:66" ht="13.5" customHeight="1" x14ac:dyDescent="0.2">
      <c r="B38" s="10">
        <v>260</v>
      </c>
      <c r="C38" s="10">
        <v>10.220000000000001</v>
      </c>
      <c r="D38" s="10">
        <v>260.42583000000002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37.200000000000003</v>
      </c>
      <c r="Q38" s="24">
        <v>1.18</v>
      </c>
      <c r="R38" s="24">
        <v>5.16</v>
      </c>
      <c r="S38" s="24">
        <v>43.18</v>
      </c>
      <c r="T38" s="24">
        <v>128.65</v>
      </c>
      <c r="U38" s="10">
        <v>2</v>
      </c>
      <c r="V38" s="10">
        <v>0</v>
      </c>
      <c r="W38" s="10">
        <v>1</v>
      </c>
      <c r="X38" s="10">
        <v>0</v>
      </c>
      <c r="Y38" s="10">
        <v>0</v>
      </c>
      <c r="Z38" s="10">
        <v>2</v>
      </c>
      <c r="AA38" s="10">
        <v>225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1.4105000000000001</v>
      </c>
      <c r="AK38" s="10">
        <v>4.4499999999999998E-2</v>
      </c>
      <c r="AL38" s="11">
        <v>4.3900000000000002E-2</v>
      </c>
      <c r="AM38" s="11">
        <v>1.4E-3</v>
      </c>
      <c r="AN38" s="11">
        <v>3.3685</v>
      </c>
      <c r="AO38" s="11">
        <v>0.1195</v>
      </c>
      <c r="AP38" s="11">
        <v>0.26229999999999998</v>
      </c>
      <c r="AQ38" s="11">
        <v>9.2999999999999992E-3</v>
      </c>
      <c r="AR38" s="11">
        <v>2.9493</v>
      </c>
      <c r="AS38" s="11">
        <v>0.15110000000000001</v>
      </c>
      <c r="AT38" s="11">
        <v>4.8000000000000001E-2</v>
      </c>
      <c r="AU38" s="11">
        <v>2.5000000000000001E-3</v>
      </c>
      <c r="AV38" s="11">
        <v>42.240600000000001</v>
      </c>
      <c r="AW38" s="11">
        <v>2.6415999999999999</v>
      </c>
      <c r="AX38" s="11">
        <v>0.5262</v>
      </c>
      <c r="AY38" s="11">
        <v>3.2899999999999999E-2</v>
      </c>
      <c r="AZ38" s="11">
        <v>0.33468611287254285</v>
      </c>
      <c r="BA38" s="11">
        <v>10.9625</v>
      </c>
      <c r="BB38" s="11">
        <v>0.83281086729362586</v>
      </c>
      <c r="BC38" s="11">
        <v>0.66775274622975234</v>
      </c>
      <c r="BD38" s="11">
        <v>-0.10068218069558867</v>
      </c>
      <c r="BE38" s="27"/>
      <c r="BF38" s="5"/>
      <c r="BI38" s="22">
        <v>3</v>
      </c>
      <c r="BJ38" s="3"/>
    </row>
    <row r="39" spans="2:66" ht="13.5" customHeight="1" x14ac:dyDescent="0.2">
      <c r="B39" s="10">
        <v>260</v>
      </c>
      <c r="C39" s="10">
        <v>10.228999999999999</v>
      </c>
      <c r="D39" s="10">
        <v>260.42621000000003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37.200000000000003</v>
      </c>
      <c r="Q39" s="24">
        <v>1.18</v>
      </c>
      <c r="R39" s="24">
        <v>5.16</v>
      </c>
      <c r="S39" s="24">
        <v>43.09</v>
      </c>
      <c r="T39" s="24">
        <v>128.80000000000001</v>
      </c>
      <c r="U39" s="10">
        <v>2</v>
      </c>
      <c r="V39" s="10">
        <v>0</v>
      </c>
      <c r="W39" s="10">
        <v>1</v>
      </c>
      <c r="X39" s="10">
        <v>0</v>
      </c>
      <c r="Y39" s="10">
        <v>0</v>
      </c>
      <c r="Z39" s="10">
        <v>2</v>
      </c>
      <c r="AA39" s="10">
        <v>225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1.3694</v>
      </c>
      <c r="AK39" s="10">
        <v>3.5000000000000001E-3</v>
      </c>
      <c r="AL39" s="11">
        <v>4.2599999999999999E-2</v>
      </c>
      <c r="AM39" s="11">
        <v>1E-4</v>
      </c>
      <c r="AN39" s="11">
        <v>2.9838</v>
      </c>
      <c r="AO39" s="11">
        <v>7.9500000000000001E-2</v>
      </c>
      <c r="AP39" s="11">
        <v>0.2319</v>
      </c>
      <c r="AQ39" s="11">
        <v>6.1999999999999998E-3</v>
      </c>
      <c r="AR39" s="11">
        <v>2.7513000000000001</v>
      </c>
      <c r="AS39" s="11">
        <v>4.0000000000000001E-3</v>
      </c>
      <c r="AT39" s="11">
        <v>4.4699999999999997E-2</v>
      </c>
      <c r="AU39" s="11">
        <v>1E-4</v>
      </c>
      <c r="AV39" s="11">
        <v>43.652999999999999</v>
      </c>
      <c r="AW39" s="11">
        <v>1.117</v>
      </c>
      <c r="AX39" s="11">
        <v>0.54290000000000005</v>
      </c>
      <c r="AY39" s="11">
        <v>1.3899999999999999E-2</v>
      </c>
      <c r="AZ39" s="11">
        <v>0.40139390810531755</v>
      </c>
      <c r="BA39" s="11">
        <v>12.145413870246086</v>
      </c>
      <c r="BB39" s="11">
        <v>0.84785568413887002</v>
      </c>
      <c r="BC39" s="11">
        <v>0.68710923133504964</v>
      </c>
      <c r="BD39" s="11">
        <v>0.24552479811315051</v>
      </c>
      <c r="BE39" s="27"/>
      <c r="BF39" s="5"/>
    </row>
    <row r="40" spans="2:66" ht="13.5" customHeight="1" x14ac:dyDescent="0.2">
      <c r="B40" s="10">
        <v>260</v>
      </c>
      <c r="C40" s="10">
        <v>10.237</v>
      </c>
      <c r="D40" s="10">
        <v>260.42653999999999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37.200000000000003</v>
      </c>
      <c r="Q40" s="24">
        <v>1.18</v>
      </c>
      <c r="R40" s="24">
        <v>5.16</v>
      </c>
      <c r="S40" s="24">
        <v>43.01</v>
      </c>
      <c r="T40" s="24">
        <v>128.93</v>
      </c>
      <c r="U40" s="10">
        <v>2</v>
      </c>
      <c r="V40" s="10">
        <v>0</v>
      </c>
      <c r="W40" s="10">
        <v>1</v>
      </c>
      <c r="X40" s="10">
        <v>0</v>
      </c>
      <c r="Y40" s="10">
        <v>0</v>
      </c>
      <c r="Z40" s="10">
        <v>2</v>
      </c>
      <c r="AA40" s="10">
        <v>225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1.2390000000000001</v>
      </c>
      <c r="AK40" s="10">
        <v>0.13739999999999999</v>
      </c>
      <c r="AL40" s="11">
        <v>3.85E-2</v>
      </c>
      <c r="AM40" s="11">
        <v>4.3E-3</v>
      </c>
      <c r="AN40" s="11">
        <v>2.7755000000000001</v>
      </c>
      <c r="AO40" s="11">
        <v>0.29049999999999998</v>
      </c>
      <c r="AP40" s="11">
        <v>0.21540000000000001</v>
      </c>
      <c r="AQ40" s="11">
        <v>2.2499999999999999E-2</v>
      </c>
      <c r="AR40" s="11">
        <v>2.4201000000000001</v>
      </c>
      <c r="AS40" s="11">
        <v>0.26100000000000001</v>
      </c>
      <c r="AT40" s="11">
        <v>3.9300000000000002E-2</v>
      </c>
      <c r="AU40" s="11">
        <v>4.1999999999999997E-3</v>
      </c>
      <c r="AV40" s="11">
        <v>45.348199999999999</v>
      </c>
      <c r="AW40" s="11">
        <v>1.8720000000000001</v>
      </c>
      <c r="AX40" s="11">
        <v>0.56320000000000003</v>
      </c>
      <c r="AY40" s="11">
        <v>2.3199999999999998E-2</v>
      </c>
      <c r="AZ40" s="11">
        <v>0.44669920369894678</v>
      </c>
      <c r="BA40" s="11">
        <v>14.330788804071247</v>
      </c>
      <c r="BB40" s="11">
        <v>0.86954356846473024</v>
      </c>
      <c r="BC40" s="11">
        <v>0.71278911564625858</v>
      </c>
      <c r="BD40" s="11">
        <v>0.44147602489515753</v>
      </c>
      <c r="BE40" s="27"/>
      <c r="BF40" s="5"/>
    </row>
    <row r="41" spans="2:66" ht="13.5" customHeight="1" x14ac:dyDescent="0.2">
      <c r="B41" s="10">
        <v>260</v>
      </c>
      <c r="C41" s="10">
        <v>10.244</v>
      </c>
      <c r="D41" s="10">
        <v>260.42683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37.200000000000003</v>
      </c>
      <c r="Q41" s="24">
        <v>1.18</v>
      </c>
      <c r="R41" s="24">
        <v>5.16</v>
      </c>
      <c r="S41" s="24">
        <v>42.94</v>
      </c>
      <c r="T41" s="24">
        <v>129.05000000000001</v>
      </c>
      <c r="U41" s="10">
        <v>2</v>
      </c>
      <c r="V41" s="10">
        <v>0</v>
      </c>
      <c r="W41" s="10">
        <v>1</v>
      </c>
      <c r="X41" s="10">
        <v>0</v>
      </c>
      <c r="Y41" s="10">
        <v>0</v>
      </c>
      <c r="Z41" s="10">
        <v>2</v>
      </c>
      <c r="AA41" s="10">
        <v>225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1.3224</v>
      </c>
      <c r="AK41" s="10">
        <v>5.1799999999999999E-2</v>
      </c>
      <c r="AL41" s="11">
        <v>4.1000000000000002E-2</v>
      </c>
      <c r="AM41" s="11">
        <v>1.6000000000000001E-3</v>
      </c>
      <c r="AN41" s="11">
        <v>3.0219999999999998</v>
      </c>
      <c r="AO41" s="11">
        <v>0.1147</v>
      </c>
      <c r="AP41" s="11">
        <v>0.23419999999999999</v>
      </c>
      <c r="AQ41" s="11">
        <v>8.8999999999999999E-3</v>
      </c>
      <c r="AR41" s="11">
        <v>2.5716000000000001</v>
      </c>
      <c r="AS41" s="11">
        <v>0.12559999999999999</v>
      </c>
      <c r="AT41" s="11">
        <v>4.1700000000000001E-2</v>
      </c>
      <c r="AU41" s="11">
        <v>2E-3</v>
      </c>
      <c r="AV41" s="11">
        <v>43.923400000000001</v>
      </c>
      <c r="AW41" s="11">
        <v>0.47220000000000001</v>
      </c>
      <c r="AX41" s="11">
        <v>0.54479999999999995</v>
      </c>
      <c r="AY41" s="11">
        <v>5.8999999999999999E-3</v>
      </c>
      <c r="AZ41" s="11">
        <v>0.39871630295250321</v>
      </c>
      <c r="BA41" s="11">
        <v>13.064748201438848</v>
      </c>
      <c r="BB41" s="11">
        <v>0.85780051150895154</v>
      </c>
      <c r="BC41" s="11">
        <v>0.69456971928209854</v>
      </c>
      <c r="BD41" s="11">
        <v>0.2028942344303386</v>
      </c>
      <c r="BE41" s="27"/>
      <c r="BF41" s="5"/>
    </row>
    <row r="42" spans="2:66" ht="13.5" customHeight="1" x14ac:dyDescent="0.2">
      <c r="B42" s="10">
        <v>260</v>
      </c>
      <c r="C42" s="10">
        <v>10.047000000000001</v>
      </c>
      <c r="D42" s="10">
        <v>260.41861999999998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37.200000000000003</v>
      </c>
      <c r="Q42" s="24">
        <v>1.18</v>
      </c>
      <c r="R42" s="24">
        <v>5.16</v>
      </c>
      <c r="S42" s="24">
        <v>44.91</v>
      </c>
      <c r="T42" s="24">
        <v>125.87</v>
      </c>
      <c r="U42" s="10">
        <v>2</v>
      </c>
      <c r="V42" s="10">
        <v>0</v>
      </c>
      <c r="W42" s="10">
        <v>1</v>
      </c>
      <c r="X42" s="10">
        <v>0</v>
      </c>
      <c r="Y42" s="10">
        <v>0</v>
      </c>
      <c r="Z42" s="10">
        <v>2</v>
      </c>
      <c r="AA42" s="10">
        <v>225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4.8395000000000001</v>
      </c>
      <c r="AK42" s="10">
        <v>4.6899999999999997E-2</v>
      </c>
      <c r="AL42" s="11">
        <v>0.15590000000000001</v>
      </c>
      <c r="AM42" s="11">
        <v>1.5E-3</v>
      </c>
      <c r="AN42" s="11">
        <v>2.6154999999999999</v>
      </c>
      <c r="AO42" s="11">
        <v>2.8199999999999999E-2</v>
      </c>
      <c r="AP42" s="11">
        <v>0.2109</v>
      </c>
      <c r="AQ42" s="11">
        <v>2.3E-3</v>
      </c>
      <c r="AR42" s="11">
        <v>9.3933</v>
      </c>
      <c r="AS42" s="11">
        <v>8.8499999999999995E-2</v>
      </c>
      <c r="AT42" s="11">
        <v>0.15809999999999999</v>
      </c>
      <c r="AU42" s="11">
        <v>1.5E-3</v>
      </c>
      <c r="AV42" s="11">
        <v>18.634699999999999</v>
      </c>
      <c r="AW42" s="11">
        <v>0.25580000000000003</v>
      </c>
      <c r="AX42" s="11">
        <v>0.23960000000000001</v>
      </c>
      <c r="AY42" s="11">
        <v>3.3E-3</v>
      </c>
      <c r="AZ42" s="11">
        <v>6.3706992230854617E-2</v>
      </c>
      <c r="BA42" s="11">
        <v>1.5154965211891209</v>
      </c>
      <c r="BB42" s="11">
        <v>0.20492833794317328</v>
      </c>
      <c r="BC42" s="11">
        <v>0.13618135234488138</v>
      </c>
      <c r="BD42" s="11">
        <v>-0.13680715355525269</v>
      </c>
      <c r="BE42" s="27"/>
      <c r="BF42" s="5"/>
    </row>
    <row r="43" spans="2:66" ht="13.5" customHeight="1" x14ac:dyDescent="0.2">
      <c r="B43" s="10">
        <v>260</v>
      </c>
      <c r="C43" s="10">
        <v>10.055</v>
      </c>
      <c r="D43" s="10">
        <v>260.41896000000003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37.200000000000003</v>
      </c>
      <c r="Q43" s="24">
        <v>1.18</v>
      </c>
      <c r="R43" s="24">
        <v>5.16</v>
      </c>
      <c r="S43" s="24">
        <v>44.83</v>
      </c>
      <c r="T43" s="24">
        <v>126</v>
      </c>
      <c r="U43" s="10">
        <v>2</v>
      </c>
      <c r="V43" s="10">
        <v>0</v>
      </c>
      <c r="W43" s="10">
        <v>1</v>
      </c>
      <c r="X43" s="10">
        <v>0</v>
      </c>
      <c r="Y43" s="10">
        <v>0</v>
      </c>
      <c r="Z43" s="10">
        <v>2</v>
      </c>
      <c r="AA43" s="10">
        <v>225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2.0259</v>
      </c>
      <c r="AK43" s="10">
        <v>3.3500000000000002E-2</v>
      </c>
      <c r="AL43" s="11">
        <v>6.5100000000000005E-2</v>
      </c>
      <c r="AM43" s="11">
        <v>1.1000000000000001E-3</v>
      </c>
      <c r="AN43" s="11">
        <v>2.46</v>
      </c>
      <c r="AO43" s="11">
        <v>2.63E-2</v>
      </c>
      <c r="AP43" s="11">
        <v>0.1981</v>
      </c>
      <c r="AQ43" s="11">
        <v>2.0999999999999999E-3</v>
      </c>
      <c r="AR43" s="11">
        <v>3.8727999999999998</v>
      </c>
      <c r="AS43" s="11">
        <v>7.9600000000000004E-2</v>
      </c>
      <c r="AT43" s="11">
        <v>6.5100000000000005E-2</v>
      </c>
      <c r="AU43" s="11">
        <v>1.2999999999999999E-3</v>
      </c>
      <c r="AV43" s="11">
        <v>32.194200000000002</v>
      </c>
      <c r="AW43" s="11">
        <v>0.15390000000000001</v>
      </c>
      <c r="AX43" s="11">
        <v>0.4133</v>
      </c>
      <c r="AY43" s="11">
        <v>2E-3</v>
      </c>
      <c r="AZ43" s="11">
        <v>0.35197906444226368</v>
      </c>
      <c r="BA43" s="11">
        <v>6.3486943164362515</v>
      </c>
      <c r="BB43" s="11">
        <v>0.72784280936454848</v>
      </c>
      <c r="BC43" s="11">
        <v>0.5338307440719543</v>
      </c>
      <c r="BD43" s="11">
        <v>0.30165229964170637</v>
      </c>
      <c r="BE43" s="27"/>
      <c r="BF43" s="5"/>
    </row>
    <row r="44" spans="2:66" ht="13.5" customHeight="1" x14ac:dyDescent="0.2">
      <c r="B44" s="10">
        <v>260</v>
      </c>
      <c r="C44" s="10">
        <v>10.061</v>
      </c>
      <c r="D44" s="10">
        <v>260.41921000000002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37.200000000000003</v>
      </c>
      <c r="Q44" s="24">
        <v>1.18</v>
      </c>
      <c r="R44" s="24">
        <v>5.16</v>
      </c>
      <c r="S44" s="24">
        <v>44.77</v>
      </c>
      <c r="T44" s="24">
        <v>126.09</v>
      </c>
      <c r="U44" s="10">
        <v>2</v>
      </c>
      <c r="V44" s="10">
        <v>0</v>
      </c>
      <c r="W44" s="10">
        <v>1</v>
      </c>
      <c r="X44" s="10">
        <v>0</v>
      </c>
      <c r="Y44" s="10">
        <v>0</v>
      </c>
      <c r="Z44" s="10">
        <v>2</v>
      </c>
      <c r="AA44" s="10">
        <v>225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10.741</v>
      </c>
      <c r="AK44" s="10">
        <v>0.1043</v>
      </c>
      <c r="AL44" s="11">
        <v>0.34499999999999997</v>
      </c>
      <c r="AM44" s="11">
        <v>3.3999999999999998E-3</v>
      </c>
      <c r="AN44" s="11">
        <v>4.6425000000000001</v>
      </c>
      <c r="AO44" s="11">
        <v>3.5099999999999999E-2</v>
      </c>
      <c r="AP44" s="11">
        <v>0.37330000000000002</v>
      </c>
      <c r="AQ44" s="11">
        <v>2.8E-3</v>
      </c>
      <c r="AR44" s="11">
        <v>20.205300000000001</v>
      </c>
      <c r="AS44" s="11">
        <v>0.2074</v>
      </c>
      <c r="AT44" s="11">
        <v>0.33910000000000001</v>
      </c>
      <c r="AU44" s="11">
        <v>3.5000000000000001E-3</v>
      </c>
      <c r="AV44" s="11">
        <v>32.109000000000002</v>
      </c>
      <c r="AW44" s="11">
        <v>0.22670000000000001</v>
      </c>
      <c r="AX44" s="11">
        <v>0.41170000000000001</v>
      </c>
      <c r="AY44" s="11">
        <v>2.8999999999999998E-3</v>
      </c>
      <c r="AZ44" s="11">
        <v>4.8917197452229284E-2</v>
      </c>
      <c r="BA44" s="11">
        <v>1.2140961368327927</v>
      </c>
      <c r="BB44" s="11">
        <v>9.6696856686201385E-2</v>
      </c>
      <c r="BC44" s="11">
        <v>8.7064278861528621E-2</v>
      </c>
      <c r="BD44" s="11">
        <v>0.46037673579372296</v>
      </c>
      <c r="BE44" s="27"/>
      <c r="BF44" s="5"/>
    </row>
    <row r="45" spans="2:66" ht="13.5" customHeight="1" x14ac:dyDescent="0.2">
      <c r="B45" s="10">
        <v>260</v>
      </c>
      <c r="C45" s="10">
        <v>10.069000000000001</v>
      </c>
      <c r="D45" s="10">
        <v>260.41953999999998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37.200000000000003</v>
      </c>
      <c r="Q45" s="24">
        <v>1.18</v>
      </c>
      <c r="R45" s="24">
        <v>5.16</v>
      </c>
      <c r="S45" s="24">
        <v>44.68</v>
      </c>
      <c r="T45" s="24">
        <v>126.21</v>
      </c>
      <c r="U45" s="10">
        <v>2</v>
      </c>
      <c r="V45" s="10">
        <v>0</v>
      </c>
      <c r="W45" s="10">
        <v>1</v>
      </c>
      <c r="X45" s="10">
        <v>0</v>
      </c>
      <c r="Y45" s="10">
        <v>0</v>
      </c>
      <c r="Z45" s="10">
        <v>2</v>
      </c>
      <c r="AA45" s="10">
        <v>225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3.5787</v>
      </c>
      <c r="AK45" s="10">
        <v>0.26400000000000001</v>
      </c>
      <c r="AL45" s="11">
        <v>0.1148</v>
      </c>
      <c r="AM45" s="11">
        <v>8.5000000000000006E-3</v>
      </c>
      <c r="AN45" s="11">
        <v>2.8148</v>
      </c>
      <c r="AO45" s="11">
        <v>5.5100000000000003E-2</v>
      </c>
      <c r="AP45" s="11">
        <v>0.22600000000000001</v>
      </c>
      <c r="AQ45" s="11">
        <v>4.4000000000000003E-3</v>
      </c>
      <c r="AR45" s="11">
        <v>6.9611000000000001</v>
      </c>
      <c r="AS45" s="11">
        <v>0.62450000000000006</v>
      </c>
      <c r="AT45" s="11">
        <v>0.1167</v>
      </c>
      <c r="AU45" s="11">
        <v>1.0500000000000001E-2</v>
      </c>
      <c r="AV45" s="11">
        <v>31.601400000000002</v>
      </c>
      <c r="AW45" s="11">
        <v>0.33069999999999999</v>
      </c>
      <c r="AX45" s="11">
        <v>0.40460000000000002</v>
      </c>
      <c r="AY45" s="11">
        <v>4.1999999999999997E-3</v>
      </c>
      <c r="AZ45" s="11">
        <v>0.28322232794164287</v>
      </c>
      <c r="BA45" s="11">
        <v>3.4670094258783206</v>
      </c>
      <c r="BB45" s="11">
        <v>0.55227316324573195</v>
      </c>
      <c r="BC45" s="11">
        <v>0.42284343483795162</v>
      </c>
      <c r="BD45" s="11">
        <v>0.44324023578031074</v>
      </c>
      <c r="BE45" s="27"/>
      <c r="BF45" s="5"/>
    </row>
    <row r="46" spans="2:66" ht="13.5" customHeight="1" x14ac:dyDescent="0.2">
      <c r="B46" s="10">
        <v>260</v>
      </c>
      <c r="C46" s="10">
        <v>10.076000000000001</v>
      </c>
      <c r="D46" s="10">
        <v>260.41982999999999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37.200000000000003</v>
      </c>
      <c r="Q46" s="24">
        <v>1.18</v>
      </c>
      <c r="R46" s="24">
        <v>5.16</v>
      </c>
      <c r="S46" s="24">
        <v>44.61</v>
      </c>
      <c r="T46" s="24">
        <v>126.32</v>
      </c>
      <c r="U46" s="10">
        <v>2</v>
      </c>
      <c r="V46" s="10">
        <v>0</v>
      </c>
      <c r="W46" s="10">
        <v>1</v>
      </c>
      <c r="X46" s="10">
        <v>0</v>
      </c>
      <c r="Y46" s="10">
        <v>0</v>
      </c>
      <c r="Z46" s="10">
        <v>2</v>
      </c>
      <c r="AA46" s="10">
        <v>225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5.1665000000000001</v>
      </c>
      <c r="AK46" s="10">
        <v>2.87E-2</v>
      </c>
      <c r="AL46" s="11">
        <v>0.16550000000000001</v>
      </c>
      <c r="AM46" s="11">
        <v>8.9999999999999998E-4</v>
      </c>
      <c r="AN46" s="11">
        <v>2.6568999999999998</v>
      </c>
      <c r="AO46" s="11">
        <v>1.24E-2</v>
      </c>
      <c r="AP46" s="11">
        <v>0.21299999999999999</v>
      </c>
      <c r="AQ46" s="11">
        <v>1E-3</v>
      </c>
      <c r="AR46" s="11">
        <v>9.9613999999999994</v>
      </c>
      <c r="AS46" s="11">
        <v>3.7999999999999999E-2</v>
      </c>
      <c r="AT46" s="11">
        <v>0.16669999999999999</v>
      </c>
      <c r="AU46" s="11">
        <v>5.9999999999999995E-4</v>
      </c>
      <c r="AV46" s="11">
        <v>18.880199999999999</v>
      </c>
      <c r="AW46" s="11">
        <v>0.16850000000000001</v>
      </c>
      <c r="AX46" s="11">
        <v>0.2414</v>
      </c>
      <c r="AY46" s="11">
        <v>2.2000000000000001E-3</v>
      </c>
      <c r="AZ46" s="11">
        <v>6.2500000000000014E-2</v>
      </c>
      <c r="BA46" s="11">
        <v>1.4481103779244153</v>
      </c>
      <c r="BB46" s="11">
        <v>0.18304337172261703</v>
      </c>
      <c r="BC46" s="11">
        <v>0.12338949454905851</v>
      </c>
      <c r="BD46" s="11">
        <v>-1.4775100654604427E-2</v>
      </c>
      <c r="BE46" s="27"/>
      <c r="BF46" s="5"/>
    </row>
    <row r="47" spans="2:66" ht="13.5" customHeight="1" x14ac:dyDescent="0.2">
      <c r="B47" s="10">
        <v>260</v>
      </c>
      <c r="C47" s="10">
        <v>10.083</v>
      </c>
      <c r="D47" s="10">
        <v>260.42012999999997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37.200000000000003</v>
      </c>
      <c r="Q47" s="24">
        <v>1.18</v>
      </c>
      <c r="R47" s="24">
        <v>5.16</v>
      </c>
      <c r="S47" s="24">
        <v>44.54</v>
      </c>
      <c r="T47" s="24">
        <v>126.44</v>
      </c>
      <c r="U47" s="10">
        <v>2</v>
      </c>
      <c r="V47" s="10">
        <v>0</v>
      </c>
      <c r="W47" s="10">
        <v>1</v>
      </c>
      <c r="X47" s="10">
        <v>0</v>
      </c>
      <c r="Y47" s="10">
        <v>0</v>
      </c>
      <c r="Z47" s="10">
        <v>2</v>
      </c>
      <c r="AA47" s="10">
        <v>225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1.5336000000000001</v>
      </c>
      <c r="AK47" s="10">
        <v>0.1227</v>
      </c>
      <c r="AL47" s="11">
        <v>4.9000000000000002E-2</v>
      </c>
      <c r="AM47" s="11">
        <v>3.8999999999999998E-3</v>
      </c>
      <c r="AN47" s="11">
        <v>2.6187</v>
      </c>
      <c r="AO47" s="11">
        <v>7.9600000000000004E-2</v>
      </c>
      <c r="AP47" s="11">
        <v>0.20960000000000001</v>
      </c>
      <c r="AQ47" s="11">
        <v>6.4000000000000003E-3</v>
      </c>
      <c r="AR47" s="11">
        <v>3.0329000000000002</v>
      </c>
      <c r="AS47" s="11">
        <v>0.27039999999999997</v>
      </c>
      <c r="AT47" s="11">
        <v>5.0700000000000002E-2</v>
      </c>
      <c r="AU47" s="11">
        <v>4.4999999999999997E-3</v>
      </c>
      <c r="AV47" s="11">
        <v>37.383800000000001</v>
      </c>
      <c r="AW47" s="11">
        <v>0.35980000000000001</v>
      </c>
      <c r="AX47" s="11">
        <v>0.47739999999999999</v>
      </c>
      <c r="AY47" s="11">
        <v>4.5999999999999999E-3</v>
      </c>
      <c r="AZ47" s="11">
        <v>0.38981077147016008</v>
      </c>
      <c r="BA47" s="11">
        <v>9.4161735700197227</v>
      </c>
      <c r="BB47" s="11">
        <v>0.80799091081234609</v>
      </c>
      <c r="BC47" s="11">
        <v>0.62255617157864018</v>
      </c>
      <c r="BD47" s="11">
        <v>0.29153981406572171</v>
      </c>
      <c r="BE47" s="27"/>
      <c r="BF47" s="5"/>
    </row>
    <row r="48" spans="2:66" ht="13.5" customHeight="1" x14ac:dyDescent="0.2">
      <c r="B48" s="10">
        <v>260</v>
      </c>
      <c r="C48" s="10">
        <v>10.090999999999999</v>
      </c>
      <c r="D48" s="10">
        <v>260.42045999999999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37.200000000000003</v>
      </c>
      <c r="Q48" s="24">
        <v>1.18</v>
      </c>
      <c r="R48" s="24">
        <v>5.16</v>
      </c>
      <c r="S48" s="24">
        <v>44.46</v>
      </c>
      <c r="T48" s="24">
        <v>126.56</v>
      </c>
      <c r="U48" s="10">
        <v>2</v>
      </c>
      <c r="V48" s="10">
        <v>0</v>
      </c>
      <c r="W48" s="10">
        <v>1</v>
      </c>
      <c r="X48" s="10">
        <v>0</v>
      </c>
      <c r="Y48" s="10">
        <v>0</v>
      </c>
      <c r="Z48" s="10">
        <v>2</v>
      </c>
      <c r="AA48" s="10">
        <v>225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10.724399999999999</v>
      </c>
      <c r="AK48" s="10">
        <v>0.1106</v>
      </c>
      <c r="AL48" s="11">
        <v>0.34239999999999998</v>
      </c>
      <c r="AM48" s="11">
        <v>3.5000000000000001E-3</v>
      </c>
      <c r="AN48" s="11">
        <v>4.6211000000000002</v>
      </c>
      <c r="AO48" s="11">
        <v>4.5600000000000002E-2</v>
      </c>
      <c r="AP48" s="11">
        <v>0.36930000000000002</v>
      </c>
      <c r="AQ48" s="11">
        <v>3.5999999999999999E-3</v>
      </c>
      <c r="AR48" s="11">
        <v>20.1052</v>
      </c>
      <c r="AS48" s="11">
        <v>0.2011</v>
      </c>
      <c r="AT48" s="11">
        <v>0.33550000000000002</v>
      </c>
      <c r="AU48" s="11">
        <v>3.3999999999999998E-3</v>
      </c>
      <c r="AV48" s="11">
        <v>31.952999999999999</v>
      </c>
      <c r="AW48" s="11">
        <v>0.2787</v>
      </c>
      <c r="AX48" s="11">
        <v>0.40749999999999997</v>
      </c>
      <c r="AY48" s="11">
        <v>3.5999999999999999E-3</v>
      </c>
      <c r="AZ48" s="11">
        <v>4.9176107106076158E-2</v>
      </c>
      <c r="BA48" s="11">
        <v>1.2146050670640833</v>
      </c>
      <c r="BB48" s="11">
        <v>9.6904441453566553E-2</v>
      </c>
      <c r="BC48" s="11">
        <v>8.6886564762670898E-2</v>
      </c>
      <c r="BD48" s="11">
        <v>0.46330087399314784</v>
      </c>
      <c r="BE48" s="27"/>
      <c r="BF48" s="5"/>
    </row>
    <row r="49" spans="2:57" ht="13.5" customHeight="1" x14ac:dyDescent="0.2">
      <c r="B49" s="10">
        <v>260</v>
      </c>
      <c r="C49" s="10">
        <v>10.099</v>
      </c>
      <c r="D49" s="10">
        <v>260.42079000000001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37.200000000000003</v>
      </c>
      <c r="Q49" s="24">
        <v>1.18</v>
      </c>
      <c r="R49" s="24">
        <v>5.16</v>
      </c>
      <c r="S49" s="24">
        <v>44.38</v>
      </c>
      <c r="T49" s="24">
        <v>126.69</v>
      </c>
      <c r="U49" s="10">
        <v>2</v>
      </c>
      <c r="V49" s="10">
        <v>0</v>
      </c>
      <c r="W49" s="10">
        <v>1</v>
      </c>
      <c r="X49" s="10">
        <v>0</v>
      </c>
      <c r="Y49" s="10">
        <v>0</v>
      </c>
      <c r="Z49" s="10">
        <v>2</v>
      </c>
      <c r="AA49" s="10">
        <v>225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3.2286000000000001</v>
      </c>
      <c r="AK49" s="10">
        <v>0.21920000000000001</v>
      </c>
      <c r="AL49" s="11">
        <v>0.10290000000000001</v>
      </c>
      <c r="AM49" s="11">
        <v>7.0000000000000001E-3</v>
      </c>
      <c r="AN49" s="11">
        <v>2.6835</v>
      </c>
      <c r="AO49" s="11">
        <v>5.3499999999999999E-2</v>
      </c>
      <c r="AP49" s="11">
        <v>0.21410000000000001</v>
      </c>
      <c r="AQ49" s="11">
        <v>4.3E-3</v>
      </c>
      <c r="AR49" s="11">
        <v>6.3040000000000003</v>
      </c>
      <c r="AS49" s="11">
        <v>0.46179999999999999</v>
      </c>
      <c r="AT49" s="11">
        <v>0.105</v>
      </c>
      <c r="AU49" s="11">
        <v>7.7000000000000002E-3</v>
      </c>
      <c r="AV49" s="11">
        <v>30.596800000000002</v>
      </c>
      <c r="AW49" s="11">
        <v>0.61980000000000002</v>
      </c>
      <c r="AX49" s="11">
        <v>0.3896</v>
      </c>
      <c r="AY49" s="11">
        <v>7.9000000000000008E-3</v>
      </c>
      <c r="AZ49" s="11">
        <v>0.29070730495279112</v>
      </c>
      <c r="BA49" s="11">
        <v>3.7104761904761907</v>
      </c>
      <c r="BB49" s="11">
        <v>0.57541447634452092</v>
      </c>
      <c r="BC49" s="11">
        <v>0.42921777599034794</v>
      </c>
      <c r="BD49" s="11">
        <v>0.40883823714564732</v>
      </c>
      <c r="BE49" s="27"/>
    </row>
    <row r="50" spans="2:57" ht="13.5" customHeight="1" x14ac:dyDescent="0.2">
      <c r="B50" s="10">
        <v>260</v>
      </c>
      <c r="C50" s="10">
        <v>10</v>
      </c>
      <c r="D50" s="10">
        <v>260.41667000000001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37.200000000000003</v>
      </c>
      <c r="Q50" s="24">
        <v>1.18</v>
      </c>
      <c r="R50" s="24">
        <v>5.16</v>
      </c>
      <c r="S50" s="24">
        <v>45.39</v>
      </c>
      <c r="T50" s="24">
        <v>125.14</v>
      </c>
      <c r="U50" s="10">
        <v>2</v>
      </c>
      <c r="V50" s="10">
        <v>0</v>
      </c>
      <c r="W50" s="10">
        <v>1</v>
      </c>
      <c r="X50" s="10">
        <v>0</v>
      </c>
      <c r="Y50" s="10">
        <v>0</v>
      </c>
      <c r="Z50" s="10">
        <v>2</v>
      </c>
      <c r="AA50" s="10">
        <v>225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8.0181000000000004</v>
      </c>
      <c r="AK50" s="10">
        <v>5.3400000000000003E-2</v>
      </c>
      <c r="AL50" s="11">
        <v>0.2606</v>
      </c>
      <c r="AM50" s="11">
        <v>1.6999999999999999E-3</v>
      </c>
      <c r="AN50" s="11">
        <v>3.4476</v>
      </c>
      <c r="AO50" s="11">
        <v>2.3599999999999999E-2</v>
      </c>
      <c r="AP50" s="11">
        <v>0.28079999999999999</v>
      </c>
      <c r="AQ50" s="11">
        <v>1.9E-3</v>
      </c>
      <c r="AR50" s="11">
        <v>14.8896</v>
      </c>
      <c r="AS50" s="11">
        <v>7.9600000000000004E-2</v>
      </c>
      <c r="AT50" s="11">
        <v>0.25290000000000001</v>
      </c>
      <c r="AU50" s="11">
        <v>1.4E-3</v>
      </c>
      <c r="AV50" s="11">
        <v>24.446200000000001</v>
      </c>
      <c r="AW50" s="11">
        <v>0.1144</v>
      </c>
      <c r="AX50" s="11">
        <v>0.317</v>
      </c>
      <c r="AY50" s="11">
        <v>1.5E-3</v>
      </c>
      <c r="AZ50" s="11">
        <v>6.0555369688859169E-2</v>
      </c>
      <c r="BA50" s="11">
        <v>1.2534598655595097</v>
      </c>
      <c r="BB50" s="11">
        <v>0.11247587296016842</v>
      </c>
      <c r="BC50" s="11">
        <v>8.9868211982428253E-2</v>
      </c>
      <c r="BD50" s="11">
        <v>0.52395745869496146</v>
      </c>
      <c r="BE50" s="27"/>
    </row>
    <row r="51" spans="2:57" ht="13.5" customHeight="1" x14ac:dyDescent="0.2">
      <c r="B51" s="10">
        <v>260</v>
      </c>
      <c r="C51" s="10">
        <v>9.7769999999999992</v>
      </c>
      <c r="D51" s="10">
        <v>260.40737999999999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37.200000000000003</v>
      </c>
      <c r="Q51" s="24">
        <v>1.18</v>
      </c>
      <c r="R51" s="24">
        <v>5.16</v>
      </c>
      <c r="S51" s="24">
        <v>47.72</v>
      </c>
      <c r="T51" s="24">
        <v>121.85</v>
      </c>
      <c r="U51" s="10">
        <v>2</v>
      </c>
      <c r="V51" s="10">
        <v>0</v>
      </c>
      <c r="W51" s="10">
        <v>1</v>
      </c>
      <c r="X51" s="10">
        <v>0</v>
      </c>
      <c r="Y51" s="10">
        <v>0</v>
      </c>
      <c r="Z51" s="10">
        <v>2</v>
      </c>
      <c r="AA51" s="10">
        <v>225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20.114999999999998</v>
      </c>
      <c r="AK51" s="26">
        <v>2.9999999999999996E-3</v>
      </c>
      <c r="AL51" s="26">
        <v>0.68300000000000005</v>
      </c>
      <c r="AM51" s="26">
        <v>0</v>
      </c>
      <c r="AN51" s="26">
        <v>7.8495000000000008</v>
      </c>
      <c r="AO51" s="26">
        <v>2E-3</v>
      </c>
      <c r="AP51" s="26">
        <v>0.67449999999999999</v>
      </c>
      <c r="AQ51" s="26">
        <v>0</v>
      </c>
      <c r="AR51" s="26">
        <v>38.435499999999998</v>
      </c>
      <c r="AS51" s="26">
        <v>2E-3</v>
      </c>
      <c r="AT51" s="26">
        <v>0.6845</v>
      </c>
      <c r="AU51" s="26">
        <v>0</v>
      </c>
      <c r="AV51" s="26">
        <v>48.349600000000002</v>
      </c>
      <c r="AW51" s="26">
        <v>2.0999999999999999E-3</v>
      </c>
      <c r="AX51" s="26">
        <v>0.65690000000000004</v>
      </c>
      <c r="AY51" s="26">
        <v>0</v>
      </c>
      <c r="AZ51" s="11">
        <v>-1.3219167793300247E-2</v>
      </c>
      <c r="BA51" s="11">
        <v>23.991964937910886</v>
      </c>
      <c r="BB51" s="11">
        <v>-2.0575518115401786E-2</v>
      </c>
      <c r="BC51" s="11">
        <v>-2.2482893450635349E-2</v>
      </c>
      <c r="BD51" s="11">
        <v>0.42144294061237247</v>
      </c>
      <c r="BE51" s="27"/>
    </row>
    <row r="52" spans="2:57" ht="13.5" customHeight="1" x14ac:dyDescent="0.2">
      <c r="B52" s="10">
        <v>260</v>
      </c>
      <c r="C52" s="10">
        <v>9.7639999999999993</v>
      </c>
      <c r="D52" s="10">
        <v>260.40683000000001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37.200000000000003</v>
      </c>
      <c r="Q52" s="24">
        <v>1.18</v>
      </c>
      <c r="R52" s="24">
        <v>5.16</v>
      </c>
      <c r="S52" s="24">
        <v>47.86</v>
      </c>
      <c r="T52" s="24">
        <v>121.66</v>
      </c>
      <c r="U52" s="10">
        <v>2</v>
      </c>
      <c r="V52" s="10">
        <v>0</v>
      </c>
      <c r="W52" s="10">
        <v>1</v>
      </c>
      <c r="X52" s="10">
        <v>0</v>
      </c>
      <c r="Y52" s="10">
        <v>0</v>
      </c>
      <c r="Z52" s="10">
        <v>2</v>
      </c>
      <c r="AA52" s="10">
        <v>225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29.2637</v>
      </c>
      <c r="AK52" s="10">
        <v>1.52E-2</v>
      </c>
      <c r="AL52" s="11">
        <v>0.99629999999999996</v>
      </c>
      <c r="AM52" s="11">
        <v>5.0000000000000001E-4</v>
      </c>
      <c r="AN52" s="11">
        <v>11.5579</v>
      </c>
      <c r="AO52" s="11">
        <v>3.3E-3</v>
      </c>
      <c r="AP52" s="11">
        <v>0.99609999999999999</v>
      </c>
      <c r="AQ52" s="11">
        <v>2.9999999999999997E-4</v>
      </c>
      <c r="AR52" s="11">
        <v>55.8035</v>
      </c>
      <c r="AS52" s="11">
        <v>8.9999999999999993E-3</v>
      </c>
      <c r="AT52" s="11">
        <v>0.99629999999999996</v>
      </c>
      <c r="AU52" s="11">
        <v>2.0000000000000001E-4</v>
      </c>
      <c r="AV52" s="11">
        <v>73.111999999999995</v>
      </c>
      <c r="AW52" s="11">
        <v>2.5100000000000001E-2</v>
      </c>
      <c r="AX52" s="11">
        <v>0.99609999999999999</v>
      </c>
      <c r="AY52" s="11">
        <v>2.9999999999999997E-4</v>
      </c>
      <c r="AZ52" s="25">
        <v>0.72698916616176457</v>
      </c>
      <c r="BA52" s="25">
        <v>1.3101687170159577</v>
      </c>
      <c r="BB52" s="25">
        <v>0.13426236565812485</v>
      </c>
      <c r="BC52" s="25">
        <v>0.20061545950832776</v>
      </c>
      <c r="BD52" s="25">
        <v>11.857393011257438</v>
      </c>
      <c r="BE52" s="27"/>
    </row>
    <row r="53" spans="2:57" ht="13.5" customHeight="1" x14ac:dyDescent="0.2">
      <c r="B53" s="10">
        <v>260</v>
      </c>
      <c r="C53" s="10">
        <v>9.99</v>
      </c>
      <c r="D53" s="10">
        <v>260.41624999999999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37.200000000000003</v>
      </c>
      <c r="Q53" s="24">
        <v>1.18</v>
      </c>
      <c r="R53" s="24">
        <v>5.16</v>
      </c>
      <c r="S53" s="24">
        <v>45.49</v>
      </c>
      <c r="T53" s="24">
        <v>124.99</v>
      </c>
      <c r="U53" s="10">
        <v>2</v>
      </c>
      <c r="V53" s="10">
        <v>0</v>
      </c>
      <c r="W53" s="10">
        <v>1</v>
      </c>
      <c r="X53" s="10">
        <v>0</v>
      </c>
      <c r="Y53" s="10">
        <v>0</v>
      </c>
      <c r="Z53" s="10">
        <v>2</v>
      </c>
      <c r="AA53" s="10">
        <v>225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30.758400000000002</v>
      </c>
      <c r="AK53" s="10">
        <v>6.4999999999999997E-3</v>
      </c>
      <c r="AL53" s="11">
        <v>1.0019</v>
      </c>
      <c r="AM53" s="11">
        <v>2.0000000000000001E-4</v>
      </c>
      <c r="AN53" s="11">
        <v>12.274100000000001</v>
      </c>
      <c r="AO53" s="11">
        <v>5.4999999999999997E-3</v>
      </c>
      <c r="AP53" s="11">
        <v>1.0016</v>
      </c>
      <c r="AQ53" s="11">
        <v>5.0000000000000001E-4</v>
      </c>
      <c r="AR53" s="11">
        <v>58.856499999999997</v>
      </c>
      <c r="AS53" s="11">
        <v>4.4999999999999997E-3</v>
      </c>
      <c r="AT53" s="11">
        <v>1.0019</v>
      </c>
      <c r="AU53" s="11">
        <v>1E-4</v>
      </c>
      <c r="AV53" s="11">
        <v>77.093100000000007</v>
      </c>
      <c r="AW53" s="11">
        <v>0</v>
      </c>
      <c r="AX53" s="11">
        <v>1.0016</v>
      </c>
      <c r="AY53" s="11">
        <v>0</v>
      </c>
      <c r="AZ53" s="25">
        <v>0.72531085230375347</v>
      </c>
      <c r="BA53" s="25">
        <v>1.3098485298989917</v>
      </c>
      <c r="BB53" s="25">
        <v>0.13414235863878973</v>
      </c>
      <c r="BC53" s="25">
        <v>0.20047621979104382</v>
      </c>
      <c r="BD53" s="25">
        <v>11.833276649504047</v>
      </c>
      <c r="BE53" s="27"/>
    </row>
    <row r="54" spans="2:57" ht="13.5" customHeight="1" x14ac:dyDescent="0.2">
      <c r="B54" s="10">
        <v>260</v>
      </c>
      <c r="C54" s="10">
        <v>10.272</v>
      </c>
      <c r="D54" s="10">
        <v>260.428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37.200000000000003</v>
      </c>
      <c r="Q54" s="24">
        <v>1.18</v>
      </c>
      <c r="R54" s="24">
        <v>5.16</v>
      </c>
      <c r="S54" s="24">
        <v>42.67</v>
      </c>
      <c r="T54" s="24">
        <v>129.52000000000001</v>
      </c>
      <c r="U54" s="10">
        <v>2</v>
      </c>
      <c r="V54" s="10">
        <v>0</v>
      </c>
      <c r="W54" s="10">
        <v>1</v>
      </c>
      <c r="X54" s="10">
        <v>0</v>
      </c>
      <c r="Y54" s="10">
        <v>0</v>
      </c>
      <c r="Z54" s="10">
        <v>2</v>
      </c>
      <c r="AA54" s="10">
        <v>225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32.683</v>
      </c>
      <c r="AK54" s="10">
        <v>1.0699999999999999E-2</v>
      </c>
      <c r="AL54" s="11">
        <v>1.0081</v>
      </c>
      <c r="AM54" s="11">
        <v>2.9999999999999997E-4</v>
      </c>
      <c r="AN54" s="11">
        <v>13.077</v>
      </c>
      <c r="AO54" s="11">
        <v>0</v>
      </c>
      <c r="AP54" s="11">
        <v>1.0079</v>
      </c>
      <c r="AQ54" s="11">
        <v>0</v>
      </c>
      <c r="AR54" s="11">
        <v>62.557600000000001</v>
      </c>
      <c r="AS54" s="11">
        <v>4.4000000000000003E-3</v>
      </c>
      <c r="AT54" s="11">
        <v>1.0081</v>
      </c>
      <c r="AU54" s="11">
        <v>1E-4</v>
      </c>
      <c r="AV54" s="11">
        <v>81.671199999999999</v>
      </c>
      <c r="AW54" s="11">
        <v>6.1999999999999998E-3</v>
      </c>
      <c r="AX54" s="11">
        <v>1.0079</v>
      </c>
      <c r="AY54" s="11">
        <v>1E-4</v>
      </c>
      <c r="AZ54" s="25">
        <v>0.72396309375798173</v>
      </c>
      <c r="BA54" s="25">
        <v>1.3055360180058058</v>
      </c>
      <c r="BB54" s="25">
        <v>0.13252276937754454</v>
      </c>
      <c r="BC54" s="25">
        <v>0.19809740701228779</v>
      </c>
      <c r="BD54" s="25">
        <v>11.876671246145747</v>
      </c>
      <c r="BE54" s="27"/>
    </row>
  </sheetData>
  <autoFilter ref="B9:BB54" xr:uid="{E8B7D16F-6DE4-4DCC-A5A5-DB1F7CA4BD4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16A4-B4D9-4E03-B26B-19CB51204D64}">
  <sheetPr codeName="Sheet11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265</v>
      </c>
      <c r="C10" s="10">
        <v>9.9359999999999999</v>
      </c>
      <c r="D10" s="10">
        <v>265.41399999999999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29.5</v>
      </c>
      <c r="Q10" s="24">
        <v>0.78</v>
      </c>
      <c r="R10" s="24">
        <v>3.34</v>
      </c>
      <c r="S10" s="24">
        <v>47.16</v>
      </c>
      <c r="T10" s="24">
        <v>126.44</v>
      </c>
      <c r="U10" s="10">
        <v>1</v>
      </c>
      <c r="V10" s="10">
        <v>0</v>
      </c>
      <c r="W10" s="10">
        <v>1</v>
      </c>
      <c r="X10" s="10">
        <v>3</v>
      </c>
      <c r="Y10" s="10">
        <v>1</v>
      </c>
      <c r="Z10" s="10">
        <v>1</v>
      </c>
      <c r="AA10" s="10">
        <v>45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1.3089999999999999</v>
      </c>
      <c r="AK10" s="10">
        <v>3.8999999999999998E-3</v>
      </c>
      <c r="AL10" s="11">
        <v>4.4200000000000003E-2</v>
      </c>
      <c r="AM10" s="11">
        <v>1E-4</v>
      </c>
      <c r="AN10" s="11">
        <v>2.9302000000000001</v>
      </c>
      <c r="AO10" s="11">
        <v>0.112</v>
      </c>
      <c r="AP10" s="11">
        <v>0.24679999999999999</v>
      </c>
      <c r="AQ10" s="11">
        <v>9.4000000000000004E-3</v>
      </c>
      <c r="AR10" s="11">
        <v>2.5853999999999999</v>
      </c>
      <c r="AS10" s="11">
        <v>7.6399999999999996E-2</v>
      </c>
      <c r="AT10" s="11">
        <v>4.5699999999999998E-2</v>
      </c>
      <c r="AU10" s="11">
        <v>1.4E-3</v>
      </c>
      <c r="AV10" s="11">
        <v>41.250599999999999</v>
      </c>
      <c r="AW10" s="11">
        <v>2.0737999999999999</v>
      </c>
      <c r="AX10" s="11">
        <v>0.55159999999999998</v>
      </c>
      <c r="AY10" s="11">
        <v>2.7699999999999999E-2</v>
      </c>
      <c r="AZ10" s="11">
        <v>0.38176352705410815</v>
      </c>
      <c r="BA10" s="11">
        <v>12.070021881838075</v>
      </c>
      <c r="BB10" s="11">
        <v>0.84697806797254327</v>
      </c>
      <c r="BC10" s="11">
        <v>0.69156110452929931</v>
      </c>
      <c r="BD10" s="11">
        <v>0.13512079098407853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4.677499999999999E-2</v>
      </c>
      <c r="BJ10" s="4">
        <f>DSTDEV(PlotSort,"PhxRed",$BI$35:$BI$38)/SQRT($BH10)</f>
        <v>8.6446421967411365E-4</v>
      </c>
      <c r="BK10" s="4">
        <f>DAVERAGE(PlotSort,"PhxRedEdge",$BI$35:$BI$38)</f>
        <v>0.23991875000000001</v>
      </c>
      <c r="BL10" s="4">
        <f>DSTDEV(PlotSort,"PhxRedEdge",$BI$35:$BI$38)/SQRT($BH10)</f>
        <v>2.8369694953133896E-3</v>
      </c>
      <c r="BM10" s="4">
        <f>DAVERAGE(PlotSort,"TMRed",$BI$35:$BI$38)</f>
        <v>4.8703125E-2</v>
      </c>
      <c r="BN10" s="4">
        <f>DSTDEV(PlotSort,"TMRed",$BI$35:$BI$38)/SQRT($BH10)</f>
        <v>1.0133134364369743E-3</v>
      </c>
      <c r="BO10" s="4">
        <f>DAVERAGE(PlotSort,"TMNIR",$BI$35:$BI$38)</f>
        <v>0.49508750000000007</v>
      </c>
      <c r="BP10" s="4">
        <f>DSTDEV(PlotSort,"TMNIR",$BI$35:$BI$38)/SQRT($BH10)</f>
        <v>5.1506415001340575E-3</v>
      </c>
      <c r="BQ10" s="4">
        <f>DAVERAGE(PlotSort,"NDRE",$BI$35:$BI$38)</f>
        <v>0.34709938608380353</v>
      </c>
      <c r="BR10" s="4">
        <f>DSTDEV(PlotSort,"NDRE",$BI$35:$BI$38)/SQRT($BH10)</f>
        <v>5.000295478751862E-3</v>
      </c>
      <c r="BS10" s="4">
        <f>DAVERAGE(PlotSort,"rvi",$BI$35:$BI$38)</f>
        <v>10.322749617305966</v>
      </c>
      <c r="BT10" s="4">
        <f>DSTDEV(PlotSort,"rvi",$BI$35:$BI$38)/SQRT($BH10)</f>
        <v>0.26898709101666041</v>
      </c>
      <c r="BU10" s="17">
        <f>DAVERAGE(PlotSort,"ndvi",$BI$35:$BI$38)</f>
        <v>0.82038948372998588</v>
      </c>
      <c r="BV10" s="4">
        <f>DSTDEV(PlotSort,"ndvi",$BI$35:$BI$38)/SQRT($BH10)</f>
        <v>4.0868993135110094E-3</v>
      </c>
      <c r="BW10" s="17">
        <f>DAVERAGE(PlotSort,"SAVI",$BI$35:$BI$38)</f>
        <v>0.64086281130807732</v>
      </c>
      <c r="BX10" s="4">
        <f>DSTDEV(PlotSort,"SAVI",$BI$35:$BI$38)/SQRT($BH10)</f>
        <v>5.0747180041728381E-3</v>
      </c>
      <c r="BY10" s="17">
        <f>DAVERAGE(PlotSort,"CCCI",$BI$35:$BI$38)</f>
        <v>2.019708778619875E-3</v>
      </c>
      <c r="BZ10" s="4">
        <f>DSTDEV(PlotSort,"CCCI",$BI$35:$BI$38)/SQRT($BH10)</f>
        <v>2.1067668720887594E-2</v>
      </c>
    </row>
    <row r="11" spans="1:78" ht="13.5" customHeight="1" x14ac:dyDescent="0.2">
      <c r="B11" s="10">
        <v>265</v>
      </c>
      <c r="C11" s="10">
        <v>9.9280000000000008</v>
      </c>
      <c r="D11" s="10">
        <v>265.41367000000002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29.5</v>
      </c>
      <c r="Q11" s="24">
        <v>0.78</v>
      </c>
      <c r="R11" s="24">
        <v>3.34</v>
      </c>
      <c r="S11" s="24">
        <v>47.24</v>
      </c>
      <c r="T11" s="24">
        <v>126.32</v>
      </c>
      <c r="U11" s="10">
        <v>1</v>
      </c>
      <c r="V11" s="10">
        <v>0</v>
      </c>
      <c r="W11" s="10">
        <v>1</v>
      </c>
      <c r="X11" s="10">
        <v>3</v>
      </c>
      <c r="Y11" s="10">
        <v>1</v>
      </c>
      <c r="Z11" s="10">
        <v>1</v>
      </c>
      <c r="AA11" s="10">
        <v>45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1.1124000000000001</v>
      </c>
      <c r="AK11" s="10">
        <v>0.1158</v>
      </c>
      <c r="AL11" s="11">
        <v>3.7600000000000001E-2</v>
      </c>
      <c r="AM11" s="11">
        <v>3.8999999999999998E-3</v>
      </c>
      <c r="AN11" s="11">
        <v>2.6082999999999998</v>
      </c>
      <c r="AO11" s="11">
        <v>0.1658</v>
      </c>
      <c r="AP11" s="11">
        <v>0.22</v>
      </c>
      <c r="AQ11" s="11">
        <v>1.4E-2</v>
      </c>
      <c r="AR11" s="11">
        <v>2.1577000000000002</v>
      </c>
      <c r="AS11" s="11">
        <v>0.27179999999999999</v>
      </c>
      <c r="AT11" s="11">
        <v>3.8199999999999998E-2</v>
      </c>
      <c r="AU11" s="11">
        <v>4.7999999999999996E-3</v>
      </c>
      <c r="AV11" s="11">
        <v>34.738100000000003</v>
      </c>
      <c r="AW11" s="11">
        <v>0.92349999999999999</v>
      </c>
      <c r="AX11" s="11">
        <v>0.46529999999999999</v>
      </c>
      <c r="AY11" s="11">
        <v>1.24E-2</v>
      </c>
      <c r="AZ11" s="11">
        <v>0.3579454253611557</v>
      </c>
      <c r="BA11" s="11">
        <v>12.18062827225131</v>
      </c>
      <c r="BB11" s="11">
        <v>0.84826216484607753</v>
      </c>
      <c r="BC11" s="11">
        <v>0.63841554559043356</v>
      </c>
      <c r="BD11" s="11">
        <v>-5.0697157600254599E-3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4.7218750000000004E-2</v>
      </c>
      <c r="BJ11" s="4">
        <f>DSTDEV(PlotSort,"PhxRed",$BI$31:$BI$32)/SQRT($BH11)</f>
        <v>1.2915500619410771E-3</v>
      </c>
      <c r="BK11" s="4">
        <f>DAVERAGE(PlotSort,"PhxRedEdge",$BI$31:$BI$32)</f>
        <v>0.23630000000000001</v>
      </c>
      <c r="BL11" s="4">
        <f>DSTDEV(PlotSort,"PhxRedEdge",$BI$31:$BI$32)/SQRT($BH11)</f>
        <v>4.2418942309617605E-3</v>
      </c>
      <c r="BM11" s="4">
        <f>DAVERAGE(PlotSort,"TMRed",$BI$31:$BI$32)</f>
        <v>4.9275000000000013E-2</v>
      </c>
      <c r="BN11" s="4">
        <f>DSTDEV(PlotSort,"TMRed",$BI$31:$BI$32)/SQRT($BH11)</f>
        <v>1.5168635403357811E-3</v>
      </c>
      <c r="BO11" s="4">
        <f>DAVERAGE(PlotSort,"TMNIR",$BI$31:$BI$32)</f>
        <v>0.48457499999999992</v>
      </c>
      <c r="BP11" s="4">
        <f>DSTDEV(PlotSort,"TMNIR",$BI$31:$BI$32)/SQRT($BH11)</f>
        <v>7.0892906321201581E-3</v>
      </c>
      <c r="BQ11" s="4">
        <f>DAVERAGE(PlotSort,"NDRE",$BI$31:$BI$32)</f>
        <v>0.34451198663263766</v>
      </c>
      <c r="BR11" s="4">
        <f>DSTDEV(PlotSort,"NDRE",$BI$31:$BI$32)/SQRT($BH11)</f>
        <v>7.2241968020602771E-3</v>
      </c>
      <c r="BS11" s="4">
        <f>DAVERAGE(PlotSort,"rvi",$BI$31:$BI$32)</f>
        <v>9.9861380783096561</v>
      </c>
      <c r="BT11" s="4">
        <f>DSTDEV(PlotSort,"rvi",$BI$31:$BI$32)/SQRT($BH11)</f>
        <v>0.36157634267511646</v>
      </c>
      <c r="BU11" s="17">
        <f>DAVERAGE(PlotSort,"ndvi",$BI$31:$BI$32)</f>
        <v>0.81510144472340773</v>
      </c>
      <c r="BV11" s="4">
        <f>DSTDEV(PlotSort,"ndvi",$BI$31:$BI$32)/SQRT($BH11)</f>
        <v>5.8194078354045706E-3</v>
      </c>
      <c r="BW11" s="17">
        <f>DAVERAGE(PlotSort,"SAVI",$BI$31:$BI$32)</f>
        <v>0.63102526486101573</v>
      </c>
      <c r="BX11" s="4">
        <f>DSTDEV(PlotSort,"SAVI",$BI$31:$BI$32)/SQRT($BH11)</f>
        <v>6.7950867169276809E-3</v>
      </c>
      <c r="BY11" s="17">
        <f>DAVERAGE(PlotSort,"CCCI",$BI$31:$BI$32)</f>
        <v>6.8780688777952612E-4</v>
      </c>
      <c r="BZ11" s="4">
        <f>DSTDEV(PlotSort,"CCCI",$BI$31:$BI$32)/SQRT($BH11)</f>
        <v>3.1460089364495063E-2</v>
      </c>
    </row>
    <row r="12" spans="1:78" ht="13.5" customHeight="1" x14ac:dyDescent="0.2">
      <c r="B12" s="10">
        <v>265</v>
      </c>
      <c r="C12" s="10">
        <v>9.92</v>
      </c>
      <c r="D12" s="10">
        <v>265.41332999999997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29.5</v>
      </c>
      <c r="Q12" s="24">
        <v>0.78</v>
      </c>
      <c r="R12" s="24">
        <v>3.34</v>
      </c>
      <c r="S12" s="24">
        <v>47.32</v>
      </c>
      <c r="T12" s="24">
        <v>126.2</v>
      </c>
      <c r="U12" s="10">
        <v>1</v>
      </c>
      <c r="V12" s="10">
        <v>0</v>
      </c>
      <c r="W12" s="10">
        <v>1</v>
      </c>
      <c r="X12" s="10">
        <v>3</v>
      </c>
      <c r="Y12" s="10">
        <v>1</v>
      </c>
      <c r="Z12" s="10">
        <v>1</v>
      </c>
      <c r="AA12" s="10">
        <v>45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1.3286</v>
      </c>
      <c r="AK12" s="10">
        <v>9.9099999999999994E-2</v>
      </c>
      <c r="AL12" s="11">
        <v>4.4999999999999998E-2</v>
      </c>
      <c r="AM12" s="11">
        <v>3.3999999999999998E-3</v>
      </c>
      <c r="AN12" s="11">
        <v>2.9851000000000001</v>
      </c>
      <c r="AO12" s="11">
        <v>0.27539999999999998</v>
      </c>
      <c r="AP12" s="11">
        <v>0.25209999999999999</v>
      </c>
      <c r="AQ12" s="11">
        <v>2.3300000000000001E-2</v>
      </c>
      <c r="AR12" s="11">
        <v>2.6234000000000002</v>
      </c>
      <c r="AS12" s="11">
        <v>0.18149999999999999</v>
      </c>
      <c r="AT12" s="11">
        <v>4.65E-2</v>
      </c>
      <c r="AU12" s="11">
        <v>3.2000000000000002E-3</v>
      </c>
      <c r="AV12" s="11">
        <v>37.978700000000003</v>
      </c>
      <c r="AW12" s="11">
        <v>2.0175999999999998</v>
      </c>
      <c r="AX12" s="11">
        <v>0.50949999999999995</v>
      </c>
      <c r="AY12" s="11">
        <v>2.7099999999999999E-2</v>
      </c>
      <c r="AZ12" s="11">
        <v>0.33797268907563022</v>
      </c>
      <c r="BA12" s="11">
        <v>10.956989247311826</v>
      </c>
      <c r="BB12" s="11">
        <v>0.83273381294964033</v>
      </c>
      <c r="BC12" s="11">
        <v>0.65767045454545447</v>
      </c>
      <c r="BD12" s="11">
        <v>-8.1341650203706831E-2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4.6331249999999997E-2</v>
      </c>
      <c r="BJ12" s="4">
        <f>DSTDEV(PlotSort,"PhxRed",$BJ$31:$BJ$32)/SQRT($BH12)</f>
        <v>1.1808795715482594E-3</v>
      </c>
      <c r="BK12" s="4">
        <f>DAVERAGE(PlotSort,"PhxRedEdge",$BJ$31:$BJ$32)</f>
        <v>0.24353749999999996</v>
      </c>
      <c r="BL12" s="4">
        <f>DSTDEV(PlotSort,"PhxRedEdge",$BJ$31:$BJ$32)/SQRT($BH12)</f>
        <v>3.6779055973928066E-3</v>
      </c>
      <c r="BM12" s="4">
        <f>DAVERAGE(PlotSort,"TMRed",$BJ$31:$BJ$32)</f>
        <v>4.813125E-2</v>
      </c>
      <c r="BN12" s="4">
        <f>DSTDEV(PlotSort,"TMRed",$BJ$31:$BJ$32)/SQRT($BH12)</f>
        <v>1.3782754547501258E-3</v>
      </c>
      <c r="BO12" s="4">
        <f>DAVERAGE(PlotSort,"TMNIR",$BJ$31:$BJ$32)</f>
        <v>0.50559999999999994</v>
      </c>
      <c r="BP12" s="4">
        <f>DSTDEV(PlotSort,"TMNIR",$BJ$31:$BJ$32)/SQRT($BH12)</f>
        <v>6.6828574227895442E-3</v>
      </c>
      <c r="BQ12" s="4">
        <f>DAVERAGE(PlotSort,"NDRE",$BJ$31:$BJ$32)</f>
        <v>0.34968678553496951</v>
      </c>
      <c r="BR12" s="4">
        <f>DSTDEV(PlotSort,"NDRE",$BJ$31:$BJ$32)/SQRT($BH12)</f>
        <v>7.0897044549401607E-3</v>
      </c>
      <c r="BS12" s="4">
        <f>DAVERAGE(PlotSort,"rvi",$BJ$31:$BJ$32)</f>
        <v>10.65936115630228</v>
      </c>
      <c r="BT12" s="4">
        <f>DSTDEV(PlotSort,"rvi",$BJ$31:$BJ$32)/SQRT($BH12)</f>
        <v>0.39143113384756467</v>
      </c>
      <c r="BU12" s="17">
        <f>DAVERAGE(PlotSort,"ndvi",$BJ$31:$BJ$32)</f>
        <v>0.8256775227365637</v>
      </c>
      <c r="BV12" s="4">
        <f>DSTDEV(PlotSort,"ndvi",$BJ$31:$BJ$32)/SQRT($BH12)</f>
        <v>5.6075004861492238E-3</v>
      </c>
      <c r="BW12" s="17">
        <f>DAVERAGE(PlotSort,"SAVI",$BJ$31:$BJ$32)</f>
        <v>0.65070035775513924</v>
      </c>
      <c r="BX12" s="4">
        <f>DSTDEV(PlotSort,"SAVI",$BJ$31:$BJ$32)/SQRT($BH12)</f>
        <v>6.8824346583730225E-3</v>
      </c>
      <c r="BY12" s="17">
        <f>DAVERAGE(PlotSort,"CCCI",$BJ$31:$BJ$32)</f>
        <v>3.3516106694602222E-3</v>
      </c>
      <c r="BZ12" s="4">
        <f>DSTDEV(PlotSort,"CCCI",$BJ$31:$BJ$32)/SQRT($BH12)</f>
        <v>2.9061873056206809E-2</v>
      </c>
    </row>
    <row r="13" spans="1:78" ht="13.5" customHeight="1" x14ac:dyDescent="0.2">
      <c r="B13" s="10">
        <v>265</v>
      </c>
      <c r="C13" s="10">
        <v>9.9120000000000008</v>
      </c>
      <c r="D13" s="10">
        <v>265.41300000000001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29.5</v>
      </c>
      <c r="Q13" s="24">
        <v>0.78</v>
      </c>
      <c r="R13" s="24">
        <v>3.34</v>
      </c>
      <c r="S13" s="24">
        <v>47.4</v>
      </c>
      <c r="T13" s="24">
        <v>126.08</v>
      </c>
      <c r="U13" s="10">
        <v>1</v>
      </c>
      <c r="V13" s="10">
        <v>0</v>
      </c>
      <c r="W13" s="10">
        <v>1</v>
      </c>
      <c r="X13" s="10">
        <v>3</v>
      </c>
      <c r="Y13" s="10">
        <v>1</v>
      </c>
      <c r="Z13" s="10">
        <v>1</v>
      </c>
      <c r="AA13" s="10">
        <v>45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1.5075000000000001</v>
      </c>
      <c r="AK13" s="10">
        <v>0.17730000000000001</v>
      </c>
      <c r="AL13" s="11">
        <v>5.1200000000000002E-2</v>
      </c>
      <c r="AM13" s="11">
        <v>6.0000000000000001E-3</v>
      </c>
      <c r="AN13" s="11">
        <v>2.9645999999999999</v>
      </c>
      <c r="AO13" s="11">
        <v>0.32500000000000001</v>
      </c>
      <c r="AP13" s="11">
        <v>0.25080000000000002</v>
      </c>
      <c r="AQ13" s="11">
        <v>2.75E-2</v>
      </c>
      <c r="AR13" s="11">
        <v>2.9699</v>
      </c>
      <c r="AS13" s="11">
        <v>0.36699999999999999</v>
      </c>
      <c r="AT13" s="11">
        <v>5.2699999999999997E-2</v>
      </c>
      <c r="AU13" s="11">
        <v>6.4999999999999997E-3</v>
      </c>
      <c r="AV13" s="11">
        <v>36.589300000000001</v>
      </c>
      <c r="AW13" s="11">
        <v>2.5375999999999999</v>
      </c>
      <c r="AX13" s="11">
        <v>0.49170000000000003</v>
      </c>
      <c r="AY13" s="11">
        <v>3.4099999999999998E-2</v>
      </c>
      <c r="AZ13" s="11">
        <v>0.32444444444444442</v>
      </c>
      <c r="BA13" s="11">
        <v>9.3301707779886165</v>
      </c>
      <c r="BB13" s="11">
        <v>0.80639235855988256</v>
      </c>
      <c r="BC13" s="11">
        <v>0.63050555342780557</v>
      </c>
      <c r="BD13" s="11">
        <v>-9.4380173869128392E-2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4.4187500000000005E-2</v>
      </c>
      <c r="BJ13" s="4">
        <f>DSTDEV(PlotSort,"PhxRed",$BL$35:$BL$36)/SQRT($BH13)</f>
        <v>1.6466890481899037E-3</v>
      </c>
      <c r="BK13" s="4">
        <f>DAVERAGE(PlotSort,"PhxRedEdge",$BL$35:$BL$36)</f>
        <v>0.23142500000000002</v>
      </c>
      <c r="BL13" s="4">
        <f>DSTDEV(PlotSort,"PhxRedEdge",$BL$35:$BL$36)/SQRT($BH13)</f>
        <v>6.1088855074274513E-3</v>
      </c>
      <c r="BM13" s="4">
        <f>DAVERAGE(PlotSort,"TMRed",$BL$35:$BL$36)</f>
        <v>4.5762499999999991E-2</v>
      </c>
      <c r="BN13" s="4">
        <f>DSTDEV(PlotSort,"TMRed",$BL$35:$BL$36)/SQRT($BH13)</f>
        <v>1.9086211833228119E-3</v>
      </c>
      <c r="BO13" s="4">
        <f>DAVERAGE(PlotSort,"TMNIR",$BL$35:$BL$36)</f>
        <v>0.49565000000000003</v>
      </c>
      <c r="BP13" s="4">
        <f>DSTDEV(PlotSort,"TMNIR",$BL$35:$BL$36)/SQRT($BH13)</f>
        <v>1.3383518649016457E-2</v>
      </c>
      <c r="BQ13" s="4">
        <f>DAVERAGE(PlotSort,"NDRE",$BL$35:$BL$36)</f>
        <v>0.36312124105443766</v>
      </c>
      <c r="BR13" s="4">
        <f>DSTDEV(PlotSort,"NDRE",$BL$35:$BL$36)/SQRT($BH13)</f>
        <v>1.0120061525378816E-2</v>
      </c>
      <c r="BS13" s="4">
        <f>DAVERAGE(PlotSort,"rvi",$BL$35:$BL$36)</f>
        <v>10.978786074905997</v>
      </c>
      <c r="BT13" s="4">
        <f>DSTDEV(PlotSort,"rvi",$BL$35:$BL$36)/SQRT($BH13)</f>
        <v>0.58649412330237727</v>
      </c>
      <c r="BU13" s="17">
        <f>DAVERAGE(PlotSort,"ndvi",$BL$35:$BL$36)</f>
        <v>0.83020932954277527</v>
      </c>
      <c r="BV13" s="4">
        <f>DSTDEV(PlotSort,"ndvi",$BL$35:$BL$36)/SQRT($BH13)</f>
        <v>8.3029343784158487E-3</v>
      </c>
      <c r="BW13" s="17">
        <f>DAVERAGE(PlotSort,"SAVI",$BL$35:$BL$36)</f>
        <v>0.64702606476759961</v>
      </c>
      <c r="BX13" s="4">
        <f>DSTDEV(PlotSort,"SAVI",$BL$35:$BL$36)/SQRT($BH13)</f>
        <v>1.225032055885478E-2</v>
      </c>
      <c r="BY13" s="17">
        <f>DAVERAGE(PlotSort,"CCCI",$BL$35:$BL$36)</f>
        <v>7.0102515931323606E-2</v>
      </c>
      <c r="BZ13" s="4">
        <f>DSTDEV(PlotSort,"CCCI",$BL$35:$BL$36)/SQRT($BH13)</f>
        <v>4.0627394180843233E-2</v>
      </c>
    </row>
    <row r="14" spans="1:78" ht="13.5" customHeight="1" x14ac:dyDescent="0.2">
      <c r="B14" s="10">
        <v>265</v>
      </c>
      <c r="C14" s="10">
        <v>9.9039999999999999</v>
      </c>
      <c r="D14" s="10">
        <v>265.41266999999999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29.5</v>
      </c>
      <c r="Q14" s="24">
        <v>0.78</v>
      </c>
      <c r="R14" s="24">
        <v>3.34</v>
      </c>
      <c r="S14" s="24">
        <v>47.49</v>
      </c>
      <c r="T14" s="24">
        <v>125.96</v>
      </c>
      <c r="U14" s="10">
        <v>1</v>
      </c>
      <c r="V14" s="10">
        <v>0</v>
      </c>
      <c r="W14" s="10">
        <v>1</v>
      </c>
      <c r="X14" s="10">
        <v>3</v>
      </c>
      <c r="Y14" s="10">
        <v>1</v>
      </c>
      <c r="Z14" s="10">
        <v>1</v>
      </c>
      <c r="AA14" s="10">
        <v>45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1.3975</v>
      </c>
      <c r="AK14" s="10">
        <v>3.0000000000000001E-3</v>
      </c>
      <c r="AL14" s="11">
        <v>4.7500000000000001E-2</v>
      </c>
      <c r="AM14" s="11">
        <v>1E-4</v>
      </c>
      <c r="AN14" s="11">
        <v>3.0903999999999998</v>
      </c>
      <c r="AO14" s="11">
        <v>2.92E-2</v>
      </c>
      <c r="AP14" s="11">
        <v>0.26179999999999998</v>
      </c>
      <c r="AQ14" s="11">
        <v>2.5000000000000001E-3</v>
      </c>
      <c r="AR14" s="11">
        <v>2.8290999999999999</v>
      </c>
      <c r="AS14" s="11">
        <v>8.0500000000000002E-2</v>
      </c>
      <c r="AT14" s="11">
        <v>5.0299999999999997E-2</v>
      </c>
      <c r="AU14" s="11">
        <v>1.4E-3</v>
      </c>
      <c r="AV14" s="11">
        <v>37.618899999999996</v>
      </c>
      <c r="AW14" s="11">
        <v>0.46379999999999999</v>
      </c>
      <c r="AX14" s="11">
        <v>0.50639999999999996</v>
      </c>
      <c r="AY14" s="11">
        <v>6.1999999999999998E-3</v>
      </c>
      <c r="AZ14" s="11">
        <v>0.31840666493100755</v>
      </c>
      <c r="BA14" s="11">
        <v>10.067594433399602</v>
      </c>
      <c r="BB14" s="11">
        <v>0.81929225794862581</v>
      </c>
      <c r="BC14" s="11">
        <v>0.64744014384404269</v>
      </c>
      <c r="BD14" s="11">
        <v>-0.16264366884693954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4.7293750000000002E-2</v>
      </c>
      <c r="BJ14" s="4">
        <f>DSTDEV(PlotSort,"PhxRed",$BM$35:$BM$36)/SQRT($BH14)</f>
        <v>1.2550388025209952E-3</v>
      </c>
      <c r="BK14" s="4">
        <f>DAVERAGE(PlotSort,"PhxRedEdge",$BM$35:$BM$36)</f>
        <v>0.23790625000000001</v>
      </c>
      <c r="BL14" s="4">
        <f>DSTDEV(PlotSort,"PhxRedEdge",$BM$35:$BM$36)/SQRT($BH14)</f>
        <v>2.950218477079282E-3</v>
      </c>
      <c r="BM14" s="4">
        <f>DAVERAGE(PlotSort,"TMRed",$BM$35:$BM$36)</f>
        <v>4.9206250000000007E-2</v>
      </c>
      <c r="BN14" s="4">
        <f>DSTDEV(PlotSort,"TMRed",$BM$35:$BM$36)/SQRT($BH14)</f>
        <v>1.4580371723084886E-3</v>
      </c>
      <c r="BO14" s="4">
        <f>DAVERAGE(PlotSort,"TMNIR",$BM$35:$BM$36)</f>
        <v>0.49199999999999994</v>
      </c>
      <c r="BP14" s="4">
        <f>DSTDEV(PlotSort,"TMNIR",$BM$35:$BM$36)/SQRT($BH14)</f>
        <v>7.3123810531636451E-3</v>
      </c>
      <c r="BQ14" s="4">
        <f>DAVERAGE(PlotSort,"NDRE",$BM$35:$BM$36)</f>
        <v>0.34768834853548503</v>
      </c>
      <c r="BR14" s="4">
        <f>DSTDEV(PlotSort,"NDRE",$BM$35:$BM$36)/SQRT($BH14)</f>
        <v>6.3300839091682218E-3</v>
      </c>
      <c r="BS14" s="4">
        <f>DAVERAGE(PlotSort,"rvi",$BM$35:$BM$36)</f>
        <v>10.165930153989661</v>
      </c>
      <c r="BT14" s="4">
        <f>DSTDEV(PlotSort,"rvi",$BM$35:$BM$36)/SQRT($BH14)</f>
        <v>0.40707817831094484</v>
      </c>
      <c r="BU14" s="17">
        <f>DAVERAGE(PlotSort,"ndvi",$BM$35:$BM$36)</f>
        <v>0.81756766773123368</v>
      </c>
      <c r="BV14" s="4">
        <f>DSTDEV(PlotSort,"ndvi",$BM$35:$BM$36)/SQRT($BH14)</f>
        <v>6.1281338787854646E-3</v>
      </c>
      <c r="BW14" s="17">
        <f>DAVERAGE(PlotSort,"SAVI",$BM$35:$BM$36)</f>
        <v>0.63727203037956581</v>
      </c>
      <c r="BX14" s="4">
        <f>DSTDEV(PlotSort,"SAVI",$BM$35:$BM$36)/SQRT($BH14)</f>
        <v>7.5494025715426389E-3</v>
      </c>
      <c r="BY14" s="17">
        <f>DAVERAGE(PlotSort,"CCCI",$BM$35:$BM$36)</f>
        <v>1.3240448326369659E-2</v>
      </c>
      <c r="BZ14" s="4">
        <f>DSTDEV(PlotSort,"CCCI",$BM$35:$BM$36)/SQRT($BH14)</f>
        <v>2.4574733856123739E-2</v>
      </c>
    </row>
    <row r="15" spans="1:78" ht="13.5" customHeight="1" x14ac:dyDescent="0.2">
      <c r="B15" s="10">
        <v>265</v>
      </c>
      <c r="C15" s="10">
        <v>9.8960000000000008</v>
      </c>
      <c r="D15" s="10">
        <v>265.41233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29.5</v>
      </c>
      <c r="Q15" s="24">
        <v>0.78</v>
      </c>
      <c r="R15" s="24">
        <v>3.34</v>
      </c>
      <c r="S15" s="24">
        <v>47.57</v>
      </c>
      <c r="T15" s="24">
        <v>125.84</v>
      </c>
      <c r="U15" s="10">
        <v>1</v>
      </c>
      <c r="V15" s="10">
        <v>0</v>
      </c>
      <c r="W15" s="10">
        <v>1</v>
      </c>
      <c r="X15" s="10">
        <v>3</v>
      </c>
      <c r="Y15" s="10">
        <v>1</v>
      </c>
      <c r="Z15" s="10">
        <v>1</v>
      </c>
      <c r="AA15" s="10">
        <v>45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1.3509</v>
      </c>
      <c r="AK15" s="10">
        <v>0.12920000000000001</v>
      </c>
      <c r="AL15" s="11">
        <v>4.5999999999999999E-2</v>
      </c>
      <c r="AM15" s="11">
        <v>4.4000000000000003E-3</v>
      </c>
      <c r="AN15" s="11">
        <v>2.8126000000000002</v>
      </c>
      <c r="AO15" s="11">
        <v>0.39200000000000002</v>
      </c>
      <c r="AP15" s="11">
        <v>0.23860000000000001</v>
      </c>
      <c r="AQ15" s="11">
        <v>3.3300000000000003E-2</v>
      </c>
      <c r="AR15" s="11">
        <v>2.7039</v>
      </c>
      <c r="AS15" s="11">
        <v>0.32540000000000002</v>
      </c>
      <c r="AT15" s="11">
        <v>4.82E-2</v>
      </c>
      <c r="AU15" s="11">
        <v>5.7999999999999996E-3</v>
      </c>
      <c r="AV15" s="11">
        <v>38.7254</v>
      </c>
      <c r="AW15" s="11">
        <v>3.9416000000000002</v>
      </c>
      <c r="AX15" s="11">
        <v>0.5222</v>
      </c>
      <c r="AY15" s="11">
        <v>5.3100000000000001E-2</v>
      </c>
      <c r="AZ15" s="11">
        <v>0.37276550998948471</v>
      </c>
      <c r="BA15" s="11">
        <v>10.834024896265561</v>
      </c>
      <c r="BB15" s="11">
        <v>0.83099579242636734</v>
      </c>
      <c r="BC15" s="11">
        <v>0.66423766816143492</v>
      </c>
      <c r="BD15" s="11">
        <v>0.12607578868945032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4.8325E-2</v>
      </c>
      <c r="BJ15" s="4">
        <f>DSTDEV(PlotSort,"PhxRed",$BN$35:$BN$36)/SQRT($BH15)</f>
        <v>1.5489339652068547E-3</v>
      </c>
      <c r="BK15" s="4">
        <f>DAVERAGE(PlotSort,"PhxRedEdge",$BN$35:$BN$36)</f>
        <v>0.25243749999999998</v>
      </c>
      <c r="BL15" s="4">
        <f>DSTDEV(PlotSort,"PhxRedEdge",$BN$35:$BN$36)/SQRT($BH15)</f>
        <v>5.8394574570637247E-3</v>
      </c>
      <c r="BM15" s="4">
        <f>DAVERAGE(PlotSort,"TMRed",$BN$35:$BN$36)</f>
        <v>5.0637499999999995E-2</v>
      </c>
      <c r="BN15" s="4">
        <f>DSTDEV(PlotSort,"TMRed",$BN$35:$BN$36)/SQRT($BH15)</f>
        <v>1.89557167215743E-3</v>
      </c>
      <c r="BO15" s="4">
        <f>DAVERAGE(PlotSort,"TMNIR",$BN$35:$BN$36)</f>
        <v>0.50069999999999992</v>
      </c>
      <c r="BP15" s="4">
        <f>DSTDEV(PlotSort,"TMNIR",$BN$35:$BN$36)/SQRT($BH15)</f>
        <v>7.3753450282487924E-3</v>
      </c>
      <c r="BQ15" s="4">
        <f>DAVERAGE(PlotSort,"NDRE",$BN$35:$BN$36)</f>
        <v>0.32989960620980663</v>
      </c>
      <c r="BR15" s="4">
        <f>DSTDEV(PlotSort,"NDRE",$BN$35:$BN$36)/SQRT($BH15)</f>
        <v>9.4727579380484411E-3</v>
      </c>
      <c r="BS15" s="4">
        <f>DAVERAGE(PlotSort,"rvi",$BN$35:$BN$36)</f>
        <v>9.9803520863385522</v>
      </c>
      <c r="BT15" s="4">
        <f>DSTDEV(PlotSort,"rvi",$BN$35:$BN$36)/SQRT($BH15)</f>
        <v>0.37718723109694957</v>
      </c>
      <c r="BU15" s="17">
        <f>DAVERAGE(PlotSort,"ndvi",$BN$35:$BN$36)</f>
        <v>0.81621326991470011</v>
      </c>
      <c r="BV15" s="4">
        <f>DSTDEV(PlotSort,"ndvi",$BN$35:$BN$36)/SQRT($BH15)</f>
        <v>6.8884302486461957E-3</v>
      </c>
      <c r="BW15" s="17">
        <f>DAVERAGE(PlotSort,"SAVI",$BN$35:$BN$36)</f>
        <v>0.64188111970557882</v>
      </c>
      <c r="BX15" s="4">
        <f>DSTDEV(PlotSort,"SAVI",$BN$35:$BN$36)/SQRT($BH15)</f>
        <v>7.2529371112813922E-3</v>
      </c>
      <c r="BY15" s="17">
        <f>DAVERAGE(PlotSort,"CCCI",$BN$35:$BN$36)</f>
        <v>-8.8504577469583429E-2</v>
      </c>
      <c r="BZ15" s="4">
        <f>DSTDEV(PlotSort,"CCCI",$BN$35:$BN$36)/SQRT($BH15)</f>
        <v>4.1890399599611015E-2</v>
      </c>
    </row>
    <row r="16" spans="1:78" ht="13.5" customHeight="1" x14ac:dyDescent="0.2">
      <c r="B16" s="10">
        <v>265</v>
      </c>
      <c r="C16" s="10">
        <v>9.8879999999999999</v>
      </c>
      <c r="D16" s="10">
        <v>265.41199999999998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29.5</v>
      </c>
      <c r="Q16" s="24">
        <v>0.78</v>
      </c>
      <c r="R16" s="24">
        <v>3.34</v>
      </c>
      <c r="S16" s="24">
        <v>47.65</v>
      </c>
      <c r="T16" s="24">
        <v>125.72</v>
      </c>
      <c r="U16" s="10">
        <v>1</v>
      </c>
      <c r="V16" s="10">
        <v>0</v>
      </c>
      <c r="W16" s="10">
        <v>1</v>
      </c>
      <c r="X16" s="10">
        <v>3</v>
      </c>
      <c r="Y16" s="10">
        <v>1</v>
      </c>
      <c r="Z16" s="10">
        <v>1</v>
      </c>
      <c r="AA16" s="10">
        <v>45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1.4061999999999999</v>
      </c>
      <c r="AK16" s="10">
        <v>1.0800000000000001E-2</v>
      </c>
      <c r="AL16" s="11">
        <v>4.8000000000000001E-2</v>
      </c>
      <c r="AM16" s="11">
        <v>4.0000000000000002E-4</v>
      </c>
      <c r="AN16" s="11">
        <v>2.7967</v>
      </c>
      <c r="AO16" s="11">
        <v>0.1045</v>
      </c>
      <c r="AP16" s="11">
        <v>0.23760000000000001</v>
      </c>
      <c r="AQ16" s="11">
        <v>8.8999999999999999E-3</v>
      </c>
      <c r="AR16" s="11">
        <v>2.7208999999999999</v>
      </c>
      <c r="AS16" s="11">
        <v>7.6899999999999996E-2</v>
      </c>
      <c r="AT16" s="11">
        <v>4.8500000000000001E-2</v>
      </c>
      <c r="AU16" s="11">
        <v>1.4E-3</v>
      </c>
      <c r="AV16" s="11">
        <v>35.1</v>
      </c>
      <c r="AW16" s="11">
        <v>0.59489999999999998</v>
      </c>
      <c r="AX16" s="11">
        <v>0.47410000000000002</v>
      </c>
      <c r="AY16" s="11">
        <v>8.0000000000000002E-3</v>
      </c>
      <c r="AZ16" s="11">
        <v>0.33230293663060279</v>
      </c>
      <c r="BA16" s="11">
        <v>9.7752577319587637</v>
      </c>
      <c r="BB16" s="11">
        <v>0.81438959050899351</v>
      </c>
      <c r="BC16" s="11">
        <v>0.62429102288284755</v>
      </c>
      <c r="BD16" s="11">
        <v>-6.8107606392335582E-2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4.9193750000000008E-2</v>
      </c>
      <c r="BJ16" s="4">
        <f>DSTDEV(PlotSort,"PhxRed",$BK$31:$BK$32)/SQRT($BH16)</f>
        <v>1.2115234469460342E-3</v>
      </c>
      <c r="BK16" s="4">
        <f>DAVERAGE(PlotSort,"PhxRedEdge",$BK$31:$BK$32)</f>
        <v>0.24555625</v>
      </c>
      <c r="BL16" s="4">
        <f>DSTDEV(PlotSort,"PhxRedEdge",$BK$31:$BK$32)/SQRT($BH16)</f>
        <v>4.1554278635498746E-3</v>
      </c>
      <c r="BM16" s="4">
        <f>DAVERAGE(PlotSort,"TMRed",$BK$31:$BK$32)</f>
        <v>5.1562500000000004E-2</v>
      </c>
      <c r="BN16" s="4">
        <f>DSTDEV(PlotSort,"TMRed",$BK$31:$BK$32)/SQRT($BH16)</f>
        <v>1.3899902577596242E-3</v>
      </c>
      <c r="BO16" s="4">
        <f>DAVERAGE(PlotSort,"TMNIR",$BK$31:$BK$32)</f>
        <v>0.48304374999999994</v>
      </c>
      <c r="BP16" s="4">
        <f>DSTDEV(PlotSort,"TMNIR",$BK$31:$BK$32)/SQRT($BH16)</f>
        <v>4.873644843697577E-3</v>
      </c>
      <c r="BQ16" s="4">
        <f>DAVERAGE(PlotSort,"NDRE",$BK$31:$BK$32)</f>
        <v>0.32642463372243358</v>
      </c>
      <c r="BR16" s="4">
        <f>DSTDEV(PlotSort,"NDRE",$BK$31:$BK$32)/SQRT($BH16)</f>
        <v>5.3849242806329103E-3</v>
      </c>
      <c r="BS16" s="4">
        <f>DAVERAGE(PlotSort,"rvi",$BK$31:$BK$32)</f>
        <v>9.4724611946973809</v>
      </c>
      <c r="BT16" s="4">
        <f>DSTDEV(PlotSort,"rvi",$BK$31:$BK$32)/SQRT($BH16)</f>
        <v>0.27310796233279372</v>
      </c>
      <c r="BU16" s="17">
        <f>DAVERAGE(PlotSort,"ndvi",$BK$31:$BK$32)</f>
        <v>0.80716910604435432</v>
      </c>
      <c r="BV16" s="4">
        <f>DSTDEV(PlotSort,"ndvi",$BK$31:$BK$32)/SQRT($BH16)</f>
        <v>4.7858152670513139E-3</v>
      </c>
      <c r="BW16" s="17">
        <f>DAVERAGE(PlotSort,"SAVI",$BK$31:$BK$32)</f>
        <v>0.62537085325335628</v>
      </c>
      <c r="BX16" s="4">
        <f>DSTDEV(PlotSort,"SAVI",$BK$31:$BK$32)/SQRT($BH16)</f>
        <v>4.4706828426600261E-3</v>
      </c>
      <c r="BY16" s="17">
        <f>DAVERAGE(PlotSort,"CCCI",$BK$31:$BK$32)</f>
        <v>-8.5489675808691504E-2</v>
      </c>
      <c r="BZ16" s="4">
        <f>DSTDEV(PlotSort,"CCCI",$BK$31:$BK$32)/SQRT($BH16)</f>
        <v>2.3389831522571021E-2</v>
      </c>
    </row>
    <row r="17" spans="2:78" ht="13.5" customHeight="1" x14ac:dyDescent="0.2">
      <c r="B17" s="10">
        <v>265</v>
      </c>
      <c r="C17" s="10">
        <v>9.8810000000000002</v>
      </c>
      <c r="D17" s="10">
        <v>265.41171000000003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29.5</v>
      </c>
      <c r="Q17" s="24">
        <v>0.78</v>
      </c>
      <c r="R17" s="24">
        <v>3.34</v>
      </c>
      <c r="S17" s="24">
        <v>47.72</v>
      </c>
      <c r="T17" s="24">
        <v>125.62</v>
      </c>
      <c r="U17" s="10">
        <v>1</v>
      </c>
      <c r="V17" s="10">
        <v>0</v>
      </c>
      <c r="W17" s="10">
        <v>1</v>
      </c>
      <c r="X17" s="10">
        <v>3</v>
      </c>
      <c r="Y17" s="10">
        <v>1</v>
      </c>
      <c r="Z17" s="10">
        <v>1</v>
      </c>
      <c r="AA17" s="10">
        <v>45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1.3768</v>
      </c>
      <c r="AK17" s="10">
        <v>1.6E-2</v>
      </c>
      <c r="AL17" s="11">
        <v>4.7E-2</v>
      </c>
      <c r="AM17" s="11">
        <v>5.0000000000000001E-4</v>
      </c>
      <c r="AN17" s="11">
        <v>2.5017999999999998</v>
      </c>
      <c r="AO17" s="11">
        <v>1.8100000000000002E-2</v>
      </c>
      <c r="AP17" s="11">
        <v>0.21290000000000001</v>
      </c>
      <c r="AQ17" s="11">
        <v>1.5E-3</v>
      </c>
      <c r="AR17" s="11">
        <v>2.6494</v>
      </c>
      <c r="AS17" s="11">
        <v>8.0500000000000002E-2</v>
      </c>
      <c r="AT17" s="11">
        <v>4.7300000000000002E-2</v>
      </c>
      <c r="AU17" s="11">
        <v>1.4E-3</v>
      </c>
      <c r="AV17" s="11">
        <v>33.040799999999997</v>
      </c>
      <c r="AW17" s="11">
        <v>0.84030000000000005</v>
      </c>
      <c r="AX17" s="11">
        <v>0.44690000000000002</v>
      </c>
      <c r="AY17" s="11">
        <v>1.14E-2</v>
      </c>
      <c r="AZ17" s="11">
        <v>0.3546529251288269</v>
      </c>
      <c r="BA17" s="11">
        <v>9.4482029598308674</v>
      </c>
      <c r="BB17" s="11">
        <v>0.80857952246054232</v>
      </c>
      <c r="BC17" s="11">
        <v>0.60289680144840074</v>
      </c>
      <c r="BD17" s="11">
        <v>8.0165417041415429E-2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4.435625E-2</v>
      </c>
      <c r="BJ17" s="4">
        <f>DSTDEV(PlotSort,"PhxRed",$BL$31:$BL$32)/SQRT($BH17)</f>
        <v>9.1705910160323528E-4</v>
      </c>
      <c r="BK17" s="4">
        <f>DAVERAGE(PlotSort,"PhxRedEdge",$BL$31:$BL$32)</f>
        <v>0.23428125</v>
      </c>
      <c r="BL17" s="4">
        <f>DSTDEV(PlotSort,"PhxRedEdge",$BL$31:$BL$32)/SQRT($BH17)</f>
        <v>3.4295191445011652E-3</v>
      </c>
      <c r="BM17" s="4">
        <f>DAVERAGE(PlotSort,"TMRed",$BL$31:$BL$32)</f>
        <v>4.5843750000000009E-2</v>
      </c>
      <c r="BN17" s="4">
        <f>DSTDEV(PlotSort,"TMRed",$BL$31:$BL$32)/SQRT($BH17)</f>
        <v>1.1054022175208441E-3</v>
      </c>
      <c r="BO17" s="4">
        <f>DAVERAGE(PlotSort,"TMNIR",$BL$31:$BL$32)</f>
        <v>0.50713124999999992</v>
      </c>
      <c r="BP17" s="4">
        <f>DSTDEV(PlotSort,"TMNIR",$BL$31:$BL$32)/SQRT($BH17)</f>
        <v>8.1584910714236833E-3</v>
      </c>
      <c r="BQ17" s="4">
        <f>DAVERAGE(PlotSort,"NDRE",$BL$31:$BL$32)</f>
        <v>0.36777413844517348</v>
      </c>
      <c r="BR17" s="4">
        <f>DSTDEV(PlotSort,"NDRE",$BL$31:$BL$32)/SQRT($BH17)</f>
        <v>4.1659835910145757E-3</v>
      </c>
      <c r="BS17" s="4">
        <f>DAVERAGE(PlotSort,"rvi",$BL$31:$BL$32)</f>
        <v>11.173038039914555</v>
      </c>
      <c r="BT17" s="4">
        <f>DSTDEV(PlotSort,"rvi",$BL$31:$BL$32)/SQRT($BH17)</f>
        <v>0.35787811972751743</v>
      </c>
      <c r="BU17" s="17">
        <f>DAVERAGE(PlotSort,"ndvi",$BL$31:$BL$32)</f>
        <v>0.8336098614156171</v>
      </c>
      <c r="BV17" s="4">
        <f>DSTDEV(PlotSort,"ndvi",$BL$31:$BL$32)/SQRT($BH17)</f>
        <v>4.778096295022057E-3</v>
      </c>
      <c r="BW17" s="17">
        <f>DAVERAGE(PlotSort,"SAVI",$BL$31:$BL$32)</f>
        <v>0.6563547693627988</v>
      </c>
      <c r="BX17" s="4">
        <f>DSTDEV(PlotSort,"SAVI",$BL$31:$BL$32)/SQRT($BH17)</f>
        <v>7.3795423978410433E-3</v>
      </c>
      <c r="BY17" s="17">
        <f>DAVERAGE(PlotSort,"CCCI",$BL$31:$BL$32)</f>
        <v>8.9529093365931234E-2</v>
      </c>
      <c r="BZ17" s="4">
        <f>DSTDEV(PlotSort,"CCCI",$BL$31:$BL$32)/SQRT($BH17)</f>
        <v>1.6322673778390352E-2</v>
      </c>
    </row>
    <row r="18" spans="2:78" ht="13.5" customHeight="1" x14ac:dyDescent="0.2">
      <c r="B18" s="10">
        <v>265</v>
      </c>
      <c r="C18" s="10">
        <v>9.9540000000000006</v>
      </c>
      <c r="D18" s="10">
        <v>265.41475000000003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29.5</v>
      </c>
      <c r="Q18" s="24">
        <v>0.78</v>
      </c>
      <c r="R18" s="24">
        <v>3.34</v>
      </c>
      <c r="S18" s="24">
        <v>46.98</v>
      </c>
      <c r="T18" s="24">
        <v>126.72</v>
      </c>
      <c r="U18" s="10">
        <v>1</v>
      </c>
      <c r="V18" s="10">
        <v>0</v>
      </c>
      <c r="W18" s="10">
        <v>1</v>
      </c>
      <c r="X18" s="10">
        <v>3</v>
      </c>
      <c r="Y18" s="10">
        <v>1</v>
      </c>
      <c r="Z18" s="10">
        <v>1</v>
      </c>
      <c r="AA18" s="10">
        <v>45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1.5411999999999999</v>
      </c>
      <c r="AK18" s="10">
        <v>9.7000000000000003E-3</v>
      </c>
      <c r="AL18" s="11">
        <v>5.1900000000000002E-2</v>
      </c>
      <c r="AM18" s="11">
        <v>2.9999999999999997E-4</v>
      </c>
      <c r="AN18" s="11">
        <v>3.3374999999999999</v>
      </c>
      <c r="AO18" s="11">
        <v>3.7900000000000003E-2</v>
      </c>
      <c r="AP18" s="11">
        <v>0.28010000000000002</v>
      </c>
      <c r="AQ18" s="11">
        <v>3.2000000000000002E-3</v>
      </c>
      <c r="AR18" s="11">
        <v>3.1616</v>
      </c>
      <c r="AS18" s="11">
        <v>9.0300000000000005E-2</v>
      </c>
      <c r="AT18" s="11">
        <v>5.57E-2</v>
      </c>
      <c r="AU18" s="11">
        <v>1.6000000000000001E-3</v>
      </c>
      <c r="AV18" s="11">
        <v>40.424799999999998</v>
      </c>
      <c r="AW18" s="11">
        <v>0.57820000000000005</v>
      </c>
      <c r="AX18" s="11">
        <v>0.53859999999999997</v>
      </c>
      <c r="AY18" s="11">
        <v>7.7000000000000002E-3</v>
      </c>
      <c r="AZ18" s="11">
        <v>0.31574447294491259</v>
      </c>
      <c r="BA18" s="11">
        <v>9.6696588868940747</v>
      </c>
      <c r="BB18" s="11">
        <v>0.81255258287060417</v>
      </c>
      <c r="BC18" s="11">
        <v>0.66193000091382614</v>
      </c>
      <c r="BD18" s="11">
        <v>-0.16174344721330944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4.4999999999999991E-2</v>
      </c>
      <c r="BJ18" s="4">
        <f>DSTDEV(PlotSort,"PhxRed",$BJ$35:$BJ$36)/SQRT($BH18)</f>
        <v>1.0718364303070377E-3</v>
      </c>
      <c r="BK18" s="4">
        <f>DAVERAGE(PlotSort,"PhxRedEdge",$BJ$35:$BJ$36)</f>
        <v>0.23733750000000003</v>
      </c>
      <c r="BL18" s="4">
        <f>DSTDEV(PlotSort,"PhxRedEdge",$BJ$35:$BJ$36)/SQRT($BH18)</f>
        <v>5.0491160530004332E-3</v>
      </c>
      <c r="BM18" s="4">
        <f>DAVERAGE(PlotSort,"TMRed",$BJ$35:$BJ$36)</f>
        <v>4.6362500000000008E-2</v>
      </c>
      <c r="BN18" s="4">
        <f>DSTDEV(PlotSort,"TMRed",$BJ$35:$BJ$36)/SQRT($BH18)</f>
        <v>1.242506706890014E-3</v>
      </c>
      <c r="BO18" s="4">
        <f>DAVERAGE(PlotSort,"TMNIR",$BJ$35:$BJ$36)</f>
        <v>0.49795624999999999</v>
      </c>
      <c r="BP18" s="4">
        <f>DSTDEV(PlotSort,"TMNIR",$BJ$35:$BJ$36)/SQRT($BH18)</f>
        <v>8.9209396401107866E-3</v>
      </c>
      <c r="BQ18" s="4">
        <f>DAVERAGE(PlotSort,"NDRE",$BJ$35:$BJ$36)</f>
        <v>0.35464296180120297</v>
      </c>
      <c r="BR18" s="4">
        <f>DSTDEV(PlotSort,"NDRE",$BJ$35:$BJ$36)/SQRT($BH18)</f>
        <v>6.2914199844201829E-3</v>
      </c>
      <c r="BS18" s="4">
        <f>DAVERAGE(PlotSort,"rvi",$BJ$35:$BJ$36)</f>
        <v>10.850871323647839</v>
      </c>
      <c r="BT18" s="4">
        <f>DSTDEV(PlotSort,"rvi",$BJ$35:$BJ$36)/SQRT($BH18)</f>
        <v>0.34089988407098165</v>
      </c>
      <c r="BU18" s="17">
        <f>DAVERAGE(PlotSort,"ndvi",$BJ$35:$BJ$36)</f>
        <v>0.82922023238061171</v>
      </c>
      <c r="BV18" s="4">
        <f>DSTDEV(PlotSort,"ndvi",$BJ$35:$BJ$36)/SQRT($BH18)</f>
        <v>4.6976749577479901E-3</v>
      </c>
      <c r="BW18" s="17">
        <f>DAVERAGE(PlotSort,"SAVI",$BJ$35:$BJ$36)</f>
        <v>0.64778270914489045</v>
      </c>
      <c r="BX18" s="4">
        <f>DSTDEV(PlotSort,"SAVI",$BJ$35:$BJ$36)/SQRT($BH18)</f>
        <v>7.3887304995170627E-3</v>
      </c>
      <c r="BY18" s="17">
        <f>DAVERAGE(PlotSort,"CCCI",$BJ$35:$BJ$36)</f>
        <v>2.3885793331398921E-2</v>
      </c>
      <c r="BZ18" s="4">
        <f>DSTDEV(PlotSort,"CCCI",$BJ$35:$BJ$36)/SQRT($BH18)</f>
        <v>2.8490115793480889E-2</v>
      </c>
    </row>
    <row r="19" spans="2:78" ht="13.5" customHeight="1" x14ac:dyDescent="0.2">
      <c r="B19" s="10">
        <v>265</v>
      </c>
      <c r="C19" s="10">
        <v>9.9610000000000003</v>
      </c>
      <c r="D19" s="10">
        <v>265.41503999999998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29.5</v>
      </c>
      <c r="Q19" s="24">
        <v>0.78</v>
      </c>
      <c r="R19" s="24">
        <v>3.34</v>
      </c>
      <c r="S19" s="24">
        <v>46.91</v>
      </c>
      <c r="T19" s="24">
        <v>126.82</v>
      </c>
      <c r="U19" s="10">
        <v>1</v>
      </c>
      <c r="V19" s="10">
        <v>0</v>
      </c>
      <c r="W19" s="10">
        <v>1</v>
      </c>
      <c r="X19" s="10">
        <v>3</v>
      </c>
      <c r="Y19" s="10">
        <v>1</v>
      </c>
      <c r="Z19" s="10">
        <v>1</v>
      </c>
      <c r="AA19" s="10">
        <v>45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1.2070000000000001</v>
      </c>
      <c r="AK19" s="10">
        <v>3.0200000000000001E-2</v>
      </c>
      <c r="AL19" s="11">
        <v>4.0599999999999997E-2</v>
      </c>
      <c r="AM19" s="11">
        <v>1E-3</v>
      </c>
      <c r="AN19" s="11">
        <v>2.9876</v>
      </c>
      <c r="AO19" s="11">
        <v>0.2107</v>
      </c>
      <c r="AP19" s="11">
        <v>0.25040000000000001</v>
      </c>
      <c r="AQ19" s="11">
        <v>1.77E-2</v>
      </c>
      <c r="AR19" s="11">
        <v>2.3159000000000001</v>
      </c>
      <c r="AS19" s="11">
        <v>9.9199999999999997E-2</v>
      </c>
      <c r="AT19" s="11">
        <v>4.07E-2</v>
      </c>
      <c r="AU19" s="11">
        <v>1.6999999999999999E-3</v>
      </c>
      <c r="AV19" s="11">
        <v>42.282200000000003</v>
      </c>
      <c r="AW19" s="11">
        <v>2.419</v>
      </c>
      <c r="AX19" s="11">
        <v>0.5625</v>
      </c>
      <c r="AY19" s="11">
        <v>3.2199999999999999E-2</v>
      </c>
      <c r="AZ19" s="11">
        <v>0.38393406323040963</v>
      </c>
      <c r="BA19" s="11">
        <v>13.82063882063882</v>
      </c>
      <c r="BB19" s="11">
        <v>0.86505305039787816</v>
      </c>
      <c r="BC19" s="11">
        <v>0.70948150833937651</v>
      </c>
      <c r="BD19" s="11">
        <v>9.9774702961972786E-2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4.8550000000000003E-2</v>
      </c>
      <c r="BJ19" s="4">
        <f>DSTDEV(PlotSort,"PhxRed",$BK$35:$BK$36)/SQRT($BH19)</f>
        <v>1.232849004001166E-3</v>
      </c>
      <c r="BK19" s="4">
        <f>DAVERAGE(PlotSort,"PhxRedEdge",$BK$35:$BK$36)</f>
        <v>0.24249999999999999</v>
      </c>
      <c r="BL19" s="4">
        <f>DSTDEV(PlotSort,"PhxRedEdge",$BK$35:$BK$36)/SQRT($BH19)</f>
        <v>2.6238807137520556E-3</v>
      </c>
      <c r="BM19" s="4">
        <f>DAVERAGE(PlotSort,"TMRed",$BK$35:$BK$36)</f>
        <v>5.1043750000000006E-2</v>
      </c>
      <c r="BN19" s="4">
        <f>DSTDEV(PlotSort,"TMRed",$BK$35:$BK$36)/SQRT($BH19)</f>
        <v>1.4035065832288306E-3</v>
      </c>
      <c r="BO19" s="4">
        <f>DAVERAGE(PlotSort,"TMNIR",$BK$35:$BK$36)</f>
        <v>0.49221874999999987</v>
      </c>
      <c r="BP19" s="4">
        <f>DSTDEV(PlotSort,"TMNIR",$BK$35:$BK$36)/SQRT($BH19)</f>
        <v>5.3826745114146854E-3</v>
      </c>
      <c r="BQ19" s="4">
        <f>DAVERAGE(PlotSort,"NDRE",$BK$35:$BK$36)</f>
        <v>0.33955581036640431</v>
      </c>
      <c r="BR19" s="4">
        <f>DSTDEV(PlotSort,"NDRE",$BK$35:$BK$36)/SQRT($BH19)</f>
        <v>7.4950768362774065E-3</v>
      </c>
      <c r="BS19" s="4">
        <f>DAVERAGE(PlotSort,"rvi",$BK$35:$BK$36)</f>
        <v>9.7946279109640955</v>
      </c>
      <c r="BT19" s="4">
        <f>DSTDEV(PlotSort,"rvi",$BK$35:$BK$36)/SQRT($BH19)</f>
        <v>0.3816573839165604</v>
      </c>
      <c r="BU19" s="17">
        <f>DAVERAGE(PlotSort,"ndvi",$BK$35:$BK$36)</f>
        <v>0.81155873507935994</v>
      </c>
      <c r="BV19" s="4">
        <f>DSTDEV(PlotSort,"ndvi",$BK$35:$BK$36)/SQRT($BH19)</f>
        <v>6.0474995291900386E-3</v>
      </c>
      <c r="BW19" s="17">
        <f>DAVERAGE(PlotSort,"SAVI",$BK$35:$BK$36)</f>
        <v>0.63394291347126464</v>
      </c>
      <c r="BX19" s="4">
        <f>DSTDEV(PlotSort,"SAVI",$BK$35:$BK$36)/SQRT($BH19)</f>
        <v>6.7429036618509653E-3</v>
      </c>
      <c r="BY19" s="17">
        <f>DAVERAGE(PlotSort,"CCCI",$BK$35:$BK$36)</f>
        <v>-1.9846375774159167E-2</v>
      </c>
      <c r="BZ19" s="4">
        <f>DSTDEV(PlotSort,"CCCI",$BK$35:$BK$36)/SQRT($BH19)</f>
        <v>3.0969814846526791E-2</v>
      </c>
    </row>
    <row r="20" spans="2:78" ht="13.5" customHeight="1" x14ac:dyDescent="0.2">
      <c r="B20" s="10">
        <v>265</v>
      </c>
      <c r="C20" s="10">
        <v>9.9689999999999994</v>
      </c>
      <c r="D20" s="10">
        <v>265.41537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29.5</v>
      </c>
      <c r="Q20" s="24">
        <v>0.78</v>
      </c>
      <c r="R20" s="24">
        <v>3.34</v>
      </c>
      <c r="S20" s="24">
        <v>46.83</v>
      </c>
      <c r="T20" s="24">
        <v>126.95</v>
      </c>
      <c r="U20" s="10">
        <v>1</v>
      </c>
      <c r="V20" s="10">
        <v>0</v>
      </c>
      <c r="W20" s="10">
        <v>1</v>
      </c>
      <c r="X20" s="10">
        <v>3</v>
      </c>
      <c r="Y20" s="10">
        <v>1</v>
      </c>
      <c r="Z20" s="10">
        <v>1</v>
      </c>
      <c r="AA20" s="10">
        <v>45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1.2065999999999999</v>
      </c>
      <c r="AK20" s="10">
        <v>9.3299999999999994E-2</v>
      </c>
      <c r="AL20" s="11">
        <v>4.0500000000000001E-2</v>
      </c>
      <c r="AM20" s="11">
        <v>3.0999999999999999E-3</v>
      </c>
      <c r="AN20" s="11">
        <v>2.7730000000000001</v>
      </c>
      <c r="AO20" s="11">
        <v>0.28510000000000002</v>
      </c>
      <c r="AP20" s="11">
        <v>0.2321</v>
      </c>
      <c r="AQ20" s="11">
        <v>2.3900000000000001E-2</v>
      </c>
      <c r="AR20" s="11">
        <v>2.3654999999999999</v>
      </c>
      <c r="AS20" s="11">
        <v>0.17749999999999999</v>
      </c>
      <c r="AT20" s="11">
        <v>4.1500000000000002E-2</v>
      </c>
      <c r="AU20" s="11">
        <v>3.0999999999999999E-3</v>
      </c>
      <c r="AV20" s="11">
        <v>39.619799999999998</v>
      </c>
      <c r="AW20" s="11">
        <v>2.2027000000000001</v>
      </c>
      <c r="AX20" s="11">
        <v>0.5262</v>
      </c>
      <c r="AY20" s="11">
        <v>2.93E-2</v>
      </c>
      <c r="AZ20" s="11">
        <v>0.38784122379005675</v>
      </c>
      <c r="BA20" s="11">
        <v>12.679518072289156</v>
      </c>
      <c r="BB20" s="11">
        <v>0.85379601902413249</v>
      </c>
      <c r="BC20" s="11">
        <v>0.6809497049733072</v>
      </c>
      <c r="BD20" s="11">
        <v>0.151687786520117</v>
      </c>
      <c r="BE20" s="27"/>
    </row>
    <row r="21" spans="2:78" ht="13.5" customHeight="1" x14ac:dyDescent="0.2">
      <c r="B21" s="10">
        <v>265</v>
      </c>
      <c r="C21" s="10">
        <v>9.9770000000000003</v>
      </c>
      <c r="D21" s="10">
        <v>265.41570999999999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29.5</v>
      </c>
      <c r="Q21" s="24">
        <v>0.78</v>
      </c>
      <c r="R21" s="24">
        <v>3.34</v>
      </c>
      <c r="S21" s="24">
        <v>46.75</v>
      </c>
      <c r="T21" s="24">
        <v>127.07</v>
      </c>
      <c r="U21" s="10">
        <v>1</v>
      </c>
      <c r="V21" s="10">
        <v>0</v>
      </c>
      <c r="W21" s="10">
        <v>1</v>
      </c>
      <c r="X21" s="10">
        <v>3</v>
      </c>
      <c r="Y21" s="10">
        <v>1</v>
      </c>
      <c r="Z21" s="10">
        <v>1</v>
      </c>
      <c r="AA21" s="10">
        <v>45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1.331</v>
      </c>
      <c r="AK21" s="10">
        <v>7.9100000000000004E-2</v>
      </c>
      <c r="AL21" s="11">
        <v>4.4600000000000001E-2</v>
      </c>
      <c r="AM21" s="11">
        <v>2.7000000000000001E-3</v>
      </c>
      <c r="AN21" s="11">
        <v>2.7871999999999999</v>
      </c>
      <c r="AO21" s="11">
        <v>0.31390000000000001</v>
      </c>
      <c r="AP21" s="11">
        <v>0.2329</v>
      </c>
      <c r="AQ21" s="11">
        <v>2.6200000000000001E-2</v>
      </c>
      <c r="AR21" s="11">
        <v>2.5013999999999998</v>
      </c>
      <c r="AS21" s="11">
        <v>0.19439999999999999</v>
      </c>
      <c r="AT21" s="11">
        <v>4.3799999999999999E-2</v>
      </c>
      <c r="AU21" s="11">
        <v>3.3999999999999998E-3</v>
      </c>
      <c r="AV21" s="11">
        <v>37.951700000000002</v>
      </c>
      <c r="AW21" s="11">
        <v>2.3275000000000001</v>
      </c>
      <c r="AX21" s="11">
        <v>0.50319999999999998</v>
      </c>
      <c r="AY21" s="11">
        <v>3.09E-2</v>
      </c>
      <c r="AZ21" s="11">
        <v>0.3672055427251732</v>
      </c>
      <c r="BA21" s="11">
        <v>11.488584474885844</v>
      </c>
      <c r="BB21" s="11">
        <v>0.83985374771480814</v>
      </c>
      <c r="BC21" s="11">
        <v>0.65816618911174785</v>
      </c>
      <c r="BD21" s="11">
        <v>7.0085346099690624E-2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0.27529999999999999</v>
      </c>
      <c r="BJ21" s="4"/>
      <c r="BK21" s="4">
        <f>DAVERAGE(PlotSort2,"PhxRedEdge",$BO$31:$BO$32)</f>
        <v>0.29199999999999998</v>
      </c>
      <c r="BL21" s="4"/>
      <c r="BM21" s="4">
        <f>DAVERAGE(PlotSort2,"TMRed",$BO$31:$BO$32)</f>
        <v>0.27100000000000002</v>
      </c>
      <c r="BN21" s="4"/>
      <c r="BO21" s="4">
        <f>DAVERAGE(PlotSort2,"TMNIR",$BO$31:$BO$32)</f>
        <v>0.3281</v>
      </c>
      <c r="BP21" s="4"/>
      <c r="BQ21" s="4">
        <f>DAVERAGE(PlotSort2,"NDRE",$BO$31:$BO$32)</f>
        <v>5.8216416706982778E-2</v>
      </c>
      <c r="BR21" s="4"/>
      <c r="BS21" s="4">
        <f>DAVERAGE(PlotSort2,"rvi",$BO$31:$BO$32)</f>
        <v>1.21070110701107</v>
      </c>
      <c r="BT21" s="4"/>
      <c r="BU21" s="17">
        <f>DAVERAGE(PlotSort2,"ndvi",$BO$31:$BO$32)</f>
        <v>9.5309631113336651E-2</v>
      </c>
      <c r="BV21" s="4"/>
      <c r="BW21" s="17">
        <f>DAVERAGE(PlotSort2,"SAVI",$BO$31:$BO$32)</f>
        <v>7.7927395141479366E-2</v>
      </c>
      <c r="BX21" s="4"/>
      <c r="BY21" s="17">
        <f>DAVERAGE(PlotSort2,"CCCI",$BO$31:$BO$32)</f>
        <v>0.65516929420237957</v>
      </c>
      <c r="BZ21" s="4"/>
    </row>
    <row r="22" spans="2:78" ht="13.5" customHeight="1" x14ac:dyDescent="0.2">
      <c r="B22" s="10">
        <v>265</v>
      </c>
      <c r="C22" s="10">
        <v>9.9860000000000007</v>
      </c>
      <c r="D22" s="10">
        <v>265.41608000000002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29.5</v>
      </c>
      <c r="Q22" s="24">
        <v>0.78</v>
      </c>
      <c r="R22" s="24">
        <v>3.34</v>
      </c>
      <c r="S22" s="24">
        <v>46.66</v>
      </c>
      <c r="T22" s="24">
        <v>127.21</v>
      </c>
      <c r="U22" s="10">
        <v>1</v>
      </c>
      <c r="V22" s="10">
        <v>0</v>
      </c>
      <c r="W22" s="10">
        <v>1</v>
      </c>
      <c r="X22" s="10">
        <v>3</v>
      </c>
      <c r="Y22" s="10">
        <v>1</v>
      </c>
      <c r="Z22" s="10">
        <v>1</v>
      </c>
      <c r="AA22" s="10">
        <v>45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1.1520999999999999</v>
      </c>
      <c r="AK22" s="10">
        <v>4.02E-2</v>
      </c>
      <c r="AL22" s="11">
        <v>3.8600000000000002E-2</v>
      </c>
      <c r="AM22" s="11">
        <v>1.2999999999999999E-3</v>
      </c>
      <c r="AN22" s="11">
        <v>2.3936000000000002</v>
      </c>
      <c r="AO22" s="11">
        <v>9.8699999999999996E-2</v>
      </c>
      <c r="AP22" s="11">
        <v>0.19969999999999999</v>
      </c>
      <c r="AQ22" s="11">
        <v>8.2000000000000007E-3</v>
      </c>
      <c r="AR22" s="11">
        <v>2.2492999999999999</v>
      </c>
      <c r="AS22" s="11">
        <v>0.10589999999999999</v>
      </c>
      <c r="AT22" s="11">
        <v>3.9399999999999998E-2</v>
      </c>
      <c r="AU22" s="11">
        <v>1.9E-3</v>
      </c>
      <c r="AV22" s="11">
        <v>33.8645</v>
      </c>
      <c r="AW22" s="11">
        <v>1.2063999999999999</v>
      </c>
      <c r="AX22" s="11">
        <v>0.44819999999999999</v>
      </c>
      <c r="AY22" s="11">
        <v>1.6E-2</v>
      </c>
      <c r="AZ22" s="11">
        <v>0.38354684364871128</v>
      </c>
      <c r="BA22" s="11">
        <v>11.375634517766498</v>
      </c>
      <c r="BB22" s="11">
        <v>0.83839212469237079</v>
      </c>
      <c r="BC22" s="11">
        <v>0.62089914945321989</v>
      </c>
      <c r="BD22" s="11">
        <v>0.16864332222529721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0.35194999999999999</v>
      </c>
      <c r="BJ22" s="4">
        <f>DSTDEV(PlotSort2,"PhxRed",$BP$31:$BP$32)/SQRT($BH22)</f>
        <v>3.4999999999998921E-4</v>
      </c>
      <c r="BK22" s="4">
        <f>DAVERAGE(PlotSort2,"PhxRedEdge",$BP$31:$BP$32)</f>
        <v>0.37840000000000001</v>
      </c>
      <c r="BL22" s="4">
        <f>DSTDEV(PlotSort2,"PhxRedEdge",$BP$31:$BP$32)/SQRT($BH22)</f>
        <v>1.0000000000000009E-3</v>
      </c>
      <c r="BM22" s="4">
        <f>DAVERAGE(PlotSort2,"TMRed",$BP$31:$BP$32)</f>
        <v>0.34565000000000001</v>
      </c>
      <c r="BN22" s="4">
        <f>DSTDEV(PlotSort2,"TMRed",$BP$31:$BP$32)/SQRT($BH22)</f>
        <v>8.4999999999998965E-4</v>
      </c>
      <c r="BO22" s="4">
        <f>DAVERAGE(PlotSort2,"TMNIR",$BP$31:$BP$32)</f>
        <v>0.41615000000000002</v>
      </c>
      <c r="BP22" s="4">
        <f>DSTDEV(PlotSort2,"TMNIR",$BP$31:$BP$32)/SQRT($BH22)</f>
        <v>1.5499999999999958E-3</v>
      </c>
      <c r="BQ22" s="4">
        <f>DAVERAGE(PlotSort2,"NDRE",$BP$31:$BP$32)</f>
        <v>4.7509437620465098E-2</v>
      </c>
      <c r="BR22" s="4">
        <f>DSTDEV(PlotSort2,"NDRE",$BP$31:$BP$32)/SQRT($BH22)</f>
        <v>5.3974065076812031E-4</v>
      </c>
      <c r="BS22" s="4">
        <f>DAVERAGE(PlotSort2,"rvi",$BP$31:$BP$32)</f>
        <v>1.2039598001894987</v>
      </c>
      <c r="BT22" s="4">
        <f>DSTDEV(PlotSort2,"rvi",$BP$31:$BP$32)/SQRT($BH22)</f>
        <v>1.5236052939069378E-3</v>
      </c>
      <c r="BU22" s="17">
        <f>DAVERAGE(PlotSort2,"ndvi",$BP$31:$BP$32)</f>
        <v>9.2541998438552986E-2</v>
      </c>
      <c r="BV22" s="4">
        <f>DSTDEV(PlotSort2,"ndvi",$BP$31:$BP$32)/SQRT($BH22)</f>
        <v>6.2732896265093447E-4</v>
      </c>
      <c r="BW22" s="17">
        <f>DAVERAGE(PlotSort2,"SAVI",$BP$31:$BP$32)</f>
        <v>8.3807564928538567E-2</v>
      </c>
      <c r="BX22" s="4">
        <f>DSTDEV(PlotSort2,"SAVI",$BP$31:$BP$32)/SQRT($BH22)</f>
        <v>6.7273882086822656E-4</v>
      </c>
      <c r="BY22" s="17">
        <f>DAVERAGE(PlotSort2,"CCCI",$BP$31:$BP$32)</f>
        <v>0.47505491160220137</v>
      </c>
      <c r="BZ22" s="4">
        <f>DSTDEV(PlotSort2,"CCCI",$BP$31:$BP$32)/SQRT($BH22)</f>
        <v>4.1704964208866815E-3</v>
      </c>
    </row>
    <row r="23" spans="2:78" ht="13.5" customHeight="1" x14ac:dyDescent="0.2">
      <c r="B23" s="10">
        <v>265</v>
      </c>
      <c r="C23" s="10">
        <v>9.9930000000000003</v>
      </c>
      <c r="D23" s="10">
        <v>265.41638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29.5</v>
      </c>
      <c r="Q23" s="24">
        <v>0.78</v>
      </c>
      <c r="R23" s="24">
        <v>3.34</v>
      </c>
      <c r="S23" s="24">
        <v>46.59</v>
      </c>
      <c r="T23" s="24">
        <v>127.31</v>
      </c>
      <c r="U23" s="10">
        <v>1</v>
      </c>
      <c r="V23" s="10">
        <v>0</v>
      </c>
      <c r="W23" s="10">
        <v>1</v>
      </c>
      <c r="X23" s="10">
        <v>3</v>
      </c>
      <c r="Y23" s="10">
        <v>1</v>
      </c>
      <c r="Z23" s="10">
        <v>1</v>
      </c>
      <c r="AA23" s="10">
        <v>45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1.2342</v>
      </c>
      <c r="AK23" s="10">
        <v>3.0200000000000001E-2</v>
      </c>
      <c r="AL23" s="11">
        <v>4.1200000000000001E-2</v>
      </c>
      <c r="AM23" s="11">
        <v>1E-3</v>
      </c>
      <c r="AN23" s="11">
        <v>2.6373000000000002</v>
      </c>
      <c r="AO23" s="11">
        <v>6.8500000000000005E-2</v>
      </c>
      <c r="AP23" s="11">
        <v>0.2198</v>
      </c>
      <c r="AQ23" s="11">
        <v>5.7000000000000002E-3</v>
      </c>
      <c r="AR23" s="11">
        <v>2.4679000000000002</v>
      </c>
      <c r="AS23" s="11">
        <v>4.9200000000000001E-2</v>
      </c>
      <c r="AT23" s="11">
        <v>4.3099999999999999E-2</v>
      </c>
      <c r="AU23" s="11">
        <v>8.9999999999999998E-4</v>
      </c>
      <c r="AV23" s="11">
        <v>36.300199999999997</v>
      </c>
      <c r="AW23" s="11">
        <v>0.57620000000000005</v>
      </c>
      <c r="AX23" s="11">
        <v>0.4798</v>
      </c>
      <c r="AY23" s="11">
        <v>7.6E-3</v>
      </c>
      <c r="AZ23" s="11">
        <v>0.37164093767867357</v>
      </c>
      <c r="BA23" s="11">
        <v>11.132250580046405</v>
      </c>
      <c r="BB23" s="11">
        <v>0.83515012430675073</v>
      </c>
      <c r="BC23" s="11">
        <v>0.64038517939192496</v>
      </c>
      <c r="BD23" s="11">
        <v>0.10832029220398254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0.31240000000000001</v>
      </c>
      <c r="BJ23" s="4">
        <f>DSTDEV(PlotSort2,"PhxRed",$BQ$31:$BQ$32)/SQRT($BH23)</f>
        <v>7.3000000000000009E-3</v>
      </c>
      <c r="BK23" s="4">
        <f>DAVERAGE(PlotSort2,"PhxRedEdge",$BQ$31:$BQ$32)</f>
        <v>0.35814999999999997</v>
      </c>
      <c r="BL23" s="4">
        <f>DSTDEV(PlotSort2,"PhxRedEdge",$BQ$31:$BQ$32)/SQRT($BH23)</f>
        <v>7.750000000000006E-3</v>
      </c>
      <c r="BM23" s="4">
        <f>DAVERAGE(PlotSort2,"TMRed",$BQ$31:$BQ$32)</f>
        <v>0.31110000000000004</v>
      </c>
      <c r="BN23" s="4">
        <f>DSTDEV(PlotSort2,"TMRed",$BQ$31:$BQ$32)/SQRT($BH23)</f>
        <v>7.3000000000000009E-3</v>
      </c>
      <c r="BO23" s="4">
        <f>DAVERAGE(PlotSort2,"TMNIR",$BQ$31:$BQ$32)</f>
        <v>0.39455000000000001</v>
      </c>
      <c r="BP23" s="4">
        <f>DSTDEV(PlotSort2,"TMNIR",$BQ$31:$BQ$32)/SQRT($BH23)</f>
        <v>8.649999999999991E-3</v>
      </c>
      <c r="BQ23" s="4">
        <f>DAVERAGE(PlotSort2,"NDRE",$BQ$31:$BQ$32)</f>
        <v>4.8356143945258445E-2</v>
      </c>
      <c r="BR23" s="4">
        <f>DSTDEV(PlotSort2,"NDRE",$BQ$31:$BQ$32)/SQRT($BH23)</f>
        <v>1.4210075634083286E-4</v>
      </c>
      <c r="BS23" s="4">
        <f>DAVERAGE(PlotSort2,"rvi",$BQ$31:$BQ$32)</f>
        <v>1.2682876197974733</v>
      </c>
      <c r="BT23" s="4">
        <f>DSTDEV(PlotSort2,"rvi",$BQ$31:$BQ$32)/SQRT($BH23)</f>
        <v>1.9559615060159574E-3</v>
      </c>
      <c r="BU23" s="17">
        <f>DAVERAGE(PlotSort2,"ndvi",$BQ$31:$BQ$32)</f>
        <v>0.11827694614484205</v>
      </c>
      <c r="BV23" s="4">
        <f>DSTDEV(PlotSort2,"ndvi",$BQ$31:$BQ$32)/SQRT($BH23)</f>
        <v>7.6031643309040081E-4</v>
      </c>
      <c r="BW23" s="17">
        <f>DAVERAGE(PlotSort2,"SAVI",$BQ$31:$BQ$32)</f>
        <v>0.10381961376735116</v>
      </c>
      <c r="BX23" s="4">
        <f>DSTDEV(PlotSort2,"SAVI",$BQ$31:$BQ$32)/SQRT($BH23)</f>
        <v>3.0612297135215738E-4</v>
      </c>
      <c r="BY23" s="17">
        <f>DAVERAGE(PlotSort2,"CCCI",$BQ$31:$BQ$32)</f>
        <v>0.2472370080996843</v>
      </c>
      <c r="BZ23" s="4">
        <f>DSTDEV(PlotSort2,"CCCI",$BQ$31:$BQ$32)/SQRT($BH23)</f>
        <v>9.2484533971916028E-3</v>
      </c>
    </row>
    <row r="24" spans="2:78" ht="13.5" customHeight="1" x14ac:dyDescent="0.2">
      <c r="B24" s="10">
        <v>265</v>
      </c>
      <c r="C24" s="10">
        <v>10.000999999999999</v>
      </c>
      <c r="D24" s="10">
        <v>265.41671000000002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29.5</v>
      </c>
      <c r="Q24" s="24">
        <v>0.78</v>
      </c>
      <c r="R24" s="24">
        <v>3.34</v>
      </c>
      <c r="S24" s="24">
        <v>46.51</v>
      </c>
      <c r="T24" s="24">
        <v>127.44</v>
      </c>
      <c r="U24" s="10">
        <v>1</v>
      </c>
      <c r="V24" s="10">
        <v>0</v>
      </c>
      <c r="W24" s="10">
        <v>1</v>
      </c>
      <c r="X24" s="10">
        <v>3</v>
      </c>
      <c r="Y24" s="10">
        <v>1</v>
      </c>
      <c r="Z24" s="10">
        <v>1</v>
      </c>
      <c r="AA24" s="10">
        <v>45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1.4494</v>
      </c>
      <c r="AK24" s="10">
        <v>9.7600000000000006E-2</v>
      </c>
      <c r="AL24" s="11">
        <v>4.8399999999999999E-2</v>
      </c>
      <c r="AM24" s="11">
        <v>3.3E-3</v>
      </c>
      <c r="AN24" s="11">
        <v>2.9174000000000002</v>
      </c>
      <c r="AO24" s="11">
        <v>9.1300000000000006E-2</v>
      </c>
      <c r="AP24" s="11">
        <v>0.2427</v>
      </c>
      <c r="AQ24" s="11">
        <v>7.6E-3</v>
      </c>
      <c r="AR24" s="11">
        <v>2.9367999999999999</v>
      </c>
      <c r="AS24" s="11">
        <v>0.25169999999999998</v>
      </c>
      <c r="AT24" s="11">
        <v>5.1200000000000002E-2</v>
      </c>
      <c r="AU24" s="11">
        <v>4.4000000000000003E-3</v>
      </c>
      <c r="AV24" s="11">
        <v>36.412500000000001</v>
      </c>
      <c r="AW24" s="11">
        <v>1.7284999999999999</v>
      </c>
      <c r="AX24" s="11">
        <v>0.48049999999999998</v>
      </c>
      <c r="AY24" s="11">
        <v>2.2800000000000001E-2</v>
      </c>
      <c r="AZ24" s="11">
        <v>0.32881637168141592</v>
      </c>
      <c r="BA24" s="11">
        <v>9.384765625</v>
      </c>
      <c r="BB24" s="11">
        <v>0.80741019371826217</v>
      </c>
      <c r="BC24" s="11">
        <v>0.62416400116312887</v>
      </c>
      <c r="BD24" s="11">
        <v>-7.0884758588478702E-2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0.67699999999999994</v>
      </c>
      <c r="BJ24" s="4"/>
      <c r="BK24" s="4">
        <f>DAVERAGE(PlotSort2,"PhxRedEdge",$BR$31:$BR$32)</f>
        <v>0.66850000000000009</v>
      </c>
      <c r="BL24" s="4"/>
      <c r="BM24" s="4">
        <f>DAVERAGE(PlotSort2,"TMRed",$BR$31:$BR$32)</f>
        <v>0.67749999999999999</v>
      </c>
      <c r="BN24" s="4"/>
      <c r="BO24" s="4">
        <f>DAVERAGE(PlotSort2,"TMNIR",$BR$31:$BR$32)</f>
        <v>0.65210000000000001</v>
      </c>
      <c r="BP24" s="4"/>
      <c r="BQ24" s="4">
        <f>DAVERAGE(PlotSort2,"NDRE",$BR$31:$BR$32)</f>
        <v>-1.2418597607148325E-2</v>
      </c>
      <c r="BR24" s="4"/>
      <c r="BS24" s="4">
        <f>DAVERAGE(PlotSort2,"rvi",$BR$31:$BR$32)</f>
        <v>24.062730627306269</v>
      </c>
      <c r="BT24" s="4"/>
      <c r="BU24" s="17">
        <f>DAVERAGE(PlotSort2,"ndvi",$BR$31:$BR$32)</f>
        <v>-1.910348977135979E-2</v>
      </c>
      <c r="BV24" s="4"/>
      <c r="BW24" s="17">
        <f>DAVERAGE(PlotSort2,"SAVI",$BR$31:$BR$32)</f>
        <v>-2.0824223874070815E-2</v>
      </c>
      <c r="BX24" s="4"/>
      <c r="BY24" s="17">
        <f>DAVERAGE(PlotSort2,"CCCI",$BR$31:$BR$32)</f>
        <v>0.42284195657631402</v>
      </c>
      <c r="BZ24" s="4"/>
    </row>
    <row r="25" spans="2:78" ht="13.5" customHeight="1" x14ac:dyDescent="0.2">
      <c r="B25" s="10">
        <v>265</v>
      </c>
      <c r="C25" s="10">
        <v>10.01</v>
      </c>
      <c r="D25" s="10">
        <v>265.41708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29.5</v>
      </c>
      <c r="Q25" s="24">
        <v>0.78</v>
      </c>
      <c r="R25" s="24">
        <v>3.34</v>
      </c>
      <c r="S25" s="24">
        <v>46.42</v>
      </c>
      <c r="T25" s="24">
        <v>127.58</v>
      </c>
      <c r="U25" s="10">
        <v>1</v>
      </c>
      <c r="V25" s="10">
        <v>0</v>
      </c>
      <c r="W25" s="10">
        <v>1</v>
      </c>
      <c r="X25" s="10">
        <v>3</v>
      </c>
      <c r="Y25" s="10">
        <v>1</v>
      </c>
      <c r="Z25" s="10">
        <v>1</v>
      </c>
      <c r="AA25" s="10">
        <v>45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1.4334</v>
      </c>
      <c r="AK25" s="10">
        <v>4.3E-3</v>
      </c>
      <c r="AL25" s="11">
        <v>4.7699999999999999E-2</v>
      </c>
      <c r="AM25" s="11">
        <v>1E-4</v>
      </c>
      <c r="AN25" s="11">
        <v>2.6379999999999999</v>
      </c>
      <c r="AO25" s="11">
        <v>4.7100000000000003E-2</v>
      </c>
      <c r="AP25" s="11">
        <v>0.21909999999999999</v>
      </c>
      <c r="AQ25" s="11">
        <v>3.8999999999999998E-3</v>
      </c>
      <c r="AR25" s="11">
        <v>2.8142999999999998</v>
      </c>
      <c r="AS25" s="11">
        <v>1.4800000000000001E-2</v>
      </c>
      <c r="AT25" s="11">
        <v>4.9000000000000002E-2</v>
      </c>
      <c r="AU25" s="11">
        <v>2.9999999999999997E-4</v>
      </c>
      <c r="AV25" s="11">
        <v>34.973100000000002</v>
      </c>
      <c r="AW25" s="11">
        <v>0.1477</v>
      </c>
      <c r="AX25" s="11">
        <v>0.46060000000000001</v>
      </c>
      <c r="AY25" s="11">
        <v>1.9E-3</v>
      </c>
      <c r="AZ25" s="11">
        <v>0.35530381050463444</v>
      </c>
      <c r="BA25" s="11">
        <v>9.4</v>
      </c>
      <c r="BB25" s="11">
        <v>0.8076923076923076</v>
      </c>
      <c r="BC25" s="11">
        <v>0.61152931854199688</v>
      </c>
      <c r="BD25" s="11">
        <v>8.6470267450302229E-2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1.0010000000000001</v>
      </c>
      <c r="BJ25" s="4">
        <f>DSTDEV(PlotSort2,"PhxRed",$BS$31:$BS$32)/SQRT($BH25)</f>
        <v>3.523256069793047E-3</v>
      </c>
      <c r="BK25" s="4">
        <f>DAVERAGE(PlotSort2,"PhxRedEdge",$BS$31:$BS$32)</f>
        <v>1.0008333333333335</v>
      </c>
      <c r="BL25" s="4">
        <f>DSTDEV(PlotSort2,"PhxRedEdge",$BS$31:$BS$32)/SQRT($BH25)</f>
        <v>3.5526203162048295E-3</v>
      </c>
      <c r="BM25" s="4">
        <f>DAVERAGE(PlotSort2,"TMRed",$BS$31:$BS$32)</f>
        <v>1.0010000000000001</v>
      </c>
      <c r="BN25" s="4">
        <f>DSTDEV(PlotSort2,"TMRed",$BS$31:$BS$32)/SQRT($BH25)</f>
        <v>3.523256069793047E-3</v>
      </c>
      <c r="BO25" s="4">
        <f>DAVERAGE(PlotSort2,"TMNIR",$BS$31:$BS$32)</f>
        <v>1.0008333333333335</v>
      </c>
      <c r="BP25" s="4">
        <f>DSTDEV(PlotSort2,"TMNIR",$BS$31:$BS$32)/SQRT($BH25)</f>
        <v>3.5526203162048295E-3</v>
      </c>
      <c r="BQ25" s="4">
        <f>DAVERAGE(PlotSort2,"NDRE",$BS$31:$BS$32)</f>
        <v>0.72602554212138537</v>
      </c>
      <c r="BR25" s="4">
        <f>DSTDEV(PlotSort2,"NDRE",$BS$31:$BS$32)/SQRT($BH25)</f>
        <v>3.5915379185506852E-4</v>
      </c>
      <c r="BS25" s="4">
        <f>DAVERAGE(PlotSort2,"rvi",$BS$31:$BS$32)</f>
        <v>1.3211992539270019</v>
      </c>
      <c r="BT25" s="4">
        <f>DSTDEV(PlotSort2,"rvi",$BS$31:$BS$32)/SQRT($BH25)</f>
        <v>6.7184031496320172E-4</v>
      </c>
      <c r="BU25" s="17">
        <f>DAVERAGE(PlotSort2,"ndvi",$BS$31:$BS$32)</f>
        <v>0.13837628040284913</v>
      </c>
      <c r="BV25" s="4">
        <f>DSTDEV(PlotSort2,"ndvi",$BS$31:$BS$32)/SQRT($BH25)</f>
        <v>2.4938569591796835E-4</v>
      </c>
      <c r="BW25" s="17">
        <f>DAVERAGE(PlotSort2,"SAVI",$BS$31:$BS$32)</f>
        <v>0.20679679815398719</v>
      </c>
      <c r="BX25" s="4">
        <f>DSTDEV(PlotSort2,"SAVI",$BS$31:$BS$32)/SQRT($BH25)</f>
        <v>3.858247994245687E-4</v>
      </c>
      <c r="BY25" s="17">
        <f>DAVERAGE(PlotSort2,"CCCI",$BS$31:$BS$32)</f>
        <v>11.673644920135425</v>
      </c>
      <c r="BZ25" s="4">
        <f>DSTDEV(PlotSort2,"CCCI",$BS$31:$BS$32)/SQRT($BH25)</f>
        <v>4.4951489506764889E-3</v>
      </c>
    </row>
    <row r="26" spans="2:78" ht="13.5" customHeight="1" x14ac:dyDescent="0.2">
      <c r="B26" s="10">
        <v>265</v>
      </c>
      <c r="C26" s="10">
        <v>10.253</v>
      </c>
      <c r="D26" s="10">
        <v>265.42721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29.5</v>
      </c>
      <c r="Q26" s="24">
        <v>0.78</v>
      </c>
      <c r="R26" s="24">
        <v>3.34</v>
      </c>
      <c r="S26" s="24">
        <v>44.07</v>
      </c>
      <c r="T26" s="24">
        <v>131.5</v>
      </c>
      <c r="U26" s="10">
        <v>1</v>
      </c>
      <c r="V26" s="10">
        <v>0</v>
      </c>
      <c r="W26" s="10">
        <v>1</v>
      </c>
      <c r="X26" s="10">
        <v>3</v>
      </c>
      <c r="Y26" s="10">
        <v>1</v>
      </c>
      <c r="Z26" s="10">
        <v>1</v>
      </c>
      <c r="AA26" s="10">
        <v>45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1.7539</v>
      </c>
      <c r="AK26" s="10">
        <v>5.6599999999999998E-2</v>
      </c>
      <c r="AL26" s="11">
        <v>5.6000000000000001E-2</v>
      </c>
      <c r="AM26" s="11">
        <v>1.8E-3</v>
      </c>
      <c r="AN26" s="11">
        <v>3.1352000000000002</v>
      </c>
      <c r="AO26" s="11">
        <v>8.2000000000000003E-2</v>
      </c>
      <c r="AP26" s="11">
        <v>0.24959999999999999</v>
      </c>
      <c r="AQ26" s="11">
        <v>6.4999999999999997E-3</v>
      </c>
      <c r="AR26" s="11">
        <v>3.5371000000000001</v>
      </c>
      <c r="AS26" s="11">
        <v>0.13589999999999999</v>
      </c>
      <c r="AT26" s="11">
        <v>5.8999999999999997E-2</v>
      </c>
      <c r="AU26" s="11">
        <v>2.3E-3</v>
      </c>
      <c r="AV26" s="11">
        <v>37.589799999999997</v>
      </c>
      <c r="AW26" s="11">
        <v>1.2542</v>
      </c>
      <c r="AX26" s="11">
        <v>0.47439999999999999</v>
      </c>
      <c r="AY26" s="11">
        <v>1.5800000000000002E-2</v>
      </c>
      <c r="AZ26" s="11">
        <v>0.31049723756906078</v>
      </c>
      <c r="BA26" s="11">
        <v>8.0406779661016952</v>
      </c>
      <c r="BB26" s="11">
        <v>0.77877765279340083</v>
      </c>
      <c r="BC26" s="11">
        <v>0.60296109928391728</v>
      </c>
      <c r="BD26" s="11">
        <v>-0.10734438079098285</v>
      </c>
      <c r="BE26" s="27"/>
    </row>
    <row r="27" spans="2:78" ht="13.5" customHeight="1" x14ac:dyDescent="0.2">
      <c r="B27" s="10">
        <v>265</v>
      </c>
      <c r="C27" s="10">
        <v>10.244999999999999</v>
      </c>
      <c r="D27" s="10">
        <v>265.42687999999998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29.5</v>
      </c>
      <c r="Q27" s="24">
        <v>0.78</v>
      </c>
      <c r="R27" s="24">
        <v>3.34</v>
      </c>
      <c r="S27" s="24">
        <v>44.14</v>
      </c>
      <c r="T27" s="24">
        <v>131.36000000000001</v>
      </c>
      <c r="U27" s="10">
        <v>1</v>
      </c>
      <c r="V27" s="10">
        <v>0</v>
      </c>
      <c r="W27" s="10">
        <v>1</v>
      </c>
      <c r="X27" s="10">
        <v>3</v>
      </c>
      <c r="Y27" s="10">
        <v>1</v>
      </c>
      <c r="Z27" s="10">
        <v>1</v>
      </c>
      <c r="AA27" s="10">
        <v>45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1.5699000000000001</v>
      </c>
      <c r="AK27" s="10">
        <v>3.5000000000000003E-2</v>
      </c>
      <c r="AL27" s="11">
        <v>5.0200000000000002E-2</v>
      </c>
      <c r="AM27" s="11">
        <v>1.1000000000000001E-3</v>
      </c>
      <c r="AN27" s="11">
        <v>2.9887999999999999</v>
      </c>
      <c r="AO27" s="11">
        <v>0.13339999999999999</v>
      </c>
      <c r="AP27" s="11">
        <v>0.2382</v>
      </c>
      <c r="AQ27" s="11">
        <v>1.06E-2</v>
      </c>
      <c r="AR27" s="11">
        <v>3.2059000000000002</v>
      </c>
      <c r="AS27" s="11">
        <v>4.3400000000000001E-2</v>
      </c>
      <c r="AT27" s="11">
        <v>5.3499999999999999E-2</v>
      </c>
      <c r="AU27" s="11">
        <v>6.9999999999999999E-4</v>
      </c>
      <c r="AV27" s="11">
        <v>36.535200000000003</v>
      </c>
      <c r="AW27" s="11">
        <v>0.47420000000000001</v>
      </c>
      <c r="AX27" s="11">
        <v>0.4617</v>
      </c>
      <c r="AY27" s="11">
        <v>6.0000000000000001E-3</v>
      </c>
      <c r="AZ27" s="11">
        <v>0.31933133304757827</v>
      </c>
      <c r="BA27" s="11">
        <v>8.6299065420560748</v>
      </c>
      <c r="BB27" s="11">
        <v>0.79231366459627328</v>
      </c>
      <c r="BC27" s="11">
        <v>0.60313238770685573</v>
      </c>
      <c r="BD27" s="11">
        <v>-8.8798479987690221E-2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0.124</v>
      </c>
      <c r="BJ27" s="4">
        <f>DSTDEV(PlotSort2,"PhxRed",$BT$31:$BT$32)/SQRT($BH27)</f>
        <v>9.3999999999999969E-3</v>
      </c>
      <c r="BK27" s="4">
        <f>DAVERAGE(PlotSort2,"PhxRedEdge",$BT$31:$BT$32)</f>
        <v>0.2576</v>
      </c>
      <c r="BL27" s="4">
        <f>DSTDEV(PlotSort2,"PhxRedEdge",$BT$31:$BT$32)/SQRT($BH27)</f>
        <v>5.5000000000000049E-3</v>
      </c>
      <c r="BM27" s="4">
        <f>DAVERAGE(PlotSort2,"TMRed",$BT$31:$BT$32)</f>
        <v>0.12475</v>
      </c>
      <c r="BN27" s="4">
        <f>DSTDEV(PlotSort2,"TMRed",$BT$31:$BT$32)/SQRT($BH27)</f>
        <v>9.9499999999999936E-3</v>
      </c>
      <c r="BO27" s="4">
        <f>DAVERAGE(PlotSort2,"TMNIR",$BT$31:$BT$32)</f>
        <v>0.43525000000000003</v>
      </c>
      <c r="BP27" s="4">
        <f>DSTDEV(PlotSort2,"TMNIR",$BT$31:$BT$32)/SQRT($BH27)</f>
        <v>4.3499999999999928E-3</v>
      </c>
      <c r="BQ27" s="4">
        <f>DAVERAGE(PlotSort2,"NDRE",$BT$31:$BT$32)</f>
        <v>0.25648014008298048</v>
      </c>
      <c r="BR27" s="4">
        <f>DSTDEV(PlotSort2,"NDRE",$BT$31:$BT$32)/SQRT($BH27)</f>
        <v>5.306097105892138E-3</v>
      </c>
      <c r="BS27" s="4">
        <f>DAVERAGE(PlotSort2,"rvi",$BT$31:$BT$32)</f>
        <v>3.5085164735675356</v>
      </c>
      <c r="BT27" s="4">
        <f>DSTDEV(PlotSort2,"rvi",$BT$31:$BT$32)/SQRT($BH27)</f>
        <v>0.24496784698995566</v>
      </c>
      <c r="BU27" s="17">
        <f>DAVERAGE(PlotSort2,"ndvi",$BT$31:$BT$32)</f>
        <v>0.55508159641470289</v>
      </c>
      <c r="BV27" s="4">
        <f>DSTDEV(PlotSort2,"ndvi",$BT$31:$BT$32)/SQRT($BH27)</f>
        <v>2.4174405051304027E-2</v>
      </c>
      <c r="BW27" s="17">
        <f>DAVERAGE(PlotSort2,"SAVI",$BT$31:$BT$32)</f>
        <v>0.43957369920412093</v>
      </c>
      <c r="BX27" s="4">
        <f>DSTDEV(PlotSort2,"SAVI",$BT$31:$BT$32)/SQRT($BH27)</f>
        <v>1.3854626319451778E-2</v>
      </c>
      <c r="BY27" s="17">
        <f>DAVERAGE(PlotSort2,"CCCI",$BT$31:$BT$32)</f>
        <v>0.22171823923909251</v>
      </c>
      <c r="BZ27" s="4">
        <f>DSTDEV(PlotSort2,"CCCI",$BT$31:$BT$32)/SQRT($BH27)</f>
        <v>4.9858270678794586E-2</v>
      </c>
    </row>
    <row r="28" spans="2:78" ht="13.5" customHeight="1" x14ac:dyDescent="0.2">
      <c r="B28" s="10">
        <v>265</v>
      </c>
      <c r="C28" s="10">
        <v>10.236000000000001</v>
      </c>
      <c r="D28" s="10">
        <v>265.42649999999998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29.5</v>
      </c>
      <c r="Q28" s="24">
        <v>0.78</v>
      </c>
      <c r="R28" s="24">
        <v>3.34</v>
      </c>
      <c r="S28" s="24">
        <v>44.23</v>
      </c>
      <c r="T28" s="24">
        <v>131.21</v>
      </c>
      <c r="U28" s="10">
        <v>1</v>
      </c>
      <c r="V28" s="10">
        <v>0</v>
      </c>
      <c r="W28" s="10">
        <v>1</v>
      </c>
      <c r="X28" s="10">
        <v>3</v>
      </c>
      <c r="Y28" s="10">
        <v>1</v>
      </c>
      <c r="Z28" s="10">
        <v>1</v>
      </c>
      <c r="AA28" s="10">
        <v>45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1.5446</v>
      </c>
      <c r="AK28" s="10">
        <v>0.2054</v>
      </c>
      <c r="AL28" s="11">
        <v>4.9500000000000002E-2</v>
      </c>
      <c r="AM28" s="11">
        <v>6.6E-3</v>
      </c>
      <c r="AN28" s="11">
        <v>3.1232000000000002</v>
      </c>
      <c r="AO28" s="11">
        <v>0.32350000000000001</v>
      </c>
      <c r="AP28" s="11">
        <v>0.24929999999999999</v>
      </c>
      <c r="AQ28" s="11">
        <v>2.58E-2</v>
      </c>
      <c r="AR28" s="11">
        <v>3.1379000000000001</v>
      </c>
      <c r="AS28" s="11">
        <v>0.40360000000000001</v>
      </c>
      <c r="AT28" s="11">
        <v>5.2499999999999998E-2</v>
      </c>
      <c r="AU28" s="11">
        <v>6.7999999999999996E-3</v>
      </c>
      <c r="AV28" s="11">
        <v>37.683399999999999</v>
      </c>
      <c r="AW28" s="11">
        <v>2.9285999999999999</v>
      </c>
      <c r="AX28" s="11">
        <v>0.47689999999999999</v>
      </c>
      <c r="AY28" s="11">
        <v>3.7100000000000001E-2</v>
      </c>
      <c r="AZ28" s="11">
        <v>0.31341228311759844</v>
      </c>
      <c r="BA28" s="11">
        <v>9.0838095238095242</v>
      </c>
      <c r="BB28" s="11">
        <v>0.80166225916131473</v>
      </c>
      <c r="BC28" s="11">
        <v>0.61841849621138534</v>
      </c>
      <c r="BD28" s="11">
        <v>-0.14843981024776751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6.9800000000000001E-2</v>
      </c>
      <c r="BJ28" s="4">
        <f>DSTDEV(PlotSort2,"PhxRed",$BU$31:$BU$32)/SQRT($BH28)</f>
        <v>9.2999999999999906E-3</v>
      </c>
      <c r="BK28" s="4">
        <f>DAVERAGE(PlotSort2,"PhxRedEdge",$BU$31:$BU$32)</f>
        <v>0.22210000000000002</v>
      </c>
      <c r="BL28" s="4">
        <f>DSTDEV(PlotSort2,"PhxRedEdge",$BU$31:$BU$32)/SQRT($BH28)</f>
        <v>7.4999999999999928E-3</v>
      </c>
      <c r="BM28" s="4">
        <f>DAVERAGE(PlotSort2,"TMRed",$BU$31:$BU$32)</f>
        <v>7.0599999999999996E-2</v>
      </c>
      <c r="BN28" s="4">
        <f>DSTDEV(PlotSort2,"TMRed",$BU$31:$BU$32)/SQRT($BH28)</f>
        <v>8.1000000000000932E-3</v>
      </c>
      <c r="BO28" s="4">
        <f>DAVERAGE(PlotSort2,"TMNIR",$BU$31:$BU$32)</f>
        <v>0.43545</v>
      </c>
      <c r="BP28" s="4">
        <f>DSTDEV(PlotSort2,"TMNIR",$BU$31:$BU$32)/SQRT($BH28)</f>
        <v>3.0349999999999988E-2</v>
      </c>
      <c r="BQ28" s="4">
        <f>DAVERAGE(PlotSort2,"NDRE",$BU$31:$BU$32)</f>
        <v>0.32353371836196543</v>
      </c>
      <c r="BR28" s="4">
        <f>DSTDEV(PlotSort2,"NDRE",$BU$31:$BU$32)/SQRT($BH28)</f>
        <v>1.6126908615313823E-2</v>
      </c>
      <c r="BS28" s="4">
        <f>DAVERAGE(PlotSort2,"rvi",$BU$31:$BU$32)</f>
        <v>6.300097585768742</v>
      </c>
      <c r="BT28" s="4">
        <f>DSTDEV(PlotSort2,"rvi",$BU$31:$BU$32)/SQRT($BH28)</f>
        <v>1.1527024142312585</v>
      </c>
      <c r="BU28" s="17">
        <f>DAVERAGE(PlotSort2,"ndvi",$BU$31:$BU$32)</f>
        <v>0.71902548104682962</v>
      </c>
      <c r="BV28" s="4">
        <f>DSTDEV(PlotSort2,"ndvi",$BU$31:$BU$32)/SQRT($BH28)</f>
        <v>4.4366531067499326E-2</v>
      </c>
      <c r="BW28" s="17">
        <f>DAVERAGE(PlotSort2,"SAVI",$BU$31:$BU$32)</f>
        <v>0.54298160294999354</v>
      </c>
      <c r="BX28" s="4">
        <f>DSTDEV(PlotSort2,"SAVI",$BU$31:$BU$32)/SQRT($BH28)</f>
        <v>4.5319476501528344E-2</v>
      </c>
      <c r="BY28" s="17">
        <f>DAVERAGE(PlotSort2,"CCCI",$BU$31:$BU$32)</f>
        <v>0.14568725052519629</v>
      </c>
      <c r="BZ28" s="4">
        <f>DSTDEV(PlotSort2,"CCCI",$BU$31:$BU$32)/SQRT($BH28)</f>
        <v>3.0211425960195722E-2</v>
      </c>
    </row>
    <row r="29" spans="2:78" ht="13.5" customHeight="1" x14ac:dyDescent="0.2">
      <c r="B29" s="10">
        <v>265</v>
      </c>
      <c r="C29" s="10">
        <v>10.228</v>
      </c>
      <c r="D29" s="10">
        <v>265.42617000000001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29.5</v>
      </c>
      <c r="Q29" s="24">
        <v>0.78</v>
      </c>
      <c r="R29" s="24">
        <v>3.34</v>
      </c>
      <c r="S29" s="24">
        <v>44.3</v>
      </c>
      <c r="T29" s="24">
        <v>131.08000000000001</v>
      </c>
      <c r="U29" s="10">
        <v>1</v>
      </c>
      <c r="V29" s="10">
        <v>0</v>
      </c>
      <c r="W29" s="10">
        <v>1</v>
      </c>
      <c r="X29" s="10">
        <v>3</v>
      </c>
      <c r="Y29" s="10">
        <v>1</v>
      </c>
      <c r="Z29" s="10">
        <v>1</v>
      </c>
      <c r="AA29" s="10">
        <v>45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1.5812999999999999</v>
      </c>
      <c r="AK29" s="10">
        <v>2.0500000000000001E-2</v>
      </c>
      <c r="AL29" s="11">
        <v>5.0700000000000002E-2</v>
      </c>
      <c r="AM29" s="11">
        <v>6.9999999999999999E-4</v>
      </c>
      <c r="AN29" s="11">
        <v>3.0724</v>
      </c>
      <c r="AO29" s="11">
        <v>0.1115</v>
      </c>
      <c r="AP29" s="11">
        <v>0.24560000000000001</v>
      </c>
      <c r="AQ29" s="11">
        <v>8.8999999999999999E-3</v>
      </c>
      <c r="AR29" s="11">
        <v>3.1772999999999998</v>
      </c>
      <c r="AS29" s="11">
        <v>0.13189999999999999</v>
      </c>
      <c r="AT29" s="11">
        <v>5.3199999999999997E-2</v>
      </c>
      <c r="AU29" s="11">
        <v>2.2000000000000001E-3</v>
      </c>
      <c r="AV29" s="11">
        <v>38.213799999999999</v>
      </c>
      <c r="AW29" s="11">
        <v>1.7077</v>
      </c>
      <c r="AX29" s="11">
        <v>0.48430000000000001</v>
      </c>
      <c r="AY29" s="11">
        <v>2.1600000000000001E-2</v>
      </c>
      <c r="AZ29" s="11">
        <v>0.32703110015070558</v>
      </c>
      <c r="BA29" s="11">
        <v>9.1033834586466167</v>
      </c>
      <c r="BB29" s="11">
        <v>0.80204651162790708</v>
      </c>
      <c r="BC29" s="11">
        <v>0.62327710843373496</v>
      </c>
      <c r="BD29" s="11">
        <v>-6.7678741089579386E-2</v>
      </c>
      <c r="BE29" s="27"/>
      <c r="BF29" s="5"/>
    </row>
    <row r="30" spans="2:78" ht="13.5" customHeight="1" x14ac:dyDescent="0.2">
      <c r="B30" s="10">
        <v>265</v>
      </c>
      <c r="C30" s="10">
        <v>10.220000000000001</v>
      </c>
      <c r="D30" s="10">
        <v>265.42583000000002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29.5</v>
      </c>
      <c r="Q30" s="24">
        <v>0.78</v>
      </c>
      <c r="R30" s="24">
        <v>3.34</v>
      </c>
      <c r="S30" s="24">
        <v>44.38</v>
      </c>
      <c r="T30" s="24">
        <v>130.94999999999999</v>
      </c>
      <c r="U30" s="10">
        <v>1</v>
      </c>
      <c r="V30" s="10">
        <v>0</v>
      </c>
      <c r="W30" s="10">
        <v>1</v>
      </c>
      <c r="X30" s="10">
        <v>3</v>
      </c>
      <c r="Y30" s="10">
        <v>1</v>
      </c>
      <c r="Z30" s="10">
        <v>1</v>
      </c>
      <c r="AA30" s="10">
        <v>45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1.3698999999999999</v>
      </c>
      <c r="AK30" s="10">
        <v>2.1999999999999999E-2</v>
      </c>
      <c r="AL30" s="11">
        <v>4.3999999999999997E-2</v>
      </c>
      <c r="AM30" s="11">
        <v>6.9999999999999999E-4</v>
      </c>
      <c r="AN30" s="11">
        <v>2.9087999999999998</v>
      </c>
      <c r="AO30" s="11">
        <v>0.29770000000000002</v>
      </c>
      <c r="AP30" s="11">
        <v>0.2329</v>
      </c>
      <c r="AQ30" s="11">
        <v>2.3800000000000002E-2</v>
      </c>
      <c r="AR30" s="11">
        <v>2.8134000000000001</v>
      </c>
      <c r="AS30" s="11">
        <v>5.3199999999999997E-2</v>
      </c>
      <c r="AT30" s="11">
        <v>4.7199999999999999E-2</v>
      </c>
      <c r="AU30" s="11">
        <v>8.9999999999999998E-4</v>
      </c>
      <c r="AV30" s="11">
        <v>37.702100000000002</v>
      </c>
      <c r="AW30" s="11">
        <v>3.5589</v>
      </c>
      <c r="AX30" s="11">
        <v>0.47839999999999999</v>
      </c>
      <c r="AY30" s="11">
        <v>4.5199999999999997E-2</v>
      </c>
      <c r="AZ30" s="11">
        <v>0.34514269647124979</v>
      </c>
      <c r="BA30" s="11">
        <v>10.135593220338983</v>
      </c>
      <c r="BB30" s="11">
        <v>0.82039573820395739</v>
      </c>
      <c r="BC30" s="11">
        <v>0.63065522620904846</v>
      </c>
      <c r="BD30" s="11">
        <v>-7.7406934143992873E-3</v>
      </c>
      <c r="BE30" s="27"/>
      <c r="BF30" s="5"/>
      <c r="BH30" s="19" t="s">
        <v>116</v>
      </c>
    </row>
    <row r="31" spans="2:78" ht="13.5" customHeight="1" x14ac:dyDescent="0.2">
      <c r="B31" s="10">
        <v>265</v>
      </c>
      <c r="C31" s="10">
        <v>10.202999999999999</v>
      </c>
      <c r="D31" s="10">
        <v>265.42513000000002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29.5</v>
      </c>
      <c r="Q31" s="24">
        <v>0.78</v>
      </c>
      <c r="R31" s="24">
        <v>3.34</v>
      </c>
      <c r="S31" s="24">
        <v>44.54</v>
      </c>
      <c r="T31" s="24">
        <v>130.66999999999999</v>
      </c>
      <c r="U31" s="10">
        <v>1</v>
      </c>
      <c r="V31" s="10">
        <v>0</v>
      </c>
      <c r="W31" s="10">
        <v>1</v>
      </c>
      <c r="X31" s="10">
        <v>3</v>
      </c>
      <c r="Y31" s="10">
        <v>1</v>
      </c>
      <c r="Z31" s="10">
        <v>1</v>
      </c>
      <c r="AA31" s="10">
        <v>45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1.6688000000000001</v>
      </c>
      <c r="AK31" s="10">
        <v>0</v>
      </c>
      <c r="AL31" s="11">
        <v>5.3800000000000001E-2</v>
      </c>
      <c r="AM31" s="11">
        <v>0</v>
      </c>
      <c r="AN31" s="11">
        <v>3.0992000000000002</v>
      </c>
      <c r="AO31" s="11">
        <v>0.1046</v>
      </c>
      <c r="AP31" s="11">
        <v>0.24879999999999999</v>
      </c>
      <c r="AQ31" s="11">
        <v>8.3999999999999995E-3</v>
      </c>
      <c r="AR31" s="11">
        <v>3.3892000000000002</v>
      </c>
      <c r="AS31" s="11">
        <v>5.2299999999999999E-2</v>
      </c>
      <c r="AT31" s="11">
        <v>5.7000000000000002E-2</v>
      </c>
      <c r="AU31" s="11">
        <v>8.9999999999999998E-4</v>
      </c>
      <c r="AV31" s="11">
        <v>37.167499999999997</v>
      </c>
      <c r="AW31" s="11">
        <v>1.9594</v>
      </c>
      <c r="AX31" s="11">
        <v>0.47299999999999998</v>
      </c>
      <c r="AY31" s="11">
        <v>2.4899999999999999E-2</v>
      </c>
      <c r="AZ31" s="11">
        <v>0.31061235799390413</v>
      </c>
      <c r="BA31" s="11">
        <v>8.2982456140350873</v>
      </c>
      <c r="BB31" s="11">
        <v>0.78490566037735843</v>
      </c>
      <c r="BC31" s="11">
        <v>0.60582524271844651</v>
      </c>
      <c r="BD31" s="11">
        <v>-0.12259400314655158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265</v>
      </c>
      <c r="C32" s="10">
        <v>10.194000000000001</v>
      </c>
      <c r="D32" s="10">
        <v>265.42475000000002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29.5</v>
      </c>
      <c r="Q32" s="24">
        <v>0.78</v>
      </c>
      <c r="R32" s="24">
        <v>3.34</v>
      </c>
      <c r="S32" s="24">
        <v>44.63</v>
      </c>
      <c r="T32" s="24">
        <v>130.52000000000001</v>
      </c>
      <c r="U32" s="10">
        <v>1</v>
      </c>
      <c r="V32" s="10">
        <v>0</v>
      </c>
      <c r="W32" s="10">
        <v>1</v>
      </c>
      <c r="X32" s="10">
        <v>3</v>
      </c>
      <c r="Y32" s="10">
        <v>1</v>
      </c>
      <c r="Z32" s="10">
        <v>1</v>
      </c>
      <c r="AA32" s="10">
        <v>45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1.5085</v>
      </c>
      <c r="AK32" s="10">
        <v>0.10580000000000001</v>
      </c>
      <c r="AL32" s="11">
        <v>4.87E-2</v>
      </c>
      <c r="AM32" s="11">
        <v>3.3999999999999998E-3</v>
      </c>
      <c r="AN32" s="11">
        <v>3.0867</v>
      </c>
      <c r="AO32" s="11">
        <v>0.26050000000000001</v>
      </c>
      <c r="AP32" s="11">
        <v>0.2482</v>
      </c>
      <c r="AQ32" s="11">
        <v>2.0899999999999998E-2</v>
      </c>
      <c r="AR32" s="11">
        <v>3.0503</v>
      </c>
      <c r="AS32" s="11">
        <v>0.28210000000000002</v>
      </c>
      <c r="AT32" s="11">
        <v>5.1400000000000001E-2</v>
      </c>
      <c r="AU32" s="11">
        <v>4.7999999999999996E-3</v>
      </c>
      <c r="AV32" s="11">
        <v>40.730600000000003</v>
      </c>
      <c r="AW32" s="11">
        <v>3.1137999999999999</v>
      </c>
      <c r="AX32" s="11">
        <v>0.51910000000000001</v>
      </c>
      <c r="AY32" s="11">
        <v>3.9699999999999999E-2</v>
      </c>
      <c r="AZ32" s="11">
        <v>0.3530561709891829</v>
      </c>
      <c r="BA32" s="11">
        <v>10.099221789883268</v>
      </c>
      <c r="BB32" s="11">
        <v>0.81980718667835228</v>
      </c>
      <c r="BC32" s="11">
        <v>0.65534796823914065</v>
      </c>
      <c r="BD32" s="11">
        <v>4.0475655791658606E-2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265</v>
      </c>
      <c r="C33" s="10">
        <v>10.186</v>
      </c>
      <c r="D33" s="10">
        <v>265.42442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29.5</v>
      </c>
      <c r="Q33" s="24">
        <v>0.78</v>
      </c>
      <c r="R33" s="24">
        <v>3.34</v>
      </c>
      <c r="S33" s="24">
        <v>44.7</v>
      </c>
      <c r="T33" s="24">
        <v>130.38999999999999</v>
      </c>
      <c r="U33" s="10">
        <v>1</v>
      </c>
      <c r="V33" s="10">
        <v>0</v>
      </c>
      <c r="W33" s="10">
        <v>1</v>
      </c>
      <c r="X33" s="10">
        <v>3</v>
      </c>
      <c r="Y33" s="10">
        <v>1</v>
      </c>
      <c r="Z33" s="10">
        <v>1</v>
      </c>
      <c r="AA33" s="10">
        <v>45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1.526</v>
      </c>
      <c r="AK33" s="10">
        <v>6.1100000000000002E-2</v>
      </c>
      <c r="AL33" s="11">
        <v>4.9299999999999997E-2</v>
      </c>
      <c r="AM33" s="11">
        <v>2E-3</v>
      </c>
      <c r="AN33" s="11">
        <v>3.0222000000000002</v>
      </c>
      <c r="AO33" s="11">
        <v>6.2199999999999998E-2</v>
      </c>
      <c r="AP33" s="11">
        <v>0.24340000000000001</v>
      </c>
      <c r="AQ33" s="11">
        <v>5.0000000000000001E-3</v>
      </c>
      <c r="AR33" s="11">
        <v>3.0247999999999999</v>
      </c>
      <c r="AS33" s="11">
        <v>0.1323</v>
      </c>
      <c r="AT33" s="11">
        <v>5.0999999999999997E-2</v>
      </c>
      <c r="AU33" s="11">
        <v>2.2000000000000001E-3</v>
      </c>
      <c r="AV33" s="11">
        <v>39.973399999999998</v>
      </c>
      <c r="AW33" s="11">
        <v>3.95E-2</v>
      </c>
      <c r="AX33" s="11">
        <v>0.5101</v>
      </c>
      <c r="AY33" s="11">
        <v>5.0000000000000001E-4</v>
      </c>
      <c r="AZ33" s="11">
        <v>0.3539482415394824</v>
      </c>
      <c r="BA33" s="11">
        <v>10.001960784313725</v>
      </c>
      <c r="BB33" s="11">
        <v>0.81821422206380323</v>
      </c>
      <c r="BC33" s="11">
        <v>0.64899632456884349</v>
      </c>
      <c r="BD33" s="11">
        <v>4.9986300103462937E-2</v>
      </c>
      <c r="BE33" s="27"/>
      <c r="BF33" s="5"/>
    </row>
    <row r="34" spans="2:66" ht="13.5" customHeight="1" x14ac:dyDescent="0.2">
      <c r="B34" s="10">
        <v>265</v>
      </c>
      <c r="C34" s="10">
        <v>10.272</v>
      </c>
      <c r="D34" s="10">
        <v>265.428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29.5</v>
      </c>
      <c r="Q34" s="24">
        <v>0.78</v>
      </c>
      <c r="R34" s="24">
        <v>3.34</v>
      </c>
      <c r="S34" s="24">
        <v>43.89</v>
      </c>
      <c r="T34" s="24">
        <v>131.82</v>
      </c>
      <c r="U34" s="10">
        <v>1</v>
      </c>
      <c r="V34" s="10">
        <v>0</v>
      </c>
      <c r="W34" s="10">
        <v>1</v>
      </c>
      <c r="X34" s="10">
        <v>3</v>
      </c>
      <c r="Y34" s="10">
        <v>1</v>
      </c>
      <c r="Z34" s="10">
        <v>1</v>
      </c>
      <c r="AA34" s="10">
        <v>45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1.2273000000000001</v>
      </c>
      <c r="AK34" s="10">
        <v>3.8999999999999998E-3</v>
      </c>
      <c r="AL34" s="11">
        <v>3.9100000000000003E-2</v>
      </c>
      <c r="AM34" s="11">
        <v>1E-4</v>
      </c>
      <c r="AN34" s="11">
        <v>2.99</v>
      </c>
      <c r="AO34" s="11">
        <v>0.1037</v>
      </c>
      <c r="AP34" s="11">
        <v>0.23719999999999999</v>
      </c>
      <c r="AQ34" s="11">
        <v>8.2000000000000007E-3</v>
      </c>
      <c r="AR34" s="11">
        <v>2.3633000000000002</v>
      </c>
      <c r="AS34" s="11">
        <v>8.4000000000000005E-2</v>
      </c>
      <c r="AT34" s="11">
        <v>3.9300000000000002E-2</v>
      </c>
      <c r="AU34" s="11">
        <v>1.4E-3</v>
      </c>
      <c r="AV34" s="11">
        <v>42.716999999999999</v>
      </c>
      <c r="AW34" s="11">
        <v>1.1856</v>
      </c>
      <c r="AX34" s="11">
        <v>0.53739999999999999</v>
      </c>
      <c r="AY34" s="11">
        <v>1.49E-2</v>
      </c>
      <c r="AZ34" s="11">
        <v>0.38755486702814362</v>
      </c>
      <c r="BA34" s="11">
        <v>13.674300254452925</v>
      </c>
      <c r="BB34" s="11">
        <v>0.86370730015606034</v>
      </c>
      <c r="BC34" s="11">
        <v>0.69392588464753413</v>
      </c>
      <c r="BD34" s="11">
        <v>0.12377345924802716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265</v>
      </c>
      <c r="C35" s="10">
        <v>10.279</v>
      </c>
      <c r="D35" s="10">
        <v>265.42829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29.5</v>
      </c>
      <c r="Q35" s="24">
        <v>0.78</v>
      </c>
      <c r="R35" s="24">
        <v>3.34</v>
      </c>
      <c r="S35" s="24">
        <v>43.82</v>
      </c>
      <c r="T35" s="24">
        <v>131.94</v>
      </c>
      <c r="U35" s="10">
        <v>1</v>
      </c>
      <c r="V35" s="10">
        <v>0</v>
      </c>
      <c r="W35" s="10">
        <v>1</v>
      </c>
      <c r="X35" s="10">
        <v>3</v>
      </c>
      <c r="Y35" s="10">
        <v>1</v>
      </c>
      <c r="Z35" s="10">
        <v>1</v>
      </c>
      <c r="AA35" s="10">
        <v>45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1.3025</v>
      </c>
      <c r="AK35" s="10">
        <v>0.10929999999999999</v>
      </c>
      <c r="AL35" s="11">
        <v>4.1399999999999999E-2</v>
      </c>
      <c r="AM35" s="11">
        <v>3.5000000000000001E-3</v>
      </c>
      <c r="AN35" s="11">
        <v>2.8298999999999999</v>
      </c>
      <c r="AO35" s="11">
        <v>0.13370000000000001</v>
      </c>
      <c r="AP35" s="11">
        <v>0.2243</v>
      </c>
      <c r="AQ35" s="11">
        <v>1.06E-2</v>
      </c>
      <c r="AR35" s="11">
        <v>2.6055999999999999</v>
      </c>
      <c r="AS35" s="11">
        <v>0.34060000000000001</v>
      </c>
      <c r="AT35" s="11">
        <v>4.3299999999999998E-2</v>
      </c>
      <c r="AU35" s="11">
        <v>5.7000000000000002E-3</v>
      </c>
      <c r="AV35" s="11">
        <v>39.517899999999997</v>
      </c>
      <c r="AW35" s="11">
        <v>1.5517000000000001</v>
      </c>
      <c r="AX35" s="11">
        <v>0.4965</v>
      </c>
      <c r="AY35" s="11">
        <v>1.95E-2</v>
      </c>
      <c r="AZ35" s="11">
        <v>0.37763596004439509</v>
      </c>
      <c r="BA35" s="11">
        <v>11.466512702078523</v>
      </c>
      <c r="BB35" s="11">
        <v>0.8395702111893294</v>
      </c>
      <c r="BC35" s="11">
        <v>0.65377957299480671</v>
      </c>
      <c r="BD35" s="11">
        <v>0.13121154019429043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265</v>
      </c>
      <c r="C36" s="10">
        <v>10.287000000000001</v>
      </c>
      <c r="D36" s="10">
        <v>265.42863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29.5</v>
      </c>
      <c r="Q36" s="24">
        <v>0.78</v>
      </c>
      <c r="R36" s="24">
        <v>3.34</v>
      </c>
      <c r="S36" s="24">
        <v>43.75</v>
      </c>
      <c r="T36" s="24">
        <v>132.07</v>
      </c>
      <c r="U36" s="10">
        <v>1</v>
      </c>
      <c r="V36" s="10">
        <v>0</v>
      </c>
      <c r="W36" s="10">
        <v>1</v>
      </c>
      <c r="X36" s="10">
        <v>3</v>
      </c>
      <c r="Y36" s="10">
        <v>1</v>
      </c>
      <c r="Z36" s="10">
        <v>1</v>
      </c>
      <c r="AA36" s="10">
        <v>45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1.4878</v>
      </c>
      <c r="AK36" s="10">
        <v>3.0000000000000001E-3</v>
      </c>
      <c r="AL36" s="11">
        <v>4.7300000000000002E-2</v>
      </c>
      <c r="AM36" s="11">
        <v>1E-4</v>
      </c>
      <c r="AN36" s="11">
        <v>3.1532</v>
      </c>
      <c r="AO36" s="11">
        <v>0.14199999999999999</v>
      </c>
      <c r="AP36" s="11">
        <v>0.24959999999999999</v>
      </c>
      <c r="AQ36" s="11">
        <v>1.12E-2</v>
      </c>
      <c r="AR36" s="11">
        <v>3.0127999999999999</v>
      </c>
      <c r="AS36" s="11">
        <v>2.1000000000000001E-2</v>
      </c>
      <c r="AT36" s="11">
        <v>0.05</v>
      </c>
      <c r="AU36" s="11">
        <v>2.9999999999999997E-4</v>
      </c>
      <c r="AV36" s="11">
        <v>38.5154</v>
      </c>
      <c r="AW36" s="11">
        <v>1.3229</v>
      </c>
      <c r="AX36" s="11">
        <v>0.48330000000000001</v>
      </c>
      <c r="AY36" s="11">
        <v>1.66E-2</v>
      </c>
      <c r="AZ36" s="11">
        <v>0.31887024150634469</v>
      </c>
      <c r="BA36" s="11">
        <v>9.6660000000000004</v>
      </c>
      <c r="BB36" s="11">
        <v>0.81248828051753241</v>
      </c>
      <c r="BC36" s="11">
        <v>0.62900416142456206</v>
      </c>
      <c r="BD36" s="11">
        <v>-0.14301524165425025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265</v>
      </c>
      <c r="C37" s="10">
        <v>10.295</v>
      </c>
      <c r="D37" s="10">
        <v>265.42896000000002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29.5</v>
      </c>
      <c r="Q37" s="24">
        <v>0.78</v>
      </c>
      <c r="R37" s="24">
        <v>3.34</v>
      </c>
      <c r="S37" s="24">
        <v>43.67</v>
      </c>
      <c r="T37" s="24">
        <v>132.21</v>
      </c>
      <c r="U37" s="10">
        <v>1</v>
      </c>
      <c r="V37" s="10">
        <v>0</v>
      </c>
      <c r="W37" s="10">
        <v>1</v>
      </c>
      <c r="X37" s="10">
        <v>3</v>
      </c>
      <c r="Y37" s="10">
        <v>1</v>
      </c>
      <c r="Z37" s="10">
        <v>1</v>
      </c>
      <c r="AA37" s="10">
        <v>45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1.5208999999999999</v>
      </c>
      <c r="AK37" s="10">
        <v>8.8999999999999999E-3</v>
      </c>
      <c r="AL37" s="11">
        <v>4.8300000000000003E-2</v>
      </c>
      <c r="AM37" s="11">
        <v>2.9999999999999997E-4</v>
      </c>
      <c r="AN37" s="11">
        <v>2.9559000000000002</v>
      </c>
      <c r="AO37" s="11">
        <v>2.76E-2</v>
      </c>
      <c r="AP37" s="11">
        <v>0.2336</v>
      </c>
      <c r="AQ37" s="11">
        <v>2.2000000000000001E-3</v>
      </c>
      <c r="AR37" s="11">
        <v>3.0870000000000002</v>
      </c>
      <c r="AS37" s="11">
        <v>9.7900000000000001E-2</v>
      </c>
      <c r="AT37" s="11">
        <v>5.11E-2</v>
      </c>
      <c r="AU37" s="11">
        <v>1.6000000000000001E-3</v>
      </c>
      <c r="AV37" s="11">
        <v>39.517899999999997</v>
      </c>
      <c r="AW37" s="11">
        <v>1.0566</v>
      </c>
      <c r="AX37" s="11">
        <v>0.49519999999999997</v>
      </c>
      <c r="AY37" s="11">
        <v>1.32E-2</v>
      </c>
      <c r="AZ37" s="11">
        <v>0.35894621295279905</v>
      </c>
      <c r="BA37" s="11">
        <v>9.6908023483365948</v>
      </c>
      <c r="BB37" s="11">
        <v>0.81292330221490017</v>
      </c>
      <c r="BC37" s="11">
        <v>0.63667208257669883</v>
      </c>
      <c r="BD37" s="11">
        <v>9.3869695840837861E-2</v>
      </c>
      <c r="BE37" s="27"/>
      <c r="BF37" s="5"/>
      <c r="BI37" s="22">
        <v>2</v>
      </c>
    </row>
    <row r="38" spans="2:66" ht="13.5" customHeight="1" x14ac:dyDescent="0.2">
      <c r="B38" s="10">
        <v>265</v>
      </c>
      <c r="C38" s="10">
        <v>10.304</v>
      </c>
      <c r="D38" s="10">
        <v>265.42932999999999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29.5</v>
      </c>
      <c r="Q38" s="24">
        <v>0.78</v>
      </c>
      <c r="R38" s="24">
        <v>3.34</v>
      </c>
      <c r="S38" s="24">
        <v>43.59</v>
      </c>
      <c r="T38" s="24">
        <v>132.36000000000001</v>
      </c>
      <c r="U38" s="10">
        <v>1</v>
      </c>
      <c r="V38" s="10">
        <v>0</v>
      </c>
      <c r="W38" s="10">
        <v>1</v>
      </c>
      <c r="X38" s="10">
        <v>3</v>
      </c>
      <c r="Y38" s="10">
        <v>1</v>
      </c>
      <c r="Z38" s="10">
        <v>1</v>
      </c>
      <c r="AA38" s="10">
        <v>45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1.7995000000000001</v>
      </c>
      <c r="AK38" s="10">
        <v>9.5299999999999996E-2</v>
      </c>
      <c r="AL38" s="11">
        <v>5.7000000000000002E-2</v>
      </c>
      <c r="AM38" s="11">
        <v>3.0000000000000001E-3</v>
      </c>
      <c r="AN38" s="11">
        <v>3.3797000000000001</v>
      </c>
      <c r="AO38" s="11">
        <v>0.1353</v>
      </c>
      <c r="AP38" s="11">
        <v>0.26669999999999999</v>
      </c>
      <c r="AQ38" s="11">
        <v>1.0699999999999999E-2</v>
      </c>
      <c r="AR38" s="11">
        <v>3.6644999999999999</v>
      </c>
      <c r="AS38" s="11">
        <v>0.1658</v>
      </c>
      <c r="AT38" s="11">
        <v>6.0600000000000001E-2</v>
      </c>
      <c r="AU38" s="11">
        <v>2.7000000000000001E-3</v>
      </c>
      <c r="AV38" s="11">
        <v>38.045299999999997</v>
      </c>
      <c r="AW38" s="11">
        <v>2.1341000000000001</v>
      </c>
      <c r="AX38" s="11">
        <v>0.47610000000000002</v>
      </c>
      <c r="AY38" s="11">
        <v>2.6700000000000002E-2</v>
      </c>
      <c r="AZ38" s="11">
        <v>0.28190630048465271</v>
      </c>
      <c r="BA38" s="11">
        <v>7.8564356435643568</v>
      </c>
      <c r="BB38" s="11">
        <v>0.77417551704863052</v>
      </c>
      <c r="BC38" s="11">
        <v>0.60118645702710516</v>
      </c>
      <c r="BD38" s="11">
        <v>-0.27162356462721554</v>
      </c>
      <c r="BE38" s="27"/>
      <c r="BF38" s="5"/>
      <c r="BI38" s="22">
        <v>3</v>
      </c>
      <c r="BJ38" s="3"/>
    </row>
    <row r="39" spans="2:66" ht="13.5" customHeight="1" x14ac:dyDescent="0.2">
      <c r="B39" s="10">
        <v>265</v>
      </c>
      <c r="C39" s="10">
        <v>10.313000000000001</v>
      </c>
      <c r="D39" s="10">
        <v>265.42971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29.5</v>
      </c>
      <c r="Q39" s="24">
        <v>0.78</v>
      </c>
      <c r="R39" s="24">
        <v>3.34</v>
      </c>
      <c r="S39" s="24">
        <v>43.51</v>
      </c>
      <c r="T39" s="24">
        <v>132.52000000000001</v>
      </c>
      <c r="U39" s="10">
        <v>1</v>
      </c>
      <c r="V39" s="10">
        <v>0</v>
      </c>
      <c r="W39" s="10">
        <v>1</v>
      </c>
      <c r="X39" s="10">
        <v>3</v>
      </c>
      <c r="Y39" s="10">
        <v>1</v>
      </c>
      <c r="Z39" s="10">
        <v>1</v>
      </c>
      <c r="AA39" s="10">
        <v>45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1.5777000000000001</v>
      </c>
      <c r="AK39" s="10">
        <v>6.5699999999999995E-2</v>
      </c>
      <c r="AL39" s="11">
        <v>4.99E-2</v>
      </c>
      <c r="AM39" s="11">
        <v>2.0999999999999999E-3</v>
      </c>
      <c r="AN39" s="11">
        <v>2.9125000000000001</v>
      </c>
      <c r="AO39" s="11">
        <v>0.18260000000000001</v>
      </c>
      <c r="AP39" s="11">
        <v>0.22950000000000001</v>
      </c>
      <c r="AQ39" s="11">
        <v>1.44E-2</v>
      </c>
      <c r="AR39" s="11">
        <v>3.2210999999999999</v>
      </c>
      <c r="AS39" s="11">
        <v>8.72E-2</v>
      </c>
      <c r="AT39" s="11">
        <v>5.3199999999999997E-2</v>
      </c>
      <c r="AU39" s="11">
        <v>1.4E-3</v>
      </c>
      <c r="AV39" s="11">
        <v>38.471699999999998</v>
      </c>
      <c r="AW39" s="11">
        <v>2.4232</v>
      </c>
      <c r="AX39" s="11">
        <v>0.48070000000000002</v>
      </c>
      <c r="AY39" s="11">
        <v>3.0300000000000001E-2</v>
      </c>
      <c r="AZ39" s="11">
        <v>0.35370318220219649</v>
      </c>
      <c r="BA39" s="11">
        <v>9.0357142857142865</v>
      </c>
      <c r="BB39" s="11">
        <v>0.80071174377224197</v>
      </c>
      <c r="BC39" s="11">
        <v>0.6202243930747654</v>
      </c>
      <c r="BD39" s="11">
        <v>9.6067485096459182E-2</v>
      </c>
      <c r="BE39" s="27"/>
      <c r="BF39" s="5"/>
    </row>
    <row r="40" spans="2:66" ht="13.5" customHeight="1" x14ac:dyDescent="0.2">
      <c r="B40" s="10">
        <v>265</v>
      </c>
      <c r="C40" s="10">
        <v>10.321999999999999</v>
      </c>
      <c r="D40" s="10">
        <v>265.43007999999998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29.5</v>
      </c>
      <c r="Q40" s="24">
        <v>0.78</v>
      </c>
      <c r="R40" s="24">
        <v>3.34</v>
      </c>
      <c r="S40" s="24">
        <v>43.42</v>
      </c>
      <c r="T40" s="24">
        <v>132.66999999999999</v>
      </c>
      <c r="U40" s="10">
        <v>1</v>
      </c>
      <c r="V40" s="10">
        <v>0</v>
      </c>
      <c r="W40" s="10">
        <v>1</v>
      </c>
      <c r="X40" s="10">
        <v>3</v>
      </c>
      <c r="Y40" s="10">
        <v>1</v>
      </c>
      <c r="Z40" s="10">
        <v>1</v>
      </c>
      <c r="AA40" s="10">
        <v>45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1.3444</v>
      </c>
      <c r="AK40" s="10">
        <v>4.5400000000000003E-2</v>
      </c>
      <c r="AL40" s="11">
        <v>4.2500000000000003E-2</v>
      </c>
      <c r="AM40" s="11">
        <v>1.4E-3</v>
      </c>
      <c r="AN40" s="11">
        <v>2.9723999999999999</v>
      </c>
      <c r="AO40" s="11">
        <v>0.1048</v>
      </c>
      <c r="AP40" s="11">
        <v>0.2339</v>
      </c>
      <c r="AQ40" s="11">
        <v>8.2000000000000007E-3</v>
      </c>
      <c r="AR40" s="11">
        <v>2.6614</v>
      </c>
      <c r="AS40" s="11">
        <v>8.5400000000000004E-2</v>
      </c>
      <c r="AT40" s="11">
        <v>4.3900000000000002E-2</v>
      </c>
      <c r="AU40" s="11">
        <v>1.4E-3</v>
      </c>
      <c r="AV40" s="11">
        <v>42.194899999999997</v>
      </c>
      <c r="AW40" s="11">
        <v>0.73839999999999995</v>
      </c>
      <c r="AX40" s="11">
        <v>0.52639999999999998</v>
      </c>
      <c r="AY40" s="11">
        <v>9.1999999999999998E-3</v>
      </c>
      <c r="AZ40" s="11">
        <v>0.38471655925292647</v>
      </c>
      <c r="BA40" s="11">
        <v>11.990888382687926</v>
      </c>
      <c r="BB40" s="11">
        <v>0.84604594073294748</v>
      </c>
      <c r="BC40" s="11">
        <v>0.67621227693170138</v>
      </c>
      <c r="BD40" s="11">
        <v>0.15461054667624802</v>
      </c>
      <c r="BE40" s="27"/>
      <c r="BF40" s="5"/>
    </row>
    <row r="41" spans="2:66" ht="13.5" customHeight="1" x14ac:dyDescent="0.2">
      <c r="B41" s="10">
        <v>265</v>
      </c>
      <c r="C41" s="10">
        <v>10.331</v>
      </c>
      <c r="D41" s="10">
        <v>265.43045999999998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29.5</v>
      </c>
      <c r="Q41" s="24">
        <v>0.78</v>
      </c>
      <c r="R41" s="24">
        <v>3.34</v>
      </c>
      <c r="S41" s="24">
        <v>43.34</v>
      </c>
      <c r="T41" s="24">
        <v>132.83000000000001</v>
      </c>
      <c r="U41" s="10">
        <v>1</v>
      </c>
      <c r="V41" s="10">
        <v>0</v>
      </c>
      <c r="W41" s="10">
        <v>1</v>
      </c>
      <c r="X41" s="10">
        <v>3</v>
      </c>
      <c r="Y41" s="10">
        <v>1</v>
      </c>
      <c r="Z41" s="10">
        <v>1</v>
      </c>
      <c r="AA41" s="10">
        <v>45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1.5580000000000001</v>
      </c>
      <c r="AK41" s="10">
        <v>0.15359999999999999</v>
      </c>
      <c r="AL41" s="11">
        <v>4.9099999999999998E-2</v>
      </c>
      <c r="AM41" s="11">
        <v>4.7999999999999996E-3</v>
      </c>
      <c r="AN41" s="11">
        <v>3.1717</v>
      </c>
      <c r="AO41" s="11">
        <v>0.1933</v>
      </c>
      <c r="AP41" s="11">
        <v>0.2492</v>
      </c>
      <c r="AQ41" s="11">
        <v>1.52E-2</v>
      </c>
      <c r="AR41" s="11">
        <v>3.0651000000000002</v>
      </c>
      <c r="AS41" s="11">
        <v>0.23960000000000001</v>
      </c>
      <c r="AT41" s="11">
        <v>5.0500000000000003E-2</v>
      </c>
      <c r="AU41" s="11">
        <v>3.8999999999999998E-3</v>
      </c>
      <c r="AV41" s="11">
        <v>40.297899999999998</v>
      </c>
      <c r="AW41" s="11">
        <v>0.74670000000000003</v>
      </c>
      <c r="AX41" s="11">
        <v>0.502</v>
      </c>
      <c r="AY41" s="11">
        <v>9.2999999999999992E-3</v>
      </c>
      <c r="AZ41" s="11">
        <v>0.33652822151224709</v>
      </c>
      <c r="BA41" s="11">
        <v>9.9405940594059405</v>
      </c>
      <c r="BB41" s="11">
        <v>0.81719457013574659</v>
      </c>
      <c r="BC41" s="11">
        <v>0.64346793349168652</v>
      </c>
      <c r="BD41" s="11">
        <v>-5.0301780379094288E-2</v>
      </c>
      <c r="BE41" s="27"/>
      <c r="BF41" s="5"/>
    </row>
    <row r="42" spans="2:66" ht="13.5" customHeight="1" x14ac:dyDescent="0.2">
      <c r="B42" s="10">
        <v>265</v>
      </c>
      <c r="C42" s="10">
        <v>10.114000000000001</v>
      </c>
      <c r="D42" s="10">
        <v>265.42142000000001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29.5</v>
      </c>
      <c r="Q42" s="24">
        <v>0.78</v>
      </c>
      <c r="R42" s="24">
        <v>3.34</v>
      </c>
      <c r="S42" s="24">
        <v>45.4</v>
      </c>
      <c r="T42" s="24">
        <v>129.22</v>
      </c>
      <c r="U42" s="10">
        <v>1</v>
      </c>
      <c r="V42" s="10">
        <v>0</v>
      </c>
      <c r="W42" s="10">
        <v>1</v>
      </c>
      <c r="X42" s="10">
        <v>3</v>
      </c>
      <c r="Y42" s="10">
        <v>1</v>
      </c>
      <c r="Z42" s="10">
        <v>1</v>
      </c>
      <c r="AA42" s="10">
        <v>45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9.7767999999999997</v>
      </c>
      <c r="AK42" s="10">
        <v>8.9599999999999999E-2</v>
      </c>
      <c r="AL42" s="11">
        <v>0.31969999999999998</v>
      </c>
      <c r="AM42" s="11">
        <v>2.8999999999999998E-3</v>
      </c>
      <c r="AN42" s="11">
        <v>4.4880000000000004</v>
      </c>
      <c r="AO42" s="11">
        <v>1.6199999999999999E-2</v>
      </c>
      <c r="AP42" s="11">
        <v>0.3659</v>
      </c>
      <c r="AQ42" s="11">
        <v>1.2999999999999999E-3</v>
      </c>
      <c r="AR42" s="11">
        <v>18.639900000000001</v>
      </c>
      <c r="AS42" s="11">
        <v>0.18909999999999999</v>
      </c>
      <c r="AT42" s="11">
        <v>0.31840000000000002</v>
      </c>
      <c r="AU42" s="11">
        <v>3.2000000000000002E-3</v>
      </c>
      <c r="AV42" s="11">
        <v>31.212499999999999</v>
      </c>
      <c r="AW42" s="11">
        <v>0.1019</v>
      </c>
      <c r="AX42" s="11">
        <v>0.4032</v>
      </c>
      <c r="AY42" s="11">
        <v>1.2999999999999999E-3</v>
      </c>
      <c r="AZ42" s="11">
        <v>4.8498244701599275E-2</v>
      </c>
      <c r="BA42" s="11">
        <v>1.2663316582914572</v>
      </c>
      <c r="BB42" s="11">
        <v>0.11751662971175164</v>
      </c>
      <c r="BC42" s="11">
        <v>0.10412573673870332</v>
      </c>
      <c r="BD42" s="11">
        <v>0.2564854614968759</v>
      </c>
      <c r="BE42" s="27"/>
      <c r="BF42" s="5"/>
    </row>
    <row r="43" spans="2:66" ht="13.5" customHeight="1" x14ac:dyDescent="0.2">
      <c r="B43" s="10">
        <v>265</v>
      </c>
      <c r="C43" s="10">
        <v>10.121</v>
      </c>
      <c r="D43" s="10">
        <v>265.42171000000002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29.5</v>
      </c>
      <c r="Q43" s="24">
        <v>0.78</v>
      </c>
      <c r="R43" s="24">
        <v>3.34</v>
      </c>
      <c r="S43" s="24">
        <v>45.33</v>
      </c>
      <c r="T43" s="24">
        <v>129.33000000000001</v>
      </c>
      <c r="U43" s="10">
        <v>1</v>
      </c>
      <c r="V43" s="10">
        <v>0</v>
      </c>
      <c r="W43" s="10">
        <v>1</v>
      </c>
      <c r="X43" s="10">
        <v>3</v>
      </c>
      <c r="Y43" s="10">
        <v>1</v>
      </c>
      <c r="Z43" s="10">
        <v>1</v>
      </c>
      <c r="AA43" s="10">
        <v>45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2.4230999999999998</v>
      </c>
      <c r="AK43" s="10">
        <v>0.15029999999999999</v>
      </c>
      <c r="AL43" s="11">
        <v>7.9100000000000004E-2</v>
      </c>
      <c r="AM43" s="11">
        <v>4.8999999999999998E-3</v>
      </c>
      <c r="AN43" s="11">
        <v>2.6356999999999999</v>
      </c>
      <c r="AO43" s="11">
        <v>0.1313</v>
      </c>
      <c r="AP43" s="11">
        <v>0.21460000000000001</v>
      </c>
      <c r="AQ43" s="11">
        <v>1.0699999999999999E-2</v>
      </c>
      <c r="AR43" s="11">
        <v>4.6108000000000002</v>
      </c>
      <c r="AS43" s="11">
        <v>0.27360000000000001</v>
      </c>
      <c r="AT43" s="11">
        <v>7.8700000000000006E-2</v>
      </c>
      <c r="AU43" s="11">
        <v>4.7000000000000002E-3</v>
      </c>
      <c r="AV43" s="11">
        <v>31.3934</v>
      </c>
      <c r="AW43" s="11">
        <v>1.4394</v>
      </c>
      <c r="AX43" s="11">
        <v>0.40510000000000002</v>
      </c>
      <c r="AY43" s="11">
        <v>1.8599999999999998E-2</v>
      </c>
      <c r="AZ43" s="11">
        <v>0.30740680974665158</v>
      </c>
      <c r="BA43" s="11">
        <v>5.1473951715374842</v>
      </c>
      <c r="BB43" s="11">
        <v>0.67465894997933029</v>
      </c>
      <c r="BC43" s="11">
        <v>0.49766212644846519</v>
      </c>
      <c r="BD43" s="11">
        <v>0.17589867648539201</v>
      </c>
      <c r="BE43" s="27"/>
      <c r="BF43" s="5"/>
    </row>
    <row r="44" spans="2:66" ht="13.5" customHeight="1" x14ac:dyDescent="0.2">
      <c r="B44" s="10">
        <v>265</v>
      </c>
      <c r="C44" s="10">
        <v>10.128</v>
      </c>
      <c r="D44" s="10">
        <v>265.42200000000003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29.5</v>
      </c>
      <c r="Q44" s="24">
        <v>0.78</v>
      </c>
      <c r="R44" s="24">
        <v>3.34</v>
      </c>
      <c r="S44" s="24">
        <v>45.26</v>
      </c>
      <c r="T44" s="24">
        <v>129.44</v>
      </c>
      <c r="U44" s="10">
        <v>1</v>
      </c>
      <c r="V44" s="10">
        <v>0</v>
      </c>
      <c r="W44" s="10">
        <v>1</v>
      </c>
      <c r="X44" s="10">
        <v>3</v>
      </c>
      <c r="Y44" s="10">
        <v>1</v>
      </c>
      <c r="Z44" s="10">
        <v>1</v>
      </c>
      <c r="AA44" s="10">
        <v>45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10.7784</v>
      </c>
      <c r="AK44" s="10">
        <v>0.13389999999999999</v>
      </c>
      <c r="AL44" s="11">
        <v>0.35160000000000002</v>
      </c>
      <c r="AM44" s="11">
        <v>4.4000000000000003E-3</v>
      </c>
      <c r="AN44" s="11">
        <v>4.6397000000000004</v>
      </c>
      <c r="AO44" s="11">
        <v>4.8899999999999999E-2</v>
      </c>
      <c r="AP44" s="11">
        <v>0.37740000000000001</v>
      </c>
      <c r="AQ44" s="11">
        <v>4.0000000000000001E-3</v>
      </c>
      <c r="AR44" s="11">
        <v>20.232600000000001</v>
      </c>
      <c r="AS44" s="11">
        <v>0.26910000000000001</v>
      </c>
      <c r="AT44" s="11">
        <v>0.3448</v>
      </c>
      <c r="AU44" s="11">
        <v>4.5999999999999999E-3</v>
      </c>
      <c r="AV44" s="11">
        <v>32.171399999999998</v>
      </c>
      <c r="AW44" s="11">
        <v>0.33700000000000002</v>
      </c>
      <c r="AX44" s="11">
        <v>0.41460000000000002</v>
      </c>
      <c r="AY44" s="11">
        <v>4.3E-3</v>
      </c>
      <c r="AZ44" s="11">
        <v>4.6969696969696981E-2</v>
      </c>
      <c r="BA44" s="11">
        <v>1.2024361948955917</v>
      </c>
      <c r="BB44" s="11">
        <v>9.1914669475902058E-2</v>
      </c>
      <c r="BC44" s="11">
        <v>8.313482610767034E-2</v>
      </c>
      <c r="BD44" s="11">
        <v>0.47088441518131469</v>
      </c>
      <c r="BE44" s="27"/>
      <c r="BF44" s="5"/>
    </row>
    <row r="45" spans="2:66" ht="13.5" customHeight="1" x14ac:dyDescent="0.2">
      <c r="B45" s="10">
        <v>265</v>
      </c>
      <c r="C45" s="10">
        <v>10.135999999999999</v>
      </c>
      <c r="D45" s="10">
        <v>265.42232999999999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29.5</v>
      </c>
      <c r="Q45" s="24">
        <v>0.78</v>
      </c>
      <c r="R45" s="24">
        <v>3.34</v>
      </c>
      <c r="S45" s="24">
        <v>45.18</v>
      </c>
      <c r="T45" s="24">
        <v>129.57</v>
      </c>
      <c r="U45" s="10">
        <v>1</v>
      </c>
      <c r="V45" s="10">
        <v>0</v>
      </c>
      <c r="W45" s="10">
        <v>1</v>
      </c>
      <c r="X45" s="10">
        <v>3</v>
      </c>
      <c r="Y45" s="10">
        <v>1</v>
      </c>
      <c r="Z45" s="10">
        <v>1</v>
      </c>
      <c r="AA45" s="10">
        <v>45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4.0956000000000001</v>
      </c>
      <c r="AK45" s="10">
        <v>0.22140000000000001</v>
      </c>
      <c r="AL45" s="11">
        <v>0.13339999999999999</v>
      </c>
      <c r="AM45" s="11">
        <v>7.1999999999999998E-3</v>
      </c>
      <c r="AN45" s="11">
        <v>3.2391000000000001</v>
      </c>
      <c r="AO45" s="11">
        <v>8.5199999999999998E-2</v>
      </c>
      <c r="AP45" s="11">
        <v>0.2631</v>
      </c>
      <c r="AQ45" s="11">
        <v>6.8999999999999999E-3</v>
      </c>
      <c r="AR45" s="11">
        <v>7.9168000000000003</v>
      </c>
      <c r="AS45" s="11">
        <v>0.54800000000000004</v>
      </c>
      <c r="AT45" s="11">
        <v>0.13469999999999999</v>
      </c>
      <c r="AU45" s="11">
        <v>9.2999999999999992E-3</v>
      </c>
      <c r="AV45" s="11">
        <v>34.155700000000003</v>
      </c>
      <c r="AW45" s="11">
        <v>0.37440000000000001</v>
      </c>
      <c r="AX45" s="11">
        <v>0.43959999999999999</v>
      </c>
      <c r="AY45" s="11">
        <v>4.7999999999999996E-3</v>
      </c>
      <c r="AZ45" s="11">
        <v>0.25117404297708834</v>
      </c>
      <c r="BA45" s="11">
        <v>3.2635486265775802</v>
      </c>
      <c r="BB45" s="11">
        <v>0.53090719136339892</v>
      </c>
      <c r="BC45" s="11">
        <v>0.42571907288466915</v>
      </c>
      <c r="BD45" s="11">
        <v>0.27157650991788707</v>
      </c>
      <c r="BE45" s="27"/>
      <c r="BF45" s="5"/>
    </row>
    <row r="46" spans="2:66" ht="13.5" customHeight="1" x14ac:dyDescent="0.2">
      <c r="B46" s="10">
        <v>265</v>
      </c>
      <c r="C46" s="10">
        <v>10.143000000000001</v>
      </c>
      <c r="D46" s="10">
        <v>265.42263000000003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29.5</v>
      </c>
      <c r="Q46" s="24">
        <v>0.78</v>
      </c>
      <c r="R46" s="24">
        <v>3.34</v>
      </c>
      <c r="S46" s="24">
        <v>45.11</v>
      </c>
      <c r="T46" s="24">
        <v>129.68</v>
      </c>
      <c r="U46" s="10">
        <v>1</v>
      </c>
      <c r="V46" s="10">
        <v>0</v>
      </c>
      <c r="W46" s="10">
        <v>1</v>
      </c>
      <c r="X46" s="10">
        <v>3</v>
      </c>
      <c r="Y46" s="10">
        <v>1</v>
      </c>
      <c r="Z46" s="10">
        <v>1</v>
      </c>
      <c r="AA46" s="10">
        <v>45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9.3767999999999994</v>
      </c>
      <c r="AK46" s="10">
        <v>2.9600000000000001E-2</v>
      </c>
      <c r="AL46" s="11">
        <v>0.30509999999999998</v>
      </c>
      <c r="AM46" s="11">
        <v>1E-3</v>
      </c>
      <c r="AN46" s="11">
        <v>4.3197000000000001</v>
      </c>
      <c r="AO46" s="11">
        <v>1.24E-2</v>
      </c>
      <c r="AP46" s="11">
        <v>0.35039999999999999</v>
      </c>
      <c r="AQ46" s="11">
        <v>1E-3</v>
      </c>
      <c r="AR46" s="11">
        <v>17.872399999999999</v>
      </c>
      <c r="AS46" s="11">
        <v>3.8399999999999997E-2</v>
      </c>
      <c r="AT46" s="11">
        <v>0.30380000000000001</v>
      </c>
      <c r="AU46" s="11">
        <v>6.9999999999999999E-4</v>
      </c>
      <c r="AV46" s="11">
        <v>30.020600000000002</v>
      </c>
      <c r="AW46" s="11">
        <v>2.5000000000000001E-2</v>
      </c>
      <c r="AX46" s="11">
        <v>0.38590000000000002</v>
      </c>
      <c r="AY46" s="11">
        <v>2.9999999999999997E-4</v>
      </c>
      <c r="AZ46" s="11">
        <v>4.8214043188917609E-2</v>
      </c>
      <c r="BA46" s="11">
        <v>1.2702435813034891</v>
      </c>
      <c r="BB46" s="11">
        <v>0.11903726257793244</v>
      </c>
      <c r="BC46" s="11">
        <v>0.103513490795999</v>
      </c>
      <c r="BD46" s="11">
        <v>0.23798855470249269</v>
      </c>
      <c r="BE46" s="27"/>
      <c r="BF46" s="5"/>
    </row>
    <row r="47" spans="2:66" ht="13.5" customHeight="1" x14ac:dyDescent="0.2">
      <c r="B47" s="10">
        <v>265</v>
      </c>
      <c r="C47" s="10">
        <v>10.151</v>
      </c>
      <c r="D47" s="10">
        <v>265.42295999999999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29.5</v>
      </c>
      <c r="Q47" s="24">
        <v>0.78</v>
      </c>
      <c r="R47" s="24">
        <v>3.34</v>
      </c>
      <c r="S47" s="24">
        <v>45.04</v>
      </c>
      <c r="T47" s="24">
        <v>129.81</v>
      </c>
      <c r="U47" s="10">
        <v>1</v>
      </c>
      <c r="V47" s="10">
        <v>0</v>
      </c>
      <c r="W47" s="10">
        <v>1</v>
      </c>
      <c r="X47" s="10">
        <v>3</v>
      </c>
      <c r="Y47" s="10">
        <v>1</v>
      </c>
      <c r="Z47" s="10">
        <v>1</v>
      </c>
      <c r="AA47" s="10">
        <v>45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1.863</v>
      </c>
      <c r="AK47" s="10">
        <v>0.2011</v>
      </c>
      <c r="AL47" s="11">
        <v>6.0499999999999998E-2</v>
      </c>
      <c r="AM47" s="11">
        <v>6.4999999999999997E-3</v>
      </c>
      <c r="AN47" s="11">
        <v>2.8344999999999998</v>
      </c>
      <c r="AO47" s="11">
        <v>0.14449999999999999</v>
      </c>
      <c r="AP47" s="11">
        <v>0.2296</v>
      </c>
      <c r="AQ47" s="11">
        <v>1.17E-2</v>
      </c>
      <c r="AR47" s="11">
        <v>3.6802000000000001</v>
      </c>
      <c r="AS47" s="11">
        <v>0.47020000000000001</v>
      </c>
      <c r="AT47" s="11">
        <v>6.25E-2</v>
      </c>
      <c r="AU47" s="11">
        <v>8.0000000000000002E-3</v>
      </c>
      <c r="AV47" s="11">
        <v>36.283499999999997</v>
      </c>
      <c r="AW47" s="11">
        <v>1.2084999999999999</v>
      </c>
      <c r="AX47" s="11">
        <v>0.46579999999999999</v>
      </c>
      <c r="AY47" s="11">
        <v>1.55E-2</v>
      </c>
      <c r="AZ47" s="11">
        <v>0.33966062697727922</v>
      </c>
      <c r="BA47" s="11">
        <v>7.4527999999999999</v>
      </c>
      <c r="BB47" s="11">
        <v>0.76339201211432894</v>
      </c>
      <c r="BC47" s="11">
        <v>0.58830107945152188</v>
      </c>
      <c r="BD47" s="11">
        <v>0.11547582456500058</v>
      </c>
      <c r="BE47" s="27"/>
      <c r="BF47" s="5"/>
    </row>
    <row r="48" spans="2:66" ht="13.5" customHeight="1" x14ac:dyDescent="0.2">
      <c r="B48" s="10">
        <v>265</v>
      </c>
      <c r="C48" s="10">
        <v>10.159000000000001</v>
      </c>
      <c r="D48" s="10">
        <v>265.42329000000001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29.5</v>
      </c>
      <c r="Q48" s="24">
        <v>0.78</v>
      </c>
      <c r="R48" s="24">
        <v>3.34</v>
      </c>
      <c r="S48" s="24">
        <v>44.96</v>
      </c>
      <c r="T48" s="24">
        <v>129.94</v>
      </c>
      <c r="U48" s="10">
        <v>1</v>
      </c>
      <c r="V48" s="10">
        <v>0</v>
      </c>
      <c r="W48" s="10">
        <v>1</v>
      </c>
      <c r="X48" s="10">
        <v>3</v>
      </c>
      <c r="Y48" s="10">
        <v>1</v>
      </c>
      <c r="Z48" s="10">
        <v>1</v>
      </c>
      <c r="AA48" s="10">
        <v>45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10.855700000000001</v>
      </c>
      <c r="AK48" s="10">
        <v>3.7600000000000001E-2</v>
      </c>
      <c r="AL48" s="11">
        <v>0.3523</v>
      </c>
      <c r="AM48" s="11">
        <v>1.1999999999999999E-3</v>
      </c>
      <c r="AN48" s="11">
        <v>4.6901999999999999</v>
      </c>
      <c r="AO48" s="11">
        <v>1.9E-2</v>
      </c>
      <c r="AP48" s="11">
        <v>0.37940000000000002</v>
      </c>
      <c r="AQ48" s="11">
        <v>1.5E-3</v>
      </c>
      <c r="AR48" s="11">
        <v>20.4391</v>
      </c>
      <c r="AS48" s="11">
        <v>8.6699999999999999E-2</v>
      </c>
      <c r="AT48" s="11">
        <v>0.34649999999999997</v>
      </c>
      <c r="AU48" s="11">
        <v>1.5E-3</v>
      </c>
      <c r="AV48" s="11">
        <v>32.576999999999998</v>
      </c>
      <c r="AW48" s="11">
        <v>0.1061</v>
      </c>
      <c r="AX48" s="11">
        <v>0.41770000000000002</v>
      </c>
      <c r="AY48" s="11">
        <v>1.4E-3</v>
      </c>
      <c r="AZ48" s="11">
        <v>4.8049178271233221E-2</v>
      </c>
      <c r="BA48" s="11">
        <v>1.2054834054834056</v>
      </c>
      <c r="BB48" s="11">
        <v>9.3169327401203927E-2</v>
      </c>
      <c r="BC48" s="11">
        <v>8.4480303749406793E-2</v>
      </c>
      <c r="BD48" s="11">
        <v>0.47922540802308805</v>
      </c>
      <c r="BE48" s="27"/>
      <c r="BF48" s="5"/>
    </row>
    <row r="49" spans="2:57" ht="13.5" customHeight="1" x14ac:dyDescent="0.2">
      <c r="B49" s="10">
        <v>265</v>
      </c>
      <c r="C49" s="10">
        <v>10.169</v>
      </c>
      <c r="D49" s="10">
        <v>265.42371000000003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29.5</v>
      </c>
      <c r="Q49" s="24">
        <v>0.78</v>
      </c>
      <c r="R49" s="24">
        <v>3.34</v>
      </c>
      <c r="S49" s="24">
        <v>44.86</v>
      </c>
      <c r="T49" s="24">
        <v>130.11000000000001</v>
      </c>
      <c r="U49" s="10">
        <v>1</v>
      </c>
      <c r="V49" s="10">
        <v>0</v>
      </c>
      <c r="W49" s="10">
        <v>1</v>
      </c>
      <c r="X49" s="10">
        <v>3</v>
      </c>
      <c r="Y49" s="10">
        <v>1</v>
      </c>
      <c r="Z49" s="10">
        <v>1</v>
      </c>
      <c r="AA49" s="10">
        <v>45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3.5367999999999999</v>
      </c>
      <c r="AK49" s="10">
        <v>0.27910000000000001</v>
      </c>
      <c r="AL49" s="11">
        <v>0.11459999999999999</v>
      </c>
      <c r="AM49" s="11">
        <v>8.9999999999999993E-3</v>
      </c>
      <c r="AN49" s="11">
        <v>3.1219999999999999</v>
      </c>
      <c r="AO49" s="11">
        <v>5.3900000000000003E-2</v>
      </c>
      <c r="AP49" s="11">
        <v>0.25209999999999999</v>
      </c>
      <c r="AQ49" s="11">
        <v>4.4000000000000003E-3</v>
      </c>
      <c r="AR49" s="11">
        <v>6.7819000000000003</v>
      </c>
      <c r="AS49" s="11">
        <v>0.55200000000000005</v>
      </c>
      <c r="AT49" s="11">
        <v>0.1148</v>
      </c>
      <c r="AU49" s="11">
        <v>9.2999999999999992E-3</v>
      </c>
      <c r="AV49" s="11">
        <v>33.666899999999998</v>
      </c>
      <c r="AW49" s="11">
        <v>0.46379999999999999</v>
      </c>
      <c r="AX49" s="11">
        <v>0.43090000000000001</v>
      </c>
      <c r="AY49" s="11">
        <v>5.8999999999999999E-3</v>
      </c>
      <c r="AZ49" s="11">
        <v>0.26178623718887262</v>
      </c>
      <c r="BA49" s="11">
        <v>3.7534843205574915</v>
      </c>
      <c r="BB49" s="11">
        <v>0.57925600146600698</v>
      </c>
      <c r="BC49" s="11">
        <v>0.45342832552357271</v>
      </c>
      <c r="BD49" s="11">
        <v>0.17185996856029798</v>
      </c>
      <c r="BE49" s="27"/>
    </row>
    <row r="50" spans="2:57" ht="13.5" customHeight="1" x14ac:dyDescent="0.2">
      <c r="B50" s="10">
        <v>265</v>
      </c>
      <c r="C50" s="10">
        <v>10.069000000000001</v>
      </c>
      <c r="D50" s="10">
        <v>265.41953999999998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29.5</v>
      </c>
      <c r="Q50" s="24">
        <v>0.78</v>
      </c>
      <c r="R50" s="24">
        <v>3.34</v>
      </c>
      <c r="S50" s="24">
        <v>45.84</v>
      </c>
      <c r="T50" s="24">
        <v>128.5</v>
      </c>
      <c r="U50" s="10">
        <v>1</v>
      </c>
      <c r="V50" s="10">
        <v>0</v>
      </c>
      <c r="W50" s="10">
        <v>1</v>
      </c>
      <c r="X50" s="10">
        <v>3</v>
      </c>
      <c r="Y50" s="10">
        <v>1</v>
      </c>
      <c r="Z50" s="10">
        <v>1</v>
      </c>
      <c r="AA50" s="10">
        <v>45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8.3566000000000003</v>
      </c>
      <c r="AK50" s="10">
        <v>7.3000000000000001E-3</v>
      </c>
      <c r="AL50" s="11">
        <v>0.27529999999999999</v>
      </c>
      <c r="AM50" s="11">
        <v>2.0000000000000001E-4</v>
      </c>
      <c r="AN50" s="11">
        <v>3.5529999999999999</v>
      </c>
      <c r="AO50" s="11">
        <v>5.5999999999999999E-3</v>
      </c>
      <c r="AP50" s="11">
        <v>0.29199999999999998</v>
      </c>
      <c r="AQ50" s="11">
        <v>5.0000000000000001E-4</v>
      </c>
      <c r="AR50" s="11">
        <v>15.7384</v>
      </c>
      <c r="AS50" s="11">
        <v>2.3199999999999998E-2</v>
      </c>
      <c r="AT50" s="11">
        <v>0.27100000000000002</v>
      </c>
      <c r="AU50" s="11">
        <v>4.0000000000000002E-4</v>
      </c>
      <c r="AV50" s="11">
        <v>25.199200000000001</v>
      </c>
      <c r="AW50" s="11">
        <v>4.58E-2</v>
      </c>
      <c r="AX50" s="11">
        <v>0.3281</v>
      </c>
      <c r="AY50" s="11">
        <v>5.9999999999999995E-4</v>
      </c>
      <c r="AZ50" s="11">
        <v>5.8216416706982778E-2</v>
      </c>
      <c r="BA50" s="11">
        <v>1.21070110701107</v>
      </c>
      <c r="BB50" s="11">
        <v>9.5309631113336651E-2</v>
      </c>
      <c r="BC50" s="11">
        <v>7.7927395141479366E-2</v>
      </c>
      <c r="BD50" s="11">
        <v>0.65516929420237957</v>
      </c>
      <c r="BE50" s="27"/>
    </row>
    <row r="51" spans="2:57" ht="13.5" customHeight="1" x14ac:dyDescent="0.2">
      <c r="B51" s="10">
        <v>265</v>
      </c>
      <c r="C51" s="10">
        <v>9.8249999999999993</v>
      </c>
      <c r="D51" s="10">
        <v>265.40937000000002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29.5</v>
      </c>
      <c r="Q51" s="24">
        <v>0.78</v>
      </c>
      <c r="R51" s="24">
        <v>3.34</v>
      </c>
      <c r="S51" s="24">
        <v>48.29</v>
      </c>
      <c r="T51" s="24">
        <v>124.79</v>
      </c>
      <c r="U51" s="10">
        <v>1</v>
      </c>
      <c r="V51" s="10">
        <v>0</v>
      </c>
      <c r="W51" s="10">
        <v>1</v>
      </c>
      <c r="X51" s="10">
        <v>3</v>
      </c>
      <c r="Y51" s="10">
        <v>1</v>
      </c>
      <c r="Z51" s="10">
        <v>1</v>
      </c>
      <c r="AA51" s="10">
        <v>45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19.5975</v>
      </c>
      <c r="AK51" s="26">
        <v>2E-3</v>
      </c>
      <c r="AL51" s="26">
        <v>0.67699999999999994</v>
      </c>
      <c r="AM51" s="26">
        <v>0</v>
      </c>
      <c r="AN51" s="26">
        <v>7.7744999999999997</v>
      </c>
      <c r="AO51" s="26">
        <v>5.0000000000000001E-4</v>
      </c>
      <c r="AP51" s="26">
        <v>0.66850000000000009</v>
      </c>
      <c r="AQ51" s="26">
        <v>0</v>
      </c>
      <c r="AR51" s="26">
        <v>37.487499999999997</v>
      </c>
      <c r="AS51" s="26">
        <v>0</v>
      </c>
      <c r="AT51" s="26">
        <v>0.67749999999999999</v>
      </c>
      <c r="AU51" s="26">
        <v>0</v>
      </c>
      <c r="AV51" s="26">
        <v>47.644500000000001</v>
      </c>
      <c r="AW51" s="26">
        <v>4.3700000000000003E-2</v>
      </c>
      <c r="AX51" s="26">
        <v>0.65210000000000001</v>
      </c>
      <c r="AY51" s="26">
        <v>5.9999999999999995E-4</v>
      </c>
      <c r="AZ51" s="11">
        <v>-1.2418597607148325E-2</v>
      </c>
      <c r="BA51" s="11">
        <v>24.062730627306269</v>
      </c>
      <c r="BB51" s="11">
        <v>-1.910348977135979E-2</v>
      </c>
      <c r="BC51" s="11">
        <v>-2.0824223874070815E-2</v>
      </c>
      <c r="BD51" s="11">
        <v>0.42284195657631402</v>
      </c>
      <c r="BE51" s="27"/>
    </row>
    <row r="52" spans="2:57" ht="13.5" customHeight="1" x14ac:dyDescent="0.2">
      <c r="B52" s="10">
        <v>265</v>
      </c>
      <c r="C52" s="10">
        <v>9.8149999999999995</v>
      </c>
      <c r="D52" s="10">
        <v>265.40895999999998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29.5</v>
      </c>
      <c r="Q52" s="24">
        <v>0.78</v>
      </c>
      <c r="R52" s="24">
        <v>3.34</v>
      </c>
      <c r="S52" s="24">
        <v>48.4</v>
      </c>
      <c r="T52" s="24">
        <v>124.65</v>
      </c>
      <c r="U52" s="10">
        <v>1</v>
      </c>
      <c r="V52" s="10">
        <v>0</v>
      </c>
      <c r="W52" s="10">
        <v>1</v>
      </c>
      <c r="X52" s="10">
        <v>3</v>
      </c>
      <c r="Y52" s="10">
        <v>1</v>
      </c>
      <c r="Z52" s="10">
        <v>1</v>
      </c>
      <c r="AA52" s="10">
        <v>45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28.7561</v>
      </c>
      <c r="AK52" s="10">
        <v>2.3900000000000001E-2</v>
      </c>
      <c r="AL52" s="11">
        <v>0.995</v>
      </c>
      <c r="AM52" s="11">
        <v>8.0000000000000004E-4</v>
      </c>
      <c r="AN52" s="11">
        <v>11.546799999999999</v>
      </c>
      <c r="AO52" s="11">
        <v>3.7000000000000002E-3</v>
      </c>
      <c r="AP52" s="11">
        <v>0.99480000000000002</v>
      </c>
      <c r="AQ52" s="11">
        <v>2.9999999999999997E-4</v>
      </c>
      <c r="AR52" s="11">
        <v>54.9452</v>
      </c>
      <c r="AS52" s="11">
        <v>2.47E-2</v>
      </c>
      <c r="AT52" s="11">
        <v>0.995</v>
      </c>
      <c r="AU52" s="11">
        <v>4.0000000000000002E-4</v>
      </c>
      <c r="AV52" s="11">
        <v>72.529600000000002</v>
      </c>
      <c r="AW52" s="11">
        <v>2.7199999999999998E-2</v>
      </c>
      <c r="AX52" s="11">
        <v>0.99480000000000002</v>
      </c>
      <c r="AY52" s="11">
        <v>4.0000000000000002E-4</v>
      </c>
      <c r="AZ52" s="25">
        <v>0.72532601300721722</v>
      </c>
      <c r="BA52" s="25">
        <v>1.3200352351069793</v>
      </c>
      <c r="BB52" s="25">
        <v>0.1379441269960808</v>
      </c>
      <c r="BC52" s="25">
        <v>0.20610776496622774</v>
      </c>
      <c r="BD52" s="25">
        <v>11.67902841100433</v>
      </c>
      <c r="BE52" s="27"/>
    </row>
    <row r="53" spans="2:57" ht="13.5" customHeight="1" x14ac:dyDescent="0.2">
      <c r="B53" s="10">
        <v>265</v>
      </c>
      <c r="C53" s="10">
        <v>10.058</v>
      </c>
      <c r="D53" s="10">
        <v>265.41908000000001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29.5</v>
      </c>
      <c r="Q53" s="24">
        <v>0.78</v>
      </c>
      <c r="R53" s="24">
        <v>3.34</v>
      </c>
      <c r="S53" s="24">
        <v>45.94</v>
      </c>
      <c r="T53" s="24">
        <v>128.33000000000001</v>
      </c>
      <c r="U53" s="10">
        <v>1</v>
      </c>
      <c r="V53" s="10">
        <v>0</v>
      </c>
      <c r="W53" s="10">
        <v>1</v>
      </c>
      <c r="X53" s="10">
        <v>3</v>
      </c>
      <c r="Y53" s="10">
        <v>1</v>
      </c>
      <c r="Z53" s="10">
        <v>1</v>
      </c>
      <c r="AA53" s="10">
        <v>45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30.321000000000002</v>
      </c>
      <c r="AK53" s="10">
        <v>1.1000000000000001E-3</v>
      </c>
      <c r="AL53" s="11">
        <v>1.0007999999999999</v>
      </c>
      <c r="AM53" s="11">
        <v>0</v>
      </c>
      <c r="AN53" s="11">
        <v>12.151400000000001</v>
      </c>
      <c r="AO53" s="11">
        <v>0</v>
      </c>
      <c r="AP53" s="11">
        <v>1.0005999999999999</v>
      </c>
      <c r="AQ53" s="11">
        <v>0</v>
      </c>
      <c r="AR53" s="11">
        <v>58.011699999999998</v>
      </c>
      <c r="AS53" s="11">
        <v>2.9000000000000001E-2</v>
      </c>
      <c r="AT53" s="11">
        <v>1.0007999999999999</v>
      </c>
      <c r="AU53" s="11">
        <v>5.0000000000000001E-4</v>
      </c>
      <c r="AV53" s="11">
        <v>76.712500000000006</v>
      </c>
      <c r="AW53" s="11">
        <v>4.99E-2</v>
      </c>
      <c r="AX53" s="11">
        <v>1.0005999999999999</v>
      </c>
      <c r="AY53" s="11">
        <v>6.9999999999999999E-4</v>
      </c>
      <c r="AZ53" s="25">
        <v>0.72651661698394976</v>
      </c>
      <c r="BA53" s="25">
        <v>1.3223625578978035</v>
      </c>
      <c r="BB53" s="25">
        <v>0.13880802409663601</v>
      </c>
      <c r="BC53" s="25">
        <v>0.20744215902183197</v>
      </c>
      <c r="BD53" s="25">
        <v>11.664717582362261</v>
      </c>
      <c r="BE53" s="27"/>
    </row>
    <row r="54" spans="2:57" ht="13.5" customHeight="1" x14ac:dyDescent="0.2">
      <c r="B54" s="10">
        <v>265</v>
      </c>
      <c r="C54" s="10">
        <v>10.361000000000001</v>
      </c>
      <c r="D54" s="10">
        <v>265.43171000000001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29.5</v>
      </c>
      <c r="Q54" s="24">
        <v>0.78</v>
      </c>
      <c r="R54" s="24">
        <v>3.34</v>
      </c>
      <c r="S54" s="24">
        <v>43.07</v>
      </c>
      <c r="T54" s="24">
        <v>133.35</v>
      </c>
      <c r="U54" s="10">
        <v>1</v>
      </c>
      <c r="V54" s="10">
        <v>0</v>
      </c>
      <c r="W54" s="10">
        <v>1</v>
      </c>
      <c r="X54" s="10">
        <v>3</v>
      </c>
      <c r="Y54" s="10">
        <v>1</v>
      </c>
      <c r="Z54" s="10">
        <v>1</v>
      </c>
      <c r="AA54" s="10">
        <v>45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32.090000000000003</v>
      </c>
      <c r="AK54" s="10">
        <v>1.18E-2</v>
      </c>
      <c r="AL54" s="11">
        <v>1.0072000000000001</v>
      </c>
      <c r="AM54" s="11">
        <v>4.0000000000000002E-4</v>
      </c>
      <c r="AN54" s="11">
        <v>12.884399999999999</v>
      </c>
      <c r="AO54" s="11">
        <v>1.4E-3</v>
      </c>
      <c r="AP54" s="11">
        <v>1.0071000000000001</v>
      </c>
      <c r="AQ54" s="11">
        <v>1E-4</v>
      </c>
      <c r="AR54" s="11">
        <v>61.491599999999998</v>
      </c>
      <c r="AS54" s="11">
        <v>8.8999999999999999E-3</v>
      </c>
      <c r="AT54" s="11">
        <v>1.0072000000000001</v>
      </c>
      <c r="AU54" s="11">
        <v>1E-4</v>
      </c>
      <c r="AV54" s="11">
        <v>81.242699999999999</v>
      </c>
      <c r="AW54" s="11">
        <v>2.07E-2</v>
      </c>
      <c r="AX54" s="11">
        <v>1.0071000000000001</v>
      </c>
      <c r="AY54" s="11">
        <v>2.9999999999999997E-4</v>
      </c>
      <c r="AZ54" s="25">
        <v>0.72623399637298924</v>
      </c>
      <c r="BA54" s="25">
        <v>1.321199968776223</v>
      </c>
      <c r="BB54" s="25">
        <v>0.13837669011583062</v>
      </c>
      <c r="BC54" s="25">
        <v>0.20684047047390189</v>
      </c>
      <c r="BD54" s="25">
        <v>11.67718876703969</v>
      </c>
      <c r="BE54" s="27"/>
    </row>
  </sheetData>
  <autoFilter ref="B9:BB54" xr:uid="{C6902488-64C5-4E76-9F82-947AE5A061E7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92E6-0B4D-4022-9543-0D4E6FD9225E}">
  <sheetPr codeName="Sheet10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269</v>
      </c>
      <c r="C10" s="10">
        <v>10.002000000000001</v>
      </c>
      <c r="D10" s="10">
        <v>269.41674999999998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29.5</v>
      </c>
      <c r="Q10" s="24">
        <v>1.67</v>
      </c>
      <c r="R10" s="24">
        <v>2.4500000000000002</v>
      </c>
      <c r="S10" s="24">
        <v>47.45</v>
      </c>
      <c r="T10" s="24">
        <v>129.21</v>
      </c>
      <c r="U10" s="10">
        <v>1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360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1.5736000000000001</v>
      </c>
      <c r="AK10" s="10">
        <v>3.0000000000000001E-3</v>
      </c>
      <c r="AL10" s="11">
        <v>5.4300000000000001E-2</v>
      </c>
      <c r="AM10" s="11">
        <v>1E-4</v>
      </c>
      <c r="AN10" s="11">
        <v>2.1457000000000002</v>
      </c>
      <c r="AO10" s="11">
        <v>0.14030000000000001</v>
      </c>
      <c r="AP10" s="11">
        <v>0.20319999999999999</v>
      </c>
      <c r="AQ10" s="11">
        <v>1.3299999999999999E-2</v>
      </c>
      <c r="AR10" s="11">
        <v>3.1204999999999998</v>
      </c>
      <c r="AS10" s="11">
        <v>0.1399</v>
      </c>
      <c r="AT10" s="11">
        <v>5.67E-2</v>
      </c>
      <c r="AU10" s="11">
        <v>2.5000000000000001E-3</v>
      </c>
      <c r="AV10" s="11">
        <v>26.584499999999998</v>
      </c>
      <c r="AW10" s="11">
        <v>1.8573999999999999</v>
      </c>
      <c r="AX10" s="11">
        <v>0.37490000000000001</v>
      </c>
      <c r="AY10" s="11">
        <v>2.6200000000000001E-2</v>
      </c>
      <c r="AZ10" s="11">
        <v>0.29700743815948799</v>
      </c>
      <c r="BA10" s="11">
        <v>6.6119929453262785</v>
      </c>
      <c r="BB10" s="11">
        <v>0.73725671918443014</v>
      </c>
      <c r="BC10" s="11">
        <v>0.51234435379991417</v>
      </c>
      <c r="BD10" s="11">
        <v>-8.0312146165870069E-2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7.0815624999999993E-2</v>
      </c>
      <c r="BJ10" s="4">
        <f>DSTDEV(PlotSort,"PhxRed",$BI$35:$BI$38)/SQRT($BH10)</f>
        <v>2.5761980824423958E-3</v>
      </c>
      <c r="BK10" s="4">
        <f>DAVERAGE(PlotSort,"PhxRedEdge",$BI$35:$BI$38)</f>
        <v>0.20142812500000004</v>
      </c>
      <c r="BL10" s="4">
        <f>DSTDEV(PlotSort,"PhxRedEdge",$BI$35:$BI$38)/SQRT($BH10)</f>
        <v>2.3372346941685166E-3</v>
      </c>
      <c r="BM10" s="4">
        <f>DAVERAGE(PlotSort,"TMRed",$BI$35:$BI$38)</f>
        <v>7.2540624999999984E-2</v>
      </c>
      <c r="BN10" s="4">
        <f>DSTDEV(PlotSort,"TMRed",$BI$35:$BI$38)/SQRT($BH10)</f>
        <v>2.6121299682960366E-3</v>
      </c>
      <c r="BO10" s="4">
        <f>DAVERAGE(PlotSort,"TMNIR",$BI$35:$BI$38)</f>
        <v>0.33991562499999994</v>
      </c>
      <c r="BP10" s="4">
        <f>DSTDEV(PlotSort,"TMNIR",$BI$35:$BI$38)/SQRT($BH10)</f>
        <v>4.0411495025444583E-3</v>
      </c>
      <c r="BQ10" s="4">
        <f>DAVERAGE(PlotSort,"NDRE",$BI$35:$BI$38)</f>
        <v>0.25558121789863536</v>
      </c>
      <c r="BR10" s="4">
        <f>DSTDEV(PlotSort,"NDRE",$BI$35:$BI$38)/SQRT($BH10)</f>
        <v>4.9844962571714098E-3</v>
      </c>
      <c r="BS10" s="4">
        <f>DAVERAGE(PlotSort,"rvi",$BI$35:$BI$38)</f>
        <v>4.9174696705105649</v>
      </c>
      <c r="BT10" s="4">
        <f>DSTDEV(PlotSort,"rvi",$BI$35:$BI$38)/SQRT($BH10)</f>
        <v>0.22481387356962049</v>
      </c>
      <c r="BU10" s="17">
        <f>DAVERAGE(PlotSort,"ndvi",$BI$35:$BI$38)</f>
        <v>0.64817484053568419</v>
      </c>
      <c r="BV10" s="4">
        <f>DSTDEV(PlotSort,"ndvi",$BI$35:$BI$38)/SQRT($BH10)</f>
        <v>1.2135452105566664E-2</v>
      </c>
      <c r="BW10" s="17">
        <f>DAVERAGE(PlotSort,"SAVI",$BI$35:$BI$38)</f>
        <v>0.43923859835386175</v>
      </c>
      <c r="BX10" s="4">
        <f>DSTDEV(PlotSort,"SAVI",$BI$35:$BI$38)/SQRT($BH10)</f>
        <v>8.6409558823259923E-3</v>
      </c>
      <c r="BY10" s="17">
        <f>DAVERAGE(PlotSort,"CCCI",$BI$35:$BI$38)</f>
        <v>-0.10011813646480354</v>
      </c>
      <c r="BZ10" s="4">
        <f>DSTDEV(PlotSort,"CCCI",$BI$35:$BI$38)/SQRT($BH10)</f>
        <v>1.2773123383666506E-2</v>
      </c>
    </row>
    <row r="11" spans="1:78" ht="13.5" customHeight="1" x14ac:dyDescent="0.2">
      <c r="B11" s="10">
        <v>269</v>
      </c>
      <c r="C11" s="10">
        <v>9.9949999999999992</v>
      </c>
      <c r="D11" s="10">
        <v>269.41645999999997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29.5</v>
      </c>
      <c r="Q11" s="24">
        <v>1.67</v>
      </c>
      <c r="R11" s="24">
        <v>2.4500000000000002</v>
      </c>
      <c r="S11" s="24">
        <v>47.51</v>
      </c>
      <c r="T11" s="24">
        <v>129.1</v>
      </c>
      <c r="U11" s="10">
        <v>1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360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1.7373000000000001</v>
      </c>
      <c r="AK11" s="10">
        <v>6.6100000000000006E-2</v>
      </c>
      <c r="AL11" s="11">
        <v>0.06</v>
      </c>
      <c r="AM11" s="11">
        <v>2.3E-3</v>
      </c>
      <c r="AN11" s="11">
        <v>2.1848000000000001</v>
      </c>
      <c r="AO11" s="11">
        <v>8.3999999999999995E-3</v>
      </c>
      <c r="AP11" s="11">
        <v>0.20710000000000001</v>
      </c>
      <c r="AQ11" s="11">
        <v>8.0000000000000004E-4</v>
      </c>
      <c r="AR11" s="11">
        <v>3.4279999999999999</v>
      </c>
      <c r="AS11" s="11">
        <v>0.1855</v>
      </c>
      <c r="AT11" s="11">
        <v>6.2300000000000001E-2</v>
      </c>
      <c r="AU11" s="11">
        <v>3.3999999999999998E-3</v>
      </c>
      <c r="AV11" s="11">
        <v>25.827400000000001</v>
      </c>
      <c r="AW11" s="11">
        <v>1.0794999999999999</v>
      </c>
      <c r="AX11" s="11">
        <v>0.36449999999999999</v>
      </c>
      <c r="AY11" s="11">
        <v>1.52E-2</v>
      </c>
      <c r="AZ11" s="11">
        <v>0.27536738978306508</v>
      </c>
      <c r="BA11" s="11">
        <v>5.8507223113964688</v>
      </c>
      <c r="BB11" s="11">
        <v>0.70805998125585745</v>
      </c>
      <c r="BC11" s="11">
        <v>0.48910228744065587</v>
      </c>
      <c r="BD11" s="11">
        <v>-0.14018050651321048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7.4381249999999996E-2</v>
      </c>
      <c r="BJ11" s="4">
        <f>DSTDEV(PlotSort,"PhxRed",$BI$31:$BI$32)/SQRT($BH11)</f>
        <v>3.8439044684409206E-3</v>
      </c>
      <c r="BK11" s="4">
        <f>DAVERAGE(PlotSort,"PhxRedEdge",$BI$31:$BI$32)</f>
        <v>0.20226874999999997</v>
      </c>
      <c r="BL11" s="4">
        <f>DSTDEV(PlotSort,"PhxRedEdge",$BI$31:$BI$32)/SQRT($BH11)</f>
        <v>2.8536193209968757E-3</v>
      </c>
      <c r="BM11" s="4">
        <f>DAVERAGE(PlotSort,"TMRed",$BI$31:$BI$32)</f>
        <v>7.5781249999999994E-2</v>
      </c>
      <c r="BN11" s="4">
        <f>DSTDEV(PlotSort,"TMRed",$BI$31:$BI$32)/SQRT($BH11)</f>
        <v>3.86950921468086E-3</v>
      </c>
      <c r="BO11" s="4">
        <f>DAVERAGE(PlotSort,"TMNIR",$BI$31:$BI$32)</f>
        <v>0.33881250000000002</v>
      </c>
      <c r="BP11" s="4">
        <f>DSTDEV(PlotSort,"TMNIR",$BI$31:$BI$32)/SQRT($BH11)</f>
        <v>5.0202579200010564E-3</v>
      </c>
      <c r="BQ11" s="4">
        <f>DAVERAGE(PlotSort,"NDRE",$BI$31:$BI$32)</f>
        <v>0.25203394256158479</v>
      </c>
      <c r="BR11" s="4">
        <f>DSTDEV(PlotSort,"NDRE",$BI$31:$BI$32)/SQRT($BH11)</f>
        <v>7.7964734892175674E-3</v>
      </c>
      <c r="BS11" s="4">
        <f>DAVERAGE(PlotSort,"rvi",$BI$31:$BI$32)</f>
        <v>4.6896581210676596</v>
      </c>
      <c r="BT11" s="4">
        <f>DSTDEV(PlotSort,"rvi",$BI$31:$BI$32)/SQRT($BH11)</f>
        <v>0.30199879421760761</v>
      </c>
      <c r="BU11" s="17">
        <f>DAVERAGE(PlotSort,"ndvi",$BI$31:$BI$32)</f>
        <v>0.63449650373631306</v>
      </c>
      <c r="BV11" s="4">
        <f>DSTDEV(PlotSort,"ndvi",$BI$31:$BI$32)/SQRT($BH11)</f>
        <v>1.7939316867826776E-2</v>
      </c>
      <c r="BW11" s="17">
        <f>DAVERAGE(PlotSort,"SAVI",$BI$31:$BI$32)</f>
        <v>0.43124834486584784</v>
      </c>
      <c r="BX11" s="4">
        <f>DSTDEV(PlotSort,"SAVI",$BI$31:$BI$32)/SQRT($BH11)</f>
        <v>1.2466367032611995E-2</v>
      </c>
      <c r="BY11" s="17">
        <f>DAVERAGE(PlotSort,"CCCI",$BI$31:$BI$32)</f>
        <v>-8.4831325426258319E-2</v>
      </c>
      <c r="BZ11" s="4">
        <f>DSTDEV(PlotSort,"CCCI",$BI$31:$BI$32)/SQRT($BH11)</f>
        <v>1.3725299095786514E-2</v>
      </c>
    </row>
    <row r="12" spans="1:78" ht="13.5" customHeight="1" x14ac:dyDescent="0.2">
      <c r="B12" s="10">
        <v>269</v>
      </c>
      <c r="C12" s="10">
        <v>9.9870000000000001</v>
      </c>
      <c r="D12" s="10">
        <v>269.41613000000001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29.5</v>
      </c>
      <c r="Q12" s="24">
        <v>1.67</v>
      </c>
      <c r="R12" s="24">
        <v>2.4500000000000002</v>
      </c>
      <c r="S12" s="24">
        <v>47.59</v>
      </c>
      <c r="T12" s="24">
        <v>128.97999999999999</v>
      </c>
      <c r="U12" s="10">
        <v>1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360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1.7632000000000001</v>
      </c>
      <c r="AK12" s="10">
        <v>4.41E-2</v>
      </c>
      <c r="AL12" s="11">
        <v>6.0999999999999999E-2</v>
      </c>
      <c r="AM12" s="11">
        <v>1.5E-3</v>
      </c>
      <c r="AN12" s="11">
        <v>2.1040999999999999</v>
      </c>
      <c r="AO12" s="11">
        <v>7.7299999999999994E-2</v>
      </c>
      <c r="AP12" s="11">
        <v>0.19969999999999999</v>
      </c>
      <c r="AQ12" s="11">
        <v>7.3000000000000001E-3</v>
      </c>
      <c r="AR12" s="11">
        <v>3.4567000000000001</v>
      </c>
      <c r="AS12" s="11">
        <v>7.7299999999999994E-2</v>
      </c>
      <c r="AT12" s="11">
        <v>6.2899999999999998E-2</v>
      </c>
      <c r="AU12" s="11">
        <v>1.4E-3</v>
      </c>
      <c r="AV12" s="11">
        <v>25.113900000000001</v>
      </c>
      <c r="AW12" s="11">
        <v>1.6349</v>
      </c>
      <c r="AX12" s="11">
        <v>0.3548</v>
      </c>
      <c r="AY12" s="11">
        <v>2.3099999999999999E-2</v>
      </c>
      <c r="AZ12" s="11">
        <v>0.27971145175834089</v>
      </c>
      <c r="BA12" s="11">
        <v>5.6406995230524641</v>
      </c>
      <c r="BB12" s="11">
        <v>0.69882690926502267</v>
      </c>
      <c r="BC12" s="11">
        <v>0.47711670480549206</v>
      </c>
      <c r="BD12" s="11">
        <v>-8.5226616397616708E-2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6.7250000000000018E-2</v>
      </c>
      <c r="BJ12" s="4">
        <f>DSTDEV(PlotSort,"PhxRed",$BJ$31:$BJ$32)/SQRT($BH12)</f>
        <v>3.3107904393563222E-3</v>
      </c>
      <c r="BK12" s="4">
        <f>DAVERAGE(PlotSort,"PhxRedEdge",$BJ$31:$BJ$32)</f>
        <v>0.20058749999999997</v>
      </c>
      <c r="BL12" s="4">
        <f>DSTDEV(PlotSort,"PhxRedEdge",$BJ$31:$BJ$32)/SQRT($BH12)</f>
        <v>3.7870379256088786E-3</v>
      </c>
      <c r="BM12" s="4">
        <f>DAVERAGE(PlotSort,"TMRed",$BJ$31:$BJ$32)</f>
        <v>6.9299999999999987E-2</v>
      </c>
      <c r="BN12" s="4">
        <f>DSTDEV(PlotSort,"TMRed",$BJ$31:$BJ$32)/SQRT($BH12)</f>
        <v>3.4393797890511385E-3</v>
      </c>
      <c r="BO12" s="4">
        <f>DAVERAGE(PlotSort,"TMNIR",$BJ$31:$BJ$32)</f>
        <v>0.34101875000000004</v>
      </c>
      <c r="BP12" s="4">
        <f>DSTDEV(PlotSort,"TMNIR",$BJ$31:$BJ$32)/SQRT($BH12)</f>
        <v>6.4912069932460681E-3</v>
      </c>
      <c r="BQ12" s="4">
        <f>DAVERAGE(PlotSort,"NDRE",$BJ$31:$BJ$32)</f>
        <v>0.25912849323568582</v>
      </c>
      <c r="BR12" s="4">
        <f>DSTDEV(PlotSort,"NDRE",$BJ$31:$BJ$32)/SQRT($BH12)</f>
        <v>6.3427716049381296E-3</v>
      </c>
      <c r="BS12" s="4">
        <f>DAVERAGE(PlotSort,"rvi",$BJ$31:$BJ$32)</f>
        <v>5.145281219953473</v>
      </c>
      <c r="BT12" s="4">
        <f>DSTDEV(PlotSort,"rvi",$BJ$31:$BJ$32)/SQRT($BH12)</f>
        <v>0.33283769224742549</v>
      </c>
      <c r="BU12" s="17">
        <f>DAVERAGE(PlotSort,"ndvi",$BJ$31:$BJ$32)</f>
        <v>0.661853177335055</v>
      </c>
      <c r="BV12" s="4">
        <f>DSTDEV(PlotSort,"ndvi",$BJ$31:$BJ$32)/SQRT($BH12)</f>
        <v>1.6184787350152951E-2</v>
      </c>
      <c r="BW12" s="17">
        <f>DAVERAGE(PlotSort,"SAVI",$BJ$31:$BJ$32)</f>
        <v>0.44722885184187566</v>
      </c>
      <c r="BX12" s="4">
        <f>DSTDEV(PlotSort,"SAVI",$BJ$31:$BJ$32)/SQRT($BH12)</f>
        <v>1.2029010611175037E-2</v>
      </c>
      <c r="BY12" s="17">
        <f>DAVERAGE(PlotSort,"CCCI",$BJ$31:$BJ$32)</f>
        <v>-0.1154049475033488</v>
      </c>
      <c r="BZ12" s="4">
        <f>DSTDEV(PlotSort,"CCCI",$BJ$31:$BJ$32)/SQRT($BH12)</f>
        <v>2.1326564824059951E-2</v>
      </c>
    </row>
    <row r="13" spans="1:78" ht="13.5" customHeight="1" x14ac:dyDescent="0.2">
      <c r="B13" s="10">
        <v>269</v>
      </c>
      <c r="C13" s="10">
        <v>9.98</v>
      </c>
      <c r="D13" s="10">
        <v>269.41583000000003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29.5</v>
      </c>
      <c r="Q13" s="24">
        <v>1.67</v>
      </c>
      <c r="R13" s="24">
        <v>2.4500000000000002</v>
      </c>
      <c r="S13" s="24">
        <v>47.66</v>
      </c>
      <c r="T13" s="24">
        <v>128.87</v>
      </c>
      <c r="U13" s="10">
        <v>1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360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2.2168000000000001</v>
      </c>
      <c r="AK13" s="10">
        <v>1.2999999999999999E-3</v>
      </c>
      <c r="AL13" s="11">
        <v>7.6700000000000004E-2</v>
      </c>
      <c r="AM13" s="11">
        <v>0</v>
      </c>
      <c r="AN13" s="11">
        <v>2.2282999999999999</v>
      </c>
      <c r="AO13" s="11">
        <v>3.4700000000000002E-2</v>
      </c>
      <c r="AP13" s="11">
        <v>0.2117</v>
      </c>
      <c r="AQ13" s="11">
        <v>3.3E-3</v>
      </c>
      <c r="AR13" s="11">
        <v>4.4535</v>
      </c>
      <c r="AS13" s="11">
        <v>0.1077</v>
      </c>
      <c r="AT13" s="11">
        <v>8.1199999999999994E-2</v>
      </c>
      <c r="AU13" s="11">
        <v>2E-3</v>
      </c>
      <c r="AV13" s="11">
        <v>24.485800000000001</v>
      </c>
      <c r="AW13" s="11">
        <v>4.1599999999999998E-2</v>
      </c>
      <c r="AX13" s="11">
        <v>0.34620000000000001</v>
      </c>
      <c r="AY13" s="11">
        <v>5.9999999999999995E-4</v>
      </c>
      <c r="AZ13" s="11">
        <v>0.24108263129593116</v>
      </c>
      <c r="BA13" s="11">
        <v>4.2635467980295569</v>
      </c>
      <c r="BB13" s="11">
        <v>0.62002807674309779</v>
      </c>
      <c r="BC13" s="11">
        <v>0.42861764071598019</v>
      </c>
      <c r="BD13" s="11">
        <v>-0.11981079485111262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6.5875000000000003E-2</v>
      </c>
      <c r="BJ13" s="4">
        <f>DSTDEV(PlotSort,"PhxRed",$BL$35:$BL$36)/SQRT($BH13)</f>
        <v>4.3715292355356438E-3</v>
      </c>
      <c r="BK13" s="4">
        <f>DAVERAGE(PlotSort,"PhxRedEdge",$BL$35:$BL$36)</f>
        <v>0.20067499999999999</v>
      </c>
      <c r="BL13" s="4">
        <f>DSTDEV(PlotSort,"PhxRedEdge",$BL$35:$BL$36)/SQRT($BH13)</f>
        <v>3.6853837753249756E-3</v>
      </c>
      <c r="BM13" s="4">
        <f>DAVERAGE(PlotSort,"TMRed",$BL$35:$BL$36)</f>
        <v>6.7250000000000004E-2</v>
      </c>
      <c r="BN13" s="4">
        <f>DSTDEV(PlotSort,"TMRed",$BL$35:$BL$36)/SQRT($BH13)</f>
        <v>4.3768873480068814E-3</v>
      </c>
      <c r="BO13" s="4">
        <f>DAVERAGE(PlotSort,"TMNIR",$BL$35:$BL$36)</f>
        <v>0.34682500000000005</v>
      </c>
      <c r="BP13" s="4">
        <f>DSTDEV(PlotSort,"TMNIR",$BL$35:$BL$36)/SQRT($BH13)</f>
        <v>8.4873803378898976E-3</v>
      </c>
      <c r="BQ13" s="4">
        <f>DAVERAGE(PlotSort,"NDRE",$BL$35:$BL$36)</f>
        <v>0.26633557885193082</v>
      </c>
      <c r="BR13" s="4">
        <f>DSTDEV(PlotSort,"NDRE",$BL$35:$BL$36)/SQRT($BH13)</f>
        <v>1.0006888952498563E-2</v>
      </c>
      <c r="BS13" s="4">
        <f>DAVERAGE(PlotSort,"rvi",$BL$35:$BL$36)</f>
        <v>5.3342427426535339</v>
      </c>
      <c r="BT13" s="4">
        <f>DSTDEV(PlotSort,"rvi",$BL$35:$BL$36)/SQRT($BH13)</f>
        <v>0.41268903905759596</v>
      </c>
      <c r="BU13" s="17">
        <f>DAVERAGE(PlotSort,"ndvi",$BL$35:$BL$36)</f>
        <v>0.67434805540953979</v>
      </c>
      <c r="BV13" s="4">
        <f>DSTDEV(PlotSort,"ndvi",$BL$35:$BL$36)/SQRT($BH13)</f>
        <v>2.1888758275249151E-2</v>
      </c>
      <c r="BW13" s="17">
        <f>DAVERAGE(PlotSort,"SAVI",$BL$35:$BL$36)</f>
        <v>0.45830423493436406</v>
      </c>
      <c r="BX13" s="4">
        <f>DSTDEV(PlotSort,"SAVI",$BL$35:$BL$36)/SQRT($BH13)</f>
        <v>1.6842263996885678E-2</v>
      </c>
      <c r="BY13" s="17">
        <f>DAVERAGE(PlotSort,"CCCI",$BL$35:$BL$36)</f>
        <v>-0.1051815621872115</v>
      </c>
      <c r="BZ13" s="4">
        <f>DSTDEV(PlotSort,"CCCI",$BL$35:$BL$36)/SQRT($BH13)</f>
        <v>1.8530881289235242E-2</v>
      </c>
    </row>
    <row r="14" spans="1:78" ht="13.5" customHeight="1" x14ac:dyDescent="0.2">
      <c r="B14" s="10">
        <v>269</v>
      </c>
      <c r="C14" s="10">
        <v>9.9730000000000008</v>
      </c>
      <c r="D14" s="10">
        <v>269.41554000000002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29.5</v>
      </c>
      <c r="Q14" s="24">
        <v>1.67</v>
      </c>
      <c r="R14" s="24">
        <v>2.4500000000000002</v>
      </c>
      <c r="S14" s="24">
        <v>47.73</v>
      </c>
      <c r="T14" s="24">
        <v>128.76</v>
      </c>
      <c r="U14" s="10">
        <v>1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360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2.3365</v>
      </c>
      <c r="AK14" s="10">
        <v>0.114</v>
      </c>
      <c r="AL14" s="11">
        <v>8.1000000000000003E-2</v>
      </c>
      <c r="AM14" s="11">
        <v>4.0000000000000001E-3</v>
      </c>
      <c r="AN14" s="11">
        <v>2.3479999999999999</v>
      </c>
      <c r="AO14" s="11">
        <v>0.1108</v>
      </c>
      <c r="AP14" s="11">
        <v>0.22339999999999999</v>
      </c>
      <c r="AQ14" s="11">
        <v>1.0500000000000001E-2</v>
      </c>
      <c r="AR14" s="11">
        <v>4.5004</v>
      </c>
      <c r="AS14" s="11">
        <v>0.25750000000000001</v>
      </c>
      <c r="AT14" s="11">
        <v>8.2100000000000006E-2</v>
      </c>
      <c r="AU14" s="11">
        <v>4.7000000000000002E-3</v>
      </c>
      <c r="AV14" s="11">
        <v>25.2075</v>
      </c>
      <c r="AW14" s="11">
        <v>1.196</v>
      </c>
      <c r="AX14" s="11">
        <v>0.35670000000000002</v>
      </c>
      <c r="AY14" s="11">
        <v>1.6899999999999998E-2</v>
      </c>
      <c r="AZ14" s="11">
        <v>0.22978796759179454</v>
      </c>
      <c r="BA14" s="11">
        <v>4.3447015834348353</v>
      </c>
      <c r="BB14" s="11">
        <v>0.62579762989972654</v>
      </c>
      <c r="BC14" s="11">
        <v>0.43875159778440559</v>
      </c>
      <c r="BD14" s="11">
        <v>-0.21947120904035686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7.1593749999999998E-2</v>
      </c>
      <c r="BJ14" s="4">
        <f>DSTDEV(PlotSort,"PhxRed",$BM$35:$BM$36)/SQRT($BH14)</f>
        <v>3.9794521058180892E-3</v>
      </c>
      <c r="BK14" s="4">
        <f>DAVERAGE(PlotSort,"PhxRedEdge",$BM$35:$BM$36)</f>
        <v>0.19873749999999996</v>
      </c>
      <c r="BL14" s="4">
        <f>DSTDEV(PlotSort,"PhxRedEdge",$BM$35:$BM$36)/SQRT($BH14)</f>
        <v>2.8165711275710162E-3</v>
      </c>
      <c r="BM14" s="4">
        <f>DAVERAGE(PlotSort,"TMRed",$BM$35:$BM$36)</f>
        <v>7.3387499999999994E-2</v>
      </c>
      <c r="BN14" s="4">
        <f>DSTDEV(PlotSort,"TMRed",$BM$35:$BM$36)/SQRT($BH14)</f>
        <v>4.0899661265916074E-3</v>
      </c>
      <c r="BO14" s="4">
        <f>DAVERAGE(PlotSort,"TMNIR",$BM$35:$BM$36)</f>
        <v>0.33533124999999997</v>
      </c>
      <c r="BP14" s="4">
        <f>DSTDEV(PlotSort,"TMNIR",$BM$35:$BM$36)/SQRT($BH14)</f>
        <v>5.682874263595256E-3</v>
      </c>
      <c r="BQ14" s="4">
        <f>DAVERAGE(PlotSort,"NDRE",$BM$35:$BM$36)</f>
        <v>0.25529108161337982</v>
      </c>
      <c r="BR14" s="4">
        <f>DSTDEV(PlotSort,"NDRE",$BM$35:$BM$36)/SQRT($BH14)</f>
        <v>7.3582944093131975E-3</v>
      </c>
      <c r="BS14" s="4">
        <f>DAVERAGE(PlotSort,"rvi",$BM$35:$BM$36)</f>
        <v>4.8618649732336205</v>
      </c>
      <c r="BT14" s="4">
        <f>DSTDEV(PlotSort,"rvi",$BM$35:$BM$36)/SQRT($BH14)</f>
        <v>0.37664814260519158</v>
      </c>
      <c r="BU14" s="17">
        <f>DAVERAGE(PlotSort,"ndvi",$BM$35:$BM$36)</f>
        <v>0.64086593989500351</v>
      </c>
      <c r="BV14" s="4">
        <f>DSTDEV(PlotSort,"ndvi",$BM$35:$BM$36)/SQRT($BH14)</f>
        <v>1.9221282246819866E-2</v>
      </c>
      <c r="BW14" s="17">
        <f>DAVERAGE(PlotSort,"SAVI",$BM$35:$BM$36)</f>
        <v>0.43214434966992588</v>
      </c>
      <c r="BX14" s="4">
        <f>DSTDEV(PlotSort,"SAVI",$BM$35:$BM$36)/SQRT($BH14)</f>
        <v>1.3455977623528794E-2</v>
      </c>
      <c r="BY14" s="17">
        <f>DAVERAGE(PlotSort,"CCCI",$BM$35:$BM$36)</f>
        <v>-7.8656086907967729E-2</v>
      </c>
      <c r="BZ14" s="4">
        <f>DSTDEV(PlotSort,"CCCI",$BM$35:$BM$36)/SQRT($BH14)</f>
        <v>1.6908212336321851E-2</v>
      </c>
    </row>
    <row r="15" spans="1:78" ht="13.5" customHeight="1" x14ac:dyDescent="0.2">
      <c r="B15" s="10">
        <v>269</v>
      </c>
      <c r="C15" s="10">
        <v>9.9649999999999999</v>
      </c>
      <c r="D15" s="10">
        <v>269.41521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29.5</v>
      </c>
      <c r="Q15" s="24">
        <v>1.67</v>
      </c>
      <c r="R15" s="24">
        <v>2.4500000000000002</v>
      </c>
      <c r="S15" s="24">
        <v>47.81</v>
      </c>
      <c r="T15" s="24">
        <v>128.63999999999999</v>
      </c>
      <c r="U15" s="10">
        <v>1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360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1.6671</v>
      </c>
      <c r="AK15" s="10">
        <v>2.18E-2</v>
      </c>
      <c r="AL15" s="11">
        <v>5.7799999999999997E-2</v>
      </c>
      <c r="AM15" s="11">
        <v>8.0000000000000004E-4</v>
      </c>
      <c r="AN15" s="11">
        <v>1.905</v>
      </c>
      <c r="AO15" s="11">
        <v>0.10340000000000001</v>
      </c>
      <c r="AP15" s="11">
        <v>0.18149999999999999</v>
      </c>
      <c r="AQ15" s="11">
        <v>9.9000000000000008E-3</v>
      </c>
      <c r="AR15" s="11">
        <v>3.3386</v>
      </c>
      <c r="AS15" s="11">
        <v>6.3899999999999998E-2</v>
      </c>
      <c r="AT15" s="11">
        <v>6.0999999999999999E-2</v>
      </c>
      <c r="AU15" s="11">
        <v>1.1999999999999999E-3</v>
      </c>
      <c r="AV15" s="11">
        <v>22.2165</v>
      </c>
      <c r="AW15" s="11">
        <v>1.3208</v>
      </c>
      <c r="AX15" s="11">
        <v>0.31469999999999998</v>
      </c>
      <c r="AY15" s="11">
        <v>1.8700000000000001E-2</v>
      </c>
      <c r="AZ15" s="11">
        <v>0.26844014510278114</v>
      </c>
      <c r="BA15" s="11">
        <v>5.1590163934426227</v>
      </c>
      <c r="BB15" s="11">
        <v>0.67527282406175138</v>
      </c>
      <c r="BC15" s="11">
        <v>0.43456663240835902</v>
      </c>
      <c r="BD15" s="11">
        <v>-9.3039926435792175E-2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7.4200000000000002E-2</v>
      </c>
      <c r="BJ15" s="4">
        <f>DSTDEV(PlotSort,"PhxRed",$BN$35:$BN$36)/SQRT($BH15)</f>
        <v>5.0289874016261346E-3</v>
      </c>
      <c r="BK15" s="4">
        <f>DAVERAGE(PlotSort,"PhxRedEdge",$BN$35:$BN$36)</f>
        <v>0.20756250000000001</v>
      </c>
      <c r="BL15" s="4">
        <f>DSTDEV(PlotSort,"PhxRedEdge",$BN$35:$BN$36)/SQRT($BH15)</f>
        <v>6.4545370947220416E-3</v>
      </c>
      <c r="BM15" s="4">
        <f>DAVERAGE(PlotSort,"TMRed",$BN$35:$BN$36)</f>
        <v>7.6137499999999997E-2</v>
      </c>
      <c r="BN15" s="4">
        <f>DSTDEV(PlotSort,"TMRed",$BN$35:$BN$36)/SQRT($BH15)</f>
        <v>4.8958049644568244E-3</v>
      </c>
      <c r="BO15" s="4">
        <f>DAVERAGE(PlotSort,"TMNIR",$BN$35:$BN$36)</f>
        <v>0.34217500000000001</v>
      </c>
      <c r="BP15" s="4">
        <f>DSTDEV(PlotSort,"TMNIR",$BN$35:$BN$36)/SQRT($BH15)</f>
        <v>8.0804161402739626E-3</v>
      </c>
      <c r="BQ15" s="4">
        <f>DAVERAGE(PlotSort,"NDRE",$BN$35:$BN$36)</f>
        <v>0.24540712951585075</v>
      </c>
      <c r="BR15" s="4">
        <f>DSTDEV(PlotSort,"NDRE",$BN$35:$BN$36)/SQRT($BH15)</f>
        <v>8.7518877003925459E-3</v>
      </c>
      <c r="BS15" s="4">
        <f>DAVERAGE(PlotSort,"rvi",$BN$35:$BN$36)</f>
        <v>4.6119059929214874</v>
      </c>
      <c r="BT15" s="4">
        <f>DSTDEV(PlotSort,"rvi",$BN$35:$BN$36)/SQRT($BH15)</f>
        <v>0.27922477400648144</v>
      </c>
      <c r="BU15" s="17">
        <f>DAVERAGE(PlotSort,"ndvi",$BN$35:$BN$36)</f>
        <v>0.63661942694318918</v>
      </c>
      <c r="BV15" s="4">
        <f>DSTDEV(PlotSort,"ndvi",$BN$35:$BN$36)/SQRT($BH15)</f>
        <v>2.0348467132673229E-2</v>
      </c>
      <c r="BW15" s="17">
        <f>DAVERAGE(PlotSort,"SAVI",$BN$35:$BN$36)</f>
        <v>0.43436145914123114</v>
      </c>
      <c r="BX15" s="4">
        <f>DSTDEV(PlotSort,"SAVI",$BN$35:$BN$36)/SQRT($BH15)</f>
        <v>1.3903360218957595E-2</v>
      </c>
      <c r="BY15" s="17">
        <f>DAVERAGE(PlotSort,"CCCI",$BN$35:$BN$36)</f>
        <v>-0.13797880985606725</v>
      </c>
      <c r="BZ15" s="4">
        <f>DSTDEV(PlotSort,"CCCI",$BN$35:$BN$36)/SQRT($BH15)</f>
        <v>3.1328307981715889E-2</v>
      </c>
    </row>
    <row r="16" spans="1:78" ht="13.5" customHeight="1" x14ac:dyDescent="0.2">
      <c r="B16" s="10">
        <v>269</v>
      </c>
      <c r="C16" s="10">
        <v>9.9580000000000002</v>
      </c>
      <c r="D16" s="10">
        <v>269.41492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29.5</v>
      </c>
      <c r="Q16" s="24">
        <v>1.67</v>
      </c>
      <c r="R16" s="24">
        <v>2.4500000000000002</v>
      </c>
      <c r="S16" s="24">
        <v>47.88</v>
      </c>
      <c r="T16" s="24">
        <v>128.53</v>
      </c>
      <c r="U16" s="10">
        <v>1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360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2.0638999999999998</v>
      </c>
      <c r="AK16" s="10">
        <v>0.17760000000000001</v>
      </c>
      <c r="AL16" s="11">
        <v>7.17E-2</v>
      </c>
      <c r="AM16" s="11">
        <v>6.1999999999999998E-3</v>
      </c>
      <c r="AN16" s="11">
        <v>2.1766000000000001</v>
      </c>
      <c r="AO16" s="11">
        <v>5.9999999999999995E-4</v>
      </c>
      <c r="AP16" s="11">
        <v>0.20760000000000001</v>
      </c>
      <c r="AQ16" s="11">
        <v>1E-4</v>
      </c>
      <c r="AR16" s="11">
        <v>4.0731000000000002</v>
      </c>
      <c r="AS16" s="11">
        <v>0.36030000000000001</v>
      </c>
      <c r="AT16" s="11">
        <v>7.4499999999999997E-2</v>
      </c>
      <c r="AU16" s="11">
        <v>6.6E-3</v>
      </c>
      <c r="AV16" s="11">
        <v>23.926200000000001</v>
      </c>
      <c r="AW16" s="11">
        <v>0.77580000000000005</v>
      </c>
      <c r="AX16" s="11">
        <v>0.33929999999999999</v>
      </c>
      <c r="AY16" s="11">
        <v>1.0999999999999999E-2</v>
      </c>
      <c r="AZ16" s="11">
        <v>0.2408118486012068</v>
      </c>
      <c r="BA16" s="11">
        <v>4.5543624161073826</v>
      </c>
      <c r="BB16" s="11">
        <v>0.63992266795553399</v>
      </c>
      <c r="BC16" s="11">
        <v>0.43466841759684827</v>
      </c>
      <c r="BD16" s="11">
        <v>-0.18197197083276503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7.9799999999999996E-2</v>
      </c>
      <c r="BJ16" s="4">
        <f>DSTDEV(PlotSort,"PhxRed",$BK$31:$BK$32)/SQRT($BH16)</f>
        <v>3.1734707603295622E-3</v>
      </c>
      <c r="BK16" s="4">
        <f>DAVERAGE(PlotSort,"PhxRedEdge",$BK$31:$BK$32)</f>
        <v>0.20986249999999998</v>
      </c>
      <c r="BL16" s="4">
        <f>DSTDEV(PlotSort,"PhxRedEdge",$BK$31:$BK$32)/SQRT($BH16)</f>
        <v>2.6265927707456549E-3</v>
      </c>
      <c r="BM16" s="4">
        <f>DAVERAGE(PlotSort,"TMRed",$BK$31:$BK$32)</f>
        <v>8.190625E-2</v>
      </c>
      <c r="BN16" s="4">
        <f>DSTDEV(PlotSort,"TMRed",$BK$31:$BK$32)/SQRT($BH16)</f>
        <v>3.1613745527064759E-3</v>
      </c>
      <c r="BO16" s="4">
        <f>DAVERAGE(PlotSort,"TMNIR",$BK$31:$BK$32)</f>
        <v>0.33977500000000005</v>
      </c>
      <c r="BP16" s="4">
        <f>DSTDEV(PlotSort,"TMNIR",$BK$31:$BK$32)/SQRT($BH16)</f>
        <v>4.2536210064680969E-3</v>
      </c>
      <c r="BQ16" s="4">
        <f>DAVERAGE(PlotSort,"NDRE",$BK$31:$BK$32)</f>
        <v>0.23627378234006891</v>
      </c>
      <c r="BR16" s="4">
        <f>DSTDEV(PlotSort,"NDRE",$BK$31:$BK$32)/SQRT($BH16)</f>
        <v>4.784376992926582E-3</v>
      </c>
      <c r="BS16" s="4">
        <f>DAVERAGE(PlotSort,"rvi",$BK$31:$BK$32)</f>
        <v>4.2634059178558132</v>
      </c>
      <c r="BT16" s="4">
        <f>DSTDEV(PlotSort,"rvi",$BK$31:$BK$32)/SQRT($BH16)</f>
        <v>0.20460656154478524</v>
      </c>
      <c r="BU16" s="17">
        <f>DAVERAGE(PlotSort,"ndvi",$BK$31:$BK$32)</f>
        <v>0.61162662438813564</v>
      </c>
      <c r="BV16" s="4">
        <f>DSTDEV(PlotSort,"ndvi",$BK$31:$BK$32)/SQRT($BH16)</f>
        <v>1.4566845709193588E-2</v>
      </c>
      <c r="BW16" s="17">
        <f>DAVERAGE(PlotSort,"SAVI",$BK$31:$BK$32)</f>
        <v>0.41956982381192964</v>
      </c>
      <c r="BX16" s="4">
        <f>DSTDEV(PlotSort,"SAVI",$BK$31:$BK$32)/SQRT($BH16)</f>
        <v>1.0062322180958481E-2</v>
      </c>
      <c r="BY16" s="17">
        <f>DAVERAGE(PlotSort,"CCCI",$BK$31:$BK$32)</f>
        <v>-0.12528535260872842</v>
      </c>
      <c r="BZ16" s="4">
        <f>DSTDEV(PlotSort,"CCCI",$BK$31:$BK$32)/SQRT($BH16)</f>
        <v>2.0819120956077627E-2</v>
      </c>
    </row>
    <row r="17" spans="2:78" ht="13.5" customHeight="1" x14ac:dyDescent="0.2">
      <c r="B17" s="10">
        <v>269</v>
      </c>
      <c r="C17" s="10">
        <v>9.9499999999999993</v>
      </c>
      <c r="D17" s="10">
        <v>269.41458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29.5</v>
      </c>
      <c r="Q17" s="24">
        <v>1.67</v>
      </c>
      <c r="R17" s="24">
        <v>2.4500000000000002</v>
      </c>
      <c r="S17" s="24">
        <v>47.95</v>
      </c>
      <c r="T17" s="24">
        <v>128.41</v>
      </c>
      <c r="U17" s="10">
        <v>1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360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2.1315</v>
      </c>
      <c r="AK17" s="10">
        <v>7.0599999999999996E-2</v>
      </c>
      <c r="AL17" s="11">
        <v>7.4099999999999999E-2</v>
      </c>
      <c r="AM17" s="11">
        <v>2.5000000000000001E-3</v>
      </c>
      <c r="AN17" s="11">
        <v>2.0135999999999998</v>
      </c>
      <c r="AO17" s="11">
        <v>0.1183</v>
      </c>
      <c r="AP17" s="11">
        <v>0.1923</v>
      </c>
      <c r="AQ17" s="11">
        <v>1.1299999999999999E-2</v>
      </c>
      <c r="AR17" s="11">
        <v>4.0677000000000003</v>
      </c>
      <c r="AS17" s="11">
        <v>0.20200000000000001</v>
      </c>
      <c r="AT17" s="11">
        <v>7.4399999999999994E-2</v>
      </c>
      <c r="AU17" s="11">
        <v>3.7000000000000002E-3</v>
      </c>
      <c r="AV17" s="11">
        <v>22.509799999999998</v>
      </c>
      <c r="AW17" s="11">
        <v>1.7346999999999999</v>
      </c>
      <c r="AX17" s="11">
        <v>0.31950000000000001</v>
      </c>
      <c r="AY17" s="11">
        <v>2.46E-2</v>
      </c>
      <c r="AZ17" s="11">
        <v>0.2485345838218054</v>
      </c>
      <c r="BA17" s="11">
        <v>4.2943548387096779</v>
      </c>
      <c r="BB17" s="11">
        <v>0.62223914699162219</v>
      </c>
      <c r="BC17" s="11">
        <v>0.41128761606443676</v>
      </c>
      <c r="BD17" s="11">
        <v>-7.2380111564672667E-2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6.1831250000000004E-2</v>
      </c>
      <c r="BJ17" s="4">
        <f>DSTDEV(PlotSort,"PhxRed",$BL$31:$BL$32)/SQRT($BH17)</f>
        <v>2.568782440995477E-3</v>
      </c>
      <c r="BK17" s="4">
        <f>DAVERAGE(PlotSort,"PhxRedEdge",$BL$31:$BL$32)</f>
        <v>0.19299374999999999</v>
      </c>
      <c r="BL17" s="4">
        <f>DSTDEV(PlotSort,"PhxRedEdge",$BL$31:$BL$32)/SQRT($BH17)</f>
        <v>2.4889500589271229E-3</v>
      </c>
      <c r="BM17" s="4">
        <f>DAVERAGE(PlotSort,"TMRed",$BL$31:$BL$32)</f>
        <v>6.3174999999999995E-2</v>
      </c>
      <c r="BN17" s="4">
        <f>DSTDEV(PlotSort,"TMRed",$BL$31:$BL$32)/SQRT($BH17)</f>
        <v>2.5520661564047992E-3</v>
      </c>
      <c r="BO17" s="4">
        <f>DAVERAGE(PlotSort,"TMNIR",$BL$31:$BL$32)</f>
        <v>0.34005624999999995</v>
      </c>
      <c r="BP17" s="4">
        <f>DSTDEV(PlotSort,"TMNIR",$BL$31:$BL$32)/SQRT($BH17)</f>
        <v>7.0288747840011106E-3</v>
      </c>
      <c r="BQ17" s="4">
        <f>DAVERAGE(PlotSort,"NDRE",$BL$31:$BL$32)</f>
        <v>0.2748886534572017</v>
      </c>
      <c r="BR17" s="4">
        <f>DSTDEV(PlotSort,"NDRE",$BL$31:$BL$32)/SQRT($BH17)</f>
        <v>5.4863132629472192E-3</v>
      </c>
      <c r="BS17" s="4">
        <f>DAVERAGE(PlotSort,"rvi",$BL$31:$BL$32)</f>
        <v>5.5715334231653184</v>
      </c>
      <c r="BT17" s="4">
        <f>DSTDEV(PlotSort,"rvi",$BL$31:$BL$32)/SQRT($BH17)</f>
        <v>0.33166275642385462</v>
      </c>
      <c r="BU17" s="17">
        <f>DAVERAGE(PlotSort,"ndvi",$BL$31:$BL$32)</f>
        <v>0.68472305668323241</v>
      </c>
      <c r="BV17" s="4">
        <f>DSTDEV(PlotSort,"ndvi",$BL$31:$BL$32)/SQRT($BH17)</f>
        <v>1.4778929027810568E-2</v>
      </c>
      <c r="BW17" s="17">
        <f>DAVERAGE(PlotSort,"SAVI",$BL$31:$BL$32)</f>
        <v>0.45890737289579381</v>
      </c>
      <c r="BX17" s="4">
        <f>DSTDEV(PlotSort,"SAVI",$BL$31:$BL$32)/SQRT($BH17)</f>
        <v>1.2481514469205568E-2</v>
      </c>
      <c r="BY17" s="17">
        <f>DAVERAGE(PlotSort,"CCCI",$BL$31:$BL$32)</f>
        <v>-7.4950920320878675E-2</v>
      </c>
      <c r="BZ17" s="4">
        <f>DSTDEV(PlotSort,"CCCI",$BL$31:$BL$32)/SQRT($BH17)</f>
        <v>1.250906797163269E-2</v>
      </c>
    </row>
    <row r="18" spans="2:78" ht="13.5" customHeight="1" x14ac:dyDescent="0.2">
      <c r="B18" s="10">
        <v>269</v>
      </c>
      <c r="C18" s="10">
        <v>10.016999999999999</v>
      </c>
      <c r="D18" s="10">
        <v>269.41737999999998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29.5</v>
      </c>
      <c r="Q18" s="24">
        <v>1.67</v>
      </c>
      <c r="R18" s="24">
        <v>2.4500000000000002</v>
      </c>
      <c r="S18" s="24">
        <v>47.3</v>
      </c>
      <c r="T18" s="24">
        <v>129.44999999999999</v>
      </c>
      <c r="U18" s="10">
        <v>1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360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2.1560999999999999</v>
      </c>
      <c r="AK18" s="10">
        <v>1.6199999999999999E-2</v>
      </c>
      <c r="AL18" s="11">
        <v>7.4300000000000005E-2</v>
      </c>
      <c r="AM18" s="11">
        <v>5.9999999999999995E-4</v>
      </c>
      <c r="AN18" s="11">
        <v>2.4409000000000001</v>
      </c>
      <c r="AO18" s="11">
        <v>3.5999999999999997E-2</v>
      </c>
      <c r="AP18" s="11">
        <v>0.2306</v>
      </c>
      <c r="AQ18" s="11">
        <v>3.3999999999999998E-3</v>
      </c>
      <c r="AR18" s="11">
        <v>4.2911999999999999</v>
      </c>
      <c r="AS18" s="11">
        <v>1.8800000000000001E-2</v>
      </c>
      <c r="AT18" s="11">
        <v>7.7799999999999994E-2</v>
      </c>
      <c r="AU18" s="11">
        <v>2.9999999999999997E-4</v>
      </c>
      <c r="AV18" s="11">
        <v>26.52</v>
      </c>
      <c r="AW18" s="11">
        <v>0.55740000000000001</v>
      </c>
      <c r="AX18" s="11">
        <v>0.37319999999999998</v>
      </c>
      <c r="AY18" s="11">
        <v>7.7999999999999996E-3</v>
      </c>
      <c r="AZ18" s="11">
        <v>0.23617091752235836</v>
      </c>
      <c r="BA18" s="11">
        <v>4.7969151670951158</v>
      </c>
      <c r="BB18" s="11">
        <v>0.65498891352549893</v>
      </c>
      <c r="BC18" s="11">
        <v>0.46593059936908521</v>
      </c>
      <c r="BD18" s="11">
        <v>-0.2582597468401443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6.5118750000000003E-2</v>
      </c>
      <c r="BJ18" s="4">
        <f>DSTDEV(PlotSort,"PhxRed",$BJ$35:$BJ$36)/SQRT($BH18)</f>
        <v>2.9425926599684093E-3</v>
      </c>
      <c r="BK18" s="4">
        <f>DAVERAGE(PlotSort,"PhxRedEdge",$BJ$35:$BJ$36)</f>
        <v>0.20115</v>
      </c>
      <c r="BL18" s="4">
        <f>DSTDEV(PlotSort,"PhxRedEdge",$BJ$35:$BJ$36)/SQRT($BH18)</f>
        <v>3.3837479220532964E-3</v>
      </c>
      <c r="BM18" s="4">
        <f>DAVERAGE(PlotSort,"TMRed",$BJ$35:$BJ$36)</f>
        <v>6.7099999999999993E-2</v>
      </c>
      <c r="BN18" s="4">
        <f>DSTDEV(PlotSort,"TMRed",$BJ$35:$BJ$36)/SQRT($BH18)</f>
        <v>3.0182500448659626E-3</v>
      </c>
      <c r="BO18" s="4">
        <f>DAVERAGE(PlotSort,"TMNIR",$BJ$35:$BJ$36)</f>
        <v>0.34588750000000001</v>
      </c>
      <c r="BP18" s="4">
        <f>DSTDEV(PlotSort,"TMNIR",$BJ$35:$BJ$36)/SQRT($BH18)</f>
        <v>5.9676689684219804E-3</v>
      </c>
      <c r="BQ18" s="4">
        <f>DAVERAGE(PlotSort,"NDRE",$BJ$35:$BJ$36)</f>
        <v>0.26433779717601608</v>
      </c>
      <c r="BR18" s="4">
        <f>DSTDEV(PlotSort,"NDRE",$BJ$35:$BJ$36)/SQRT($BH18)</f>
        <v>6.543241152418086E-3</v>
      </c>
      <c r="BS18" s="4">
        <f>DAVERAGE(PlotSort,"rvi",$BJ$35:$BJ$36)</f>
        <v>5.3560596330928707</v>
      </c>
      <c r="BT18" s="4">
        <f>DSTDEV(PlotSort,"rvi",$BJ$35:$BJ$36)/SQRT($BH18)</f>
        <v>0.32559949812931682</v>
      </c>
      <c r="BU18" s="17">
        <f>DAVERAGE(PlotSort,"ndvi",$BJ$35:$BJ$36)</f>
        <v>0.67451516830354463</v>
      </c>
      <c r="BV18" s="4">
        <f>DSTDEV(PlotSort,"ndvi",$BJ$35:$BJ$36)/SQRT($BH18)</f>
        <v>1.4452169620100534E-2</v>
      </c>
      <c r="BW18" s="17">
        <f>DAVERAGE(PlotSort,"SAVI",$BJ$35:$BJ$36)</f>
        <v>0.45756895030285277</v>
      </c>
      <c r="BX18" s="4">
        <f>DSTDEV(PlotSort,"SAVI",$BJ$35:$BJ$36)/SQRT($BH18)</f>
        <v>1.1035041836579034E-2</v>
      </c>
      <c r="BY18" s="17">
        <f>DAVERAGE(PlotSort,"CCCI",$BJ$35:$BJ$36)</f>
        <v>-0.11876734959650992</v>
      </c>
      <c r="BZ18" s="4">
        <f>DSTDEV(PlotSort,"CCCI",$BJ$35:$BJ$36)/SQRT($BH18)</f>
        <v>1.7079626085117375E-2</v>
      </c>
    </row>
    <row r="19" spans="2:78" ht="13.5" customHeight="1" x14ac:dyDescent="0.2">
      <c r="B19" s="10">
        <v>269</v>
      </c>
      <c r="C19" s="10">
        <v>10.023999999999999</v>
      </c>
      <c r="D19" s="10">
        <v>269.41766999999999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29.5</v>
      </c>
      <c r="Q19" s="24">
        <v>1.67</v>
      </c>
      <c r="R19" s="24">
        <v>2.4500000000000002</v>
      </c>
      <c r="S19" s="24">
        <v>47.23</v>
      </c>
      <c r="T19" s="24">
        <v>129.55000000000001</v>
      </c>
      <c r="U19" s="10">
        <v>1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360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1.2626999999999999</v>
      </c>
      <c r="AK19" s="10">
        <v>5.6800000000000003E-2</v>
      </c>
      <c r="AL19" s="11">
        <v>4.3400000000000001E-2</v>
      </c>
      <c r="AM19" s="11">
        <v>2E-3</v>
      </c>
      <c r="AN19" s="11">
        <v>2.2063999999999999</v>
      </c>
      <c r="AO19" s="11">
        <v>4.7999999999999996E-3</v>
      </c>
      <c r="AP19" s="11">
        <v>0.2082</v>
      </c>
      <c r="AQ19" s="11">
        <v>5.0000000000000001E-4</v>
      </c>
      <c r="AR19" s="11">
        <v>2.4817</v>
      </c>
      <c r="AS19" s="11">
        <v>0.12609999999999999</v>
      </c>
      <c r="AT19" s="11">
        <v>4.4900000000000002E-2</v>
      </c>
      <c r="AU19" s="11">
        <v>2.3E-3</v>
      </c>
      <c r="AV19" s="11">
        <v>27.859500000000001</v>
      </c>
      <c r="AW19" s="11">
        <v>0.14560000000000001</v>
      </c>
      <c r="AX19" s="11">
        <v>0.39169999999999999</v>
      </c>
      <c r="AY19" s="11">
        <v>2E-3</v>
      </c>
      <c r="AZ19" s="11">
        <v>0.30588431405234207</v>
      </c>
      <c r="BA19" s="11">
        <v>8.723830734966592</v>
      </c>
      <c r="BB19" s="11">
        <v>0.79431974347228584</v>
      </c>
      <c r="BC19" s="11">
        <v>0.55541319666880207</v>
      </c>
      <c r="BD19" s="11">
        <v>-0.17532158216406118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7.6512500000000025E-2</v>
      </c>
      <c r="BJ19" s="4">
        <f>DSTDEV(PlotSort,"PhxRed",$BK$35:$BK$36)/SQRT($BH19)</f>
        <v>3.8007880213625604E-3</v>
      </c>
      <c r="BK19" s="4">
        <f>DAVERAGE(PlotSort,"PhxRedEdge",$BK$35:$BK$36)</f>
        <v>0.20170624999999998</v>
      </c>
      <c r="BL19" s="4">
        <f>DSTDEV(PlotSort,"PhxRedEdge",$BK$35:$BK$36)/SQRT($BH19)</f>
        <v>3.3345098184240913E-3</v>
      </c>
      <c r="BM19" s="4">
        <f>DAVERAGE(PlotSort,"TMRed",$BK$35:$BK$36)</f>
        <v>7.7981250000000002E-2</v>
      </c>
      <c r="BN19" s="4">
        <f>DSTDEV(PlotSort,"TMRed",$BK$35:$BK$36)/SQRT($BH19)</f>
        <v>3.8917992705816656E-3</v>
      </c>
      <c r="BO19" s="4">
        <f>DAVERAGE(PlotSort,"TMNIR",$BK$35:$BK$36)</f>
        <v>0.33394374999999998</v>
      </c>
      <c r="BP19" s="4">
        <f>DSTDEV(PlotSort,"TMNIR",$BK$35:$BK$36)/SQRT($BH19)</f>
        <v>5.2089183838073955E-3</v>
      </c>
      <c r="BQ19" s="4">
        <f>DAVERAGE(PlotSort,"NDRE",$BK$35:$BK$36)</f>
        <v>0.24682463862125453</v>
      </c>
      <c r="BR19" s="4">
        <f>DSTDEV(PlotSort,"NDRE",$BK$35:$BK$36)/SQRT($BH19)</f>
        <v>7.0466878705690251E-3</v>
      </c>
      <c r="BS19" s="4">
        <f>DAVERAGE(PlotSort,"rvi",$BK$35:$BK$36)</f>
        <v>4.478879707928261</v>
      </c>
      <c r="BT19" s="4">
        <f>DSTDEV(PlotSort,"rvi",$BK$35:$BK$36)/SQRT($BH19)</f>
        <v>0.27792222079501905</v>
      </c>
      <c r="BU19" s="17">
        <f>DAVERAGE(PlotSort,"ndvi",$BK$35:$BK$36)</f>
        <v>0.62183451276782331</v>
      </c>
      <c r="BV19" s="4">
        <f>DSTDEV(PlotSort,"ndvi",$BK$35:$BK$36)/SQRT($BH19)</f>
        <v>1.7531089392361487E-2</v>
      </c>
      <c r="BW19" s="17">
        <f>DAVERAGE(PlotSort,"SAVI",$BK$35:$BK$36)</f>
        <v>0.42090824640487079</v>
      </c>
      <c r="BX19" s="4">
        <f>DSTDEV(PlotSort,"SAVI",$BK$35:$BK$36)/SQRT($BH19)</f>
        <v>1.1918371031213978E-2</v>
      </c>
      <c r="BY19" s="17">
        <f>DAVERAGE(PlotSort,"CCCI",$BK$35:$BK$36)</f>
        <v>-8.1468923333097173E-2</v>
      </c>
      <c r="BZ19" s="4">
        <f>DSTDEV(PlotSort,"CCCI",$BK$35:$BK$36)/SQRT($BH19)</f>
        <v>1.8337894301938225E-2</v>
      </c>
    </row>
    <row r="20" spans="2:78" ht="13.5" customHeight="1" x14ac:dyDescent="0.2">
      <c r="B20" s="10">
        <v>269</v>
      </c>
      <c r="C20" s="10">
        <v>10.032</v>
      </c>
      <c r="D20" s="10">
        <v>269.41800000000001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29.5</v>
      </c>
      <c r="Q20" s="24">
        <v>1.67</v>
      </c>
      <c r="R20" s="24">
        <v>2.4500000000000002</v>
      </c>
      <c r="S20" s="24">
        <v>47.15</v>
      </c>
      <c r="T20" s="24">
        <v>129.68</v>
      </c>
      <c r="U20" s="10">
        <v>1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360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1.4347000000000001</v>
      </c>
      <c r="AK20" s="10">
        <v>9.3100000000000002E-2</v>
      </c>
      <c r="AL20" s="11">
        <v>4.9299999999999997E-2</v>
      </c>
      <c r="AM20" s="11">
        <v>3.2000000000000002E-3</v>
      </c>
      <c r="AN20" s="11">
        <v>2.0331000000000001</v>
      </c>
      <c r="AO20" s="11">
        <v>0.1527</v>
      </c>
      <c r="AP20" s="11">
        <v>0.19159999999999999</v>
      </c>
      <c r="AQ20" s="11">
        <v>1.44E-2</v>
      </c>
      <c r="AR20" s="11">
        <v>2.7589000000000001</v>
      </c>
      <c r="AS20" s="11">
        <v>0.1234</v>
      </c>
      <c r="AT20" s="11">
        <v>4.99E-2</v>
      </c>
      <c r="AU20" s="11">
        <v>2.2000000000000001E-3</v>
      </c>
      <c r="AV20" s="11">
        <v>26.126899999999999</v>
      </c>
      <c r="AW20" s="11">
        <v>1.9531000000000001</v>
      </c>
      <c r="AX20" s="11">
        <v>0.36699999999999999</v>
      </c>
      <c r="AY20" s="11">
        <v>2.7400000000000001E-2</v>
      </c>
      <c r="AZ20" s="11">
        <v>0.31399928392409598</v>
      </c>
      <c r="BA20" s="11">
        <v>7.3547094188376754</v>
      </c>
      <c r="BB20" s="11">
        <v>0.76061405612856803</v>
      </c>
      <c r="BC20" s="11">
        <v>0.51875886138073946</v>
      </c>
      <c r="BD20" s="11">
        <v>-3.6986199810700088E-2</v>
      </c>
      <c r="BE20" s="27"/>
    </row>
    <row r="21" spans="2:78" ht="13.5" customHeight="1" x14ac:dyDescent="0.2">
      <c r="B21" s="10">
        <v>269</v>
      </c>
      <c r="C21" s="10">
        <v>10.039</v>
      </c>
      <c r="D21" s="10">
        <v>269.41829000000001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29.5</v>
      </c>
      <c r="Q21" s="24">
        <v>1.67</v>
      </c>
      <c r="R21" s="24">
        <v>2.4500000000000002</v>
      </c>
      <c r="S21" s="24">
        <v>47.09</v>
      </c>
      <c r="T21" s="24">
        <v>129.79</v>
      </c>
      <c r="U21" s="10">
        <v>1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360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1.7682</v>
      </c>
      <c r="AK21" s="10">
        <v>0.1069</v>
      </c>
      <c r="AL21" s="11">
        <v>6.0699999999999997E-2</v>
      </c>
      <c r="AM21" s="11">
        <v>3.7000000000000002E-3</v>
      </c>
      <c r="AN21" s="11">
        <v>1.9839</v>
      </c>
      <c r="AO21" s="11">
        <v>6.2300000000000001E-2</v>
      </c>
      <c r="AP21" s="11">
        <v>0.1867</v>
      </c>
      <c r="AQ21" s="11">
        <v>5.8999999999999999E-3</v>
      </c>
      <c r="AR21" s="11">
        <v>3.4382999999999999</v>
      </c>
      <c r="AS21" s="11">
        <v>0.16450000000000001</v>
      </c>
      <c r="AT21" s="11">
        <v>6.2100000000000002E-2</v>
      </c>
      <c r="AU21" s="11">
        <v>3.0000000000000001E-3</v>
      </c>
      <c r="AV21" s="11">
        <v>22.800999999999998</v>
      </c>
      <c r="AW21" s="11">
        <v>0.3453</v>
      </c>
      <c r="AX21" s="11">
        <v>0.32</v>
      </c>
      <c r="AY21" s="11">
        <v>4.7999999999999996E-3</v>
      </c>
      <c r="AZ21" s="11">
        <v>0.26307479771067693</v>
      </c>
      <c r="BA21" s="11">
        <v>5.1529790660225441</v>
      </c>
      <c r="BB21" s="11">
        <v>0.6749542004710809</v>
      </c>
      <c r="BC21" s="11">
        <v>0.43855571930620113</v>
      </c>
      <c r="BD21" s="11">
        <v>-0.12887325255416796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0.26490000000000002</v>
      </c>
      <c r="BJ21" s="4"/>
      <c r="BK21" s="4">
        <f>DAVERAGE(PlotSort2,"PhxRedEdge",$BO$31:$BO$32)</f>
        <v>0.2828</v>
      </c>
      <c r="BL21" s="4"/>
      <c r="BM21" s="4">
        <f>DAVERAGE(PlotSort2,"TMRed",$BO$31:$BO$32)</f>
        <v>0.25769999999999998</v>
      </c>
      <c r="BN21" s="4"/>
      <c r="BO21" s="4">
        <f>DAVERAGE(PlotSort2,"TMNIR",$BO$31:$BO$32)</f>
        <v>0.31569999999999998</v>
      </c>
      <c r="BP21" s="4"/>
      <c r="BQ21" s="4">
        <f>DAVERAGE(PlotSort2,"NDRE",$BO$31:$BO$32)</f>
        <v>5.4970760233918101E-2</v>
      </c>
      <c r="BR21" s="4"/>
      <c r="BS21" s="4">
        <f>DAVERAGE(PlotSort2,"rvi",$BO$31:$BO$32)</f>
        <v>1.2250679084206442</v>
      </c>
      <c r="BT21" s="4"/>
      <c r="BU21" s="17">
        <f>DAVERAGE(PlotSort2,"ndvi",$BO$31:$BO$32)</f>
        <v>0.10115102895012208</v>
      </c>
      <c r="BV21" s="4"/>
      <c r="BW21" s="17">
        <f>DAVERAGE(PlotSort2,"SAVI",$BO$31:$BO$32)</f>
        <v>8.1050866405813299E-2</v>
      </c>
      <c r="BX21" s="4"/>
      <c r="BY21" s="17">
        <f>DAVERAGE(PlotSort2,"CCCI",$BO$31:$BO$32)</f>
        <v>0.53179939445936841</v>
      </c>
      <c r="BZ21" s="4"/>
    </row>
    <row r="22" spans="2:78" ht="13.5" customHeight="1" x14ac:dyDescent="0.2">
      <c r="B22" s="10">
        <v>269</v>
      </c>
      <c r="C22" s="10">
        <v>10.047000000000001</v>
      </c>
      <c r="D22" s="10">
        <v>269.41861999999998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29.5</v>
      </c>
      <c r="Q22" s="24">
        <v>1.67</v>
      </c>
      <c r="R22" s="24">
        <v>2.4500000000000002</v>
      </c>
      <c r="S22" s="24">
        <v>47.01</v>
      </c>
      <c r="T22" s="24">
        <v>129.91</v>
      </c>
      <c r="U22" s="10">
        <v>1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360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1.8253999999999999</v>
      </c>
      <c r="AK22" s="10">
        <v>9.7600000000000006E-2</v>
      </c>
      <c r="AL22" s="11">
        <v>6.2600000000000003E-2</v>
      </c>
      <c r="AM22" s="11">
        <v>3.3E-3</v>
      </c>
      <c r="AN22" s="11">
        <v>1.9519</v>
      </c>
      <c r="AO22" s="11">
        <v>6.9599999999999995E-2</v>
      </c>
      <c r="AP22" s="11">
        <v>0.1835</v>
      </c>
      <c r="AQ22" s="11">
        <v>6.4999999999999997E-3</v>
      </c>
      <c r="AR22" s="11">
        <v>3.5407000000000002</v>
      </c>
      <c r="AS22" s="11">
        <v>0.2409</v>
      </c>
      <c r="AT22" s="11">
        <v>6.3899999999999998E-2</v>
      </c>
      <c r="AU22" s="11">
        <v>4.3E-3</v>
      </c>
      <c r="AV22" s="11">
        <v>22.973600000000001</v>
      </c>
      <c r="AW22" s="11">
        <v>0.90059999999999996</v>
      </c>
      <c r="AX22" s="11">
        <v>0.3221</v>
      </c>
      <c r="AY22" s="11">
        <v>1.26E-2</v>
      </c>
      <c r="AZ22" s="11">
        <v>0.274129746835443</v>
      </c>
      <c r="BA22" s="11">
        <v>5.0406885758998436</v>
      </c>
      <c r="BB22" s="11">
        <v>0.66891191709844555</v>
      </c>
      <c r="BC22" s="11">
        <v>0.43713318284424374</v>
      </c>
      <c r="BD22" s="11">
        <v>-3.4962064234216605E-2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0.33965000000000001</v>
      </c>
      <c r="BJ22" s="4">
        <f>DSTDEV(PlotSort2,"PhxRed",$BP$31:$BP$32)/SQRT($BH22)</f>
        <v>1.0499999999999954E-3</v>
      </c>
      <c r="BK22" s="4">
        <f>DAVERAGE(PlotSort2,"PhxRedEdge",$BP$31:$BP$32)</f>
        <v>0.36575000000000002</v>
      </c>
      <c r="BL22" s="4">
        <f>DSTDEV(PlotSort2,"PhxRedEdge",$BP$31:$BP$32)/SQRT($BH22)</f>
        <v>1.8499999999999905E-3</v>
      </c>
      <c r="BM22" s="4">
        <f>DAVERAGE(PlotSort2,"TMRed",$BP$31:$BP$32)</f>
        <v>0.33384999999999998</v>
      </c>
      <c r="BN22" s="4">
        <f>DSTDEV(PlotSort2,"TMRed",$BP$31:$BP$32)/SQRT($BH22)</f>
        <v>1.3499999999999899E-3</v>
      </c>
      <c r="BO22" s="4">
        <f>DAVERAGE(PlotSort2,"TMNIR",$BP$31:$BP$32)</f>
        <v>0.40024999999999999</v>
      </c>
      <c r="BP22" s="4">
        <f>DSTDEV(PlotSort2,"TMNIR",$BP$31:$BP$32)/SQRT($BH22)</f>
        <v>2.5499999999999967E-3</v>
      </c>
      <c r="BQ22" s="4">
        <f>DAVERAGE(PlotSort2,"NDRE",$BP$31:$BP$32)</f>
        <v>4.5035401232143953E-2</v>
      </c>
      <c r="BR22" s="4">
        <f>DSTDEV(PlotSort2,"NDRE",$BP$31:$BP$32)/SQRT($BH22)</f>
        <v>6.5514913130362146E-4</v>
      </c>
      <c r="BS22" s="4">
        <f>DAVERAGE(PlotSort2,"rvi",$BP$31:$BP$32)</f>
        <v>1.1988804349776587</v>
      </c>
      <c r="BT22" s="4">
        <f>DSTDEV(PlotSort2,"rvi",$BP$31:$BP$32)/SQRT($BH22)</f>
        <v>2.7902094137491891E-3</v>
      </c>
      <c r="BU22" s="17">
        <f>DAVERAGE(PlotSort2,"ndvi",$BP$31:$BP$32)</f>
        <v>9.0444760651386291E-2</v>
      </c>
      <c r="BV22" s="4">
        <f>DSTDEV(PlotSort2,"ndvi",$BP$31:$BP$32)/SQRT($BH22)</f>
        <v>1.1541553377735975E-3</v>
      </c>
      <c r="BW22" s="17">
        <f>DAVERAGE(PlotSort2,"SAVI",$BP$31:$BP$32)</f>
        <v>8.070278444814652E-2</v>
      </c>
      <c r="BX22" s="4">
        <f>DSTDEV(PlotSort2,"SAVI",$BP$31:$BP$32)/SQRT($BH22)</f>
        <v>1.203516036506147E-3</v>
      </c>
      <c r="BY22" s="17">
        <f>DAVERAGE(PlotSort2,"CCCI",$BP$31:$BP$32)</f>
        <v>0.4478000124337902</v>
      </c>
      <c r="BZ22" s="4">
        <f>DSTDEV(PlotSort2,"CCCI",$BP$31:$BP$32)/SQRT($BH22)</f>
        <v>1.1543811957333283E-3</v>
      </c>
    </row>
    <row r="23" spans="2:78" ht="13.5" customHeight="1" x14ac:dyDescent="0.2">
      <c r="B23" s="10">
        <v>269</v>
      </c>
      <c r="C23" s="10">
        <v>10.055</v>
      </c>
      <c r="D23" s="10">
        <v>269.41896000000003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29.5</v>
      </c>
      <c r="Q23" s="24">
        <v>1.67</v>
      </c>
      <c r="R23" s="24">
        <v>2.4500000000000002</v>
      </c>
      <c r="S23" s="24">
        <v>46.93</v>
      </c>
      <c r="T23" s="24">
        <v>130.04</v>
      </c>
      <c r="U23" s="10">
        <v>1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360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1.6688000000000001</v>
      </c>
      <c r="AK23" s="10">
        <v>0.16309999999999999</v>
      </c>
      <c r="AL23" s="11">
        <v>5.7200000000000001E-2</v>
      </c>
      <c r="AM23" s="11">
        <v>5.5999999999999999E-3</v>
      </c>
      <c r="AN23" s="11">
        <v>2.0760999999999998</v>
      </c>
      <c r="AO23" s="11">
        <v>8.2000000000000007E-3</v>
      </c>
      <c r="AP23" s="11">
        <v>0.19489999999999999</v>
      </c>
      <c r="AQ23" s="11">
        <v>8.0000000000000004E-4</v>
      </c>
      <c r="AR23" s="11">
        <v>3.2679999999999998</v>
      </c>
      <c r="AS23" s="11">
        <v>0.27760000000000001</v>
      </c>
      <c r="AT23" s="11">
        <v>5.8900000000000001E-2</v>
      </c>
      <c r="AU23" s="11">
        <v>5.0000000000000001E-3</v>
      </c>
      <c r="AV23" s="11">
        <v>24.0822</v>
      </c>
      <c r="AW23" s="11">
        <v>0.15809999999999999</v>
      </c>
      <c r="AX23" s="11">
        <v>0.33729999999999999</v>
      </c>
      <c r="AY23" s="11">
        <v>2.2000000000000001E-3</v>
      </c>
      <c r="AZ23" s="11">
        <v>0.26756858323938371</v>
      </c>
      <c r="BA23" s="11">
        <v>5.7266553480475375</v>
      </c>
      <c r="BB23" s="11">
        <v>0.70267541645633513</v>
      </c>
      <c r="BC23" s="11">
        <v>0.46596741798705643</v>
      </c>
      <c r="BD23" s="11">
        <v>-0.17694757393121874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0.27595000000000003</v>
      </c>
      <c r="BJ23" s="4">
        <f>DSTDEV(PlotSort2,"PhxRed",$BQ$31:$BQ$32)/SQRT($BH23)</f>
        <v>6.4499999999999835E-3</v>
      </c>
      <c r="BK23" s="4">
        <f>DAVERAGE(PlotSort2,"PhxRedEdge",$BQ$31:$BQ$32)</f>
        <v>0.32884999999999998</v>
      </c>
      <c r="BL23" s="4">
        <f>DSTDEV(PlotSort2,"PhxRedEdge",$BQ$31:$BQ$32)/SQRT($BH23)</f>
        <v>9.4499999999999845E-3</v>
      </c>
      <c r="BM23" s="4">
        <f>DAVERAGE(PlotSort2,"TMRed",$BQ$31:$BQ$32)</f>
        <v>0.27505000000000002</v>
      </c>
      <c r="BN23" s="4">
        <f>DSTDEV(PlotSort2,"TMRed",$BQ$31:$BQ$32)/SQRT($BH23)</f>
        <v>6.5500000000000003E-3</v>
      </c>
      <c r="BO23" s="4">
        <f>DAVERAGE(PlotSort2,"TMNIR",$BQ$31:$BQ$32)</f>
        <v>0.36524999999999996</v>
      </c>
      <c r="BP23" s="4">
        <f>DSTDEV(PlotSort2,"TMNIR",$BQ$31:$BQ$32)/SQRT($BH23)</f>
        <v>9.7500000000000087E-3</v>
      </c>
      <c r="BQ23" s="4">
        <f>DAVERAGE(PlotSort2,"NDRE",$BQ$31:$BQ$32)</f>
        <v>5.24702041105954E-2</v>
      </c>
      <c r="BR23" s="4">
        <f>DSTDEV(PlotSort2,"NDRE",$BQ$31:$BQ$32)/SQRT($BH23)</f>
        <v>1.019201727306452E-3</v>
      </c>
      <c r="BS23" s="4">
        <f>DAVERAGE(PlotSort2,"rvi",$BQ$31:$BQ$32)</f>
        <v>1.3278492413661755</v>
      </c>
      <c r="BT23" s="4">
        <f>DSTDEV(PlotSort2,"rvi",$BQ$31:$BQ$32)/SQRT($BH23)</f>
        <v>3.8268949974606947E-3</v>
      </c>
      <c r="BU23" s="17">
        <f>DAVERAGE(PlotSort2,"ndvi",$BQ$31:$BQ$32)</f>
        <v>0.14083551043838885</v>
      </c>
      <c r="BV23" s="4">
        <f>DSTDEV(PlotSort2,"ndvi",$BQ$31:$BQ$32)/SQRT($BH23)</f>
        <v>1.412433515311978E-3</v>
      </c>
      <c r="BW23" s="17">
        <f>DAVERAGE(PlotSort2,"SAVI",$BQ$31:$BQ$32)</f>
        <v>0.11861705188172716</v>
      </c>
      <c r="BX23" s="4">
        <f>DSTDEV(PlotSort2,"SAVI",$BQ$31:$BQ$32)/SQRT($BH23)</f>
        <v>2.5138490347521372E-3</v>
      </c>
      <c r="BY23" s="17">
        <f>DAVERAGE(PlotSort2,"CCCI",$BQ$31:$BQ$32)</f>
        <v>0.13160546275867058</v>
      </c>
      <c r="BZ23" s="4">
        <f>DSTDEV(PlotSort2,"CCCI",$BQ$31:$BQ$32)/SQRT($BH23)</f>
        <v>2.8486746183579922E-2</v>
      </c>
    </row>
    <row r="24" spans="2:78" ht="13.5" customHeight="1" x14ac:dyDescent="0.2">
      <c r="B24" s="10">
        <v>269</v>
      </c>
      <c r="C24" s="10">
        <v>10.063000000000001</v>
      </c>
      <c r="D24" s="10">
        <v>269.41928999999999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29.5</v>
      </c>
      <c r="Q24" s="24">
        <v>1.67</v>
      </c>
      <c r="R24" s="24">
        <v>2.4500000000000002</v>
      </c>
      <c r="S24" s="24">
        <v>46.86</v>
      </c>
      <c r="T24" s="24">
        <v>130.16999999999999</v>
      </c>
      <c r="U24" s="10">
        <v>1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360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2.4900000000000002</v>
      </c>
      <c r="AK24" s="10">
        <v>0.34189999999999998</v>
      </c>
      <c r="AL24" s="11">
        <v>8.5199999999999998E-2</v>
      </c>
      <c r="AM24" s="11">
        <v>1.17E-2</v>
      </c>
      <c r="AN24" s="11">
        <v>2.1362000000000001</v>
      </c>
      <c r="AO24" s="11">
        <v>0.2185</v>
      </c>
      <c r="AP24" s="11">
        <v>0.20030000000000001</v>
      </c>
      <c r="AQ24" s="11">
        <v>2.0500000000000001E-2</v>
      </c>
      <c r="AR24" s="11">
        <v>4.8714000000000004</v>
      </c>
      <c r="AS24" s="11">
        <v>0.69910000000000005</v>
      </c>
      <c r="AT24" s="11">
        <v>8.77E-2</v>
      </c>
      <c r="AU24" s="11">
        <v>1.26E-2</v>
      </c>
      <c r="AV24" s="11">
        <v>22.8842</v>
      </c>
      <c r="AW24" s="11">
        <v>1.9343999999999999</v>
      </c>
      <c r="AX24" s="11">
        <v>0.32019999999999998</v>
      </c>
      <c r="AY24" s="11">
        <v>2.7099999999999999E-2</v>
      </c>
      <c r="AZ24" s="11">
        <v>0.23035542747358306</v>
      </c>
      <c r="BA24" s="11">
        <v>3.6510832383124288</v>
      </c>
      <c r="BB24" s="11">
        <v>0.5699926452561902</v>
      </c>
      <c r="BC24" s="11">
        <v>0.3841282079524177</v>
      </c>
      <c r="BD24" s="11">
        <v>-3.820629471903924E-2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0.6905</v>
      </c>
      <c r="BJ24" s="4"/>
      <c r="BK24" s="4">
        <f>DAVERAGE(PlotSort2,"PhxRedEdge",$BR$31:$BR$32)</f>
        <v>0.68</v>
      </c>
      <c r="BL24" s="4"/>
      <c r="BM24" s="4">
        <f>DAVERAGE(PlotSort2,"TMRed",$BR$31:$BR$32)</f>
        <v>0.6915</v>
      </c>
      <c r="BN24" s="4"/>
      <c r="BO24" s="4">
        <f>DAVERAGE(PlotSort2,"TMNIR",$BR$31:$BR$32)</f>
        <v>0.66149999999999998</v>
      </c>
      <c r="BP24" s="4"/>
      <c r="BQ24" s="4">
        <f>DAVERAGE(PlotSort2,"NDRE",$BR$31:$BR$32)</f>
        <v>-1.3790532985464087E-2</v>
      </c>
      <c r="BR24" s="4"/>
      <c r="BS24" s="4">
        <f>DAVERAGE(PlotSort2,"rvi",$BR$31:$BR$32)</f>
        <v>23.915401301518436</v>
      </c>
      <c r="BT24" s="4"/>
      <c r="BU24" s="17">
        <f>DAVERAGE(PlotSort2,"ndvi",$BR$31:$BR$32)</f>
        <v>-2.2172949002217314E-2</v>
      </c>
      <c r="BV24" s="4"/>
      <c r="BW24" s="17">
        <f>DAVERAGE(PlotSort2,"SAVI",$BR$31:$BR$32)</f>
        <v>-2.4284943335132238E-2</v>
      </c>
      <c r="BX24" s="4"/>
      <c r="BY24" s="17">
        <f>DAVERAGE(PlotSort2,"CCCI",$BR$31:$BR$32)</f>
        <v>0.42911287238808732</v>
      </c>
      <c r="BZ24" s="4"/>
    </row>
    <row r="25" spans="2:78" ht="13.5" customHeight="1" x14ac:dyDescent="0.2">
      <c r="B25" s="10">
        <v>269</v>
      </c>
      <c r="C25" s="10">
        <v>10.07</v>
      </c>
      <c r="D25" s="10">
        <v>269.41958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29.5</v>
      </c>
      <c r="Q25" s="24">
        <v>1.67</v>
      </c>
      <c r="R25" s="24">
        <v>2.4500000000000002</v>
      </c>
      <c r="S25" s="24">
        <v>46.79</v>
      </c>
      <c r="T25" s="24">
        <v>130.28</v>
      </c>
      <c r="U25" s="10">
        <v>1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360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2.1233</v>
      </c>
      <c r="AK25" s="10">
        <v>0.24079999999999999</v>
      </c>
      <c r="AL25" s="11">
        <v>7.2599999999999998E-2</v>
      </c>
      <c r="AM25" s="11">
        <v>8.2000000000000007E-3</v>
      </c>
      <c r="AN25" s="11">
        <v>2.0933999999999999</v>
      </c>
      <c r="AO25" s="11">
        <v>4.87E-2</v>
      </c>
      <c r="AP25" s="11">
        <v>0.1961</v>
      </c>
      <c r="AQ25" s="11">
        <v>4.5999999999999999E-3</v>
      </c>
      <c r="AR25" s="11">
        <v>4.0731000000000002</v>
      </c>
      <c r="AS25" s="11">
        <v>0.37459999999999999</v>
      </c>
      <c r="AT25" s="11">
        <v>7.3300000000000004E-2</v>
      </c>
      <c r="AU25" s="11">
        <v>6.7000000000000002E-3</v>
      </c>
      <c r="AV25" s="11">
        <v>23.7578</v>
      </c>
      <c r="AW25" s="11">
        <v>0.1206</v>
      </c>
      <c r="AX25" s="11">
        <v>0.33210000000000001</v>
      </c>
      <c r="AY25" s="11">
        <v>1.6999999999999999E-3</v>
      </c>
      <c r="AZ25" s="11">
        <v>0.25747822794396064</v>
      </c>
      <c r="BA25" s="11">
        <v>4.5306957708049111</v>
      </c>
      <c r="BB25" s="11">
        <v>0.63838184509126794</v>
      </c>
      <c r="BC25" s="11">
        <v>0.42876076872100732</v>
      </c>
      <c r="BD25" s="11">
        <v>-5.8327597489213991E-2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</v>
      </c>
      <c r="BJ25" s="4">
        <f>DSTDEV(PlotSort2,"PhxRed",$BS$31:$BS$32)/SQRT($BH25)</f>
        <v>3.0924639582917387E-3</v>
      </c>
      <c r="BK25" s="4">
        <f>DAVERAGE(PlotSort2,"PhxRedEdge",$BS$31:$BS$32)</f>
        <v>0.9997666666666668</v>
      </c>
      <c r="BL25" s="4">
        <f>DSTDEV(PlotSort2,"PhxRedEdge",$BS$31:$BS$32)/SQRT($BH25)</f>
        <v>3.1205412635915966E-3</v>
      </c>
      <c r="BM25" s="4">
        <f>DAVERAGE(PlotSort2,"TMRed",$BS$31:$BS$32)</f>
        <v>1</v>
      </c>
      <c r="BN25" s="4">
        <f>DSTDEV(PlotSort2,"TMRed",$BS$31:$BS$32)/SQRT($BH25)</f>
        <v>3.0924639582917387E-3</v>
      </c>
      <c r="BO25" s="4">
        <f>DAVERAGE(PlotSort2,"TMNIR",$BS$31:$BS$32)</f>
        <v>0.9997666666666668</v>
      </c>
      <c r="BP25" s="4">
        <f>DSTDEV(PlotSort2,"TMNIR",$BS$31:$BS$32)/SQRT($BH25)</f>
        <v>3.1205412635915966E-3</v>
      </c>
      <c r="BQ25" s="4">
        <f>DAVERAGE(PlotSort2,"NDRE",$BS$31:$BS$32)</f>
        <v>0.74009657735720336</v>
      </c>
      <c r="BR25" s="4">
        <f>DSTDEV(PlotSort2,"NDRE",$BS$31:$BS$32)/SQRT($BH25)</f>
        <v>8.394581995978934E-4</v>
      </c>
      <c r="BS25" s="4">
        <f>DAVERAGE(PlotSort2,"rvi",$BS$31:$BS$32)</f>
        <v>1.2861591479914785</v>
      </c>
      <c r="BT25" s="4">
        <f>DSTDEV(PlotSort2,"rvi",$BS$31:$BS$32)/SQRT($BH25)</f>
        <v>2.2358748730722951E-3</v>
      </c>
      <c r="BU25" s="17">
        <f>DAVERAGE(PlotSort2,"ndvi",$BS$31:$BS$32)</f>
        <v>0.12516859231871644</v>
      </c>
      <c r="BV25" s="4">
        <f>DSTDEV(PlotSort2,"ndvi",$BS$31:$BS$32)/SQRT($BH25)</f>
        <v>8.5550910915125646E-4</v>
      </c>
      <c r="BW25" s="17">
        <f>DAVERAGE(PlotSort2,"SAVI",$BS$31:$BS$32)</f>
        <v>0.18702719704458837</v>
      </c>
      <c r="BX25" s="4">
        <f>DSTDEV(PlotSort2,"SAVI",$BS$31:$BS$32)/SQRT($BH25)</f>
        <v>1.2582408013344043E-3</v>
      </c>
      <c r="BY25" s="17">
        <f>DAVERAGE(PlotSort2,"CCCI",$BS$31:$BS$32)</f>
        <v>12.474193995423176</v>
      </c>
      <c r="BZ25" s="4">
        <f>DSTDEV(PlotSort2,"CCCI",$BS$31:$BS$32)/SQRT($BH25)</f>
        <v>2.2750864367810812E-2</v>
      </c>
    </row>
    <row r="26" spans="2:78" ht="13.5" customHeight="1" x14ac:dyDescent="0.2">
      <c r="B26" s="10">
        <v>269</v>
      </c>
      <c r="C26" s="10">
        <v>10.282999999999999</v>
      </c>
      <c r="D26" s="10">
        <v>269.42845999999997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29.5</v>
      </c>
      <c r="Q26" s="24">
        <v>1.67</v>
      </c>
      <c r="R26" s="24">
        <v>2.4500000000000002</v>
      </c>
      <c r="S26" s="24">
        <v>44.8</v>
      </c>
      <c r="T26" s="24">
        <v>133.77000000000001</v>
      </c>
      <c r="U26" s="10">
        <v>1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360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2.8711000000000002</v>
      </c>
      <c r="AK26" s="10">
        <v>0.25030000000000002</v>
      </c>
      <c r="AL26" s="11">
        <v>9.4100000000000003E-2</v>
      </c>
      <c r="AM26" s="11">
        <v>8.2000000000000007E-3</v>
      </c>
      <c r="AN26" s="11">
        <v>2.2465999999999999</v>
      </c>
      <c r="AO26" s="11">
        <v>0.1089</v>
      </c>
      <c r="AP26" s="11">
        <v>0.2011</v>
      </c>
      <c r="AQ26" s="11">
        <v>9.7000000000000003E-3</v>
      </c>
      <c r="AR26" s="11">
        <v>5.6402000000000001</v>
      </c>
      <c r="AS26" s="11">
        <v>0.28789999999999999</v>
      </c>
      <c r="AT26" s="11">
        <v>9.7199999999999995E-2</v>
      </c>
      <c r="AU26" s="11">
        <v>5.0000000000000001E-3</v>
      </c>
      <c r="AV26" s="11">
        <v>23.693300000000001</v>
      </c>
      <c r="AW26" s="11">
        <v>0.6552</v>
      </c>
      <c r="AX26" s="11">
        <v>0.318</v>
      </c>
      <c r="AY26" s="11">
        <v>8.8000000000000005E-3</v>
      </c>
      <c r="AZ26" s="11">
        <v>0.22519745713735312</v>
      </c>
      <c r="BA26" s="11">
        <v>3.2716049382716053</v>
      </c>
      <c r="BB26" s="11">
        <v>0.53179190751445082</v>
      </c>
      <c r="BC26" s="11">
        <v>0.36188811188811187</v>
      </c>
      <c r="BD26" s="11">
        <v>5.6140751968108818E-2</v>
      </c>
      <c r="BE26" s="27"/>
    </row>
    <row r="27" spans="2:78" ht="13.5" customHeight="1" x14ac:dyDescent="0.2">
      <c r="B27" s="10">
        <v>269</v>
      </c>
      <c r="C27" s="10">
        <v>10.275</v>
      </c>
      <c r="D27" s="10">
        <v>269.42813000000001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29.5</v>
      </c>
      <c r="Q27" s="24">
        <v>1.67</v>
      </c>
      <c r="R27" s="24">
        <v>2.4500000000000002</v>
      </c>
      <c r="S27" s="24">
        <v>44.87</v>
      </c>
      <c r="T27" s="24">
        <v>133.63</v>
      </c>
      <c r="U27" s="10">
        <v>1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360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2.8605</v>
      </c>
      <c r="AK27" s="10">
        <v>3.0000000000000001E-3</v>
      </c>
      <c r="AL27" s="11">
        <v>9.3899999999999997E-2</v>
      </c>
      <c r="AM27" s="11">
        <v>1E-4</v>
      </c>
      <c r="AN27" s="11">
        <v>2.3496999999999999</v>
      </c>
      <c r="AO27" s="11">
        <v>7.9100000000000004E-2</v>
      </c>
      <c r="AP27" s="11">
        <v>0.2107</v>
      </c>
      <c r="AQ27" s="11">
        <v>7.1000000000000004E-3</v>
      </c>
      <c r="AR27" s="11">
        <v>5.5513000000000003</v>
      </c>
      <c r="AS27" s="11">
        <v>0.14530000000000001</v>
      </c>
      <c r="AT27" s="11">
        <v>9.5799999999999996E-2</v>
      </c>
      <c r="AU27" s="11">
        <v>2.5000000000000001E-3</v>
      </c>
      <c r="AV27" s="11">
        <v>24.377600000000001</v>
      </c>
      <c r="AW27" s="11">
        <v>0.80700000000000005</v>
      </c>
      <c r="AX27" s="11">
        <v>0.32769999999999999</v>
      </c>
      <c r="AY27" s="11">
        <v>1.0800000000000001E-2</v>
      </c>
      <c r="AZ27" s="11">
        <v>0.21731054977711736</v>
      </c>
      <c r="BA27" s="11">
        <v>3.420668058455115</v>
      </c>
      <c r="BB27" s="11">
        <v>0.54757969303423848</v>
      </c>
      <c r="BC27" s="11">
        <v>0.37666486193827831</v>
      </c>
      <c r="BD27" s="11">
        <v>-6.4039012050951277E-2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0.16835</v>
      </c>
      <c r="BJ27" s="4">
        <f>DSTDEV(PlotSort2,"PhxRed",$BT$31:$BT$32)/SQRT($BH27)</f>
        <v>3.0499999999999972E-3</v>
      </c>
      <c r="BK27" s="4">
        <f>DAVERAGE(PlotSort2,"PhxRedEdge",$BT$31:$BT$32)</f>
        <v>0.27459999999999996</v>
      </c>
      <c r="BL27" s="4">
        <f>DSTDEV(PlotSort2,"PhxRedEdge",$BT$31:$BT$32)/SQRT($BH27)</f>
        <v>3.2999999999999969E-3</v>
      </c>
      <c r="BM27" s="4">
        <f>DAVERAGE(PlotSort2,"TMRed",$BT$31:$BT$32)</f>
        <v>0.16685</v>
      </c>
      <c r="BN27" s="4">
        <f>DSTDEV(PlotSort2,"TMRed",$BT$31:$BT$32)/SQRT($BH27)</f>
        <v>2.8499999999999914E-3</v>
      </c>
      <c r="BO27" s="4">
        <f>DAVERAGE(PlotSort2,"TMNIR",$BT$31:$BT$32)</f>
        <v>0.39155000000000001</v>
      </c>
      <c r="BP27" s="4">
        <f>DSTDEV(PlotSort2,"TMNIR",$BT$31:$BT$32)/SQRT($BH27)</f>
        <v>3.0499999999999972E-3</v>
      </c>
      <c r="BQ27" s="4">
        <f>DAVERAGE(PlotSort2,"NDRE",$BT$31:$BT$32)</f>
        <v>0.17558059161782724</v>
      </c>
      <c r="BR27" s="4">
        <f>DSTDEV(PlotSort2,"NDRE",$BT$31:$BT$32)/SQRT($BH27)</f>
        <v>2.0489931048160437E-3</v>
      </c>
      <c r="BS27" s="4">
        <f>DAVERAGE(PlotSort2,"rvi",$BT$31:$BT$32)</f>
        <v>2.3470911723701797</v>
      </c>
      <c r="BT27" s="4">
        <f>DSTDEV(PlotSort2,"rvi",$BT$31:$BT$32)/SQRT($BH27)</f>
        <v>2.1811266654210289E-2</v>
      </c>
      <c r="BU27" s="17">
        <f>DAVERAGE(PlotSort2,"ndvi",$BT$31:$BT$32)</f>
        <v>0.40244085693002102</v>
      </c>
      <c r="BV27" s="4">
        <f>DSTDEV(PlotSort2,"ndvi",$BT$31:$BT$32)/SQRT($BH27)</f>
        <v>3.8939846989382572E-3</v>
      </c>
      <c r="BW27" s="17">
        <f>DAVERAGE(PlotSort2,"SAVI",$BT$31:$BT$32)</f>
        <v>0.31846069690403495</v>
      </c>
      <c r="BX27" s="4">
        <f>DSTDEV(PlotSort2,"SAVI",$BT$31:$BT$32)/SQRT($BH27)</f>
        <v>1.491797157722796E-3</v>
      </c>
      <c r="BY27" s="17">
        <f>DAVERAGE(PlotSort2,"CCCI",$BT$31:$BT$32)</f>
        <v>0.14478555850606714</v>
      </c>
      <c r="BZ27" s="4">
        <f>DSTDEV(PlotSort2,"CCCI",$BT$31:$BT$32)/SQRT($BH27)</f>
        <v>2.247985140252234E-3</v>
      </c>
    </row>
    <row r="28" spans="2:78" ht="13.5" customHeight="1" x14ac:dyDescent="0.2">
      <c r="B28" s="10">
        <v>269</v>
      </c>
      <c r="C28" s="10">
        <v>10.266999999999999</v>
      </c>
      <c r="D28" s="10">
        <v>269.42779000000002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29.5</v>
      </c>
      <c r="Q28" s="24">
        <v>1.67</v>
      </c>
      <c r="R28" s="24">
        <v>2.4500000000000002</v>
      </c>
      <c r="S28" s="24">
        <v>44.95</v>
      </c>
      <c r="T28" s="24">
        <v>133.5</v>
      </c>
      <c r="U28" s="10">
        <v>1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360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2.4961000000000002</v>
      </c>
      <c r="AK28" s="10">
        <v>2.7900000000000001E-2</v>
      </c>
      <c r="AL28" s="11">
        <v>8.2100000000000006E-2</v>
      </c>
      <c r="AM28" s="11">
        <v>8.9999999999999998E-4</v>
      </c>
      <c r="AN28" s="11">
        <v>2.2355</v>
      </c>
      <c r="AO28" s="11">
        <v>0.10580000000000001</v>
      </c>
      <c r="AP28" s="11">
        <v>0.20080000000000001</v>
      </c>
      <c r="AQ28" s="11">
        <v>9.4999999999999998E-3</v>
      </c>
      <c r="AR28" s="11">
        <v>4.8011999999999997</v>
      </c>
      <c r="AS28" s="11">
        <v>0.1229</v>
      </c>
      <c r="AT28" s="11">
        <v>8.3000000000000004E-2</v>
      </c>
      <c r="AU28" s="11">
        <v>2.0999999999999999E-3</v>
      </c>
      <c r="AV28" s="11">
        <v>23.847200000000001</v>
      </c>
      <c r="AW28" s="11">
        <v>0.90900000000000003</v>
      </c>
      <c r="AX28" s="11">
        <v>0.3211</v>
      </c>
      <c r="AY28" s="11">
        <v>1.2200000000000001E-2</v>
      </c>
      <c r="AZ28" s="11">
        <v>0.230503927955547</v>
      </c>
      <c r="BA28" s="11">
        <v>3.8686746987951803</v>
      </c>
      <c r="BB28" s="11">
        <v>0.58921059143776289</v>
      </c>
      <c r="BC28" s="11">
        <v>0.39503373520628243</v>
      </c>
      <c r="BD28" s="11">
        <v>-0.10084463303061442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0.10020000000000001</v>
      </c>
      <c r="BJ28" s="4">
        <f>DSTDEV(PlotSort2,"PhxRed",$BU$31:$BU$32)/SQRT($BH28)</f>
        <v>8.8999999999999982E-3</v>
      </c>
      <c r="BK28" s="4">
        <f>DAVERAGE(PlotSort2,"PhxRedEdge",$BU$31:$BU$32)</f>
        <v>0.21174999999999999</v>
      </c>
      <c r="BL28" s="4">
        <f>DSTDEV(PlotSort2,"PhxRedEdge",$BU$31:$BU$32)/SQRT($BH28)</f>
        <v>5.5499999999999985E-3</v>
      </c>
      <c r="BM28" s="4">
        <f>DAVERAGE(PlotSort2,"TMRed",$BU$31:$BU$32)</f>
        <v>0.1003</v>
      </c>
      <c r="BN28" s="4">
        <f>DSTDEV(PlotSort2,"TMRed",$BU$31:$BU$32)/SQRT($BH28)</f>
        <v>7.8000000000000005E-3</v>
      </c>
      <c r="BO28" s="4">
        <f>DAVERAGE(PlotSort2,"TMNIR",$BU$31:$BU$32)</f>
        <v>0.34594999999999998</v>
      </c>
      <c r="BP28" s="4">
        <f>DSTDEV(PlotSort2,"TMNIR",$BU$31:$BU$32)/SQRT($BH28)</f>
        <v>3.4999999999998921E-4</v>
      </c>
      <c r="BQ28" s="4">
        <f>DAVERAGE(PlotSort2,"NDRE",$BU$31:$BU$32)</f>
        <v>0.24075073411848308</v>
      </c>
      <c r="BR28" s="4">
        <f>DSTDEV(PlotSort2,"NDRE",$BU$31:$BU$32)/SQRT($BH28)</f>
        <v>1.2823926515001067E-2</v>
      </c>
      <c r="BS28" s="4">
        <f>DAVERAGE(PlotSort2,"rvi",$BU$31:$BU$32)</f>
        <v>3.4704117808835662</v>
      </c>
      <c r="BT28" s="4">
        <f>DSTDEV(PlotSort2,"rvi",$BU$31:$BU$32)/SQRT($BH28)</f>
        <v>0.27337200290021735</v>
      </c>
      <c r="BU28" s="17">
        <f>DAVERAGE(PlotSort2,"ndvi",$BU$31:$BU$32)</f>
        <v>0.55093464271987114</v>
      </c>
      <c r="BV28" s="4">
        <f>DSTDEV(PlotSort2,"ndvi",$BU$31:$BU$32)/SQRT($BH28)</f>
        <v>2.7460981710393406E-2</v>
      </c>
      <c r="BW28" s="17">
        <f>DAVERAGE(PlotSort2,"SAVI",$BU$31:$BU$32)</f>
        <v>0.38953141106427425</v>
      </c>
      <c r="BX28" s="4">
        <f>DSTDEV(PlotSort2,"SAVI",$BU$31:$BU$32)/SQRT($BH28)</f>
        <v>1.5986271083148096E-2</v>
      </c>
      <c r="BY28" s="17">
        <f>DAVERAGE(PlotSort2,"CCCI",$BU$31:$BU$32)</f>
        <v>0.11082481245103909</v>
      </c>
      <c r="BZ28" s="4">
        <f>DSTDEV(PlotSort2,"CCCI",$BU$31:$BU$32)/SQRT($BH28)</f>
        <v>1.0754234982857103E-3</v>
      </c>
    </row>
    <row r="29" spans="2:78" ht="13.5" customHeight="1" x14ac:dyDescent="0.2">
      <c r="B29" s="10">
        <v>269</v>
      </c>
      <c r="C29" s="10">
        <v>10.259</v>
      </c>
      <c r="D29" s="10">
        <v>269.42746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29.5</v>
      </c>
      <c r="Q29" s="24">
        <v>1.67</v>
      </c>
      <c r="R29" s="24">
        <v>2.4500000000000002</v>
      </c>
      <c r="S29" s="24">
        <v>45.02</v>
      </c>
      <c r="T29" s="24">
        <v>133.36000000000001</v>
      </c>
      <c r="U29" s="10">
        <v>1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360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2.5806</v>
      </c>
      <c r="AK29" s="10">
        <v>0.27560000000000001</v>
      </c>
      <c r="AL29" s="11">
        <v>8.5000000000000006E-2</v>
      </c>
      <c r="AM29" s="11">
        <v>9.1000000000000004E-3</v>
      </c>
      <c r="AN29" s="11">
        <v>2.4251</v>
      </c>
      <c r="AO29" s="11">
        <v>0.19670000000000001</v>
      </c>
      <c r="AP29" s="11">
        <v>0.21820000000000001</v>
      </c>
      <c r="AQ29" s="11">
        <v>1.77E-2</v>
      </c>
      <c r="AR29" s="11">
        <v>5.0399000000000003</v>
      </c>
      <c r="AS29" s="11">
        <v>0.5413</v>
      </c>
      <c r="AT29" s="11">
        <v>8.7300000000000003E-2</v>
      </c>
      <c r="AU29" s="11">
        <v>9.4000000000000004E-3</v>
      </c>
      <c r="AV29" s="11">
        <v>25.390599999999999</v>
      </c>
      <c r="AW29" s="11">
        <v>1.5579000000000001</v>
      </c>
      <c r="AX29" s="11">
        <v>0.34250000000000003</v>
      </c>
      <c r="AY29" s="11">
        <v>2.1000000000000001E-2</v>
      </c>
      <c r="AZ29" s="11">
        <v>0.22168717674335656</v>
      </c>
      <c r="BA29" s="11">
        <v>3.923253150057274</v>
      </c>
      <c r="BB29" s="11">
        <v>0.59376454164727788</v>
      </c>
      <c r="BC29" s="11">
        <v>0.41170144117014418</v>
      </c>
      <c r="BD29" s="11">
        <v>-0.18196880440506255</v>
      </c>
      <c r="BE29" s="27"/>
      <c r="BF29" s="5"/>
    </row>
    <row r="30" spans="2:78" ht="13.5" customHeight="1" x14ac:dyDescent="0.2">
      <c r="B30" s="10">
        <v>269</v>
      </c>
      <c r="C30" s="10">
        <v>10.252000000000001</v>
      </c>
      <c r="D30" s="10">
        <v>269.42716999999999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29.5</v>
      </c>
      <c r="Q30" s="24">
        <v>1.67</v>
      </c>
      <c r="R30" s="24">
        <v>2.4500000000000002</v>
      </c>
      <c r="S30" s="24">
        <v>45.08</v>
      </c>
      <c r="T30" s="24">
        <v>133.25</v>
      </c>
      <c r="U30" s="10">
        <v>1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360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2.133</v>
      </c>
      <c r="AK30" s="10">
        <v>0.17710000000000001</v>
      </c>
      <c r="AL30" s="11">
        <v>7.0400000000000004E-2</v>
      </c>
      <c r="AM30" s="11">
        <v>5.7999999999999996E-3</v>
      </c>
      <c r="AN30" s="11">
        <v>2.0356999999999998</v>
      </c>
      <c r="AO30" s="11">
        <v>1.32E-2</v>
      </c>
      <c r="AP30" s="11">
        <v>0.18340000000000001</v>
      </c>
      <c r="AQ30" s="11">
        <v>1.1999999999999999E-3</v>
      </c>
      <c r="AR30" s="11">
        <v>4.2671000000000001</v>
      </c>
      <c r="AS30" s="11">
        <v>0.4506</v>
      </c>
      <c r="AT30" s="11">
        <v>7.3999999999999996E-2</v>
      </c>
      <c r="AU30" s="11">
        <v>7.7999999999999996E-3</v>
      </c>
      <c r="AV30" s="11">
        <v>22.917400000000001</v>
      </c>
      <c r="AW30" s="11">
        <v>8.7400000000000005E-2</v>
      </c>
      <c r="AX30" s="11">
        <v>0.3095</v>
      </c>
      <c r="AY30" s="11">
        <v>1.1999999999999999E-3</v>
      </c>
      <c r="AZ30" s="11">
        <v>0.25583282613106106</v>
      </c>
      <c r="BA30" s="11">
        <v>4.1824324324324325</v>
      </c>
      <c r="BB30" s="11">
        <v>0.61408083441981742</v>
      </c>
      <c r="BC30" s="11">
        <v>0.39983022071307306</v>
      </c>
      <c r="BD30" s="11">
        <v>7.2130179719525588E-3</v>
      </c>
      <c r="BE30" s="27"/>
      <c r="BF30" s="5"/>
      <c r="BH30" s="19" t="s">
        <v>116</v>
      </c>
    </row>
    <row r="31" spans="2:78" ht="13.5" customHeight="1" x14ac:dyDescent="0.2">
      <c r="B31" s="10">
        <v>269</v>
      </c>
      <c r="C31" s="10">
        <v>10.244</v>
      </c>
      <c r="D31" s="10">
        <v>269.42683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29.5</v>
      </c>
      <c r="Q31" s="24">
        <v>1.67</v>
      </c>
      <c r="R31" s="24">
        <v>2.4500000000000002</v>
      </c>
      <c r="S31" s="24">
        <v>45.16</v>
      </c>
      <c r="T31" s="24">
        <v>133.11000000000001</v>
      </c>
      <c r="U31" s="10">
        <v>1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360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2.8172999999999999</v>
      </c>
      <c r="AK31" s="10">
        <v>0.38840000000000002</v>
      </c>
      <c r="AL31" s="11">
        <v>9.3100000000000002E-2</v>
      </c>
      <c r="AM31" s="11">
        <v>1.2800000000000001E-2</v>
      </c>
      <c r="AN31" s="11">
        <v>2.3411</v>
      </c>
      <c r="AO31" s="11">
        <v>6.0699999999999997E-2</v>
      </c>
      <c r="AP31" s="11">
        <v>0.21129999999999999</v>
      </c>
      <c r="AQ31" s="11">
        <v>5.4999999999999997E-3</v>
      </c>
      <c r="AR31" s="11">
        <v>5.4989999999999997</v>
      </c>
      <c r="AS31" s="11">
        <v>0.60880000000000001</v>
      </c>
      <c r="AT31" s="11">
        <v>9.5600000000000004E-2</v>
      </c>
      <c r="AU31" s="11">
        <v>1.06E-2</v>
      </c>
      <c r="AV31" s="11">
        <v>24.423400000000001</v>
      </c>
      <c r="AW31" s="11">
        <v>0.34110000000000001</v>
      </c>
      <c r="AX31" s="11">
        <v>0.33040000000000003</v>
      </c>
      <c r="AY31" s="11">
        <v>4.5999999999999999E-3</v>
      </c>
      <c r="AZ31" s="11">
        <v>0.21986339302196792</v>
      </c>
      <c r="BA31" s="11">
        <v>3.4560669456066946</v>
      </c>
      <c r="BB31" s="11">
        <v>0.5511737089201878</v>
      </c>
      <c r="BC31" s="11">
        <v>0.38034557235421163</v>
      </c>
      <c r="BD31" s="11">
        <v>-5.6128995975821501E-2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269</v>
      </c>
      <c r="C32" s="10">
        <v>10.236000000000001</v>
      </c>
      <c r="D32" s="10">
        <v>269.42649999999998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29.5</v>
      </c>
      <c r="Q32" s="24">
        <v>1.67</v>
      </c>
      <c r="R32" s="24">
        <v>2.4500000000000002</v>
      </c>
      <c r="S32" s="24">
        <v>45.23</v>
      </c>
      <c r="T32" s="24">
        <v>132.97999999999999</v>
      </c>
      <c r="U32" s="10">
        <v>1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360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2.2747000000000002</v>
      </c>
      <c r="AK32" s="10">
        <v>0.1469</v>
      </c>
      <c r="AL32" s="11">
        <v>7.5300000000000006E-2</v>
      </c>
      <c r="AM32" s="11">
        <v>4.8999999999999998E-3</v>
      </c>
      <c r="AN32" s="11">
        <v>2.1309</v>
      </c>
      <c r="AO32" s="11">
        <v>0.2157</v>
      </c>
      <c r="AP32" s="11">
        <v>0.19270000000000001</v>
      </c>
      <c r="AQ32" s="11">
        <v>1.95E-2</v>
      </c>
      <c r="AR32" s="11">
        <v>4.4177</v>
      </c>
      <c r="AS32" s="11">
        <v>0.37059999999999998</v>
      </c>
      <c r="AT32" s="11">
        <v>7.6899999999999996E-2</v>
      </c>
      <c r="AU32" s="11">
        <v>6.4999999999999997E-3</v>
      </c>
      <c r="AV32" s="11">
        <v>23.901299999999999</v>
      </c>
      <c r="AW32" s="11">
        <v>2.0196999999999998</v>
      </c>
      <c r="AX32" s="11">
        <v>0.32390000000000002</v>
      </c>
      <c r="AY32" s="11">
        <v>2.7400000000000001E-2</v>
      </c>
      <c r="AZ32" s="11">
        <v>0.25396825396825395</v>
      </c>
      <c r="BA32" s="11">
        <v>4.2119635890767233</v>
      </c>
      <c r="BB32" s="11">
        <v>0.6162674650698603</v>
      </c>
      <c r="BC32" s="11">
        <v>0.41130106571936059</v>
      </c>
      <c r="BD32" s="11">
        <v>-1.3600871322375037E-2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269</v>
      </c>
      <c r="C33" s="10">
        <v>10.228</v>
      </c>
      <c r="D33" s="10">
        <v>269.42617000000001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29.5</v>
      </c>
      <c r="Q33" s="24">
        <v>1.67</v>
      </c>
      <c r="R33" s="24">
        <v>2.4500000000000002</v>
      </c>
      <c r="S33" s="24">
        <v>45.3</v>
      </c>
      <c r="T33" s="24">
        <v>132.84</v>
      </c>
      <c r="U33" s="10">
        <v>1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360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1.8817999999999999</v>
      </c>
      <c r="AK33" s="10">
        <v>0.13200000000000001</v>
      </c>
      <c r="AL33" s="11">
        <v>6.2399999999999997E-2</v>
      </c>
      <c r="AM33" s="11">
        <v>4.4000000000000003E-3</v>
      </c>
      <c r="AN33" s="11">
        <v>2.1768000000000001</v>
      </c>
      <c r="AO33" s="11">
        <v>7.8200000000000006E-2</v>
      </c>
      <c r="AP33" s="11">
        <v>0.19719999999999999</v>
      </c>
      <c r="AQ33" s="11">
        <v>7.1000000000000004E-3</v>
      </c>
      <c r="AR33" s="11">
        <v>3.6783999999999999</v>
      </c>
      <c r="AS33" s="11">
        <v>0.26240000000000002</v>
      </c>
      <c r="AT33" s="11">
        <v>6.4100000000000004E-2</v>
      </c>
      <c r="AU33" s="11">
        <v>4.5999999999999999E-3</v>
      </c>
      <c r="AV33" s="11">
        <v>24.9621</v>
      </c>
      <c r="AW33" s="11">
        <v>0.2142</v>
      </c>
      <c r="AX33" s="11">
        <v>0.33879999999999999</v>
      </c>
      <c r="AY33" s="11">
        <v>2.8999999999999998E-3</v>
      </c>
      <c r="AZ33" s="11">
        <v>0.26417910447761195</v>
      </c>
      <c r="BA33" s="11">
        <v>5.2854914196567861</v>
      </c>
      <c r="BB33" s="11">
        <v>0.68180689997517996</v>
      </c>
      <c r="BC33" s="11">
        <v>0.45636283087828106</v>
      </c>
      <c r="BD33" s="11">
        <v>-0.14107679236738294</v>
      </c>
      <c r="BE33" s="27"/>
      <c r="BF33" s="5"/>
    </row>
    <row r="34" spans="2:66" ht="13.5" customHeight="1" x14ac:dyDescent="0.2">
      <c r="B34" s="10">
        <v>269</v>
      </c>
      <c r="C34" s="10">
        <v>10.3</v>
      </c>
      <c r="D34" s="10">
        <v>269.42917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29.5</v>
      </c>
      <c r="Q34" s="24">
        <v>1.67</v>
      </c>
      <c r="R34" s="24">
        <v>2.4500000000000002</v>
      </c>
      <c r="S34" s="24">
        <v>44.65</v>
      </c>
      <c r="T34" s="24">
        <v>134.06</v>
      </c>
      <c r="U34" s="10">
        <v>1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360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1.6891</v>
      </c>
      <c r="AK34" s="10">
        <v>0.122</v>
      </c>
      <c r="AL34" s="11">
        <v>5.5199999999999999E-2</v>
      </c>
      <c r="AM34" s="11">
        <v>4.0000000000000001E-3</v>
      </c>
      <c r="AN34" s="11">
        <v>2.3582000000000001</v>
      </c>
      <c r="AO34" s="11">
        <v>0.23799999999999999</v>
      </c>
      <c r="AP34" s="11">
        <v>0.21029999999999999</v>
      </c>
      <c r="AQ34" s="11">
        <v>2.12E-2</v>
      </c>
      <c r="AR34" s="11">
        <v>3.2913000000000001</v>
      </c>
      <c r="AS34" s="11">
        <v>0.1792</v>
      </c>
      <c r="AT34" s="11">
        <v>5.6500000000000002E-2</v>
      </c>
      <c r="AU34" s="11">
        <v>3.0999999999999999E-3</v>
      </c>
      <c r="AV34" s="11">
        <v>28.816299999999998</v>
      </c>
      <c r="AW34" s="11">
        <v>2.1133000000000002</v>
      </c>
      <c r="AX34" s="11">
        <v>0.38550000000000001</v>
      </c>
      <c r="AY34" s="11">
        <v>2.8299999999999999E-2</v>
      </c>
      <c r="AZ34" s="11">
        <v>0.29405840886203427</v>
      </c>
      <c r="BA34" s="11">
        <v>6.8230088495575218</v>
      </c>
      <c r="BB34" s="11">
        <v>0.74434389140271495</v>
      </c>
      <c r="BC34" s="11">
        <v>0.52388535031847139</v>
      </c>
      <c r="BD34" s="11">
        <v>-0.11849207829910818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269</v>
      </c>
      <c r="C35" s="10">
        <v>10.308</v>
      </c>
      <c r="D35" s="10">
        <v>269.42950000000002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29.5</v>
      </c>
      <c r="Q35" s="24">
        <v>1.67</v>
      </c>
      <c r="R35" s="24">
        <v>2.4500000000000002</v>
      </c>
      <c r="S35" s="24">
        <v>44.58</v>
      </c>
      <c r="T35" s="24">
        <v>134.19</v>
      </c>
      <c r="U35" s="10">
        <v>1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360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1.5928</v>
      </c>
      <c r="AK35" s="10">
        <v>2.7900000000000001E-2</v>
      </c>
      <c r="AL35" s="11">
        <v>5.1999999999999998E-2</v>
      </c>
      <c r="AM35" s="11">
        <v>8.9999999999999998E-4</v>
      </c>
      <c r="AN35" s="11">
        <v>1.9508000000000001</v>
      </c>
      <c r="AO35" s="11">
        <v>7.1999999999999998E-3</v>
      </c>
      <c r="AP35" s="11">
        <v>0.1736</v>
      </c>
      <c r="AQ35" s="11">
        <v>5.9999999999999995E-4</v>
      </c>
      <c r="AR35" s="11">
        <v>3.0691000000000002</v>
      </c>
      <c r="AS35" s="11">
        <v>1.8800000000000001E-2</v>
      </c>
      <c r="AT35" s="11">
        <v>5.2600000000000001E-2</v>
      </c>
      <c r="AU35" s="11">
        <v>2.9999999999999997E-4</v>
      </c>
      <c r="AV35" s="11">
        <v>23.759799999999998</v>
      </c>
      <c r="AW35" s="11">
        <v>6.1999999999999998E-3</v>
      </c>
      <c r="AX35" s="11">
        <v>0.31730000000000003</v>
      </c>
      <c r="AY35" s="11">
        <v>1E-4</v>
      </c>
      <c r="AZ35" s="11">
        <v>0.292727643104502</v>
      </c>
      <c r="BA35" s="11">
        <v>6.0323193916349815</v>
      </c>
      <c r="BB35" s="11">
        <v>0.7155988104893215</v>
      </c>
      <c r="BC35" s="11">
        <v>0.45643177376709976</v>
      </c>
      <c r="BD35" s="11">
        <v>-4.7188316342107156E-2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269</v>
      </c>
      <c r="C36" s="10">
        <v>10.316000000000001</v>
      </c>
      <c r="D36" s="10">
        <v>269.42982999999998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29.5</v>
      </c>
      <c r="Q36" s="24">
        <v>1.67</v>
      </c>
      <c r="R36" s="24">
        <v>2.4500000000000002</v>
      </c>
      <c r="S36" s="24">
        <v>44.5</v>
      </c>
      <c r="T36" s="24">
        <v>134.33000000000001</v>
      </c>
      <c r="U36" s="10">
        <v>1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360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2.4908999999999999</v>
      </c>
      <c r="AK36" s="10">
        <v>4.7300000000000002E-2</v>
      </c>
      <c r="AL36" s="11">
        <v>8.1100000000000005E-2</v>
      </c>
      <c r="AM36" s="11">
        <v>1.5E-3</v>
      </c>
      <c r="AN36" s="11">
        <v>2.5386000000000002</v>
      </c>
      <c r="AO36" s="11">
        <v>9.5200000000000007E-2</v>
      </c>
      <c r="AP36" s="11">
        <v>0.22550000000000001</v>
      </c>
      <c r="AQ36" s="11">
        <v>8.5000000000000006E-3</v>
      </c>
      <c r="AR36" s="11">
        <v>4.8383000000000003</v>
      </c>
      <c r="AS36" s="11">
        <v>1.43E-2</v>
      </c>
      <c r="AT36" s="11">
        <v>8.2799999999999999E-2</v>
      </c>
      <c r="AU36" s="11">
        <v>2.0000000000000001E-4</v>
      </c>
      <c r="AV36" s="11">
        <v>27.117000000000001</v>
      </c>
      <c r="AW36" s="11">
        <v>0.9173</v>
      </c>
      <c r="AX36" s="11">
        <v>0.36159999999999998</v>
      </c>
      <c r="AY36" s="11">
        <v>1.2200000000000001E-2</v>
      </c>
      <c r="AZ36" s="11">
        <v>0.23181740759666153</v>
      </c>
      <c r="BA36" s="11">
        <v>4.3671497584541061</v>
      </c>
      <c r="BB36" s="11">
        <v>0.62736273627362737</v>
      </c>
      <c r="BC36" s="11">
        <v>0.44282083862770016</v>
      </c>
      <c r="BD36" s="11">
        <v>-0.20940663666006093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269</v>
      </c>
      <c r="C37" s="10">
        <v>10.324999999999999</v>
      </c>
      <c r="D37" s="10">
        <v>269.43020999999999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29.5</v>
      </c>
      <c r="Q37" s="24">
        <v>1.67</v>
      </c>
      <c r="R37" s="24">
        <v>2.4500000000000002</v>
      </c>
      <c r="S37" s="24">
        <v>44.42</v>
      </c>
      <c r="T37" s="24">
        <v>134.49</v>
      </c>
      <c r="U37" s="10">
        <v>1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360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2.238</v>
      </c>
      <c r="AK37" s="10">
        <v>8.6800000000000002E-2</v>
      </c>
      <c r="AL37" s="11">
        <v>7.2800000000000004E-2</v>
      </c>
      <c r="AM37" s="11">
        <v>2.8E-3</v>
      </c>
      <c r="AN37" s="11">
        <v>2.2162000000000002</v>
      </c>
      <c r="AO37" s="11">
        <v>8.1699999999999995E-2</v>
      </c>
      <c r="AP37" s="11">
        <v>0.19650000000000001</v>
      </c>
      <c r="AQ37" s="11">
        <v>7.1999999999999998E-3</v>
      </c>
      <c r="AR37" s="11">
        <v>4.1677999999999997</v>
      </c>
      <c r="AS37" s="11">
        <v>0.12520000000000001</v>
      </c>
      <c r="AT37" s="11">
        <v>7.1199999999999999E-2</v>
      </c>
      <c r="AU37" s="11">
        <v>2.0999999999999999E-3</v>
      </c>
      <c r="AV37" s="11">
        <v>25.153400000000001</v>
      </c>
      <c r="AW37" s="11">
        <v>1.6660999999999999</v>
      </c>
      <c r="AX37" s="11">
        <v>0.33479999999999999</v>
      </c>
      <c r="AY37" s="11">
        <v>2.2200000000000001E-2</v>
      </c>
      <c r="AZ37" s="11">
        <v>0.26030491247882548</v>
      </c>
      <c r="BA37" s="11">
        <v>4.702247191011236</v>
      </c>
      <c r="BB37" s="11">
        <v>0.64926108374384239</v>
      </c>
      <c r="BC37" s="11">
        <v>0.43642384105960264</v>
      </c>
      <c r="BD37" s="11">
        <v>-7.1735274869519555E-2</v>
      </c>
      <c r="BE37" s="27"/>
      <c r="BF37" s="5"/>
      <c r="BI37" s="22">
        <v>2</v>
      </c>
    </row>
    <row r="38" spans="2:66" ht="13.5" customHeight="1" x14ac:dyDescent="0.2">
      <c r="B38" s="10">
        <v>269</v>
      </c>
      <c r="C38" s="10">
        <v>10.333</v>
      </c>
      <c r="D38" s="10">
        <v>269.43054000000001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29.5</v>
      </c>
      <c r="Q38" s="24">
        <v>1.67</v>
      </c>
      <c r="R38" s="24">
        <v>2.4500000000000002</v>
      </c>
      <c r="S38" s="24">
        <v>44.35</v>
      </c>
      <c r="T38" s="24">
        <v>134.62</v>
      </c>
      <c r="U38" s="10">
        <v>1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360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3.1655000000000002</v>
      </c>
      <c r="AK38" s="10">
        <v>0.1827</v>
      </c>
      <c r="AL38" s="11">
        <v>0.1027</v>
      </c>
      <c r="AM38" s="11">
        <v>5.8999999999999999E-3</v>
      </c>
      <c r="AN38" s="11">
        <v>2.4178000000000002</v>
      </c>
      <c r="AO38" s="11">
        <v>0.1573</v>
      </c>
      <c r="AP38" s="11">
        <v>0.214</v>
      </c>
      <c r="AQ38" s="11">
        <v>1.3899999999999999E-2</v>
      </c>
      <c r="AR38" s="11">
        <v>6.0576999999999996</v>
      </c>
      <c r="AS38" s="11">
        <v>0.30570000000000003</v>
      </c>
      <c r="AT38" s="11">
        <v>0.1033</v>
      </c>
      <c r="AU38" s="11">
        <v>5.1999999999999998E-3</v>
      </c>
      <c r="AV38" s="11">
        <v>24.296500000000002</v>
      </c>
      <c r="AW38" s="11">
        <v>1.8283</v>
      </c>
      <c r="AX38" s="11">
        <v>0.32279999999999998</v>
      </c>
      <c r="AY38" s="11">
        <v>2.4299999999999999E-2</v>
      </c>
      <c r="AZ38" s="11">
        <v>0.20268256333830104</v>
      </c>
      <c r="BA38" s="11">
        <v>3.1248789932236201</v>
      </c>
      <c r="BB38" s="11">
        <v>0.51513729171555966</v>
      </c>
      <c r="BC38" s="11">
        <v>0.3555231616456106</v>
      </c>
      <c r="BD38" s="11">
        <v>-6.87292429607608E-2</v>
      </c>
      <c r="BE38" s="27"/>
      <c r="BF38" s="5"/>
      <c r="BI38" s="22">
        <v>3</v>
      </c>
      <c r="BJ38" s="3"/>
    </row>
    <row r="39" spans="2:66" ht="13.5" customHeight="1" x14ac:dyDescent="0.2">
      <c r="B39" s="10">
        <v>269</v>
      </c>
      <c r="C39" s="10">
        <v>10.342000000000001</v>
      </c>
      <c r="D39" s="10">
        <v>269.43092000000001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29.5</v>
      </c>
      <c r="Q39" s="24">
        <v>1.67</v>
      </c>
      <c r="R39" s="24">
        <v>2.4500000000000002</v>
      </c>
      <c r="S39" s="24">
        <v>44.27</v>
      </c>
      <c r="T39" s="24">
        <v>134.78</v>
      </c>
      <c r="U39" s="10">
        <v>1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360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2.4700000000000002</v>
      </c>
      <c r="AK39" s="10">
        <v>4.4900000000000002E-2</v>
      </c>
      <c r="AL39" s="11">
        <v>0.08</v>
      </c>
      <c r="AM39" s="11">
        <v>1.5E-3</v>
      </c>
      <c r="AN39" s="11">
        <v>2.1412</v>
      </c>
      <c r="AO39" s="11">
        <v>0.16170000000000001</v>
      </c>
      <c r="AP39" s="11">
        <v>0.18909999999999999</v>
      </c>
      <c r="AQ39" s="11">
        <v>1.43E-2</v>
      </c>
      <c r="AR39" s="11">
        <v>4.7770999999999999</v>
      </c>
      <c r="AS39" s="11">
        <v>0.1024</v>
      </c>
      <c r="AT39" s="11">
        <v>8.1299999999999997E-2</v>
      </c>
      <c r="AU39" s="11">
        <v>1.6999999999999999E-3</v>
      </c>
      <c r="AV39" s="11">
        <v>23.171199999999999</v>
      </c>
      <c r="AW39" s="11">
        <v>1.2563</v>
      </c>
      <c r="AX39" s="11">
        <v>0.30730000000000002</v>
      </c>
      <c r="AY39" s="11">
        <v>1.67E-2</v>
      </c>
      <c r="AZ39" s="11">
        <v>0.23811442385173254</v>
      </c>
      <c r="BA39" s="11">
        <v>3.7798277982779833</v>
      </c>
      <c r="BB39" s="11">
        <v>0.58157488419969128</v>
      </c>
      <c r="BC39" s="11">
        <v>0.38149898717083058</v>
      </c>
      <c r="BD39" s="11">
        <v>-1.7634910636033715E-2</v>
      </c>
      <c r="BE39" s="27"/>
      <c r="BF39" s="5"/>
    </row>
    <row r="40" spans="2:66" ht="13.5" customHeight="1" x14ac:dyDescent="0.2">
      <c r="B40" s="10">
        <v>269</v>
      </c>
      <c r="C40" s="10">
        <v>10.35</v>
      </c>
      <c r="D40" s="10">
        <v>269.43124999999998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29.5</v>
      </c>
      <c r="Q40" s="24">
        <v>1.67</v>
      </c>
      <c r="R40" s="24">
        <v>2.4500000000000002</v>
      </c>
      <c r="S40" s="24">
        <v>44.2</v>
      </c>
      <c r="T40" s="24">
        <v>134.91999999999999</v>
      </c>
      <c r="U40" s="10">
        <v>1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360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1.7945</v>
      </c>
      <c r="AK40" s="10">
        <v>5.0000000000000001E-3</v>
      </c>
      <c r="AL40" s="11">
        <v>5.8000000000000003E-2</v>
      </c>
      <c r="AM40" s="11">
        <v>2.0000000000000001E-4</v>
      </c>
      <c r="AN40" s="11">
        <v>2.2498999999999998</v>
      </c>
      <c r="AO40" s="11">
        <v>1.8499999999999999E-2</v>
      </c>
      <c r="AP40" s="11">
        <v>0.19839999999999999</v>
      </c>
      <c r="AQ40" s="11">
        <v>1.6000000000000001E-3</v>
      </c>
      <c r="AR40" s="11">
        <v>3.4392</v>
      </c>
      <c r="AS40" s="11">
        <v>7.0599999999999996E-2</v>
      </c>
      <c r="AT40" s="11">
        <v>5.8400000000000001E-2</v>
      </c>
      <c r="AU40" s="11">
        <v>1.1999999999999999E-3</v>
      </c>
      <c r="AV40" s="11">
        <v>27.117000000000001</v>
      </c>
      <c r="AW40" s="11">
        <v>9.3600000000000003E-2</v>
      </c>
      <c r="AX40" s="11">
        <v>0.35909999999999997</v>
      </c>
      <c r="AY40" s="11">
        <v>1.1999999999999999E-3</v>
      </c>
      <c r="AZ40" s="11">
        <v>0.28825112107623313</v>
      </c>
      <c r="BA40" s="11">
        <v>6.1489726027397253</v>
      </c>
      <c r="BB40" s="11">
        <v>0.72023952095808375</v>
      </c>
      <c r="BC40" s="11">
        <v>0.49160762942779285</v>
      </c>
      <c r="BD40" s="11">
        <v>-8.959759994238746E-2</v>
      </c>
      <c r="BE40" s="27"/>
      <c r="BF40" s="5"/>
    </row>
    <row r="41" spans="2:66" ht="13.5" customHeight="1" x14ac:dyDescent="0.2">
      <c r="B41" s="10">
        <v>269</v>
      </c>
      <c r="C41" s="10">
        <v>10.359</v>
      </c>
      <c r="D41" s="10">
        <v>269.43162999999998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29.5</v>
      </c>
      <c r="Q41" s="24">
        <v>1.67</v>
      </c>
      <c r="R41" s="24">
        <v>2.4500000000000002</v>
      </c>
      <c r="S41" s="24">
        <v>44.12</v>
      </c>
      <c r="T41" s="24">
        <v>135.07</v>
      </c>
      <c r="U41" s="10">
        <v>1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360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2.0485000000000002</v>
      </c>
      <c r="AK41" s="10">
        <v>0.18379999999999999</v>
      </c>
      <c r="AL41" s="11">
        <v>6.6100000000000006E-2</v>
      </c>
      <c r="AM41" s="11">
        <v>5.8999999999999999E-3</v>
      </c>
      <c r="AN41" s="11">
        <v>2.3231000000000002</v>
      </c>
      <c r="AO41" s="11">
        <v>0.16830000000000001</v>
      </c>
      <c r="AP41" s="11">
        <v>0.20449999999999999</v>
      </c>
      <c r="AQ41" s="11">
        <v>1.4800000000000001E-2</v>
      </c>
      <c r="AR41" s="11">
        <v>3.9904000000000002</v>
      </c>
      <c r="AS41" s="11">
        <v>0.35270000000000001</v>
      </c>
      <c r="AT41" s="11">
        <v>6.7699999999999996E-2</v>
      </c>
      <c r="AU41" s="11">
        <v>6.0000000000000001E-3</v>
      </c>
      <c r="AV41" s="11">
        <v>25.9314</v>
      </c>
      <c r="AW41" s="11">
        <v>1.1211</v>
      </c>
      <c r="AX41" s="11">
        <v>0.34279999999999999</v>
      </c>
      <c r="AY41" s="11">
        <v>1.4800000000000001E-2</v>
      </c>
      <c r="AZ41" s="11">
        <v>0.25269504841951401</v>
      </c>
      <c r="BA41" s="11">
        <v>5.0635155096011815</v>
      </c>
      <c r="BB41" s="11">
        <v>0.67015834348355674</v>
      </c>
      <c r="BC41" s="11">
        <v>0.45321252059308081</v>
      </c>
      <c r="BD41" s="11">
        <v>-0.18641337440743075</v>
      </c>
      <c r="BE41" s="27"/>
      <c r="BF41" s="5"/>
    </row>
    <row r="42" spans="2:66" ht="13.5" customHeight="1" x14ac:dyDescent="0.2">
      <c r="B42" s="10">
        <v>269</v>
      </c>
      <c r="C42" s="10">
        <v>10.163</v>
      </c>
      <c r="D42" s="10">
        <v>269.42345999999998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29.5</v>
      </c>
      <c r="Q42" s="24">
        <v>1.67</v>
      </c>
      <c r="R42" s="24">
        <v>2.4500000000000002</v>
      </c>
      <c r="S42" s="24">
        <v>45.91</v>
      </c>
      <c r="T42" s="24">
        <v>131.77000000000001</v>
      </c>
      <c r="U42" s="10">
        <v>1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360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8.3994</v>
      </c>
      <c r="AK42" s="10">
        <v>4.4699999999999997E-2</v>
      </c>
      <c r="AL42" s="11">
        <v>0.28239999999999998</v>
      </c>
      <c r="AM42" s="11">
        <v>1.5E-3</v>
      </c>
      <c r="AN42" s="11">
        <v>3.6795</v>
      </c>
      <c r="AO42" s="11">
        <v>1.9E-3</v>
      </c>
      <c r="AP42" s="11">
        <v>0.33829999999999999</v>
      </c>
      <c r="AQ42" s="11">
        <v>2.0000000000000001E-4</v>
      </c>
      <c r="AR42" s="11">
        <v>15.9221</v>
      </c>
      <c r="AS42" s="11">
        <v>0.1019</v>
      </c>
      <c r="AT42" s="11">
        <v>0.28160000000000002</v>
      </c>
      <c r="AU42" s="11">
        <v>1.8E-3</v>
      </c>
      <c r="AV42" s="11">
        <v>27.264600000000002</v>
      </c>
      <c r="AW42" s="11">
        <v>4.1999999999999997E-3</v>
      </c>
      <c r="AX42" s="11">
        <v>0.375</v>
      </c>
      <c r="AY42" s="11">
        <v>1E-4</v>
      </c>
      <c r="AZ42" s="11">
        <v>5.1451002383288952E-2</v>
      </c>
      <c r="BA42" s="11">
        <v>1.3316761363636362</v>
      </c>
      <c r="BB42" s="11">
        <v>0.14224794395370083</v>
      </c>
      <c r="BC42" s="11">
        <v>0.12113090091647931</v>
      </c>
      <c r="BD42" s="11">
        <v>0.10311871657509067</v>
      </c>
      <c r="BE42" s="27"/>
      <c r="BF42" s="5"/>
    </row>
    <row r="43" spans="2:66" ht="13.5" customHeight="1" x14ac:dyDescent="0.2">
      <c r="B43" s="10">
        <v>269</v>
      </c>
      <c r="C43" s="10">
        <v>10.17</v>
      </c>
      <c r="D43" s="10">
        <v>269.42374999999998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29.5</v>
      </c>
      <c r="Q43" s="24">
        <v>1.67</v>
      </c>
      <c r="R43" s="24">
        <v>2.4500000000000002</v>
      </c>
      <c r="S43" s="24">
        <v>45.84</v>
      </c>
      <c r="T43" s="24">
        <v>131.88999999999999</v>
      </c>
      <c r="U43" s="10">
        <v>1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360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3.2490999999999999</v>
      </c>
      <c r="AK43" s="10">
        <v>0.10780000000000001</v>
      </c>
      <c r="AL43" s="11">
        <v>0.1091</v>
      </c>
      <c r="AM43" s="11">
        <v>3.5999999999999999E-3</v>
      </c>
      <c r="AN43" s="11">
        <v>2.3677000000000001</v>
      </c>
      <c r="AO43" s="11">
        <v>6.9099999999999995E-2</v>
      </c>
      <c r="AP43" s="11">
        <v>0.21729999999999999</v>
      </c>
      <c r="AQ43" s="11">
        <v>6.3E-3</v>
      </c>
      <c r="AR43" s="11">
        <v>6.1193999999999997</v>
      </c>
      <c r="AS43" s="11">
        <v>0.1842</v>
      </c>
      <c r="AT43" s="11">
        <v>0.1081</v>
      </c>
      <c r="AU43" s="11">
        <v>3.3E-3</v>
      </c>
      <c r="AV43" s="11">
        <v>25.159700000000001</v>
      </c>
      <c r="AW43" s="11">
        <v>0.64059999999999995</v>
      </c>
      <c r="AX43" s="11">
        <v>0.34560000000000002</v>
      </c>
      <c r="AY43" s="11">
        <v>8.8000000000000005E-3</v>
      </c>
      <c r="AZ43" s="11">
        <v>0.22792680760348202</v>
      </c>
      <c r="BA43" s="11">
        <v>3.197039777983349</v>
      </c>
      <c r="BB43" s="11">
        <v>0.52347366100947768</v>
      </c>
      <c r="BC43" s="11">
        <v>0.37354513998112615</v>
      </c>
      <c r="BD43" s="11">
        <v>0.10974938895275338</v>
      </c>
      <c r="BE43" s="27"/>
      <c r="BF43" s="5"/>
    </row>
    <row r="44" spans="2:66" ht="13.5" customHeight="1" x14ac:dyDescent="0.2">
      <c r="B44" s="10">
        <v>269</v>
      </c>
      <c r="C44" s="10">
        <v>10.177</v>
      </c>
      <c r="D44" s="10">
        <v>269.42403999999999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29.5</v>
      </c>
      <c r="Q44" s="24">
        <v>1.67</v>
      </c>
      <c r="R44" s="24">
        <v>2.4500000000000002</v>
      </c>
      <c r="S44" s="24">
        <v>45.78</v>
      </c>
      <c r="T44" s="24">
        <v>132</v>
      </c>
      <c r="U44" s="10">
        <v>1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360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10.102499999999999</v>
      </c>
      <c r="AK44" s="10">
        <v>0.10199999999999999</v>
      </c>
      <c r="AL44" s="11">
        <v>0.33860000000000001</v>
      </c>
      <c r="AM44" s="11">
        <v>3.3999999999999998E-3</v>
      </c>
      <c r="AN44" s="11">
        <v>3.9708000000000001</v>
      </c>
      <c r="AO44" s="11">
        <v>3.7400000000000003E-2</v>
      </c>
      <c r="AP44" s="11">
        <v>0.3639</v>
      </c>
      <c r="AQ44" s="11">
        <v>3.3999999999999998E-3</v>
      </c>
      <c r="AR44" s="11">
        <v>18.860299999999999</v>
      </c>
      <c r="AS44" s="11">
        <v>0.2079</v>
      </c>
      <c r="AT44" s="11">
        <v>0.33250000000000002</v>
      </c>
      <c r="AU44" s="11">
        <v>3.7000000000000002E-3</v>
      </c>
      <c r="AV44" s="11">
        <v>28.995200000000001</v>
      </c>
      <c r="AW44" s="11">
        <v>0.25380000000000003</v>
      </c>
      <c r="AX44" s="11">
        <v>0.3977</v>
      </c>
      <c r="AY44" s="11">
        <v>3.5000000000000001E-3</v>
      </c>
      <c r="AZ44" s="11">
        <v>4.4380252100840331E-2</v>
      </c>
      <c r="BA44" s="11">
        <v>1.1960902255639096</v>
      </c>
      <c r="BB44" s="11">
        <v>8.9290605313612686E-2</v>
      </c>
      <c r="BC44" s="11">
        <v>7.9499268411640373E-2</v>
      </c>
      <c r="BD44" s="11">
        <v>0.44664563123805684</v>
      </c>
      <c r="BE44" s="27"/>
      <c r="BF44" s="5"/>
    </row>
    <row r="45" spans="2:66" ht="13.5" customHeight="1" x14ac:dyDescent="0.2">
      <c r="B45" s="10">
        <v>269</v>
      </c>
      <c r="C45" s="10">
        <v>10.183999999999999</v>
      </c>
      <c r="D45" s="10">
        <v>269.42433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29.5</v>
      </c>
      <c r="Q45" s="24">
        <v>1.67</v>
      </c>
      <c r="R45" s="24">
        <v>2.4500000000000002</v>
      </c>
      <c r="S45" s="24">
        <v>45.71</v>
      </c>
      <c r="T45" s="24">
        <v>132.12</v>
      </c>
      <c r="U45" s="10">
        <v>1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360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4.9397000000000002</v>
      </c>
      <c r="AK45" s="10">
        <v>0.2</v>
      </c>
      <c r="AL45" s="11">
        <v>0.1653</v>
      </c>
      <c r="AM45" s="11">
        <v>6.7000000000000002E-3</v>
      </c>
      <c r="AN45" s="11">
        <v>2.9643999999999999</v>
      </c>
      <c r="AO45" s="11">
        <v>7.6E-3</v>
      </c>
      <c r="AP45" s="11">
        <v>0.27129999999999999</v>
      </c>
      <c r="AQ45" s="11">
        <v>6.9999999999999999E-4</v>
      </c>
      <c r="AR45" s="11">
        <v>9.3140999999999998</v>
      </c>
      <c r="AS45" s="11">
        <v>0.39019999999999999</v>
      </c>
      <c r="AT45" s="11">
        <v>0.16400000000000001</v>
      </c>
      <c r="AU45" s="11">
        <v>6.8999999999999999E-3</v>
      </c>
      <c r="AV45" s="11">
        <v>28.3629</v>
      </c>
      <c r="AW45" s="11">
        <v>0.2621</v>
      </c>
      <c r="AX45" s="11">
        <v>0.38850000000000001</v>
      </c>
      <c r="AY45" s="11">
        <v>3.5999999999999999E-3</v>
      </c>
      <c r="AZ45" s="11">
        <v>0.17762958472264329</v>
      </c>
      <c r="BA45" s="11">
        <v>2.36890243902439</v>
      </c>
      <c r="BB45" s="11">
        <v>0.40633484162895928</v>
      </c>
      <c r="BC45" s="11">
        <v>0.31995249406175774</v>
      </c>
      <c r="BD45" s="11">
        <v>0.14703354364631938</v>
      </c>
      <c r="BE45" s="27"/>
      <c r="BF45" s="5"/>
    </row>
    <row r="46" spans="2:66" ht="13.5" customHeight="1" x14ac:dyDescent="0.2">
      <c r="B46" s="10">
        <v>269</v>
      </c>
      <c r="C46" s="10">
        <v>10.191000000000001</v>
      </c>
      <c r="D46" s="10">
        <v>269.42462999999998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29.5</v>
      </c>
      <c r="Q46" s="24">
        <v>1.67</v>
      </c>
      <c r="R46" s="24">
        <v>2.4500000000000002</v>
      </c>
      <c r="S46" s="24">
        <v>45.65</v>
      </c>
      <c r="T46" s="24">
        <v>132.22999999999999</v>
      </c>
      <c r="U46" s="10">
        <v>1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360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8.0649999999999995</v>
      </c>
      <c r="AK46" s="10">
        <v>1.9199999999999998E-2</v>
      </c>
      <c r="AL46" s="11">
        <v>0.26950000000000002</v>
      </c>
      <c r="AM46" s="11">
        <v>5.9999999999999995E-4</v>
      </c>
      <c r="AN46" s="11">
        <v>3.4961000000000002</v>
      </c>
      <c r="AO46" s="11">
        <v>5.4000000000000003E-3</v>
      </c>
      <c r="AP46" s="11">
        <v>0.31940000000000002</v>
      </c>
      <c r="AQ46" s="11">
        <v>5.0000000000000001E-4</v>
      </c>
      <c r="AR46" s="11">
        <v>15.2758</v>
      </c>
      <c r="AS46" s="11">
        <v>4.2000000000000003E-2</v>
      </c>
      <c r="AT46" s="11">
        <v>0.26850000000000002</v>
      </c>
      <c r="AU46" s="11">
        <v>6.9999999999999999E-4</v>
      </c>
      <c r="AV46" s="11">
        <v>25.9938</v>
      </c>
      <c r="AW46" s="11">
        <v>6.1999999999999998E-3</v>
      </c>
      <c r="AX46" s="11">
        <v>0.35549999999999998</v>
      </c>
      <c r="AY46" s="11">
        <v>1E-4</v>
      </c>
      <c r="AZ46" s="11">
        <v>5.3489405837901856E-2</v>
      </c>
      <c r="BA46" s="11">
        <v>1.3240223463687149</v>
      </c>
      <c r="BB46" s="11">
        <v>0.13942307692307687</v>
      </c>
      <c r="BC46" s="11">
        <v>0.11610320284697503</v>
      </c>
      <c r="BD46" s="11">
        <v>0.16009220894225049</v>
      </c>
      <c r="BE46" s="27"/>
      <c r="BF46" s="5"/>
    </row>
    <row r="47" spans="2:66" ht="13.5" customHeight="1" x14ac:dyDescent="0.2">
      <c r="B47" s="10">
        <v>269</v>
      </c>
      <c r="C47" s="10">
        <v>10.199</v>
      </c>
      <c r="D47" s="10">
        <v>269.42496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29.5</v>
      </c>
      <c r="Q47" s="24">
        <v>1.67</v>
      </c>
      <c r="R47" s="24">
        <v>2.4500000000000002</v>
      </c>
      <c r="S47" s="24">
        <v>45.57</v>
      </c>
      <c r="T47" s="24">
        <v>132.36000000000001</v>
      </c>
      <c r="U47" s="10">
        <v>1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360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2.7361</v>
      </c>
      <c r="AK47" s="10">
        <v>0.28639999999999999</v>
      </c>
      <c r="AL47" s="11">
        <v>9.1300000000000006E-2</v>
      </c>
      <c r="AM47" s="11">
        <v>9.5999999999999992E-3</v>
      </c>
      <c r="AN47" s="11">
        <v>2.2606000000000002</v>
      </c>
      <c r="AO47" s="11">
        <v>0.1022</v>
      </c>
      <c r="AP47" s="11">
        <v>0.20619999999999999</v>
      </c>
      <c r="AQ47" s="11">
        <v>9.2999999999999992E-3</v>
      </c>
      <c r="AR47" s="11">
        <v>5.2697000000000003</v>
      </c>
      <c r="AS47" s="11">
        <v>0.502</v>
      </c>
      <c r="AT47" s="11">
        <v>9.2499999999999999E-2</v>
      </c>
      <c r="AU47" s="11">
        <v>8.8000000000000005E-3</v>
      </c>
      <c r="AV47" s="11">
        <v>25.3614</v>
      </c>
      <c r="AW47" s="11">
        <v>0.73009999999999997</v>
      </c>
      <c r="AX47" s="11">
        <v>0.3463</v>
      </c>
      <c r="AY47" s="11">
        <v>0.01</v>
      </c>
      <c r="AZ47" s="11">
        <v>0.25357466063348416</v>
      </c>
      <c r="BA47" s="11">
        <v>3.7437837837837837</v>
      </c>
      <c r="BB47" s="11">
        <v>0.57839562443026449</v>
      </c>
      <c r="BC47" s="11">
        <v>0.40551768214742234</v>
      </c>
      <c r="BD47" s="11">
        <v>0.1119002359493248</v>
      </c>
      <c r="BE47" s="27"/>
      <c r="BF47" s="5"/>
    </row>
    <row r="48" spans="2:66" ht="13.5" customHeight="1" x14ac:dyDescent="0.2">
      <c r="B48" s="10">
        <v>269</v>
      </c>
      <c r="C48" s="10">
        <v>10.206</v>
      </c>
      <c r="D48" s="10">
        <v>269.42525000000001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29.5</v>
      </c>
      <c r="Q48" s="24">
        <v>1.67</v>
      </c>
      <c r="R48" s="24">
        <v>2.4500000000000002</v>
      </c>
      <c r="S48" s="24">
        <v>45.51</v>
      </c>
      <c r="T48" s="24">
        <v>132.47999999999999</v>
      </c>
      <c r="U48" s="10">
        <v>1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360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10.226100000000001</v>
      </c>
      <c r="AK48" s="10">
        <v>8.2000000000000007E-3</v>
      </c>
      <c r="AL48" s="11">
        <v>0.3407</v>
      </c>
      <c r="AM48" s="11">
        <v>2.9999999999999997E-4</v>
      </c>
      <c r="AN48" s="11">
        <v>4.0369999999999999</v>
      </c>
      <c r="AO48" s="11">
        <v>1.29E-2</v>
      </c>
      <c r="AP48" s="11">
        <v>0.36759999999999998</v>
      </c>
      <c r="AQ48" s="11">
        <v>1.1999999999999999E-3</v>
      </c>
      <c r="AR48" s="11">
        <v>19.131599999999999</v>
      </c>
      <c r="AS48" s="11">
        <v>2.3199999999999998E-2</v>
      </c>
      <c r="AT48" s="11">
        <v>0.3352</v>
      </c>
      <c r="AU48" s="11">
        <v>4.0000000000000002E-4</v>
      </c>
      <c r="AV48" s="11">
        <v>29.542200000000001</v>
      </c>
      <c r="AW48" s="11">
        <v>8.9399999999999993E-2</v>
      </c>
      <c r="AX48" s="11">
        <v>0.40279999999999999</v>
      </c>
      <c r="AY48" s="11">
        <v>1.1999999999999999E-3</v>
      </c>
      <c r="AZ48" s="11">
        <v>4.5690550363447574E-2</v>
      </c>
      <c r="BA48" s="11">
        <v>1.201670644391408</v>
      </c>
      <c r="BB48" s="11">
        <v>9.1598915989159882E-2</v>
      </c>
      <c r="BC48" s="11">
        <v>8.1906300484652667E-2</v>
      </c>
      <c r="BD48" s="11">
        <v>0.4489543936295235</v>
      </c>
      <c r="BE48" s="27"/>
      <c r="BF48" s="5"/>
    </row>
    <row r="49" spans="2:57" ht="13.5" customHeight="1" x14ac:dyDescent="0.2">
      <c r="B49" s="10">
        <v>269</v>
      </c>
      <c r="C49" s="10">
        <v>10.212999999999999</v>
      </c>
      <c r="D49" s="10">
        <v>269.42554000000001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29.5</v>
      </c>
      <c r="Q49" s="24">
        <v>1.67</v>
      </c>
      <c r="R49" s="24">
        <v>2.4500000000000002</v>
      </c>
      <c r="S49" s="24">
        <v>45.44</v>
      </c>
      <c r="T49" s="24">
        <v>132.6</v>
      </c>
      <c r="U49" s="10">
        <v>1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360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5.1535000000000002</v>
      </c>
      <c r="AK49" s="10">
        <v>0.22770000000000001</v>
      </c>
      <c r="AL49" s="11">
        <v>0.1714</v>
      </c>
      <c r="AM49" s="11">
        <v>7.6E-3</v>
      </c>
      <c r="AN49" s="11">
        <v>3.0567000000000002</v>
      </c>
      <c r="AO49" s="11">
        <v>3.6400000000000002E-2</v>
      </c>
      <c r="AP49" s="11">
        <v>0.27789999999999998</v>
      </c>
      <c r="AQ49" s="11">
        <v>3.3E-3</v>
      </c>
      <c r="AR49" s="11">
        <v>9.6989999999999998</v>
      </c>
      <c r="AS49" s="11">
        <v>0.44790000000000002</v>
      </c>
      <c r="AT49" s="11">
        <v>0.16969999999999999</v>
      </c>
      <c r="AU49" s="11">
        <v>7.7999999999999996E-3</v>
      </c>
      <c r="AV49" s="11">
        <v>28.982700000000001</v>
      </c>
      <c r="AW49" s="11">
        <v>0.27460000000000001</v>
      </c>
      <c r="AX49" s="11">
        <v>0.39460000000000001</v>
      </c>
      <c r="AY49" s="11">
        <v>3.7000000000000002E-3</v>
      </c>
      <c r="AZ49" s="11">
        <v>0.1735315985130112</v>
      </c>
      <c r="BA49" s="11">
        <v>2.3252799057159694</v>
      </c>
      <c r="BB49" s="11">
        <v>0.39854687223108276</v>
      </c>
      <c r="BC49" s="11">
        <v>0.31696889974631215</v>
      </c>
      <c r="BD49" s="11">
        <v>0.14253757336581491</v>
      </c>
      <c r="BE49" s="27"/>
    </row>
    <row r="50" spans="2:57" ht="13.5" customHeight="1" x14ac:dyDescent="0.2">
      <c r="B50" s="10">
        <v>269</v>
      </c>
      <c r="C50" s="10">
        <v>10.119999999999999</v>
      </c>
      <c r="D50" s="10">
        <v>269.42167000000001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29.5</v>
      </c>
      <c r="Q50" s="24">
        <v>1.67</v>
      </c>
      <c r="R50" s="24">
        <v>2.4500000000000002</v>
      </c>
      <c r="S50" s="24">
        <v>46.31</v>
      </c>
      <c r="T50" s="24">
        <v>131.08000000000001</v>
      </c>
      <c r="U50" s="10">
        <v>1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360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7.8097000000000003</v>
      </c>
      <c r="AK50" s="10">
        <v>6.2899999999999998E-2</v>
      </c>
      <c r="AL50" s="11">
        <v>0.26490000000000002</v>
      </c>
      <c r="AM50" s="11">
        <v>2.0999999999999999E-3</v>
      </c>
      <c r="AN50" s="11">
        <v>3.0453999999999999</v>
      </c>
      <c r="AO50" s="11">
        <v>2.1000000000000001E-2</v>
      </c>
      <c r="AP50" s="11">
        <v>0.2828</v>
      </c>
      <c r="AQ50" s="11">
        <v>2E-3</v>
      </c>
      <c r="AR50" s="11">
        <v>14.4381</v>
      </c>
      <c r="AS50" s="11">
        <v>7.7799999999999994E-2</v>
      </c>
      <c r="AT50" s="11">
        <v>0.25769999999999998</v>
      </c>
      <c r="AU50" s="11">
        <v>1.4E-3</v>
      </c>
      <c r="AV50" s="11">
        <v>22.748999999999999</v>
      </c>
      <c r="AW50" s="11">
        <v>8.1100000000000005E-2</v>
      </c>
      <c r="AX50" s="11">
        <v>0.31569999999999998</v>
      </c>
      <c r="AY50" s="11">
        <v>1.1000000000000001E-3</v>
      </c>
      <c r="AZ50" s="11">
        <v>5.4970760233918101E-2</v>
      </c>
      <c r="BA50" s="11">
        <v>1.2250679084206442</v>
      </c>
      <c r="BB50" s="11">
        <v>0.10115102895012208</v>
      </c>
      <c r="BC50" s="11">
        <v>8.1050866405813299E-2</v>
      </c>
      <c r="BD50" s="11">
        <v>0.53179939445936841</v>
      </c>
      <c r="BE50" s="27"/>
    </row>
    <row r="51" spans="2:57" ht="13.5" customHeight="1" x14ac:dyDescent="0.2">
      <c r="B51" s="10">
        <v>269</v>
      </c>
      <c r="C51" s="10">
        <v>9.907</v>
      </c>
      <c r="D51" s="10">
        <v>269.41278999999997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29.5</v>
      </c>
      <c r="Q51" s="24">
        <v>1.67</v>
      </c>
      <c r="R51" s="24">
        <v>2.4500000000000002</v>
      </c>
      <c r="S51" s="24">
        <v>48.38</v>
      </c>
      <c r="T51" s="24">
        <v>127.76</v>
      </c>
      <c r="U51" s="10">
        <v>1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360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19.739000000000001</v>
      </c>
      <c r="AK51" s="26">
        <v>4.4999999999999997E-3</v>
      </c>
      <c r="AL51" s="26">
        <v>0.6905</v>
      </c>
      <c r="AM51" s="26">
        <v>0</v>
      </c>
      <c r="AN51" s="26">
        <v>7.072000000000001</v>
      </c>
      <c r="AO51" s="26">
        <v>2.5000000000000001E-3</v>
      </c>
      <c r="AP51" s="26">
        <v>0.68</v>
      </c>
      <c r="AQ51" s="26">
        <v>0</v>
      </c>
      <c r="AR51" s="26">
        <v>37.563499999999998</v>
      </c>
      <c r="AS51" s="26">
        <v>6.4999999999999997E-3</v>
      </c>
      <c r="AT51" s="26">
        <v>0.6915</v>
      </c>
      <c r="AU51" s="26">
        <v>0</v>
      </c>
      <c r="AV51" s="26">
        <v>46.352800000000002</v>
      </c>
      <c r="AW51" s="26">
        <v>1.04E-2</v>
      </c>
      <c r="AX51" s="26">
        <v>0.66149999999999998</v>
      </c>
      <c r="AY51" s="26">
        <v>1E-4</v>
      </c>
      <c r="AZ51" s="11">
        <v>-1.3790532985464087E-2</v>
      </c>
      <c r="BA51" s="11">
        <v>23.915401301518436</v>
      </c>
      <c r="BB51" s="11">
        <v>-2.2172949002217314E-2</v>
      </c>
      <c r="BC51" s="11">
        <v>-2.4284943335132238E-2</v>
      </c>
      <c r="BD51" s="11">
        <v>0.42911287238808732</v>
      </c>
      <c r="BE51" s="27"/>
    </row>
    <row r="52" spans="2:57" ht="13.5" customHeight="1" x14ac:dyDescent="0.2">
      <c r="B52" s="10">
        <v>269</v>
      </c>
      <c r="C52" s="10">
        <v>9.8949999999999996</v>
      </c>
      <c r="D52" s="10">
        <v>269.41228999999998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29.5</v>
      </c>
      <c r="Q52" s="24">
        <v>1.67</v>
      </c>
      <c r="R52" s="24">
        <v>2.4500000000000002</v>
      </c>
      <c r="S52" s="24">
        <v>48.5</v>
      </c>
      <c r="T52" s="24">
        <v>127.58</v>
      </c>
      <c r="U52" s="10">
        <v>1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360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28.395399999999999</v>
      </c>
      <c r="AK52" s="10">
        <v>4.6699999999999998E-2</v>
      </c>
      <c r="AL52" s="11">
        <v>0.99480000000000002</v>
      </c>
      <c r="AM52" s="11">
        <v>1.6000000000000001E-3</v>
      </c>
      <c r="AN52" s="11">
        <v>10.3226</v>
      </c>
      <c r="AO52" s="11">
        <v>1.12E-2</v>
      </c>
      <c r="AP52" s="11">
        <v>0.99450000000000005</v>
      </c>
      <c r="AQ52" s="11">
        <v>1.1000000000000001E-3</v>
      </c>
      <c r="AR52" s="11">
        <v>53.930599999999998</v>
      </c>
      <c r="AS52" s="11">
        <v>7.1900000000000006E-2</v>
      </c>
      <c r="AT52" s="11">
        <v>0.99480000000000002</v>
      </c>
      <c r="AU52" s="11">
        <v>1.2999999999999999E-3</v>
      </c>
      <c r="AV52" s="11">
        <v>69.575999999999993</v>
      </c>
      <c r="AW52" s="11">
        <v>0.13800000000000001</v>
      </c>
      <c r="AX52" s="11">
        <v>0.99450000000000005</v>
      </c>
      <c r="AY52" s="11">
        <v>2E-3</v>
      </c>
      <c r="AZ52" s="25">
        <v>0.74160748749039407</v>
      </c>
      <c r="BA52" s="25">
        <v>1.2901024650198587</v>
      </c>
      <c r="BB52" s="25">
        <v>0.12667663104643798</v>
      </c>
      <c r="BC52" s="25">
        <v>0.18924879804784578</v>
      </c>
      <c r="BD52" s="25">
        <v>12.434735915176612</v>
      </c>
      <c r="BE52" s="27"/>
    </row>
    <row r="53" spans="2:57" ht="13.5" customHeight="1" x14ac:dyDescent="0.2">
      <c r="B53" s="10">
        <v>269</v>
      </c>
      <c r="C53" s="10">
        <v>10.109</v>
      </c>
      <c r="D53" s="10">
        <v>269.42120999999997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29.5</v>
      </c>
      <c r="Q53" s="24">
        <v>1.67</v>
      </c>
      <c r="R53" s="24">
        <v>2.4500000000000002</v>
      </c>
      <c r="S53" s="24">
        <v>46.42</v>
      </c>
      <c r="T53" s="24">
        <v>130.9</v>
      </c>
      <c r="U53" s="10">
        <v>1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360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29.4008</v>
      </c>
      <c r="AK53" s="10">
        <v>9.5100000000000004E-2</v>
      </c>
      <c r="AL53" s="11">
        <v>0.99970000000000003</v>
      </c>
      <c r="AM53" s="11">
        <v>3.2000000000000002E-3</v>
      </c>
      <c r="AN53" s="11">
        <v>10.737</v>
      </c>
      <c r="AO53" s="11">
        <v>4.0300000000000002E-2</v>
      </c>
      <c r="AP53" s="11">
        <v>0.99950000000000006</v>
      </c>
      <c r="AQ53" s="11">
        <v>3.7000000000000002E-3</v>
      </c>
      <c r="AR53" s="11">
        <v>55.868299999999998</v>
      </c>
      <c r="AS53" s="11">
        <v>0.2079</v>
      </c>
      <c r="AT53" s="11">
        <v>0.99970000000000003</v>
      </c>
      <c r="AU53" s="11">
        <v>3.7000000000000002E-3</v>
      </c>
      <c r="AV53" s="11">
        <v>71.847399999999993</v>
      </c>
      <c r="AW53" s="11">
        <v>0.27889999999999998</v>
      </c>
      <c r="AX53" s="11">
        <v>0.99950000000000006</v>
      </c>
      <c r="AY53" s="11">
        <v>3.8999999999999998E-3</v>
      </c>
      <c r="AZ53" s="25">
        <v>0.73997510425697832</v>
      </c>
      <c r="BA53" s="25">
        <v>1.2860137143961781</v>
      </c>
      <c r="BB53" s="25">
        <v>0.12511461002836766</v>
      </c>
      <c r="BC53" s="25">
        <v>0.186940054923071</v>
      </c>
      <c r="BD53" s="25">
        <v>12.474299060009137</v>
      </c>
      <c r="BE53" s="27"/>
    </row>
    <row r="54" spans="2:57" ht="13.5" customHeight="1" x14ac:dyDescent="0.2">
      <c r="B54" s="10">
        <v>269</v>
      </c>
      <c r="C54" s="10">
        <v>10.388</v>
      </c>
      <c r="D54" s="10">
        <v>269.43283000000002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29.5</v>
      </c>
      <c r="Q54" s="24">
        <v>1.67</v>
      </c>
      <c r="R54" s="24">
        <v>2.4500000000000002</v>
      </c>
      <c r="S54" s="24">
        <v>43.86</v>
      </c>
      <c r="T54" s="24">
        <v>135.58000000000001</v>
      </c>
      <c r="U54" s="10">
        <v>1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360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31.325399999999998</v>
      </c>
      <c r="AK54" s="10">
        <v>1.4999999999999999E-2</v>
      </c>
      <c r="AL54" s="11">
        <v>1.0055000000000001</v>
      </c>
      <c r="AM54" s="11">
        <v>5.0000000000000001E-4</v>
      </c>
      <c r="AN54" s="11">
        <v>11.494899999999999</v>
      </c>
      <c r="AO54" s="11">
        <v>8.9999999999999998E-4</v>
      </c>
      <c r="AP54" s="11">
        <v>1.0053000000000001</v>
      </c>
      <c r="AQ54" s="11">
        <v>1E-4</v>
      </c>
      <c r="AR54" s="11">
        <v>59.6477</v>
      </c>
      <c r="AS54" s="11">
        <v>2.2200000000000001E-2</v>
      </c>
      <c r="AT54" s="11">
        <v>1.0055000000000001</v>
      </c>
      <c r="AU54" s="11">
        <v>4.0000000000000002E-4</v>
      </c>
      <c r="AV54" s="11">
        <v>76.489900000000006</v>
      </c>
      <c r="AW54" s="11">
        <v>2.07E-2</v>
      </c>
      <c r="AX54" s="11">
        <v>1.0053000000000001</v>
      </c>
      <c r="AY54" s="11">
        <v>2.9999999999999997E-4</v>
      </c>
      <c r="AZ54" s="25">
        <v>0.73870714032423779</v>
      </c>
      <c r="BA54" s="25">
        <v>1.2823612645583988</v>
      </c>
      <c r="BB54" s="25">
        <v>0.12371453588134361</v>
      </c>
      <c r="BC54" s="25">
        <v>0.18489273816284832</v>
      </c>
      <c r="BD54" s="25">
        <v>12.513547011083778</v>
      </c>
      <c r="BE54" s="27"/>
    </row>
  </sheetData>
  <autoFilter ref="B9:BB54" xr:uid="{8C05FEA3-5750-4F9D-A98C-87929E3187A1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0889-A84F-44C4-A5F7-4C71A5398CF1}">
  <sheetPr codeName="Sheet9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272</v>
      </c>
      <c r="C10" s="10">
        <v>10.206</v>
      </c>
      <c r="D10" s="10">
        <v>272.42525000000001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31.2</v>
      </c>
      <c r="Q10" s="24">
        <v>1.95</v>
      </c>
      <c r="R10" s="24">
        <v>2.6</v>
      </c>
      <c r="S10" s="24">
        <v>46.28</v>
      </c>
      <c r="T10" s="24">
        <v>133.75</v>
      </c>
      <c r="U10" s="10">
        <v>1</v>
      </c>
      <c r="V10" s="10">
        <v>0</v>
      </c>
      <c r="W10" s="10">
        <v>1</v>
      </c>
      <c r="X10" s="10">
        <v>0</v>
      </c>
      <c r="Y10" s="10">
        <v>0</v>
      </c>
      <c r="Z10" s="10">
        <v>1</v>
      </c>
      <c r="AA10" s="10">
        <v>45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2.1358000000000001</v>
      </c>
      <c r="AK10" s="10">
        <v>3.5000000000000003E-2</v>
      </c>
      <c r="AL10" s="11">
        <v>7.0900000000000005E-2</v>
      </c>
      <c r="AM10" s="11">
        <v>1.1999999999999999E-3</v>
      </c>
      <c r="AN10" s="11">
        <v>2.1829000000000001</v>
      </c>
      <c r="AO10" s="11">
        <v>7.7100000000000002E-2</v>
      </c>
      <c r="AP10" s="11">
        <v>0.19359999999999999</v>
      </c>
      <c r="AQ10" s="11">
        <v>6.7999999999999996E-3</v>
      </c>
      <c r="AR10" s="11">
        <v>4.0217000000000001</v>
      </c>
      <c r="AS10" s="11">
        <v>6.0299999999999999E-2</v>
      </c>
      <c r="AT10" s="11">
        <v>7.0199999999999999E-2</v>
      </c>
      <c r="AU10" s="11">
        <v>1.1000000000000001E-3</v>
      </c>
      <c r="AV10" s="11">
        <v>25.353100000000001</v>
      </c>
      <c r="AW10" s="11">
        <v>1.0962000000000001</v>
      </c>
      <c r="AX10" s="11">
        <v>0.34189999999999998</v>
      </c>
      <c r="AY10" s="11">
        <v>1.4800000000000001E-2</v>
      </c>
      <c r="AZ10" s="11">
        <v>0.27693744164332401</v>
      </c>
      <c r="BA10" s="11">
        <v>4.8703703703703702</v>
      </c>
      <c r="BB10" s="11">
        <v>0.65930599369085174</v>
      </c>
      <c r="BC10" s="11">
        <v>0.44682600592040345</v>
      </c>
      <c r="BD10" s="11">
        <v>1.3989147890715285E-2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9.3312499999999979E-2</v>
      </c>
      <c r="BJ10" s="4">
        <f>DSTDEV(PlotSort,"PhxRed",$BI$35:$BI$38)/SQRT($BH10)</f>
        <v>3.1445188808362453E-3</v>
      </c>
      <c r="BK10" s="4">
        <f>DAVERAGE(PlotSort,"PhxRedEdge",$BI$35:$BI$38)</f>
        <v>0.20377187500000002</v>
      </c>
      <c r="BL10" s="4">
        <f>DSTDEV(PlotSort,"PhxRedEdge",$BI$35:$BI$38)/SQRT($BH10)</f>
        <v>2.3172183093192475E-3</v>
      </c>
      <c r="BM10" s="4">
        <f>DAVERAGE(PlotSort,"TMRed",$BI$35:$BI$38)</f>
        <v>9.3246875000000007E-2</v>
      </c>
      <c r="BN10" s="4">
        <f>DSTDEV(PlotSort,"TMRed",$BI$35:$BI$38)/SQRT($BH10)</f>
        <v>3.091501045970683E-3</v>
      </c>
      <c r="BO10" s="4">
        <f>DAVERAGE(PlotSort,"TMNIR",$BI$35:$BI$38)</f>
        <v>0.32999687499999991</v>
      </c>
      <c r="BP10" s="4">
        <f>DSTDEV(PlotSort,"TMNIR",$BI$35:$BI$38)/SQRT($BH10)</f>
        <v>3.0727814064909677E-3</v>
      </c>
      <c r="BQ10" s="4">
        <f>DAVERAGE(PlotSort,"NDRE",$BI$35:$BI$38)</f>
        <v>0.23660295306325724</v>
      </c>
      <c r="BR10" s="4">
        <f>DSTDEV(PlotSort,"NDRE",$BI$35:$BI$38)/SQRT($BH10)</f>
        <v>4.7397015416385021E-3</v>
      </c>
      <c r="BS10" s="4">
        <f>DAVERAGE(PlotSort,"rvi",$BI$35:$BI$38)</f>
        <v>3.6818015365812817</v>
      </c>
      <c r="BT10" s="4">
        <f>DSTDEV(PlotSort,"rvi",$BI$35:$BI$38)/SQRT($BH10)</f>
        <v>0.15116267608997802</v>
      </c>
      <c r="BU10" s="17">
        <f>DAVERAGE(PlotSort,"ndvi",$BI$35:$BI$38)</f>
        <v>0.56080691362620416</v>
      </c>
      <c r="BV10" s="4">
        <f>DSTDEV(PlotSort,"ndvi",$BI$35:$BI$38)/SQRT($BH10)</f>
        <v>1.2360378434997947E-2</v>
      </c>
      <c r="BW10" s="17">
        <f>DAVERAGE(PlotSort,"SAVI",$BI$35:$BI$38)</f>
        <v>0.38486020004838917</v>
      </c>
      <c r="BX10" s="4">
        <f>DSTDEV(PlotSort,"SAVI",$BI$35:$BI$38)/SQRT($BH10)</f>
        <v>7.9441174774070519E-3</v>
      </c>
      <c r="BY10" s="17">
        <f>DAVERAGE(PlotSort,"CCCI",$BI$35:$BI$38)</f>
        <v>4.6938726624139282E-2</v>
      </c>
      <c r="BZ10" s="4">
        <f>DSTDEV(PlotSort,"CCCI",$BI$35:$BI$38)/SQRT($BH10)</f>
        <v>1.6019546385794878E-2</v>
      </c>
    </row>
    <row r="11" spans="1:78" ht="13.5" customHeight="1" x14ac:dyDescent="0.2">
      <c r="B11" s="10">
        <v>272</v>
      </c>
      <c r="C11" s="10">
        <v>10.199</v>
      </c>
      <c r="D11" s="10">
        <v>272.42496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31.2</v>
      </c>
      <c r="Q11" s="24">
        <v>1.95</v>
      </c>
      <c r="R11" s="24">
        <v>2.6</v>
      </c>
      <c r="S11" s="24">
        <v>46.34</v>
      </c>
      <c r="T11" s="24">
        <v>133.63999999999999</v>
      </c>
      <c r="U11" s="10">
        <v>1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45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2.5059999999999998</v>
      </c>
      <c r="AK11" s="10">
        <v>0.1598</v>
      </c>
      <c r="AL11" s="11">
        <v>8.3299999999999999E-2</v>
      </c>
      <c r="AM11" s="11">
        <v>5.3E-3</v>
      </c>
      <c r="AN11" s="11">
        <v>2.4352</v>
      </c>
      <c r="AO11" s="11">
        <v>2.1700000000000001E-2</v>
      </c>
      <c r="AP11" s="11">
        <v>0.2162</v>
      </c>
      <c r="AQ11" s="11">
        <v>1.9E-3</v>
      </c>
      <c r="AR11" s="11">
        <v>4.7859999999999996</v>
      </c>
      <c r="AS11" s="11">
        <v>0.4224</v>
      </c>
      <c r="AT11" s="11">
        <v>8.3599999999999994E-2</v>
      </c>
      <c r="AU11" s="11">
        <v>7.4000000000000003E-3</v>
      </c>
      <c r="AV11" s="11">
        <v>26.501300000000001</v>
      </c>
      <c r="AW11" s="11">
        <v>0.84240000000000004</v>
      </c>
      <c r="AX11" s="11">
        <v>0.3579</v>
      </c>
      <c r="AY11" s="11">
        <v>1.14E-2</v>
      </c>
      <c r="AZ11" s="11">
        <v>0.24682111130465073</v>
      </c>
      <c r="BA11" s="11">
        <v>4.2811004784688995</v>
      </c>
      <c r="BB11" s="11">
        <v>0.62129105322763301</v>
      </c>
      <c r="BC11" s="11">
        <v>0.4370154009559214</v>
      </c>
      <c r="BD11" s="11">
        <v>-8.1884378231721178E-2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9.6243750000000017E-2</v>
      </c>
      <c r="BJ11" s="4">
        <f>DSTDEV(PlotSort,"PhxRed",$BI$31:$BI$32)/SQRT($BH11)</f>
        <v>4.7477886848335069E-3</v>
      </c>
      <c r="BK11" s="4">
        <f>DAVERAGE(PlotSort,"PhxRedEdge",$BI$31:$BI$32)</f>
        <v>0.20419375000000001</v>
      </c>
      <c r="BL11" s="4">
        <f>DSTDEV(PlotSort,"PhxRedEdge",$BI$31:$BI$32)/SQRT($BH11)</f>
        <v>3.448604412778208E-3</v>
      </c>
      <c r="BM11" s="4">
        <f>DAVERAGE(PlotSort,"TMRed",$BI$31:$BI$32)</f>
        <v>9.601875E-2</v>
      </c>
      <c r="BN11" s="4">
        <f>DSTDEV(PlotSort,"TMRed",$BI$31:$BI$32)/SQRT($BH11)</f>
        <v>4.7284971075208914E-3</v>
      </c>
      <c r="BO11" s="4">
        <f>DAVERAGE(PlotSort,"TMNIR",$BI$31:$BI$32)</f>
        <v>0.32793749999999999</v>
      </c>
      <c r="BP11" s="4">
        <f>DSTDEV(PlotSort,"TMNIR",$BI$31:$BI$32)/SQRT($BH11)</f>
        <v>4.0436769055732756E-3</v>
      </c>
      <c r="BQ11" s="4">
        <f>DAVERAGE(PlotSort,"NDRE",$BI$31:$BI$32)</f>
        <v>0.23283043946876653</v>
      </c>
      <c r="BR11" s="4">
        <f>DSTDEV(PlotSort,"NDRE",$BI$31:$BI$32)/SQRT($BH11)</f>
        <v>6.768460579994231E-3</v>
      </c>
      <c r="BS11" s="4">
        <f>DAVERAGE(PlotSort,"rvi",$BI$31:$BI$32)</f>
        <v>3.5555288915324339</v>
      </c>
      <c r="BT11" s="4">
        <f>DSTDEV(PlotSort,"rvi",$BI$31:$BI$32)/SQRT($BH11)</f>
        <v>0.20142567763554403</v>
      </c>
      <c r="BU11" s="17">
        <f>DAVERAGE(PlotSort,"ndvi",$BI$31:$BI$32)</f>
        <v>0.5490512298682988</v>
      </c>
      <c r="BV11" s="4">
        <f>DSTDEV(PlotSort,"ndvi",$BI$31:$BI$32)/SQRT($BH11)</f>
        <v>1.8261017883277622E-2</v>
      </c>
      <c r="BW11" s="17">
        <f>DAVERAGE(PlotSort,"SAVI",$BI$31:$BI$32)</f>
        <v>0.37688879531042513</v>
      </c>
      <c r="BX11" s="4">
        <f>DSTDEV(PlotSort,"SAVI",$BI$31:$BI$32)/SQRT($BH11)</f>
        <v>1.1314959500005972E-2</v>
      </c>
      <c r="BY11" s="17">
        <f>DAVERAGE(PlotSort,"CCCI",$BI$31:$BI$32)</f>
        <v>5.9906636545564926E-2</v>
      </c>
      <c r="BZ11" s="4">
        <f>DSTDEV(PlotSort,"CCCI",$BI$31:$BI$32)/SQRT($BH11)</f>
        <v>2.1950919418347172E-2</v>
      </c>
    </row>
    <row r="12" spans="1:78" ht="13.5" customHeight="1" x14ac:dyDescent="0.2">
      <c r="B12" s="10">
        <v>272</v>
      </c>
      <c r="C12" s="10">
        <v>10.191000000000001</v>
      </c>
      <c r="D12" s="10">
        <v>272.42462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31.2</v>
      </c>
      <c r="Q12" s="24">
        <v>1.95</v>
      </c>
      <c r="R12" s="24">
        <v>2.6</v>
      </c>
      <c r="S12" s="24">
        <v>46.41</v>
      </c>
      <c r="T12" s="24">
        <v>133.51</v>
      </c>
      <c r="U12" s="10">
        <v>1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45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2.2883</v>
      </c>
      <c r="AK12" s="10">
        <v>0.1162</v>
      </c>
      <c r="AL12" s="11">
        <v>7.6200000000000004E-2</v>
      </c>
      <c r="AM12" s="11">
        <v>3.8999999999999998E-3</v>
      </c>
      <c r="AN12" s="11">
        <v>2.2443</v>
      </c>
      <c r="AO12" s="11">
        <v>8.4699999999999998E-2</v>
      </c>
      <c r="AP12" s="11">
        <v>0.1996</v>
      </c>
      <c r="AQ12" s="11">
        <v>7.4999999999999997E-3</v>
      </c>
      <c r="AR12" s="11">
        <v>4.3872999999999998</v>
      </c>
      <c r="AS12" s="11">
        <v>6.4799999999999996E-2</v>
      </c>
      <c r="AT12" s="11">
        <v>7.6799999999999993E-2</v>
      </c>
      <c r="AU12" s="11">
        <v>1.1000000000000001E-3</v>
      </c>
      <c r="AV12" s="11">
        <v>24.394200000000001</v>
      </c>
      <c r="AW12" s="11">
        <v>1.3187</v>
      </c>
      <c r="AX12" s="11">
        <v>0.32990000000000003</v>
      </c>
      <c r="AY12" s="11">
        <v>1.78E-2</v>
      </c>
      <c r="AZ12" s="11">
        <v>0.24608120868744099</v>
      </c>
      <c r="BA12" s="11">
        <v>4.295572916666667</v>
      </c>
      <c r="BB12" s="11">
        <v>0.62232603884927473</v>
      </c>
      <c r="BC12" s="11">
        <v>0.41871622366824751</v>
      </c>
      <c r="BD12" s="11">
        <v>-9.051718373565984E-2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9.038125000000001E-2</v>
      </c>
      <c r="BJ12" s="4">
        <f>DSTDEV(PlotSort,"PhxRed",$BJ$31:$BJ$32)/SQRT($BH12)</f>
        <v>4.1452705857599401E-3</v>
      </c>
      <c r="BK12" s="4">
        <f>DAVERAGE(PlotSort,"PhxRedEdge",$BJ$31:$BJ$32)</f>
        <v>0.20334999999999998</v>
      </c>
      <c r="BL12" s="4">
        <f>DSTDEV(PlotSort,"PhxRedEdge",$BJ$31:$BJ$32)/SQRT($BH12)</f>
        <v>3.2058280261631836E-3</v>
      </c>
      <c r="BM12" s="4">
        <f>DAVERAGE(PlotSort,"TMRed",$BJ$31:$BJ$32)</f>
        <v>9.0475E-2</v>
      </c>
      <c r="BN12" s="4">
        <f>DSTDEV(PlotSort,"TMRed",$BJ$31:$BJ$32)/SQRT($BH12)</f>
        <v>4.0150601904994461E-3</v>
      </c>
      <c r="BO12" s="4">
        <f>DAVERAGE(PlotSort,"TMNIR",$BJ$31:$BJ$32)</f>
        <v>0.33205625000000005</v>
      </c>
      <c r="BP12" s="4">
        <f>DSTDEV(PlotSort,"TMNIR",$BJ$31:$BJ$32)/SQRT($BH12)</f>
        <v>4.7021357625196946E-3</v>
      </c>
      <c r="BQ12" s="4">
        <f>DAVERAGE(PlotSort,"NDRE",$BJ$31:$BJ$32)</f>
        <v>0.24037546665774787</v>
      </c>
      <c r="BR12" s="4">
        <f>DSTDEV(PlotSort,"NDRE",$BJ$31:$BJ$32)/SQRT($BH12)</f>
        <v>6.7189839839616496E-3</v>
      </c>
      <c r="BS12" s="4">
        <f>DAVERAGE(PlotSort,"rvi",$BJ$31:$BJ$32)</f>
        <v>3.8080741816301256</v>
      </c>
      <c r="BT12" s="4">
        <f>DSTDEV(PlotSort,"rvi",$BJ$31:$BJ$32)/SQRT($BH12)</f>
        <v>0.22748413452474392</v>
      </c>
      <c r="BU12" s="17">
        <f>DAVERAGE(PlotSort,"ndvi",$BJ$31:$BJ$32)</f>
        <v>0.57256259738410975</v>
      </c>
      <c r="BV12" s="4">
        <f>DSTDEV(PlotSort,"ndvi",$BJ$31:$BJ$32)/SQRT($BH12)</f>
        <v>1.6721107220639443E-2</v>
      </c>
      <c r="BW12" s="17">
        <f>DAVERAGE(PlotSort,"SAVI",$BJ$31:$BJ$32)</f>
        <v>0.39283160478635321</v>
      </c>
      <c r="BX12" s="4">
        <f>DSTDEV(PlotSort,"SAVI",$BJ$31:$BJ$32)/SQRT($BH12)</f>
        <v>1.1151223969848368E-2</v>
      </c>
      <c r="BY12" s="17">
        <f>DAVERAGE(PlotSort,"CCCI",$BJ$31:$BJ$32)</f>
        <v>3.3970816702713638E-2</v>
      </c>
      <c r="BZ12" s="4">
        <f>DSTDEV(PlotSort,"CCCI",$BJ$31:$BJ$32)/SQRT($BH12)</f>
        <v>2.358930180129587E-2</v>
      </c>
    </row>
    <row r="13" spans="1:78" ht="13.5" customHeight="1" x14ac:dyDescent="0.2">
      <c r="B13" s="10">
        <v>272</v>
      </c>
      <c r="C13" s="10">
        <v>10.183999999999999</v>
      </c>
      <c r="D13" s="10">
        <v>272.42433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31.2</v>
      </c>
      <c r="Q13" s="24">
        <v>1.95</v>
      </c>
      <c r="R13" s="24">
        <v>2.6</v>
      </c>
      <c r="S13" s="24">
        <v>46.48</v>
      </c>
      <c r="T13" s="24">
        <v>133.38999999999999</v>
      </c>
      <c r="U13" s="10">
        <v>1</v>
      </c>
      <c r="V13" s="10">
        <v>0</v>
      </c>
      <c r="W13" s="10">
        <v>1</v>
      </c>
      <c r="X13" s="10">
        <v>0</v>
      </c>
      <c r="Y13" s="10">
        <v>0</v>
      </c>
      <c r="Z13" s="10">
        <v>1</v>
      </c>
      <c r="AA13" s="10">
        <v>45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3.1526999999999998</v>
      </c>
      <c r="AK13" s="10">
        <v>5.62E-2</v>
      </c>
      <c r="AL13" s="11">
        <v>0.1051</v>
      </c>
      <c r="AM13" s="11">
        <v>1.9E-3</v>
      </c>
      <c r="AN13" s="11">
        <v>2.4897</v>
      </c>
      <c r="AO13" s="11">
        <v>0.14399999999999999</v>
      </c>
      <c r="AP13" s="11">
        <v>0.22170000000000001</v>
      </c>
      <c r="AQ13" s="11">
        <v>1.2800000000000001E-2</v>
      </c>
      <c r="AR13" s="11">
        <v>5.8146000000000004</v>
      </c>
      <c r="AS13" s="11">
        <v>2.3199999999999998E-2</v>
      </c>
      <c r="AT13" s="11">
        <v>0.1018</v>
      </c>
      <c r="AU13" s="11">
        <v>4.0000000000000002E-4</v>
      </c>
      <c r="AV13" s="11">
        <v>25.0806</v>
      </c>
      <c r="AW13" s="11">
        <v>0.91100000000000003</v>
      </c>
      <c r="AX13" s="11">
        <v>0.33960000000000001</v>
      </c>
      <c r="AY13" s="11">
        <v>1.23E-2</v>
      </c>
      <c r="AZ13" s="11">
        <v>0.21004810261892037</v>
      </c>
      <c r="BA13" s="11">
        <v>3.3359528487229864</v>
      </c>
      <c r="BB13" s="11">
        <v>0.53874037154508381</v>
      </c>
      <c r="BC13" s="11">
        <v>0.37890376035691525</v>
      </c>
      <c r="BD13" s="11">
        <v>-9.1764552885227849E-2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9.031249999999999E-2</v>
      </c>
      <c r="BJ13" s="4">
        <f>DSTDEV(PlotSort,"PhxRed",$BL$35:$BL$36)/SQRT($BH13)</f>
        <v>6.2256794666468909E-3</v>
      </c>
      <c r="BK13" s="4">
        <f>DAVERAGE(PlotSort,"PhxRedEdge",$BL$35:$BL$36)</f>
        <v>0.20473750000000002</v>
      </c>
      <c r="BL13" s="4">
        <f>DSTDEV(PlotSort,"PhxRedEdge",$BL$35:$BL$36)/SQRT($BH13)</f>
        <v>5.5478740297522965E-3</v>
      </c>
      <c r="BM13" s="4">
        <f>DAVERAGE(PlotSort,"TMRed",$BL$35:$BL$36)</f>
        <v>9.0625000000000011E-2</v>
      </c>
      <c r="BN13" s="4">
        <f>DSTDEV(PlotSort,"TMRed",$BL$35:$BL$36)/SQRT($BH13)</f>
        <v>6.4217473701255225E-3</v>
      </c>
      <c r="BO13" s="4">
        <f>DAVERAGE(PlotSort,"TMNIR",$BL$35:$BL$36)</f>
        <v>0.3379125</v>
      </c>
      <c r="BP13" s="4">
        <f>DSTDEV(PlotSort,"TMNIR",$BL$35:$BL$36)/SQRT($BH13)</f>
        <v>5.8151721968116655E-3</v>
      </c>
      <c r="BQ13" s="4">
        <f>DAVERAGE(PlotSort,"NDRE",$BL$35:$BL$36)</f>
        <v>0.24590700692462791</v>
      </c>
      <c r="BR13" s="4">
        <f>DSTDEV(PlotSort,"NDRE",$BL$35:$BL$36)/SQRT($BH13)</f>
        <v>9.9042864211656076E-3</v>
      </c>
      <c r="BS13" s="4">
        <f>DAVERAGE(PlotSort,"rvi",$BL$35:$BL$36)</f>
        <v>3.848920373104427</v>
      </c>
      <c r="BT13" s="4">
        <f>DSTDEV(PlotSort,"rvi",$BL$35:$BL$36)/SQRT($BH13)</f>
        <v>0.25646257817601537</v>
      </c>
      <c r="BU13" s="17">
        <f>DAVERAGE(PlotSort,"ndvi",$BL$35:$BL$36)</f>
        <v>0.57903100719908729</v>
      </c>
      <c r="BV13" s="4">
        <f>DSTDEV(PlotSort,"ndvi",$BL$35:$BL$36)/SQRT($BH13)</f>
        <v>2.3137402012581507E-2</v>
      </c>
      <c r="BW13" s="17">
        <f>DAVERAGE(PlotSort,"SAVI",$BL$35:$BL$36)</f>
        <v>0.39982030966853643</v>
      </c>
      <c r="BX13" s="4">
        <f>DSTDEV(PlotSort,"SAVI",$BL$35:$BL$36)/SQRT($BH13)</f>
        <v>1.4121666400684213E-2</v>
      </c>
      <c r="BY13" s="17">
        <f>DAVERAGE(PlotSort,"CCCI",$BL$35:$BL$36)</f>
        <v>5.2395663450622895E-2</v>
      </c>
      <c r="BZ13" s="4">
        <f>DSTDEV(PlotSort,"CCCI",$BL$35:$BL$36)/SQRT($BH13)</f>
        <v>2.3000627650507036E-2</v>
      </c>
    </row>
    <row r="14" spans="1:78" ht="13.5" customHeight="1" x14ac:dyDescent="0.2">
      <c r="B14" s="10">
        <v>272</v>
      </c>
      <c r="C14" s="10">
        <v>10.176</v>
      </c>
      <c r="D14" s="10">
        <v>272.42399999999998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31.2</v>
      </c>
      <c r="Q14" s="24">
        <v>1.95</v>
      </c>
      <c r="R14" s="24">
        <v>2.6</v>
      </c>
      <c r="S14" s="24">
        <v>46.55</v>
      </c>
      <c r="T14" s="24">
        <v>133.26</v>
      </c>
      <c r="U14" s="10">
        <v>1</v>
      </c>
      <c r="V14" s="10">
        <v>0</v>
      </c>
      <c r="W14" s="10">
        <v>1</v>
      </c>
      <c r="X14" s="10">
        <v>0</v>
      </c>
      <c r="Y14" s="10">
        <v>0</v>
      </c>
      <c r="Z14" s="10">
        <v>1</v>
      </c>
      <c r="AA14" s="10">
        <v>45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3.1362999999999999</v>
      </c>
      <c r="AK14" s="10">
        <v>5.62E-2</v>
      </c>
      <c r="AL14" s="11">
        <v>0.1047</v>
      </c>
      <c r="AM14" s="11">
        <v>1.9E-3</v>
      </c>
      <c r="AN14" s="11">
        <v>2.4758</v>
      </c>
      <c r="AO14" s="11">
        <v>9.4299999999999995E-2</v>
      </c>
      <c r="AP14" s="11">
        <v>0.2208</v>
      </c>
      <c r="AQ14" s="11">
        <v>8.3999999999999995E-3</v>
      </c>
      <c r="AR14" s="11">
        <v>5.9615999999999998</v>
      </c>
      <c r="AS14" s="11">
        <v>0.13189999999999999</v>
      </c>
      <c r="AT14" s="11">
        <v>0.1046</v>
      </c>
      <c r="AU14" s="11">
        <v>2.3E-3</v>
      </c>
      <c r="AV14" s="11">
        <v>25.197099999999999</v>
      </c>
      <c r="AW14" s="11">
        <v>0.83620000000000005</v>
      </c>
      <c r="AX14" s="11">
        <v>0.3417</v>
      </c>
      <c r="AY14" s="11">
        <v>1.1299999999999999E-2</v>
      </c>
      <c r="AZ14" s="11">
        <v>0.21493333333333334</v>
      </c>
      <c r="BA14" s="11">
        <v>3.266730401529637</v>
      </c>
      <c r="BB14" s="11">
        <v>0.53125700201658077</v>
      </c>
      <c r="BC14" s="11">
        <v>0.37583218852372391</v>
      </c>
      <c r="BD14" s="11">
        <v>-2.5672707881260422E-2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9.3437500000000007E-2</v>
      </c>
      <c r="BJ14" s="4">
        <f>DSTDEV(PlotSort,"PhxRed",$BM$35:$BM$36)/SQRT($BH14)</f>
        <v>4.8333380028713034E-3</v>
      </c>
      <c r="BK14" s="4">
        <f>DAVERAGE(PlotSort,"PhxRedEdge",$BM$35:$BM$36)</f>
        <v>0.202125</v>
      </c>
      <c r="BL14" s="4">
        <f>DSTDEV(PlotSort,"PhxRedEdge",$BM$35:$BM$36)/SQRT($BH14)</f>
        <v>3.0702402186148238E-3</v>
      </c>
      <c r="BM14" s="4">
        <f>DAVERAGE(PlotSort,"TMRed",$BM$35:$BM$36)</f>
        <v>9.302500000000001E-2</v>
      </c>
      <c r="BN14" s="4">
        <f>DSTDEV(PlotSort,"TMRed",$BM$35:$BM$36)/SQRT($BH14)</f>
        <v>4.6489559759871355E-3</v>
      </c>
      <c r="BO14" s="4">
        <f>DAVERAGE(PlotSort,"TMNIR",$BM$35:$BM$36)</f>
        <v>0.32773750000000007</v>
      </c>
      <c r="BP14" s="4">
        <f>DSTDEV(PlotSort,"TMNIR",$BM$35:$BM$36)/SQRT($BH14)</f>
        <v>4.5285655841557611E-3</v>
      </c>
      <c r="BQ14" s="4">
        <f>DAVERAGE(PlotSort,"NDRE",$BM$35:$BM$36)</f>
        <v>0.23700413114052404</v>
      </c>
      <c r="BR14" s="4">
        <f>DSTDEV(PlotSort,"NDRE",$BM$35:$BM$36)/SQRT($BH14)</f>
        <v>7.4192454909864872E-3</v>
      </c>
      <c r="BS14" s="4">
        <f>DAVERAGE(PlotSort,"rvi",$BM$35:$BM$36)</f>
        <v>3.7070548539630384</v>
      </c>
      <c r="BT14" s="4">
        <f>DSTDEV(PlotSort,"rvi",$BM$35:$BM$36)/SQRT($BH14)</f>
        <v>0.26179678574209492</v>
      </c>
      <c r="BU14" s="17">
        <f>DAVERAGE(PlotSort,"ndvi",$BM$35:$BM$36)</f>
        <v>0.55899557789313192</v>
      </c>
      <c r="BV14" s="4">
        <f>DSTDEV(PlotSort,"ndvi",$BM$35:$BM$36)/SQRT($BH14)</f>
        <v>1.9837780557384284E-2</v>
      </c>
      <c r="BW14" s="17">
        <f>DAVERAGE(PlotSort,"SAVI",$BM$35:$BM$36)</f>
        <v>0.38254944824801285</v>
      </c>
      <c r="BX14" s="4">
        <f>DSTDEV(PlotSort,"SAVI",$BM$35:$BM$36)/SQRT($BH14)</f>
        <v>1.2972132338863731E-2</v>
      </c>
      <c r="BY14" s="17">
        <f>DAVERAGE(PlotSort,"CCCI",$BM$35:$BM$36)</f>
        <v>5.7934746443649307E-2</v>
      </c>
      <c r="BZ14" s="4">
        <f>DSTDEV(PlotSort,"CCCI",$BM$35:$BM$36)/SQRT($BH14)</f>
        <v>2.5492095576242591E-2</v>
      </c>
    </row>
    <row r="15" spans="1:78" ht="13.5" customHeight="1" x14ac:dyDescent="0.2">
      <c r="B15" s="10">
        <v>272</v>
      </c>
      <c r="C15" s="10">
        <v>10.167999999999999</v>
      </c>
      <c r="D15" s="10">
        <v>272.42367000000002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31.2</v>
      </c>
      <c r="Q15" s="24">
        <v>1.95</v>
      </c>
      <c r="R15" s="24">
        <v>2.6</v>
      </c>
      <c r="S15" s="24">
        <v>46.62</v>
      </c>
      <c r="T15" s="24">
        <v>133.13</v>
      </c>
      <c r="U15" s="10">
        <v>1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45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2.3751000000000002</v>
      </c>
      <c r="AK15" s="10">
        <v>5.4899999999999997E-2</v>
      </c>
      <c r="AL15" s="11">
        <v>7.9399999999999998E-2</v>
      </c>
      <c r="AM15" s="11">
        <v>1.8E-3</v>
      </c>
      <c r="AN15" s="11">
        <v>2.1097000000000001</v>
      </c>
      <c r="AO15" s="11">
        <v>0.1429</v>
      </c>
      <c r="AP15" s="11">
        <v>0.18840000000000001</v>
      </c>
      <c r="AQ15" s="11">
        <v>1.2800000000000001E-2</v>
      </c>
      <c r="AR15" s="11">
        <v>4.5892999999999997</v>
      </c>
      <c r="AS15" s="11">
        <v>3.7999999999999999E-2</v>
      </c>
      <c r="AT15" s="11">
        <v>8.0600000000000005E-2</v>
      </c>
      <c r="AU15" s="11">
        <v>6.9999999999999999E-4</v>
      </c>
      <c r="AV15" s="11">
        <v>22.990200000000002</v>
      </c>
      <c r="AW15" s="11">
        <v>1.6328</v>
      </c>
      <c r="AX15" s="11">
        <v>0.31219999999999998</v>
      </c>
      <c r="AY15" s="11">
        <v>2.2200000000000001E-2</v>
      </c>
      <c r="AZ15" s="11">
        <v>0.24730323611665997</v>
      </c>
      <c r="BA15" s="11">
        <v>3.873449131513647</v>
      </c>
      <c r="BB15" s="11">
        <v>0.5896130346232179</v>
      </c>
      <c r="BC15" s="11">
        <v>0.38911290322580638</v>
      </c>
      <c r="BD15" s="11">
        <v>2.5112688238906951E-2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9.6062499999999995E-2</v>
      </c>
      <c r="BJ15" s="4">
        <f>DSTDEV(PlotSort,"PhxRed",$BN$35:$BN$36)/SQRT($BH15)</f>
        <v>5.8232274280309018E-3</v>
      </c>
      <c r="BK15" s="4">
        <f>DAVERAGE(PlotSort,"PhxRedEdge",$BN$35:$BN$36)</f>
        <v>0.20609999999999998</v>
      </c>
      <c r="BL15" s="4">
        <f>DSTDEV(PlotSort,"PhxRedEdge",$BN$35:$BN$36)/SQRT($BH15)</f>
        <v>4.7177097954712848E-3</v>
      </c>
      <c r="BM15" s="4">
        <f>DAVERAGE(PlotSort,"TMRed",$BN$35:$BN$36)</f>
        <v>9.6312499999999995E-2</v>
      </c>
      <c r="BN15" s="4">
        <f>DSTDEV(PlotSort,"TMRed",$BN$35:$BN$36)/SQRT($BH15)</f>
        <v>5.7531183314542093E-3</v>
      </c>
      <c r="BO15" s="4">
        <f>DAVERAGE(PlotSort,"TMNIR",$BN$35:$BN$36)</f>
        <v>0.32660000000000006</v>
      </c>
      <c r="BP15" s="4">
        <f>DSTDEV(PlotSort,"TMNIR",$BN$35:$BN$36)/SQRT($BH15)</f>
        <v>5.7873013696244568E-3</v>
      </c>
      <c r="BQ15" s="4">
        <f>DAVERAGE(PlotSort,"NDRE",$BN$35:$BN$36)</f>
        <v>0.22649654304735278</v>
      </c>
      <c r="BR15" s="4">
        <f>DSTDEV(PlotSort,"NDRE",$BN$35:$BN$36)/SQRT($BH15)</f>
        <v>6.077880289038811E-3</v>
      </c>
      <c r="BS15" s="4">
        <f>DAVERAGE(PlotSort,"rvi",$BN$35:$BN$36)</f>
        <v>3.4641760652946161</v>
      </c>
      <c r="BT15" s="4">
        <f>DSTDEV(PlotSort,"rvi",$BN$35:$BN$36)/SQRT($BH15)</f>
        <v>0.18528590863160405</v>
      </c>
      <c r="BU15" s="17">
        <f>DAVERAGE(PlotSort,"ndvi",$BN$35:$BN$36)</f>
        <v>0.54620549151946596</v>
      </c>
      <c r="BV15" s="4">
        <f>DSTDEV(PlotSort,"ndvi",$BN$35:$BN$36)/SQRT($BH15)</f>
        <v>2.0139540752636267E-2</v>
      </c>
      <c r="BW15" s="17">
        <f>DAVERAGE(PlotSort,"SAVI",$BN$35:$BN$36)</f>
        <v>0.37452159402899443</v>
      </c>
      <c r="BX15" s="4">
        <f>DSTDEV(PlotSort,"SAVI",$BN$35:$BN$36)/SQRT($BH15)</f>
        <v>1.2188453266974496E-2</v>
      </c>
      <c r="BY15" s="17">
        <f>DAVERAGE(PlotSort,"CCCI",$BN$35:$BN$36)</f>
        <v>1.9489750158635633E-2</v>
      </c>
      <c r="BZ15" s="4">
        <f>DSTDEV(PlotSort,"CCCI",$BN$35:$BN$36)/SQRT($BH15)</f>
        <v>3.2945729942001317E-2</v>
      </c>
    </row>
    <row r="16" spans="1:78" ht="13.5" customHeight="1" x14ac:dyDescent="0.2">
      <c r="B16" s="10">
        <v>272</v>
      </c>
      <c r="C16" s="10">
        <v>10.16</v>
      </c>
      <c r="D16" s="10">
        <v>272.42333000000002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31.2</v>
      </c>
      <c r="Q16" s="24">
        <v>1.95</v>
      </c>
      <c r="R16" s="24">
        <v>2.6</v>
      </c>
      <c r="S16" s="24">
        <v>46.7</v>
      </c>
      <c r="T16" s="24">
        <v>133</v>
      </c>
      <c r="U16" s="10">
        <v>1</v>
      </c>
      <c r="V16" s="10">
        <v>0</v>
      </c>
      <c r="W16" s="10">
        <v>1</v>
      </c>
      <c r="X16" s="10">
        <v>0</v>
      </c>
      <c r="Y16" s="10">
        <v>0</v>
      </c>
      <c r="Z16" s="10">
        <v>1</v>
      </c>
      <c r="AA16" s="10">
        <v>45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2.7955000000000001</v>
      </c>
      <c r="AK16" s="10">
        <v>0.16159999999999999</v>
      </c>
      <c r="AL16" s="11">
        <v>9.35E-2</v>
      </c>
      <c r="AM16" s="11">
        <v>5.4000000000000003E-3</v>
      </c>
      <c r="AN16" s="11">
        <v>2.3224</v>
      </c>
      <c r="AO16" s="11">
        <v>3.7000000000000002E-3</v>
      </c>
      <c r="AP16" s="11">
        <v>0.2077</v>
      </c>
      <c r="AQ16" s="11">
        <v>2.9999999999999997E-4</v>
      </c>
      <c r="AR16" s="11">
        <v>5.2411000000000003</v>
      </c>
      <c r="AS16" s="11">
        <v>0.33479999999999999</v>
      </c>
      <c r="AT16" s="11">
        <v>9.2200000000000004E-2</v>
      </c>
      <c r="AU16" s="11">
        <v>5.8999999999999999E-3</v>
      </c>
      <c r="AV16" s="11">
        <v>23.897099999999998</v>
      </c>
      <c r="AW16" s="11">
        <v>0.85899999999999999</v>
      </c>
      <c r="AX16" s="11">
        <v>0.32500000000000001</v>
      </c>
      <c r="AY16" s="11">
        <v>1.17E-2</v>
      </c>
      <c r="AZ16" s="11">
        <v>0.22019898629622681</v>
      </c>
      <c r="BA16" s="11">
        <v>3.5249457700650759</v>
      </c>
      <c r="BB16" s="11">
        <v>0.55800575263662511</v>
      </c>
      <c r="BC16" s="11">
        <v>0.38072394243349328</v>
      </c>
      <c r="BD16" s="11">
        <v>-7.6903335832788036E-2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0.10465000000000001</v>
      </c>
      <c r="BJ16" s="4">
        <f>DSTDEV(PlotSort,"PhxRed",$BK$31:$BK$32)/SQRT($BH16)</f>
        <v>3.5226410546633944E-3</v>
      </c>
      <c r="BK16" s="4">
        <f>DAVERAGE(PlotSort,"PhxRedEdge",$BK$31:$BK$32)</f>
        <v>0.21415625000000002</v>
      </c>
      <c r="BL16" s="4">
        <f>DSTDEV(PlotSort,"PhxRedEdge",$BK$31:$BK$32)/SQRT($BH16)</f>
        <v>2.2673951418239096E-3</v>
      </c>
      <c r="BM16" s="4">
        <f>DAVERAGE(PlotSort,"TMRed",$BK$31:$BK$32)</f>
        <v>0.10449375000000002</v>
      </c>
      <c r="BN16" s="4">
        <f>DSTDEV(PlotSort,"TMRed",$BK$31:$BK$32)/SQRT($BH16)</f>
        <v>3.508400261633926E-3</v>
      </c>
      <c r="BO16" s="4">
        <f>DAVERAGE(PlotSort,"TMNIR",$BK$31:$BK$32)</f>
        <v>0.33457500000000001</v>
      </c>
      <c r="BP16" s="4">
        <f>DSTDEV(PlotSort,"TMNIR",$BK$31:$BK$32)/SQRT($BH16)</f>
        <v>3.6944271093995976E-3</v>
      </c>
      <c r="BQ16" s="4">
        <f>DAVERAGE(PlotSort,"NDRE",$BK$31:$BK$32)</f>
        <v>0.21934418759347946</v>
      </c>
      <c r="BR16" s="4">
        <f>DSTDEV(PlotSort,"NDRE",$BK$31:$BK$32)/SQRT($BH16)</f>
        <v>4.3061885176832676E-3</v>
      </c>
      <c r="BS16" s="4">
        <f>DAVERAGE(PlotSort,"rvi",$BK$31:$BK$32)</f>
        <v>3.2662759783129616</v>
      </c>
      <c r="BT16" s="4">
        <f>DSTDEV(PlotSort,"rvi",$BK$31:$BK$32)/SQRT($BH16)</f>
        <v>0.13327353365877756</v>
      </c>
      <c r="BU16" s="17">
        <f>DAVERAGE(PlotSort,"ndvi",$BK$31:$BK$32)</f>
        <v>0.52454666916585668</v>
      </c>
      <c r="BV16" s="4">
        <f>DSTDEV(PlotSort,"ndvi",$BK$31:$BK$32)/SQRT($BH16)</f>
        <v>1.4329028303677863E-2</v>
      </c>
      <c r="BW16" s="17">
        <f>DAVERAGE(PlotSort,"SAVI",$BK$31:$BK$32)</f>
        <v>0.3675776829297574</v>
      </c>
      <c r="BX16" s="4">
        <f>DSTDEV(PlotSort,"SAVI",$BK$31:$BK$32)/SQRT($BH16)</f>
        <v>9.6897703223615406E-3</v>
      </c>
      <c r="BY16" s="17">
        <f>DAVERAGE(PlotSort,"CCCI",$BK$31:$BK$32)</f>
        <v>4.1043599860845846E-2</v>
      </c>
      <c r="BZ16" s="4">
        <f>DSTDEV(PlotSort,"CCCI",$BK$31:$BK$32)/SQRT($BH16)</f>
        <v>2.5540553234450973E-2</v>
      </c>
    </row>
    <row r="17" spans="2:78" ht="13.5" customHeight="1" x14ac:dyDescent="0.2">
      <c r="B17" s="10">
        <v>272</v>
      </c>
      <c r="C17" s="10">
        <v>10.151999999999999</v>
      </c>
      <c r="D17" s="10">
        <v>272.423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31.2</v>
      </c>
      <c r="Q17" s="24">
        <v>1.95</v>
      </c>
      <c r="R17" s="24">
        <v>2.6</v>
      </c>
      <c r="S17" s="24">
        <v>46.77</v>
      </c>
      <c r="T17" s="24">
        <v>132.87</v>
      </c>
      <c r="U17" s="10">
        <v>1</v>
      </c>
      <c r="V17" s="10">
        <v>0</v>
      </c>
      <c r="W17" s="10">
        <v>1</v>
      </c>
      <c r="X17" s="10">
        <v>0</v>
      </c>
      <c r="Y17" s="10">
        <v>0</v>
      </c>
      <c r="Z17" s="10">
        <v>1</v>
      </c>
      <c r="AA17" s="10">
        <v>45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2.8654999999999999</v>
      </c>
      <c r="AK17" s="10">
        <v>0.1447</v>
      </c>
      <c r="AL17" s="11">
        <v>9.6000000000000002E-2</v>
      </c>
      <c r="AM17" s="11">
        <v>4.7999999999999996E-3</v>
      </c>
      <c r="AN17" s="11">
        <v>2.1505999999999998</v>
      </c>
      <c r="AO17" s="11">
        <v>0.10970000000000001</v>
      </c>
      <c r="AP17" s="11">
        <v>0.19259999999999999</v>
      </c>
      <c r="AQ17" s="11">
        <v>9.7999999999999997E-3</v>
      </c>
      <c r="AR17" s="11">
        <v>5.2888999999999999</v>
      </c>
      <c r="AS17" s="11">
        <v>0.26910000000000001</v>
      </c>
      <c r="AT17" s="11">
        <v>9.3200000000000005E-2</v>
      </c>
      <c r="AU17" s="11">
        <v>4.7000000000000002E-3</v>
      </c>
      <c r="AV17" s="11">
        <v>22.2227</v>
      </c>
      <c r="AW17" s="11">
        <v>1.5434000000000001</v>
      </c>
      <c r="AX17" s="11">
        <v>0.30259999999999998</v>
      </c>
      <c r="AY17" s="11">
        <v>2.1000000000000001E-2</v>
      </c>
      <c r="AZ17" s="11">
        <v>0.22213247172859449</v>
      </c>
      <c r="BA17" s="11">
        <v>3.2467811158798279</v>
      </c>
      <c r="BB17" s="11">
        <v>0.52905507832238496</v>
      </c>
      <c r="BC17" s="11">
        <v>0.35063630274614865</v>
      </c>
      <c r="BD17" s="11">
        <v>4.1200120107719486E-2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8.1975000000000006E-2</v>
      </c>
      <c r="BJ17" s="4">
        <f>DSTDEV(PlotSort,"PhxRed",$BL$31:$BL$32)/SQRT($BH17)</f>
        <v>3.3649479936545758E-3</v>
      </c>
      <c r="BK17" s="4">
        <f>DAVERAGE(PlotSort,"PhxRedEdge",$BL$31:$BL$32)</f>
        <v>0.19338749999999999</v>
      </c>
      <c r="BL17" s="4">
        <f>DSTDEV(PlotSort,"PhxRedEdge",$BL$31:$BL$32)/SQRT($BH17)</f>
        <v>1.635488586529011E-3</v>
      </c>
      <c r="BM17" s="4">
        <f>DAVERAGE(PlotSort,"TMRed",$BL$31:$BL$32)</f>
        <v>8.1999999999999976E-2</v>
      </c>
      <c r="BN17" s="4">
        <f>DSTDEV(PlotSort,"TMRed",$BL$31:$BL$32)/SQRT($BH17)</f>
        <v>3.2139280224257804E-3</v>
      </c>
      <c r="BO17" s="4">
        <f>DAVERAGE(PlotSort,"TMNIR",$BL$31:$BL$32)</f>
        <v>0.32541875000000009</v>
      </c>
      <c r="BP17" s="4">
        <f>DSTDEV(PlotSort,"TMNIR",$BL$31:$BL$32)/SQRT($BH17)</f>
        <v>4.7522119301612242E-3</v>
      </c>
      <c r="BQ17" s="4">
        <f>DAVERAGE(PlotSort,"NDRE",$BL$31:$BL$32)</f>
        <v>0.25386171853303496</v>
      </c>
      <c r="BR17" s="4">
        <f>DSTDEV(PlotSort,"NDRE",$BL$31:$BL$32)/SQRT($BH17)</f>
        <v>5.8818189890955646E-3</v>
      </c>
      <c r="BS17" s="4">
        <f>DAVERAGE(PlotSort,"rvi",$BL$31:$BL$32)</f>
        <v>4.0973270948495975</v>
      </c>
      <c r="BT17" s="4">
        <f>DSTDEV(PlotSort,"rvi",$BL$31:$BL$32)/SQRT($BH17)</f>
        <v>0.23165478440840379</v>
      </c>
      <c r="BU17" s="17">
        <f>DAVERAGE(PlotSort,"ndvi",$BL$31:$BL$32)</f>
        <v>0.59706715808655186</v>
      </c>
      <c r="BV17" s="4">
        <f>DSTDEV(PlotSort,"ndvi",$BL$31:$BL$32)/SQRT($BH17)</f>
        <v>1.5838494825228779E-2</v>
      </c>
      <c r="BW17" s="17">
        <f>DAVERAGE(PlotSort,"SAVI",$BL$31:$BL$32)</f>
        <v>0.40214271716702088</v>
      </c>
      <c r="BX17" s="4">
        <f>DSTDEV(PlotSort,"SAVI",$BL$31:$BL$32)/SQRT($BH17)</f>
        <v>1.1275379151842436E-2</v>
      </c>
      <c r="BY17" s="17">
        <f>DAVERAGE(PlotSort,"CCCI",$BL$31:$BL$32)</f>
        <v>5.2833853387432725E-2</v>
      </c>
      <c r="BZ17" s="4">
        <f>DSTDEV(PlotSort,"CCCI",$BL$31:$BL$32)/SQRT($BH17)</f>
        <v>2.009394732296824E-2</v>
      </c>
    </row>
    <row r="18" spans="2:78" ht="13.5" customHeight="1" x14ac:dyDescent="0.2">
      <c r="B18" s="10">
        <v>272</v>
      </c>
      <c r="C18" s="10">
        <v>10.222</v>
      </c>
      <c r="D18" s="10">
        <v>272.42592000000002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31.2</v>
      </c>
      <c r="Q18" s="24">
        <v>1.95</v>
      </c>
      <c r="R18" s="24">
        <v>2.6</v>
      </c>
      <c r="S18" s="24">
        <v>46.13</v>
      </c>
      <c r="T18" s="24">
        <v>134.02000000000001</v>
      </c>
      <c r="U18" s="10">
        <v>1</v>
      </c>
      <c r="V18" s="10">
        <v>0</v>
      </c>
      <c r="W18" s="10">
        <v>1</v>
      </c>
      <c r="X18" s="10">
        <v>0</v>
      </c>
      <c r="Y18" s="10">
        <v>0</v>
      </c>
      <c r="Z18" s="10">
        <v>1</v>
      </c>
      <c r="AA18" s="10">
        <v>45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2.9790999999999999</v>
      </c>
      <c r="AK18" s="10">
        <v>0.11020000000000001</v>
      </c>
      <c r="AL18" s="11">
        <v>9.8599999999999993E-2</v>
      </c>
      <c r="AM18" s="11">
        <v>3.5999999999999999E-3</v>
      </c>
      <c r="AN18" s="11">
        <v>2.5188000000000001</v>
      </c>
      <c r="AO18" s="11">
        <v>3.5499999999999997E-2</v>
      </c>
      <c r="AP18" s="11">
        <v>0.22270000000000001</v>
      </c>
      <c r="AQ18" s="11">
        <v>3.0999999999999999E-3</v>
      </c>
      <c r="AR18" s="11">
        <v>5.7350000000000003</v>
      </c>
      <c r="AS18" s="11">
        <v>0.1663</v>
      </c>
      <c r="AT18" s="11">
        <v>9.98E-2</v>
      </c>
      <c r="AU18" s="11">
        <v>2.8999999999999998E-3</v>
      </c>
      <c r="AV18" s="11">
        <v>26.203800000000001</v>
      </c>
      <c r="AW18" s="11">
        <v>4.1599999999999998E-2</v>
      </c>
      <c r="AX18" s="11">
        <v>0.35239999999999999</v>
      </c>
      <c r="AY18" s="11">
        <v>5.9999999999999995E-4</v>
      </c>
      <c r="AZ18" s="11">
        <v>0.22552599547904711</v>
      </c>
      <c r="BA18" s="11">
        <v>3.5310621242484967</v>
      </c>
      <c r="BB18" s="11">
        <v>0.55860238832375053</v>
      </c>
      <c r="BC18" s="11">
        <v>0.39792060491493386</v>
      </c>
      <c r="BD18" s="11">
        <v>-3.6970334759067289E-2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8.5693750000000013E-2</v>
      </c>
      <c r="BJ18" s="4">
        <f>DSTDEV(PlotSort,"PhxRed",$BJ$35:$BJ$36)/SQRT($BH18)</f>
        <v>3.9063033329692362E-3</v>
      </c>
      <c r="BK18" s="4">
        <f>DAVERAGE(PlotSort,"PhxRedEdge",$BJ$35:$BJ$36)</f>
        <v>0.20226875000000002</v>
      </c>
      <c r="BL18" s="4">
        <f>DSTDEV(PlotSort,"PhxRedEdge",$BJ$35:$BJ$36)/SQRT($BH18)</f>
        <v>3.3383843241654092E-3</v>
      </c>
      <c r="BM18" s="4">
        <f>DAVERAGE(PlotSort,"TMRed",$BJ$35:$BJ$36)</f>
        <v>8.5618749999999993E-2</v>
      </c>
      <c r="BN18" s="4">
        <f>DSTDEV(PlotSort,"TMRed",$BJ$35:$BJ$36)/SQRT($BH18)</f>
        <v>3.7160823765313325E-3</v>
      </c>
      <c r="BO18" s="4">
        <f>DAVERAGE(PlotSort,"TMNIR",$BJ$35:$BJ$36)</f>
        <v>0.3317624999999999</v>
      </c>
      <c r="BP18" s="4">
        <f>DSTDEV(PlotSort,"TMNIR",$BJ$35:$BJ$36)/SQRT($BH18)</f>
        <v>4.8395150841794056E-3</v>
      </c>
      <c r="BQ18" s="4">
        <f>DAVERAGE(PlotSort,"NDRE",$BJ$35:$BJ$36)</f>
        <v>0.2425047164754712</v>
      </c>
      <c r="BR18" s="4">
        <f>DSTDEV(PlotSort,"NDRE",$BJ$35:$BJ$36)/SQRT($BH18)</f>
        <v>6.6477196408535879E-3</v>
      </c>
      <c r="BS18" s="4">
        <f>DAVERAGE(PlotSort,"rvi",$BJ$35:$BJ$36)</f>
        <v>4.0150615434194075</v>
      </c>
      <c r="BT18" s="4">
        <f>DSTDEV(PlotSort,"rvi",$BJ$35:$BJ$36)/SQRT($BH18)</f>
        <v>0.23390299045106805</v>
      </c>
      <c r="BU18" s="17">
        <f>DAVERAGE(PlotSort,"ndvi",$BJ$35:$BJ$36)</f>
        <v>0.59037456947821354</v>
      </c>
      <c r="BV18" s="4">
        <f>DSTDEV(PlotSort,"ndvi",$BJ$35:$BJ$36)/SQRT($BH18)</f>
        <v>1.5748469063678765E-2</v>
      </c>
      <c r="BW18" s="17">
        <f>DAVERAGE(PlotSort,"SAVI",$BJ$35:$BJ$36)</f>
        <v>0.40241737942307632</v>
      </c>
      <c r="BX18" s="4">
        <f>DSTDEV(PlotSort,"SAVI",$BJ$35:$BJ$36)/SQRT($BH18)</f>
        <v>1.0550717076712899E-2</v>
      </c>
      <c r="BY18" s="17">
        <f>DAVERAGE(PlotSort,"CCCI",$BJ$35:$BJ$36)</f>
        <v>-1.256545353556046E-2</v>
      </c>
      <c r="BZ18" s="4">
        <f>DSTDEV(PlotSort,"CCCI",$BJ$35:$BJ$36)/SQRT($BH18)</f>
        <v>1.480524955219727E-2</v>
      </c>
    </row>
    <row r="19" spans="2:78" ht="13.5" customHeight="1" x14ac:dyDescent="0.2">
      <c r="B19" s="10">
        <v>272</v>
      </c>
      <c r="C19" s="10">
        <v>10.23</v>
      </c>
      <c r="D19" s="10">
        <v>272.42624999999998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31.2</v>
      </c>
      <c r="Q19" s="24">
        <v>1.95</v>
      </c>
      <c r="R19" s="24">
        <v>2.6</v>
      </c>
      <c r="S19" s="24">
        <v>46.06</v>
      </c>
      <c r="T19" s="24">
        <v>134.15</v>
      </c>
      <c r="U19" s="10">
        <v>1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45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1.6066</v>
      </c>
      <c r="AK19" s="10">
        <v>2.5899999999999999E-2</v>
      </c>
      <c r="AL19" s="11">
        <v>5.3100000000000001E-2</v>
      </c>
      <c r="AM19" s="11">
        <v>8.9999999999999998E-4</v>
      </c>
      <c r="AN19" s="11">
        <v>2.2414000000000001</v>
      </c>
      <c r="AO19" s="11">
        <v>6.6E-3</v>
      </c>
      <c r="AP19" s="11">
        <v>0.19789999999999999</v>
      </c>
      <c r="AQ19" s="11">
        <v>5.9999999999999995E-4</v>
      </c>
      <c r="AR19" s="11">
        <v>3.1871</v>
      </c>
      <c r="AS19" s="11">
        <v>2.7000000000000001E-3</v>
      </c>
      <c r="AT19" s="11">
        <v>5.5399999999999998E-2</v>
      </c>
      <c r="AU19" s="11">
        <v>0</v>
      </c>
      <c r="AV19" s="11">
        <v>27.2605</v>
      </c>
      <c r="AW19" s="11">
        <v>0.2288</v>
      </c>
      <c r="AX19" s="11">
        <v>0.36609999999999998</v>
      </c>
      <c r="AY19" s="11">
        <v>3.0999999999999999E-3</v>
      </c>
      <c r="AZ19" s="11">
        <v>0.29822695035460994</v>
      </c>
      <c r="BA19" s="11">
        <v>6.6083032490974727</v>
      </c>
      <c r="BB19" s="11">
        <v>0.73712930011862388</v>
      </c>
      <c r="BC19" s="11">
        <v>0.50575149213239279</v>
      </c>
      <c r="BD19" s="11">
        <v>-7.2145524702142846E-2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0.10093125000000003</v>
      </c>
      <c r="BJ19" s="4">
        <f>DSTDEV(PlotSort,"PhxRed",$BK$35:$BK$36)/SQRT($BH19)</f>
        <v>4.2275063448601585E-3</v>
      </c>
      <c r="BK19" s="4">
        <f>DAVERAGE(PlotSort,"PhxRedEdge",$BK$35:$BK$36)</f>
        <v>0.20527500000000001</v>
      </c>
      <c r="BL19" s="4">
        <f>DSTDEV(PlotSort,"PhxRedEdge",$BK$35:$BK$36)/SQRT($BH19)</f>
        <v>3.2783951866728936E-3</v>
      </c>
      <c r="BM19" s="4">
        <f>DAVERAGE(PlotSort,"TMRed",$BK$35:$BK$36)</f>
        <v>0.10087500000000001</v>
      </c>
      <c r="BN19" s="4">
        <f>DSTDEV(PlotSort,"TMRed",$BK$35:$BK$36)/SQRT($BH19)</f>
        <v>4.2351062560459949E-3</v>
      </c>
      <c r="BO19" s="4">
        <f>DAVERAGE(PlotSort,"TMNIR",$BK$35:$BK$36)</f>
        <v>0.32823124999999997</v>
      </c>
      <c r="BP19" s="4">
        <f>DSTDEV(PlotSort,"TMNIR",$BK$35:$BK$36)/SQRT($BH19)</f>
        <v>3.8974748101602073E-3</v>
      </c>
      <c r="BQ19" s="4">
        <f>DAVERAGE(PlotSort,"NDRE",$BK$35:$BK$36)</f>
        <v>0.23070118965104319</v>
      </c>
      <c r="BR19" s="4">
        <f>DSTDEV(PlotSort,"NDRE",$BK$35:$BK$36)/SQRT($BH19)</f>
        <v>6.6346138523047755E-3</v>
      </c>
      <c r="BS19" s="4">
        <f>DAVERAGE(PlotSort,"rvi",$BK$35:$BK$36)</f>
        <v>3.3485415297431533</v>
      </c>
      <c r="BT19" s="4">
        <f>DSTDEV(PlotSort,"rvi",$BK$35:$BK$36)/SQRT($BH19)</f>
        <v>0.15788729934178117</v>
      </c>
      <c r="BU19" s="17">
        <f>DAVERAGE(PlotSort,"ndvi",$BK$35:$BK$36)</f>
        <v>0.5312392577741949</v>
      </c>
      <c r="BV19" s="4">
        <f>DSTDEV(PlotSort,"ndvi",$BK$35:$BK$36)/SQRT($BH19)</f>
        <v>1.6337254972575137E-2</v>
      </c>
      <c r="BW19" s="17">
        <f>DAVERAGE(PlotSort,"SAVI",$BK$35:$BK$36)</f>
        <v>0.36730302067370202</v>
      </c>
      <c r="BX19" s="4">
        <f>DSTDEV(PlotSort,"SAVI",$BK$35:$BK$36)/SQRT($BH19)</f>
        <v>1.0413083427425581E-2</v>
      </c>
      <c r="BY19" s="17">
        <f>DAVERAGE(PlotSort,"CCCI",$BK$35:$BK$36)</f>
        <v>0.10644290678383903</v>
      </c>
      <c r="BZ19" s="4">
        <f>DSTDEV(PlotSort,"CCCI",$BK$35:$BK$36)/SQRT($BH19)</f>
        <v>1.9220436328229257E-2</v>
      </c>
    </row>
    <row r="20" spans="2:78" ht="13.5" customHeight="1" x14ac:dyDescent="0.2">
      <c r="B20" s="10">
        <v>272</v>
      </c>
      <c r="C20" s="10">
        <v>10.237</v>
      </c>
      <c r="D20" s="10">
        <v>272.42653999999999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31.2</v>
      </c>
      <c r="Q20" s="24">
        <v>1.95</v>
      </c>
      <c r="R20" s="24">
        <v>2.6</v>
      </c>
      <c r="S20" s="24">
        <v>46</v>
      </c>
      <c r="T20" s="24">
        <v>134.27000000000001</v>
      </c>
      <c r="U20" s="10">
        <v>1</v>
      </c>
      <c r="V20" s="10">
        <v>0</v>
      </c>
      <c r="W20" s="10">
        <v>1</v>
      </c>
      <c r="X20" s="10">
        <v>0</v>
      </c>
      <c r="Y20" s="10">
        <v>0</v>
      </c>
      <c r="Z20" s="10">
        <v>1</v>
      </c>
      <c r="AA20" s="10">
        <v>45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1.8852</v>
      </c>
      <c r="AK20" s="10">
        <v>2.7199999999999998E-2</v>
      </c>
      <c r="AL20" s="11">
        <v>6.2300000000000001E-2</v>
      </c>
      <c r="AM20" s="11">
        <v>8.9999999999999998E-4</v>
      </c>
      <c r="AN20" s="11">
        <v>2.0918999999999999</v>
      </c>
      <c r="AO20" s="11">
        <v>7.3099999999999998E-2</v>
      </c>
      <c r="AP20" s="11">
        <v>0.18440000000000001</v>
      </c>
      <c r="AQ20" s="11">
        <v>6.4000000000000003E-3</v>
      </c>
      <c r="AR20" s="11">
        <v>3.5908000000000002</v>
      </c>
      <c r="AS20" s="11">
        <v>8.8099999999999998E-2</v>
      </c>
      <c r="AT20" s="11">
        <v>6.2300000000000001E-2</v>
      </c>
      <c r="AU20" s="11">
        <v>1.5E-3</v>
      </c>
      <c r="AV20" s="11">
        <v>24.974599999999999</v>
      </c>
      <c r="AW20" s="11">
        <v>0.95889999999999997</v>
      </c>
      <c r="AX20" s="11">
        <v>0.33500000000000002</v>
      </c>
      <c r="AY20" s="11">
        <v>1.29E-2</v>
      </c>
      <c r="AZ20" s="11">
        <v>0.28994994224104736</v>
      </c>
      <c r="BA20" s="11">
        <v>5.3772070626003217</v>
      </c>
      <c r="BB20" s="11">
        <v>0.68638308582934804</v>
      </c>
      <c r="BC20" s="11">
        <v>0.45586760280842531</v>
      </c>
      <c r="BD20" s="11">
        <v>2.0272317988760075E-2</v>
      </c>
      <c r="BE20" s="27"/>
    </row>
    <row r="21" spans="2:78" ht="13.5" customHeight="1" x14ac:dyDescent="0.2">
      <c r="B21" s="10">
        <v>272</v>
      </c>
      <c r="C21" s="10">
        <v>10.244999999999999</v>
      </c>
      <c r="D21" s="10">
        <v>272.42687999999998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31.2</v>
      </c>
      <c r="Q21" s="24">
        <v>1.95</v>
      </c>
      <c r="R21" s="24">
        <v>2.6</v>
      </c>
      <c r="S21" s="24">
        <v>45.92</v>
      </c>
      <c r="T21" s="24">
        <v>134.4</v>
      </c>
      <c r="U21" s="10">
        <v>1</v>
      </c>
      <c r="V21" s="10">
        <v>0</v>
      </c>
      <c r="W21" s="10">
        <v>1</v>
      </c>
      <c r="X21" s="10">
        <v>0</v>
      </c>
      <c r="Y21" s="10">
        <v>0</v>
      </c>
      <c r="Z21" s="10">
        <v>1</v>
      </c>
      <c r="AA21" s="10">
        <v>45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2.5082</v>
      </c>
      <c r="AK21" s="10">
        <v>0.17449999999999999</v>
      </c>
      <c r="AL21" s="11">
        <v>8.2699999999999996E-2</v>
      </c>
      <c r="AM21" s="11">
        <v>5.7999999999999996E-3</v>
      </c>
      <c r="AN21" s="11">
        <v>2.1354000000000002</v>
      </c>
      <c r="AO21" s="11">
        <v>0.11600000000000001</v>
      </c>
      <c r="AP21" s="11">
        <v>0.188</v>
      </c>
      <c r="AQ21" s="11">
        <v>1.0200000000000001E-2</v>
      </c>
      <c r="AR21" s="11">
        <v>4.7914000000000003</v>
      </c>
      <c r="AS21" s="11">
        <v>0.37240000000000001</v>
      </c>
      <c r="AT21" s="11">
        <v>8.3000000000000004E-2</v>
      </c>
      <c r="AU21" s="11">
        <v>6.4999999999999997E-3</v>
      </c>
      <c r="AV21" s="11">
        <v>22.561800000000002</v>
      </c>
      <c r="AW21" s="11">
        <v>0.87150000000000005</v>
      </c>
      <c r="AX21" s="11">
        <v>0.30220000000000002</v>
      </c>
      <c r="AY21" s="11">
        <v>1.17E-2</v>
      </c>
      <c r="AZ21" s="11">
        <v>0.23296613627090987</v>
      </c>
      <c r="BA21" s="11">
        <v>3.640963855421687</v>
      </c>
      <c r="BB21" s="11">
        <v>0.56905503634475596</v>
      </c>
      <c r="BC21" s="11">
        <v>0.37144148215092637</v>
      </c>
      <c r="BD21" s="11">
        <v>-1.4723761769890407E-2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0.27029999999999998</v>
      </c>
      <c r="BJ21" s="4"/>
      <c r="BK21" s="4">
        <f>DAVERAGE(PlotSort2,"PhxRedEdge",$BO$31:$BO$32)</f>
        <v>0.28470000000000001</v>
      </c>
      <c r="BL21" s="4"/>
      <c r="BM21" s="4">
        <f>DAVERAGE(PlotSort2,"TMRed",$BO$31:$BO$32)</f>
        <v>0.26790000000000003</v>
      </c>
      <c r="BN21" s="4"/>
      <c r="BO21" s="4">
        <f>DAVERAGE(PlotSort2,"TMNIR",$BO$31:$BO$32)</f>
        <v>0.32250000000000001</v>
      </c>
      <c r="BP21" s="4"/>
      <c r="BQ21" s="4">
        <f>DAVERAGE(PlotSort2,"NDRE",$BO$31:$BO$32)</f>
        <v>6.2252964426877472E-2</v>
      </c>
      <c r="BR21" s="4"/>
      <c r="BS21" s="4">
        <f>DAVERAGE(PlotSort2,"rvi",$BO$31:$BO$32)</f>
        <v>1.2038073908174691</v>
      </c>
      <c r="BT21" s="4"/>
      <c r="BU21" s="17">
        <f>DAVERAGE(PlotSort2,"ndvi",$BO$31:$BO$32)</f>
        <v>9.2479674796747929E-2</v>
      </c>
      <c r="BV21" s="4"/>
      <c r="BW21" s="17">
        <f>DAVERAGE(PlotSort2,"SAVI",$BO$31:$BO$32)</f>
        <v>7.5110051357300048E-2</v>
      </c>
      <c r="BX21" s="4"/>
      <c r="BY21" s="17">
        <f>DAVERAGE(PlotSort2,"CCCI",$BO$31:$BO$32)</f>
        <v>0.76493596304616662</v>
      </c>
      <c r="BZ21" s="4"/>
    </row>
    <row r="22" spans="2:78" ht="13.5" customHeight="1" x14ac:dyDescent="0.2">
      <c r="B22" s="10">
        <v>272</v>
      </c>
      <c r="C22" s="10">
        <v>10.252000000000001</v>
      </c>
      <c r="D22" s="10">
        <v>272.42716999999999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31.2</v>
      </c>
      <c r="Q22" s="24">
        <v>1.95</v>
      </c>
      <c r="R22" s="24">
        <v>2.6</v>
      </c>
      <c r="S22" s="24">
        <v>45.86</v>
      </c>
      <c r="T22" s="24">
        <v>134.52000000000001</v>
      </c>
      <c r="U22" s="10">
        <v>1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45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2.6147</v>
      </c>
      <c r="AK22" s="10">
        <v>4.4699999999999997E-2</v>
      </c>
      <c r="AL22" s="11">
        <v>8.6099999999999996E-2</v>
      </c>
      <c r="AM22" s="11">
        <v>1.5E-3</v>
      </c>
      <c r="AN22" s="11">
        <v>2.1030000000000002</v>
      </c>
      <c r="AO22" s="11">
        <v>2.5700000000000001E-2</v>
      </c>
      <c r="AP22" s="11">
        <v>0.18490000000000001</v>
      </c>
      <c r="AQ22" s="11">
        <v>2.3E-3</v>
      </c>
      <c r="AR22" s="11">
        <v>4.9183000000000003</v>
      </c>
      <c r="AS22" s="11">
        <v>6.3899999999999998E-2</v>
      </c>
      <c r="AT22" s="11">
        <v>8.5099999999999995E-2</v>
      </c>
      <c r="AU22" s="11">
        <v>1.1000000000000001E-3</v>
      </c>
      <c r="AV22" s="11">
        <v>22.640799999999999</v>
      </c>
      <c r="AW22" s="11">
        <v>0.40560000000000002</v>
      </c>
      <c r="AX22" s="11">
        <v>0.3029</v>
      </c>
      <c r="AY22" s="11">
        <v>5.4000000000000003E-3</v>
      </c>
      <c r="AZ22" s="11">
        <v>0.24190241902419021</v>
      </c>
      <c r="BA22" s="11">
        <v>3.5593419506462989</v>
      </c>
      <c r="BB22" s="11">
        <v>0.56134020618556701</v>
      </c>
      <c r="BC22" s="11">
        <v>0.36790540540540539</v>
      </c>
      <c r="BD22" s="11">
        <v>8.2162437465574084E-2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0.34194999999999998</v>
      </c>
      <c r="BJ22" s="4">
        <f>DSTDEV(PlotSort2,"PhxRed",$BP$31:$BP$32)/SQRT($BH22)</f>
        <v>1.9499999999999793E-3</v>
      </c>
      <c r="BK22" s="4">
        <f>DAVERAGE(PlotSort2,"PhxRedEdge",$BP$31:$BP$32)</f>
        <v>0.36780000000000002</v>
      </c>
      <c r="BL22" s="4">
        <f>DSTDEV(PlotSort2,"PhxRedEdge",$BP$31:$BP$32)/SQRT($BH22)</f>
        <v>1.7000000000000068E-3</v>
      </c>
      <c r="BM22" s="4">
        <f>DAVERAGE(PlotSort2,"TMRed",$BP$31:$BP$32)</f>
        <v>0.33604999999999996</v>
      </c>
      <c r="BN22" s="4">
        <f>DSTDEV(PlotSort2,"TMRed",$BP$31:$BP$32)/SQRT($BH22)</f>
        <v>2.250000000000002E-3</v>
      </c>
      <c r="BO22" s="4">
        <f>DAVERAGE(PlotSort2,"TMNIR",$BP$31:$BP$32)</f>
        <v>0.40265000000000001</v>
      </c>
      <c r="BP22" s="4">
        <f>DSTDEV(PlotSort2,"TMNIR",$BP$31:$BP$32)/SQRT($BH22)</f>
        <v>1.5499999999999958E-3</v>
      </c>
      <c r="BQ22" s="4">
        <f>DAVERAGE(PlotSort2,"NDRE",$BP$31:$BP$32)</f>
        <v>4.5234931398937167E-2</v>
      </c>
      <c r="BR22" s="4">
        <f>DSTDEV(PlotSort2,"NDRE",$BP$31:$BP$32)/SQRT($BH22)</f>
        <v>3.8550655726725738E-4</v>
      </c>
      <c r="BS22" s="4">
        <f>DAVERAGE(PlotSort2,"rvi",$BP$31:$BP$32)</f>
        <v>1.1982076260837546</v>
      </c>
      <c r="BT22" s="4">
        <f>DSTDEV(PlotSort2,"rvi",$BP$31:$BP$32)/SQRT($BH22)</f>
        <v>3.4101090870063406E-3</v>
      </c>
      <c r="BU22" s="17">
        <f>DAVERAGE(PlotSort2,"ndvi",$BP$31:$BP$32)</f>
        <v>9.0165647035969562E-2</v>
      </c>
      <c r="BV22" s="4">
        <f>DSTDEV(PlotSort2,"ndvi",$BP$31:$BP$32)/SQRT($BH22)</f>
        <v>1.4114382817607823E-3</v>
      </c>
      <c r="BW22" s="17">
        <f>DAVERAGE(PlotSort2,"SAVI",$BP$31:$BP$32)</f>
        <v>8.065242699210895E-2</v>
      </c>
      <c r="BX22" s="4">
        <f>DSTDEV(PlotSort2,"SAVI",$BP$31:$BP$32)/SQRT($BH22)</f>
        <v>1.0950829277226251E-3</v>
      </c>
      <c r="BY22" s="17">
        <f>DAVERAGE(PlotSort2,"CCCI",$BP$31:$BP$32)</f>
        <v>0.45463082992731052</v>
      </c>
      <c r="BZ22" s="4">
        <f>DSTDEV(PlotSort2,"CCCI",$BP$31:$BP$32)/SQRT($BH22)</f>
        <v>6.8337336977467569E-3</v>
      </c>
    </row>
    <row r="23" spans="2:78" ht="13.5" customHeight="1" x14ac:dyDescent="0.2">
      <c r="B23" s="10">
        <v>272</v>
      </c>
      <c r="C23" s="10">
        <v>10.26</v>
      </c>
      <c r="D23" s="10">
        <v>272.42750000000001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31.2</v>
      </c>
      <c r="Q23" s="24">
        <v>1.95</v>
      </c>
      <c r="R23" s="24">
        <v>2.6</v>
      </c>
      <c r="S23" s="24">
        <v>45.79</v>
      </c>
      <c r="T23" s="24">
        <v>134.65</v>
      </c>
      <c r="U23" s="10">
        <v>1</v>
      </c>
      <c r="V23" s="10">
        <v>0</v>
      </c>
      <c r="W23" s="10">
        <v>1</v>
      </c>
      <c r="X23" s="10">
        <v>0</v>
      </c>
      <c r="Y23" s="10">
        <v>0</v>
      </c>
      <c r="Z23" s="10">
        <v>1</v>
      </c>
      <c r="AA23" s="10">
        <v>45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2.3414000000000001</v>
      </c>
      <c r="AK23" s="10">
        <v>0.2445</v>
      </c>
      <c r="AL23" s="11">
        <v>7.6999999999999999E-2</v>
      </c>
      <c r="AM23" s="11">
        <v>8.0000000000000002E-3</v>
      </c>
      <c r="AN23" s="11">
        <v>2.2768000000000002</v>
      </c>
      <c r="AO23" s="11">
        <v>9.3399999999999997E-2</v>
      </c>
      <c r="AP23" s="11">
        <v>0.19989999999999999</v>
      </c>
      <c r="AQ23" s="11">
        <v>8.2000000000000007E-3</v>
      </c>
      <c r="AR23" s="11">
        <v>4.5736999999999997</v>
      </c>
      <c r="AS23" s="11">
        <v>0.45679999999999998</v>
      </c>
      <c r="AT23" s="11">
        <v>7.9000000000000001E-2</v>
      </c>
      <c r="AU23" s="11">
        <v>7.9000000000000008E-3</v>
      </c>
      <c r="AV23" s="11">
        <v>25.170100000000001</v>
      </c>
      <c r="AW23" s="11">
        <v>1.2542</v>
      </c>
      <c r="AX23" s="11">
        <v>0.3362</v>
      </c>
      <c r="AY23" s="11">
        <v>1.6799999999999999E-2</v>
      </c>
      <c r="AZ23" s="11">
        <v>0.25424361126655476</v>
      </c>
      <c r="BA23" s="11">
        <v>4.2556962025316452</v>
      </c>
      <c r="BB23" s="11">
        <v>0.61946050096339111</v>
      </c>
      <c r="BC23" s="11">
        <v>0.4215472027972027</v>
      </c>
      <c r="BD23" s="11">
        <v>-2.1895273037533972E-2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0.30395</v>
      </c>
      <c r="BJ23" s="4">
        <f>DSTDEV(PlotSort2,"PhxRed",$BQ$31:$BQ$32)/SQRT($BH23)</f>
        <v>3.5499999999999972E-3</v>
      </c>
      <c r="BK23" s="4">
        <f>DAVERAGE(PlotSort2,"PhxRedEdge",$BQ$31:$BQ$32)</f>
        <v>0.34904999999999997</v>
      </c>
      <c r="BL23" s="4">
        <f>DSTDEV(PlotSort2,"PhxRedEdge",$BQ$31:$BQ$32)/SQRT($BH23)</f>
        <v>5.0500000000000258E-3</v>
      </c>
      <c r="BM23" s="4">
        <f>DAVERAGE(PlotSort2,"TMRed",$BQ$31:$BQ$32)</f>
        <v>0.30195000000000005</v>
      </c>
      <c r="BN23" s="4">
        <f>DSTDEV(PlotSort2,"TMRed",$BQ$31:$BQ$32)/SQRT($BH23)</f>
        <v>3.2500000000000029E-3</v>
      </c>
      <c r="BO23" s="4">
        <f>DAVERAGE(PlotSort2,"TMNIR",$BQ$31:$BQ$32)</f>
        <v>0.38524999999999998</v>
      </c>
      <c r="BP23" s="4">
        <f>DSTDEV(PlotSort2,"TMNIR",$BQ$31:$BQ$32)/SQRT($BH23)</f>
        <v>5.4499999999999826E-3</v>
      </c>
      <c r="BQ23" s="4">
        <f>DAVERAGE(PlotSort2,"NDRE",$BQ$31:$BQ$32)</f>
        <v>4.9300943017948309E-2</v>
      </c>
      <c r="BR23" s="4">
        <f>DSTDEV(PlotSort2,"NDRE",$BQ$31:$BQ$32)/SQRT($BH23)</f>
        <v>1.6023410280335132E-4</v>
      </c>
      <c r="BS23" s="4">
        <f>DAVERAGE(PlotSort2,"rvi",$BQ$31:$BQ$32)</f>
        <v>1.2758270219443713</v>
      </c>
      <c r="BT23" s="4">
        <f>DSTDEV(PlotSort2,"rvi",$BQ$31:$BQ$32)/SQRT($BH23)</f>
        <v>4.3171458144751762E-3</v>
      </c>
      <c r="BU23" s="17">
        <f>DAVERAGE(PlotSort2,"ndvi",$BQ$31:$BQ$32)</f>
        <v>0.12119542582446527</v>
      </c>
      <c r="BV23" s="4">
        <f>DSTDEV(PlotSort2,"ndvi",$BQ$31:$BQ$32)/SQRT($BH23)</f>
        <v>1.6670544169486918E-3</v>
      </c>
      <c r="BW23" s="17">
        <f>DAVERAGE(PlotSort2,"SAVI",$BQ$31:$BQ$32)</f>
        <v>0.10523292299460575</v>
      </c>
      <c r="BX23" s="4">
        <f>DSTDEV(PlotSort2,"SAVI",$BQ$31:$BQ$32)/SQRT($BH23)</f>
        <v>2.0084851498878976E-3</v>
      </c>
      <c r="BY23" s="17">
        <f>DAVERAGE(PlotSort2,"CCCI",$BQ$31:$BQ$32)</f>
        <v>0.23888099554006226</v>
      </c>
      <c r="BZ23" s="4">
        <f>DSTDEV(PlotSort2,"CCCI",$BQ$31:$BQ$32)/SQRT($BH23)</f>
        <v>1.7344711005485694E-2</v>
      </c>
    </row>
    <row r="24" spans="2:78" ht="13.5" customHeight="1" x14ac:dyDescent="0.2">
      <c r="B24" s="10">
        <v>272</v>
      </c>
      <c r="C24" s="10">
        <v>10.266999999999999</v>
      </c>
      <c r="D24" s="10">
        <v>272.42779000000002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31.2</v>
      </c>
      <c r="Q24" s="24">
        <v>1.95</v>
      </c>
      <c r="R24" s="24">
        <v>2.6</v>
      </c>
      <c r="S24" s="24">
        <v>45.73</v>
      </c>
      <c r="T24" s="24">
        <v>134.77000000000001</v>
      </c>
      <c r="U24" s="10">
        <v>1</v>
      </c>
      <c r="V24" s="10">
        <v>0</v>
      </c>
      <c r="W24" s="10">
        <v>1</v>
      </c>
      <c r="X24" s="10">
        <v>0</v>
      </c>
      <c r="Y24" s="10">
        <v>0</v>
      </c>
      <c r="Z24" s="10">
        <v>1</v>
      </c>
      <c r="AA24" s="10">
        <v>45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3.2534000000000001</v>
      </c>
      <c r="AK24" s="10">
        <v>0.23799999999999999</v>
      </c>
      <c r="AL24" s="11">
        <v>0.1069</v>
      </c>
      <c r="AM24" s="11">
        <v>7.7999999999999996E-3</v>
      </c>
      <c r="AN24" s="11">
        <v>2.4026000000000001</v>
      </c>
      <c r="AO24" s="11">
        <v>6.4100000000000004E-2</v>
      </c>
      <c r="AP24" s="11">
        <v>0.2107</v>
      </c>
      <c r="AQ24" s="11">
        <v>5.5999999999999999E-3</v>
      </c>
      <c r="AR24" s="11">
        <v>6.1641000000000004</v>
      </c>
      <c r="AS24" s="11">
        <v>0.60880000000000001</v>
      </c>
      <c r="AT24" s="11">
        <v>0.10639999999999999</v>
      </c>
      <c r="AU24" s="11">
        <v>1.0500000000000001E-2</v>
      </c>
      <c r="AV24" s="11">
        <v>24.454599999999999</v>
      </c>
      <c r="AW24" s="11">
        <v>0.74670000000000003</v>
      </c>
      <c r="AX24" s="11">
        <v>0.32629999999999998</v>
      </c>
      <c r="AY24" s="11">
        <v>0.01</v>
      </c>
      <c r="AZ24" s="11">
        <v>0.21527001862197392</v>
      </c>
      <c r="BA24" s="11">
        <v>3.0667293233082704</v>
      </c>
      <c r="BB24" s="11">
        <v>0.50820429859024729</v>
      </c>
      <c r="BC24" s="11">
        <v>0.35365069154068829</v>
      </c>
      <c r="BD24" s="11">
        <v>6.2552458292220239E-2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0.67949999999999999</v>
      </c>
      <c r="BJ24" s="4"/>
      <c r="BK24" s="4">
        <f>DAVERAGE(PlotSort2,"PhxRedEdge",$BR$31:$BR$32)</f>
        <v>0.67149999999999999</v>
      </c>
      <c r="BL24" s="4"/>
      <c r="BM24" s="4">
        <f>DAVERAGE(PlotSort2,"TMRed",$BR$31:$BR$32)</f>
        <v>0.6875</v>
      </c>
      <c r="BN24" s="4"/>
      <c r="BO24" s="4">
        <f>DAVERAGE(PlotSort2,"TMNIR",$BR$31:$BR$32)</f>
        <v>0.65900000000000003</v>
      </c>
      <c r="BP24" s="4"/>
      <c r="BQ24" s="4">
        <f>DAVERAGE(PlotSort2,"NDRE",$BR$31:$BR$32)</f>
        <v>-9.3949642991356299E-3</v>
      </c>
      <c r="BR24" s="4"/>
      <c r="BS24" s="4">
        <f>DAVERAGE(PlotSort2,"rvi",$BR$31:$BR$32)</f>
        <v>23.963636363636365</v>
      </c>
      <c r="BT24" s="4"/>
      <c r="BU24" s="17">
        <f>DAVERAGE(PlotSort2,"ndvi",$BR$31:$BR$32)</f>
        <v>-2.1165985889342719E-2</v>
      </c>
      <c r="BV24" s="4"/>
      <c r="BW24" s="17">
        <f>DAVERAGE(PlotSort2,"SAVI",$BR$31:$BR$32)</f>
        <v>-2.3151909017059276E-2</v>
      </c>
      <c r="BX24" s="4"/>
      <c r="BY24" s="17">
        <f>DAVERAGE(PlotSort2,"CCCI",$BR$31:$BR$32)</f>
        <v>0.54862138656158377</v>
      </c>
      <c r="BZ24" s="4"/>
    </row>
    <row r="25" spans="2:78" ht="13.5" customHeight="1" x14ac:dyDescent="0.2">
      <c r="B25" s="10">
        <v>272</v>
      </c>
      <c r="C25" s="10">
        <v>10.275</v>
      </c>
      <c r="D25" s="10">
        <v>272.42813000000001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31.2</v>
      </c>
      <c r="Q25" s="24">
        <v>1.95</v>
      </c>
      <c r="R25" s="24">
        <v>2.6</v>
      </c>
      <c r="S25" s="24">
        <v>45.66</v>
      </c>
      <c r="T25" s="24">
        <v>134.91</v>
      </c>
      <c r="U25" s="10">
        <v>1</v>
      </c>
      <c r="V25" s="10">
        <v>0</v>
      </c>
      <c r="W25" s="10">
        <v>1</v>
      </c>
      <c r="X25" s="10">
        <v>0</v>
      </c>
      <c r="Y25" s="10">
        <v>0</v>
      </c>
      <c r="Z25" s="10">
        <v>1</v>
      </c>
      <c r="AA25" s="10">
        <v>45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2.9049999999999998</v>
      </c>
      <c r="AK25" s="10">
        <v>0.1182</v>
      </c>
      <c r="AL25" s="11">
        <v>9.5299999999999996E-2</v>
      </c>
      <c r="AM25" s="11">
        <v>3.8999999999999998E-3</v>
      </c>
      <c r="AN25" s="11">
        <v>2.3671000000000002</v>
      </c>
      <c r="AO25" s="11">
        <v>4.6800000000000001E-2</v>
      </c>
      <c r="AP25" s="11">
        <v>0.2072</v>
      </c>
      <c r="AQ25" s="11">
        <v>4.1000000000000003E-3</v>
      </c>
      <c r="AR25" s="11">
        <v>5.5633999999999997</v>
      </c>
      <c r="AS25" s="11">
        <v>0.23150000000000001</v>
      </c>
      <c r="AT25" s="11">
        <v>9.5899999999999999E-2</v>
      </c>
      <c r="AU25" s="11">
        <v>4.0000000000000001E-3</v>
      </c>
      <c r="AV25" s="11">
        <v>25.245000000000001</v>
      </c>
      <c r="AW25" s="11">
        <v>0.83409999999999995</v>
      </c>
      <c r="AX25" s="11">
        <v>0.33629999999999999</v>
      </c>
      <c r="AY25" s="11">
        <v>1.11E-2</v>
      </c>
      <c r="AZ25" s="11">
        <v>0.23753449862005518</v>
      </c>
      <c r="BA25" s="11">
        <v>3.5067778936392076</v>
      </c>
      <c r="BB25" s="11">
        <v>0.55622397038408145</v>
      </c>
      <c r="BC25" s="11">
        <v>0.38682686118858622</v>
      </c>
      <c r="BD25" s="11">
        <v>6.6140626282428422E-2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1.0024999999999999</v>
      </c>
      <c r="BJ25" s="4">
        <f>DSTDEV(PlotSort2,"PhxRed",$BS$31:$BS$32)/SQRT($BH25)</f>
        <v>2.773084924772426E-3</v>
      </c>
      <c r="BK25" s="4">
        <f>DAVERAGE(PlotSort2,"PhxRedEdge",$BS$31:$BS$32)</f>
        <v>1.0023</v>
      </c>
      <c r="BL25" s="4">
        <f>DSTDEV(PlotSort2,"PhxRedEdge",$BS$31:$BS$32)/SQRT($BH25)</f>
        <v>2.8307831660749632E-3</v>
      </c>
      <c r="BM25" s="4">
        <f>DAVERAGE(PlotSort2,"TMRed",$BS$31:$BS$32)</f>
        <v>1.0024999999999999</v>
      </c>
      <c r="BN25" s="4">
        <f>DSTDEV(PlotSort2,"TMRed",$BS$31:$BS$32)/SQRT($BH25)</f>
        <v>2.773084924772426E-3</v>
      </c>
      <c r="BO25" s="4">
        <f>DAVERAGE(PlotSort2,"TMNIR",$BS$31:$BS$32)</f>
        <v>1.0023</v>
      </c>
      <c r="BP25" s="4">
        <f>DSTDEV(PlotSort2,"TMNIR",$BS$31:$BS$32)/SQRT($BH25)</f>
        <v>2.8307831660749632E-3</v>
      </c>
      <c r="BQ25" s="4">
        <f>DAVERAGE(PlotSort2,"NDRE",$BS$31:$BS$32)</f>
        <v>0.73558734107687374</v>
      </c>
      <c r="BR25" s="4">
        <f>DSTDEV(PlotSort2,"NDRE",$BS$31:$BS$32)/SQRT($BH25)</f>
        <v>3.9505031504813155E-4</v>
      </c>
      <c r="BS25" s="4">
        <f>DAVERAGE(PlotSort2,"rvi",$BS$31:$BS$32)</f>
        <v>1.2921917849833051</v>
      </c>
      <c r="BT25" s="4">
        <f>DSTDEV(PlotSort2,"rvi",$BS$31:$BS$32)/SQRT($BH25)</f>
        <v>1.0989206183238344E-3</v>
      </c>
      <c r="BU25" s="17">
        <f>DAVERAGE(PlotSort2,"ndvi",$BS$31:$BS$32)</f>
        <v>0.12747225915859309</v>
      </c>
      <c r="BV25" s="4">
        <f>DSTDEV(PlotSort2,"ndvi",$BS$31:$BS$32)/SQRT($BH25)</f>
        <v>4.1846823915537299E-4</v>
      </c>
      <c r="BW25" s="17">
        <f>DAVERAGE(PlotSort2,"SAVI",$BS$31:$BS$32)</f>
        <v>0.19050041668509954</v>
      </c>
      <c r="BX25" s="4">
        <f>DSTDEV(PlotSort2,"SAVI",$BS$31:$BS$32)/SQRT($BH25)</f>
        <v>6.0699929303669983E-4</v>
      </c>
      <c r="BY25" s="17">
        <f>DAVERAGE(PlotSort2,"CCCI",$BS$31:$BS$32)</f>
        <v>12.293860848671224</v>
      </c>
      <c r="BZ25" s="4">
        <f>DSTDEV(PlotSort2,"CCCI",$BS$31:$BS$32)/SQRT($BH25)</f>
        <v>1.1155811691093734E-2</v>
      </c>
    </row>
    <row r="26" spans="2:78" ht="13.5" customHeight="1" x14ac:dyDescent="0.2">
      <c r="B26" s="10">
        <v>272</v>
      </c>
      <c r="C26" s="10">
        <v>10.488</v>
      </c>
      <c r="D26" s="10">
        <v>272.43700000000001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31.2</v>
      </c>
      <c r="Q26" s="24">
        <v>1.95</v>
      </c>
      <c r="R26" s="24">
        <v>2.6</v>
      </c>
      <c r="S26" s="24">
        <v>43.82</v>
      </c>
      <c r="T26" s="24">
        <v>138.62</v>
      </c>
      <c r="U26" s="10">
        <v>1</v>
      </c>
      <c r="V26" s="10">
        <v>0</v>
      </c>
      <c r="W26" s="10">
        <v>1</v>
      </c>
      <c r="X26" s="10">
        <v>0</v>
      </c>
      <c r="Y26" s="10">
        <v>0</v>
      </c>
      <c r="Z26" s="10">
        <v>1</v>
      </c>
      <c r="AA26" s="10">
        <v>45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3.5973000000000002</v>
      </c>
      <c r="AK26" s="10">
        <v>8.6E-3</v>
      </c>
      <c r="AL26" s="11">
        <v>0.1139</v>
      </c>
      <c r="AM26" s="11">
        <v>2.9999999999999997E-4</v>
      </c>
      <c r="AN26" s="11">
        <v>2.3769</v>
      </c>
      <c r="AO26" s="11">
        <v>1.8200000000000001E-2</v>
      </c>
      <c r="AP26" s="11">
        <v>0.20030000000000001</v>
      </c>
      <c r="AQ26" s="11">
        <v>1.5E-3</v>
      </c>
      <c r="AR26" s="11">
        <v>6.7971000000000004</v>
      </c>
      <c r="AS26" s="11">
        <v>0.2208</v>
      </c>
      <c r="AT26" s="11">
        <v>0.1129</v>
      </c>
      <c r="AU26" s="11">
        <v>3.7000000000000002E-3</v>
      </c>
      <c r="AV26" s="11">
        <v>23.880500000000001</v>
      </c>
      <c r="AW26" s="11">
        <v>0.16850000000000001</v>
      </c>
      <c r="AX26" s="11">
        <v>0.30719999999999997</v>
      </c>
      <c r="AY26" s="11">
        <v>2.2000000000000001E-3</v>
      </c>
      <c r="AZ26" s="11">
        <v>0.21064039408866991</v>
      </c>
      <c r="BA26" s="11">
        <v>2.7209920283436668</v>
      </c>
      <c r="BB26" s="11">
        <v>0.46250892644608421</v>
      </c>
      <c r="BC26" s="11">
        <v>0.31675904792957288</v>
      </c>
      <c r="BD26" s="11">
        <v>0.20744583992532267</v>
      </c>
      <c r="BE26" s="27"/>
    </row>
    <row r="27" spans="2:78" ht="13.5" customHeight="1" x14ac:dyDescent="0.2">
      <c r="B27" s="10">
        <v>272</v>
      </c>
      <c r="C27" s="10">
        <v>10.48</v>
      </c>
      <c r="D27" s="10">
        <v>272.43666999999999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31.2</v>
      </c>
      <c r="Q27" s="24">
        <v>1.95</v>
      </c>
      <c r="R27" s="24">
        <v>2.6</v>
      </c>
      <c r="S27" s="24">
        <v>43.89</v>
      </c>
      <c r="T27" s="24">
        <v>138.47999999999999</v>
      </c>
      <c r="U27" s="10">
        <v>1</v>
      </c>
      <c r="V27" s="10">
        <v>0</v>
      </c>
      <c r="W27" s="10">
        <v>1</v>
      </c>
      <c r="X27" s="10">
        <v>0</v>
      </c>
      <c r="Y27" s="10">
        <v>0</v>
      </c>
      <c r="Z27" s="10">
        <v>1</v>
      </c>
      <c r="AA27" s="10">
        <v>45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3.6303000000000001</v>
      </c>
      <c r="AK27" s="10">
        <v>1.32E-2</v>
      </c>
      <c r="AL27" s="11">
        <v>0.11509999999999999</v>
      </c>
      <c r="AM27" s="11">
        <v>4.0000000000000002E-4</v>
      </c>
      <c r="AN27" s="11">
        <v>2.4438</v>
      </c>
      <c r="AO27" s="11">
        <v>4.5100000000000001E-2</v>
      </c>
      <c r="AP27" s="11">
        <v>0.20619999999999999</v>
      </c>
      <c r="AQ27" s="11">
        <v>3.8E-3</v>
      </c>
      <c r="AR27" s="11">
        <v>6.8430999999999997</v>
      </c>
      <c r="AS27" s="11">
        <v>8.09E-2</v>
      </c>
      <c r="AT27" s="11">
        <v>0.1138</v>
      </c>
      <c r="AU27" s="11">
        <v>1.2999999999999999E-3</v>
      </c>
      <c r="AV27" s="11">
        <v>24.221599999999999</v>
      </c>
      <c r="AW27" s="11">
        <v>0.7883</v>
      </c>
      <c r="AX27" s="11">
        <v>0.31190000000000001</v>
      </c>
      <c r="AY27" s="11">
        <v>1.0200000000000001E-2</v>
      </c>
      <c r="AZ27" s="11">
        <v>0.20401466898282189</v>
      </c>
      <c r="BA27" s="11">
        <v>2.740773286467487</v>
      </c>
      <c r="BB27" s="11">
        <v>0.4653511862814188</v>
      </c>
      <c r="BC27" s="11">
        <v>0.32100032407907531</v>
      </c>
      <c r="BD27" s="11">
        <v>0.13600391201440157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0.19900000000000001</v>
      </c>
      <c r="BJ27" s="4">
        <f>DSTDEV(PlotSort2,"PhxRed",$BT$31:$BT$32)/SQRT($BH27)</f>
        <v>1.0000000000000009E-3</v>
      </c>
      <c r="BK27" s="4">
        <f>DAVERAGE(PlotSort2,"PhxRedEdge",$BT$31:$BT$32)</f>
        <v>0.28249999999999997</v>
      </c>
      <c r="BL27" s="4">
        <f>DSTDEV(PlotSort2,"PhxRedEdge",$BT$31:$BT$32)/SQRT($BH27)</f>
        <v>2.9999999999999472E-4</v>
      </c>
      <c r="BM27" s="4">
        <f>DAVERAGE(PlotSort2,"TMRed",$BT$31:$BT$32)</f>
        <v>0.19725000000000001</v>
      </c>
      <c r="BN27" s="4">
        <f>DSTDEV(PlotSort2,"TMRed",$BT$31:$BT$32)/SQRT($BH27)</f>
        <v>1.0499999999999954E-3</v>
      </c>
      <c r="BO27" s="4">
        <f>DAVERAGE(PlotSort2,"TMNIR",$BT$31:$BT$32)</f>
        <v>0.38705000000000001</v>
      </c>
      <c r="BP27" s="4">
        <f>DSTDEV(PlotSort2,"TMNIR",$BT$31:$BT$32)/SQRT($BH27)</f>
        <v>9.5000000000000629E-4</v>
      </c>
      <c r="BQ27" s="4">
        <f>DAVERAGE(PlotSort2,"NDRE",$BT$31:$BT$32)</f>
        <v>0.15614798750060171</v>
      </c>
      <c r="BR27" s="4">
        <f>DSTDEV(PlotSort2,"NDRE",$BT$31:$BT$32)/SQRT($BH27)</f>
        <v>1.715336880180135E-3</v>
      </c>
      <c r="BS27" s="4">
        <f>DAVERAGE(PlotSort2,"rvi",$BT$31:$BT$32)</f>
        <v>1.9622606374365592</v>
      </c>
      <c r="BT27" s="4">
        <f>DSTDEV(PlotSort2,"rvi",$BT$31:$BT$32)/SQRT($BH27)</f>
        <v>5.629270820321274E-3</v>
      </c>
      <c r="BU27" s="17">
        <f>DAVERAGE(PlotSort2,"ndvi",$BT$31:$BT$32)</f>
        <v>0.32483752535021049</v>
      </c>
      <c r="BV27" s="4">
        <f>DSTDEV(PlotSort2,"ndvi",$BT$31:$BT$32)/SQRT($BH27)</f>
        <v>1.2830310640089269E-3</v>
      </c>
      <c r="BW27" s="17">
        <f>DAVERAGE(PlotSort2,"SAVI",$BT$31:$BT$32)</f>
        <v>0.2625668590699336</v>
      </c>
      <c r="BX27" s="4">
        <f>DSTDEV(PlotSort2,"SAVI",$BT$31:$BT$32)/SQRT($BH27)</f>
        <v>6.2264476449311323E-4</v>
      </c>
      <c r="BY27" s="17">
        <f>DAVERAGE(PlotSort2,"CCCI",$BT$31:$BT$32)</f>
        <v>0.33456573692744057</v>
      </c>
      <c r="BZ27" s="4">
        <f>DSTDEV(PlotSort2,"CCCI",$BT$31:$BT$32)/SQRT($BH27)</f>
        <v>2.6505470816143347E-2</v>
      </c>
    </row>
    <row r="28" spans="2:78" ht="13.5" customHeight="1" x14ac:dyDescent="0.2">
      <c r="B28" s="10">
        <v>272</v>
      </c>
      <c r="C28" s="10">
        <v>10.472</v>
      </c>
      <c r="D28" s="10">
        <v>272.43633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31.2</v>
      </c>
      <c r="Q28" s="24">
        <v>1.95</v>
      </c>
      <c r="R28" s="24">
        <v>2.6</v>
      </c>
      <c r="S28" s="24">
        <v>43.96</v>
      </c>
      <c r="T28" s="24">
        <v>138.33000000000001</v>
      </c>
      <c r="U28" s="10">
        <v>1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45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3.6779999999999999</v>
      </c>
      <c r="AK28" s="10">
        <v>3.6700000000000003E-2</v>
      </c>
      <c r="AL28" s="11">
        <v>0.1167</v>
      </c>
      <c r="AM28" s="11">
        <v>1.1999999999999999E-3</v>
      </c>
      <c r="AN28" s="11">
        <v>2.5737000000000001</v>
      </c>
      <c r="AO28" s="11">
        <v>7.1099999999999997E-2</v>
      </c>
      <c r="AP28" s="11">
        <v>0.2175</v>
      </c>
      <c r="AQ28" s="11">
        <v>6.0000000000000001E-3</v>
      </c>
      <c r="AR28" s="11">
        <v>7.1462000000000003</v>
      </c>
      <c r="AS28" s="11">
        <v>0.17480000000000001</v>
      </c>
      <c r="AT28" s="11">
        <v>0.11899999999999999</v>
      </c>
      <c r="AU28" s="11">
        <v>2.8999999999999998E-3</v>
      </c>
      <c r="AV28" s="11">
        <v>25.752500000000001</v>
      </c>
      <c r="AW28" s="11">
        <v>1.1752</v>
      </c>
      <c r="AX28" s="11">
        <v>0.33210000000000001</v>
      </c>
      <c r="AY28" s="11">
        <v>1.52E-2</v>
      </c>
      <c r="AZ28" s="11">
        <v>0.20851528384279477</v>
      </c>
      <c r="BA28" s="11">
        <v>2.7907563025210087</v>
      </c>
      <c r="BB28" s="11">
        <v>0.47240079804921303</v>
      </c>
      <c r="BC28" s="11">
        <v>0.33608453369782354</v>
      </c>
      <c r="BD28" s="11">
        <v>0.14675938270086566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0.13894999999999999</v>
      </c>
      <c r="BJ28" s="4">
        <f>DSTDEV(PlotSort2,"PhxRed",$BU$31:$BU$32)/SQRT($BH28)</f>
        <v>1.4550000000000148E-2</v>
      </c>
      <c r="BK28" s="4">
        <f>DAVERAGE(PlotSort2,"PhxRedEdge",$BU$31:$BU$32)</f>
        <v>0.23530000000000001</v>
      </c>
      <c r="BL28" s="4">
        <f>DSTDEV(PlotSort2,"PhxRedEdge",$BU$31:$BU$32)/SQRT($BH28)</f>
        <v>1.0300000000000004E-2</v>
      </c>
      <c r="BM28" s="4">
        <f>DAVERAGE(PlotSort2,"TMRed",$BU$31:$BU$32)</f>
        <v>0.13800000000000001</v>
      </c>
      <c r="BN28" s="4">
        <f>DSTDEV(PlotSort2,"TMRed",$BU$31:$BU$32)/SQRT($BH28)</f>
        <v>1.3299999999999992E-2</v>
      </c>
      <c r="BO28" s="4">
        <f>DAVERAGE(PlotSort2,"TMNIR",$BU$31:$BU$32)</f>
        <v>0.3609</v>
      </c>
      <c r="BP28" s="4">
        <f>DSTDEV(PlotSort2,"TMNIR",$BU$31:$BU$32)/SQRT($BH28)</f>
        <v>6.5000000000000058E-3</v>
      </c>
      <c r="BQ28" s="4">
        <f>DAVERAGE(PlotSort2,"NDRE",$BU$31:$BU$32)</f>
        <v>0.21101471342633232</v>
      </c>
      <c r="BR28" s="4">
        <f>DSTDEV(PlotSort2,"NDRE",$BU$31:$BU$32)/SQRT($BH28)</f>
        <v>1.2319770522580306E-2</v>
      </c>
      <c r="BS28" s="4">
        <f>DAVERAGE(PlotSort2,"rvi",$BU$31:$BU$32)</f>
        <v>2.6351545096201803</v>
      </c>
      <c r="BT28" s="4">
        <f>DSTDEV(PlotSort2,"rvi",$BU$31:$BU$32)/SQRT($BH28)</f>
        <v>0.20686634041991558</v>
      </c>
      <c r="BU28" s="17">
        <f>DAVERAGE(PlotSort2,"ndvi",$BU$31:$BU$32)</f>
        <v>0.44802954353756852</v>
      </c>
      <c r="BV28" s="4">
        <f>DSTDEV(PlotSort2,"ndvi",$BU$31:$BU$32)/SQRT($BH28)</f>
        <v>3.1411074287520234E-2</v>
      </c>
      <c r="BW28" s="17">
        <f>DAVERAGE(PlotSort2,"SAVI",$BU$31:$BU$32)</f>
        <v>0.33505223839079001</v>
      </c>
      <c r="BX28" s="4">
        <f>DSTDEV(PlotSort2,"SAVI",$BU$31:$BU$32)/SQRT($BH28)</f>
        <v>1.6852572149502056E-2</v>
      </c>
      <c r="BY28" s="17">
        <f>DAVERAGE(PlotSort2,"CCCI",$BU$31:$BU$32)</f>
        <v>0.27570674422741442</v>
      </c>
      <c r="BZ28" s="4">
        <f>DSTDEV(PlotSort2,"CCCI",$BU$31:$BU$32)/SQRT($BH28)</f>
        <v>2.7893137214703701E-2</v>
      </c>
    </row>
    <row r="29" spans="2:78" ht="13.5" customHeight="1" x14ac:dyDescent="0.2">
      <c r="B29" s="10">
        <v>272</v>
      </c>
      <c r="C29" s="10">
        <v>10.464</v>
      </c>
      <c r="D29" s="10">
        <v>272.43599999999998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31.2</v>
      </c>
      <c r="Q29" s="24">
        <v>1.95</v>
      </c>
      <c r="R29" s="24">
        <v>2.6</v>
      </c>
      <c r="S29" s="24">
        <v>44.02</v>
      </c>
      <c r="T29" s="24">
        <v>138.19</v>
      </c>
      <c r="U29" s="10">
        <v>1</v>
      </c>
      <c r="V29" s="10">
        <v>0</v>
      </c>
      <c r="W29" s="10">
        <v>1</v>
      </c>
      <c r="X29" s="10">
        <v>0</v>
      </c>
      <c r="Y29" s="10">
        <v>0</v>
      </c>
      <c r="Z29" s="10">
        <v>1</v>
      </c>
      <c r="AA29" s="10">
        <v>45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3.6528</v>
      </c>
      <c r="AK29" s="10">
        <v>0.37090000000000001</v>
      </c>
      <c r="AL29" s="11">
        <v>0.11609999999999999</v>
      </c>
      <c r="AM29" s="11">
        <v>1.18E-2</v>
      </c>
      <c r="AN29" s="11">
        <v>2.7705000000000002</v>
      </c>
      <c r="AO29" s="11">
        <v>0.1573</v>
      </c>
      <c r="AP29" s="11">
        <v>0.23449999999999999</v>
      </c>
      <c r="AQ29" s="11">
        <v>1.3299999999999999E-2</v>
      </c>
      <c r="AR29" s="11">
        <v>6.9668999999999999</v>
      </c>
      <c r="AS29" s="11">
        <v>0.59179999999999999</v>
      </c>
      <c r="AT29" s="11">
        <v>0.1162</v>
      </c>
      <c r="AU29" s="11">
        <v>9.9000000000000008E-3</v>
      </c>
      <c r="AV29" s="11">
        <v>27.614100000000001</v>
      </c>
      <c r="AW29" s="11">
        <v>1.2563</v>
      </c>
      <c r="AX29" s="11">
        <v>0.35659999999999997</v>
      </c>
      <c r="AY29" s="11">
        <v>1.6199999999999999E-2</v>
      </c>
      <c r="AZ29" s="11">
        <v>0.20656403315851801</v>
      </c>
      <c r="BA29" s="11">
        <v>3.0688468158347675</v>
      </c>
      <c r="BB29" s="11">
        <v>0.50846023688663278</v>
      </c>
      <c r="BC29" s="11">
        <v>0.37068256578947367</v>
      </c>
      <c r="BD29" s="11">
        <v>-1.1721868351926E-2</v>
      </c>
      <c r="BE29" s="27"/>
      <c r="BF29" s="5"/>
    </row>
    <row r="30" spans="2:78" ht="13.5" customHeight="1" x14ac:dyDescent="0.2">
      <c r="B30" s="10">
        <v>272</v>
      </c>
      <c r="C30" s="10">
        <v>10.457000000000001</v>
      </c>
      <c r="D30" s="10">
        <v>272.43570999999997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31.2</v>
      </c>
      <c r="Q30" s="24">
        <v>1.95</v>
      </c>
      <c r="R30" s="24">
        <v>2.6</v>
      </c>
      <c r="S30" s="24">
        <v>44.08</v>
      </c>
      <c r="T30" s="24">
        <v>138.07</v>
      </c>
      <c r="U30" s="10">
        <v>1</v>
      </c>
      <c r="V30" s="10">
        <v>0</v>
      </c>
      <c r="W30" s="10">
        <v>1</v>
      </c>
      <c r="X30" s="10">
        <v>0</v>
      </c>
      <c r="Y30" s="10">
        <v>0</v>
      </c>
      <c r="Z30" s="10">
        <v>1</v>
      </c>
      <c r="AA30" s="10">
        <v>45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2.8793000000000002</v>
      </c>
      <c r="AK30" s="10">
        <v>0.114</v>
      </c>
      <c r="AL30" s="11">
        <v>9.1600000000000001E-2</v>
      </c>
      <c r="AM30" s="11">
        <v>3.5999999999999999E-3</v>
      </c>
      <c r="AN30" s="11">
        <v>2.2606000000000002</v>
      </c>
      <c r="AO30" s="11">
        <v>4.7999999999999996E-3</v>
      </c>
      <c r="AP30" s="11">
        <v>0.1915</v>
      </c>
      <c r="AQ30" s="11">
        <v>4.0000000000000002E-4</v>
      </c>
      <c r="AR30" s="11">
        <v>5.4409000000000001</v>
      </c>
      <c r="AS30" s="11">
        <v>0.25659999999999999</v>
      </c>
      <c r="AT30" s="11">
        <v>9.0800000000000006E-2</v>
      </c>
      <c r="AU30" s="11">
        <v>4.3E-3</v>
      </c>
      <c r="AV30" s="11">
        <v>23.843</v>
      </c>
      <c r="AW30" s="11">
        <v>0.2974</v>
      </c>
      <c r="AX30" s="11">
        <v>0.30819999999999997</v>
      </c>
      <c r="AY30" s="11">
        <v>3.8E-3</v>
      </c>
      <c r="AZ30" s="11">
        <v>0.2335401240744446</v>
      </c>
      <c r="BA30" s="11">
        <v>3.3942731277533036</v>
      </c>
      <c r="BB30" s="11">
        <v>0.54486215538847116</v>
      </c>
      <c r="BC30" s="11">
        <v>0.36273637374860956</v>
      </c>
      <c r="BD30" s="11">
        <v>7.5544349726657647E-2</v>
      </c>
      <c r="BE30" s="27"/>
      <c r="BF30" s="5"/>
      <c r="BH30" s="19" t="s">
        <v>116</v>
      </c>
    </row>
    <row r="31" spans="2:78" ht="13.5" customHeight="1" x14ac:dyDescent="0.2">
      <c r="B31" s="10">
        <v>272</v>
      </c>
      <c r="C31" s="10">
        <v>10.449</v>
      </c>
      <c r="D31" s="10">
        <v>272.43536999999998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31.2</v>
      </c>
      <c r="Q31" s="24">
        <v>1.95</v>
      </c>
      <c r="R31" s="24">
        <v>2.6</v>
      </c>
      <c r="S31" s="24">
        <v>44.15</v>
      </c>
      <c r="T31" s="24">
        <v>137.91999999999999</v>
      </c>
      <c r="U31" s="10">
        <v>1</v>
      </c>
      <c r="V31" s="10">
        <v>0</v>
      </c>
      <c r="W31" s="10">
        <v>1</v>
      </c>
      <c r="X31" s="10">
        <v>0</v>
      </c>
      <c r="Y31" s="10">
        <v>0</v>
      </c>
      <c r="Z31" s="10">
        <v>1</v>
      </c>
      <c r="AA31" s="10">
        <v>45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3.8772000000000002</v>
      </c>
      <c r="AK31" s="10">
        <v>0.45450000000000002</v>
      </c>
      <c r="AL31" s="11">
        <v>0.1235</v>
      </c>
      <c r="AM31" s="11">
        <v>1.4500000000000001E-2</v>
      </c>
      <c r="AN31" s="11">
        <v>2.6093999999999999</v>
      </c>
      <c r="AO31" s="11">
        <v>6.1800000000000001E-2</v>
      </c>
      <c r="AP31" s="11">
        <v>0.22140000000000001</v>
      </c>
      <c r="AQ31" s="11">
        <v>5.1999999999999998E-3</v>
      </c>
      <c r="AR31" s="11">
        <v>7.4188999999999998</v>
      </c>
      <c r="AS31" s="11">
        <v>0.64590000000000003</v>
      </c>
      <c r="AT31" s="11">
        <v>0.124</v>
      </c>
      <c r="AU31" s="11">
        <v>1.0800000000000001E-2</v>
      </c>
      <c r="AV31" s="11">
        <v>25.727499999999999</v>
      </c>
      <c r="AW31" s="11">
        <v>0.66349999999999998</v>
      </c>
      <c r="AX31" s="11">
        <v>0.33300000000000002</v>
      </c>
      <c r="AY31" s="11">
        <v>8.6E-3</v>
      </c>
      <c r="AZ31" s="11">
        <v>0.20129870129870131</v>
      </c>
      <c r="BA31" s="11">
        <v>2.685483870967742</v>
      </c>
      <c r="BB31" s="11">
        <v>0.45733041575492345</v>
      </c>
      <c r="BC31" s="11">
        <v>0.32758620689655171</v>
      </c>
      <c r="BD31" s="11">
        <v>0.14526703214385617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272</v>
      </c>
      <c r="C32" s="10">
        <v>10.441000000000001</v>
      </c>
      <c r="D32" s="10">
        <v>272.43504000000001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31.2</v>
      </c>
      <c r="Q32" s="24">
        <v>1.95</v>
      </c>
      <c r="R32" s="24">
        <v>2.6</v>
      </c>
      <c r="S32" s="24">
        <v>44.22</v>
      </c>
      <c r="T32" s="24">
        <v>137.78</v>
      </c>
      <c r="U32" s="10">
        <v>1</v>
      </c>
      <c r="V32" s="10">
        <v>0</v>
      </c>
      <c r="W32" s="10">
        <v>1</v>
      </c>
      <c r="X32" s="10">
        <v>0</v>
      </c>
      <c r="Y32" s="10">
        <v>0</v>
      </c>
      <c r="Z32" s="10">
        <v>1</v>
      </c>
      <c r="AA32" s="10">
        <v>45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3.1836000000000002</v>
      </c>
      <c r="AK32" s="10">
        <v>0.1104</v>
      </c>
      <c r="AL32" s="11">
        <v>0.1016</v>
      </c>
      <c r="AM32" s="11">
        <v>3.5000000000000001E-3</v>
      </c>
      <c r="AN32" s="11">
        <v>2.3569</v>
      </c>
      <c r="AO32" s="11">
        <v>0.16880000000000001</v>
      </c>
      <c r="AP32" s="11">
        <v>0.20030000000000001</v>
      </c>
      <c r="AQ32" s="11">
        <v>1.43E-2</v>
      </c>
      <c r="AR32" s="11">
        <v>6.0841000000000003</v>
      </c>
      <c r="AS32" s="11">
        <v>0.35799999999999998</v>
      </c>
      <c r="AT32" s="11">
        <v>0.1019</v>
      </c>
      <c r="AU32" s="11">
        <v>6.0000000000000001E-3</v>
      </c>
      <c r="AV32" s="11">
        <v>24.945399999999999</v>
      </c>
      <c r="AW32" s="11">
        <v>1.5911999999999999</v>
      </c>
      <c r="AX32" s="11">
        <v>0.32329999999999998</v>
      </c>
      <c r="AY32" s="11">
        <v>2.06E-2</v>
      </c>
      <c r="AZ32" s="11">
        <v>0.23491214667685253</v>
      </c>
      <c r="BA32" s="11">
        <v>3.172718351324828</v>
      </c>
      <c r="BB32" s="11">
        <v>0.52069614299153344</v>
      </c>
      <c r="BC32" s="11">
        <v>0.3589494163424124</v>
      </c>
      <c r="BD32" s="11">
        <v>0.17821015621709413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272</v>
      </c>
      <c r="C33" s="10">
        <v>10.433999999999999</v>
      </c>
      <c r="D33" s="10">
        <v>272.43475000000001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31.2</v>
      </c>
      <c r="Q33" s="24">
        <v>1.95</v>
      </c>
      <c r="R33" s="24">
        <v>2.6</v>
      </c>
      <c r="S33" s="24">
        <v>44.28</v>
      </c>
      <c r="T33" s="24">
        <v>137.66</v>
      </c>
      <c r="U33" s="10">
        <v>1</v>
      </c>
      <c r="V33" s="10">
        <v>0</v>
      </c>
      <c r="W33" s="10">
        <v>1</v>
      </c>
      <c r="X33" s="10">
        <v>0</v>
      </c>
      <c r="Y33" s="10">
        <v>0</v>
      </c>
      <c r="Z33" s="10">
        <v>1</v>
      </c>
      <c r="AA33" s="10">
        <v>45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2.6311</v>
      </c>
      <c r="AK33" s="10">
        <v>0.22359999999999999</v>
      </c>
      <c r="AL33" s="11">
        <v>8.4000000000000005E-2</v>
      </c>
      <c r="AM33" s="11">
        <v>7.1000000000000004E-3</v>
      </c>
      <c r="AN33" s="11">
        <v>2.3411</v>
      </c>
      <c r="AO33" s="11">
        <v>0.108</v>
      </c>
      <c r="AP33" s="11">
        <v>0.19919999999999999</v>
      </c>
      <c r="AQ33" s="11">
        <v>9.1999999999999998E-3</v>
      </c>
      <c r="AR33" s="11">
        <v>5.0823999999999998</v>
      </c>
      <c r="AS33" s="11">
        <v>0.44879999999999998</v>
      </c>
      <c r="AT33" s="11">
        <v>8.5199999999999998E-2</v>
      </c>
      <c r="AU33" s="11">
        <v>7.4999999999999997E-3</v>
      </c>
      <c r="AV33" s="11">
        <v>25.409300000000002</v>
      </c>
      <c r="AW33" s="11">
        <v>0.753</v>
      </c>
      <c r="AX33" s="11">
        <v>0.32969999999999999</v>
      </c>
      <c r="AY33" s="11">
        <v>9.7999999999999997E-3</v>
      </c>
      <c r="AZ33" s="11">
        <v>0.24673851389676693</v>
      </c>
      <c r="BA33" s="11">
        <v>3.869718309859155</v>
      </c>
      <c r="BB33" s="11">
        <v>0.58929862617498197</v>
      </c>
      <c r="BC33" s="11">
        <v>0.40086348234779751</v>
      </c>
      <c r="BD33" s="11">
        <v>2.190071667412067E-2</v>
      </c>
      <c r="BE33" s="27"/>
      <c r="BF33" s="5"/>
    </row>
    <row r="34" spans="2:66" ht="13.5" customHeight="1" x14ac:dyDescent="0.2">
      <c r="B34" s="10">
        <v>272</v>
      </c>
      <c r="C34" s="10">
        <v>10.505000000000001</v>
      </c>
      <c r="D34" s="10">
        <v>272.43770999999998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31.2</v>
      </c>
      <c r="Q34" s="24">
        <v>1.95</v>
      </c>
      <c r="R34" s="24">
        <v>2.6</v>
      </c>
      <c r="S34" s="24">
        <v>43.68</v>
      </c>
      <c r="T34" s="24">
        <v>138.93</v>
      </c>
      <c r="U34" s="10">
        <v>1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45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2.4769000000000001</v>
      </c>
      <c r="AK34" s="10">
        <v>0.1968</v>
      </c>
      <c r="AL34" s="11">
        <v>7.8200000000000006E-2</v>
      </c>
      <c r="AM34" s="11">
        <v>6.1999999999999998E-3</v>
      </c>
      <c r="AN34" s="11">
        <v>2.3043999999999998</v>
      </c>
      <c r="AO34" s="11">
        <v>0.17530000000000001</v>
      </c>
      <c r="AP34" s="11">
        <v>0.19359999999999999</v>
      </c>
      <c r="AQ34" s="11">
        <v>1.47E-2</v>
      </c>
      <c r="AR34" s="11">
        <v>4.7217000000000002</v>
      </c>
      <c r="AS34" s="11">
        <v>0.40810000000000002</v>
      </c>
      <c r="AT34" s="11">
        <v>7.8200000000000006E-2</v>
      </c>
      <c r="AU34" s="11">
        <v>6.7999999999999996E-3</v>
      </c>
      <c r="AV34" s="11">
        <v>26.865300000000001</v>
      </c>
      <c r="AW34" s="11">
        <v>1.5018</v>
      </c>
      <c r="AX34" s="11">
        <v>0.34460000000000002</v>
      </c>
      <c r="AY34" s="11">
        <v>1.9300000000000001E-2</v>
      </c>
      <c r="AZ34" s="11">
        <v>0.28056484578223712</v>
      </c>
      <c r="BA34" s="11">
        <v>4.406649616368286</v>
      </c>
      <c r="BB34" s="11">
        <v>0.63008514664143811</v>
      </c>
      <c r="BC34" s="11">
        <v>0.43302990897269178</v>
      </c>
      <c r="BD34" s="11">
        <v>0.13424617565371491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272</v>
      </c>
      <c r="C35" s="10">
        <v>10.512</v>
      </c>
      <c r="D35" s="10">
        <v>272.43799999999999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31.2</v>
      </c>
      <c r="Q35" s="24">
        <v>1.95</v>
      </c>
      <c r="R35" s="24">
        <v>2.6</v>
      </c>
      <c r="S35" s="24">
        <v>43.63</v>
      </c>
      <c r="T35" s="24">
        <v>139.06</v>
      </c>
      <c r="U35" s="10">
        <v>1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45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2.3410000000000002</v>
      </c>
      <c r="AK35" s="10">
        <v>9.9000000000000008E-3</v>
      </c>
      <c r="AL35" s="11">
        <v>7.3800000000000004E-2</v>
      </c>
      <c r="AM35" s="11">
        <v>2.9999999999999997E-4</v>
      </c>
      <c r="AN35" s="11">
        <v>2.1909000000000001</v>
      </c>
      <c r="AO35" s="11">
        <v>7.6300000000000007E-2</v>
      </c>
      <c r="AP35" s="11">
        <v>0.18390000000000001</v>
      </c>
      <c r="AQ35" s="11">
        <v>6.4000000000000003E-3</v>
      </c>
      <c r="AR35" s="11">
        <v>4.5106999999999999</v>
      </c>
      <c r="AS35" s="11">
        <v>6.6600000000000006E-2</v>
      </c>
      <c r="AT35" s="11">
        <v>7.46E-2</v>
      </c>
      <c r="AU35" s="11">
        <v>1.1000000000000001E-3</v>
      </c>
      <c r="AV35" s="11">
        <v>25.0578</v>
      </c>
      <c r="AW35" s="11">
        <v>1.196</v>
      </c>
      <c r="AX35" s="11">
        <v>0.3211</v>
      </c>
      <c r="AY35" s="11">
        <v>1.5299999999999999E-2</v>
      </c>
      <c r="AZ35" s="11">
        <v>0.27168316831683165</v>
      </c>
      <c r="BA35" s="11">
        <v>4.3042895442359246</v>
      </c>
      <c r="BB35" s="11">
        <v>0.62294667677533488</v>
      </c>
      <c r="BC35" s="11">
        <v>0.41280562688400135</v>
      </c>
      <c r="BD35" s="11">
        <v>9.3821412267843449E-2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272</v>
      </c>
      <c r="C36" s="10">
        <v>10.52</v>
      </c>
      <c r="D36" s="10">
        <v>272.43833000000001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31.2</v>
      </c>
      <c r="Q36" s="24">
        <v>1.95</v>
      </c>
      <c r="R36" s="24">
        <v>2.6</v>
      </c>
      <c r="S36" s="24">
        <v>43.56</v>
      </c>
      <c r="T36" s="24">
        <v>139.19999999999999</v>
      </c>
      <c r="U36" s="10">
        <v>1</v>
      </c>
      <c r="V36" s="10">
        <v>0</v>
      </c>
      <c r="W36" s="10">
        <v>1</v>
      </c>
      <c r="X36" s="10">
        <v>0</v>
      </c>
      <c r="Y36" s="10">
        <v>0</v>
      </c>
      <c r="Z36" s="10">
        <v>1</v>
      </c>
      <c r="AA36" s="10">
        <v>45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3.2523</v>
      </c>
      <c r="AK36" s="10">
        <v>0.1739</v>
      </c>
      <c r="AL36" s="11">
        <v>0.1024</v>
      </c>
      <c r="AM36" s="11">
        <v>5.4999999999999997E-3</v>
      </c>
      <c r="AN36" s="11">
        <v>2.5148999999999999</v>
      </c>
      <c r="AO36" s="11">
        <v>4.9200000000000001E-2</v>
      </c>
      <c r="AP36" s="11">
        <v>0.21079999999999999</v>
      </c>
      <c r="AQ36" s="11">
        <v>4.1000000000000003E-3</v>
      </c>
      <c r="AR36" s="11">
        <v>6.1703999999999999</v>
      </c>
      <c r="AS36" s="11">
        <v>0.27089999999999997</v>
      </c>
      <c r="AT36" s="11">
        <v>0.1019</v>
      </c>
      <c r="AU36" s="11">
        <v>4.4999999999999997E-3</v>
      </c>
      <c r="AV36" s="11">
        <v>25.5778</v>
      </c>
      <c r="AW36" s="11">
        <v>0.14349999999999999</v>
      </c>
      <c r="AX36" s="11">
        <v>0.32729999999999998</v>
      </c>
      <c r="AY36" s="11">
        <v>1.8E-3</v>
      </c>
      <c r="AZ36" s="11">
        <v>0.2165025088273555</v>
      </c>
      <c r="BA36" s="11">
        <v>3.2119725220804707</v>
      </c>
      <c r="BB36" s="11">
        <v>0.5251630941286114</v>
      </c>
      <c r="BC36" s="11">
        <v>0.36386138613861385</v>
      </c>
      <c r="BD36" s="11">
        <v>9.3010724128675844E-3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272</v>
      </c>
      <c r="C37" s="10">
        <v>10.528</v>
      </c>
      <c r="D37" s="10">
        <v>272.43867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31.2</v>
      </c>
      <c r="Q37" s="24">
        <v>1.95</v>
      </c>
      <c r="R37" s="24">
        <v>2.6</v>
      </c>
      <c r="S37" s="24">
        <v>43.5</v>
      </c>
      <c r="T37" s="24">
        <v>139.35</v>
      </c>
      <c r="U37" s="10">
        <v>1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45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2.83</v>
      </c>
      <c r="AK37" s="10">
        <v>5.4899999999999997E-2</v>
      </c>
      <c r="AL37" s="11">
        <v>8.8999999999999996E-2</v>
      </c>
      <c r="AM37" s="11">
        <v>1.6999999999999999E-3</v>
      </c>
      <c r="AN37" s="11">
        <v>2.2902999999999998</v>
      </c>
      <c r="AO37" s="11">
        <v>9.0999999999999998E-2</v>
      </c>
      <c r="AP37" s="11">
        <v>0.19170000000000001</v>
      </c>
      <c r="AQ37" s="11">
        <v>7.6E-3</v>
      </c>
      <c r="AR37" s="11">
        <v>5.4351000000000003</v>
      </c>
      <c r="AS37" s="11">
        <v>4.4299999999999999E-2</v>
      </c>
      <c r="AT37" s="11">
        <v>8.9700000000000002E-2</v>
      </c>
      <c r="AU37" s="11">
        <v>6.9999999999999999E-4</v>
      </c>
      <c r="AV37" s="11">
        <v>25.22</v>
      </c>
      <c r="AW37" s="11">
        <v>1.3332999999999999</v>
      </c>
      <c r="AX37" s="11">
        <v>0.32229999999999998</v>
      </c>
      <c r="AY37" s="11">
        <v>1.7000000000000001E-2</v>
      </c>
      <c r="AZ37" s="11">
        <v>0.2540856031128404</v>
      </c>
      <c r="BA37" s="11">
        <v>3.5930880713489404</v>
      </c>
      <c r="BB37" s="11">
        <v>0.56456310679611643</v>
      </c>
      <c r="BC37" s="11">
        <v>0.38256578947368419</v>
      </c>
      <c r="BD37" s="11">
        <v>0.16587676374529484</v>
      </c>
      <c r="BE37" s="27"/>
      <c r="BF37" s="5"/>
      <c r="BI37" s="22">
        <v>2</v>
      </c>
    </row>
    <row r="38" spans="2:66" ht="13.5" customHeight="1" x14ac:dyDescent="0.2">
      <c r="B38" s="10">
        <v>272</v>
      </c>
      <c r="C38" s="10">
        <v>10.537000000000001</v>
      </c>
      <c r="D38" s="10">
        <v>272.43903999999998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31.2</v>
      </c>
      <c r="Q38" s="24">
        <v>1.95</v>
      </c>
      <c r="R38" s="24">
        <v>2.6</v>
      </c>
      <c r="S38" s="24">
        <v>43.42</v>
      </c>
      <c r="T38" s="24">
        <v>139.51</v>
      </c>
      <c r="U38" s="10">
        <v>1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45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4.0876000000000001</v>
      </c>
      <c r="AK38" s="10">
        <v>0.219</v>
      </c>
      <c r="AL38" s="11">
        <v>0.1283</v>
      </c>
      <c r="AM38" s="11">
        <v>6.8999999999999999E-3</v>
      </c>
      <c r="AN38" s="11">
        <v>2.5872999999999999</v>
      </c>
      <c r="AO38" s="11">
        <v>0.20250000000000001</v>
      </c>
      <c r="AP38" s="11">
        <v>0.2162</v>
      </c>
      <c r="AQ38" s="11">
        <v>1.6899999999999998E-2</v>
      </c>
      <c r="AR38" s="11">
        <v>7.7934000000000001</v>
      </c>
      <c r="AS38" s="11">
        <v>0.34460000000000002</v>
      </c>
      <c r="AT38" s="11">
        <v>0.12839999999999999</v>
      </c>
      <c r="AU38" s="11">
        <v>5.7000000000000002E-3</v>
      </c>
      <c r="AV38" s="11">
        <v>25.186699999999998</v>
      </c>
      <c r="AW38" s="11">
        <v>2.0488</v>
      </c>
      <c r="AX38" s="11">
        <v>0.32140000000000002</v>
      </c>
      <c r="AY38" s="11">
        <v>2.6100000000000002E-2</v>
      </c>
      <c r="AZ38" s="11">
        <v>0.19568452380952381</v>
      </c>
      <c r="BA38" s="11">
        <v>2.5031152647975081</v>
      </c>
      <c r="BB38" s="11">
        <v>0.42907959092930198</v>
      </c>
      <c r="BC38" s="11">
        <v>0.30480101073910304</v>
      </c>
      <c r="BD38" s="11">
        <v>0.2170558506013171</v>
      </c>
      <c r="BE38" s="27"/>
      <c r="BF38" s="5"/>
      <c r="BI38" s="22">
        <v>3</v>
      </c>
      <c r="BJ38" s="3"/>
    </row>
    <row r="39" spans="2:66" ht="13.5" customHeight="1" x14ac:dyDescent="0.2">
      <c r="B39" s="10">
        <v>272</v>
      </c>
      <c r="C39" s="10">
        <v>10.545</v>
      </c>
      <c r="D39" s="10">
        <v>272.43938000000003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31.2</v>
      </c>
      <c r="Q39" s="24">
        <v>1.95</v>
      </c>
      <c r="R39" s="24">
        <v>2.6</v>
      </c>
      <c r="S39" s="24">
        <v>43.36</v>
      </c>
      <c r="T39" s="24">
        <v>139.66</v>
      </c>
      <c r="U39" s="10">
        <v>1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45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3.3331</v>
      </c>
      <c r="AK39" s="10">
        <v>1.5800000000000002E-2</v>
      </c>
      <c r="AL39" s="11">
        <v>0.1045</v>
      </c>
      <c r="AM39" s="11">
        <v>5.0000000000000001E-4</v>
      </c>
      <c r="AN39" s="11">
        <v>2.3719999999999999</v>
      </c>
      <c r="AO39" s="11">
        <v>0.1459</v>
      </c>
      <c r="AP39" s="11">
        <v>0.19789999999999999</v>
      </c>
      <c r="AQ39" s="11">
        <v>1.2200000000000001E-2</v>
      </c>
      <c r="AR39" s="11">
        <v>6.2960000000000003</v>
      </c>
      <c r="AS39" s="11">
        <v>4.87E-2</v>
      </c>
      <c r="AT39" s="11">
        <v>0.1036</v>
      </c>
      <c r="AU39" s="11">
        <v>8.0000000000000004E-4</v>
      </c>
      <c r="AV39" s="11">
        <v>24.4816</v>
      </c>
      <c r="AW39" s="11">
        <v>1.7346999999999999</v>
      </c>
      <c r="AX39" s="11">
        <v>0.312</v>
      </c>
      <c r="AY39" s="11">
        <v>2.2100000000000002E-2</v>
      </c>
      <c r="AZ39" s="11">
        <v>0.2237693665424593</v>
      </c>
      <c r="BA39" s="11">
        <v>3.0115830115830118</v>
      </c>
      <c r="BB39" s="11">
        <v>0.50144369586140525</v>
      </c>
      <c r="BC39" s="11">
        <v>0.34141546526867628</v>
      </c>
      <c r="BD39" s="11">
        <v>0.16090715942907033</v>
      </c>
      <c r="BE39" s="27"/>
      <c r="BF39" s="5"/>
    </row>
    <row r="40" spans="2:66" ht="13.5" customHeight="1" x14ac:dyDescent="0.2">
      <c r="B40" s="10">
        <v>272</v>
      </c>
      <c r="C40" s="10">
        <v>10.553000000000001</v>
      </c>
      <c r="D40" s="10">
        <v>272.43970999999999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31.2</v>
      </c>
      <c r="Q40" s="24">
        <v>1.95</v>
      </c>
      <c r="R40" s="24">
        <v>2.6</v>
      </c>
      <c r="S40" s="24">
        <v>43.29</v>
      </c>
      <c r="T40" s="24">
        <v>139.81</v>
      </c>
      <c r="U40" s="10">
        <v>1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45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2.6269999999999998</v>
      </c>
      <c r="AK40" s="10">
        <v>6.9599999999999995E-2</v>
      </c>
      <c r="AL40" s="11">
        <v>8.2199999999999995E-2</v>
      </c>
      <c r="AM40" s="11">
        <v>2.2000000000000001E-3</v>
      </c>
      <c r="AN40" s="11">
        <v>2.4811000000000001</v>
      </c>
      <c r="AO40" s="11">
        <v>2.4400000000000002E-2</v>
      </c>
      <c r="AP40" s="11">
        <v>0.20669999999999999</v>
      </c>
      <c r="AQ40" s="11">
        <v>2E-3</v>
      </c>
      <c r="AR40" s="11">
        <v>4.9562999999999997</v>
      </c>
      <c r="AS40" s="11">
        <v>0.15909999999999999</v>
      </c>
      <c r="AT40" s="11">
        <v>8.14E-2</v>
      </c>
      <c r="AU40" s="11">
        <v>2.5999999999999999E-3</v>
      </c>
      <c r="AV40" s="11">
        <v>27.707699999999999</v>
      </c>
      <c r="AW40" s="11">
        <v>0.28079999999999999</v>
      </c>
      <c r="AX40" s="11">
        <v>0.35270000000000001</v>
      </c>
      <c r="AY40" s="11">
        <v>3.5999999999999999E-3</v>
      </c>
      <c r="AZ40" s="11">
        <v>0.26099392205934935</v>
      </c>
      <c r="BA40" s="11">
        <v>4.3329238329238331</v>
      </c>
      <c r="BB40" s="11">
        <v>0.62497120479152257</v>
      </c>
      <c r="BC40" s="11">
        <v>0.43565999357670482</v>
      </c>
      <c r="BD40" s="11">
        <v>9.4846790011448232E-3</v>
      </c>
      <c r="BE40" s="27"/>
      <c r="BF40" s="5"/>
    </row>
    <row r="41" spans="2:66" ht="13.5" customHeight="1" x14ac:dyDescent="0.2">
      <c r="B41" s="10">
        <v>272</v>
      </c>
      <c r="C41" s="10">
        <v>10.564</v>
      </c>
      <c r="D41" s="10">
        <v>272.44017000000002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31.2</v>
      </c>
      <c r="Q41" s="24">
        <v>1.95</v>
      </c>
      <c r="R41" s="24">
        <v>2.6</v>
      </c>
      <c r="S41" s="24">
        <v>43.2</v>
      </c>
      <c r="T41" s="24">
        <v>140.01</v>
      </c>
      <c r="U41" s="10">
        <v>1</v>
      </c>
      <c r="V41" s="10">
        <v>0</v>
      </c>
      <c r="W41" s="10">
        <v>1</v>
      </c>
      <c r="X41" s="10">
        <v>0</v>
      </c>
      <c r="Y41" s="10">
        <v>0</v>
      </c>
      <c r="Z41" s="10">
        <v>1</v>
      </c>
      <c r="AA41" s="10">
        <v>45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3.0078</v>
      </c>
      <c r="AK41" s="10">
        <v>0.25600000000000001</v>
      </c>
      <c r="AL41" s="11">
        <v>9.4E-2</v>
      </c>
      <c r="AM41" s="11">
        <v>8.0000000000000002E-3</v>
      </c>
      <c r="AN41" s="11">
        <v>2.5579999999999998</v>
      </c>
      <c r="AO41" s="11">
        <v>0.20910000000000001</v>
      </c>
      <c r="AP41" s="11">
        <v>0.2127</v>
      </c>
      <c r="AQ41" s="11">
        <v>1.7399999999999999E-2</v>
      </c>
      <c r="AR41" s="11">
        <v>5.6371000000000002</v>
      </c>
      <c r="AS41" s="11">
        <v>0.47610000000000002</v>
      </c>
      <c r="AT41" s="11">
        <v>9.2399999999999996E-2</v>
      </c>
      <c r="AU41" s="11">
        <v>7.7999999999999996E-3</v>
      </c>
      <c r="AV41" s="11">
        <v>27.408200000000001</v>
      </c>
      <c r="AW41" s="11">
        <v>1.3042</v>
      </c>
      <c r="AX41" s="11">
        <v>0.3483</v>
      </c>
      <c r="AY41" s="11">
        <v>1.66E-2</v>
      </c>
      <c r="AZ41" s="11">
        <v>0.24171122994652408</v>
      </c>
      <c r="BA41" s="11">
        <v>3.7694805194805197</v>
      </c>
      <c r="BB41" s="11">
        <v>0.58066712049012936</v>
      </c>
      <c r="BC41" s="11">
        <v>0.40804719889444035</v>
      </c>
      <c r="BD41" s="11">
        <v>1.2983874379778855E-2</v>
      </c>
      <c r="BE41" s="27"/>
      <c r="BF41" s="5"/>
    </row>
    <row r="42" spans="2:66" ht="13.5" customHeight="1" x14ac:dyDescent="0.2">
      <c r="B42" s="10">
        <v>272</v>
      </c>
      <c r="C42" s="10">
        <v>10.369</v>
      </c>
      <c r="D42" s="10">
        <v>272.43203999999997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31.2</v>
      </c>
      <c r="Q42" s="24">
        <v>1.95</v>
      </c>
      <c r="R42" s="24">
        <v>2.6</v>
      </c>
      <c r="S42" s="24">
        <v>44.83</v>
      </c>
      <c r="T42" s="24">
        <v>136.51</v>
      </c>
      <c r="U42" s="10">
        <v>1</v>
      </c>
      <c r="V42" s="10">
        <v>0</v>
      </c>
      <c r="W42" s="10">
        <v>1</v>
      </c>
      <c r="X42" s="10">
        <v>0</v>
      </c>
      <c r="Y42" s="10">
        <v>0</v>
      </c>
      <c r="Z42" s="10">
        <v>1</v>
      </c>
      <c r="AA42" s="10">
        <v>45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9.5213000000000001</v>
      </c>
      <c r="AK42" s="10">
        <v>7.4300000000000005E-2</v>
      </c>
      <c r="AL42" s="11">
        <v>0.3075</v>
      </c>
      <c r="AM42" s="11">
        <v>2.3999999999999998E-3</v>
      </c>
      <c r="AN42" s="11">
        <v>4.1143000000000001</v>
      </c>
      <c r="AO42" s="11">
        <v>6.4000000000000003E-3</v>
      </c>
      <c r="AP42" s="11">
        <v>0.35410000000000003</v>
      </c>
      <c r="AQ42" s="11">
        <v>5.0000000000000001E-4</v>
      </c>
      <c r="AR42" s="11">
        <v>18.008700000000001</v>
      </c>
      <c r="AS42" s="11">
        <v>0.11890000000000001</v>
      </c>
      <c r="AT42" s="11">
        <v>0.30520000000000003</v>
      </c>
      <c r="AU42" s="11">
        <v>2E-3</v>
      </c>
      <c r="AV42" s="11">
        <v>29.795999999999999</v>
      </c>
      <c r="AW42" s="11">
        <v>2.0999999999999999E-3</v>
      </c>
      <c r="AX42" s="11">
        <v>0.39069999999999999</v>
      </c>
      <c r="AY42" s="11">
        <v>0</v>
      </c>
      <c r="AZ42" s="11">
        <v>4.9140708915144958E-2</v>
      </c>
      <c r="BA42" s="11">
        <v>1.2801441677588465</v>
      </c>
      <c r="BB42" s="11">
        <v>0.12286248024141395</v>
      </c>
      <c r="BC42" s="11">
        <v>0.10724140814449365</v>
      </c>
      <c r="BD42" s="11">
        <v>0.22153628453457655</v>
      </c>
      <c r="BE42" s="27"/>
      <c r="BF42" s="5"/>
    </row>
    <row r="43" spans="2:66" ht="13.5" customHeight="1" x14ac:dyDescent="0.2">
      <c r="B43" s="10">
        <v>272</v>
      </c>
      <c r="C43" s="10">
        <v>10.375999999999999</v>
      </c>
      <c r="D43" s="10">
        <v>272.43232999999998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31.2</v>
      </c>
      <c r="Q43" s="24">
        <v>1.95</v>
      </c>
      <c r="R43" s="24">
        <v>2.6</v>
      </c>
      <c r="S43" s="24">
        <v>44.77</v>
      </c>
      <c r="T43" s="24">
        <v>136.63999999999999</v>
      </c>
      <c r="U43" s="10">
        <v>1</v>
      </c>
      <c r="V43" s="10">
        <v>0</v>
      </c>
      <c r="W43" s="10">
        <v>1</v>
      </c>
      <c r="X43" s="10">
        <v>0</v>
      </c>
      <c r="Y43" s="10">
        <v>0</v>
      </c>
      <c r="Z43" s="10">
        <v>1</v>
      </c>
      <c r="AA43" s="10">
        <v>45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4.7569999999999997</v>
      </c>
      <c r="AK43" s="10">
        <v>2.0000000000000001E-4</v>
      </c>
      <c r="AL43" s="11">
        <v>0.1535</v>
      </c>
      <c r="AM43" s="11">
        <v>0</v>
      </c>
      <c r="AN43" s="11">
        <v>2.8574999999999999</v>
      </c>
      <c r="AO43" s="11">
        <v>7.3099999999999998E-2</v>
      </c>
      <c r="AP43" s="11">
        <v>0.24560000000000001</v>
      </c>
      <c r="AQ43" s="11">
        <v>6.3E-3</v>
      </c>
      <c r="AR43" s="11">
        <v>8.9377999999999993</v>
      </c>
      <c r="AS43" s="11">
        <v>0.1542</v>
      </c>
      <c r="AT43" s="11">
        <v>0.15129999999999999</v>
      </c>
      <c r="AU43" s="11">
        <v>2.5999999999999999E-3</v>
      </c>
      <c r="AV43" s="11">
        <v>28.053000000000001</v>
      </c>
      <c r="AW43" s="11">
        <v>0.53459999999999996</v>
      </c>
      <c r="AX43" s="11">
        <v>0.3674</v>
      </c>
      <c r="AY43" s="11">
        <v>7.0000000000000001E-3</v>
      </c>
      <c r="AZ43" s="11">
        <v>0.19869494290375203</v>
      </c>
      <c r="BA43" s="11">
        <v>2.4282881692002647</v>
      </c>
      <c r="BB43" s="11">
        <v>0.41661846925004825</v>
      </c>
      <c r="BC43" s="11">
        <v>0.31819966624128798</v>
      </c>
      <c r="BD43" s="11">
        <v>0.30359988144211825</v>
      </c>
      <c r="BE43" s="27"/>
      <c r="BF43" s="5"/>
    </row>
    <row r="44" spans="2:66" ht="13.5" customHeight="1" x14ac:dyDescent="0.2">
      <c r="B44" s="10">
        <v>272</v>
      </c>
      <c r="C44" s="10">
        <v>10.382</v>
      </c>
      <c r="D44" s="10">
        <v>272.43257999999997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31.2</v>
      </c>
      <c r="Q44" s="24">
        <v>1.95</v>
      </c>
      <c r="R44" s="24">
        <v>2.6</v>
      </c>
      <c r="S44" s="24">
        <v>44.72</v>
      </c>
      <c r="T44" s="24">
        <v>136.74</v>
      </c>
      <c r="U44" s="10">
        <v>1</v>
      </c>
      <c r="V44" s="10">
        <v>0</v>
      </c>
      <c r="W44" s="10">
        <v>1</v>
      </c>
      <c r="X44" s="10">
        <v>0</v>
      </c>
      <c r="Y44" s="10">
        <v>0</v>
      </c>
      <c r="Z44" s="10">
        <v>1</v>
      </c>
      <c r="AA44" s="10">
        <v>45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10.6713</v>
      </c>
      <c r="AK44" s="10">
        <v>1.0800000000000001E-2</v>
      </c>
      <c r="AL44" s="11">
        <v>0.34389999999999998</v>
      </c>
      <c r="AM44" s="11">
        <v>2.9999999999999997E-4</v>
      </c>
      <c r="AN44" s="11">
        <v>4.3026999999999997</v>
      </c>
      <c r="AO44" s="11">
        <v>2.9999999999999997E-4</v>
      </c>
      <c r="AP44" s="11">
        <v>0.3695</v>
      </c>
      <c r="AQ44" s="11">
        <v>0</v>
      </c>
      <c r="AR44" s="11">
        <v>20.001899999999999</v>
      </c>
      <c r="AS44" s="11">
        <v>4.0000000000000001E-3</v>
      </c>
      <c r="AT44" s="11">
        <v>0.33829999999999999</v>
      </c>
      <c r="AU44" s="11">
        <v>1E-4</v>
      </c>
      <c r="AV44" s="11">
        <v>30.888000000000002</v>
      </c>
      <c r="AW44" s="11">
        <v>1.2500000000000001E-2</v>
      </c>
      <c r="AX44" s="11">
        <v>0.4042</v>
      </c>
      <c r="AY44" s="11">
        <v>2.0000000000000001E-4</v>
      </c>
      <c r="AZ44" s="11">
        <v>4.4849424841669906E-2</v>
      </c>
      <c r="BA44" s="11">
        <v>1.1947975169967484</v>
      </c>
      <c r="BB44" s="11">
        <v>8.875420875420878E-2</v>
      </c>
      <c r="BC44" s="11">
        <v>7.9557344064386332E-2</v>
      </c>
      <c r="BD44" s="11">
        <v>0.46146456362505728</v>
      </c>
      <c r="BE44" s="27"/>
      <c r="BF44" s="5"/>
    </row>
    <row r="45" spans="2:66" ht="13.5" customHeight="1" x14ac:dyDescent="0.2">
      <c r="B45" s="10">
        <v>272</v>
      </c>
      <c r="C45" s="10">
        <v>10.388999999999999</v>
      </c>
      <c r="D45" s="10">
        <v>272.43286999999998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31.2</v>
      </c>
      <c r="Q45" s="24">
        <v>1.95</v>
      </c>
      <c r="R45" s="24">
        <v>2.6</v>
      </c>
      <c r="S45" s="24">
        <v>44.66</v>
      </c>
      <c r="T45" s="24">
        <v>136.86000000000001</v>
      </c>
      <c r="U45" s="10">
        <v>1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45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6.2141000000000002</v>
      </c>
      <c r="AK45" s="10">
        <v>0.31819999999999998</v>
      </c>
      <c r="AL45" s="11">
        <v>0.2</v>
      </c>
      <c r="AM45" s="11">
        <v>1.0200000000000001E-2</v>
      </c>
      <c r="AN45" s="11">
        <v>3.2906</v>
      </c>
      <c r="AO45" s="11">
        <v>6.8000000000000005E-2</v>
      </c>
      <c r="AP45" s="11">
        <v>0.28220000000000001</v>
      </c>
      <c r="AQ45" s="11">
        <v>5.7999999999999996E-3</v>
      </c>
      <c r="AR45" s="11">
        <v>11.7378</v>
      </c>
      <c r="AS45" s="11">
        <v>0.79069999999999996</v>
      </c>
      <c r="AT45" s="11">
        <v>0.1983</v>
      </c>
      <c r="AU45" s="11">
        <v>1.34E-2</v>
      </c>
      <c r="AV45" s="11">
        <v>29.6858</v>
      </c>
      <c r="AW45" s="11">
        <v>0.33279999999999998</v>
      </c>
      <c r="AX45" s="11">
        <v>0.38800000000000001</v>
      </c>
      <c r="AY45" s="11">
        <v>4.3E-3</v>
      </c>
      <c r="AZ45" s="11">
        <v>0.15786332438078185</v>
      </c>
      <c r="BA45" s="11">
        <v>1.956631366616238</v>
      </c>
      <c r="BB45" s="11">
        <v>0.32355449428620159</v>
      </c>
      <c r="BC45" s="11">
        <v>0.26194421430544046</v>
      </c>
      <c r="BD45" s="11">
        <v>0.36107120774358392</v>
      </c>
      <c r="BE45" s="27"/>
      <c r="BF45" s="5"/>
    </row>
    <row r="46" spans="2:66" ht="13.5" customHeight="1" x14ac:dyDescent="0.2">
      <c r="B46" s="10">
        <v>272</v>
      </c>
      <c r="C46" s="10">
        <v>10.396000000000001</v>
      </c>
      <c r="D46" s="10">
        <v>272.43317000000002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31.2</v>
      </c>
      <c r="Q46" s="24">
        <v>1.95</v>
      </c>
      <c r="R46" s="24">
        <v>2.6</v>
      </c>
      <c r="S46" s="24">
        <v>44.6</v>
      </c>
      <c r="T46" s="24">
        <v>136.99</v>
      </c>
      <c r="U46" s="10">
        <v>1</v>
      </c>
      <c r="V46" s="10">
        <v>0</v>
      </c>
      <c r="W46" s="10">
        <v>1</v>
      </c>
      <c r="X46" s="10">
        <v>0</v>
      </c>
      <c r="Y46" s="10">
        <v>0</v>
      </c>
      <c r="Z46" s="10">
        <v>1</v>
      </c>
      <c r="AA46" s="10">
        <v>45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9.3432999999999993</v>
      </c>
      <c r="AK46" s="10">
        <v>1.04E-2</v>
      </c>
      <c r="AL46" s="11">
        <v>0.3004</v>
      </c>
      <c r="AM46" s="11">
        <v>2.9999999999999997E-4</v>
      </c>
      <c r="AN46" s="11">
        <v>4.0166000000000004</v>
      </c>
      <c r="AO46" s="11">
        <v>8.0999999999999996E-3</v>
      </c>
      <c r="AP46" s="11">
        <v>0.34399999999999997</v>
      </c>
      <c r="AQ46" s="11">
        <v>6.9999999999999999E-4</v>
      </c>
      <c r="AR46" s="11">
        <v>17.702100000000002</v>
      </c>
      <c r="AS46" s="11">
        <v>5.4000000000000003E-3</v>
      </c>
      <c r="AT46" s="11">
        <v>0.29870000000000002</v>
      </c>
      <c r="AU46" s="11">
        <v>1E-4</v>
      </c>
      <c r="AV46" s="11">
        <v>29.088799999999999</v>
      </c>
      <c r="AW46" s="11">
        <v>3.1199999999999999E-2</v>
      </c>
      <c r="AX46" s="11">
        <v>0.37980000000000003</v>
      </c>
      <c r="AY46" s="11">
        <v>4.0000000000000002E-4</v>
      </c>
      <c r="AZ46" s="11">
        <v>4.9461177120751661E-2</v>
      </c>
      <c r="BA46" s="11">
        <v>1.2715098761298962</v>
      </c>
      <c r="BB46" s="11">
        <v>0.11952837140751657</v>
      </c>
      <c r="BC46" s="11">
        <v>0.10322443784471785</v>
      </c>
      <c r="BD46" s="11">
        <v>0.25622570654554794</v>
      </c>
      <c r="BE46" s="27"/>
      <c r="BF46" s="5"/>
    </row>
    <row r="47" spans="2:66" ht="13.5" customHeight="1" x14ac:dyDescent="0.2">
      <c r="B47" s="10">
        <v>272</v>
      </c>
      <c r="C47" s="10">
        <v>10.403</v>
      </c>
      <c r="D47" s="10">
        <v>272.43346000000003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31.2</v>
      </c>
      <c r="Q47" s="24">
        <v>1.95</v>
      </c>
      <c r="R47" s="24">
        <v>2.6</v>
      </c>
      <c r="S47" s="24">
        <v>44.54</v>
      </c>
      <c r="T47" s="24">
        <v>137.11000000000001</v>
      </c>
      <c r="U47" s="10">
        <v>1</v>
      </c>
      <c r="V47" s="10">
        <v>0</v>
      </c>
      <c r="W47" s="10">
        <v>1</v>
      </c>
      <c r="X47" s="10">
        <v>0</v>
      </c>
      <c r="Y47" s="10">
        <v>0</v>
      </c>
      <c r="Z47" s="10">
        <v>1</v>
      </c>
      <c r="AA47" s="10">
        <v>45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3.8731</v>
      </c>
      <c r="AK47" s="10">
        <v>0.29920000000000002</v>
      </c>
      <c r="AL47" s="11">
        <v>0.1244</v>
      </c>
      <c r="AM47" s="11">
        <v>9.5999999999999992E-3</v>
      </c>
      <c r="AN47" s="11">
        <v>2.6303999999999998</v>
      </c>
      <c r="AO47" s="11">
        <v>2.9600000000000001E-2</v>
      </c>
      <c r="AP47" s="11">
        <v>0.22500000000000001</v>
      </c>
      <c r="AQ47" s="11">
        <v>2.5000000000000001E-3</v>
      </c>
      <c r="AR47" s="11">
        <v>7.3992000000000004</v>
      </c>
      <c r="AS47" s="11">
        <v>0.75049999999999994</v>
      </c>
      <c r="AT47" s="11">
        <v>0.12470000000000001</v>
      </c>
      <c r="AU47" s="11">
        <v>1.26E-2</v>
      </c>
      <c r="AV47" s="11">
        <v>27.179400000000001</v>
      </c>
      <c r="AW47" s="11">
        <v>0.3931</v>
      </c>
      <c r="AX47" s="11">
        <v>0.35439999999999999</v>
      </c>
      <c r="AY47" s="11">
        <v>5.1000000000000004E-3</v>
      </c>
      <c r="AZ47" s="11">
        <v>0.22333448394891264</v>
      </c>
      <c r="BA47" s="11">
        <v>2.8420208500400959</v>
      </c>
      <c r="BB47" s="11">
        <v>0.47944061782508873</v>
      </c>
      <c r="BC47" s="11">
        <v>0.3519048105402921</v>
      </c>
      <c r="BD47" s="11">
        <v>0.24781360701271057</v>
      </c>
      <c r="BE47" s="27"/>
      <c r="BF47" s="5"/>
    </row>
    <row r="48" spans="2:66" ht="13.5" customHeight="1" x14ac:dyDescent="0.2">
      <c r="B48" s="10">
        <v>272</v>
      </c>
      <c r="C48" s="10">
        <v>10.41</v>
      </c>
      <c r="D48" s="10">
        <v>272.43374999999997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31.2</v>
      </c>
      <c r="Q48" s="24">
        <v>1.95</v>
      </c>
      <c r="R48" s="24">
        <v>2.6</v>
      </c>
      <c r="S48" s="24">
        <v>44.48</v>
      </c>
      <c r="T48" s="24">
        <v>137.22999999999999</v>
      </c>
      <c r="U48" s="10">
        <v>1</v>
      </c>
      <c r="V48" s="10">
        <v>0</v>
      </c>
      <c r="W48" s="10">
        <v>1</v>
      </c>
      <c r="X48" s="10">
        <v>0</v>
      </c>
      <c r="Y48" s="10">
        <v>0</v>
      </c>
      <c r="Z48" s="10">
        <v>1</v>
      </c>
      <c r="AA48" s="10">
        <v>45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10.6</v>
      </c>
      <c r="AK48" s="10">
        <v>6.4999999999999997E-3</v>
      </c>
      <c r="AL48" s="11">
        <v>0.34</v>
      </c>
      <c r="AM48" s="11">
        <v>2.0000000000000001E-4</v>
      </c>
      <c r="AN48" s="11">
        <v>4.2853000000000003</v>
      </c>
      <c r="AO48" s="11">
        <v>6.1999999999999998E-3</v>
      </c>
      <c r="AP48" s="11">
        <v>0.36609999999999998</v>
      </c>
      <c r="AQ48" s="11">
        <v>5.0000000000000001E-4</v>
      </c>
      <c r="AR48" s="11">
        <v>19.8352</v>
      </c>
      <c r="AS48" s="11">
        <v>4.3799999999999999E-2</v>
      </c>
      <c r="AT48" s="11">
        <v>0.33379999999999999</v>
      </c>
      <c r="AU48" s="11">
        <v>6.9999999999999999E-4</v>
      </c>
      <c r="AV48" s="11">
        <v>30.790199999999999</v>
      </c>
      <c r="AW48" s="11">
        <v>2.29E-2</v>
      </c>
      <c r="AX48" s="11">
        <v>0.40110000000000001</v>
      </c>
      <c r="AY48" s="11">
        <v>2.9999999999999997E-4</v>
      </c>
      <c r="AZ48" s="11">
        <v>4.5620437956204421E-2</v>
      </c>
      <c r="BA48" s="11">
        <v>1.2016177351707611</v>
      </c>
      <c r="BB48" s="11">
        <v>9.1577085317730345E-2</v>
      </c>
      <c r="BC48" s="11">
        <v>8.1747509919831582E-2</v>
      </c>
      <c r="BD48" s="11">
        <v>0.44779709622956376</v>
      </c>
      <c r="BE48" s="27"/>
      <c r="BF48" s="5"/>
    </row>
    <row r="49" spans="2:57" ht="13.5" customHeight="1" x14ac:dyDescent="0.2">
      <c r="B49" s="10">
        <v>272</v>
      </c>
      <c r="C49" s="10">
        <v>10.417999999999999</v>
      </c>
      <c r="D49" s="10">
        <v>272.43407999999999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31.2</v>
      </c>
      <c r="Q49" s="24">
        <v>1.95</v>
      </c>
      <c r="R49" s="24">
        <v>2.6</v>
      </c>
      <c r="S49" s="24">
        <v>44.41</v>
      </c>
      <c r="T49" s="24">
        <v>137.37</v>
      </c>
      <c r="U49" s="10">
        <v>1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45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6.1825999999999999</v>
      </c>
      <c r="AK49" s="10">
        <v>7.4099999999999999E-2</v>
      </c>
      <c r="AL49" s="11">
        <v>0.19800000000000001</v>
      </c>
      <c r="AM49" s="11">
        <v>2.3999999999999998E-3</v>
      </c>
      <c r="AN49" s="11">
        <v>3.3148</v>
      </c>
      <c r="AO49" s="11">
        <v>2.3E-3</v>
      </c>
      <c r="AP49" s="11">
        <v>0.2828</v>
      </c>
      <c r="AQ49" s="11">
        <v>2.0000000000000001E-4</v>
      </c>
      <c r="AR49" s="11">
        <v>11.6721</v>
      </c>
      <c r="AS49" s="11">
        <v>5.7200000000000001E-2</v>
      </c>
      <c r="AT49" s="11">
        <v>0.19620000000000001</v>
      </c>
      <c r="AU49" s="11">
        <v>1E-3</v>
      </c>
      <c r="AV49" s="11">
        <v>29.677399999999999</v>
      </c>
      <c r="AW49" s="11">
        <v>5.4100000000000002E-2</v>
      </c>
      <c r="AX49" s="11">
        <v>0.3861</v>
      </c>
      <c r="AY49" s="11">
        <v>6.9999999999999999E-4</v>
      </c>
      <c r="AZ49" s="11">
        <v>0.15443265062042158</v>
      </c>
      <c r="BA49" s="11">
        <v>1.9678899082568806</v>
      </c>
      <c r="BB49" s="11">
        <v>0.32612055641421944</v>
      </c>
      <c r="BC49" s="11">
        <v>0.26318950383442669</v>
      </c>
      <c r="BD49" s="11">
        <v>0.30806026611129722</v>
      </c>
      <c r="BE49" s="27"/>
    </row>
    <row r="50" spans="2:57" ht="13.5" customHeight="1" x14ac:dyDescent="0.2">
      <c r="B50" s="10">
        <v>272</v>
      </c>
      <c r="C50" s="10">
        <v>10.324999999999999</v>
      </c>
      <c r="D50" s="10">
        <v>272.43020999999999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31.2</v>
      </c>
      <c r="Q50" s="24">
        <v>1.95</v>
      </c>
      <c r="R50" s="24">
        <v>2.6</v>
      </c>
      <c r="S50" s="24">
        <v>45.22</v>
      </c>
      <c r="T50" s="24">
        <v>135.76</v>
      </c>
      <c r="U50" s="10">
        <v>1</v>
      </c>
      <c r="V50" s="10">
        <v>0</v>
      </c>
      <c r="W50" s="10">
        <v>1</v>
      </c>
      <c r="X50" s="10">
        <v>0</v>
      </c>
      <c r="Y50" s="10">
        <v>0</v>
      </c>
      <c r="Z50" s="10">
        <v>1</v>
      </c>
      <c r="AA50" s="10">
        <v>45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8.3063000000000002</v>
      </c>
      <c r="AK50" s="10">
        <v>3.6900000000000002E-2</v>
      </c>
      <c r="AL50" s="11">
        <v>0.27029999999999998</v>
      </c>
      <c r="AM50" s="11">
        <v>1.1999999999999999E-3</v>
      </c>
      <c r="AN50" s="11">
        <v>3.2816000000000001</v>
      </c>
      <c r="AO50" s="11">
        <v>1.3299999999999999E-2</v>
      </c>
      <c r="AP50" s="11">
        <v>0.28470000000000001</v>
      </c>
      <c r="AQ50" s="11">
        <v>1.1999999999999999E-3</v>
      </c>
      <c r="AR50" s="11">
        <v>15.684799999999999</v>
      </c>
      <c r="AS50" s="11">
        <v>5.7700000000000001E-2</v>
      </c>
      <c r="AT50" s="11">
        <v>0.26790000000000003</v>
      </c>
      <c r="AU50" s="11">
        <v>1E-3</v>
      </c>
      <c r="AV50" s="11">
        <v>24.413</v>
      </c>
      <c r="AW50" s="11">
        <v>8.1100000000000005E-2</v>
      </c>
      <c r="AX50" s="11">
        <v>0.32250000000000001</v>
      </c>
      <c r="AY50" s="11">
        <v>1.1000000000000001E-3</v>
      </c>
      <c r="AZ50" s="11">
        <v>6.2252964426877472E-2</v>
      </c>
      <c r="BA50" s="11">
        <v>1.2038073908174691</v>
      </c>
      <c r="BB50" s="11">
        <v>9.2479674796747929E-2</v>
      </c>
      <c r="BC50" s="11">
        <v>7.5110051357300048E-2</v>
      </c>
      <c r="BD50" s="11">
        <v>0.76493596304616662</v>
      </c>
      <c r="BE50" s="27"/>
    </row>
    <row r="51" spans="2:57" ht="13.5" customHeight="1" x14ac:dyDescent="0.2">
      <c r="B51" s="10">
        <v>272</v>
      </c>
      <c r="C51" s="10">
        <v>10.11</v>
      </c>
      <c r="D51" s="10">
        <v>272.42124999999999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31.2</v>
      </c>
      <c r="Q51" s="24">
        <v>1.95</v>
      </c>
      <c r="R51" s="24">
        <v>2.6</v>
      </c>
      <c r="S51" s="24">
        <v>47.16</v>
      </c>
      <c r="T51" s="24">
        <v>132.19</v>
      </c>
      <c r="U51" s="10">
        <v>1</v>
      </c>
      <c r="V51" s="10">
        <v>0</v>
      </c>
      <c r="W51" s="10">
        <v>1</v>
      </c>
      <c r="X51" s="10">
        <v>0</v>
      </c>
      <c r="Y51" s="10">
        <v>0</v>
      </c>
      <c r="Z51" s="10">
        <v>1</v>
      </c>
      <c r="AA51" s="10">
        <v>45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20.139999999999997</v>
      </c>
      <c r="AK51" s="26">
        <v>0.21600000000000003</v>
      </c>
      <c r="AL51" s="26">
        <v>0.67949999999999999</v>
      </c>
      <c r="AM51" s="26">
        <v>7.4999999999999997E-3</v>
      </c>
      <c r="AN51" s="26">
        <v>7.4365000000000006</v>
      </c>
      <c r="AO51" s="26">
        <v>6.6500000000000004E-2</v>
      </c>
      <c r="AP51" s="26">
        <v>0.67149999999999999</v>
      </c>
      <c r="AQ51" s="26">
        <v>5.9999999999999993E-3</v>
      </c>
      <c r="AR51" s="26">
        <v>38.719000000000001</v>
      </c>
      <c r="AS51" s="26">
        <v>8.5000000000000006E-2</v>
      </c>
      <c r="AT51" s="26">
        <v>0.6875</v>
      </c>
      <c r="AU51" s="26">
        <v>1.4999999999999998E-3</v>
      </c>
      <c r="AV51" s="26">
        <v>48.027200000000001</v>
      </c>
      <c r="AW51" s="26">
        <v>9.1499999999999998E-2</v>
      </c>
      <c r="AX51" s="26">
        <v>0.65900000000000003</v>
      </c>
      <c r="AY51" s="26">
        <v>1.2999999999999999E-3</v>
      </c>
      <c r="AZ51" s="11">
        <v>-9.3949642991356299E-3</v>
      </c>
      <c r="BA51" s="11">
        <v>23.963636363636365</v>
      </c>
      <c r="BB51" s="11">
        <v>-2.1165985889342719E-2</v>
      </c>
      <c r="BC51" s="11">
        <v>-2.3151909017059276E-2</v>
      </c>
      <c r="BD51" s="11">
        <v>0.54862138656158377</v>
      </c>
      <c r="BE51" s="27"/>
    </row>
    <row r="52" spans="2:57" ht="13.5" customHeight="1" x14ac:dyDescent="0.2">
      <c r="B52" s="10">
        <v>272</v>
      </c>
      <c r="C52" s="10">
        <v>10.099</v>
      </c>
      <c r="D52" s="10">
        <v>272.42079000000001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31.2</v>
      </c>
      <c r="Q52" s="24">
        <v>1.95</v>
      </c>
      <c r="R52" s="24">
        <v>2.6</v>
      </c>
      <c r="S52" s="24">
        <v>47.26</v>
      </c>
      <c r="T52" s="24">
        <v>132.01</v>
      </c>
      <c r="U52" s="10">
        <v>1</v>
      </c>
      <c r="V52" s="10">
        <v>0</v>
      </c>
      <c r="W52" s="10">
        <v>1</v>
      </c>
      <c r="X52" s="10">
        <v>0</v>
      </c>
      <c r="Y52" s="10">
        <v>0</v>
      </c>
      <c r="Z52" s="10">
        <v>1</v>
      </c>
      <c r="AA52" s="10">
        <v>45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29.506699999999999</v>
      </c>
      <c r="AK52" s="10">
        <v>4.4400000000000002E-2</v>
      </c>
      <c r="AL52" s="11">
        <v>0.99780000000000002</v>
      </c>
      <c r="AM52" s="11">
        <v>1.5E-3</v>
      </c>
      <c r="AN52" s="11">
        <v>11.025399999999999</v>
      </c>
      <c r="AO52" s="11">
        <v>9.7000000000000003E-3</v>
      </c>
      <c r="AP52" s="11">
        <v>0.99750000000000005</v>
      </c>
      <c r="AQ52" s="11">
        <v>8.9999999999999998E-4</v>
      </c>
      <c r="AR52" s="11">
        <v>56.082900000000002</v>
      </c>
      <c r="AS52" s="11">
        <v>6.5000000000000002E-2</v>
      </c>
      <c r="AT52" s="11">
        <v>0.99780000000000002</v>
      </c>
      <c r="AU52" s="11">
        <v>1.1999999999999999E-3</v>
      </c>
      <c r="AV52" s="11">
        <v>72.552499999999995</v>
      </c>
      <c r="AW52" s="11">
        <v>4.8000000000000001E-2</v>
      </c>
      <c r="AX52" s="11">
        <v>0.99750000000000005</v>
      </c>
      <c r="AY52" s="11">
        <v>6.9999999999999999E-4</v>
      </c>
      <c r="AZ52" s="25">
        <v>0.73616470382720789</v>
      </c>
      <c r="BA52" s="25">
        <v>1.2936652705191778</v>
      </c>
      <c r="BB52" s="25">
        <v>0.12803318526626412</v>
      </c>
      <c r="BC52" s="25">
        <v>0.19130617940549213</v>
      </c>
      <c r="BD52" s="25">
        <v>12.279817236298125</v>
      </c>
      <c r="BE52" s="27"/>
    </row>
    <row r="53" spans="2:57" ht="13.5" customHeight="1" x14ac:dyDescent="0.2">
      <c r="B53" s="10">
        <v>272</v>
      </c>
      <c r="C53" s="10">
        <v>10.314</v>
      </c>
      <c r="D53" s="10">
        <v>272.42975000000001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31.2</v>
      </c>
      <c r="Q53" s="24">
        <v>1.95</v>
      </c>
      <c r="R53" s="24">
        <v>2.6</v>
      </c>
      <c r="S53" s="24">
        <v>45.31</v>
      </c>
      <c r="T53" s="24">
        <v>135.57</v>
      </c>
      <c r="U53" s="10">
        <v>1</v>
      </c>
      <c r="V53" s="10">
        <v>0</v>
      </c>
      <c r="W53" s="10">
        <v>1</v>
      </c>
      <c r="X53" s="10">
        <v>0</v>
      </c>
      <c r="Y53" s="10">
        <v>0</v>
      </c>
      <c r="Z53" s="10">
        <v>1</v>
      </c>
      <c r="AA53" s="10">
        <v>45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30.736799999999999</v>
      </c>
      <c r="AK53" s="10">
        <v>8.4000000000000005E-2</v>
      </c>
      <c r="AL53" s="11">
        <v>1.0023</v>
      </c>
      <c r="AM53" s="11">
        <v>2.7000000000000001E-3</v>
      </c>
      <c r="AN53" s="11">
        <v>11.527799999999999</v>
      </c>
      <c r="AO53" s="11">
        <v>2.3099999999999999E-2</v>
      </c>
      <c r="AP53" s="11">
        <v>1.0021</v>
      </c>
      <c r="AQ53" s="11">
        <v>2E-3</v>
      </c>
      <c r="AR53" s="11">
        <v>58.572600000000001</v>
      </c>
      <c r="AS53" s="11">
        <v>0.1003</v>
      </c>
      <c r="AT53" s="11">
        <v>1.0023</v>
      </c>
      <c r="AU53" s="11">
        <v>1.6999999999999999E-3</v>
      </c>
      <c r="AV53" s="11">
        <v>75.726600000000005</v>
      </c>
      <c r="AW53" s="11">
        <v>0.12659999999999999</v>
      </c>
      <c r="AX53" s="11">
        <v>1.0021</v>
      </c>
      <c r="AY53" s="11">
        <v>1.6999999999999999E-3</v>
      </c>
      <c r="AZ53" s="25">
        <v>0.73576576080977008</v>
      </c>
      <c r="BA53" s="25">
        <v>1.2928673133854396</v>
      </c>
      <c r="BB53" s="25">
        <v>0.12772972586582795</v>
      </c>
      <c r="BC53" s="25">
        <v>0.19088392215977545</v>
      </c>
      <c r="BD53" s="25">
        <v>12.285868024755867</v>
      </c>
      <c r="BE53" s="27"/>
    </row>
    <row r="54" spans="2:57" ht="13.5" customHeight="1" x14ac:dyDescent="0.2">
      <c r="B54" s="10">
        <v>272</v>
      </c>
      <c r="C54" s="10">
        <v>10.592000000000001</v>
      </c>
      <c r="D54" s="10">
        <v>272.44132999999999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31.2</v>
      </c>
      <c r="Q54" s="24">
        <v>1.95</v>
      </c>
      <c r="R54" s="24">
        <v>2.6</v>
      </c>
      <c r="S54" s="24">
        <v>42.98</v>
      </c>
      <c r="T54" s="24">
        <v>140.53</v>
      </c>
      <c r="U54" s="10">
        <v>1</v>
      </c>
      <c r="V54" s="10">
        <v>0</v>
      </c>
      <c r="W54" s="10">
        <v>1</v>
      </c>
      <c r="X54" s="10">
        <v>0</v>
      </c>
      <c r="Y54" s="10">
        <v>0</v>
      </c>
      <c r="Z54" s="10">
        <v>1</v>
      </c>
      <c r="AA54" s="10">
        <v>45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32.390300000000003</v>
      </c>
      <c r="AK54" s="10">
        <v>1.8200000000000001E-2</v>
      </c>
      <c r="AL54" s="11">
        <v>1.0074000000000001</v>
      </c>
      <c r="AM54" s="11">
        <v>5.9999999999999995E-4</v>
      </c>
      <c r="AN54" s="11">
        <v>12.1709</v>
      </c>
      <c r="AO54" s="11">
        <v>5.0000000000000001E-4</v>
      </c>
      <c r="AP54" s="11">
        <v>1.0073000000000001</v>
      </c>
      <c r="AQ54" s="11">
        <v>0</v>
      </c>
      <c r="AR54" s="11">
        <v>61.723999999999997</v>
      </c>
      <c r="AS54" s="11">
        <v>1.11E-2</v>
      </c>
      <c r="AT54" s="11">
        <v>1.0074000000000001</v>
      </c>
      <c r="AU54" s="11">
        <v>2.0000000000000001E-4</v>
      </c>
      <c r="AV54" s="11">
        <v>79.626599999999996</v>
      </c>
      <c r="AW54" s="11">
        <v>4.1000000000000003E-3</v>
      </c>
      <c r="AX54" s="11">
        <v>1.0073000000000001</v>
      </c>
      <c r="AY54" s="11">
        <v>1E-4</v>
      </c>
      <c r="AZ54" s="25">
        <v>0.73483155859364357</v>
      </c>
      <c r="BA54" s="25">
        <v>1.2900427710452984</v>
      </c>
      <c r="BB54" s="25">
        <v>0.12665386634368728</v>
      </c>
      <c r="BC54" s="25">
        <v>0.18931114849003106</v>
      </c>
      <c r="BD54" s="25">
        <v>12.315897284959679</v>
      </c>
      <c r="BE54" s="27"/>
    </row>
  </sheetData>
  <autoFilter ref="B9:BB54" xr:uid="{DEBA8E85-EA18-4886-A4CA-B965FDAA86E7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91FD-C1DF-4D4C-9881-14F68810168E}">
  <sheetPr codeName="Sheet8"/>
  <dimension ref="A1:BZ54"/>
  <sheetViews>
    <sheetView topLeftCell="AP9" workbookViewId="0">
      <selection activeCell="BE44" sqref="BE44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274</v>
      </c>
      <c r="C10" s="10">
        <v>10.286</v>
      </c>
      <c r="D10" s="10">
        <v>274.42858000000001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32.700000000000003</v>
      </c>
      <c r="Q10" s="24">
        <v>1.68</v>
      </c>
      <c r="R10" s="24">
        <v>3.27</v>
      </c>
      <c r="S10" s="24">
        <v>46.09</v>
      </c>
      <c r="T10" s="24">
        <v>135.91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10">
        <v>135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2.2665000000000002</v>
      </c>
      <c r="AK10" s="10">
        <v>4.8000000000000001E-2</v>
      </c>
      <c r="AL10" s="11">
        <v>7.5300000000000006E-2</v>
      </c>
      <c r="AM10" s="11">
        <v>1.6000000000000001E-3</v>
      </c>
      <c r="AN10" s="11">
        <v>2.0966999999999998</v>
      </c>
      <c r="AO10" s="11">
        <v>0.11700000000000001</v>
      </c>
      <c r="AP10" s="11">
        <v>0.18709999999999999</v>
      </c>
      <c r="AQ10" s="11">
        <v>1.04E-2</v>
      </c>
      <c r="AR10" s="11">
        <v>4.4158999999999997</v>
      </c>
      <c r="AS10" s="11">
        <v>2.8199999999999999E-2</v>
      </c>
      <c r="AT10" s="11">
        <v>7.7100000000000002E-2</v>
      </c>
      <c r="AU10" s="11">
        <v>5.0000000000000001E-4</v>
      </c>
      <c r="AV10" s="11">
        <v>24.500299999999999</v>
      </c>
      <c r="AW10" s="11">
        <v>1.3603000000000001</v>
      </c>
      <c r="AX10" s="11">
        <v>0.33100000000000002</v>
      </c>
      <c r="AY10" s="11">
        <v>1.84E-2</v>
      </c>
      <c r="AZ10" s="11">
        <v>0.27774560895580008</v>
      </c>
      <c r="BA10" s="11">
        <v>4.2931258106355381</v>
      </c>
      <c r="BB10" s="11">
        <v>0.62215143347218815</v>
      </c>
      <c r="BC10" s="11">
        <v>0.41939213742979853</v>
      </c>
      <c r="BD10" s="11">
        <v>0.14063270227778385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0.100675</v>
      </c>
      <c r="BJ10" s="4">
        <f>DSTDEV(PlotSort,"PhxRed",$BI$35:$BI$38)/SQRT($BH10)</f>
        <v>3.0782666886498902E-3</v>
      </c>
      <c r="BK10" s="4">
        <f>DAVERAGE(PlotSort,"PhxRedEdge",$BI$35:$BI$38)</f>
        <v>0.20615624999999999</v>
      </c>
      <c r="BL10" s="4">
        <f>DSTDEV(PlotSort,"PhxRedEdge",$BI$35:$BI$38)/SQRT($BH10)</f>
        <v>2.4040705462885772E-3</v>
      </c>
      <c r="BM10" s="4">
        <f>DAVERAGE(PlotSort,"TMRed",$BI$35:$BI$38)</f>
        <v>0.10038124999999999</v>
      </c>
      <c r="BN10" s="4">
        <f>DSTDEV(PlotSort,"TMRed",$BI$35:$BI$38)/SQRT($BH10)</f>
        <v>3.0017482725125917E-3</v>
      </c>
      <c r="BO10" s="4">
        <f>DAVERAGE(PlotSort,"TMNIR",$BI$35:$BI$38)</f>
        <v>0.33019999999999999</v>
      </c>
      <c r="BP10" s="4">
        <f>DSTDEV(PlotSort,"TMNIR",$BI$35:$BI$38)/SQRT($BH10)</f>
        <v>3.0592996773982487E-3</v>
      </c>
      <c r="BQ10" s="4">
        <f>DAVERAGE(PlotSort,"NDRE",$BI$35:$BI$38)</f>
        <v>0.23148447321898052</v>
      </c>
      <c r="BR10" s="4">
        <f>DSTDEV(PlotSort,"NDRE",$BI$35:$BI$38)/SQRT($BH10)</f>
        <v>4.4670825040089637E-3</v>
      </c>
      <c r="BS10" s="4">
        <f>DAVERAGE(PlotSort,"rvi",$BI$35:$BI$38)</f>
        <v>3.3944987569443166</v>
      </c>
      <c r="BT10" s="4">
        <f>DSTDEV(PlotSort,"rvi",$BI$35:$BI$38)/SQRT($BH10)</f>
        <v>0.12296066502684876</v>
      </c>
      <c r="BU10" s="17">
        <f>DAVERAGE(PlotSort,"ndvi",$BI$35:$BI$38)</f>
        <v>0.53502533732127311</v>
      </c>
      <c r="BV10" s="4">
        <f>DSTDEV(PlotSort,"ndvi",$BI$35:$BI$38)/SQRT($BH10)</f>
        <v>1.1643378661252498E-2</v>
      </c>
      <c r="BW10" s="17">
        <f>DAVERAGE(PlotSort,"SAVI",$BI$35:$BI$38)</f>
        <v>0.37062328668937511</v>
      </c>
      <c r="BX10" s="4">
        <f>DSTDEV(PlotSort,"SAVI",$BI$35:$BI$38)/SQRT($BH10)</f>
        <v>7.596477465213883E-3</v>
      </c>
      <c r="BY10" s="17">
        <f>DAVERAGE(PlotSort,"CCCI",$BI$35:$BI$38)</f>
        <v>0.10014291397162976</v>
      </c>
      <c r="BZ10" s="4">
        <f>DSTDEV(PlotSort,"CCCI",$BI$35:$BI$38)/SQRT($BH10)</f>
        <v>1.759330636519979E-2</v>
      </c>
    </row>
    <row r="11" spans="1:78" ht="13.5" customHeight="1" x14ac:dyDescent="0.2">
      <c r="B11" s="10">
        <v>274</v>
      </c>
      <c r="C11" s="10">
        <v>10.278</v>
      </c>
      <c r="D11" s="10">
        <v>274.42824999999999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32.700000000000003</v>
      </c>
      <c r="Q11" s="24">
        <v>1.68</v>
      </c>
      <c r="R11" s="24">
        <v>3.27</v>
      </c>
      <c r="S11" s="24">
        <v>46.16</v>
      </c>
      <c r="T11" s="24">
        <v>135.78</v>
      </c>
      <c r="U11" s="10">
        <v>1</v>
      </c>
      <c r="V11" s="10">
        <v>0</v>
      </c>
      <c r="W11" s="10">
        <v>1</v>
      </c>
      <c r="X11" s="10">
        <v>1</v>
      </c>
      <c r="Y11" s="10">
        <v>1</v>
      </c>
      <c r="Z11" s="10">
        <v>1</v>
      </c>
      <c r="AA11" s="10">
        <v>135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2.6475</v>
      </c>
      <c r="AK11" s="10">
        <v>0.18579999999999999</v>
      </c>
      <c r="AL11" s="11">
        <v>8.8099999999999998E-2</v>
      </c>
      <c r="AM11" s="11">
        <v>6.1999999999999998E-3</v>
      </c>
      <c r="AN11" s="11">
        <v>2.3365999999999998</v>
      </c>
      <c r="AO11" s="11">
        <v>4.8300000000000003E-2</v>
      </c>
      <c r="AP11" s="11">
        <v>0.2089</v>
      </c>
      <c r="AQ11" s="11">
        <v>4.3E-3</v>
      </c>
      <c r="AR11" s="11">
        <v>5.0171000000000001</v>
      </c>
      <c r="AS11" s="11">
        <v>0.51580000000000004</v>
      </c>
      <c r="AT11" s="11">
        <v>8.7800000000000003E-2</v>
      </c>
      <c r="AU11" s="11">
        <v>8.9999999999999993E-3</v>
      </c>
      <c r="AV11" s="11">
        <v>25.658899999999999</v>
      </c>
      <c r="AW11" s="11">
        <v>0.50960000000000005</v>
      </c>
      <c r="AX11" s="11">
        <v>0.34710000000000002</v>
      </c>
      <c r="AY11" s="11">
        <v>6.8999999999999999E-3</v>
      </c>
      <c r="AZ11" s="11">
        <v>0.24856115107913671</v>
      </c>
      <c r="BA11" s="11">
        <v>3.9533029612756265</v>
      </c>
      <c r="BB11" s="11">
        <v>0.59622901816509544</v>
      </c>
      <c r="BC11" s="11">
        <v>0.41603380040646065</v>
      </c>
      <c r="BD11" s="11">
        <v>1.2288860194543526E-2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0.10365625000000001</v>
      </c>
      <c r="BJ11" s="4">
        <f>DSTDEV(PlotSort,"PhxRed",$BI$31:$BI$32)/SQRT($BH11)</f>
        <v>4.6418833170564248E-3</v>
      </c>
      <c r="BK11" s="4">
        <f>DAVERAGE(PlotSort,"PhxRedEdge",$BI$31:$BI$32)</f>
        <v>0.20641250000000003</v>
      </c>
      <c r="BL11" s="4">
        <f>DSTDEV(PlotSort,"PhxRedEdge",$BI$31:$BI$32)/SQRT($BH11)</f>
        <v>3.1456434821299545E-3</v>
      </c>
      <c r="BM11" s="4">
        <f>DAVERAGE(PlotSort,"TMRed",$BI$31:$BI$32)</f>
        <v>0.10338750000000002</v>
      </c>
      <c r="BN11" s="4">
        <f>DSTDEV(PlotSort,"TMRed",$BI$31:$BI$32)/SQRT($BH11)</f>
        <v>4.4633402570272047E-3</v>
      </c>
      <c r="BO11" s="4">
        <f>DAVERAGE(PlotSort,"TMNIR",$BI$31:$BI$32)</f>
        <v>0.32807500000000001</v>
      </c>
      <c r="BP11" s="4">
        <f>DSTDEV(PlotSort,"TMNIR",$BI$31:$BI$32)/SQRT($BH11)</f>
        <v>3.3128474660529322E-3</v>
      </c>
      <c r="BQ11" s="4">
        <f>DAVERAGE(PlotSort,"NDRE",$BI$31:$BI$32)</f>
        <v>0.22792196111114649</v>
      </c>
      <c r="BR11" s="4">
        <f>DSTDEV(PlotSort,"NDRE",$BI$31:$BI$32)/SQRT($BH11)</f>
        <v>6.6209062696925341E-3</v>
      </c>
      <c r="BS11" s="4">
        <f>DAVERAGE(PlotSort,"rvi",$BI$31:$BI$32)</f>
        <v>3.2738583067500842</v>
      </c>
      <c r="BT11" s="4">
        <f>DSTDEV(PlotSort,"rvi",$BI$31:$BI$32)/SQRT($BH11)</f>
        <v>0.16221699019868246</v>
      </c>
      <c r="BU11" s="17">
        <f>DAVERAGE(PlotSort,"ndvi",$BI$31:$BI$32)</f>
        <v>0.52242641117474542</v>
      </c>
      <c r="BV11" s="4">
        <f>DSTDEV(PlotSort,"ndvi",$BI$31:$BI$32)/SQRT($BH11)</f>
        <v>1.7059680986038175E-2</v>
      </c>
      <c r="BW11" s="17">
        <f>DAVERAGE(PlotSort,"SAVI",$BI$31:$BI$32)</f>
        <v>0.36220295415745724</v>
      </c>
      <c r="BX11" s="4">
        <f>DSTDEV(PlotSort,"SAVI",$BI$31:$BI$32)/SQRT($BH11)</f>
        <v>1.0735553589486389E-2</v>
      </c>
      <c r="BY11" s="17">
        <f>DAVERAGE(PlotSort,"CCCI",$BI$31:$BI$32)</f>
        <v>0.11876218612846708</v>
      </c>
      <c r="BZ11" s="4">
        <f>DSTDEV(PlotSort,"CCCI",$BI$31:$BI$32)/SQRT($BH11)</f>
        <v>2.5288833629105188E-2</v>
      </c>
    </row>
    <row r="12" spans="1:78" ht="13.5" customHeight="1" x14ac:dyDescent="0.2">
      <c r="B12" s="10">
        <v>274</v>
      </c>
      <c r="C12" s="10">
        <v>10.271000000000001</v>
      </c>
      <c r="D12" s="10">
        <v>274.42795999999998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32.700000000000003</v>
      </c>
      <c r="Q12" s="24">
        <v>1.68</v>
      </c>
      <c r="R12" s="24">
        <v>3.27</v>
      </c>
      <c r="S12" s="24">
        <v>46.22</v>
      </c>
      <c r="T12" s="24">
        <v>135.66</v>
      </c>
      <c r="U12" s="10">
        <v>1</v>
      </c>
      <c r="V12" s="10">
        <v>0</v>
      </c>
      <c r="W12" s="10">
        <v>1</v>
      </c>
      <c r="X12" s="10">
        <v>1</v>
      </c>
      <c r="Y12" s="10">
        <v>1</v>
      </c>
      <c r="Z12" s="10">
        <v>1</v>
      </c>
      <c r="AA12" s="10">
        <v>135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2.5735999999999999</v>
      </c>
      <c r="AK12" s="10">
        <v>8.2900000000000001E-2</v>
      </c>
      <c r="AL12" s="11">
        <v>8.5800000000000001E-2</v>
      </c>
      <c r="AM12" s="11">
        <v>2.8E-3</v>
      </c>
      <c r="AN12" s="11">
        <v>2.274</v>
      </c>
      <c r="AO12" s="11">
        <v>0.1295</v>
      </c>
      <c r="AP12" s="11">
        <v>0.20349999999999999</v>
      </c>
      <c r="AQ12" s="11">
        <v>1.1599999999999999E-2</v>
      </c>
      <c r="AR12" s="11">
        <v>4.8254000000000001</v>
      </c>
      <c r="AS12" s="11">
        <v>5.5E-2</v>
      </c>
      <c r="AT12" s="11">
        <v>8.4500000000000006E-2</v>
      </c>
      <c r="AU12" s="11">
        <v>1E-3</v>
      </c>
      <c r="AV12" s="11">
        <v>24.623000000000001</v>
      </c>
      <c r="AW12" s="11">
        <v>1.6869000000000001</v>
      </c>
      <c r="AX12" s="11">
        <v>0.33350000000000002</v>
      </c>
      <c r="AY12" s="11">
        <v>2.2800000000000001E-2</v>
      </c>
      <c r="AZ12" s="11">
        <v>0.24208566108007454</v>
      </c>
      <c r="BA12" s="11">
        <v>3.9467455621301775</v>
      </c>
      <c r="BB12" s="11">
        <v>0.59569377990430616</v>
      </c>
      <c r="BC12" s="11">
        <v>0.40686274509803921</v>
      </c>
      <c r="BD12" s="11">
        <v>-3.4604837795428743E-2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9.7693749999999996E-2</v>
      </c>
      <c r="BJ12" s="4">
        <f>DSTDEV(PlotSort,"PhxRed",$BJ$31:$BJ$32)/SQRT($BH12)</f>
        <v>4.0539123978160525E-3</v>
      </c>
      <c r="BK12" s="4">
        <f>DAVERAGE(PlotSort,"PhxRedEdge",$BJ$31:$BJ$32)</f>
        <v>0.20589999999999997</v>
      </c>
      <c r="BL12" s="4">
        <f>DSTDEV(PlotSort,"PhxRedEdge",$BJ$31:$BJ$32)/SQRT($BH12)</f>
        <v>3.7396523902630315E-3</v>
      </c>
      <c r="BM12" s="4">
        <f>DAVERAGE(PlotSort,"TMRed",$BJ$31:$BJ$32)</f>
        <v>9.7374999999999989E-2</v>
      </c>
      <c r="BN12" s="4">
        <f>DSTDEV(PlotSort,"TMRed",$BJ$31:$BJ$32)/SQRT($BH12)</f>
        <v>4.0145931715845698E-3</v>
      </c>
      <c r="BO12" s="4">
        <f>DAVERAGE(PlotSort,"TMNIR",$BJ$31:$BJ$32)</f>
        <v>0.33232499999999998</v>
      </c>
      <c r="BP12" s="4">
        <f>DSTDEV(PlotSort,"TMNIR",$BJ$31:$BJ$32)/SQRT($BH12)</f>
        <v>5.2065463601124315E-3</v>
      </c>
      <c r="BQ12" s="4">
        <f>DAVERAGE(PlotSort,"NDRE",$BJ$31:$BJ$32)</f>
        <v>0.23504698532681462</v>
      </c>
      <c r="BR12" s="4">
        <f>DSTDEV(PlotSort,"NDRE",$BJ$31:$BJ$32)/SQRT($BH12)</f>
        <v>6.0787621302084878E-3</v>
      </c>
      <c r="BS12" s="4">
        <f>DAVERAGE(PlotSort,"rvi",$BJ$31:$BJ$32)</f>
        <v>3.515139207138549</v>
      </c>
      <c r="BT12" s="4">
        <f>DSTDEV(PlotSort,"rvi",$BJ$31:$BJ$32)/SQRT($BH12)</f>
        <v>0.1850359683656945</v>
      </c>
      <c r="BU12" s="17">
        <f>DAVERAGE(PlotSort,"ndvi",$BJ$31:$BJ$32)</f>
        <v>0.54762426346780069</v>
      </c>
      <c r="BV12" s="4">
        <f>DSTDEV(PlotSort,"ndvi",$BJ$31:$BJ$32)/SQRT($BH12)</f>
        <v>1.5752832384442247E-2</v>
      </c>
      <c r="BW12" s="17">
        <f>DAVERAGE(PlotSort,"SAVI",$BJ$31:$BJ$32)</f>
        <v>0.37904361922129282</v>
      </c>
      <c r="BX12" s="4">
        <f>DSTDEV(PlotSort,"SAVI",$BJ$31:$BJ$32)/SQRT($BH12)</f>
        <v>1.0668381537803315E-2</v>
      </c>
      <c r="BY12" s="17">
        <f>DAVERAGE(PlotSort,"CCCI",$BJ$31:$BJ$32)</f>
        <v>8.152364181479245E-2</v>
      </c>
      <c r="BZ12" s="4">
        <f>DSTDEV(PlotSort,"CCCI",$BJ$31:$BJ$32)/SQRT($BH12)</f>
        <v>2.4364295465834355E-2</v>
      </c>
    </row>
    <row r="13" spans="1:78" ht="13.5" customHeight="1" x14ac:dyDescent="0.2">
      <c r="B13" s="10">
        <v>274</v>
      </c>
      <c r="C13" s="10">
        <v>10.263</v>
      </c>
      <c r="D13" s="10">
        <v>274.42761999999999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32.700000000000003</v>
      </c>
      <c r="Q13" s="24">
        <v>1.68</v>
      </c>
      <c r="R13" s="24">
        <v>3.27</v>
      </c>
      <c r="S13" s="24">
        <v>46.29</v>
      </c>
      <c r="T13" s="24">
        <v>135.53</v>
      </c>
      <c r="U13" s="10">
        <v>1</v>
      </c>
      <c r="V13" s="10">
        <v>0</v>
      </c>
      <c r="W13" s="10">
        <v>1</v>
      </c>
      <c r="X13" s="10">
        <v>1</v>
      </c>
      <c r="Y13" s="10">
        <v>1</v>
      </c>
      <c r="Z13" s="10">
        <v>1</v>
      </c>
      <c r="AA13" s="10">
        <v>135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3.2212000000000001</v>
      </c>
      <c r="AK13" s="10">
        <v>6.5699999999999995E-2</v>
      </c>
      <c r="AL13" s="11">
        <v>0.1075</v>
      </c>
      <c r="AM13" s="11">
        <v>2.2000000000000001E-3</v>
      </c>
      <c r="AN13" s="11">
        <v>2.4626999999999999</v>
      </c>
      <c r="AO13" s="11">
        <v>7.3700000000000002E-2</v>
      </c>
      <c r="AP13" s="11">
        <v>0.2208</v>
      </c>
      <c r="AQ13" s="11">
        <v>6.6E-3</v>
      </c>
      <c r="AR13" s="11">
        <v>6.1257000000000001</v>
      </c>
      <c r="AS13" s="11">
        <v>0.12690000000000001</v>
      </c>
      <c r="AT13" s="11">
        <v>0.1075</v>
      </c>
      <c r="AU13" s="11">
        <v>2.2000000000000001E-3</v>
      </c>
      <c r="AV13" s="11">
        <v>25.282399999999999</v>
      </c>
      <c r="AW13" s="11">
        <v>0.52829999999999999</v>
      </c>
      <c r="AX13" s="11">
        <v>0.34289999999999998</v>
      </c>
      <c r="AY13" s="11">
        <v>7.1999999999999998E-3</v>
      </c>
      <c r="AZ13" s="11">
        <v>0.21660457690260776</v>
      </c>
      <c r="BA13" s="11">
        <v>3.1897674418604649</v>
      </c>
      <c r="BB13" s="11">
        <v>0.52264653641207814</v>
      </c>
      <c r="BC13" s="11">
        <v>0.37152777777777779</v>
      </c>
      <c r="BD13" s="11">
        <v>1.9402823142220787E-2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9.7012500000000002E-2</v>
      </c>
      <c r="BJ13" s="4">
        <f>DSTDEV(PlotSort,"PhxRed",$BL$35:$BL$36)/SQRT($BH13)</f>
        <v>5.966616578334593E-3</v>
      </c>
      <c r="BK13" s="4">
        <f>DAVERAGE(PlotSort,"PhxRedEdge",$BL$35:$BL$36)</f>
        <v>0.20565</v>
      </c>
      <c r="BL13" s="4">
        <f>DSTDEV(PlotSort,"PhxRedEdge",$BL$35:$BL$36)/SQRT($BH13)</f>
        <v>5.1464967280110633E-3</v>
      </c>
      <c r="BM13" s="4">
        <f>DAVERAGE(PlotSort,"TMRed",$BL$35:$BL$36)</f>
        <v>9.6987500000000018E-2</v>
      </c>
      <c r="BN13" s="4">
        <f>DSTDEV(PlotSort,"TMRed",$BL$35:$BL$36)/SQRT($BH13)</f>
        <v>5.6024687638575512E-3</v>
      </c>
      <c r="BO13" s="4">
        <f>DAVERAGE(PlotSort,"TMNIR",$BL$35:$BL$36)</f>
        <v>0.33462500000000001</v>
      </c>
      <c r="BP13" s="4">
        <f>DSTDEV(PlotSort,"TMNIR",$BL$35:$BL$36)/SQRT($BH13)</f>
        <v>5.5066112861852558E-3</v>
      </c>
      <c r="BQ13" s="4">
        <f>DAVERAGE(PlotSort,"NDRE",$BL$35:$BL$36)</f>
        <v>0.23909418620939285</v>
      </c>
      <c r="BR13" s="4">
        <f>DSTDEV(PlotSort,"NDRE",$BL$35:$BL$36)/SQRT($BH13)</f>
        <v>1.0599171162993408E-2</v>
      </c>
      <c r="BS13" s="4">
        <f>DAVERAGE(PlotSort,"rvi",$BL$35:$BL$36)</f>
        <v>3.5285940859694587</v>
      </c>
      <c r="BT13" s="4">
        <f>DSTDEV(PlotSort,"rvi",$BL$35:$BL$36)/SQRT($BH13)</f>
        <v>0.20344732587730482</v>
      </c>
      <c r="BU13" s="17">
        <f>DAVERAGE(PlotSort,"ndvi",$BL$35:$BL$36)</f>
        <v>0.55184447796429181</v>
      </c>
      <c r="BV13" s="4">
        <f>DSTDEV(PlotSort,"ndvi",$BL$35:$BL$36)/SQRT($BH13)</f>
        <v>2.0812149467616285E-2</v>
      </c>
      <c r="BW13" s="17">
        <f>DAVERAGE(PlotSort,"SAVI",$BL$35:$BL$36)</f>
        <v>0.38281646514306816</v>
      </c>
      <c r="BX13" s="4">
        <f>DSTDEV(PlotSort,"SAVI",$BL$35:$BL$36)/SQRT($BH13)</f>
        <v>1.3180512725985282E-2</v>
      </c>
      <c r="BY13" s="17">
        <f>DAVERAGE(PlotSort,"CCCI",$BL$35:$BL$36)</f>
        <v>9.3293204800361754E-2</v>
      </c>
      <c r="BZ13" s="4">
        <f>DSTDEV(PlotSort,"CCCI",$BL$35:$BL$36)/SQRT($BH13)</f>
        <v>2.2602203352328088E-2</v>
      </c>
    </row>
    <row r="14" spans="1:78" ht="13.5" customHeight="1" x14ac:dyDescent="0.2">
      <c r="B14" s="10">
        <v>274</v>
      </c>
      <c r="C14" s="10">
        <v>10.255000000000001</v>
      </c>
      <c r="D14" s="10">
        <v>274.42729000000003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32.700000000000003</v>
      </c>
      <c r="Q14" s="24">
        <v>1.68</v>
      </c>
      <c r="R14" s="24">
        <v>3.27</v>
      </c>
      <c r="S14" s="24">
        <v>46.36</v>
      </c>
      <c r="T14" s="24">
        <v>135.38999999999999</v>
      </c>
      <c r="U14" s="10">
        <v>1</v>
      </c>
      <c r="V14" s="10">
        <v>0</v>
      </c>
      <c r="W14" s="10">
        <v>1</v>
      </c>
      <c r="X14" s="10">
        <v>1</v>
      </c>
      <c r="Y14" s="10">
        <v>1</v>
      </c>
      <c r="Z14" s="10">
        <v>1</v>
      </c>
      <c r="AA14" s="10">
        <v>135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3.4670000000000001</v>
      </c>
      <c r="AK14" s="10">
        <v>0.12570000000000001</v>
      </c>
      <c r="AL14" s="11">
        <v>0.1159</v>
      </c>
      <c r="AM14" s="11">
        <v>4.1999999999999997E-3</v>
      </c>
      <c r="AN14" s="11">
        <v>2.5476999999999999</v>
      </c>
      <c r="AO14" s="11">
        <v>0.13389999999999999</v>
      </c>
      <c r="AP14" s="11">
        <v>0.2288</v>
      </c>
      <c r="AQ14" s="11">
        <v>1.2E-2</v>
      </c>
      <c r="AR14" s="11">
        <v>6.5208000000000004</v>
      </c>
      <c r="AS14" s="11">
        <v>9.5699999999999993E-2</v>
      </c>
      <c r="AT14" s="11">
        <v>0.11459999999999999</v>
      </c>
      <c r="AU14" s="11">
        <v>1.6999999999999999E-3</v>
      </c>
      <c r="AV14" s="11">
        <v>25.835699999999999</v>
      </c>
      <c r="AW14" s="11">
        <v>1.0066999999999999</v>
      </c>
      <c r="AX14" s="11">
        <v>0.3508</v>
      </c>
      <c r="AY14" s="11">
        <v>1.37E-2</v>
      </c>
      <c r="AZ14" s="11">
        <v>0.21048999309868874</v>
      </c>
      <c r="BA14" s="11">
        <v>3.0610820244328099</v>
      </c>
      <c r="BB14" s="11">
        <v>0.50752041254834557</v>
      </c>
      <c r="BC14" s="11">
        <v>0.36699813548788068</v>
      </c>
      <c r="BD14" s="11">
        <v>2.4875948145080144E-2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0.10059999999999999</v>
      </c>
      <c r="BJ14" s="4">
        <f>DSTDEV(PlotSort,"PhxRed",$BM$35:$BM$36)/SQRT($BH14)</f>
        <v>4.6772409958578745E-3</v>
      </c>
      <c r="BK14" s="4">
        <f>DAVERAGE(PlotSort,"PhxRedEdge",$BM$35:$BM$36)</f>
        <v>0.2034125</v>
      </c>
      <c r="BL14" s="4">
        <f>DSTDEV(PlotSort,"PhxRedEdge",$BM$35:$BM$36)/SQRT($BH14)</f>
        <v>2.5989240562201894E-3</v>
      </c>
      <c r="BM14" s="4">
        <f>DAVERAGE(PlotSort,"TMRed",$BM$35:$BM$36)</f>
        <v>0.10026875</v>
      </c>
      <c r="BN14" s="4">
        <f>DSTDEV(PlotSort,"TMRed",$BM$35:$BM$36)/SQRT($BH14)</f>
        <v>4.6048680649757251E-3</v>
      </c>
      <c r="BO14" s="4">
        <f>DAVERAGE(PlotSort,"TMNIR",$BM$35:$BM$36)</f>
        <v>0.32680624999999996</v>
      </c>
      <c r="BP14" s="4">
        <f>DSTDEV(PlotSort,"TMNIR",$BM$35:$BM$36)/SQRT($BH14)</f>
        <v>4.3063951354352049E-3</v>
      </c>
      <c r="BQ14" s="4">
        <f>DAVERAGE(PlotSort,"NDRE",$BM$35:$BM$36)</f>
        <v>0.23256621931423116</v>
      </c>
      <c r="BR14" s="4">
        <f>DSTDEV(PlotSort,"NDRE",$BM$35:$BM$36)/SQRT($BH14)</f>
        <v>6.2690057232834707E-3</v>
      </c>
      <c r="BS14" s="4">
        <f>DAVERAGE(PlotSort,"rvi",$BM$35:$BM$36)</f>
        <v>3.3959914864703431</v>
      </c>
      <c r="BT14" s="4">
        <f>DSTDEV(PlotSort,"rvi",$BM$35:$BM$36)/SQRT($BH14)</f>
        <v>0.21301697925137447</v>
      </c>
      <c r="BU14" s="17">
        <f>DAVERAGE(PlotSort,"ndvi",$BM$35:$BM$36)</f>
        <v>0.53161814583603706</v>
      </c>
      <c r="BV14" s="4">
        <f>DSTDEV(PlotSort,"ndvi",$BM$35:$BM$36)/SQRT($BH14)</f>
        <v>1.8878315207581296E-2</v>
      </c>
      <c r="BW14" s="17">
        <f>DAVERAGE(PlotSort,"SAVI",$BM$35:$BM$36)</f>
        <v>0.36674319004477096</v>
      </c>
      <c r="BX14" s="4">
        <f>DSTDEV(PlotSort,"SAVI",$BM$35:$BM$36)/SQRT($BH14)</f>
        <v>1.2482672416323544E-2</v>
      </c>
      <c r="BY14" s="17">
        <f>DAVERAGE(PlotSort,"CCCI",$BM$35:$BM$36)</f>
        <v>0.12513136736173852</v>
      </c>
      <c r="BZ14" s="4">
        <f>DSTDEV(PlotSort,"CCCI",$BM$35:$BM$36)/SQRT($BH14)</f>
        <v>2.7395027110287028E-2</v>
      </c>
    </row>
    <row r="15" spans="1:78" ht="13.5" customHeight="1" x14ac:dyDescent="0.2">
      <c r="B15" s="10">
        <v>274</v>
      </c>
      <c r="C15" s="10">
        <v>10.247</v>
      </c>
      <c r="D15" s="10">
        <v>274.42696000000001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32.700000000000003</v>
      </c>
      <c r="Q15" s="24">
        <v>1.68</v>
      </c>
      <c r="R15" s="24">
        <v>3.27</v>
      </c>
      <c r="S15" s="24">
        <v>46.43</v>
      </c>
      <c r="T15" s="24">
        <v>135.26</v>
      </c>
      <c r="U15" s="10">
        <v>1</v>
      </c>
      <c r="V15" s="10">
        <v>0</v>
      </c>
      <c r="W15" s="10">
        <v>1</v>
      </c>
      <c r="X15" s="10">
        <v>1</v>
      </c>
      <c r="Y15" s="10">
        <v>1</v>
      </c>
      <c r="Z15" s="10">
        <v>1</v>
      </c>
      <c r="AA15" s="10">
        <v>135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2.6368999999999998</v>
      </c>
      <c r="AK15" s="10">
        <v>2.1000000000000001E-2</v>
      </c>
      <c r="AL15" s="11">
        <v>8.8300000000000003E-2</v>
      </c>
      <c r="AM15" s="11">
        <v>6.9999999999999999E-4</v>
      </c>
      <c r="AN15" s="11">
        <v>2.14</v>
      </c>
      <c r="AO15" s="11">
        <v>0.15329999999999999</v>
      </c>
      <c r="AP15" s="11">
        <v>0.19239999999999999</v>
      </c>
      <c r="AQ15" s="11">
        <v>1.38E-2</v>
      </c>
      <c r="AR15" s="11">
        <v>4.9428999999999998</v>
      </c>
      <c r="AS15" s="11">
        <v>3.5999999999999999E-3</v>
      </c>
      <c r="AT15" s="11">
        <v>8.6999999999999994E-2</v>
      </c>
      <c r="AU15" s="11">
        <v>1E-4</v>
      </c>
      <c r="AV15" s="11">
        <v>22.8842</v>
      </c>
      <c r="AW15" s="11">
        <v>1.5454000000000001</v>
      </c>
      <c r="AX15" s="11">
        <v>0.31119999999999998</v>
      </c>
      <c r="AY15" s="11">
        <v>2.1000000000000001E-2</v>
      </c>
      <c r="AZ15" s="11">
        <v>0.23590150913423352</v>
      </c>
      <c r="BA15" s="11">
        <v>3.5770114942528735</v>
      </c>
      <c r="BB15" s="11">
        <v>0.56303365143144146</v>
      </c>
      <c r="BC15" s="11">
        <v>0.37441549766199061</v>
      </c>
      <c r="BD15" s="11">
        <v>2.9094050336994588E-2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0.10448750000000001</v>
      </c>
      <c r="BJ15" s="4">
        <f>DSTDEV(PlotSort,"PhxRed",$BN$35:$BN$36)/SQRT($BH15)</f>
        <v>5.8740177750351025E-3</v>
      </c>
      <c r="BK15" s="4">
        <f>DAVERAGE(PlotSort,"PhxRedEdge",$BN$35:$BN$36)</f>
        <v>0.21214999999999998</v>
      </c>
      <c r="BL15" s="4">
        <f>DSTDEV(PlotSort,"PhxRedEdge",$BN$35:$BN$36)/SQRT($BH15)</f>
        <v>6.2950093611640386E-3</v>
      </c>
      <c r="BM15" s="4">
        <f>DAVERAGE(PlotSort,"TMRed",$BN$35:$BN$36)</f>
        <v>0.104</v>
      </c>
      <c r="BN15" s="4">
        <f>DSTDEV(PlotSort,"TMRed",$BN$35:$BN$36)/SQRT($BH15)</f>
        <v>5.816294844167175E-3</v>
      </c>
      <c r="BO15" s="4">
        <f>DAVERAGE(PlotSort,"TMNIR",$BN$35:$BN$36)</f>
        <v>0.33256249999999998</v>
      </c>
      <c r="BP15" s="4">
        <f>DSTDEV(PlotSort,"TMNIR",$BN$35:$BN$36)/SQRT($BH15)</f>
        <v>7.0076218072080013E-3</v>
      </c>
      <c r="BQ15" s="4">
        <f>DAVERAGE(PlotSort,"NDRE",$BN$35:$BN$36)</f>
        <v>0.22171126803806704</v>
      </c>
      <c r="BR15" s="4">
        <f>DSTDEV(PlotSort,"NDRE",$BN$35:$BN$36)/SQRT($BH15)</f>
        <v>7.1035687954060824E-3</v>
      </c>
      <c r="BS15" s="4">
        <f>DAVERAGE(PlotSort,"rvi",$BN$35:$BN$36)</f>
        <v>3.2574179688671219</v>
      </c>
      <c r="BT15" s="4">
        <f>DSTDEV(PlotSort,"rvi",$BN$35:$BN$36)/SQRT($BH15)</f>
        <v>0.16344350587975132</v>
      </c>
      <c r="BU15" s="17">
        <f>DAVERAGE(PlotSort,"ndvi",$BN$35:$BN$36)</f>
        <v>0.52502057964872617</v>
      </c>
      <c r="BV15" s="4">
        <f>DSTDEV(PlotSort,"ndvi",$BN$35:$BN$36)/SQRT($BH15)</f>
        <v>1.9568655615855766E-2</v>
      </c>
      <c r="BW15" s="17">
        <f>DAVERAGE(PlotSort,"SAVI",$BN$35:$BN$36)</f>
        <v>0.36619030152489029</v>
      </c>
      <c r="BX15" s="4">
        <f>DSTDEV(PlotSort,"SAVI",$BN$35:$BN$36)/SQRT($BH15)</f>
        <v>1.2343721812014983E-2</v>
      </c>
      <c r="BY15" s="17">
        <f>DAVERAGE(PlotSort,"CCCI",$BN$35:$BN$36)</f>
        <v>5.7015716362680199E-2</v>
      </c>
      <c r="BZ15" s="4">
        <f>DSTDEV(PlotSort,"CCCI",$BN$35:$BN$36)/SQRT($BH15)</f>
        <v>3.6124126084852534E-2</v>
      </c>
    </row>
    <row r="16" spans="1:78" ht="13.5" customHeight="1" x14ac:dyDescent="0.2">
      <c r="B16" s="10">
        <v>274</v>
      </c>
      <c r="C16" s="10">
        <v>10.239000000000001</v>
      </c>
      <c r="D16" s="10">
        <v>274.42662000000001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32.700000000000003</v>
      </c>
      <c r="Q16" s="24">
        <v>1.68</v>
      </c>
      <c r="R16" s="24">
        <v>3.27</v>
      </c>
      <c r="S16" s="24">
        <v>46.5</v>
      </c>
      <c r="T16" s="24">
        <v>135.12</v>
      </c>
      <c r="U16" s="10">
        <v>1</v>
      </c>
      <c r="V16" s="10">
        <v>0</v>
      </c>
      <c r="W16" s="10">
        <v>1</v>
      </c>
      <c r="X16" s="10">
        <v>1</v>
      </c>
      <c r="Y16" s="10">
        <v>1</v>
      </c>
      <c r="Z16" s="10">
        <v>1</v>
      </c>
      <c r="AA16" s="10">
        <v>135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3.0104000000000002</v>
      </c>
      <c r="AK16" s="10">
        <v>0.13089999999999999</v>
      </c>
      <c r="AL16" s="11">
        <v>0.10100000000000001</v>
      </c>
      <c r="AM16" s="11">
        <v>4.4000000000000003E-3</v>
      </c>
      <c r="AN16" s="11">
        <v>2.2549999999999999</v>
      </c>
      <c r="AO16" s="11">
        <v>4.7300000000000002E-2</v>
      </c>
      <c r="AP16" s="11">
        <v>0.2031</v>
      </c>
      <c r="AQ16" s="11">
        <v>4.3E-3</v>
      </c>
      <c r="AR16" s="11">
        <v>5.6902999999999997</v>
      </c>
      <c r="AS16" s="11">
        <v>0.36299999999999999</v>
      </c>
      <c r="AT16" s="11">
        <v>0.1003</v>
      </c>
      <c r="AU16" s="11">
        <v>6.4000000000000003E-3</v>
      </c>
      <c r="AV16" s="11">
        <v>23.354199999999999</v>
      </c>
      <c r="AW16" s="11">
        <v>0.26419999999999999</v>
      </c>
      <c r="AX16" s="11">
        <v>0.318</v>
      </c>
      <c r="AY16" s="11">
        <v>3.5999999999999999E-3</v>
      </c>
      <c r="AZ16" s="11">
        <v>0.22049510650546919</v>
      </c>
      <c r="BA16" s="11">
        <v>3.1704885343968097</v>
      </c>
      <c r="BB16" s="11">
        <v>0.52043987568730576</v>
      </c>
      <c r="BC16" s="11">
        <v>0.35560274420124144</v>
      </c>
      <c r="BD16" s="11">
        <v>5.9800381474220142E-2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0.11161875</v>
      </c>
      <c r="BJ16" s="4">
        <f>DSTDEV(PlotSort,"PhxRed",$BK$31:$BK$32)/SQRT($BH16)</f>
        <v>3.5981617847404752E-3</v>
      </c>
      <c r="BK16" s="4">
        <f>DAVERAGE(PlotSort,"PhxRedEdge",$BK$31:$BK$32)</f>
        <v>0.2156875</v>
      </c>
      <c r="BL16" s="4">
        <f>DSTDEV(PlotSort,"PhxRedEdge",$BK$31:$BK$32)/SQRT($BH16)</f>
        <v>2.6587258069734592E-3</v>
      </c>
      <c r="BM16" s="4">
        <f>DAVERAGE(PlotSort,"TMRed",$BK$31:$BK$32)</f>
        <v>0.11094999999999999</v>
      </c>
      <c r="BN16" s="4">
        <f>DSTDEV(PlotSort,"TMRed",$BK$31:$BK$32)/SQRT($BH16)</f>
        <v>3.531005522510562E-3</v>
      </c>
      <c r="BO16" s="4">
        <f>DAVERAGE(PlotSort,"TMNIR",$BK$31:$BK$32)</f>
        <v>0.33393125000000001</v>
      </c>
      <c r="BP16" s="4">
        <f>DSTDEV(PlotSort,"TMNIR",$BK$31:$BK$32)/SQRT($BH16)</f>
        <v>3.441168875421063E-3</v>
      </c>
      <c r="BQ16" s="4">
        <f>DAVERAGE(PlotSort,"NDRE",$BK$31:$BK$32)</f>
        <v>0.21521998038786166</v>
      </c>
      <c r="BR16" s="4">
        <f>DSTDEV(PlotSort,"NDRE",$BK$31:$BK$32)/SQRT($BH16)</f>
        <v>4.768581966524057E-3</v>
      </c>
      <c r="BS16" s="4">
        <f>DAVERAGE(PlotSort,"rvi",$BK$31:$BK$32)</f>
        <v>3.064563042535275</v>
      </c>
      <c r="BT16" s="4">
        <f>DSTDEV(PlotSort,"rvi",$BK$31:$BK$32)/SQRT($BH16)</f>
        <v>0.11832491815836436</v>
      </c>
      <c r="BU16" s="17">
        <f>DAVERAGE(PlotSort,"ndvi",$BK$31:$BK$32)</f>
        <v>0.5019169532740102</v>
      </c>
      <c r="BV16" s="4">
        <f>DSTDEV(PlotSort,"ndvi",$BK$31:$BK$32)/SQRT($BH16)</f>
        <v>1.3900866713121976E-2</v>
      </c>
      <c r="BW16" s="17">
        <f>DAVERAGE(PlotSort,"SAVI",$BK$31:$BK$32)</f>
        <v>0.35410080271882549</v>
      </c>
      <c r="BX16" s="4">
        <f>DSTDEV(PlotSort,"SAVI",$BK$31:$BK$32)/SQRT($BH16)</f>
        <v>9.2408392826163477E-3</v>
      </c>
      <c r="BY16" s="17">
        <f>DAVERAGE(PlotSort,"CCCI",$BK$31:$BK$32)</f>
        <v>9.171589449608096E-2</v>
      </c>
      <c r="BZ16" s="4">
        <f>DSTDEV(PlotSort,"CCCI",$BK$31:$BK$32)/SQRT($BH16)</f>
        <v>2.6368768420138272E-2</v>
      </c>
    </row>
    <row r="17" spans="2:78" ht="13.5" customHeight="1" x14ac:dyDescent="0.2">
      <c r="B17" s="10">
        <v>274</v>
      </c>
      <c r="C17" s="10">
        <v>10.231999999999999</v>
      </c>
      <c r="D17" s="10">
        <v>274.42633000000001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32.700000000000003</v>
      </c>
      <c r="Q17" s="24">
        <v>1.68</v>
      </c>
      <c r="R17" s="24">
        <v>3.27</v>
      </c>
      <c r="S17" s="24">
        <v>46.57</v>
      </c>
      <c r="T17" s="24">
        <v>135.01</v>
      </c>
      <c r="U17" s="10">
        <v>1</v>
      </c>
      <c r="V17" s="10">
        <v>0</v>
      </c>
      <c r="W17" s="10">
        <v>1</v>
      </c>
      <c r="X17" s="10">
        <v>1</v>
      </c>
      <c r="Y17" s="10">
        <v>1</v>
      </c>
      <c r="Z17" s="10">
        <v>1</v>
      </c>
      <c r="AA17" s="10">
        <v>135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3.0303</v>
      </c>
      <c r="AK17" s="10">
        <v>0.2112</v>
      </c>
      <c r="AL17" s="11">
        <v>0.1018</v>
      </c>
      <c r="AM17" s="11">
        <v>7.1000000000000004E-3</v>
      </c>
      <c r="AN17" s="11">
        <v>2.1472000000000002</v>
      </c>
      <c r="AO17" s="11">
        <v>5.0799999999999998E-2</v>
      </c>
      <c r="AP17" s="11">
        <v>0.19370000000000001</v>
      </c>
      <c r="AQ17" s="11">
        <v>4.5999999999999999E-3</v>
      </c>
      <c r="AR17" s="11">
        <v>5.7229000000000001</v>
      </c>
      <c r="AS17" s="11">
        <v>0.2767</v>
      </c>
      <c r="AT17" s="11">
        <v>0.10100000000000001</v>
      </c>
      <c r="AU17" s="11">
        <v>4.8999999999999998E-3</v>
      </c>
      <c r="AV17" s="11">
        <v>22.561800000000002</v>
      </c>
      <c r="AW17" s="11">
        <v>0.48259999999999997</v>
      </c>
      <c r="AX17" s="11">
        <v>0.30759999999999998</v>
      </c>
      <c r="AY17" s="11">
        <v>6.6E-3</v>
      </c>
      <c r="AZ17" s="11">
        <v>0.22720925593457009</v>
      </c>
      <c r="BA17" s="11">
        <v>3.0455445544554451</v>
      </c>
      <c r="BB17" s="11">
        <v>0.50562897699461573</v>
      </c>
      <c r="BC17" s="11">
        <v>0.34107418005723089</v>
      </c>
      <c r="BD17" s="11">
        <v>0.17334702067421362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8.9731249999999999E-2</v>
      </c>
      <c r="BJ17" s="4">
        <f>DSTDEV(PlotSort,"PhxRed",$BL$31:$BL$32)/SQRT($BH17)</f>
        <v>3.2016886006970536E-3</v>
      </c>
      <c r="BK17" s="4">
        <f>DAVERAGE(PlotSort,"PhxRedEdge",$BL$31:$BL$32)</f>
        <v>0.19662499999999999</v>
      </c>
      <c r="BL17" s="4">
        <f>DSTDEV(PlotSort,"PhxRedEdge",$BL$31:$BL$32)/SQRT($BH17)</f>
        <v>2.1696485890576847E-3</v>
      </c>
      <c r="BM17" s="4">
        <f>DAVERAGE(PlotSort,"TMRed",$BL$31:$BL$32)</f>
        <v>8.9812500000000003E-2</v>
      </c>
      <c r="BN17" s="4">
        <f>DSTDEV(PlotSort,"TMRed",$BL$31:$BL$32)/SQRT($BH17)</f>
        <v>3.1436029621015001E-3</v>
      </c>
      <c r="BO17" s="4">
        <f>DAVERAGE(PlotSort,"TMNIR",$BL$31:$BL$32)</f>
        <v>0.32646875000000003</v>
      </c>
      <c r="BP17" s="4">
        <f>DSTDEV(PlotSort,"TMNIR",$BL$31:$BL$32)/SQRT($BH17)</f>
        <v>4.998722493047599E-3</v>
      </c>
      <c r="BQ17" s="4">
        <f>DAVERAGE(PlotSort,"NDRE",$BL$31:$BL$32)</f>
        <v>0.24774896605009944</v>
      </c>
      <c r="BR17" s="4">
        <f>DSTDEV(PlotSort,"NDRE",$BL$31:$BL$32)/SQRT($BH17)</f>
        <v>4.946656476002711E-3</v>
      </c>
      <c r="BS17" s="4">
        <f>DAVERAGE(PlotSort,"rvi",$BL$31:$BL$32)</f>
        <v>3.7244344713533581</v>
      </c>
      <c r="BT17" s="4">
        <f>DSTDEV(PlotSort,"rvi",$BL$31:$BL$32)/SQRT($BH17)</f>
        <v>0.18433144310822511</v>
      </c>
      <c r="BU17" s="17">
        <f>DAVERAGE(PlotSort,"ndvi",$BL$31:$BL$32)</f>
        <v>0.5681337213685359</v>
      </c>
      <c r="BV17" s="4">
        <f>DSTDEV(PlotSort,"ndvi",$BL$31:$BL$32)/SQRT($BH17)</f>
        <v>1.4864702964125832E-2</v>
      </c>
      <c r="BW17" s="17">
        <f>DAVERAGE(PlotSort,"SAVI",$BL$31:$BL$32)</f>
        <v>0.38714577065992467</v>
      </c>
      <c r="BX17" s="4">
        <f>DSTDEV(PlotSort,"SAVI",$BL$31:$BL$32)/SQRT($BH17)</f>
        <v>1.0804071824109973E-2</v>
      </c>
      <c r="BY17" s="17">
        <f>DAVERAGE(PlotSort,"CCCI",$BL$31:$BL$32)</f>
        <v>0.10856993344717854</v>
      </c>
      <c r="BZ17" s="4">
        <f>DSTDEV(PlotSort,"CCCI",$BL$31:$BL$32)/SQRT($BH17)</f>
        <v>2.3970545891295492E-2</v>
      </c>
    </row>
    <row r="18" spans="2:78" ht="13.5" customHeight="1" x14ac:dyDescent="0.2">
      <c r="B18" s="10">
        <v>274</v>
      </c>
      <c r="C18" s="10">
        <v>10.3</v>
      </c>
      <c r="D18" s="10">
        <v>274.42917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32.700000000000003</v>
      </c>
      <c r="Q18" s="24">
        <v>1.68</v>
      </c>
      <c r="R18" s="24">
        <v>3.27</v>
      </c>
      <c r="S18" s="24">
        <v>45.97</v>
      </c>
      <c r="T18" s="24">
        <v>136.15</v>
      </c>
      <c r="U18" s="10">
        <v>1</v>
      </c>
      <c r="V18" s="10">
        <v>0</v>
      </c>
      <c r="W18" s="10">
        <v>1</v>
      </c>
      <c r="X18" s="10">
        <v>1</v>
      </c>
      <c r="Y18" s="10">
        <v>1</v>
      </c>
      <c r="Z18" s="10">
        <v>1</v>
      </c>
      <c r="AA18" s="10">
        <v>135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3.3250999999999999</v>
      </c>
      <c r="AK18" s="10">
        <v>0.1009</v>
      </c>
      <c r="AL18" s="11">
        <v>0.11020000000000001</v>
      </c>
      <c r="AM18" s="11">
        <v>3.3E-3</v>
      </c>
      <c r="AN18" s="11">
        <v>2.6718999999999999</v>
      </c>
      <c r="AO18" s="11">
        <v>5.3400000000000003E-2</v>
      </c>
      <c r="AP18" s="11">
        <v>0.23780000000000001</v>
      </c>
      <c r="AQ18" s="11">
        <v>4.7999999999999996E-3</v>
      </c>
      <c r="AR18" s="11">
        <v>6.3545999999999996</v>
      </c>
      <c r="AS18" s="11">
        <v>0.25209999999999999</v>
      </c>
      <c r="AT18" s="11">
        <v>0.11070000000000001</v>
      </c>
      <c r="AU18" s="11">
        <v>4.4000000000000003E-3</v>
      </c>
      <c r="AV18" s="11">
        <v>26.990100000000002</v>
      </c>
      <c r="AW18" s="11">
        <v>0.25169999999999998</v>
      </c>
      <c r="AX18" s="11">
        <v>0.36370000000000002</v>
      </c>
      <c r="AY18" s="11">
        <v>3.3999999999999998E-3</v>
      </c>
      <c r="AZ18" s="11">
        <v>0.20931005818786369</v>
      </c>
      <c r="BA18" s="11">
        <v>3.2854561878952122</v>
      </c>
      <c r="BB18" s="11">
        <v>0.53330522765598642</v>
      </c>
      <c r="BC18" s="11">
        <v>0.38947044334975367</v>
      </c>
      <c r="BD18" s="11">
        <v>-7.8788253770509492E-2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9.3099999999999988E-2</v>
      </c>
      <c r="BJ18" s="4">
        <f>DSTDEV(PlotSort,"PhxRed",$BJ$35:$BJ$36)/SQRT($BH18)</f>
        <v>3.7741224145488679E-3</v>
      </c>
      <c r="BK18" s="4">
        <f>DAVERAGE(PlotSort,"PhxRedEdge",$BJ$35:$BJ$36)</f>
        <v>0.20466875000000001</v>
      </c>
      <c r="BL18" s="4">
        <f>DSTDEV(PlotSort,"PhxRedEdge",$BJ$35:$BJ$36)/SQRT($BH18)</f>
        <v>3.6780964137943239E-3</v>
      </c>
      <c r="BM18" s="4">
        <f>DAVERAGE(PlotSort,"TMRed",$BJ$35:$BJ$36)</f>
        <v>9.3081250000000004E-2</v>
      </c>
      <c r="BN18" s="4">
        <f>DSTDEV(PlotSort,"TMRed",$BJ$35:$BJ$36)/SQRT($BH18)</f>
        <v>3.6973213135773537E-3</v>
      </c>
      <c r="BO18" s="4">
        <f>DAVERAGE(PlotSort,"TMNIR",$BJ$35:$BJ$36)</f>
        <v>0.33326875</v>
      </c>
      <c r="BP18" s="4">
        <f>DSTDEV(PlotSort,"TMNIR",$BJ$35:$BJ$36)/SQRT($BH18)</f>
        <v>4.9098092185440364E-3</v>
      </c>
      <c r="BQ18" s="4">
        <f>DAVERAGE(PlotSort,"NDRE",$BJ$35:$BJ$36)</f>
        <v>0.23925973884035423</v>
      </c>
      <c r="BR18" s="4">
        <f>DSTDEV(PlotSort,"NDRE",$BJ$35:$BJ$36)/SQRT($BH18)</f>
        <v>6.1094770088296196E-3</v>
      </c>
      <c r="BS18" s="4">
        <f>DAVERAGE(PlotSort,"rvi",$BJ$35:$BJ$36)</f>
        <v>3.6808201764597759</v>
      </c>
      <c r="BT18" s="4">
        <f>DSTDEV(PlotSort,"rvi",$BJ$35:$BJ$36)/SQRT($BH18)</f>
        <v>0.18652613447858954</v>
      </c>
      <c r="BU18" s="17">
        <f>DAVERAGE(PlotSort,"ndvi",$BJ$35:$BJ$36)</f>
        <v>0.5639932607779875</v>
      </c>
      <c r="BV18" s="4">
        <f>DSTDEV(PlotSort,"ndvi",$BJ$35:$BJ$36)/SQRT($BH18)</f>
        <v>1.4835453500121873E-2</v>
      </c>
      <c r="BW18" s="17">
        <f>DAVERAGE(PlotSort,"SAVI",$BJ$35:$BJ$36)</f>
        <v>0.38887423580388514</v>
      </c>
      <c r="BX18" s="4">
        <f>DSTDEV(PlotSort,"SAVI",$BJ$35:$BJ$36)/SQRT($BH18)</f>
        <v>1.0076460311550656E-2</v>
      </c>
      <c r="BY18" s="17">
        <f>DAVERAGE(PlotSort,"CCCI",$BJ$35:$BJ$36)</f>
        <v>5.4168529164274185E-2</v>
      </c>
      <c r="BZ18" s="4">
        <f>DSTDEV(PlotSort,"CCCI",$BJ$35:$BJ$36)/SQRT($BH18)</f>
        <v>1.9418217832977043E-2</v>
      </c>
    </row>
    <row r="19" spans="2:78" ht="13.5" customHeight="1" x14ac:dyDescent="0.2">
      <c r="B19" s="10">
        <v>274</v>
      </c>
      <c r="C19" s="10">
        <v>10.307</v>
      </c>
      <c r="D19" s="10">
        <v>274.42946000000001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32.700000000000003</v>
      </c>
      <c r="Q19" s="24">
        <v>1.68</v>
      </c>
      <c r="R19" s="24">
        <v>3.27</v>
      </c>
      <c r="S19" s="24">
        <v>45.91</v>
      </c>
      <c r="T19" s="24">
        <v>136.27000000000001</v>
      </c>
      <c r="U19" s="10">
        <v>1</v>
      </c>
      <c r="V19" s="10">
        <v>0</v>
      </c>
      <c r="W19" s="10">
        <v>1</v>
      </c>
      <c r="X19" s="10">
        <v>1</v>
      </c>
      <c r="Y19" s="10">
        <v>1</v>
      </c>
      <c r="Z19" s="10">
        <v>1</v>
      </c>
      <c r="AA19" s="10">
        <v>135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1.9164000000000001</v>
      </c>
      <c r="AK19" s="10">
        <v>4.0800000000000003E-2</v>
      </c>
      <c r="AL19" s="11">
        <v>6.3399999999999998E-2</v>
      </c>
      <c r="AM19" s="11">
        <v>1.4E-3</v>
      </c>
      <c r="AN19" s="11">
        <v>2.3203</v>
      </c>
      <c r="AO19" s="11">
        <v>9.4000000000000004E-3</v>
      </c>
      <c r="AP19" s="11">
        <v>0.20630000000000001</v>
      </c>
      <c r="AQ19" s="11">
        <v>8.0000000000000004E-4</v>
      </c>
      <c r="AR19" s="11">
        <v>3.6894999999999998</v>
      </c>
      <c r="AS19" s="11">
        <v>8.2199999999999995E-2</v>
      </c>
      <c r="AT19" s="11">
        <v>6.4199999999999993E-2</v>
      </c>
      <c r="AU19" s="11">
        <v>1.4E-3</v>
      </c>
      <c r="AV19" s="11">
        <v>27.526700000000002</v>
      </c>
      <c r="AW19" s="11">
        <v>0.755</v>
      </c>
      <c r="AX19" s="11">
        <v>0.3705</v>
      </c>
      <c r="AY19" s="11">
        <v>1.0200000000000001E-2</v>
      </c>
      <c r="AZ19" s="11">
        <v>0.28467406380027738</v>
      </c>
      <c r="BA19" s="11">
        <v>5.7710280373831777</v>
      </c>
      <c r="BB19" s="11">
        <v>0.7046238785369221</v>
      </c>
      <c r="BC19" s="11">
        <v>0.49154809029635177</v>
      </c>
      <c r="BD19" s="11">
        <v>-6.8846992193346196E-2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0.10825</v>
      </c>
      <c r="BJ19" s="4">
        <f>DSTDEV(PlotSort,"PhxRed",$BK$35:$BK$36)/SQRT($BH19)</f>
        <v>4.1559094472008564E-3</v>
      </c>
      <c r="BK19" s="4">
        <f>DAVERAGE(PlotSort,"PhxRedEdge",$BK$35:$BK$36)</f>
        <v>0.20764374999999999</v>
      </c>
      <c r="BL19" s="4">
        <f>DSTDEV(PlotSort,"PhxRedEdge",$BK$35:$BK$36)/SQRT($BH19)</f>
        <v>3.1726036724589474E-3</v>
      </c>
      <c r="BM19" s="4">
        <f>DAVERAGE(PlotSort,"TMRed",$BK$35:$BK$36)</f>
        <v>0.10768124999999999</v>
      </c>
      <c r="BN19" s="4">
        <f>DSTDEV(PlotSort,"TMRed",$BK$35:$BK$36)/SQRT($BH19)</f>
        <v>4.0580600737914327E-3</v>
      </c>
      <c r="BO19" s="4">
        <f>DAVERAGE(PlotSort,"TMNIR",$BK$35:$BK$36)</f>
        <v>0.3271312500000001</v>
      </c>
      <c r="BP19" s="4">
        <f>DSTDEV(PlotSort,"TMNIR",$BK$35:$BK$36)/SQRT($BH19)</f>
        <v>3.6501109429486291E-3</v>
      </c>
      <c r="BQ19" s="4">
        <f>DAVERAGE(PlotSort,"NDRE",$BK$35:$BK$36)</f>
        <v>0.22370920759760693</v>
      </c>
      <c r="BR19" s="4">
        <f>DSTDEV(PlotSort,"NDRE",$BK$35:$BK$36)/SQRT($BH19)</f>
        <v>6.0904519113417098E-3</v>
      </c>
      <c r="BS19" s="4">
        <f>DAVERAGE(PlotSort,"rvi",$BK$35:$BK$36)</f>
        <v>3.1081773374288564</v>
      </c>
      <c r="BT19" s="4">
        <f>DSTDEV(PlotSort,"rvi",$BK$35:$BK$36)/SQRT($BH19)</f>
        <v>0.12950116234196898</v>
      </c>
      <c r="BU19" s="17">
        <f>DAVERAGE(PlotSort,"ndvi",$BK$35:$BK$36)</f>
        <v>0.5060574138645586</v>
      </c>
      <c r="BV19" s="4">
        <f>DSTDEV(PlotSort,"ndvi",$BK$35:$BK$36)/SQRT($BH19)</f>
        <v>1.511200658451211E-2</v>
      </c>
      <c r="BW19" s="17">
        <f>DAVERAGE(PlotSort,"SAVI",$BK$35:$BK$36)</f>
        <v>0.35237233757486508</v>
      </c>
      <c r="BX19" s="4">
        <f>DSTDEV(PlotSort,"SAVI",$BK$35:$BK$36)/SQRT($BH19)</f>
        <v>9.6214380741288311E-3</v>
      </c>
      <c r="BY19" s="17">
        <f>DAVERAGE(PlotSort,"CCCI",$BK$35:$BK$36)</f>
        <v>0.14611729877898533</v>
      </c>
      <c r="BZ19" s="4">
        <f>DSTDEV(PlotSort,"CCCI",$BK$35:$BK$36)/SQRT($BH19)</f>
        <v>2.4909461007607128E-2</v>
      </c>
    </row>
    <row r="20" spans="2:78" ht="13.5" customHeight="1" x14ac:dyDescent="0.2">
      <c r="B20" s="10">
        <v>274</v>
      </c>
      <c r="C20" s="10">
        <v>10.315</v>
      </c>
      <c r="D20" s="10">
        <v>274.42979000000003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32.700000000000003</v>
      </c>
      <c r="Q20" s="24">
        <v>1.68</v>
      </c>
      <c r="R20" s="24">
        <v>3.27</v>
      </c>
      <c r="S20" s="24">
        <v>45.84</v>
      </c>
      <c r="T20" s="24">
        <v>136.4</v>
      </c>
      <c r="U20" s="10">
        <v>1</v>
      </c>
      <c r="V20" s="10">
        <v>0</v>
      </c>
      <c r="W20" s="10">
        <v>1</v>
      </c>
      <c r="X20" s="10">
        <v>1</v>
      </c>
      <c r="Y20" s="10">
        <v>1</v>
      </c>
      <c r="Z20" s="10">
        <v>1</v>
      </c>
      <c r="AA20" s="10">
        <v>135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2.2326000000000001</v>
      </c>
      <c r="AK20" s="10">
        <v>5.4600000000000003E-2</v>
      </c>
      <c r="AL20" s="11">
        <v>7.3800000000000004E-2</v>
      </c>
      <c r="AM20" s="11">
        <v>1.8E-3</v>
      </c>
      <c r="AN20" s="11">
        <v>2.1966000000000001</v>
      </c>
      <c r="AO20" s="11">
        <v>2.2200000000000001E-2</v>
      </c>
      <c r="AP20" s="11">
        <v>0.19500000000000001</v>
      </c>
      <c r="AQ20" s="11">
        <v>2E-3</v>
      </c>
      <c r="AR20" s="11">
        <v>4.2845000000000004</v>
      </c>
      <c r="AS20" s="11">
        <v>0.1623</v>
      </c>
      <c r="AT20" s="11">
        <v>7.4399999999999994E-2</v>
      </c>
      <c r="AU20" s="11">
        <v>2.8E-3</v>
      </c>
      <c r="AV20" s="11">
        <v>25.6173</v>
      </c>
      <c r="AW20" s="11">
        <v>0.2142</v>
      </c>
      <c r="AX20" s="11">
        <v>0.34429999999999999</v>
      </c>
      <c r="AY20" s="11">
        <v>2.8999999999999998E-3</v>
      </c>
      <c r="AZ20" s="11">
        <v>0.27684034860003709</v>
      </c>
      <c r="BA20" s="11">
        <v>4.627688172043011</v>
      </c>
      <c r="BB20" s="11">
        <v>0.64461428230236462</v>
      </c>
      <c r="BC20" s="11">
        <v>0.44067704364863403</v>
      </c>
      <c r="BD20" s="11">
        <v>5.981045598512183E-2</v>
      </c>
      <c r="BE20" s="27"/>
    </row>
    <row r="21" spans="2:78" ht="13.5" customHeight="1" x14ac:dyDescent="0.2">
      <c r="B21" s="10">
        <v>274</v>
      </c>
      <c r="C21" s="10">
        <v>10.323</v>
      </c>
      <c r="D21" s="10">
        <v>274.43013000000002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32.700000000000003</v>
      </c>
      <c r="Q21" s="24">
        <v>1.68</v>
      </c>
      <c r="R21" s="24">
        <v>3.27</v>
      </c>
      <c r="S21" s="24">
        <v>45.77</v>
      </c>
      <c r="T21" s="24">
        <v>136.54</v>
      </c>
      <c r="U21" s="10">
        <v>1</v>
      </c>
      <c r="V21" s="10">
        <v>0</v>
      </c>
      <c r="W21" s="10">
        <v>1</v>
      </c>
      <c r="X21" s="10">
        <v>1</v>
      </c>
      <c r="Y21" s="10">
        <v>1</v>
      </c>
      <c r="Z21" s="10">
        <v>1</v>
      </c>
      <c r="AA21" s="10">
        <v>135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2.6998000000000002</v>
      </c>
      <c r="AK21" s="10">
        <v>0.15679999999999999</v>
      </c>
      <c r="AL21" s="11">
        <v>8.9099999999999999E-2</v>
      </c>
      <c r="AM21" s="11">
        <v>5.1999999999999998E-3</v>
      </c>
      <c r="AN21" s="11">
        <v>2.1334</v>
      </c>
      <c r="AO21" s="11">
        <v>6.7599999999999993E-2</v>
      </c>
      <c r="AP21" s="11">
        <v>0.18909999999999999</v>
      </c>
      <c r="AQ21" s="11">
        <v>6.0000000000000001E-3</v>
      </c>
      <c r="AR21" s="11">
        <v>5.0994000000000002</v>
      </c>
      <c r="AS21" s="11">
        <v>0.2208</v>
      </c>
      <c r="AT21" s="11">
        <v>8.8400000000000006E-2</v>
      </c>
      <c r="AU21" s="11">
        <v>3.8E-3</v>
      </c>
      <c r="AV21" s="11">
        <v>23.3064</v>
      </c>
      <c r="AW21" s="11">
        <v>0.58660000000000001</v>
      </c>
      <c r="AX21" s="11">
        <v>0.31290000000000001</v>
      </c>
      <c r="AY21" s="11">
        <v>7.9000000000000008E-3</v>
      </c>
      <c r="AZ21" s="11">
        <v>0.24661354581673312</v>
      </c>
      <c r="BA21" s="11">
        <v>3.5395927601809953</v>
      </c>
      <c r="BB21" s="11">
        <v>0.55943184649887867</v>
      </c>
      <c r="BC21" s="11">
        <v>0.37362698324642185</v>
      </c>
      <c r="BD21" s="11">
        <v>0.12610067645372547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0.26800000000000002</v>
      </c>
      <c r="BJ21" s="4"/>
      <c r="BK21" s="4">
        <f>DAVERAGE(PlotSort2,"PhxRedEdge",$BO$31:$BO$32)</f>
        <v>0.28539999999999999</v>
      </c>
      <c r="BL21" s="4"/>
      <c r="BM21" s="4">
        <f>DAVERAGE(PlotSort2,"TMRed",$BO$31:$BO$32)</f>
        <v>0.26150000000000001</v>
      </c>
      <c r="BN21" s="4"/>
      <c r="BO21" s="4">
        <f>DAVERAGE(PlotSort2,"TMNIR",$BO$31:$BO$32)</f>
        <v>0.31850000000000001</v>
      </c>
      <c r="BP21" s="4"/>
      <c r="BQ21" s="4">
        <f>DAVERAGE(PlotSort2,"NDRE",$BO$31:$BO$32)</f>
        <v>5.4810399072694187E-2</v>
      </c>
      <c r="BR21" s="4"/>
      <c r="BS21" s="4">
        <f>DAVERAGE(PlotSort2,"rvi",$BO$31:$BO$32)</f>
        <v>1.2179732313575526</v>
      </c>
      <c r="BT21" s="4"/>
      <c r="BU21" s="17">
        <f>DAVERAGE(PlotSort2,"ndvi",$BO$31:$BO$32)</f>
        <v>9.8275862068965492E-2</v>
      </c>
      <c r="BV21" s="4"/>
      <c r="BW21" s="17">
        <f>DAVERAGE(PlotSort2,"SAVI",$BO$31:$BO$32)</f>
        <v>7.9166666666666663E-2</v>
      </c>
      <c r="BX21" s="4"/>
      <c r="BY21" s="17">
        <f>DAVERAGE(PlotSort2,"CCCI",$BO$31:$BO$32)</f>
        <v>0.55809887630467359</v>
      </c>
      <c r="BZ21" s="4"/>
    </row>
    <row r="22" spans="2:78" ht="13.5" customHeight="1" x14ac:dyDescent="0.2">
      <c r="B22" s="10">
        <v>274</v>
      </c>
      <c r="C22" s="10">
        <v>10.331</v>
      </c>
      <c r="D22" s="10">
        <v>274.43045999999998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32.700000000000003</v>
      </c>
      <c r="Q22" s="24">
        <v>1.68</v>
      </c>
      <c r="R22" s="24">
        <v>3.27</v>
      </c>
      <c r="S22" s="24">
        <v>45.7</v>
      </c>
      <c r="T22" s="24">
        <v>136.68</v>
      </c>
      <c r="U22" s="10">
        <v>1</v>
      </c>
      <c r="V22" s="10">
        <v>0</v>
      </c>
      <c r="W22" s="10">
        <v>1</v>
      </c>
      <c r="X22" s="10">
        <v>1</v>
      </c>
      <c r="Y22" s="10">
        <v>1</v>
      </c>
      <c r="Z22" s="10">
        <v>1</v>
      </c>
      <c r="AA22" s="10">
        <v>135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2.7437999999999998</v>
      </c>
      <c r="AK22" s="10">
        <v>0.1028</v>
      </c>
      <c r="AL22" s="11">
        <v>9.0399999999999994E-2</v>
      </c>
      <c r="AM22" s="11">
        <v>3.3999999999999998E-3</v>
      </c>
      <c r="AN22" s="11">
        <v>2.1265999999999998</v>
      </c>
      <c r="AO22" s="11">
        <v>7.0199999999999999E-2</v>
      </c>
      <c r="AP22" s="11">
        <v>0.18820000000000001</v>
      </c>
      <c r="AQ22" s="11">
        <v>6.1999999999999998E-3</v>
      </c>
      <c r="AR22" s="11">
        <v>5.3425000000000002</v>
      </c>
      <c r="AS22" s="11">
        <v>0.14929999999999999</v>
      </c>
      <c r="AT22" s="11">
        <v>9.2499999999999999E-2</v>
      </c>
      <c r="AU22" s="11">
        <v>2.5999999999999999E-3</v>
      </c>
      <c r="AV22" s="11">
        <v>22.776</v>
      </c>
      <c r="AW22" s="11">
        <v>0.76749999999999996</v>
      </c>
      <c r="AX22" s="11">
        <v>0.30530000000000002</v>
      </c>
      <c r="AY22" s="11">
        <v>1.03E-2</v>
      </c>
      <c r="AZ22" s="11">
        <v>0.23728470111448835</v>
      </c>
      <c r="BA22" s="11">
        <v>3.3005405405405406</v>
      </c>
      <c r="BB22" s="11">
        <v>0.53494218200100552</v>
      </c>
      <c r="BC22" s="11">
        <v>0.35553575406549343</v>
      </c>
      <c r="BD22" s="11">
        <v>0.14273764277030468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0.34745000000000004</v>
      </c>
      <c r="BJ22" s="4">
        <f>DSTDEV(PlotSort2,"PhxRed",$BP$31:$BP$32)/SQRT($BH22)</f>
        <v>3.4999999999998921E-4</v>
      </c>
      <c r="BK22" s="4">
        <f>DAVERAGE(PlotSort2,"PhxRedEdge",$BP$31:$BP$32)</f>
        <v>0.37409999999999999</v>
      </c>
      <c r="BL22" s="4">
        <f>DSTDEV(PlotSort2,"PhxRedEdge",$BP$31:$BP$32)/SQRT($BH22)</f>
        <v>5.0000000000000044E-4</v>
      </c>
      <c r="BM22" s="4">
        <f>DAVERAGE(PlotSort2,"TMRed",$BP$31:$BP$32)</f>
        <v>0.34175</v>
      </c>
      <c r="BN22" s="4">
        <f>DSTDEV(PlotSort2,"TMRed",$BP$31:$BP$32)/SQRT($BH22)</f>
        <v>5.4999999999999494E-4</v>
      </c>
      <c r="BO22" s="4">
        <f>DAVERAGE(PlotSort2,"TMNIR",$BP$31:$BP$32)</f>
        <v>0.40825</v>
      </c>
      <c r="BP22" s="4">
        <f>DSTDEV(PlotSort2,"TMNIR",$BP$31:$BP$32)/SQRT($BH22)</f>
        <v>4.5000000000000595E-4</v>
      </c>
      <c r="BQ22" s="4">
        <f>DAVERAGE(PlotSort2,"NDRE",$BP$31:$BP$32)</f>
        <v>4.3650682007902959E-2</v>
      </c>
      <c r="BR22" s="4">
        <f>DSTDEV(PlotSort2,"NDRE",$BP$31:$BP$32)/SQRT($BH22)</f>
        <v>1.1691461354573078E-4</v>
      </c>
      <c r="BS22" s="4">
        <f>DAVERAGE(PlotSort2,"rvi",$BP$31:$BP$32)</f>
        <v>1.1945918993608851</v>
      </c>
      <c r="BT22" s="4">
        <f>DSTDEV(PlotSort2,"rvi",$BP$31:$BP$32)/SQRT($BH22)</f>
        <v>3.2392846953870342E-3</v>
      </c>
      <c r="BU22" s="17">
        <f>DAVERAGE(PlotSort2,"ndvi",$BP$31:$BP$32)</f>
        <v>8.8666846020743928E-2</v>
      </c>
      <c r="BV22" s="4">
        <f>DSTDEV(PlotSort2,"ndvi",$BP$31:$BP$32)/SQRT($BH22)</f>
        <v>1.3451555794694384E-3</v>
      </c>
      <c r="BW22" s="17">
        <f>DAVERAGE(PlotSort2,"SAVI",$BP$31:$BP$32)</f>
        <v>7.9800096510720619E-2</v>
      </c>
      <c r="BX22" s="4">
        <f>DSTDEV(PlotSort2,"SAVI",$BP$31:$BP$32)/SQRT($BH22)</f>
        <v>1.2063840077208565E-3</v>
      </c>
      <c r="BY22" s="17">
        <f>DAVERAGE(PlotSort2,"CCCI",$BP$31:$BP$32)</f>
        <v>0.43862856966954455</v>
      </c>
      <c r="BZ22" s="4">
        <f>DSTDEV(PlotSort2,"CCCI",$BP$31:$BP$32)/SQRT($BH22)</f>
        <v>1.6093230643888123E-2</v>
      </c>
    </row>
    <row r="23" spans="2:78" ht="13.5" customHeight="1" x14ac:dyDescent="0.2">
      <c r="B23" s="10">
        <v>274</v>
      </c>
      <c r="C23" s="10">
        <v>10.339</v>
      </c>
      <c r="D23" s="10">
        <v>274.43079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32.700000000000003</v>
      </c>
      <c r="Q23" s="24">
        <v>1.68</v>
      </c>
      <c r="R23" s="24">
        <v>3.27</v>
      </c>
      <c r="S23" s="24">
        <v>45.63</v>
      </c>
      <c r="T23" s="24">
        <v>136.82</v>
      </c>
      <c r="U23" s="10">
        <v>1</v>
      </c>
      <c r="V23" s="10">
        <v>0</v>
      </c>
      <c r="W23" s="10">
        <v>1</v>
      </c>
      <c r="X23" s="10">
        <v>1</v>
      </c>
      <c r="Y23" s="10">
        <v>1</v>
      </c>
      <c r="Z23" s="10">
        <v>1</v>
      </c>
      <c r="AA23" s="10">
        <v>135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2.5449000000000002</v>
      </c>
      <c r="AK23" s="10">
        <v>0.2205</v>
      </c>
      <c r="AL23" s="11">
        <v>8.3699999999999997E-2</v>
      </c>
      <c r="AM23" s="11">
        <v>7.3000000000000001E-3</v>
      </c>
      <c r="AN23" s="11">
        <v>2.2541000000000002</v>
      </c>
      <c r="AO23" s="11">
        <v>0.1668</v>
      </c>
      <c r="AP23" s="11">
        <v>0.19919999999999999</v>
      </c>
      <c r="AQ23" s="11">
        <v>1.47E-2</v>
      </c>
      <c r="AR23" s="11">
        <v>4.8120000000000003</v>
      </c>
      <c r="AS23" s="11">
        <v>0.46260000000000001</v>
      </c>
      <c r="AT23" s="11">
        <v>8.3199999999999996E-2</v>
      </c>
      <c r="AU23" s="11">
        <v>8.0000000000000002E-3</v>
      </c>
      <c r="AV23" s="11">
        <v>24.856000000000002</v>
      </c>
      <c r="AW23" s="11">
        <v>1.4663999999999999</v>
      </c>
      <c r="AX23" s="11">
        <v>0.3327</v>
      </c>
      <c r="AY23" s="11">
        <v>1.9599999999999999E-2</v>
      </c>
      <c r="AZ23" s="11">
        <v>0.25098702763677383</v>
      </c>
      <c r="BA23" s="11">
        <v>3.9987980769230771</v>
      </c>
      <c r="BB23" s="11">
        <v>0.59990382303438328</v>
      </c>
      <c r="BC23" s="11">
        <v>0.4086144775630528</v>
      </c>
      <c r="BD23" s="11">
        <v>1.8175131924015674E-2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0.31114999999999998</v>
      </c>
      <c r="BJ23" s="4">
        <f>DSTDEV(PlotSort2,"PhxRed",$BQ$31:$BQ$32)/SQRT($BH23)</f>
        <v>1.5499999999999958E-3</v>
      </c>
      <c r="BK23" s="4">
        <f>DAVERAGE(PlotSort2,"PhxRedEdge",$BQ$31:$BQ$32)</f>
        <v>0.35575000000000001</v>
      </c>
      <c r="BL23" s="4">
        <f>DSTDEV(PlotSort2,"PhxRedEdge",$BQ$31:$BQ$32)/SQRT($BH23)</f>
        <v>3.3499999999999914E-3</v>
      </c>
      <c r="BM23" s="4">
        <f>DAVERAGE(PlotSort2,"TMRed",$BQ$31:$BQ$32)</f>
        <v>0.3095</v>
      </c>
      <c r="BN23" s="4">
        <f>DSTDEV(PlotSort2,"TMRed",$BQ$31:$BQ$32)/SQRT($BH23)</f>
        <v>1.9000000000000126E-3</v>
      </c>
      <c r="BO23" s="4">
        <f>DAVERAGE(PlotSort2,"TMNIR",$BQ$31:$BQ$32)</f>
        <v>0.39129999999999998</v>
      </c>
      <c r="BP23" s="4">
        <f>DSTDEV(PlotSort2,"TMNIR",$BQ$31:$BQ$32)/SQRT($BH23)</f>
        <v>4.0999999999999925E-3</v>
      </c>
      <c r="BQ23" s="4">
        <f>DAVERAGE(PlotSort2,"NDRE",$BQ$31:$BQ$32)</f>
        <v>4.7581896398784143E-2</v>
      </c>
      <c r="BR23" s="4">
        <f>DSTDEV(PlotSort2,"NDRE",$BQ$31:$BQ$32)/SQRT($BH23)</f>
        <v>5.2943560916814461E-4</v>
      </c>
      <c r="BS23" s="4">
        <f>DAVERAGE(PlotSort2,"rvi",$BQ$31:$BQ$32)</f>
        <v>1.2642635757972092</v>
      </c>
      <c r="BT23" s="4">
        <f>DSTDEV(PlotSort2,"rvi",$BQ$31:$BQ$32)/SQRT($BH23)</f>
        <v>5.4859425072222292E-3</v>
      </c>
      <c r="BU23" s="17">
        <f>DAVERAGE(PlotSort2,"ndvi",$BQ$31:$BQ$32)</f>
        <v>0.11670542169675678</v>
      </c>
      <c r="BV23" s="4">
        <f>DSTDEV(PlotSort2,"ndvi",$BQ$31:$BQ$32)/SQRT($BH23)</f>
        <v>2.1400791521396095E-3</v>
      </c>
      <c r="BW23" s="17">
        <f>DAVERAGE(PlotSort2,"SAVI",$BQ$31:$BQ$32)</f>
        <v>0.10217069792767887</v>
      </c>
      <c r="BX23" s="4">
        <f>DSTDEV(PlotSort2,"SAVI",$BQ$31:$BQ$32)/SQRT($BH23)</f>
        <v>2.2376547405345698E-3</v>
      </c>
      <c r="BY23" s="17">
        <f>DAVERAGE(PlotSort2,"CCCI",$BQ$31:$BQ$32)</f>
        <v>0.24703517424618576</v>
      </c>
      <c r="BZ23" s="4">
        <f>DSTDEV(PlotSort2,"CCCI",$BQ$31:$BQ$32)/SQRT($BH23)</f>
        <v>9.2298978783075386E-3</v>
      </c>
    </row>
    <row r="24" spans="2:78" ht="13.5" customHeight="1" x14ac:dyDescent="0.2">
      <c r="B24" s="10">
        <v>274</v>
      </c>
      <c r="C24" s="10">
        <v>10.347</v>
      </c>
      <c r="D24" s="10">
        <v>274.43113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32.700000000000003</v>
      </c>
      <c r="Q24" s="24">
        <v>1.68</v>
      </c>
      <c r="R24" s="24">
        <v>3.27</v>
      </c>
      <c r="S24" s="24">
        <v>45.56</v>
      </c>
      <c r="T24" s="24">
        <v>136.94999999999999</v>
      </c>
      <c r="U24" s="10">
        <v>1</v>
      </c>
      <c r="V24" s="10">
        <v>0</v>
      </c>
      <c r="W24" s="10">
        <v>1</v>
      </c>
      <c r="X24" s="10">
        <v>1</v>
      </c>
      <c r="Y24" s="10">
        <v>1</v>
      </c>
      <c r="Z24" s="10">
        <v>1</v>
      </c>
      <c r="AA24" s="10">
        <v>135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3.4363000000000001</v>
      </c>
      <c r="AK24" s="10">
        <v>0.4199</v>
      </c>
      <c r="AL24" s="11">
        <v>0.1128</v>
      </c>
      <c r="AM24" s="11">
        <v>1.38E-2</v>
      </c>
      <c r="AN24" s="11">
        <v>2.3866000000000001</v>
      </c>
      <c r="AO24" s="11">
        <v>0.18190000000000001</v>
      </c>
      <c r="AP24" s="11">
        <v>0.21049999999999999</v>
      </c>
      <c r="AQ24" s="11">
        <v>1.6E-2</v>
      </c>
      <c r="AR24" s="11">
        <v>6.5198999999999998</v>
      </c>
      <c r="AS24" s="11">
        <v>0.751</v>
      </c>
      <c r="AT24" s="11">
        <v>0.1125</v>
      </c>
      <c r="AU24" s="11">
        <v>1.2999999999999999E-2</v>
      </c>
      <c r="AV24" s="11">
        <v>24.0427</v>
      </c>
      <c r="AW24" s="11">
        <v>1.4851000000000001</v>
      </c>
      <c r="AX24" s="11">
        <v>0.32140000000000002</v>
      </c>
      <c r="AY24" s="11">
        <v>1.9900000000000001E-2</v>
      </c>
      <c r="AZ24" s="11">
        <v>0.20849783793946233</v>
      </c>
      <c r="BA24" s="11">
        <v>2.8568888888888888</v>
      </c>
      <c r="BB24" s="11">
        <v>0.48144733809633561</v>
      </c>
      <c r="BC24" s="11">
        <v>0.33552842916800518</v>
      </c>
      <c r="BD24" s="11">
        <v>0.10959667254307523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0.69099999999999995</v>
      </c>
      <c r="BJ24" s="4"/>
      <c r="BK24" s="4">
        <f>DAVERAGE(PlotSort2,"PhxRedEdge",$BR$31:$BR$32)</f>
        <v>0.68049999999999999</v>
      </c>
      <c r="BL24" s="4"/>
      <c r="BM24" s="4">
        <f>DAVERAGE(PlotSort2,"TMRed",$BR$31:$BR$32)</f>
        <v>0.69300000000000006</v>
      </c>
      <c r="BN24" s="4"/>
      <c r="BO24" s="4">
        <f>DAVERAGE(PlotSort2,"TMNIR",$BR$31:$BR$32)</f>
        <v>0.66339999999999999</v>
      </c>
      <c r="BP24" s="4"/>
      <c r="BQ24" s="4">
        <f>DAVERAGE(PlotSort2,"NDRE",$BR$31:$BR$32)</f>
        <v>-1.2724161023885707E-2</v>
      </c>
      <c r="BR24" s="4"/>
      <c r="BS24" s="4">
        <f>DAVERAGE(PlotSort2,"rvi",$BR$31:$BR$32)</f>
        <v>23.932178932178935</v>
      </c>
      <c r="BT24" s="4"/>
      <c r="BU24" s="17">
        <f>DAVERAGE(PlotSort2,"ndvi",$BR$31:$BR$32)</f>
        <v>-2.1822471247419692E-2</v>
      </c>
      <c r="BV24" s="4"/>
      <c r="BW24" s="17">
        <f>DAVERAGE(PlotSort2,"SAVI",$BR$31:$BR$32)</f>
        <v>-2.3917259211376912E-2</v>
      </c>
      <c r="BX24" s="4"/>
      <c r="BY24" s="17">
        <f>DAVERAGE(PlotSort2,"CCCI",$BR$31:$BR$32)</f>
        <v>0.4565143890534995</v>
      </c>
      <c r="BZ24" s="4"/>
    </row>
    <row r="25" spans="2:78" ht="13.5" customHeight="1" x14ac:dyDescent="0.2">
      <c r="B25" s="10">
        <v>274</v>
      </c>
      <c r="C25" s="10">
        <v>10.355</v>
      </c>
      <c r="D25" s="10">
        <v>274.43146000000002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32.700000000000003</v>
      </c>
      <c r="Q25" s="24">
        <v>1.68</v>
      </c>
      <c r="R25" s="24">
        <v>3.27</v>
      </c>
      <c r="S25" s="24">
        <v>45.5</v>
      </c>
      <c r="T25" s="24">
        <v>137.09</v>
      </c>
      <c r="U25" s="10">
        <v>1</v>
      </c>
      <c r="V25" s="10">
        <v>0</v>
      </c>
      <c r="W25" s="10">
        <v>1</v>
      </c>
      <c r="X25" s="10">
        <v>1</v>
      </c>
      <c r="Y25" s="10">
        <v>1</v>
      </c>
      <c r="Z25" s="10">
        <v>1</v>
      </c>
      <c r="AA25" s="10">
        <v>135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3.1263999999999998</v>
      </c>
      <c r="AK25" s="10">
        <v>0.18809999999999999</v>
      </c>
      <c r="AL25" s="11">
        <v>0.10249999999999999</v>
      </c>
      <c r="AM25" s="11">
        <v>6.1999999999999998E-3</v>
      </c>
      <c r="AN25" s="11">
        <v>2.3877999999999999</v>
      </c>
      <c r="AO25" s="11">
        <v>2.6200000000000001E-2</v>
      </c>
      <c r="AP25" s="11">
        <v>0.21029999999999999</v>
      </c>
      <c r="AQ25" s="11">
        <v>2.3E-3</v>
      </c>
      <c r="AR25" s="11">
        <v>6.0113000000000003</v>
      </c>
      <c r="AS25" s="11">
        <v>0.15909999999999999</v>
      </c>
      <c r="AT25" s="11">
        <v>0.1036</v>
      </c>
      <c r="AU25" s="11">
        <v>2.7000000000000001E-3</v>
      </c>
      <c r="AV25" s="11">
        <v>25.421800000000001</v>
      </c>
      <c r="AW25" s="11">
        <v>1.0962000000000001</v>
      </c>
      <c r="AX25" s="11">
        <v>0.33939999999999998</v>
      </c>
      <c r="AY25" s="11">
        <v>1.46E-2</v>
      </c>
      <c r="AZ25" s="11">
        <v>0.23485537565945061</v>
      </c>
      <c r="BA25" s="11">
        <v>3.2760617760617761</v>
      </c>
      <c r="BB25" s="11">
        <v>0.53227990970654626</v>
      </c>
      <c r="BC25" s="11">
        <v>0.37507953340402966</v>
      </c>
      <c r="BD25" s="11">
        <v>0.13307418446637187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1.0027333333333333</v>
      </c>
      <c r="BJ25" s="4">
        <f>DSTDEV(PlotSort2,"PhxRed",$BS$31:$BS$32)/SQRT($BH25)</f>
        <v>2.5989314043361415E-3</v>
      </c>
      <c r="BK25" s="4">
        <f>DAVERAGE(PlotSort2,"PhxRedEdge",$BS$31:$BS$32)</f>
        <v>1.0025333333333333</v>
      </c>
      <c r="BL25" s="4">
        <f>DSTDEV(PlotSort2,"PhxRedEdge",$BS$31:$BS$32)/SQRT($BH25)</f>
        <v>2.6566478460228657E-3</v>
      </c>
      <c r="BM25" s="4">
        <f>DAVERAGE(PlotSort2,"TMRed",$BS$31:$BS$32)</f>
        <v>1.0027333333333333</v>
      </c>
      <c r="BN25" s="4">
        <f>DSTDEV(PlotSort2,"TMRed",$BS$31:$BS$32)/SQRT($BH25)</f>
        <v>2.5989314043361415E-3</v>
      </c>
      <c r="BO25" s="4">
        <f>DAVERAGE(PlotSort2,"TMNIR",$BS$31:$BS$32)</f>
        <v>1.0025333333333333</v>
      </c>
      <c r="BP25" s="4">
        <f>DSTDEV(PlotSort2,"TMNIR",$BS$31:$BS$32)/SQRT($BH25)</f>
        <v>2.6566478460228657E-3</v>
      </c>
      <c r="BQ25" s="4">
        <f>DAVERAGE(PlotSort2,"NDRE",$BS$31:$BS$32)</f>
        <v>0.73682217923685178</v>
      </c>
      <c r="BR25" s="4">
        <f>DSTDEV(PlotSort2,"NDRE",$BS$31:$BS$32)/SQRT($BH25)</f>
        <v>4.1860472485632795E-4</v>
      </c>
      <c r="BS25" s="4">
        <f>DAVERAGE(PlotSort2,"rvi",$BS$31:$BS$32)</f>
        <v>1.2918964170301335</v>
      </c>
      <c r="BT25" s="4">
        <f>DSTDEV(PlotSort2,"rvi",$BS$31:$BS$32)/SQRT($BH25)</f>
        <v>1.9310465243547778E-3</v>
      </c>
      <c r="BU25" s="17">
        <f>DAVERAGE(PlotSort2,"ndvi",$BS$31:$BS$32)</f>
        <v>0.12735897552146366</v>
      </c>
      <c r="BV25" s="4">
        <f>DSTDEV(PlotSort2,"ndvi",$BS$31:$BS$32)/SQRT($BH25)</f>
        <v>7.3466795119774388E-4</v>
      </c>
      <c r="BW25" s="17">
        <f>DAVERAGE(PlotSort2,"SAVI",$BS$31:$BS$32)</f>
        <v>0.19032930811786597</v>
      </c>
      <c r="BX25" s="4">
        <f>DSTDEV(PlotSort2,"SAVI",$BS$31:$BS$32)/SQRT($BH25)</f>
        <v>1.0834950796462792E-3</v>
      </c>
      <c r="BY25" s="17">
        <f>DAVERAGE(PlotSort2,"CCCI",$BS$31:$BS$32)</f>
        <v>12.32062722082425</v>
      </c>
      <c r="BZ25" s="4">
        <f>DSTDEV(PlotSort2,"CCCI",$BS$31:$BS$32)/SQRT($BH25)</f>
        <v>2.495305495601759E-2</v>
      </c>
    </row>
    <row r="26" spans="2:78" ht="13.5" customHeight="1" x14ac:dyDescent="0.2">
      <c r="B26" s="10">
        <v>274</v>
      </c>
      <c r="C26" s="10">
        <v>10.561999999999999</v>
      </c>
      <c r="D26" s="10">
        <v>274.44008000000002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32.700000000000003</v>
      </c>
      <c r="Q26" s="24">
        <v>1.68</v>
      </c>
      <c r="R26" s="24">
        <v>3.27</v>
      </c>
      <c r="S26" s="24">
        <v>43.79</v>
      </c>
      <c r="T26" s="24">
        <v>140.78</v>
      </c>
      <c r="U26" s="10">
        <v>1</v>
      </c>
      <c r="V26" s="10">
        <v>0</v>
      </c>
      <c r="W26" s="10">
        <v>1</v>
      </c>
      <c r="X26" s="10">
        <v>1</v>
      </c>
      <c r="Y26" s="10">
        <v>1</v>
      </c>
      <c r="Z26" s="10">
        <v>1</v>
      </c>
      <c r="AA26" s="10">
        <v>135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3.9001000000000001</v>
      </c>
      <c r="AK26" s="10">
        <v>1.4500000000000001E-2</v>
      </c>
      <c r="AL26" s="11">
        <v>0.12379999999999999</v>
      </c>
      <c r="AM26" s="11">
        <v>5.0000000000000001E-4</v>
      </c>
      <c r="AN26" s="11">
        <v>2.4434999999999998</v>
      </c>
      <c r="AO26" s="11">
        <v>1.3599999999999999E-2</v>
      </c>
      <c r="AP26" s="11">
        <v>0.2079</v>
      </c>
      <c r="AQ26" s="11">
        <v>1.1999999999999999E-3</v>
      </c>
      <c r="AR26" s="11">
        <v>7.4635999999999996</v>
      </c>
      <c r="AS26" s="11">
        <v>7.6399999999999996E-2</v>
      </c>
      <c r="AT26" s="11">
        <v>0.1244</v>
      </c>
      <c r="AU26" s="11">
        <v>1.2999999999999999E-3</v>
      </c>
      <c r="AV26" s="11">
        <v>24.5731</v>
      </c>
      <c r="AW26" s="11">
        <v>2.0999999999999999E-3</v>
      </c>
      <c r="AX26" s="11">
        <v>0.31740000000000002</v>
      </c>
      <c r="AY26" s="11">
        <v>0</v>
      </c>
      <c r="AZ26" s="11">
        <v>0.20845231296402059</v>
      </c>
      <c r="BA26" s="11">
        <v>2.551446945337621</v>
      </c>
      <c r="BB26" s="11">
        <v>0.43684925305568129</v>
      </c>
      <c r="BC26" s="11">
        <v>0.30739010405606287</v>
      </c>
      <c r="BD26" s="11">
        <v>0.30148745631313817</v>
      </c>
      <c r="BE26" s="27"/>
    </row>
    <row r="27" spans="2:78" ht="13.5" customHeight="1" x14ac:dyDescent="0.2">
      <c r="B27" s="10">
        <v>274</v>
      </c>
      <c r="C27" s="10">
        <v>10.554</v>
      </c>
      <c r="D27" s="10">
        <v>274.43975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32.700000000000003</v>
      </c>
      <c r="Q27" s="24">
        <v>1.68</v>
      </c>
      <c r="R27" s="24">
        <v>3.27</v>
      </c>
      <c r="S27" s="24">
        <v>43.85</v>
      </c>
      <c r="T27" s="24">
        <v>140.63</v>
      </c>
      <c r="U27" s="10">
        <v>1</v>
      </c>
      <c r="V27" s="10">
        <v>0</v>
      </c>
      <c r="W27" s="10">
        <v>1</v>
      </c>
      <c r="X27" s="10">
        <v>1</v>
      </c>
      <c r="Y27" s="10">
        <v>1</v>
      </c>
      <c r="Z27" s="10">
        <v>1</v>
      </c>
      <c r="AA27" s="10">
        <v>135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4.0354999999999999</v>
      </c>
      <c r="AK27" s="10">
        <v>2.3300000000000001E-2</v>
      </c>
      <c r="AL27" s="11">
        <v>0.12820000000000001</v>
      </c>
      <c r="AM27" s="11">
        <v>6.9999999999999999E-4</v>
      </c>
      <c r="AN27" s="11">
        <v>2.5169999999999999</v>
      </c>
      <c r="AO27" s="11">
        <v>1.3100000000000001E-2</v>
      </c>
      <c r="AP27" s="11">
        <v>0.21440000000000001</v>
      </c>
      <c r="AQ27" s="11">
        <v>1.1000000000000001E-3</v>
      </c>
      <c r="AR27" s="11">
        <v>7.6401000000000003</v>
      </c>
      <c r="AS27" s="11">
        <v>5.8099999999999999E-2</v>
      </c>
      <c r="AT27" s="11">
        <v>0.1275</v>
      </c>
      <c r="AU27" s="11">
        <v>1E-3</v>
      </c>
      <c r="AV27" s="11">
        <v>25.136800000000001</v>
      </c>
      <c r="AW27" s="11">
        <v>0.92769999999999997</v>
      </c>
      <c r="AX27" s="11">
        <v>0.3251</v>
      </c>
      <c r="AY27" s="11">
        <v>1.2E-2</v>
      </c>
      <c r="AZ27" s="11">
        <v>0.20518999073215941</v>
      </c>
      <c r="BA27" s="11">
        <v>2.5498039215686275</v>
      </c>
      <c r="BB27" s="11">
        <v>0.43658859920459564</v>
      </c>
      <c r="BC27" s="11">
        <v>0.31114843585975227</v>
      </c>
      <c r="BD27" s="11">
        <v>0.27221725849638168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0.21065</v>
      </c>
      <c r="BJ27" s="4">
        <f>DSTDEV(PlotSort2,"PhxRed",$BT$31:$BT$32)/SQRT($BH27)</f>
        <v>5.3499999999999936E-3</v>
      </c>
      <c r="BK27" s="4">
        <f>DAVERAGE(PlotSort2,"PhxRedEdge",$BT$31:$BT$32)</f>
        <v>0.29374999999999996</v>
      </c>
      <c r="BL27" s="4">
        <f>DSTDEV(PlotSort2,"PhxRedEdge",$BT$31:$BT$32)/SQRT($BH27)</f>
        <v>3.7500000000000029E-3</v>
      </c>
      <c r="BM27" s="4">
        <f>DAVERAGE(PlotSort2,"TMRed",$BT$31:$BT$32)</f>
        <v>0.20860000000000001</v>
      </c>
      <c r="BN27" s="4">
        <f>DSTDEV(PlotSort2,"TMRed",$BT$31:$BT$32)/SQRT($BH27)</f>
        <v>5.4000000000000012E-3</v>
      </c>
      <c r="BO27" s="4">
        <f>DAVERAGE(PlotSort2,"TMNIR",$BT$31:$BT$32)</f>
        <v>0.39880000000000004</v>
      </c>
      <c r="BP27" s="4">
        <f>DSTDEV(PlotSort2,"TMNIR",$BT$31:$BT$32)/SQRT($BH27)</f>
        <v>4.2999999999999983E-3</v>
      </c>
      <c r="BQ27" s="4">
        <f>DAVERAGE(PlotSort2,"NDRE",$BT$31:$BT$32)</f>
        <v>0.15169706358340046</v>
      </c>
      <c r="BR27" s="4">
        <f>DSTDEV(PlotSort2,"NDRE",$BT$31:$BT$32)/SQRT($BH27)</f>
        <v>9.6911610980633656E-4</v>
      </c>
      <c r="BS27" s="4">
        <f>DAVERAGE(PlotSort2,"rvi",$BT$31:$BT$32)</f>
        <v>1.91254093384355</v>
      </c>
      <c r="BT27" s="4">
        <f>DSTDEV(PlotSort2,"rvi",$BT$31:$BT$32)/SQRT($BH27)</f>
        <v>2.8896074030465901E-2</v>
      </c>
      <c r="BU27" s="17">
        <f>DAVERAGE(PlotSort2,"ndvi",$BT$31:$BT$32)</f>
        <v>0.31324677400678191</v>
      </c>
      <c r="BV27" s="4">
        <f>DSTDEV(PlotSort2,"ndvi",$BT$31:$BT$32)/SQRT($BH27)</f>
        <v>6.8134568782775287E-3</v>
      </c>
      <c r="BW27" s="17">
        <f>DAVERAGE(PlotSort2,"SAVI",$BT$31:$BT$32)</f>
        <v>0.25766330601316628</v>
      </c>
      <c r="BX27" s="4">
        <f>DSTDEV(PlotSort2,"SAVI",$BT$31:$BT$32)/SQRT($BH27)</f>
        <v>3.7469153587932898E-3</v>
      </c>
      <c r="BY27" s="17">
        <f>DAVERAGE(PlotSort2,"CCCI",$BT$31:$BT$32)</f>
        <v>0.35012640889113911</v>
      </c>
      <c r="BZ27" s="4">
        <f>DSTDEV(PlotSort2,"CCCI",$BT$31:$BT$32)/SQRT($BH27)</f>
        <v>2.811555497963053E-2</v>
      </c>
    </row>
    <row r="28" spans="2:78" ht="13.5" customHeight="1" x14ac:dyDescent="0.2">
      <c r="B28" s="10">
        <v>274</v>
      </c>
      <c r="C28" s="10">
        <v>10.545999999999999</v>
      </c>
      <c r="D28" s="10">
        <v>274.43941999999998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32.700000000000003</v>
      </c>
      <c r="Q28" s="24">
        <v>1.68</v>
      </c>
      <c r="R28" s="24">
        <v>3.27</v>
      </c>
      <c r="S28" s="24">
        <v>43.92</v>
      </c>
      <c r="T28" s="24">
        <v>140.47999999999999</v>
      </c>
      <c r="U28" s="10">
        <v>1</v>
      </c>
      <c r="V28" s="10">
        <v>0</v>
      </c>
      <c r="W28" s="10">
        <v>1</v>
      </c>
      <c r="X28" s="10">
        <v>1</v>
      </c>
      <c r="Y28" s="10">
        <v>1</v>
      </c>
      <c r="Z28" s="10">
        <v>1</v>
      </c>
      <c r="AA28" s="10">
        <v>135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3.7654999999999998</v>
      </c>
      <c r="AK28" s="10">
        <v>8.5099999999999995E-2</v>
      </c>
      <c r="AL28" s="11">
        <v>0.1198</v>
      </c>
      <c r="AM28" s="11">
        <v>2.7000000000000001E-3</v>
      </c>
      <c r="AN28" s="11">
        <v>2.5304000000000002</v>
      </c>
      <c r="AO28" s="11">
        <v>0.15579999999999999</v>
      </c>
      <c r="AP28" s="11">
        <v>0.21579999999999999</v>
      </c>
      <c r="AQ28" s="11">
        <v>1.3299999999999999E-2</v>
      </c>
      <c r="AR28" s="11">
        <v>7.1006</v>
      </c>
      <c r="AS28" s="11">
        <v>0.16139999999999999</v>
      </c>
      <c r="AT28" s="11">
        <v>0.1186</v>
      </c>
      <c r="AU28" s="11">
        <v>2.7000000000000001E-3</v>
      </c>
      <c r="AV28" s="11">
        <v>24.908000000000001</v>
      </c>
      <c r="AW28" s="11">
        <v>1.2522</v>
      </c>
      <c r="AX28" s="11">
        <v>0.32250000000000001</v>
      </c>
      <c r="AY28" s="11">
        <v>1.6199999999999999E-2</v>
      </c>
      <c r="AZ28" s="11">
        <v>0.19821660783949474</v>
      </c>
      <c r="BA28" s="11">
        <v>2.7192242833052278</v>
      </c>
      <c r="BB28" s="11">
        <v>0.46225345726592615</v>
      </c>
      <c r="BC28" s="11">
        <v>0.32499203060248649</v>
      </c>
      <c r="BD28" s="11">
        <v>9.6865914969682318E-2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0.14849999999999999</v>
      </c>
      <c r="BJ28" s="4">
        <f>DSTDEV(PlotSort2,"PhxRed",$BU$31:$BU$32)/SQRT($BH28)</f>
        <v>1.3300000000000005E-2</v>
      </c>
      <c r="BK28" s="4">
        <f>DAVERAGE(PlotSort2,"PhxRedEdge",$BU$31:$BU$32)</f>
        <v>0.24125000000000002</v>
      </c>
      <c r="BL28" s="4">
        <f>DSTDEV(PlotSort2,"PhxRedEdge",$BU$31:$BU$32)/SQRT($BH28)</f>
        <v>1.0050000000000017E-2</v>
      </c>
      <c r="BM28" s="4">
        <f>DAVERAGE(PlotSort2,"TMRed",$BU$31:$BU$32)</f>
        <v>0.14610000000000001</v>
      </c>
      <c r="BN28" s="4">
        <f>DSTDEV(PlotSort2,"TMRed",$BU$31:$BU$32)/SQRT($BH28)</f>
        <v>1.0999999999999994E-2</v>
      </c>
      <c r="BO28" s="4">
        <f>DAVERAGE(PlotSort2,"TMNIR",$BU$31:$BU$32)</f>
        <v>0.36349999999999999</v>
      </c>
      <c r="BP28" s="4">
        <f>DSTDEV(PlotSort2,"TMNIR",$BU$31:$BU$32)/SQRT($BH28)</f>
        <v>3.4000000000000137E-3</v>
      </c>
      <c r="BQ28" s="4">
        <f>DAVERAGE(PlotSort2,"NDRE",$BU$31:$BU$32)</f>
        <v>0.20249437505974008</v>
      </c>
      <c r="BR28" s="4">
        <f>DSTDEV(PlotSort2,"NDRE",$BU$31:$BU$32)/SQRT($BH28)</f>
        <v>1.5499874897980187E-2</v>
      </c>
      <c r="BS28" s="4">
        <f>DAVERAGE(PlotSort2,"rvi",$BU$31:$BU$32)</f>
        <v>2.5004440683540166</v>
      </c>
      <c r="BT28" s="4">
        <f>DSTDEV(PlotSort2,"rvi",$BU$31:$BU$32)/SQRT($BH28)</f>
        <v>0.16498894422925492</v>
      </c>
      <c r="BU28" s="17">
        <f>DAVERAGE(PlotSort2,"ndvi",$BU$31:$BU$32)</f>
        <v>0.42737177668980997</v>
      </c>
      <c r="BV28" s="4">
        <f>DSTDEV(PlotSort2,"ndvi",$BU$31:$BU$32)/SQRT($BH28)</f>
        <v>2.6990097300496979E-2</v>
      </c>
      <c r="BW28" s="17">
        <f>DAVERAGE(PlotSort2,"SAVI",$BU$31:$BU$32)</f>
        <v>0.32322601612741159</v>
      </c>
      <c r="BX28" s="4">
        <f>DSTDEV(PlotSort2,"SAVI",$BU$31:$BU$32)/SQRT($BH28)</f>
        <v>1.5901797377411542E-2</v>
      </c>
      <c r="BY28" s="17">
        <f>DAVERAGE(PlotSort2,"CCCI",$BU$31:$BU$32)</f>
        <v>0.28843486988364192</v>
      </c>
      <c r="BZ28" s="4">
        <f>DSTDEV(PlotSort2,"CCCI",$BU$31:$BU$32)/SQRT($BH28)</f>
        <v>2.1289326961455357E-2</v>
      </c>
    </row>
    <row r="29" spans="2:78" ht="13.5" customHeight="1" x14ac:dyDescent="0.2">
      <c r="B29" s="10">
        <v>274</v>
      </c>
      <c r="C29" s="10">
        <v>10.538</v>
      </c>
      <c r="D29" s="10">
        <v>274.43907999999999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32.700000000000003</v>
      </c>
      <c r="Q29" s="24">
        <v>1.68</v>
      </c>
      <c r="R29" s="24">
        <v>3.27</v>
      </c>
      <c r="S29" s="24">
        <v>43.98</v>
      </c>
      <c r="T29" s="24">
        <v>140.34</v>
      </c>
      <c r="U29" s="10">
        <v>1</v>
      </c>
      <c r="V29" s="10">
        <v>0</v>
      </c>
      <c r="W29" s="10">
        <v>1</v>
      </c>
      <c r="X29" s="10">
        <v>1</v>
      </c>
      <c r="Y29" s="10">
        <v>1</v>
      </c>
      <c r="Z29" s="10">
        <v>1</v>
      </c>
      <c r="AA29" s="10">
        <v>135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3.8574999999999999</v>
      </c>
      <c r="AK29" s="10">
        <v>0.47949999999999998</v>
      </c>
      <c r="AL29" s="11">
        <v>0.12280000000000001</v>
      </c>
      <c r="AM29" s="11">
        <v>1.5299999999999999E-2</v>
      </c>
      <c r="AN29" s="11">
        <v>2.7050000000000001</v>
      </c>
      <c r="AO29" s="11">
        <v>0.20050000000000001</v>
      </c>
      <c r="AP29" s="11">
        <v>0.23100000000000001</v>
      </c>
      <c r="AQ29" s="11">
        <v>1.7100000000000001E-2</v>
      </c>
      <c r="AR29" s="11">
        <v>7.1970999999999998</v>
      </c>
      <c r="AS29" s="11">
        <v>0.8256</v>
      </c>
      <c r="AT29" s="11">
        <v>0.12039999999999999</v>
      </c>
      <c r="AU29" s="11">
        <v>1.38E-2</v>
      </c>
      <c r="AV29" s="11">
        <v>26.453399999999998</v>
      </c>
      <c r="AW29" s="11">
        <v>1.4165000000000001</v>
      </c>
      <c r="AX29" s="11">
        <v>0.34300000000000003</v>
      </c>
      <c r="AY29" s="11">
        <v>1.84E-2</v>
      </c>
      <c r="AZ29" s="11">
        <v>0.1951219512195122</v>
      </c>
      <c r="BA29" s="11">
        <v>2.8488372093023258</v>
      </c>
      <c r="BB29" s="11">
        <v>0.48036253776435045</v>
      </c>
      <c r="BC29" s="11">
        <v>0.34658501141789499</v>
      </c>
      <c r="BD29" s="11">
        <v>-3.1437688020724162E-3</v>
      </c>
      <c r="BE29" s="27"/>
      <c r="BF29" s="5"/>
    </row>
    <row r="30" spans="2:78" ht="13.5" customHeight="1" x14ac:dyDescent="0.2">
      <c r="B30" s="10">
        <v>274</v>
      </c>
      <c r="C30" s="10">
        <v>10.531000000000001</v>
      </c>
      <c r="D30" s="10">
        <v>274.43878999999998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32.700000000000003</v>
      </c>
      <c r="Q30" s="24">
        <v>1.68</v>
      </c>
      <c r="R30" s="24">
        <v>3.27</v>
      </c>
      <c r="S30" s="24">
        <v>44.04</v>
      </c>
      <c r="T30" s="24">
        <v>140.21</v>
      </c>
      <c r="U30" s="10">
        <v>1</v>
      </c>
      <c r="V30" s="10">
        <v>0</v>
      </c>
      <c r="W30" s="10">
        <v>1</v>
      </c>
      <c r="X30" s="10">
        <v>1</v>
      </c>
      <c r="Y30" s="10">
        <v>1</v>
      </c>
      <c r="Z30" s="10">
        <v>1</v>
      </c>
      <c r="AA30" s="10">
        <v>135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2.9468999999999999</v>
      </c>
      <c r="AK30" s="10">
        <v>2.29E-2</v>
      </c>
      <c r="AL30" s="11">
        <v>9.3899999999999997E-2</v>
      </c>
      <c r="AM30" s="11">
        <v>6.9999999999999999E-4</v>
      </c>
      <c r="AN30" s="11">
        <v>2.2231999999999998</v>
      </c>
      <c r="AO30" s="11">
        <v>5.04E-2</v>
      </c>
      <c r="AP30" s="11">
        <v>0.19009999999999999</v>
      </c>
      <c r="AQ30" s="11">
        <v>4.3E-3</v>
      </c>
      <c r="AR30" s="11">
        <v>5.7206999999999999</v>
      </c>
      <c r="AS30" s="11">
        <v>2.3199999999999998E-2</v>
      </c>
      <c r="AT30" s="11">
        <v>9.5799999999999996E-2</v>
      </c>
      <c r="AU30" s="11">
        <v>4.0000000000000002E-4</v>
      </c>
      <c r="AV30" s="11">
        <v>23.456199999999999</v>
      </c>
      <c r="AW30" s="11">
        <v>0.91520000000000001</v>
      </c>
      <c r="AX30" s="11">
        <v>0.3044</v>
      </c>
      <c r="AY30" s="11">
        <v>1.1900000000000001E-2</v>
      </c>
      <c r="AZ30" s="11">
        <v>0.23114256825075838</v>
      </c>
      <c r="BA30" s="11">
        <v>3.1774530271398751</v>
      </c>
      <c r="BB30" s="11">
        <v>0.52123938030984507</v>
      </c>
      <c r="BC30" s="11">
        <v>0.34758942457231728</v>
      </c>
      <c r="BD30" s="11">
        <v>0.14489484404991598</v>
      </c>
      <c r="BE30" s="27"/>
      <c r="BF30" s="5"/>
      <c r="BH30" s="19" t="s">
        <v>116</v>
      </c>
    </row>
    <row r="31" spans="2:78" ht="13.5" customHeight="1" x14ac:dyDescent="0.2">
      <c r="B31" s="10">
        <v>274</v>
      </c>
      <c r="C31" s="10">
        <v>10.523</v>
      </c>
      <c r="D31" s="10">
        <v>274.43846000000002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32.700000000000003</v>
      </c>
      <c r="Q31" s="24">
        <v>1.68</v>
      </c>
      <c r="R31" s="24">
        <v>3.27</v>
      </c>
      <c r="S31" s="24">
        <v>44.1</v>
      </c>
      <c r="T31" s="24">
        <v>140.06</v>
      </c>
      <c r="U31" s="10">
        <v>1</v>
      </c>
      <c r="V31" s="10">
        <v>0</v>
      </c>
      <c r="W31" s="10">
        <v>1</v>
      </c>
      <c r="X31" s="10">
        <v>1</v>
      </c>
      <c r="Y31" s="10">
        <v>1</v>
      </c>
      <c r="Z31" s="10">
        <v>1</v>
      </c>
      <c r="AA31" s="10">
        <v>135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3.9331</v>
      </c>
      <c r="AK31" s="10">
        <v>0.14949999999999999</v>
      </c>
      <c r="AL31" s="11">
        <v>0.1255</v>
      </c>
      <c r="AM31" s="11">
        <v>4.7999999999999996E-3</v>
      </c>
      <c r="AN31" s="11">
        <v>2.5249999999999999</v>
      </c>
      <c r="AO31" s="11">
        <v>4.2700000000000002E-2</v>
      </c>
      <c r="AP31" s="11">
        <v>0.2162</v>
      </c>
      <c r="AQ31" s="11">
        <v>3.7000000000000002E-3</v>
      </c>
      <c r="AR31" s="11">
        <v>7.3558000000000003</v>
      </c>
      <c r="AS31" s="11">
        <v>0.2369</v>
      </c>
      <c r="AT31" s="11">
        <v>0.12330000000000001</v>
      </c>
      <c r="AU31" s="11">
        <v>4.0000000000000001E-3</v>
      </c>
      <c r="AV31" s="11">
        <v>24.814399999999999</v>
      </c>
      <c r="AW31" s="11">
        <v>1.1918</v>
      </c>
      <c r="AX31" s="11">
        <v>0.32250000000000001</v>
      </c>
      <c r="AY31" s="11">
        <v>1.55E-2</v>
      </c>
      <c r="AZ31" s="11">
        <v>0.19732689808798964</v>
      </c>
      <c r="BA31" s="11">
        <v>2.6155717761557176</v>
      </c>
      <c r="BB31" s="11">
        <v>0.44683714670255714</v>
      </c>
      <c r="BC31" s="11">
        <v>0.31592302812433914</v>
      </c>
      <c r="BD31" s="11">
        <v>0.15387215547744726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274</v>
      </c>
      <c r="C32" s="10">
        <v>10.515000000000001</v>
      </c>
      <c r="D32" s="10">
        <v>274.43812000000003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32.700000000000003</v>
      </c>
      <c r="Q32" s="24">
        <v>1.68</v>
      </c>
      <c r="R32" s="24">
        <v>3.27</v>
      </c>
      <c r="S32" s="24">
        <v>44.16</v>
      </c>
      <c r="T32" s="24">
        <v>139.91999999999999</v>
      </c>
      <c r="U32" s="10">
        <v>1</v>
      </c>
      <c r="V32" s="10">
        <v>0</v>
      </c>
      <c r="W32" s="10">
        <v>1</v>
      </c>
      <c r="X32" s="10">
        <v>1</v>
      </c>
      <c r="Y32" s="10">
        <v>1</v>
      </c>
      <c r="Z32" s="10">
        <v>1</v>
      </c>
      <c r="AA32" s="10">
        <v>135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3.4300999999999999</v>
      </c>
      <c r="AK32" s="10">
        <v>0.24390000000000001</v>
      </c>
      <c r="AL32" s="11">
        <v>0.1096</v>
      </c>
      <c r="AM32" s="11">
        <v>7.7999999999999996E-3</v>
      </c>
      <c r="AN32" s="11">
        <v>2.3929</v>
      </c>
      <c r="AO32" s="11">
        <v>0.21</v>
      </c>
      <c r="AP32" s="11">
        <v>0.2051</v>
      </c>
      <c r="AQ32" s="11">
        <v>1.7999999999999999E-2</v>
      </c>
      <c r="AR32" s="11">
        <v>6.4927000000000001</v>
      </c>
      <c r="AS32" s="11">
        <v>0.55830000000000002</v>
      </c>
      <c r="AT32" s="11">
        <v>0.109</v>
      </c>
      <c r="AU32" s="11">
        <v>9.4000000000000004E-3</v>
      </c>
      <c r="AV32" s="11">
        <v>25.076499999999999</v>
      </c>
      <c r="AW32" s="11">
        <v>2.2942</v>
      </c>
      <c r="AX32" s="11">
        <v>0.32629999999999998</v>
      </c>
      <c r="AY32" s="11">
        <v>2.9899999999999999E-2</v>
      </c>
      <c r="AZ32" s="11">
        <v>0.2280767783214151</v>
      </c>
      <c r="BA32" s="11">
        <v>2.9935779816513759</v>
      </c>
      <c r="BB32" s="11">
        <v>0.49919595681139445</v>
      </c>
      <c r="BC32" s="11">
        <v>0.34849780818988563</v>
      </c>
      <c r="BD32" s="11">
        <v>0.20665125223028025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274</v>
      </c>
      <c r="C33" s="10">
        <v>10.507999999999999</v>
      </c>
      <c r="D33" s="10">
        <v>274.43783000000002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32.700000000000003</v>
      </c>
      <c r="Q33" s="24">
        <v>1.68</v>
      </c>
      <c r="R33" s="24">
        <v>3.27</v>
      </c>
      <c r="S33" s="24">
        <v>44.22</v>
      </c>
      <c r="T33" s="24">
        <v>139.79</v>
      </c>
      <c r="U33" s="10">
        <v>1</v>
      </c>
      <c r="V33" s="10">
        <v>0</v>
      </c>
      <c r="W33" s="10">
        <v>1</v>
      </c>
      <c r="X33" s="10">
        <v>1</v>
      </c>
      <c r="Y33" s="10">
        <v>1</v>
      </c>
      <c r="Z33" s="10">
        <v>1</v>
      </c>
      <c r="AA33" s="10">
        <v>135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2.9411</v>
      </c>
      <c r="AK33" s="10">
        <v>0.246</v>
      </c>
      <c r="AL33" s="11">
        <v>9.4100000000000003E-2</v>
      </c>
      <c r="AM33" s="11">
        <v>7.9000000000000008E-3</v>
      </c>
      <c r="AN33" s="11">
        <v>2.4062999999999999</v>
      </c>
      <c r="AO33" s="11">
        <v>0.1181</v>
      </c>
      <c r="AP33" s="11">
        <v>0.20649999999999999</v>
      </c>
      <c r="AQ33" s="11">
        <v>1.01E-2</v>
      </c>
      <c r="AR33" s="11">
        <v>5.5195999999999996</v>
      </c>
      <c r="AS33" s="11">
        <v>0.47199999999999998</v>
      </c>
      <c r="AT33" s="11">
        <v>9.2799999999999994E-2</v>
      </c>
      <c r="AU33" s="11">
        <v>7.9000000000000008E-3</v>
      </c>
      <c r="AV33" s="11">
        <v>25.613099999999999</v>
      </c>
      <c r="AW33" s="11">
        <v>0.58450000000000002</v>
      </c>
      <c r="AX33" s="11">
        <v>0.33360000000000001</v>
      </c>
      <c r="AY33" s="11">
        <v>7.6E-3</v>
      </c>
      <c r="AZ33" s="11">
        <v>0.235326791334938</v>
      </c>
      <c r="BA33" s="11">
        <v>3.5948275862068968</v>
      </c>
      <c r="BB33" s="11">
        <v>0.56472795497185746</v>
      </c>
      <c r="BC33" s="11">
        <v>0.38989637305699487</v>
      </c>
      <c r="BD33" s="11">
        <v>1.8660156889777079E-2</v>
      </c>
      <c r="BE33" s="27"/>
      <c r="BF33" s="5"/>
    </row>
    <row r="34" spans="2:66" ht="13.5" customHeight="1" x14ac:dyDescent="0.2">
      <c r="B34" s="10">
        <v>274</v>
      </c>
      <c r="C34" s="10">
        <v>10.576000000000001</v>
      </c>
      <c r="D34" s="10">
        <v>274.44067000000001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32.700000000000003</v>
      </c>
      <c r="Q34" s="24">
        <v>1.68</v>
      </c>
      <c r="R34" s="24">
        <v>3.27</v>
      </c>
      <c r="S34" s="24">
        <v>43.68</v>
      </c>
      <c r="T34" s="24">
        <v>141.03</v>
      </c>
      <c r="U34" s="10">
        <v>1</v>
      </c>
      <c r="V34" s="10">
        <v>0</v>
      </c>
      <c r="W34" s="10">
        <v>1</v>
      </c>
      <c r="X34" s="10">
        <v>1</v>
      </c>
      <c r="Y34" s="10">
        <v>1</v>
      </c>
      <c r="Z34" s="10">
        <v>1</v>
      </c>
      <c r="AA34" s="10">
        <v>135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2.7991000000000001</v>
      </c>
      <c r="AK34" s="10">
        <v>0.19139999999999999</v>
      </c>
      <c r="AL34" s="11">
        <v>8.8599999999999998E-2</v>
      </c>
      <c r="AM34" s="11">
        <v>6.1000000000000004E-3</v>
      </c>
      <c r="AN34" s="11">
        <v>2.3961000000000001</v>
      </c>
      <c r="AO34" s="11">
        <v>0.13550000000000001</v>
      </c>
      <c r="AP34" s="11">
        <v>0.2034</v>
      </c>
      <c r="AQ34" s="11">
        <v>1.15E-2</v>
      </c>
      <c r="AR34" s="11">
        <v>5.3658000000000001</v>
      </c>
      <c r="AS34" s="11">
        <v>0.39779999999999999</v>
      </c>
      <c r="AT34" s="11">
        <v>8.9200000000000002E-2</v>
      </c>
      <c r="AU34" s="11">
        <v>6.6E-3</v>
      </c>
      <c r="AV34" s="11">
        <v>27.4373</v>
      </c>
      <c r="AW34" s="11">
        <v>1.6349</v>
      </c>
      <c r="AX34" s="11">
        <v>0.35360000000000003</v>
      </c>
      <c r="AY34" s="11">
        <v>2.1100000000000001E-2</v>
      </c>
      <c r="AZ34" s="11">
        <v>0.26965888689407541</v>
      </c>
      <c r="BA34" s="11">
        <v>3.9641255605381169</v>
      </c>
      <c r="BB34" s="11">
        <v>0.59710930442637766</v>
      </c>
      <c r="BC34" s="11">
        <v>0.42066185829444214</v>
      </c>
      <c r="BD34" s="11">
        <v>0.16769912317271354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274</v>
      </c>
      <c r="C35" s="10">
        <v>10.583</v>
      </c>
      <c r="D35" s="10">
        <v>274.44096000000002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32.700000000000003</v>
      </c>
      <c r="Q35" s="24">
        <v>1.68</v>
      </c>
      <c r="R35" s="24">
        <v>3.27</v>
      </c>
      <c r="S35" s="24">
        <v>43.62</v>
      </c>
      <c r="T35" s="24">
        <v>141.16</v>
      </c>
      <c r="U35" s="10">
        <v>1</v>
      </c>
      <c r="V35" s="10">
        <v>0</v>
      </c>
      <c r="W35" s="10">
        <v>1</v>
      </c>
      <c r="X35" s="10">
        <v>1</v>
      </c>
      <c r="Y35" s="10">
        <v>1</v>
      </c>
      <c r="Z35" s="10">
        <v>1</v>
      </c>
      <c r="AA35" s="10">
        <v>135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2.4702000000000002</v>
      </c>
      <c r="AK35" s="10">
        <v>0.1575</v>
      </c>
      <c r="AL35" s="11">
        <v>7.8100000000000003E-2</v>
      </c>
      <c r="AM35" s="11">
        <v>5.0000000000000001E-3</v>
      </c>
      <c r="AN35" s="11">
        <v>2.1172</v>
      </c>
      <c r="AO35" s="11">
        <v>7.51E-2</v>
      </c>
      <c r="AP35" s="11">
        <v>0.17949999999999999</v>
      </c>
      <c r="AQ35" s="11">
        <v>6.4000000000000003E-3</v>
      </c>
      <c r="AR35" s="11">
        <v>4.7050999999999998</v>
      </c>
      <c r="AS35" s="11">
        <v>0.31380000000000002</v>
      </c>
      <c r="AT35" s="11">
        <v>7.8200000000000006E-2</v>
      </c>
      <c r="AU35" s="11">
        <v>5.1999999999999998E-3</v>
      </c>
      <c r="AV35" s="11">
        <v>23.7682</v>
      </c>
      <c r="AW35" s="11">
        <v>0.3952</v>
      </c>
      <c r="AX35" s="11">
        <v>0.30599999999999999</v>
      </c>
      <c r="AY35" s="11">
        <v>5.1000000000000004E-3</v>
      </c>
      <c r="AZ35" s="11">
        <v>0.26055612770339859</v>
      </c>
      <c r="BA35" s="11">
        <v>3.9130434782608692</v>
      </c>
      <c r="BB35" s="11">
        <v>0.59292035398230092</v>
      </c>
      <c r="BC35" s="11">
        <v>0.38645102917891883</v>
      </c>
      <c r="BD35" s="11">
        <v>0.11391885472963391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274</v>
      </c>
      <c r="C36" s="10">
        <v>10.590999999999999</v>
      </c>
      <c r="D36" s="10">
        <v>274.44128999999998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32.700000000000003</v>
      </c>
      <c r="Q36" s="24">
        <v>1.68</v>
      </c>
      <c r="R36" s="24">
        <v>3.27</v>
      </c>
      <c r="S36" s="24">
        <v>43.56</v>
      </c>
      <c r="T36" s="24">
        <v>141.31</v>
      </c>
      <c r="U36" s="10">
        <v>1</v>
      </c>
      <c r="V36" s="10">
        <v>0</v>
      </c>
      <c r="W36" s="10">
        <v>1</v>
      </c>
      <c r="X36" s="10">
        <v>1</v>
      </c>
      <c r="Y36" s="10">
        <v>1</v>
      </c>
      <c r="Z36" s="10">
        <v>1</v>
      </c>
      <c r="AA36" s="10">
        <v>135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3.5590000000000002</v>
      </c>
      <c r="AK36" s="10">
        <v>0.21249999999999999</v>
      </c>
      <c r="AL36" s="11">
        <v>0.1124</v>
      </c>
      <c r="AM36" s="11">
        <v>6.7000000000000002E-3</v>
      </c>
      <c r="AN36" s="11">
        <v>2.6372</v>
      </c>
      <c r="AO36" s="11">
        <v>0.1255</v>
      </c>
      <c r="AP36" s="11">
        <v>0.2233</v>
      </c>
      <c r="AQ36" s="11">
        <v>1.06E-2</v>
      </c>
      <c r="AR36" s="11">
        <v>6.7461000000000002</v>
      </c>
      <c r="AS36" s="11">
        <v>0.32090000000000002</v>
      </c>
      <c r="AT36" s="11">
        <v>0.1119</v>
      </c>
      <c r="AU36" s="11">
        <v>5.3E-3</v>
      </c>
      <c r="AV36" s="11">
        <v>26.611499999999999</v>
      </c>
      <c r="AW36" s="11">
        <v>1.0711999999999999</v>
      </c>
      <c r="AX36" s="11">
        <v>0.3422</v>
      </c>
      <c r="AY36" s="11">
        <v>1.38E-2</v>
      </c>
      <c r="AZ36" s="11">
        <v>0.21025641025641026</v>
      </c>
      <c r="BA36" s="11">
        <v>3.0580875781948169</v>
      </c>
      <c r="BB36" s="11">
        <v>0.50715701387359613</v>
      </c>
      <c r="BC36" s="11">
        <v>0.36206896551724138</v>
      </c>
      <c r="BD36" s="11">
        <v>2.4279149947296675E-2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274</v>
      </c>
      <c r="C37" s="10">
        <v>10.598000000000001</v>
      </c>
      <c r="D37" s="10">
        <v>274.44157999999999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32.700000000000003</v>
      </c>
      <c r="Q37" s="24">
        <v>1.68</v>
      </c>
      <c r="R37" s="24">
        <v>3.27</v>
      </c>
      <c r="S37" s="24">
        <v>43.5</v>
      </c>
      <c r="T37" s="24">
        <v>141.44</v>
      </c>
      <c r="U37" s="10">
        <v>1</v>
      </c>
      <c r="V37" s="10">
        <v>0</v>
      </c>
      <c r="W37" s="10">
        <v>1</v>
      </c>
      <c r="X37" s="10">
        <v>1</v>
      </c>
      <c r="Y37" s="10">
        <v>1</v>
      </c>
      <c r="Z37" s="10">
        <v>1</v>
      </c>
      <c r="AA37" s="10">
        <v>135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3.1349999999999998</v>
      </c>
      <c r="AK37" s="10">
        <v>6.1100000000000002E-2</v>
      </c>
      <c r="AL37" s="11">
        <v>9.8900000000000002E-2</v>
      </c>
      <c r="AM37" s="11">
        <v>1.9E-3</v>
      </c>
      <c r="AN37" s="11">
        <v>2.3546</v>
      </c>
      <c r="AO37" s="11">
        <v>7.9200000000000007E-2</v>
      </c>
      <c r="AP37" s="11">
        <v>0.1991</v>
      </c>
      <c r="AQ37" s="11">
        <v>6.7000000000000002E-3</v>
      </c>
      <c r="AR37" s="11">
        <v>5.9889000000000001</v>
      </c>
      <c r="AS37" s="11">
        <v>4.02E-2</v>
      </c>
      <c r="AT37" s="11">
        <v>9.9299999999999999E-2</v>
      </c>
      <c r="AU37" s="11">
        <v>6.9999999999999999E-4</v>
      </c>
      <c r="AV37" s="11">
        <v>25.032800000000002</v>
      </c>
      <c r="AW37" s="11">
        <v>1.4601999999999999</v>
      </c>
      <c r="AX37" s="11">
        <v>0.32150000000000001</v>
      </c>
      <c r="AY37" s="11">
        <v>1.8800000000000001E-2</v>
      </c>
      <c r="AZ37" s="11">
        <v>0.23511333077218599</v>
      </c>
      <c r="BA37" s="11">
        <v>3.2376636455186305</v>
      </c>
      <c r="BB37" s="11">
        <v>0.52804182509505704</v>
      </c>
      <c r="BC37" s="11">
        <v>0.36196785403996523</v>
      </c>
      <c r="BD37" s="11">
        <v>0.1513703097990596</v>
      </c>
      <c r="BE37" s="27"/>
      <c r="BF37" s="5"/>
      <c r="BI37" s="22">
        <v>2</v>
      </c>
    </row>
    <row r="38" spans="2:66" ht="13.5" customHeight="1" x14ac:dyDescent="0.2">
      <c r="B38" s="10">
        <v>274</v>
      </c>
      <c r="C38" s="10">
        <v>10.606</v>
      </c>
      <c r="D38" s="10">
        <v>274.44191999999998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32.700000000000003</v>
      </c>
      <c r="Q38" s="24">
        <v>1.68</v>
      </c>
      <c r="R38" s="24">
        <v>3.27</v>
      </c>
      <c r="S38" s="24">
        <v>43.44</v>
      </c>
      <c r="T38" s="24">
        <v>141.59</v>
      </c>
      <c r="U38" s="10">
        <v>1</v>
      </c>
      <c r="V38" s="10">
        <v>0</v>
      </c>
      <c r="W38" s="10">
        <v>1</v>
      </c>
      <c r="X38" s="10">
        <v>1</v>
      </c>
      <c r="Y38" s="10">
        <v>1</v>
      </c>
      <c r="Z38" s="10">
        <v>1</v>
      </c>
      <c r="AA38" s="10">
        <v>135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4.2675000000000001</v>
      </c>
      <c r="AK38" s="10">
        <v>0.16109999999999999</v>
      </c>
      <c r="AL38" s="11">
        <v>0.13450000000000001</v>
      </c>
      <c r="AM38" s="11">
        <v>5.1000000000000004E-3</v>
      </c>
      <c r="AN38" s="11">
        <v>2.5819999999999999</v>
      </c>
      <c r="AO38" s="11">
        <v>0.15040000000000001</v>
      </c>
      <c r="AP38" s="11">
        <v>0.21809999999999999</v>
      </c>
      <c r="AQ38" s="11">
        <v>1.2699999999999999E-2</v>
      </c>
      <c r="AR38" s="11">
        <v>8.0523000000000007</v>
      </c>
      <c r="AS38" s="11">
        <v>0.40139999999999998</v>
      </c>
      <c r="AT38" s="11">
        <v>0.1333</v>
      </c>
      <c r="AU38" s="11">
        <v>6.6E-3</v>
      </c>
      <c r="AV38" s="11">
        <v>24.901800000000001</v>
      </c>
      <c r="AW38" s="11">
        <v>1.6453</v>
      </c>
      <c r="AX38" s="11">
        <v>0.31940000000000002</v>
      </c>
      <c r="AY38" s="11">
        <v>2.1100000000000001E-2</v>
      </c>
      <c r="AZ38" s="11">
        <v>0.18846511627906984</v>
      </c>
      <c r="BA38" s="11">
        <v>2.3960990247561891</v>
      </c>
      <c r="BB38" s="11">
        <v>0.41108902142699366</v>
      </c>
      <c r="BC38" s="11">
        <v>0.29300934187047345</v>
      </c>
      <c r="BD38" s="11">
        <v>0.23070804698158451</v>
      </c>
      <c r="BE38" s="27"/>
      <c r="BF38" s="5"/>
      <c r="BI38" s="22">
        <v>3</v>
      </c>
      <c r="BJ38" s="3"/>
    </row>
    <row r="39" spans="2:66" ht="13.5" customHeight="1" x14ac:dyDescent="0.2">
      <c r="B39" s="10">
        <v>274</v>
      </c>
      <c r="C39" s="10">
        <v>10.614000000000001</v>
      </c>
      <c r="D39" s="10">
        <v>274.44225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32.700000000000003</v>
      </c>
      <c r="Q39" s="24">
        <v>1.68</v>
      </c>
      <c r="R39" s="24">
        <v>3.27</v>
      </c>
      <c r="S39" s="24">
        <v>43.38</v>
      </c>
      <c r="T39" s="24">
        <v>141.74</v>
      </c>
      <c r="U39" s="10">
        <v>1</v>
      </c>
      <c r="V39" s="10">
        <v>0</v>
      </c>
      <c r="W39" s="10">
        <v>1</v>
      </c>
      <c r="X39" s="10">
        <v>1</v>
      </c>
      <c r="Y39" s="10">
        <v>1</v>
      </c>
      <c r="Z39" s="10">
        <v>1</v>
      </c>
      <c r="AA39" s="10">
        <v>135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3.5448</v>
      </c>
      <c r="AK39" s="10">
        <v>4.2799999999999998E-2</v>
      </c>
      <c r="AL39" s="11">
        <v>0.1116</v>
      </c>
      <c r="AM39" s="11">
        <v>1.2999999999999999E-3</v>
      </c>
      <c r="AN39" s="11">
        <v>2.3332999999999999</v>
      </c>
      <c r="AO39" s="11">
        <v>0.1686</v>
      </c>
      <c r="AP39" s="11">
        <v>0.1968</v>
      </c>
      <c r="AQ39" s="11">
        <v>1.4200000000000001E-2</v>
      </c>
      <c r="AR39" s="11">
        <v>6.7948000000000004</v>
      </c>
      <c r="AS39" s="11">
        <v>0.1399</v>
      </c>
      <c r="AT39" s="11">
        <v>0.1123</v>
      </c>
      <c r="AU39" s="11">
        <v>2.3E-3</v>
      </c>
      <c r="AV39" s="11">
        <v>24.3734</v>
      </c>
      <c r="AW39" s="11">
        <v>1.637</v>
      </c>
      <c r="AX39" s="11">
        <v>0.31230000000000002</v>
      </c>
      <c r="AY39" s="11">
        <v>2.1000000000000001E-2</v>
      </c>
      <c r="AZ39" s="11">
        <v>0.22687094873305838</v>
      </c>
      <c r="BA39" s="11">
        <v>2.7809439002671419</v>
      </c>
      <c r="BB39" s="11">
        <v>0.47103155911446065</v>
      </c>
      <c r="BC39" s="11">
        <v>0.32446463335496428</v>
      </c>
      <c r="BD39" s="11">
        <v>0.31534896815001273</v>
      </c>
      <c r="BE39" s="27"/>
      <c r="BF39" s="5"/>
    </row>
    <row r="40" spans="2:66" ht="13.5" customHeight="1" x14ac:dyDescent="0.2">
      <c r="B40" s="10">
        <v>274</v>
      </c>
      <c r="C40" s="10">
        <v>10.622</v>
      </c>
      <c r="D40" s="10">
        <v>274.44258000000002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32.700000000000003</v>
      </c>
      <c r="Q40" s="24">
        <v>1.68</v>
      </c>
      <c r="R40" s="24">
        <v>3.27</v>
      </c>
      <c r="S40" s="24">
        <v>43.32</v>
      </c>
      <c r="T40" s="24">
        <v>141.88999999999999</v>
      </c>
      <c r="U40" s="10">
        <v>1</v>
      </c>
      <c r="V40" s="10">
        <v>0</v>
      </c>
      <c r="W40" s="10">
        <v>1</v>
      </c>
      <c r="X40" s="10">
        <v>1</v>
      </c>
      <c r="Y40" s="10">
        <v>1</v>
      </c>
      <c r="Z40" s="10">
        <v>1</v>
      </c>
      <c r="AA40" s="10">
        <v>135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2.9582999999999999</v>
      </c>
      <c r="AK40" s="10">
        <v>0.12770000000000001</v>
      </c>
      <c r="AL40" s="11">
        <v>9.2999999999999999E-2</v>
      </c>
      <c r="AM40" s="11">
        <v>4.0000000000000001E-3</v>
      </c>
      <c r="AN40" s="11">
        <v>2.4948000000000001</v>
      </c>
      <c r="AO40" s="11">
        <v>3.2899999999999999E-2</v>
      </c>
      <c r="AP40" s="11">
        <v>0.2102</v>
      </c>
      <c r="AQ40" s="11">
        <v>2.8E-3</v>
      </c>
      <c r="AR40" s="11">
        <v>5.5297999999999998</v>
      </c>
      <c r="AS40" s="11">
        <v>0.23910000000000001</v>
      </c>
      <c r="AT40" s="11">
        <v>9.1300000000000006E-2</v>
      </c>
      <c r="AU40" s="11">
        <v>3.8999999999999998E-3</v>
      </c>
      <c r="AV40" s="11">
        <v>27.3125</v>
      </c>
      <c r="AW40" s="11">
        <v>0.1082</v>
      </c>
      <c r="AX40" s="11">
        <v>0.34949999999999998</v>
      </c>
      <c r="AY40" s="11">
        <v>1.4E-3</v>
      </c>
      <c r="AZ40" s="11">
        <v>0.24888333035554758</v>
      </c>
      <c r="BA40" s="11">
        <v>3.8280394304490684</v>
      </c>
      <c r="BB40" s="11">
        <v>0.58575317604355714</v>
      </c>
      <c r="BC40" s="11">
        <v>0.41167091836734693</v>
      </c>
      <c r="BD40" s="11">
        <v>5.0304707624094558E-2</v>
      </c>
      <c r="BE40" s="27"/>
      <c r="BF40" s="5"/>
    </row>
    <row r="41" spans="2:66" ht="13.5" customHeight="1" x14ac:dyDescent="0.2">
      <c r="B41" s="10">
        <v>274</v>
      </c>
      <c r="C41" s="10">
        <v>10.63</v>
      </c>
      <c r="D41" s="10">
        <v>274.44292000000002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32.700000000000003</v>
      </c>
      <c r="Q41" s="24">
        <v>1.68</v>
      </c>
      <c r="R41" s="24">
        <v>3.27</v>
      </c>
      <c r="S41" s="24">
        <v>43.26</v>
      </c>
      <c r="T41" s="24">
        <v>142.04</v>
      </c>
      <c r="U41" s="10">
        <v>1</v>
      </c>
      <c r="V41" s="10">
        <v>0</v>
      </c>
      <c r="W41" s="10">
        <v>1</v>
      </c>
      <c r="X41" s="10">
        <v>1</v>
      </c>
      <c r="Y41" s="10">
        <v>1</v>
      </c>
      <c r="Z41" s="10">
        <v>1</v>
      </c>
      <c r="AA41" s="10">
        <v>135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3.0939999999999999</v>
      </c>
      <c r="AK41" s="10">
        <v>0.35399999999999998</v>
      </c>
      <c r="AL41" s="11">
        <v>9.7199999999999995E-2</v>
      </c>
      <c r="AM41" s="11">
        <v>1.11E-2</v>
      </c>
      <c r="AN41" s="11">
        <v>2.4356</v>
      </c>
      <c r="AO41" s="11">
        <v>0.28339999999999999</v>
      </c>
      <c r="AP41" s="11">
        <v>0.2049</v>
      </c>
      <c r="AQ41" s="11">
        <v>2.3800000000000002E-2</v>
      </c>
      <c r="AR41" s="11">
        <v>5.7984999999999998</v>
      </c>
      <c r="AS41" s="11">
        <v>0.58560000000000001</v>
      </c>
      <c r="AT41" s="11">
        <v>9.5600000000000004E-2</v>
      </c>
      <c r="AU41" s="11">
        <v>9.7000000000000003E-3</v>
      </c>
      <c r="AV41" s="11">
        <v>26.195499999999999</v>
      </c>
      <c r="AW41" s="11">
        <v>1.899</v>
      </c>
      <c r="AX41" s="11">
        <v>0.33479999999999999</v>
      </c>
      <c r="AY41" s="11">
        <v>2.4299999999999999E-2</v>
      </c>
      <c r="AZ41" s="11">
        <v>0.24068927181767649</v>
      </c>
      <c r="BA41" s="11">
        <v>3.5020920502092046</v>
      </c>
      <c r="BB41" s="11">
        <v>0.55576208178438657</v>
      </c>
      <c r="BC41" s="11">
        <v>0.38564058469475487</v>
      </c>
      <c r="BD41" s="11">
        <v>9.2742350434819237E-2</v>
      </c>
      <c r="BE41" s="27"/>
      <c r="BF41" s="5"/>
    </row>
    <row r="42" spans="2:66" ht="13.5" customHeight="1" x14ac:dyDescent="0.2">
      <c r="B42" s="10">
        <v>274</v>
      </c>
      <c r="C42" s="10">
        <v>10.445</v>
      </c>
      <c r="D42" s="10">
        <v>274.43520999999998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32.700000000000003</v>
      </c>
      <c r="Q42" s="24">
        <v>1.68</v>
      </c>
      <c r="R42" s="24">
        <v>3.27</v>
      </c>
      <c r="S42" s="24">
        <v>44.74</v>
      </c>
      <c r="T42" s="24">
        <v>138.66</v>
      </c>
      <c r="U42" s="10">
        <v>1</v>
      </c>
      <c r="V42" s="10">
        <v>0</v>
      </c>
      <c r="W42" s="10">
        <v>1</v>
      </c>
      <c r="X42" s="10">
        <v>1</v>
      </c>
      <c r="Y42" s="10">
        <v>1</v>
      </c>
      <c r="Z42" s="10">
        <v>1</v>
      </c>
      <c r="AA42" s="10">
        <v>135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9.6841000000000008</v>
      </c>
      <c r="AK42" s="10">
        <v>0.1406</v>
      </c>
      <c r="AL42" s="11">
        <v>0.31269999999999998</v>
      </c>
      <c r="AM42" s="11">
        <v>4.4999999999999997E-3</v>
      </c>
      <c r="AN42" s="11">
        <v>4.1414</v>
      </c>
      <c r="AO42" s="11">
        <v>2.2100000000000002E-2</v>
      </c>
      <c r="AP42" s="11">
        <v>0.35909999999999997</v>
      </c>
      <c r="AQ42" s="11">
        <v>1.9E-3</v>
      </c>
      <c r="AR42" s="11">
        <v>18.347999999999999</v>
      </c>
      <c r="AS42" s="11">
        <v>0.2427</v>
      </c>
      <c r="AT42" s="11">
        <v>0.31140000000000001</v>
      </c>
      <c r="AU42" s="11">
        <v>4.1000000000000003E-3</v>
      </c>
      <c r="AV42" s="11">
        <v>30.0518</v>
      </c>
      <c r="AW42" s="11">
        <v>9.3600000000000003E-2</v>
      </c>
      <c r="AX42" s="11">
        <v>0.39539999999999997</v>
      </c>
      <c r="AY42" s="11">
        <v>1.1999999999999999E-3</v>
      </c>
      <c r="AZ42" s="11">
        <v>4.8111332007952291E-2</v>
      </c>
      <c r="BA42" s="11">
        <v>1.2697495183044314</v>
      </c>
      <c r="BB42" s="11">
        <v>0.11884550084889639</v>
      </c>
      <c r="BC42" s="11">
        <v>0.10440835266821344</v>
      </c>
      <c r="BD42" s="11">
        <v>0.23780527636787821</v>
      </c>
      <c r="BE42" s="27"/>
      <c r="BF42" s="5"/>
    </row>
    <row r="43" spans="2:66" ht="13.5" customHeight="1" x14ac:dyDescent="0.2">
      <c r="B43" s="10">
        <v>274</v>
      </c>
      <c r="C43" s="10">
        <v>10.452</v>
      </c>
      <c r="D43" s="10">
        <v>274.43549999999999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32.700000000000003</v>
      </c>
      <c r="Q43" s="24">
        <v>1.68</v>
      </c>
      <c r="R43" s="24">
        <v>3.27</v>
      </c>
      <c r="S43" s="24">
        <v>44.68</v>
      </c>
      <c r="T43" s="24">
        <v>138.79</v>
      </c>
      <c r="U43" s="10">
        <v>1</v>
      </c>
      <c r="V43" s="10">
        <v>0</v>
      </c>
      <c r="W43" s="10">
        <v>1</v>
      </c>
      <c r="X43" s="10">
        <v>1</v>
      </c>
      <c r="Y43" s="10">
        <v>1</v>
      </c>
      <c r="Z43" s="10">
        <v>1</v>
      </c>
      <c r="AA43" s="10">
        <v>135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5.0147000000000004</v>
      </c>
      <c r="AK43" s="10">
        <v>0.2054</v>
      </c>
      <c r="AL43" s="11">
        <v>0.1618</v>
      </c>
      <c r="AM43" s="11">
        <v>6.6E-3</v>
      </c>
      <c r="AN43" s="11">
        <v>2.9015</v>
      </c>
      <c r="AO43" s="11">
        <v>4.5499999999999999E-2</v>
      </c>
      <c r="AP43" s="11">
        <v>0.25130000000000002</v>
      </c>
      <c r="AQ43" s="11">
        <v>3.8999999999999998E-3</v>
      </c>
      <c r="AR43" s="11">
        <v>9.2676999999999996</v>
      </c>
      <c r="AS43" s="11">
        <v>0.27310000000000001</v>
      </c>
      <c r="AT43" s="11">
        <v>0.15709999999999999</v>
      </c>
      <c r="AU43" s="11">
        <v>4.5999999999999999E-3</v>
      </c>
      <c r="AV43" s="11">
        <v>27.915700000000001</v>
      </c>
      <c r="AW43" s="11">
        <v>0.32029999999999997</v>
      </c>
      <c r="AX43" s="11">
        <v>0.3669</v>
      </c>
      <c r="AY43" s="11">
        <v>4.1999999999999997E-3</v>
      </c>
      <c r="AZ43" s="11">
        <v>0.18699450016175989</v>
      </c>
      <c r="BA43" s="11">
        <v>2.3354551241247616</v>
      </c>
      <c r="BB43" s="11">
        <v>0.40038167938931296</v>
      </c>
      <c r="BC43" s="11">
        <v>0.30732421875000004</v>
      </c>
      <c r="BD43" s="11">
        <v>0.26714554292218656</v>
      </c>
      <c r="BE43" s="27"/>
      <c r="BF43" s="5"/>
    </row>
    <row r="44" spans="2:66" ht="13.5" customHeight="1" x14ac:dyDescent="0.2">
      <c r="B44" s="10">
        <v>274</v>
      </c>
      <c r="C44" s="10">
        <v>10.459</v>
      </c>
      <c r="D44" s="10">
        <v>274.43579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32.700000000000003</v>
      </c>
      <c r="Q44" s="24">
        <v>1.68</v>
      </c>
      <c r="R44" s="24">
        <v>3.27</v>
      </c>
      <c r="S44" s="24">
        <v>44.62</v>
      </c>
      <c r="T44" s="24">
        <v>138.91</v>
      </c>
      <c r="U44" s="10">
        <v>1</v>
      </c>
      <c r="V44" s="10">
        <v>0</v>
      </c>
      <c r="W44" s="10">
        <v>1</v>
      </c>
      <c r="X44" s="10">
        <v>1</v>
      </c>
      <c r="Y44" s="10">
        <v>1</v>
      </c>
      <c r="Z44" s="10">
        <v>1</v>
      </c>
      <c r="AA44" s="10">
        <v>135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10.791600000000001</v>
      </c>
      <c r="AK44" s="10">
        <v>2.6800000000000001E-2</v>
      </c>
      <c r="AL44" s="11">
        <v>0.3478</v>
      </c>
      <c r="AM44" s="11">
        <v>8.9999999999999998E-4</v>
      </c>
      <c r="AN44" s="11">
        <v>4.3183999999999996</v>
      </c>
      <c r="AO44" s="11">
        <v>9.2999999999999992E-3</v>
      </c>
      <c r="AP44" s="11">
        <v>0.37359999999999999</v>
      </c>
      <c r="AQ44" s="11">
        <v>8.0000000000000004E-4</v>
      </c>
      <c r="AR44" s="11">
        <v>20.2102</v>
      </c>
      <c r="AS44" s="11">
        <v>3.44E-2</v>
      </c>
      <c r="AT44" s="11">
        <v>0.34229999999999999</v>
      </c>
      <c r="AU44" s="11">
        <v>5.9999999999999995E-4</v>
      </c>
      <c r="AV44" s="11">
        <v>31.0627</v>
      </c>
      <c r="AW44" s="11">
        <v>2.7E-2</v>
      </c>
      <c r="AX44" s="11">
        <v>0.4078</v>
      </c>
      <c r="AY44" s="11">
        <v>4.0000000000000002E-4</v>
      </c>
      <c r="AZ44" s="11">
        <v>4.376759662144869E-2</v>
      </c>
      <c r="BA44" s="11">
        <v>1.191352614665498</v>
      </c>
      <c r="BB44" s="11">
        <v>8.7321690441274497E-2</v>
      </c>
      <c r="BC44" s="11">
        <v>7.8593712502999763E-2</v>
      </c>
      <c r="BD44" s="11">
        <v>0.45472180031343268</v>
      </c>
      <c r="BE44" s="27"/>
      <c r="BF44" s="5"/>
    </row>
    <row r="45" spans="2:66" ht="13.5" customHeight="1" x14ac:dyDescent="0.2">
      <c r="B45" s="10">
        <v>274</v>
      </c>
      <c r="C45" s="10">
        <v>10.465999999999999</v>
      </c>
      <c r="D45" s="10">
        <v>274.43608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32.700000000000003</v>
      </c>
      <c r="Q45" s="24">
        <v>1.68</v>
      </c>
      <c r="R45" s="24">
        <v>3.27</v>
      </c>
      <c r="S45" s="24">
        <v>44.56</v>
      </c>
      <c r="T45" s="24">
        <v>139.04</v>
      </c>
      <c r="U45" s="10">
        <v>1</v>
      </c>
      <c r="V45" s="10">
        <v>0</v>
      </c>
      <c r="W45" s="10">
        <v>1</v>
      </c>
      <c r="X45" s="10">
        <v>1</v>
      </c>
      <c r="Y45" s="10">
        <v>1</v>
      </c>
      <c r="Z45" s="10">
        <v>1</v>
      </c>
      <c r="AA45" s="10">
        <v>135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6.7096</v>
      </c>
      <c r="AK45" s="10">
        <v>1.7299999999999999E-2</v>
      </c>
      <c r="AL45" s="11">
        <v>0.216</v>
      </c>
      <c r="AM45" s="11">
        <v>5.9999999999999995E-4</v>
      </c>
      <c r="AN45" s="11">
        <v>3.4426999999999999</v>
      </c>
      <c r="AO45" s="11">
        <v>4.9399999999999999E-2</v>
      </c>
      <c r="AP45" s="11">
        <v>0.29749999999999999</v>
      </c>
      <c r="AQ45" s="11">
        <v>4.3E-3</v>
      </c>
      <c r="AR45" s="11">
        <v>12.651899999999999</v>
      </c>
      <c r="AS45" s="11">
        <v>0.1055</v>
      </c>
      <c r="AT45" s="11">
        <v>0.214</v>
      </c>
      <c r="AU45" s="11">
        <v>1.8E-3</v>
      </c>
      <c r="AV45" s="11">
        <v>30.744499999999999</v>
      </c>
      <c r="AW45" s="11">
        <v>0.67810000000000004</v>
      </c>
      <c r="AX45" s="11">
        <v>0.40310000000000001</v>
      </c>
      <c r="AY45" s="11">
        <v>8.8999999999999999E-3</v>
      </c>
      <c r="AZ45" s="11">
        <v>0.15072794747359411</v>
      </c>
      <c r="BA45" s="11">
        <v>1.8836448598130842</v>
      </c>
      <c r="BB45" s="11">
        <v>0.30643331712850436</v>
      </c>
      <c r="BC45" s="11">
        <v>0.25391639065437299</v>
      </c>
      <c r="BD45" s="11">
        <v>0.37824196387076964</v>
      </c>
      <c r="BE45" s="27"/>
      <c r="BF45" s="5"/>
    </row>
    <row r="46" spans="2:66" ht="13.5" customHeight="1" x14ac:dyDescent="0.2">
      <c r="B46" s="10">
        <v>274</v>
      </c>
      <c r="C46" s="10">
        <v>10.473000000000001</v>
      </c>
      <c r="D46" s="10">
        <v>274.43637999999999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32.700000000000003</v>
      </c>
      <c r="Q46" s="24">
        <v>1.68</v>
      </c>
      <c r="R46" s="24">
        <v>3.27</v>
      </c>
      <c r="S46" s="24">
        <v>44.51</v>
      </c>
      <c r="T46" s="24">
        <v>139.16</v>
      </c>
      <c r="U46" s="10">
        <v>1</v>
      </c>
      <c r="V46" s="10">
        <v>0</v>
      </c>
      <c r="W46" s="10">
        <v>1</v>
      </c>
      <c r="X46" s="10">
        <v>1</v>
      </c>
      <c r="Y46" s="10">
        <v>1</v>
      </c>
      <c r="Z46" s="10">
        <v>1</v>
      </c>
      <c r="AA46" s="10">
        <v>135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9.6281999999999996</v>
      </c>
      <c r="AK46" s="10">
        <v>3.7199999999999997E-2</v>
      </c>
      <c r="AL46" s="11">
        <v>0.30959999999999999</v>
      </c>
      <c r="AM46" s="11">
        <v>1.1999999999999999E-3</v>
      </c>
      <c r="AN46" s="11">
        <v>4.0831</v>
      </c>
      <c r="AO46" s="11">
        <v>1.9699999999999999E-2</v>
      </c>
      <c r="AP46" s="11">
        <v>0.35239999999999999</v>
      </c>
      <c r="AQ46" s="11">
        <v>1.6999999999999999E-3</v>
      </c>
      <c r="AR46" s="11">
        <v>18.201799999999999</v>
      </c>
      <c r="AS46" s="11">
        <v>5.3600000000000002E-2</v>
      </c>
      <c r="AT46" s="11">
        <v>0.30759999999999998</v>
      </c>
      <c r="AU46" s="11">
        <v>8.9999999999999998E-4</v>
      </c>
      <c r="AV46" s="11">
        <v>29.562999999999999</v>
      </c>
      <c r="AW46" s="11">
        <v>0.12479999999999999</v>
      </c>
      <c r="AX46" s="11">
        <v>0.38719999999999999</v>
      </c>
      <c r="AY46" s="11">
        <v>1.6000000000000001E-3</v>
      </c>
      <c r="AZ46" s="11">
        <v>4.7052460789616002E-2</v>
      </c>
      <c r="BA46" s="11">
        <v>1.2587776332899869</v>
      </c>
      <c r="BB46" s="11">
        <v>0.11456534254461717</v>
      </c>
      <c r="BC46" s="11">
        <v>9.9933043187144299E-2</v>
      </c>
      <c r="BD46" s="11">
        <v>0.25626507212449329</v>
      </c>
      <c r="BE46" s="27"/>
      <c r="BF46" s="5"/>
    </row>
    <row r="47" spans="2:66" ht="13.5" customHeight="1" x14ac:dyDescent="0.2">
      <c r="B47" s="10">
        <v>274</v>
      </c>
      <c r="C47" s="10">
        <v>10.48</v>
      </c>
      <c r="D47" s="10">
        <v>274.43666999999999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32.700000000000003</v>
      </c>
      <c r="Q47" s="24">
        <v>1.68</v>
      </c>
      <c r="R47" s="24">
        <v>3.27</v>
      </c>
      <c r="S47" s="24">
        <v>44.45</v>
      </c>
      <c r="T47" s="24">
        <v>139.29</v>
      </c>
      <c r="U47" s="10">
        <v>1</v>
      </c>
      <c r="V47" s="10">
        <v>0</v>
      </c>
      <c r="W47" s="10">
        <v>1</v>
      </c>
      <c r="X47" s="10">
        <v>1</v>
      </c>
      <c r="Y47" s="10">
        <v>1</v>
      </c>
      <c r="Z47" s="10">
        <v>1</v>
      </c>
      <c r="AA47" s="10">
        <v>135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4.2092000000000001</v>
      </c>
      <c r="AK47" s="10">
        <v>0.25750000000000001</v>
      </c>
      <c r="AL47" s="11">
        <v>0.13519999999999999</v>
      </c>
      <c r="AM47" s="11">
        <v>8.3000000000000001E-3</v>
      </c>
      <c r="AN47" s="11">
        <v>2.6821000000000002</v>
      </c>
      <c r="AO47" s="11">
        <v>9.64E-2</v>
      </c>
      <c r="AP47" s="11">
        <v>0.23119999999999999</v>
      </c>
      <c r="AQ47" s="11">
        <v>8.3000000000000001E-3</v>
      </c>
      <c r="AR47" s="11">
        <v>8.0067000000000004</v>
      </c>
      <c r="AS47" s="11">
        <v>0.49259999999999998</v>
      </c>
      <c r="AT47" s="11">
        <v>0.1351</v>
      </c>
      <c r="AU47" s="11">
        <v>8.3000000000000001E-3</v>
      </c>
      <c r="AV47" s="11">
        <v>27.526700000000002</v>
      </c>
      <c r="AW47" s="11">
        <v>0.75919999999999999</v>
      </c>
      <c r="AX47" s="11">
        <v>0.36009999999999998</v>
      </c>
      <c r="AY47" s="11">
        <v>9.9000000000000008E-3</v>
      </c>
      <c r="AZ47" s="11">
        <v>0.21799424995772027</v>
      </c>
      <c r="BA47" s="11">
        <v>2.6654330125832715</v>
      </c>
      <c r="BB47" s="11">
        <v>0.45436187399030692</v>
      </c>
      <c r="BC47" s="11">
        <v>0.33912781350482313</v>
      </c>
      <c r="BD47" s="11">
        <v>0.30972419684509728</v>
      </c>
      <c r="BE47" s="27"/>
      <c r="BF47" s="5"/>
    </row>
    <row r="48" spans="2:66" ht="13.5" customHeight="1" x14ac:dyDescent="0.2">
      <c r="B48" s="10">
        <v>274</v>
      </c>
      <c r="C48" s="10">
        <v>10.487</v>
      </c>
      <c r="D48" s="10">
        <v>274.43696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32.700000000000003</v>
      </c>
      <c r="Q48" s="24">
        <v>1.68</v>
      </c>
      <c r="R48" s="24">
        <v>3.27</v>
      </c>
      <c r="S48" s="24">
        <v>44.39</v>
      </c>
      <c r="T48" s="24">
        <v>139.41</v>
      </c>
      <c r="U48" s="10">
        <v>1</v>
      </c>
      <c r="V48" s="10">
        <v>0</v>
      </c>
      <c r="W48" s="10">
        <v>1</v>
      </c>
      <c r="X48" s="10">
        <v>1</v>
      </c>
      <c r="Y48" s="10">
        <v>1</v>
      </c>
      <c r="Z48" s="10">
        <v>1</v>
      </c>
      <c r="AA48" s="10">
        <v>135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10.817500000000001</v>
      </c>
      <c r="AK48" s="10">
        <v>2.5999999999999999E-3</v>
      </c>
      <c r="AL48" s="11">
        <v>0.34710000000000002</v>
      </c>
      <c r="AM48" s="11">
        <v>1E-4</v>
      </c>
      <c r="AN48" s="11">
        <v>4.3498000000000001</v>
      </c>
      <c r="AO48" s="11">
        <v>1.6000000000000001E-3</v>
      </c>
      <c r="AP48" s="11">
        <v>0.37459999999999999</v>
      </c>
      <c r="AQ48" s="11">
        <v>1E-4</v>
      </c>
      <c r="AR48" s="11">
        <v>20.233899999999998</v>
      </c>
      <c r="AS48" s="11">
        <v>4.02E-2</v>
      </c>
      <c r="AT48" s="11">
        <v>0.3412</v>
      </c>
      <c r="AU48" s="11">
        <v>6.9999999999999999E-4</v>
      </c>
      <c r="AV48" s="11">
        <v>31.268599999999999</v>
      </c>
      <c r="AW48" s="11">
        <v>7.4899999999999994E-2</v>
      </c>
      <c r="AX48" s="11">
        <v>0.40870000000000001</v>
      </c>
      <c r="AY48" s="11">
        <v>1E-3</v>
      </c>
      <c r="AZ48" s="11">
        <v>4.3533767394357228E-2</v>
      </c>
      <c r="BA48" s="11">
        <v>1.1978311840562721</v>
      </c>
      <c r="BB48" s="11">
        <v>9.0012001600213373E-2</v>
      </c>
      <c r="BC48" s="11">
        <v>8.1006480518441476E-2</v>
      </c>
      <c r="BD48" s="11">
        <v>0.42253533902565643</v>
      </c>
      <c r="BE48" s="27"/>
      <c r="BF48" s="5"/>
    </row>
    <row r="49" spans="2:57" ht="13.5" customHeight="1" x14ac:dyDescent="0.2">
      <c r="B49" s="10">
        <v>274</v>
      </c>
      <c r="C49" s="10">
        <v>10.494999999999999</v>
      </c>
      <c r="D49" s="10">
        <v>274.43729000000002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32.700000000000003</v>
      </c>
      <c r="Q49" s="24">
        <v>1.68</v>
      </c>
      <c r="R49" s="24">
        <v>3.27</v>
      </c>
      <c r="S49" s="24">
        <v>44.33</v>
      </c>
      <c r="T49" s="24">
        <v>139.56</v>
      </c>
      <c r="U49" s="10">
        <v>1</v>
      </c>
      <c r="V49" s="10">
        <v>0</v>
      </c>
      <c r="W49" s="10">
        <v>1</v>
      </c>
      <c r="X49" s="10">
        <v>1</v>
      </c>
      <c r="Y49" s="10">
        <v>1</v>
      </c>
      <c r="Z49" s="10">
        <v>1</v>
      </c>
      <c r="AA49" s="10">
        <v>135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6.4067999999999996</v>
      </c>
      <c r="AK49" s="10">
        <v>6.7000000000000004E-2</v>
      </c>
      <c r="AL49" s="11">
        <v>0.20530000000000001</v>
      </c>
      <c r="AM49" s="11">
        <v>2.0999999999999999E-3</v>
      </c>
      <c r="AN49" s="11">
        <v>3.3721000000000001</v>
      </c>
      <c r="AO49" s="11">
        <v>2.9899999999999999E-2</v>
      </c>
      <c r="AP49" s="11">
        <v>0.28999999999999998</v>
      </c>
      <c r="AQ49" s="11">
        <v>2.5999999999999999E-3</v>
      </c>
      <c r="AR49" s="11">
        <v>12.068099999999999</v>
      </c>
      <c r="AS49" s="11">
        <v>4.9200000000000001E-2</v>
      </c>
      <c r="AT49" s="11">
        <v>0.20319999999999999</v>
      </c>
      <c r="AU49" s="11">
        <v>8.0000000000000004E-4</v>
      </c>
      <c r="AV49" s="11">
        <v>30.224499999999999</v>
      </c>
      <c r="AW49" s="11">
        <v>9.1499999999999998E-2</v>
      </c>
      <c r="AX49" s="11">
        <v>0.39450000000000002</v>
      </c>
      <c r="AY49" s="11">
        <v>1.1999999999999999E-3</v>
      </c>
      <c r="AZ49" s="11">
        <v>0.15266617969320678</v>
      </c>
      <c r="BA49" s="11">
        <v>1.941437007874016</v>
      </c>
      <c r="BB49" s="11">
        <v>0.32006023088505942</v>
      </c>
      <c r="BC49" s="11">
        <v>0.26141022137195957</v>
      </c>
      <c r="BD49" s="11">
        <v>0.32201085391150858</v>
      </c>
      <c r="BE49" s="27"/>
    </row>
    <row r="50" spans="2:57" ht="13.5" customHeight="1" x14ac:dyDescent="0.2">
      <c r="B50" s="10">
        <v>274</v>
      </c>
      <c r="C50" s="10">
        <v>10.401999999999999</v>
      </c>
      <c r="D50" s="10">
        <v>274.43342000000001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32.700000000000003</v>
      </c>
      <c r="Q50" s="24">
        <v>1.68</v>
      </c>
      <c r="R50" s="24">
        <v>3.27</v>
      </c>
      <c r="S50" s="24">
        <v>45.1</v>
      </c>
      <c r="T50" s="24">
        <v>137.91</v>
      </c>
      <c r="U50" s="10">
        <v>1</v>
      </c>
      <c r="V50" s="10">
        <v>0</v>
      </c>
      <c r="W50" s="10">
        <v>1</v>
      </c>
      <c r="X50" s="10">
        <v>1</v>
      </c>
      <c r="Y50" s="10">
        <v>1</v>
      </c>
      <c r="Z50" s="10">
        <v>1</v>
      </c>
      <c r="AA50" s="10">
        <v>135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8.2462</v>
      </c>
      <c r="AK50" s="10">
        <v>4.6699999999999998E-2</v>
      </c>
      <c r="AL50" s="11">
        <v>0.26800000000000002</v>
      </c>
      <c r="AM50" s="11">
        <v>1.5E-3</v>
      </c>
      <c r="AN50" s="11">
        <v>3.2684000000000002</v>
      </c>
      <c r="AO50" s="11">
        <v>2.1000000000000001E-2</v>
      </c>
      <c r="AP50" s="11">
        <v>0.28539999999999999</v>
      </c>
      <c r="AQ50" s="11">
        <v>1.8E-3</v>
      </c>
      <c r="AR50" s="11">
        <v>15.3035</v>
      </c>
      <c r="AS50" s="11">
        <v>1.8E-3</v>
      </c>
      <c r="AT50" s="11">
        <v>0.26150000000000001</v>
      </c>
      <c r="AU50" s="11">
        <v>0</v>
      </c>
      <c r="AV50" s="11">
        <v>24.0427</v>
      </c>
      <c r="AW50" s="11">
        <v>4.99E-2</v>
      </c>
      <c r="AX50" s="11">
        <v>0.31850000000000001</v>
      </c>
      <c r="AY50" s="11">
        <v>6.9999999999999999E-4</v>
      </c>
      <c r="AZ50" s="11">
        <v>5.4810399072694187E-2</v>
      </c>
      <c r="BA50" s="11">
        <v>1.2179732313575526</v>
      </c>
      <c r="BB50" s="11">
        <v>9.8275862068965492E-2</v>
      </c>
      <c r="BC50" s="11">
        <v>7.9166666666666663E-2</v>
      </c>
      <c r="BD50" s="11">
        <v>0.55809887630467359</v>
      </c>
      <c r="BE50" s="27"/>
    </row>
    <row r="51" spans="2:57" ht="13.5" customHeight="1" x14ac:dyDescent="0.2">
      <c r="B51" s="10">
        <v>274</v>
      </c>
      <c r="C51" s="10">
        <v>10.19</v>
      </c>
      <c r="D51" s="10">
        <v>274.42457999999999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32.700000000000003</v>
      </c>
      <c r="Q51" s="24">
        <v>1.68</v>
      </c>
      <c r="R51" s="24">
        <v>3.27</v>
      </c>
      <c r="S51" s="24">
        <v>46.94</v>
      </c>
      <c r="T51" s="24">
        <v>134.31</v>
      </c>
      <c r="U51" s="10">
        <v>1</v>
      </c>
      <c r="V51" s="10">
        <v>0</v>
      </c>
      <c r="W51" s="10">
        <v>1</v>
      </c>
      <c r="X51" s="10">
        <v>1</v>
      </c>
      <c r="Y51" s="10">
        <v>1</v>
      </c>
      <c r="Z51" s="10">
        <v>1</v>
      </c>
      <c r="AA51" s="10">
        <v>135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20.409000000000002</v>
      </c>
      <c r="AK51" s="26">
        <v>1.1000000000000001E-2</v>
      </c>
      <c r="AL51" s="26">
        <v>0.69099999999999995</v>
      </c>
      <c r="AM51" s="26">
        <v>5.0000000000000001E-4</v>
      </c>
      <c r="AN51" s="26">
        <v>7.4855</v>
      </c>
      <c r="AO51" s="26">
        <v>3.5000000000000001E-3</v>
      </c>
      <c r="AP51" s="26">
        <v>0.68049999999999999</v>
      </c>
      <c r="AQ51" s="26">
        <v>5.0000000000000001E-4</v>
      </c>
      <c r="AR51" s="26">
        <v>38.9495</v>
      </c>
      <c r="AS51" s="26">
        <v>2.4500000000000001E-2</v>
      </c>
      <c r="AT51" s="26">
        <v>0.69300000000000006</v>
      </c>
      <c r="AU51" s="26">
        <v>5.0000000000000001E-4</v>
      </c>
      <c r="AV51" s="26">
        <v>48.310099999999998</v>
      </c>
      <c r="AW51" s="26">
        <v>2.29E-2</v>
      </c>
      <c r="AX51" s="26">
        <v>0.66339999999999999</v>
      </c>
      <c r="AY51" s="26">
        <v>2.9999999999999997E-4</v>
      </c>
      <c r="AZ51" s="11">
        <v>-1.2724161023885707E-2</v>
      </c>
      <c r="BA51" s="11">
        <v>23.932178932178935</v>
      </c>
      <c r="BB51" s="11">
        <v>-2.1822471247419692E-2</v>
      </c>
      <c r="BC51" s="11">
        <v>-2.3917259211376912E-2</v>
      </c>
      <c r="BD51" s="11">
        <v>0.4565143890534995</v>
      </c>
      <c r="BE51" s="27"/>
    </row>
    <row r="52" spans="2:57" ht="13.5" customHeight="1" x14ac:dyDescent="0.2">
      <c r="B52" s="10">
        <v>274</v>
      </c>
      <c r="C52" s="10">
        <v>10.18</v>
      </c>
      <c r="D52" s="10">
        <v>274.42417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32.700000000000003</v>
      </c>
      <c r="Q52" s="24">
        <v>1.68</v>
      </c>
      <c r="R52" s="24">
        <v>3.27</v>
      </c>
      <c r="S52" s="24">
        <v>47.03</v>
      </c>
      <c r="T52" s="24">
        <v>134.15</v>
      </c>
      <c r="U52" s="10">
        <v>1</v>
      </c>
      <c r="V52" s="10">
        <v>0</v>
      </c>
      <c r="W52" s="10">
        <v>1</v>
      </c>
      <c r="X52" s="10">
        <v>1</v>
      </c>
      <c r="Y52" s="10">
        <v>1</v>
      </c>
      <c r="Z52" s="10">
        <v>1</v>
      </c>
      <c r="AA52" s="10">
        <v>135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29.421399999999998</v>
      </c>
      <c r="AK52" s="10">
        <v>1.84E-2</v>
      </c>
      <c r="AL52" s="11">
        <v>0.99829999999999997</v>
      </c>
      <c r="AM52" s="11">
        <v>5.9999999999999995E-4</v>
      </c>
      <c r="AN52" s="11">
        <v>10.954599999999999</v>
      </c>
      <c r="AO52" s="11">
        <v>3.2000000000000002E-3</v>
      </c>
      <c r="AP52" s="11">
        <v>0.998</v>
      </c>
      <c r="AQ52" s="11">
        <v>2.9999999999999997E-4</v>
      </c>
      <c r="AR52" s="11">
        <v>55.993499999999997</v>
      </c>
      <c r="AS52" s="11">
        <v>2.46E-2</v>
      </c>
      <c r="AT52" s="11">
        <v>0.99829999999999997</v>
      </c>
      <c r="AU52" s="11">
        <v>4.0000000000000002E-4</v>
      </c>
      <c r="AV52" s="11">
        <v>72.552499999999995</v>
      </c>
      <c r="AW52" s="11">
        <v>3.3300000000000003E-2</v>
      </c>
      <c r="AX52" s="11">
        <v>0.998</v>
      </c>
      <c r="AY52" s="11">
        <v>5.0000000000000001E-4</v>
      </c>
      <c r="AZ52" s="25">
        <v>0.7376366799948747</v>
      </c>
      <c r="BA52" s="25">
        <v>1.2957307544625716</v>
      </c>
      <c r="BB52" s="25">
        <v>0.12881769950056787</v>
      </c>
      <c r="BC52" s="25">
        <v>0.19247787610619466</v>
      </c>
      <c r="BD52" s="25">
        <v>12.271967303685145</v>
      </c>
      <c r="BE52" s="27"/>
    </row>
    <row r="53" spans="2:57" ht="13.5" customHeight="1" x14ac:dyDescent="0.2">
      <c r="B53" s="10">
        <v>274</v>
      </c>
      <c r="C53" s="10">
        <v>10.391999999999999</v>
      </c>
      <c r="D53" s="10">
        <v>274.43299999999999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32.700000000000003</v>
      </c>
      <c r="Q53" s="24">
        <v>1.68</v>
      </c>
      <c r="R53" s="24">
        <v>3.27</v>
      </c>
      <c r="S53" s="24">
        <v>45.18</v>
      </c>
      <c r="T53" s="24">
        <v>137.72999999999999</v>
      </c>
      <c r="U53" s="10">
        <v>1</v>
      </c>
      <c r="V53" s="10">
        <v>0</v>
      </c>
      <c r="W53" s="10">
        <v>1</v>
      </c>
      <c r="X53" s="10">
        <v>1</v>
      </c>
      <c r="Y53" s="10">
        <v>1</v>
      </c>
      <c r="Z53" s="10">
        <v>1</v>
      </c>
      <c r="AA53" s="10">
        <v>135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30.7973</v>
      </c>
      <c r="AK53" s="10">
        <v>2.2599999999999999E-2</v>
      </c>
      <c r="AL53" s="11">
        <v>1.0025999999999999</v>
      </c>
      <c r="AM53" s="11">
        <v>6.9999999999999999E-4</v>
      </c>
      <c r="AN53" s="11">
        <v>11.459300000000001</v>
      </c>
      <c r="AO53" s="11">
        <v>1.4E-3</v>
      </c>
      <c r="AP53" s="11">
        <v>1.0024</v>
      </c>
      <c r="AQ53" s="11">
        <v>1E-4</v>
      </c>
      <c r="AR53" s="11">
        <v>58.581600000000002</v>
      </c>
      <c r="AS53" s="11">
        <v>2.9000000000000001E-2</v>
      </c>
      <c r="AT53" s="11">
        <v>1.0025999999999999</v>
      </c>
      <c r="AU53" s="11">
        <v>5.0000000000000001E-4</v>
      </c>
      <c r="AV53" s="11">
        <v>75.545599999999993</v>
      </c>
      <c r="AW53" s="11">
        <v>6.0199999999999997E-2</v>
      </c>
      <c r="AX53" s="11">
        <v>1.0024</v>
      </c>
      <c r="AY53" s="11">
        <v>8.0000000000000004E-4</v>
      </c>
      <c r="AZ53" s="25">
        <v>0.7365826522414255</v>
      </c>
      <c r="BA53" s="25">
        <v>1.2895789804307154</v>
      </c>
      <c r="BB53" s="25">
        <v>0.12647695620276866</v>
      </c>
      <c r="BC53" s="25">
        <v>0.18901083882008979</v>
      </c>
      <c r="BD53" s="25">
        <v>12.354555314781765</v>
      </c>
      <c r="BE53" s="27"/>
    </row>
    <row r="54" spans="2:57" ht="13.5" customHeight="1" x14ac:dyDescent="0.2">
      <c r="B54" s="10">
        <v>274</v>
      </c>
      <c r="C54" s="10">
        <v>10.66</v>
      </c>
      <c r="D54" s="10">
        <v>274.44416999999999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32.700000000000003</v>
      </c>
      <c r="Q54" s="24">
        <v>1.68</v>
      </c>
      <c r="R54" s="24">
        <v>3.27</v>
      </c>
      <c r="S54" s="24">
        <v>43.03</v>
      </c>
      <c r="T54" s="24">
        <v>142.6</v>
      </c>
      <c r="U54" s="10">
        <v>1</v>
      </c>
      <c r="V54" s="10">
        <v>0</v>
      </c>
      <c r="W54" s="10">
        <v>1</v>
      </c>
      <c r="X54" s="10">
        <v>1</v>
      </c>
      <c r="Y54" s="10">
        <v>1</v>
      </c>
      <c r="Z54" s="10">
        <v>1</v>
      </c>
      <c r="AA54" s="10">
        <v>135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32.208799999999997</v>
      </c>
      <c r="AK54" s="10">
        <v>2.5700000000000001E-2</v>
      </c>
      <c r="AL54" s="11">
        <v>1.0073000000000001</v>
      </c>
      <c r="AM54" s="11">
        <v>8.0000000000000004E-4</v>
      </c>
      <c r="AN54" s="11">
        <v>12.027799999999999</v>
      </c>
      <c r="AO54" s="11">
        <v>2.3E-3</v>
      </c>
      <c r="AP54" s="11">
        <v>1.0072000000000001</v>
      </c>
      <c r="AQ54" s="11">
        <v>2.0000000000000001E-4</v>
      </c>
      <c r="AR54" s="11">
        <v>61.359699999999997</v>
      </c>
      <c r="AS54" s="11">
        <v>2.6599999999999999E-2</v>
      </c>
      <c r="AT54" s="11">
        <v>1.0073000000000001</v>
      </c>
      <c r="AU54" s="11">
        <v>4.0000000000000002E-4</v>
      </c>
      <c r="AV54" s="11">
        <v>79.177300000000002</v>
      </c>
      <c r="AW54" s="11">
        <v>3.9199999999999999E-2</v>
      </c>
      <c r="AX54" s="11">
        <v>1.0072000000000001</v>
      </c>
      <c r="AY54" s="11">
        <v>5.0000000000000001E-4</v>
      </c>
      <c r="AZ54" s="25">
        <v>0.73624720547425526</v>
      </c>
      <c r="BA54" s="25">
        <v>1.2903795161971132</v>
      </c>
      <c r="BB54" s="25">
        <v>0.12678227086105442</v>
      </c>
      <c r="BC54" s="25">
        <v>0.18949920942731346</v>
      </c>
      <c r="BD54" s="25">
        <v>12.335359044005841</v>
      </c>
      <c r="BE54" s="27"/>
    </row>
  </sheetData>
  <autoFilter ref="B9:BB54" xr:uid="{133F32C8-F902-4D75-9058-F1749C553573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29B6-5F41-41B8-81B9-B46E611D4EA0}">
  <sheetPr codeName="Sheet7"/>
  <dimension ref="A1:BZ54"/>
  <sheetViews>
    <sheetView topLeftCell="AP9" workbookViewId="0">
      <selection activeCell="BE43" sqref="BE43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276</v>
      </c>
      <c r="C10" s="10">
        <v>10.266</v>
      </c>
      <c r="D10" s="10">
        <v>276.42775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30.5</v>
      </c>
      <c r="Q10" s="24">
        <v>0.9</v>
      </c>
      <c r="R10" s="24">
        <v>3.47</v>
      </c>
      <c r="S10" s="24">
        <v>46.8</v>
      </c>
      <c r="T10" s="24">
        <v>136.38</v>
      </c>
      <c r="U10" s="10">
        <v>4</v>
      </c>
      <c r="V10" s="10">
        <v>0</v>
      </c>
      <c r="W10" s="10">
        <v>1</v>
      </c>
      <c r="X10" s="10">
        <v>1</v>
      </c>
      <c r="Y10" s="10">
        <v>4</v>
      </c>
      <c r="Z10" s="10">
        <v>4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2.6412</v>
      </c>
      <c r="AK10" s="10">
        <v>8.9399999999999993E-2</v>
      </c>
      <c r="AL10" s="11">
        <v>8.0100000000000005E-2</v>
      </c>
      <c r="AM10" s="11">
        <v>2.7000000000000001E-3</v>
      </c>
      <c r="AN10" s="11">
        <v>2.3121</v>
      </c>
      <c r="AO10" s="11">
        <v>0.183</v>
      </c>
      <c r="AP10" s="11">
        <v>0.1772</v>
      </c>
      <c r="AQ10" s="11">
        <v>1.4E-2</v>
      </c>
      <c r="AR10" s="11">
        <v>5.0574000000000003</v>
      </c>
      <c r="AS10" s="11">
        <v>0.11260000000000001</v>
      </c>
      <c r="AT10" s="11">
        <v>8.0199999999999994E-2</v>
      </c>
      <c r="AU10" s="11">
        <v>1.8E-3</v>
      </c>
      <c r="AV10" s="11">
        <v>25.257400000000001</v>
      </c>
      <c r="AW10" s="11">
        <v>2.1507000000000001</v>
      </c>
      <c r="AX10" s="11">
        <v>0.30270000000000002</v>
      </c>
      <c r="AY10" s="11">
        <v>2.58E-2</v>
      </c>
      <c r="AZ10" s="11">
        <v>0.26151281516982711</v>
      </c>
      <c r="BA10" s="11">
        <v>3.7743142144638409</v>
      </c>
      <c r="BB10" s="11">
        <v>0.58109166884303998</v>
      </c>
      <c r="BC10" s="11">
        <v>0.37801563030920837</v>
      </c>
      <c r="BD10" s="11">
        <v>0.16313313373153437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0.103778125</v>
      </c>
      <c r="BJ10" s="4">
        <f>DSTDEV(PlotSort,"PhxRed",$BI$35:$BI$38)/SQRT($BH10)</f>
        <v>3.0666709068807555E-3</v>
      </c>
      <c r="BK10" s="4">
        <f>DAVERAGE(PlotSort,"PhxRedEdge",$BI$35:$BI$38)</f>
        <v>0.200446875</v>
      </c>
      <c r="BL10" s="4">
        <f>DSTDEV(PlotSort,"PhxRedEdge",$BI$35:$BI$38)/SQRT($BH10)</f>
        <v>2.6217260088775489E-3</v>
      </c>
      <c r="BM10" s="4">
        <f>DAVERAGE(PlotSort,"TMRed",$BI$35:$BI$38)</f>
        <v>0.10292812500000001</v>
      </c>
      <c r="BN10" s="4">
        <f>DSTDEV(PlotSort,"TMRed",$BI$35:$BI$38)/SQRT($BH10)</f>
        <v>2.9762813531392152E-3</v>
      </c>
      <c r="BO10" s="4">
        <f>DAVERAGE(PlotSort,"TMNIR",$BI$35:$BI$38)</f>
        <v>0.3187875</v>
      </c>
      <c r="BP10" s="4">
        <f>DSTDEV(PlotSort,"TMNIR",$BI$35:$BI$38)/SQRT($BH10)</f>
        <v>2.711842123283157E-3</v>
      </c>
      <c r="BQ10" s="4">
        <f>DAVERAGE(PlotSort,"NDRE",$BI$35:$BI$38)</f>
        <v>0.22851597188647116</v>
      </c>
      <c r="BR10" s="4">
        <f>DSTDEV(PlotSort,"NDRE",$BI$35:$BI$38)/SQRT($BH10)</f>
        <v>4.1455649281401316E-3</v>
      </c>
      <c r="BS10" s="4">
        <f>DAVERAGE(PlotSort,"rvi",$BI$35:$BI$38)</f>
        <v>3.1789922560438564</v>
      </c>
      <c r="BT10" s="4">
        <f>DSTDEV(PlotSort,"rvi",$BI$35:$BI$38)/SQRT($BH10)</f>
        <v>9.74555396551431E-2</v>
      </c>
      <c r="BU10" s="17">
        <f>DAVERAGE(PlotSort,"ndvi",$BI$35:$BI$38)</f>
        <v>0.51398654837334201</v>
      </c>
      <c r="BV10" s="4">
        <f>DSTDEV(PlotSort,"ndvi",$BI$35:$BI$38)/SQRT($BH10)</f>
        <v>1.0483670308797507E-2</v>
      </c>
      <c r="BW10" s="17">
        <f>DAVERAGE(PlotSort,"SAVI",$BI$35:$BI$38)</f>
        <v>0.35163656730756687</v>
      </c>
      <c r="BX10" s="4">
        <f>DSTDEV(PlotSort,"SAVI",$BI$35:$BI$38)/SQRT($BH10)</f>
        <v>6.0922286303199099E-3</v>
      </c>
      <c r="BY10" s="17">
        <f>DAVERAGE(PlotSort,"CCCI",$BI$35:$BI$38)</f>
        <v>0.15531534518893586</v>
      </c>
      <c r="BZ10" s="4">
        <f>DSTDEV(PlotSort,"CCCI",$BI$35:$BI$38)/SQRT($BH10)</f>
        <v>1.5671763706236387E-2</v>
      </c>
    </row>
    <row r="11" spans="1:78" ht="13.5" customHeight="1" x14ac:dyDescent="0.2">
      <c r="B11" s="10">
        <v>276</v>
      </c>
      <c r="C11" s="10">
        <v>10.257999999999999</v>
      </c>
      <c r="D11" s="10">
        <v>276.42741999999998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30.5</v>
      </c>
      <c r="Q11" s="24">
        <v>0.9</v>
      </c>
      <c r="R11" s="24">
        <v>3.47</v>
      </c>
      <c r="S11" s="24">
        <v>46.87</v>
      </c>
      <c r="T11" s="24">
        <v>136.24</v>
      </c>
      <c r="U11" s="10">
        <v>4</v>
      </c>
      <c r="V11" s="10">
        <v>0</v>
      </c>
      <c r="W11" s="10">
        <v>1</v>
      </c>
      <c r="X11" s="10">
        <v>1</v>
      </c>
      <c r="Y11" s="10">
        <v>4</v>
      </c>
      <c r="Z11" s="10">
        <v>4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2.6562000000000001</v>
      </c>
      <c r="AK11" s="10">
        <v>7.1499999999999994E-2</v>
      </c>
      <c r="AL11" s="11">
        <v>8.09E-2</v>
      </c>
      <c r="AM11" s="11">
        <v>2.2000000000000001E-3</v>
      </c>
      <c r="AN11" s="11">
        <v>2.2734000000000001</v>
      </c>
      <c r="AO11" s="11">
        <v>5.11E-2</v>
      </c>
      <c r="AP11" s="11">
        <v>0.17510000000000001</v>
      </c>
      <c r="AQ11" s="11">
        <v>3.8999999999999998E-3</v>
      </c>
      <c r="AR11" s="11">
        <v>5.1055999999999999</v>
      </c>
      <c r="AS11" s="11">
        <v>0.31919999999999998</v>
      </c>
      <c r="AT11" s="11">
        <v>8.1299999999999997E-2</v>
      </c>
      <c r="AU11" s="11">
        <v>5.1000000000000004E-3</v>
      </c>
      <c r="AV11" s="11">
        <v>23.92</v>
      </c>
      <c r="AW11" s="11">
        <v>0.33069999999999999</v>
      </c>
      <c r="AX11" s="11">
        <v>0.28820000000000001</v>
      </c>
      <c r="AY11" s="11">
        <v>4.0000000000000001E-3</v>
      </c>
      <c r="AZ11" s="11">
        <v>0.2441182818907835</v>
      </c>
      <c r="BA11" s="11">
        <v>3.5448954489544899</v>
      </c>
      <c r="BB11" s="11">
        <v>0.55994587280108266</v>
      </c>
      <c r="BC11" s="11">
        <v>0.3569292696952272</v>
      </c>
      <c r="BD11" s="11">
        <v>0.10460164522357503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0.10663750000000001</v>
      </c>
      <c r="BJ11" s="4">
        <f>DSTDEV(PlotSort,"PhxRed",$BI$31:$BI$32)/SQRT($BH11)</f>
        <v>4.6676892480826656E-3</v>
      </c>
      <c r="BK11" s="4">
        <f>DAVERAGE(PlotSort,"PhxRedEdge",$BI$31:$BI$32)</f>
        <v>0.20011874999999998</v>
      </c>
      <c r="BL11" s="4">
        <f>DSTDEV(PlotSort,"PhxRedEdge",$BI$31:$BI$32)/SQRT($BH11)</f>
        <v>4.1930718527709498E-3</v>
      </c>
      <c r="BM11" s="4">
        <f>DAVERAGE(PlotSort,"TMRed",$BI$31:$BI$32)</f>
        <v>0.10590624999999999</v>
      </c>
      <c r="BN11" s="4">
        <f>DSTDEV(PlotSort,"TMRed",$BI$31:$BI$32)/SQRT($BH11)</f>
        <v>4.6230533628580702E-3</v>
      </c>
      <c r="BO11" s="4">
        <f>DAVERAGE(PlotSort,"TMNIR",$BI$31:$BI$32)</f>
        <v>0.31485624999999995</v>
      </c>
      <c r="BP11" s="4">
        <f>DSTDEV(PlotSort,"TMNIR",$BI$31:$BI$32)/SQRT($BH11)</f>
        <v>3.9788185929787419E-3</v>
      </c>
      <c r="BQ11" s="4">
        <f>DAVERAGE(PlotSort,"NDRE",$BI$31:$BI$32)</f>
        <v>0.22369234567168866</v>
      </c>
      <c r="BR11" s="4">
        <f>DSTDEV(PlotSort,"NDRE",$BI$31:$BI$32)/SQRT($BH11)</f>
        <v>5.8616631607883232E-3</v>
      </c>
      <c r="BS11" s="4">
        <f>DAVERAGE(PlotSort,"rvi",$BI$31:$BI$32)</f>
        <v>3.0501150303699376</v>
      </c>
      <c r="BT11" s="4">
        <f>DSTDEV(PlotSort,"rvi",$BI$31:$BI$32)/SQRT($BH11)</f>
        <v>0.12253345190009172</v>
      </c>
      <c r="BU11" s="17">
        <f>DAVERAGE(PlotSort,"ndvi",$BI$31:$BI$32)</f>
        <v>0.49946454566127813</v>
      </c>
      <c r="BV11" s="4">
        <f>DSTDEV(PlotSort,"ndvi",$BI$31:$BI$32)/SQRT($BH11)</f>
        <v>1.4900151747406802E-2</v>
      </c>
      <c r="BW11" s="17">
        <f>DAVERAGE(PlotSort,"SAVI",$BI$31:$BI$32)</f>
        <v>0.34088242675980146</v>
      </c>
      <c r="BX11" s="4">
        <f>DSTDEV(PlotSort,"SAVI",$BI$31:$BI$32)/SQRT($BH11)</f>
        <v>8.0791959365764561E-3</v>
      </c>
      <c r="BY11" s="17">
        <f>DAVERAGE(PlotSort,"CCCI",$BI$31:$BI$32)</f>
        <v>0.17246763692623068</v>
      </c>
      <c r="BZ11" s="4">
        <f>DSTDEV(PlotSort,"CCCI",$BI$31:$BI$32)/SQRT($BH11)</f>
        <v>2.2839651774239984E-2</v>
      </c>
    </row>
    <row r="12" spans="1:78" ht="13.5" customHeight="1" x14ac:dyDescent="0.2">
      <c r="B12" s="10">
        <v>276</v>
      </c>
      <c r="C12" s="10">
        <v>10.250999999999999</v>
      </c>
      <c r="D12" s="10">
        <v>276.42712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30.5</v>
      </c>
      <c r="Q12" s="24">
        <v>0.9</v>
      </c>
      <c r="R12" s="24">
        <v>3.47</v>
      </c>
      <c r="S12" s="24">
        <v>46.93</v>
      </c>
      <c r="T12" s="24">
        <v>136.13</v>
      </c>
      <c r="U12" s="10">
        <v>4</v>
      </c>
      <c r="V12" s="10">
        <v>0</v>
      </c>
      <c r="W12" s="10">
        <v>1</v>
      </c>
      <c r="X12" s="10">
        <v>1</v>
      </c>
      <c r="Y12" s="10">
        <v>4</v>
      </c>
      <c r="Z12" s="10">
        <v>4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2.8363</v>
      </c>
      <c r="AK12" s="10">
        <v>0.20150000000000001</v>
      </c>
      <c r="AL12" s="11">
        <v>8.6800000000000002E-2</v>
      </c>
      <c r="AM12" s="11">
        <v>6.1999999999999998E-3</v>
      </c>
      <c r="AN12" s="11">
        <v>2.5554999999999999</v>
      </c>
      <c r="AO12" s="11">
        <v>0.10630000000000001</v>
      </c>
      <c r="AP12" s="11">
        <v>0.1978</v>
      </c>
      <c r="AQ12" s="11">
        <v>8.2000000000000007E-3</v>
      </c>
      <c r="AR12" s="11">
        <v>5.4055999999999997</v>
      </c>
      <c r="AS12" s="11">
        <v>0.33210000000000001</v>
      </c>
      <c r="AT12" s="11">
        <v>8.6499999999999994E-2</v>
      </c>
      <c r="AU12" s="11">
        <v>5.3E-3</v>
      </c>
      <c r="AV12" s="11">
        <v>26.472200000000001</v>
      </c>
      <c r="AW12" s="11">
        <v>1.4893000000000001</v>
      </c>
      <c r="AX12" s="11">
        <v>0.32040000000000002</v>
      </c>
      <c r="AY12" s="11">
        <v>1.7999999999999999E-2</v>
      </c>
      <c r="AZ12" s="11">
        <v>0.23658818988807415</v>
      </c>
      <c r="BA12" s="11">
        <v>3.7040462427745671</v>
      </c>
      <c r="BB12" s="11">
        <v>0.5748341115753256</v>
      </c>
      <c r="BC12" s="11">
        <v>0.38686735031425745</v>
      </c>
      <c r="BD12" s="11">
        <v>-6.4673521879700076E-3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0.10091875</v>
      </c>
      <c r="BJ12" s="4">
        <f>DSTDEV(PlotSort,"PhxRed",$BJ$31:$BJ$32)/SQRT($BH12)</f>
        <v>3.999293882987363E-3</v>
      </c>
      <c r="BK12" s="4">
        <f>DAVERAGE(PlotSort,"PhxRedEdge",$BJ$31:$BJ$32)</f>
        <v>0.20077500000000001</v>
      </c>
      <c r="BL12" s="4">
        <f>DSTDEV(PlotSort,"PhxRedEdge",$BJ$31:$BJ$32)/SQRT($BH12)</f>
        <v>3.288471022628399E-3</v>
      </c>
      <c r="BM12" s="4">
        <f>DAVERAGE(PlotSort,"TMRed",$BJ$31:$BJ$32)</f>
        <v>9.9949999999999997E-2</v>
      </c>
      <c r="BN12" s="4">
        <f>DSTDEV(PlotSort,"TMRed",$BJ$31:$BJ$32)/SQRT($BH12)</f>
        <v>3.7495221917821439E-3</v>
      </c>
      <c r="BO12" s="4">
        <f>DAVERAGE(PlotSort,"TMNIR",$BJ$31:$BJ$32)</f>
        <v>0.32271874999999994</v>
      </c>
      <c r="BP12" s="4">
        <f>DSTDEV(PlotSort,"TMNIR",$BJ$31:$BJ$32)/SQRT($BH12)</f>
        <v>3.536278867562154E-3</v>
      </c>
      <c r="BQ12" s="4">
        <f>DAVERAGE(PlotSort,"NDRE",$BJ$31:$BJ$32)</f>
        <v>0.23333959810125346</v>
      </c>
      <c r="BR12" s="4">
        <f>DSTDEV(PlotSort,"NDRE",$BJ$31:$BJ$32)/SQRT($BH12)</f>
        <v>5.794208411131813E-3</v>
      </c>
      <c r="BS12" s="4">
        <f>DAVERAGE(PlotSort,"rvi",$BJ$31:$BJ$32)</f>
        <v>3.3078694817177761</v>
      </c>
      <c r="BT12" s="4">
        <f>DSTDEV(PlotSort,"rvi",$BJ$31:$BJ$32)/SQRT($BH12)</f>
        <v>0.14841714094051717</v>
      </c>
      <c r="BU12" s="17">
        <f>DAVERAGE(PlotSort,"ndvi",$BJ$31:$BJ$32)</f>
        <v>0.52850855108540584</v>
      </c>
      <c r="BV12" s="4">
        <f>DSTDEV(PlotSort,"ndvi",$BJ$31:$BJ$32)/SQRT($BH12)</f>
        <v>1.4288131013598644E-2</v>
      </c>
      <c r="BW12" s="17">
        <f>DAVERAGE(PlotSort,"SAVI",$BJ$31:$BJ$32)</f>
        <v>0.36239070785533234</v>
      </c>
      <c r="BX12" s="4">
        <f>DSTDEV(PlotSort,"SAVI",$BJ$31:$BJ$32)/SQRT($BH12)</f>
        <v>8.527372779652858E-3</v>
      </c>
      <c r="BY12" s="17">
        <f>DAVERAGE(PlotSort,"CCCI",$BJ$31:$BJ$32)</f>
        <v>0.13816305345164101</v>
      </c>
      <c r="BZ12" s="4">
        <f>DSTDEV(PlotSort,"CCCI",$BJ$31:$BJ$32)/SQRT($BH12)</f>
        <v>2.131401947696087E-2</v>
      </c>
    </row>
    <row r="13" spans="1:78" ht="13.5" customHeight="1" x14ac:dyDescent="0.2">
      <c r="B13" s="10">
        <v>276</v>
      </c>
      <c r="C13" s="10">
        <v>10.243</v>
      </c>
      <c r="D13" s="10">
        <v>276.42678999999998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30.5</v>
      </c>
      <c r="Q13" s="24">
        <v>0.9</v>
      </c>
      <c r="R13" s="24">
        <v>3.47</v>
      </c>
      <c r="S13" s="24">
        <v>47</v>
      </c>
      <c r="T13" s="24">
        <v>135.99</v>
      </c>
      <c r="U13" s="10">
        <v>4</v>
      </c>
      <c r="V13" s="10">
        <v>0</v>
      </c>
      <c r="W13" s="10">
        <v>1</v>
      </c>
      <c r="X13" s="10">
        <v>1</v>
      </c>
      <c r="Y13" s="10">
        <v>4</v>
      </c>
      <c r="Z13" s="10">
        <v>4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3.6379000000000001</v>
      </c>
      <c r="AK13" s="10">
        <v>0.1089</v>
      </c>
      <c r="AL13" s="11">
        <v>0.1119</v>
      </c>
      <c r="AM13" s="11">
        <v>3.3E-3</v>
      </c>
      <c r="AN13" s="11">
        <v>2.7656999999999998</v>
      </c>
      <c r="AO13" s="11">
        <v>0.2019</v>
      </c>
      <c r="AP13" s="11">
        <v>0.2152</v>
      </c>
      <c r="AQ13" s="11">
        <v>1.5699999999999999E-2</v>
      </c>
      <c r="AR13" s="11">
        <v>6.8841999999999999</v>
      </c>
      <c r="AS13" s="11">
        <v>9.4299999999999995E-2</v>
      </c>
      <c r="AT13" s="11">
        <v>0.11070000000000001</v>
      </c>
      <c r="AU13" s="11">
        <v>1.5E-3</v>
      </c>
      <c r="AV13" s="11">
        <v>27.738900000000001</v>
      </c>
      <c r="AW13" s="11">
        <v>1.4539</v>
      </c>
      <c r="AX13" s="11">
        <v>0.33750000000000002</v>
      </c>
      <c r="AY13" s="11">
        <v>1.77E-2</v>
      </c>
      <c r="AZ13" s="11">
        <v>0.22127736565948983</v>
      </c>
      <c r="BA13" s="11">
        <v>3.0487804878048781</v>
      </c>
      <c r="BB13" s="11">
        <v>0.50602409638554213</v>
      </c>
      <c r="BC13" s="11">
        <v>0.35878506644167896</v>
      </c>
      <c r="BD13" s="11">
        <v>0.1216627161156618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0.10142499999999999</v>
      </c>
      <c r="BJ13" s="4">
        <f>DSTDEV(PlotSort,"PhxRed",$BL$35:$BL$36)/SQRT($BH13)</f>
        <v>5.8176685929282324E-3</v>
      </c>
      <c r="BK13" s="4">
        <f>DAVERAGE(PlotSort,"PhxRedEdge",$BL$35:$BL$36)</f>
        <v>0.19835</v>
      </c>
      <c r="BL13" s="4">
        <f>DSTDEV(PlotSort,"PhxRedEdge",$BL$35:$BL$36)/SQRT($BH13)</f>
        <v>5.8397957400678239E-3</v>
      </c>
      <c r="BM13" s="4">
        <f>DAVERAGE(PlotSort,"TMRed",$BL$35:$BL$36)</f>
        <v>0.1000875</v>
      </c>
      <c r="BN13" s="4">
        <f>DSTDEV(PlotSort,"TMRed",$BL$35:$BL$36)/SQRT($BH13)</f>
        <v>5.7012353767783358E-3</v>
      </c>
      <c r="BO13" s="4">
        <f>DAVERAGE(PlotSort,"TMNIR",$BL$35:$BL$36)</f>
        <v>0.32001249999999998</v>
      </c>
      <c r="BP13" s="4">
        <f>DSTDEV(PlotSort,"TMNIR",$BL$35:$BL$36)/SQRT($BH13)</f>
        <v>6.3478465836848963E-3</v>
      </c>
      <c r="BQ13" s="4">
        <f>DAVERAGE(PlotSort,"NDRE",$BL$35:$BL$36)</f>
        <v>0.23536994075089535</v>
      </c>
      <c r="BR13" s="4">
        <f>DSTDEV(PlotSort,"NDRE",$BL$35:$BL$36)/SQRT($BH13)</f>
        <v>7.4289963742949355E-3</v>
      </c>
      <c r="BS13" s="4">
        <f>DAVERAGE(PlotSort,"rvi",$BL$35:$BL$36)</f>
        <v>3.2528207136069667</v>
      </c>
      <c r="BT13" s="4">
        <f>DSTDEV(PlotSort,"rvi",$BL$35:$BL$36)/SQRT($BH13)</f>
        <v>0.1492312844310425</v>
      </c>
      <c r="BU13" s="17">
        <f>DAVERAGE(PlotSort,"ndvi",$BL$35:$BL$36)</f>
        <v>0.5254615872000783</v>
      </c>
      <c r="BV13" s="4">
        <f>DSTDEV(PlotSort,"ndvi",$BL$35:$BL$36)/SQRT($BH13)</f>
        <v>1.7398562703827333E-2</v>
      </c>
      <c r="BW13" s="17">
        <f>DAVERAGE(PlotSort,"SAVI",$BL$35:$BL$36)</f>
        <v>0.35876077008568186</v>
      </c>
      <c r="BX13" s="4">
        <f>DSTDEV(PlotSort,"SAVI",$BL$35:$BL$36)/SQRT($BH13)</f>
        <v>9.7348683539431689E-3</v>
      </c>
      <c r="BY13" s="17">
        <f>DAVERAGE(PlotSort,"CCCI",$BL$35:$BL$36)</f>
        <v>0.16516431827815789</v>
      </c>
      <c r="BZ13" s="4">
        <f>DSTDEV(PlotSort,"CCCI",$BL$35:$BL$36)/SQRT($BH13)</f>
        <v>2.4223352546481849E-2</v>
      </c>
    </row>
    <row r="14" spans="1:78" ht="13.5" customHeight="1" x14ac:dyDescent="0.2">
      <c r="B14" s="10">
        <v>276</v>
      </c>
      <c r="C14" s="10">
        <v>10.234999999999999</v>
      </c>
      <c r="D14" s="10">
        <v>276.42646000000002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30.5</v>
      </c>
      <c r="Q14" s="24">
        <v>0.9</v>
      </c>
      <c r="R14" s="24">
        <v>3.47</v>
      </c>
      <c r="S14" s="24">
        <v>47.07</v>
      </c>
      <c r="T14" s="24">
        <v>135.86000000000001</v>
      </c>
      <c r="U14" s="10">
        <v>4</v>
      </c>
      <c r="V14" s="10">
        <v>0</v>
      </c>
      <c r="W14" s="10">
        <v>1</v>
      </c>
      <c r="X14" s="10">
        <v>1</v>
      </c>
      <c r="Y14" s="10">
        <v>4</v>
      </c>
      <c r="Z14" s="10">
        <v>4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3.7342</v>
      </c>
      <c r="AK14" s="10">
        <v>0.26479999999999998</v>
      </c>
      <c r="AL14" s="11">
        <v>0.1154</v>
      </c>
      <c r="AM14" s="11">
        <v>8.2000000000000007E-3</v>
      </c>
      <c r="AN14" s="11">
        <v>2.8088000000000002</v>
      </c>
      <c r="AO14" s="11">
        <v>0.16850000000000001</v>
      </c>
      <c r="AP14" s="11">
        <v>0.21970000000000001</v>
      </c>
      <c r="AQ14" s="11">
        <v>1.32E-2</v>
      </c>
      <c r="AR14" s="11">
        <v>7.0362</v>
      </c>
      <c r="AS14" s="11">
        <v>0.51359999999999995</v>
      </c>
      <c r="AT14" s="11">
        <v>0.1137</v>
      </c>
      <c r="AU14" s="11">
        <v>8.3000000000000001E-3</v>
      </c>
      <c r="AV14" s="11">
        <v>27.212599999999998</v>
      </c>
      <c r="AW14" s="11">
        <v>1.3353999999999999</v>
      </c>
      <c r="AX14" s="11">
        <v>0.33279999999999998</v>
      </c>
      <c r="AY14" s="11">
        <v>1.6299999999999999E-2</v>
      </c>
      <c r="AZ14" s="11">
        <v>0.20470588235294115</v>
      </c>
      <c r="BA14" s="11">
        <v>2.9270008795074758</v>
      </c>
      <c r="BB14" s="11">
        <v>0.49070548712206041</v>
      </c>
      <c r="BC14" s="11">
        <v>0.34722662440570523</v>
      </c>
      <c r="BD14" s="11">
        <v>3.997623760260139E-2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0.10291874999999999</v>
      </c>
      <c r="BJ14" s="4">
        <f>DSTDEV(PlotSort,"PhxRed",$BM$35:$BM$36)/SQRT($BH14)</f>
        <v>4.8557029936457316E-3</v>
      </c>
      <c r="BK14" s="4">
        <f>DAVERAGE(PlotSort,"PhxRedEdge",$BM$35:$BM$36)</f>
        <v>0.19763749999999999</v>
      </c>
      <c r="BL14" s="4">
        <f>DSTDEV(PlotSort,"PhxRedEdge",$BM$35:$BM$36)/SQRT($BH14)</f>
        <v>3.6145178908581059E-3</v>
      </c>
      <c r="BM14" s="4">
        <f>DAVERAGE(PlotSort,"TMRed",$BM$35:$BM$36)</f>
        <v>0.10246875</v>
      </c>
      <c r="BN14" s="4">
        <f>DSTDEV(PlotSort,"TMRed",$BM$35:$BM$36)/SQRT($BH14)</f>
        <v>4.6471381762507183E-3</v>
      </c>
      <c r="BO14" s="4">
        <f>DAVERAGE(PlotSort,"TMNIR",$BM$35:$BM$36)</f>
        <v>0.31471249999999995</v>
      </c>
      <c r="BP14" s="4">
        <f>DSTDEV(PlotSort,"TMNIR",$BM$35:$BM$36)/SQRT($BH14)</f>
        <v>3.537099506186768E-3</v>
      </c>
      <c r="BQ14" s="4">
        <f>DAVERAGE(PlotSort,"NDRE",$BM$35:$BM$36)</f>
        <v>0.22908518902230621</v>
      </c>
      <c r="BR14" s="4">
        <f>DSTDEV(PlotSort,"NDRE",$BM$35:$BM$36)/SQRT($BH14)</f>
        <v>6.6795767900499885E-3</v>
      </c>
      <c r="BS14" s="4">
        <f>DAVERAGE(PlotSort,"rvi",$BM$35:$BM$36)</f>
        <v>3.1798756375116275</v>
      </c>
      <c r="BT14" s="4">
        <f>DSTDEV(PlotSort,"rvi",$BM$35:$BM$36)/SQRT($BH14)</f>
        <v>0.16905200969024264</v>
      </c>
      <c r="BU14" s="17">
        <f>DAVERAGE(PlotSort,"ndvi",$BM$35:$BM$36)</f>
        <v>0.51135998905443869</v>
      </c>
      <c r="BV14" s="4">
        <f>DSTDEV(PlotSort,"ndvi",$BM$35:$BM$36)/SQRT($BH14)</f>
        <v>1.7045817564098939E-2</v>
      </c>
      <c r="BW14" s="17">
        <f>DAVERAGE(PlotSort,"SAVI",$BM$35:$BM$36)</f>
        <v>0.3476100752892522</v>
      </c>
      <c r="BX14" s="4">
        <f>DSTDEV(PlotSort,"SAVI",$BM$35:$BM$36)/SQRT($BH14)</f>
        <v>9.7284580480256309E-3</v>
      </c>
      <c r="BY14" s="17">
        <f>DAVERAGE(PlotSort,"CCCI",$BM$35:$BM$36)</f>
        <v>0.17082960207458486</v>
      </c>
      <c r="BZ14" s="4">
        <f>DSTDEV(PlotSort,"CCCI",$BM$35:$BM$36)/SQRT($BH14)</f>
        <v>1.9143260731142343E-2</v>
      </c>
    </row>
    <row r="15" spans="1:78" ht="13.5" customHeight="1" x14ac:dyDescent="0.2">
      <c r="B15" s="10">
        <v>276</v>
      </c>
      <c r="C15" s="10">
        <v>10.227</v>
      </c>
      <c r="D15" s="10">
        <v>276.42613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30.5</v>
      </c>
      <c r="Q15" s="24">
        <v>0.9</v>
      </c>
      <c r="R15" s="24">
        <v>3.47</v>
      </c>
      <c r="S15" s="24">
        <v>47.14</v>
      </c>
      <c r="T15" s="24">
        <v>135.72999999999999</v>
      </c>
      <c r="U15" s="10">
        <v>4</v>
      </c>
      <c r="V15" s="10">
        <v>0</v>
      </c>
      <c r="W15" s="10">
        <v>1</v>
      </c>
      <c r="X15" s="10">
        <v>1</v>
      </c>
      <c r="Y15" s="10">
        <v>4</v>
      </c>
      <c r="Z15" s="10">
        <v>4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2.9157999999999999</v>
      </c>
      <c r="AK15" s="10">
        <v>8.8999999999999999E-3</v>
      </c>
      <c r="AL15" s="11">
        <v>9.06E-2</v>
      </c>
      <c r="AM15" s="11">
        <v>2.9999999999999997E-4</v>
      </c>
      <c r="AN15" s="11">
        <v>2.4070999999999998</v>
      </c>
      <c r="AO15" s="11">
        <v>0.19850000000000001</v>
      </c>
      <c r="AP15" s="11">
        <v>0.1893</v>
      </c>
      <c r="AQ15" s="11">
        <v>1.5599999999999999E-2</v>
      </c>
      <c r="AR15" s="11">
        <v>5.7708000000000004</v>
      </c>
      <c r="AS15" s="11">
        <v>6.6199999999999995E-2</v>
      </c>
      <c r="AT15" s="11">
        <v>9.3700000000000006E-2</v>
      </c>
      <c r="AU15" s="11">
        <v>1.1000000000000001E-3</v>
      </c>
      <c r="AV15" s="11">
        <v>25.490400000000001</v>
      </c>
      <c r="AW15" s="11">
        <v>2.3504</v>
      </c>
      <c r="AX15" s="11">
        <v>0.31340000000000001</v>
      </c>
      <c r="AY15" s="11">
        <v>2.8899999999999999E-2</v>
      </c>
      <c r="AZ15" s="11">
        <v>0.24686691863934754</v>
      </c>
      <c r="BA15" s="11">
        <v>3.3447171824973316</v>
      </c>
      <c r="BB15" s="11">
        <v>0.53967084254482922</v>
      </c>
      <c r="BC15" s="11">
        <v>0.36330062837614374</v>
      </c>
      <c r="BD15" s="11">
        <v>0.20225884663996471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0.10784999999999999</v>
      </c>
      <c r="BJ15" s="4">
        <f>DSTDEV(PlotSort,"PhxRed",$BN$35:$BN$36)/SQRT($BH15)</f>
        <v>5.3225598030593613E-3</v>
      </c>
      <c r="BK15" s="4">
        <f>DAVERAGE(PlotSort,"PhxRedEdge",$BN$35:$BN$36)</f>
        <v>0.2081625</v>
      </c>
      <c r="BL15" s="4">
        <f>DSTDEV(PlotSort,"PhxRedEdge",$BN$35:$BN$36)/SQRT($BH15)</f>
        <v>4.5028537578168937E-3</v>
      </c>
      <c r="BM15" s="4">
        <f>DAVERAGE(PlotSort,"TMRed",$BN$35:$BN$36)</f>
        <v>0.1066875</v>
      </c>
      <c r="BN15" s="4">
        <f>DSTDEV(PlotSort,"TMRed",$BN$35:$BN$36)/SQRT($BH15)</f>
        <v>5.3504818708224626E-3</v>
      </c>
      <c r="BO15" s="4">
        <f>DAVERAGE(PlotSort,"TMNIR",$BN$35:$BN$36)</f>
        <v>0.32571250000000007</v>
      </c>
      <c r="BP15" s="4">
        <f>DSTDEV(PlotSort,"TMNIR",$BN$35:$BN$36)/SQRT($BH15)</f>
        <v>4.9546672621449978E-3</v>
      </c>
      <c r="BQ15" s="4">
        <f>DAVERAGE(PlotSort,"NDRE",$BN$35:$BN$36)</f>
        <v>0.22052356875037646</v>
      </c>
      <c r="BR15" s="4">
        <f>DSTDEV(PlotSort,"NDRE",$BN$35:$BN$36)/SQRT($BH15)</f>
        <v>6.4883649381566755E-3</v>
      </c>
      <c r="BS15" s="4">
        <f>DAVERAGE(PlotSort,"rvi",$BN$35:$BN$36)</f>
        <v>3.1033970355452039</v>
      </c>
      <c r="BT15" s="4">
        <f>DSTDEV(PlotSort,"rvi",$BN$35:$BN$36)/SQRT($BH15)</f>
        <v>0.14797975805640803</v>
      </c>
      <c r="BU15" s="17">
        <f>DAVERAGE(PlotSort,"ndvi",$BN$35:$BN$36)</f>
        <v>0.50776462818441215</v>
      </c>
      <c r="BV15" s="4">
        <f>DSTDEV(PlotSort,"ndvi",$BN$35:$BN$36)/SQRT($BH15)</f>
        <v>1.9304171766777303E-2</v>
      </c>
      <c r="BW15" s="17">
        <f>DAVERAGE(PlotSort,"SAVI",$BN$35:$BN$36)</f>
        <v>0.35256534856608135</v>
      </c>
      <c r="BX15" s="4">
        <f>DSTDEV(PlotSort,"SAVI",$BN$35:$BN$36)/SQRT($BH15)</f>
        <v>1.2045083598026385E-2</v>
      </c>
      <c r="BY15" s="17">
        <f>DAVERAGE(PlotSort,"CCCI",$BN$35:$BN$36)</f>
        <v>0.11443785832841578</v>
      </c>
      <c r="BZ15" s="4">
        <f>DSTDEV(PlotSort,"CCCI",$BN$35:$BN$36)/SQRT($BH15)</f>
        <v>4.3267001433333285E-2</v>
      </c>
    </row>
    <row r="16" spans="1:78" ht="13.5" customHeight="1" x14ac:dyDescent="0.2">
      <c r="B16" s="10">
        <v>276</v>
      </c>
      <c r="C16" s="10">
        <v>10.218</v>
      </c>
      <c r="D16" s="10">
        <v>276.42574999999999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30.5</v>
      </c>
      <c r="Q16" s="24">
        <v>0.9</v>
      </c>
      <c r="R16" s="24">
        <v>3.47</v>
      </c>
      <c r="S16" s="24">
        <v>47.22</v>
      </c>
      <c r="T16" s="24">
        <v>135.58000000000001</v>
      </c>
      <c r="U16" s="10">
        <v>4</v>
      </c>
      <c r="V16" s="10">
        <v>0</v>
      </c>
      <c r="W16" s="10">
        <v>1</v>
      </c>
      <c r="X16" s="10">
        <v>1</v>
      </c>
      <c r="Y16" s="10">
        <v>4</v>
      </c>
      <c r="Z16" s="10">
        <v>4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3.1225000000000001</v>
      </c>
      <c r="AK16" s="10">
        <v>0.18360000000000001</v>
      </c>
      <c r="AL16" s="11">
        <v>9.7500000000000003E-2</v>
      </c>
      <c r="AM16" s="11">
        <v>5.7000000000000002E-3</v>
      </c>
      <c r="AN16" s="11">
        <v>2.4885000000000002</v>
      </c>
      <c r="AO16" s="11">
        <v>9.7299999999999998E-2</v>
      </c>
      <c r="AP16" s="11">
        <v>0.19689999999999999</v>
      </c>
      <c r="AQ16" s="11">
        <v>7.7000000000000002E-3</v>
      </c>
      <c r="AR16" s="11">
        <v>5.9634</v>
      </c>
      <c r="AS16" s="11">
        <v>0.34370000000000001</v>
      </c>
      <c r="AT16" s="11">
        <v>9.74E-2</v>
      </c>
      <c r="AU16" s="11">
        <v>5.5999999999999999E-3</v>
      </c>
      <c r="AV16" s="11">
        <v>25.197099999999999</v>
      </c>
      <c r="AW16" s="11">
        <v>0.3931</v>
      </c>
      <c r="AX16" s="11">
        <v>0.31169999999999998</v>
      </c>
      <c r="AY16" s="11">
        <v>4.8999999999999998E-3</v>
      </c>
      <c r="AZ16" s="11">
        <v>0.22571765631144317</v>
      </c>
      <c r="BA16" s="11">
        <v>3.2002053388090346</v>
      </c>
      <c r="BB16" s="11">
        <v>0.52383280371547303</v>
      </c>
      <c r="BC16" s="11">
        <v>0.35359146408535913</v>
      </c>
      <c r="BD16" s="11">
        <v>9.016707979995392E-2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0.11199375</v>
      </c>
      <c r="BJ16" s="4">
        <f>DSTDEV(PlotSort,"PhxRed",$BK$31:$BK$32)/SQRT($BH16)</f>
        <v>3.7659933256933191E-3</v>
      </c>
      <c r="BK16" s="4">
        <f>DAVERAGE(PlotSort,"PhxRedEdge",$BK$31:$BK$32)</f>
        <v>0.20780000000000001</v>
      </c>
      <c r="BL16" s="4">
        <f>DSTDEV(PlotSort,"PhxRedEdge",$BK$31:$BK$32)/SQRT($BH16)</f>
        <v>3.4785174044890638E-3</v>
      </c>
      <c r="BM16" s="4">
        <f>DAVERAGE(PlotSort,"TMRed",$BK$31:$BK$32)</f>
        <v>0.11110624999999999</v>
      </c>
      <c r="BN16" s="4">
        <f>DSTDEV(PlotSort,"TMRed",$BK$31:$BK$32)/SQRT($BH16)</f>
        <v>3.7337142895290608E-3</v>
      </c>
      <c r="BO16" s="4">
        <f>DAVERAGE(PlotSort,"TMNIR",$BK$31:$BK$32)</f>
        <v>0.32146249999999998</v>
      </c>
      <c r="BP16" s="4">
        <f>DSTDEV(PlotSort,"TMNIR",$BK$31:$BK$32)/SQRT($BH16)</f>
        <v>4.3729935875400821E-3</v>
      </c>
      <c r="BQ16" s="4">
        <f>DAVERAGE(PlotSort,"NDRE",$BK$31:$BK$32)</f>
        <v>0.21506222355707541</v>
      </c>
      <c r="BR16" s="4">
        <f>DSTDEV(PlotSort,"NDRE",$BK$31:$BK$32)/SQRT($BH16)</f>
        <v>4.0979680334038791E-3</v>
      </c>
      <c r="BS16" s="4">
        <f>DAVERAGE(PlotSort,"rvi",$BK$31:$BK$32)</f>
        <v>2.9407502930016856</v>
      </c>
      <c r="BT16" s="4">
        <f>DSTDEV(PlotSort,"rvi",$BK$31:$BK$32)/SQRT($BH16)</f>
        <v>9.9882391032816695E-2</v>
      </c>
      <c r="BU16" s="17">
        <f>DAVERAGE(PlotSort,"ndvi",$BK$31:$BK$32)</f>
        <v>0.48756689513569723</v>
      </c>
      <c r="BV16" s="4">
        <f>DSTDEV(PlotSort,"ndvi",$BK$31:$BK$32)/SQRT($BH16)</f>
        <v>1.2987900386371013E-2</v>
      </c>
      <c r="BW16" s="17">
        <f>DAVERAGE(PlotSort,"SAVI",$BK$31:$BK$32)</f>
        <v>0.33845986841407028</v>
      </c>
      <c r="BX16" s="4">
        <f>DSTDEV(PlotSort,"SAVI",$BK$31:$BK$32)/SQRT($BH16)</f>
        <v>8.1046036793051331E-3</v>
      </c>
      <c r="BY16" s="17">
        <f>DAVERAGE(PlotSort,"CCCI",$BK$31:$BK$32)</f>
        <v>0.14779311682695773</v>
      </c>
      <c r="BZ16" s="4">
        <f>DSTDEV(PlotSort,"CCCI",$BK$31:$BK$32)/SQRT($BH16)</f>
        <v>2.6114694322001267E-2</v>
      </c>
    </row>
    <row r="17" spans="2:78" ht="13.5" customHeight="1" x14ac:dyDescent="0.2">
      <c r="B17" s="10">
        <v>276</v>
      </c>
      <c r="C17" s="10">
        <v>10.211</v>
      </c>
      <c r="D17" s="10">
        <v>276.42545999999999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30.5</v>
      </c>
      <c r="Q17" s="24">
        <v>0.9</v>
      </c>
      <c r="R17" s="24">
        <v>3.47</v>
      </c>
      <c r="S17" s="24">
        <v>47.28</v>
      </c>
      <c r="T17" s="24">
        <v>135.46</v>
      </c>
      <c r="U17" s="10">
        <v>4</v>
      </c>
      <c r="V17" s="10">
        <v>0</v>
      </c>
      <c r="W17" s="10">
        <v>1</v>
      </c>
      <c r="X17" s="10">
        <v>1</v>
      </c>
      <c r="Y17" s="10">
        <v>4</v>
      </c>
      <c r="Z17" s="10">
        <v>4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3.5325000000000002</v>
      </c>
      <c r="AK17" s="10">
        <v>0.06</v>
      </c>
      <c r="AL17" s="11">
        <v>0.1108</v>
      </c>
      <c r="AM17" s="11">
        <v>1.9E-3</v>
      </c>
      <c r="AN17" s="11">
        <v>2.5131000000000001</v>
      </c>
      <c r="AO17" s="11">
        <v>1.78E-2</v>
      </c>
      <c r="AP17" s="11">
        <v>0.19980000000000001</v>
      </c>
      <c r="AQ17" s="11">
        <v>1.4E-3</v>
      </c>
      <c r="AR17" s="11">
        <v>6.7192999999999996</v>
      </c>
      <c r="AS17" s="11">
        <v>0.2369</v>
      </c>
      <c r="AT17" s="11">
        <v>0.1103</v>
      </c>
      <c r="AU17" s="11">
        <v>3.8999999999999998E-3</v>
      </c>
      <c r="AV17" s="11">
        <v>24.5898</v>
      </c>
      <c r="AW17" s="11">
        <v>0.70099999999999996</v>
      </c>
      <c r="AX17" s="11">
        <v>0.30559999999999998</v>
      </c>
      <c r="AY17" s="11">
        <v>8.6999999999999994E-3</v>
      </c>
      <c r="AZ17" s="11">
        <v>0.20933913731697662</v>
      </c>
      <c r="BA17" s="11">
        <v>2.7706255666364461</v>
      </c>
      <c r="BB17" s="11">
        <v>0.46958403462370757</v>
      </c>
      <c r="BC17" s="11">
        <v>0.31984932852931541</v>
      </c>
      <c r="BD17" s="11">
        <v>0.16580808926497342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9.5562500000000009E-2</v>
      </c>
      <c r="BJ17" s="4">
        <f>DSTDEV(PlotSort,"PhxRed",$BL$31:$BL$32)/SQRT($BH17)</f>
        <v>3.9610065534743206E-3</v>
      </c>
      <c r="BK17" s="4">
        <f>DAVERAGE(PlotSort,"PhxRedEdge",$BL$31:$BL$32)</f>
        <v>0.19309374999999998</v>
      </c>
      <c r="BL17" s="4">
        <f>DSTDEV(PlotSort,"PhxRedEdge",$BL$31:$BL$32)/SQRT($BH17)</f>
        <v>3.016792843816095E-3</v>
      </c>
      <c r="BM17" s="4">
        <f>DAVERAGE(PlotSort,"TMRed",$BL$31:$BL$32)</f>
        <v>9.4750000000000001E-2</v>
      </c>
      <c r="BN17" s="4">
        <f>DSTDEV(PlotSort,"TMRed",$BL$31:$BL$32)/SQRT($BH17)</f>
        <v>3.7088969609126079E-3</v>
      </c>
      <c r="BO17" s="4">
        <f>DAVERAGE(PlotSort,"TMNIR",$BL$31:$BL$32)</f>
        <v>0.31611250000000002</v>
      </c>
      <c r="BP17" s="4">
        <f>DSTDEV(PlotSort,"TMNIR",$BL$31:$BL$32)/SQRT($BH17)</f>
        <v>3.2124351485023537E-3</v>
      </c>
      <c r="BQ17" s="4">
        <f>DAVERAGE(PlotSort,"NDRE",$BL$31:$BL$32)</f>
        <v>0.24196972021586668</v>
      </c>
      <c r="BR17" s="4">
        <f>DSTDEV(PlotSort,"NDRE",$BL$31:$BL$32)/SQRT($BH17)</f>
        <v>5.4869974381200207E-3</v>
      </c>
      <c r="BS17" s="4">
        <f>DAVERAGE(PlotSort,"rvi",$BL$31:$BL$32)</f>
        <v>3.4172342190860281</v>
      </c>
      <c r="BT17" s="4">
        <f>DSTDEV(PlotSort,"rvi",$BL$31:$BL$32)/SQRT($BH17)</f>
        <v>0.14735088519191045</v>
      </c>
      <c r="BU17" s="17">
        <f>DAVERAGE(PlotSort,"ndvi",$BL$31:$BL$32)</f>
        <v>0.54040620161098685</v>
      </c>
      <c r="BV17" s="4">
        <f>DSTDEV(PlotSort,"ndvi",$BL$31:$BL$32)/SQRT($BH17)</f>
        <v>1.3875579924965716E-2</v>
      </c>
      <c r="BW17" s="17">
        <f>DAVERAGE(PlotSort,"SAVI",$BL$31:$BL$32)</f>
        <v>0.36481326620106347</v>
      </c>
      <c r="BX17" s="4">
        <f>DSTDEV(PlotSort,"SAVI",$BL$31:$BL$32)/SQRT($BH17)</f>
        <v>8.0358599663206045E-3</v>
      </c>
      <c r="BY17" s="17">
        <f>DAVERAGE(PlotSort,"CCCI",$BL$31:$BL$32)</f>
        <v>0.16283757355091399</v>
      </c>
      <c r="BZ17" s="4">
        <f>DSTDEV(PlotSort,"CCCI",$BL$31:$BL$32)/SQRT($BH17)</f>
        <v>1.8045557686296329E-2</v>
      </c>
    </row>
    <row r="18" spans="2:78" ht="13.5" customHeight="1" x14ac:dyDescent="0.2">
      <c r="B18" s="10">
        <v>276</v>
      </c>
      <c r="C18" s="10">
        <v>10.281000000000001</v>
      </c>
      <c r="D18" s="10">
        <v>276.42838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30.5</v>
      </c>
      <c r="Q18" s="24">
        <v>0.9</v>
      </c>
      <c r="R18" s="24">
        <v>3.47</v>
      </c>
      <c r="S18" s="24">
        <v>46.67</v>
      </c>
      <c r="T18" s="24">
        <v>136.63</v>
      </c>
      <c r="U18" s="10">
        <v>4</v>
      </c>
      <c r="V18" s="10">
        <v>0</v>
      </c>
      <c r="W18" s="10">
        <v>1</v>
      </c>
      <c r="X18" s="10">
        <v>1</v>
      </c>
      <c r="Y18" s="10">
        <v>4</v>
      </c>
      <c r="Z18" s="10">
        <v>4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3.6109</v>
      </c>
      <c r="AK18" s="10">
        <v>6.8900000000000003E-2</v>
      </c>
      <c r="AL18" s="11">
        <v>0.1085</v>
      </c>
      <c r="AM18" s="11">
        <v>2.0999999999999999E-3</v>
      </c>
      <c r="AN18" s="11">
        <v>2.9186999999999999</v>
      </c>
      <c r="AO18" s="11">
        <v>2.0199999999999999E-2</v>
      </c>
      <c r="AP18" s="11">
        <v>0.2215</v>
      </c>
      <c r="AQ18" s="11">
        <v>1.5E-3</v>
      </c>
      <c r="AR18" s="11">
        <v>6.9020999999999999</v>
      </c>
      <c r="AS18" s="11">
        <v>0.1167</v>
      </c>
      <c r="AT18" s="11">
        <v>0.1084</v>
      </c>
      <c r="AU18" s="11">
        <v>1.8E-3</v>
      </c>
      <c r="AV18" s="11">
        <v>29.290600000000001</v>
      </c>
      <c r="AW18" s="11">
        <v>0.32240000000000002</v>
      </c>
      <c r="AX18" s="11">
        <v>0.34770000000000001</v>
      </c>
      <c r="AY18" s="11">
        <v>3.8E-3</v>
      </c>
      <c r="AZ18" s="11">
        <v>0.22171468728039354</v>
      </c>
      <c r="BA18" s="11">
        <v>3.2075645756457565</v>
      </c>
      <c r="BB18" s="11">
        <v>0.52466564349923261</v>
      </c>
      <c r="BC18" s="11">
        <v>0.37543144022591785</v>
      </c>
      <c r="BD18" s="11">
        <v>5.405299412092545E-2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9.4931250000000009E-2</v>
      </c>
      <c r="BJ18" s="4">
        <f>DSTDEV(PlotSort,"PhxRed",$BJ$35:$BJ$36)/SQRT($BH18)</f>
        <v>3.832467859726082E-3</v>
      </c>
      <c r="BK18" s="4">
        <f>DAVERAGE(PlotSort,"PhxRedEdge",$BJ$35:$BJ$36)</f>
        <v>0.19474375000000002</v>
      </c>
      <c r="BL18" s="4">
        <f>DSTDEV(PlotSort,"PhxRedEdge",$BJ$35:$BJ$36)/SQRT($BH18)</f>
        <v>3.9030113240718805E-3</v>
      </c>
      <c r="BM18" s="4">
        <f>DAVERAGE(PlotSort,"TMRed",$BJ$35:$BJ$36)</f>
        <v>9.4693749999999993E-2</v>
      </c>
      <c r="BN18" s="4">
        <f>DSTDEV(PlotSort,"TMRed",$BJ$35:$BJ$36)/SQRT($BH18)</f>
        <v>3.7069132346423742E-3</v>
      </c>
      <c r="BO18" s="4">
        <f>DAVERAGE(PlotSort,"TMNIR",$BJ$35:$BJ$36)</f>
        <v>0.31548125000000005</v>
      </c>
      <c r="BP18" s="4">
        <f>DSTDEV(PlotSort,"TMNIR",$BJ$35:$BJ$36)/SQRT($BH18)</f>
        <v>4.0263322717455901E-3</v>
      </c>
      <c r="BQ18" s="4">
        <f>DAVERAGE(PlotSort,"NDRE",$BJ$35:$BJ$36)</f>
        <v>0.23734784017741994</v>
      </c>
      <c r="BR18" s="4">
        <f>DSTDEV(PlotSort,"NDRE",$BJ$35:$BJ$36)/SQRT($BH18)</f>
        <v>5.5187743230288274E-3</v>
      </c>
      <c r="BS18" s="4">
        <f>DAVERAGE(PlotSort,"rvi",$BJ$35:$BJ$36)</f>
        <v>3.4062156407704993</v>
      </c>
      <c r="BT18" s="4">
        <f>DSTDEV(PlotSort,"rvi",$BJ$35:$BJ$36)/SQRT($BH18)</f>
        <v>0.14026360059621526</v>
      </c>
      <c r="BU18" s="17">
        <f>DAVERAGE(PlotSort,"ndvi",$BJ$35:$BJ$36)</f>
        <v>0.54013805332757958</v>
      </c>
      <c r="BV18" s="4">
        <f>DSTDEV(PlotSort,"ndvi",$BJ$35:$BJ$36)/SQRT($BH18)</f>
        <v>1.2663815498955878E-2</v>
      </c>
      <c r="BW18" s="17">
        <f>DAVERAGE(PlotSort,"SAVI",$BJ$35:$BJ$36)</f>
        <v>0.36408604087393348</v>
      </c>
      <c r="BX18" s="4">
        <f>DSTDEV(PlotSort,"SAVI",$BJ$35:$BJ$36)/SQRT($BH18)</f>
        <v>6.9801156628570447E-3</v>
      </c>
      <c r="BY18" s="17">
        <f>DAVERAGE(PlotSort,"CCCI",$BJ$35:$BJ$36)</f>
        <v>0.12516868713213206</v>
      </c>
      <c r="BZ18" s="4">
        <f>DSTDEV(PlotSort,"CCCI",$BJ$35:$BJ$36)/SQRT($BH18)</f>
        <v>1.8327362557502308E-2</v>
      </c>
    </row>
    <row r="19" spans="2:78" ht="13.5" customHeight="1" x14ac:dyDescent="0.2">
      <c r="B19" s="10">
        <v>276</v>
      </c>
      <c r="C19" s="10">
        <v>10.295999999999999</v>
      </c>
      <c r="D19" s="10">
        <v>276.42899999999997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30.5</v>
      </c>
      <c r="Q19" s="24">
        <v>0.9</v>
      </c>
      <c r="R19" s="24">
        <v>3.47</v>
      </c>
      <c r="S19" s="24">
        <v>46.54</v>
      </c>
      <c r="T19" s="24">
        <v>136.88</v>
      </c>
      <c r="U19" s="10">
        <v>4</v>
      </c>
      <c r="V19" s="10">
        <v>0</v>
      </c>
      <c r="W19" s="10">
        <v>1</v>
      </c>
      <c r="X19" s="10">
        <v>1</v>
      </c>
      <c r="Y19" s="10">
        <v>4</v>
      </c>
      <c r="Z19" s="10">
        <v>4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2.0996999999999999</v>
      </c>
      <c r="AK19" s="10">
        <v>1.1000000000000001E-3</v>
      </c>
      <c r="AL19" s="11">
        <v>6.25E-2</v>
      </c>
      <c r="AM19" s="11">
        <v>0</v>
      </c>
      <c r="AN19" s="11">
        <v>2.3832</v>
      </c>
      <c r="AO19" s="11">
        <v>3.3099999999999997E-2</v>
      </c>
      <c r="AP19" s="11">
        <v>0.17910000000000001</v>
      </c>
      <c r="AQ19" s="11">
        <v>2.5000000000000001E-3</v>
      </c>
      <c r="AR19" s="11">
        <v>4.0980999999999996</v>
      </c>
      <c r="AS19" s="11">
        <v>7.8700000000000006E-2</v>
      </c>
      <c r="AT19" s="11">
        <v>6.3799999999999996E-2</v>
      </c>
      <c r="AU19" s="11">
        <v>1.1999999999999999E-3</v>
      </c>
      <c r="AV19" s="11">
        <v>27.6328</v>
      </c>
      <c r="AW19" s="11">
        <v>8.3199999999999996E-2</v>
      </c>
      <c r="AX19" s="11">
        <v>0.32490000000000002</v>
      </c>
      <c r="AY19" s="11">
        <v>1E-3</v>
      </c>
      <c r="AZ19" s="11">
        <v>0.28928571428571431</v>
      </c>
      <c r="BA19" s="11">
        <v>5.0924764890282139</v>
      </c>
      <c r="BB19" s="11">
        <v>0.67172626704399274</v>
      </c>
      <c r="BC19" s="11">
        <v>0.44069989872847976</v>
      </c>
      <c r="BD19" s="11">
        <v>6.0796256458081933E-2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0.11262500000000002</v>
      </c>
      <c r="BJ19" s="4">
        <f>DSTDEV(PlotSort,"PhxRed",$BK$35:$BK$36)/SQRT($BH19)</f>
        <v>3.7078801221182866E-3</v>
      </c>
      <c r="BK19" s="4">
        <f>DAVERAGE(PlotSort,"PhxRedEdge",$BK$35:$BK$36)</f>
        <v>0.20615</v>
      </c>
      <c r="BL19" s="4">
        <f>DSTDEV(PlotSort,"PhxRedEdge",$BK$35:$BK$36)/SQRT($BH19)</f>
        <v>2.9732137494637013E-3</v>
      </c>
      <c r="BM19" s="4">
        <f>DAVERAGE(PlotSort,"TMRed",$BK$35:$BK$36)</f>
        <v>0.11116250000000001</v>
      </c>
      <c r="BN19" s="4">
        <f>DSTDEV(PlotSort,"TMRed",$BK$35:$BK$36)/SQRT($BH19)</f>
        <v>3.7191718948353584E-3</v>
      </c>
      <c r="BO19" s="4">
        <f>DAVERAGE(PlotSort,"TMNIR",$BK$35:$BK$36)</f>
        <v>0.32209375000000001</v>
      </c>
      <c r="BP19" s="4">
        <f>DSTDEV(PlotSort,"TMNIR",$BK$35:$BK$36)/SQRT($BH19)</f>
        <v>3.567637742610649E-3</v>
      </c>
      <c r="BQ19" s="4">
        <f>DAVERAGE(PlotSort,"NDRE",$BK$35:$BK$36)</f>
        <v>0.21968410359552212</v>
      </c>
      <c r="BR19" s="4">
        <f>DSTDEV(PlotSort,"NDRE",$BK$35:$BK$36)/SQRT($BH19)</f>
        <v>5.4933722861116594E-3</v>
      </c>
      <c r="BS19" s="4">
        <f>DAVERAGE(PlotSort,"rvi",$BK$35:$BK$36)</f>
        <v>2.9517688713172143</v>
      </c>
      <c r="BT19" s="4">
        <f>DSTDEV(PlotSort,"rvi",$BK$35:$BK$36)/SQRT($BH19)</f>
        <v>0.11268865635634341</v>
      </c>
      <c r="BU19" s="17">
        <f>DAVERAGE(PlotSort,"ndvi",$BK$35:$BK$36)</f>
        <v>0.48783504341910428</v>
      </c>
      <c r="BV19" s="4">
        <f>DSTDEV(PlotSort,"ndvi",$BK$35:$BK$36)/SQRT($BH19)</f>
        <v>1.4238140110946191E-2</v>
      </c>
      <c r="BW19" s="17">
        <f>DAVERAGE(PlotSort,"SAVI",$BK$35:$BK$36)</f>
        <v>0.33918709374120026</v>
      </c>
      <c r="BX19" s="4">
        <f>DSTDEV(PlotSort,"SAVI",$BK$35:$BK$36)/SQRT($BH19)</f>
        <v>9.166375060517977E-3</v>
      </c>
      <c r="BY19" s="17">
        <f>DAVERAGE(PlotSort,"CCCI",$BK$35:$BK$36)</f>
        <v>0.18546200324573964</v>
      </c>
      <c r="BZ19" s="4">
        <f>DSTDEV(PlotSort,"CCCI",$BK$35:$BK$36)/SQRT($BH19)</f>
        <v>2.3624046727116751E-2</v>
      </c>
    </row>
    <row r="20" spans="2:78" ht="13.5" customHeight="1" x14ac:dyDescent="0.2">
      <c r="B20" s="10">
        <v>276</v>
      </c>
      <c r="C20" s="10">
        <v>10.304</v>
      </c>
      <c r="D20" s="10">
        <v>276.42932999999999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30.5</v>
      </c>
      <c r="Q20" s="24">
        <v>0.9</v>
      </c>
      <c r="R20" s="24">
        <v>3.47</v>
      </c>
      <c r="S20" s="24">
        <v>46.48</v>
      </c>
      <c r="T20" s="24">
        <v>137.02000000000001</v>
      </c>
      <c r="U20" s="10">
        <v>4</v>
      </c>
      <c r="V20" s="10">
        <v>0</v>
      </c>
      <c r="W20" s="10">
        <v>1</v>
      </c>
      <c r="X20" s="10">
        <v>1</v>
      </c>
      <c r="Y20" s="10">
        <v>4</v>
      </c>
      <c r="Z20" s="10">
        <v>4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2.6913999999999998</v>
      </c>
      <c r="AK20" s="10">
        <v>0.1236</v>
      </c>
      <c r="AL20" s="11">
        <v>7.9799999999999996E-2</v>
      </c>
      <c r="AM20" s="11">
        <v>3.7000000000000002E-3</v>
      </c>
      <c r="AN20" s="11">
        <v>2.3708999999999998</v>
      </c>
      <c r="AO20" s="11">
        <v>0.18509999999999999</v>
      </c>
      <c r="AP20" s="11">
        <v>0.1772</v>
      </c>
      <c r="AQ20" s="11">
        <v>1.38E-2</v>
      </c>
      <c r="AR20" s="11">
        <v>5.0784000000000002</v>
      </c>
      <c r="AS20" s="11">
        <v>0.36609999999999998</v>
      </c>
      <c r="AT20" s="11">
        <v>7.8700000000000006E-2</v>
      </c>
      <c r="AU20" s="11">
        <v>5.7000000000000002E-3</v>
      </c>
      <c r="AV20" s="11">
        <v>26.052</v>
      </c>
      <c r="AW20" s="11">
        <v>2.2464</v>
      </c>
      <c r="AX20" s="11">
        <v>0.30480000000000002</v>
      </c>
      <c r="AY20" s="11">
        <v>2.63E-2</v>
      </c>
      <c r="AZ20" s="11">
        <v>0.26473029045643159</v>
      </c>
      <c r="BA20" s="11">
        <v>3.8729351969504444</v>
      </c>
      <c r="BB20" s="11">
        <v>0.58956975228161679</v>
      </c>
      <c r="BC20" s="11">
        <v>0.38387096774193558</v>
      </c>
      <c r="BD20" s="11">
        <v>0.15728288598209883</v>
      </c>
      <c r="BE20" s="27"/>
    </row>
    <row r="21" spans="2:78" ht="13.5" customHeight="1" x14ac:dyDescent="0.2">
      <c r="B21" s="10">
        <v>276</v>
      </c>
      <c r="C21" s="10">
        <v>10.311</v>
      </c>
      <c r="D21" s="10">
        <v>276.42962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30.5</v>
      </c>
      <c r="Q21" s="24">
        <v>0.9</v>
      </c>
      <c r="R21" s="24">
        <v>3.47</v>
      </c>
      <c r="S21" s="24">
        <v>46.42</v>
      </c>
      <c r="T21" s="24">
        <v>137.13</v>
      </c>
      <c r="U21" s="10">
        <v>4</v>
      </c>
      <c r="V21" s="10">
        <v>0</v>
      </c>
      <c r="W21" s="10">
        <v>1</v>
      </c>
      <c r="X21" s="10">
        <v>1</v>
      </c>
      <c r="Y21" s="10">
        <v>4</v>
      </c>
      <c r="Z21" s="10">
        <v>4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3.1341999999999999</v>
      </c>
      <c r="AK21" s="10">
        <v>4.4900000000000002E-2</v>
      </c>
      <c r="AL21" s="11">
        <v>9.2499999999999999E-2</v>
      </c>
      <c r="AM21" s="11">
        <v>1.2999999999999999E-3</v>
      </c>
      <c r="AN21" s="11">
        <v>2.5007000000000001</v>
      </c>
      <c r="AO21" s="11">
        <v>5.1299999999999998E-2</v>
      </c>
      <c r="AP21" s="11">
        <v>0.18609999999999999</v>
      </c>
      <c r="AQ21" s="11">
        <v>3.8E-3</v>
      </c>
      <c r="AR21" s="11">
        <v>5.9973999999999998</v>
      </c>
      <c r="AS21" s="11">
        <v>0.28120000000000001</v>
      </c>
      <c r="AT21" s="11">
        <v>9.2499999999999999E-2</v>
      </c>
      <c r="AU21" s="11">
        <v>4.3E-3</v>
      </c>
      <c r="AV21" s="11">
        <v>26.380600000000001</v>
      </c>
      <c r="AW21" s="11">
        <v>0.38269999999999998</v>
      </c>
      <c r="AX21" s="11">
        <v>0.30730000000000002</v>
      </c>
      <c r="AY21" s="11">
        <v>4.4999999999999997E-3</v>
      </c>
      <c r="AZ21" s="11">
        <v>0.24564248074584522</v>
      </c>
      <c r="BA21" s="11">
        <v>3.3221621621621624</v>
      </c>
      <c r="BB21" s="11">
        <v>0.53726863431715854</v>
      </c>
      <c r="BC21" s="11">
        <v>0.35807957323849748</v>
      </c>
      <c r="BD21" s="11">
        <v>0.20162178558484947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0.26340000000000002</v>
      </c>
      <c r="BJ21" s="4"/>
      <c r="BK21" s="4">
        <f>DAVERAGE(PlotSort2,"PhxRedEdge",$BO$31:$BO$32)</f>
        <v>0.28139999999999998</v>
      </c>
      <c r="BL21" s="4"/>
      <c r="BM21" s="4">
        <f>DAVERAGE(PlotSort2,"TMRed",$BO$31:$BO$32)</f>
        <v>0.2601</v>
      </c>
      <c r="BN21" s="4"/>
      <c r="BO21" s="4">
        <f>DAVERAGE(PlotSort2,"TMNIR",$BO$31:$BO$32)</f>
        <v>0.3201</v>
      </c>
      <c r="BP21" s="4"/>
      <c r="BQ21" s="4">
        <f>DAVERAGE(PlotSort2,"NDRE",$BO$31:$BO$32)</f>
        <v>6.4339152119700774E-2</v>
      </c>
      <c r="BR21" s="4"/>
      <c r="BS21" s="4">
        <f>DAVERAGE(PlotSort2,"rvi",$BO$31:$BO$32)</f>
        <v>1.2306805074971165</v>
      </c>
      <c r="BT21" s="4"/>
      <c r="BU21" s="17">
        <f>DAVERAGE(PlotSort2,"ndvi",$BO$31:$BO$32)</f>
        <v>0.10341261633919337</v>
      </c>
      <c r="BV21" s="4"/>
      <c r="BW21" s="17">
        <f>DAVERAGE(PlotSort2,"SAVI",$BO$31:$BO$32)</f>
        <v>8.3317904091834843E-2</v>
      </c>
      <c r="BX21" s="4"/>
      <c r="BY21" s="17">
        <f>DAVERAGE(PlotSort2,"CCCI",$BO$31:$BO$32)</f>
        <v>0.68662852320285594</v>
      </c>
      <c r="BZ21" s="4"/>
    </row>
    <row r="22" spans="2:78" ht="13.5" customHeight="1" x14ac:dyDescent="0.2">
      <c r="B22" s="10">
        <v>276</v>
      </c>
      <c r="C22" s="10">
        <v>10.319000000000001</v>
      </c>
      <c r="D22" s="10">
        <v>276.42995999999999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30.5</v>
      </c>
      <c r="Q22" s="24">
        <v>0.9</v>
      </c>
      <c r="R22" s="24">
        <v>3.47</v>
      </c>
      <c r="S22" s="24">
        <v>46.35</v>
      </c>
      <c r="T22" s="24">
        <v>137.27000000000001</v>
      </c>
      <c r="U22" s="10">
        <v>4</v>
      </c>
      <c r="V22" s="10">
        <v>0</v>
      </c>
      <c r="W22" s="10">
        <v>1</v>
      </c>
      <c r="X22" s="10">
        <v>1</v>
      </c>
      <c r="Y22" s="10">
        <v>4</v>
      </c>
      <c r="Z22" s="10">
        <v>4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3.1631</v>
      </c>
      <c r="AK22" s="10">
        <v>7.0800000000000002E-2</v>
      </c>
      <c r="AL22" s="11">
        <v>9.2899999999999996E-2</v>
      </c>
      <c r="AM22" s="11">
        <v>2.0999999999999999E-3</v>
      </c>
      <c r="AN22" s="11">
        <v>2.4041000000000001</v>
      </c>
      <c r="AO22" s="11">
        <v>1.8E-3</v>
      </c>
      <c r="AP22" s="11">
        <v>0.17799999999999999</v>
      </c>
      <c r="AQ22" s="11">
        <v>1E-4</v>
      </c>
      <c r="AR22" s="11">
        <v>6.0010000000000003</v>
      </c>
      <c r="AS22" s="11">
        <v>8.4500000000000006E-2</v>
      </c>
      <c r="AT22" s="11">
        <v>9.2100000000000001E-2</v>
      </c>
      <c r="AU22" s="11">
        <v>1.2999999999999999E-3</v>
      </c>
      <c r="AV22" s="11">
        <v>25.053599999999999</v>
      </c>
      <c r="AW22" s="11">
        <v>0.92349999999999999</v>
      </c>
      <c r="AX22" s="11">
        <v>0.29039999999999999</v>
      </c>
      <c r="AY22" s="11">
        <v>1.0699999999999999E-2</v>
      </c>
      <c r="AZ22" s="11">
        <v>0.23996584116140052</v>
      </c>
      <c r="BA22" s="11">
        <v>3.1530944625407167</v>
      </c>
      <c r="BB22" s="11">
        <v>0.5184313725490195</v>
      </c>
      <c r="BC22" s="11">
        <v>0.33705382436260617</v>
      </c>
      <c r="BD22" s="11">
        <v>0.22908076044950343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0.34089999999999998</v>
      </c>
      <c r="BJ22" s="4">
        <f>DSTDEV(PlotSort2,"PhxRed",$BP$31:$BP$32)/SQRT($BH22)</f>
        <v>6.8000000000000005E-3</v>
      </c>
      <c r="BK22" s="4">
        <f>DAVERAGE(PlotSort2,"PhxRedEdge",$BP$31:$BP$32)</f>
        <v>0.36549999999999999</v>
      </c>
      <c r="BL22" s="4">
        <f>DSTDEV(PlotSort2,"PhxRedEdge",$BP$31:$BP$32)/SQRT($BH22)</f>
        <v>7.5999999999999948E-3</v>
      </c>
      <c r="BM22" s="4">
        <f>DAVERAGE(PlotSort2,"TMRed",$BP$31:$BP$32)</f>
        <v>0.33465</v>
      </c>
      <c r="BN22" s="4">
        <f>DSTDEV(PlotSort2,"TMRed",$BP$31:$BP$32)/SQRT($BH22)</f>
        <v>6.9500000000000117E-3</v>
      </c>
      <c r="BO22" s="4">
        <f>DAVERAGE(PlotSort2,"TMNIR",$BP$31:$BP$32)</f>
        <v>0.4012</v>
      </c>
      <c r="BP22" s="4">
        <f>DSTDEV(PlotSort2,"TMNIR",$BP$31:$BP$32)/SQRT($BH22)</f>
        <v>8.2999999999999723E-3</v>
      </c>
      <c r="BQ22" s="4">
        <f>DAVERAGE(PlotSort2,"NDRE",$BP$31:$BP$32)</f>
        <v>4.6564284917793131E-2</v>
      </c>
      <c r="BR22" s="4">
        <f>DSTDEV(PlotSort2,"NDRE",$BP$31:$BP$32)/SQRT($BH22)</f>
        <v>5.2657010816397481E-5</v>
      </c>
      <c r="BS22" s="4">
        <f>DAVERAGE(PlotSort2,"rvi",$BP$31:$BP$32)</f>
        <v>1.1988664787365493</v>
      </c>
      <c r="BT22" s="4">
        <f>DSTDEV(PlotSort2,"rvi",$BP$31:$BP$32)/SQRT($BH22)</f>
        <v>9.598693327073081E-5</v>
      </c>
      <c r="BU22" s="17">
        <f>DAVERAGE(PlotSort2,"ndvi",$BP$31:$BP$32)</f>
        <v>9.044045049959662E-2</v>
      </c>
      <c r="BV22" s="4">
        <f>DSTDEV(PlotSort2,"ndvi",$BP$31:$BP$32)/SQRT($BH22)</f>
        <v>3.9704926437296451E-5</v>
      </c>
      <c r="BW22" s="17">
        <f>DAVERAGE(PlotSort2,"SAVI",$BP$31:$BP$32)</f>
        <v>8.0766444781418825E-2</v>
      </c>
      <c r="BX22" s="4">
        <f>DSTDEV(PlotSort2,"SAVI",$BP$31:$BP$32)/SQRT($BH22)</f>
        <v>6.4191586121560562E-4</v>
      </c>
      <c r="BY22" s="17">
        <f>DAVERAGE(PlotSort2,"CCCI",$BP$31:$BP$32)</f>
        <v>0.47803837847157538</v>
      </c>
      <c r="BZ22" s="4">
        <f>DSTDEV(PlotSort2,"CCCI",$BP$31:$BP$32)/SQRT($BH22)</f>
        <v>6.305899395386837E-4</v>
      </c>
    </row>
    <row r="23" spans="2:78" ht="13.5" customHeight="1" x14ac:dyDescent="0.2">
      <c r="B23" s="10">
        <v>276</v>
      </c>
      <c r="C23" s="10">
        <v>10.327</v>
      </c>
      <c r="D23" s="10">
        <v>276.43029000000001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30.5</v>
      </c>
      <c r="Q23" s="24">
        <v>0.9</v>
      </c>
      <c r="R23" s="24">
        <v>3.47</v>
      </c>
      <c r="S23" s="24">
        <v>46.28</v>
      </c>
      <c r="T23" s="24">
        <v>137.41</v>
      </c>
      <c r="U23" s="10">
        <v>4</v>
      </c>
      <c r="V23" s="10">
        <v>0</v>
      </c>
      <c r="W23" s="10">
        <v>1</v>
      </c>
      <c r="X23" s="10">
        <v>1</v>
      </c>
      <c r="Y23" s="10">
        <v>4</v>
      </c>
      <c r="Z23" s="10">
        <v>4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3.0011000000000001</v>
      </c>
      <c r="AK23" s="10">
        <v>0.28860000000000002</v>
      </c>
      <c r="AL23" s="11">
        <v>8.77E-2</v>
      </c>
      <c r="AM23" s="11">
        <v>8.3999999999999995E-3</v>
      </c>
      <c r="AN23" s="11">
        <v>2.6272000000000002</v>
      </c>
      <c r="AO23" s="11">
        <v>0.13139999999999999</v>
      </c>
      <c r="AP23" s="11">
        <v>0.19350000000000001</v>
      </c>
      <c r="AQ23" s="11">
        <v>9.7000000000000003E-3</v>
      </c>
      <c r="AR23" s="11">
        <v>5.6853999999999996</v>
      </c>
      <c r="AS23" s="11">
        <v>0.56899999999999995</v>
      </c>
      <c r="AT23" s="11">
        <v>8.6900000000000005E-2</v>
      </c>
      <c r="AU23" s="11">
        <v>8.6999999999999994E-3</v>
      </c>
      <c r="AV23" s="11">
        <v>27.2438</v>
      </c>
      <c r="AW23" s="11">
        <v>0.22259999999999999</v>
      </c>
      <c r="AX23" s="11">
        <v>0.31419999999999998</v>
      </c>
      <c r="AY23" s="11">
        <v>2.5999999999999999E-3</v>
      </c>
      <c r="AZ23" s="11">
        <v>0.23773882213905842</v>
      </c>
      <c r="BA23" s="11">
        <v>3.6156501726121975</v>
      </c>
      <c r="BB23" s="11">
        <v>0.56669159810521064</v>
      </c>
      <c r="BC23" s="11">
        <v>0.37837088003551211</v>
      </c>
      <c r="BD23" s="11">
        <v>3.0620801528965371E-2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0.31284999999999996</v>
      </c>
      <c r="BJ23" s="4">
        <f>DSTDEV(PlotSort2,"PhxRed",$BQ$31:$BQ$32)/SQRT($BH23)</f>
        <v>6.5000000000001168E-4</v>
      </c>
      <c r="BK23" s="4">
        <f>DAVERAGE(PlotSort2,"PhxRedEdge",$BQ$31:$BQ$32)</f>
        <v>0.35365000000000002</v>
      </c>
      <c r="BL23" s="4">
        <f>DSTDEV(PlotSort2,"PhxRedEdge",$BQ$31:$BQ$32)/SQRT($BH23)</f>
        <v>1.6500000000000124E-3</v>
      </c>
      <c r="BM23" s="4">
        <f>DAVERAGE(PlotSort2,"TMRed",$BQ$31:$BQ$32)</f>
        <v>0.31054999999999999</v>
      </c>
      <c r="BN23" s="4">
        <f>DSTDEV(PlotSort2,"TMRed",$BQ$31:$BQ$32)/SQRT($BH23)</f>
        <v>9.5000000000000629E-4</v>
      </c>
      <c r="BO23" s="4">
        <f>DAVERAGE(PlotSort2,"TMNIR",$BQ$31:$BQ$32)</f>
        <v>0.39080000000000004</v>
      </c>
      <c r="BP23" s="4">
        <f>DSTDEV(PlotSort2,"TMNIR",$BQ$31:$BQ$32)/SQRT($BH23)</f>
        <v>2.6000000000000185E-3</v>
      </c>
      <c r="BQ23" s="4">
        <f>DAVERAGE(PlotSort2,"NDRE",$BQ$31:$BQ$32)</f>
        <v>4.9896953692984997E-2</v>
      </c>
      <c r="BR23" s="4">
        <f>DSTDEV(PlotSort2,"NDRE",$BQ$31:$BQ$32)/SQRT($BH23)</f>
        <v>9.9125253113683739E-4</v>
      </c>
      <c r="BS23" s="4">
        <f>DAVERAGE(PlotSort2,"rvi",$BQ$31:$BQ$32)</f>
        <v>1.2583986586534275</v>
      </c>
      <c r="BT23" s="4">
        <f>DSTDEV(PlotSort2,"rvi",$BQ$31:$BQ$32)/SQRT($BH23)</f>
        <v>4.5226896611794132E-3</v>
      </c>
      <c r="BU23" s="17">
        <f>DAVERAGE(PlotSort2,"ndvi",$BQ$31:$BQ$32)</f>
        <v>0.11441320899874569</v>
      </c>
      <c r="BV23" s="4">
        <f>DSTDEV(PlotSort2,"ndvi",$BQ$31:$BQ$32)/SQRT($BH23)</f>
        <v>1.7734841492185877E-3</v>
      </c>
      <c r="BW23" s="17">
        <f>DAVERAGE(PlotSort2,"SAVI",$BQ$31:$BQ$32)</f>
        <v>0.10019456230244564</v>
      </c>
      <c r="BX23" s="4">
        <f>DSTDEV(PlotSort2,"SAVI",$BQ$31:$BQ$32)/SQRT($BH23)</f>
        <v>1.7641064667468509E-3</v>
      </c>
      <c r="BY23" s="17">
        <f>DAVERAGE(PlotSort2,"CCCI",$BQ$31:$BQ$32)</f>
        <v>0.3097540542789684</v>
      </c>
      <c r="BZ23" s="4">
        <f>DSTDEV(PlotSort2,"CCCI",$BQ$31:$BQ$32)/SQRT($BH23)</f>
        <v>2.0950296543460756E-3</v>
      </c>
    </row>
    <row r="24" spans="2:78" ht="13.5" customHeight="1" x14ac:dyDescent="0.2">
      <c r="B24" s="10">
        <v>276</v>
      </c>
      <c r="C24" s="10">
        <v>10.335000000000001</v>
      </c>
      <c r="D24" s="10">
        <v>276.43061999999998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30.5</v>
      </c>
      <c r="Q24" s="24">
        <v>0.9</v>
      </c>
      <c r="R24" s="24">
        <v>3.47</v>
      </c>
      <c r="S24" s="24">
        <v>46.21</v>
      </c>
      <c r="T24" s="24">
        <v>137.54</v>
      </c>
      <c r="U24" s="10">
        <v>4</v>
      </c>
      <c r="V24" s="10">
        <v>0</v>
      </c>
      <c r="W24" s="10">
        <v>1</v>
      </c>
      <c r="X24" s="10">
        <v>1</v>
      </c>
      <c r="Y24" s="10">
        <v>4</v>
      </c>
      <c r="Z24" s="10">
        <v>4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3.9641999999999999</v>
      </c>
      <c r="AK24" s="10">
        <v>0.4521</v>
      </c>
      <c r="AL24" s="11">
        <v>0.1153</v>
      </c>
      <c r="AM24" s="11">
        <v>1.32E-2</v>
      </c>
      <c r="AN24" s="11">
        <v>2.8437000000000001</v>
      </c>
      <c r="AO24" s="11">
        <v>0.21590000000000001</v>
      </c>
      <c r="AP24" s="11">
        <v>0.2084</v>
      </c>
      <c r="AQ24" s="11">
        <v>1.5800000000000002E-2</v>
      </c>
      <c r="AR24" s="11">
        <v>7.5762</v>
      </c>
      <c r="AS24" s="11">
        <v>0.87919999999999998</v>
      </c>
      <c r="AT24" s="11">
        <v>0.1152</v>
      </c>
      <c r="AU24" s="11">
        <v>1.34E-2</v>
      </c>
      <c r="AV24" s="11">
        <v>28.011399999999998</v>
      </c>
      <c r="AW24" s="11">
        <v>1.6057999999999999</v>
      </c>
      <c r="AX24" s="11">
        <v>0.32150000000000001</v>
      </c>
      <c r="AY24" s="11">
        <v>1.84E-2</v>
      </c>
      <c r="AZ24" s="11">
        <v>0.21343649745234949</v>
      </c>
      <c r="BA24" s="11">
        <v>2.7907986111111112</v>
      </c>
      <c r="BB24" s="11">
        <v>0.47240668651248002</v>
      </c>
      <c r="BC24" s="11">
        <v>0.33036190882886735</v>
      </c>
      <c r="BD24" s="11">
        <v>0.19032323134941451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0.68400000000000005</v>
      </c>
      <c r="BJ24" s="4"/>
      <c r="BK24" s="4">
        <f>DAVERAGE(PlotSort2,"PhxRedEdge",$BR$31:$BR$32)</f>
        <v>0.67449999999999999</v>
      </c>
      <c r="BL24" s="4"/>
      <c r="BM24" s="4">
        <f>DAVERAGE(PlotSort2,"TMRed",$BR$31:$BR$32)</f>
        <v>0.68599999999999994</v>
      </c>
      <c r="BN24" s="4"/>
      <c r="BO24" s="4">
        <f>DAVERAGE(PlotSort2,"TMNIR",$BR$31:$BR$32)</f>
        <v>0.65769999999999995</v>
      </c>
      <c r="BP24" s="4"/>
      <c r="BQ24" s="4">
        <f>DAVERAGE(PlotSort2,"NDRE",$BR$31:$BR$32)</f>
        <v>-1.2610719111244588E-2</v>
      </c>
      <c r="BR24" s="4"/>
      <c r="BS24" s="4">
        <f>DAVERAGE(PlotSort2,"rvi",$BR$31:$BR$32)</f>
        <v>23.968658892128278</v>
      </c>
      <c r="BT24" s="4"/>
      <c r="BU24" s="17">
        <f>DAVERAGE(PlotSort2,"ndvi",$BR$31:$BR$32)</f>
        <v>-2.1061248790652669E-2</v>
      </c>
      <c r="BV24" s="4"/>
      <c r="BW24" s="17">
        <f>DAVERAGE(PlotSort2,"SAVI",$BR$31:$BR$32)</f>
        <v>-2.3024353202798713E-2</v>
      </c>
      <c r="BX24" s="4"/>
      <c r="BY24" s="17">
        <f>DAVERAGE(PlotSort2,"CCCI",$BR$31:$BR$32)</f>
        <v>0.44785375876733502</v>
      </c>
      <c r="BZ24" s="4"/>
    </row>
    <row r="25" spans="2:78" ht="13.5" customHeight="1" x14ac:dyDescent="0.2">
      <c r="B25" s="10">
        <v>276</v>
      </c>
      <c r="C25" s="10">
        <v>10.343</v>
      </c>
      <c r="D25" s="10">
        <v>276.43096000000003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30.5</v>
      </c>
      <c r="Q25" s="24">
        <v>0.9</v>
      </c>
      <c r="R25" s="24">
        <v>3.47</v>
      </c>
      <c r="S25" s="24">
        <v>46.14</v>
      </c>
      <c r="T25" s="24">
        <v>137.68</v>
      </c>
      <c r="U25" s="10">
        <v>4</v>
      </c>
      <c r="V25" s="10">
        <v>0</v>
      </c>
      <c r="W25" s="10">
        <v>1</v>
      </c>
      <c r="X25" s="10">
        <v>1</v>
      </c>
      <c r="Y25" s="10">
        <v>4</v>
      </c>
      <c r="Z25" s="10">
        <v>4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3.65</v>
      </c>
      <c r="AK25" s="10">
        <v>0.5141</v>
      </c>
      <c r="AL25" s="11">
        <v>0.1057</v>
      </c>
      <c r="AM25" s="11">
        <v>1.49E-2</v>
      </c>
      <c r="AN25" s="11">
        <v>2.7578</v>
      </c>
      <c r="AO25" s="11">
        <v>5.5800000000000002E-2</v>
      </c>
      <c r="AP25" s="11">
        <v>0.2011</v>
      </c>
      <c r="AQ25" s="11">
        <v>4.1000000000000003E-3</v>
      </c>
      <c r="AR25" s="11">
        <v>6.8512000000000004</v>
      </c>
      <c r="AS25" s="11">
        <v>0.71740000000000004</v>
      </c>
      <c r="AT25" s="11">
        <v>0.1037</v>
      </c>
      <c r="AU25" s="11">
        <v>1.09E-2</v>
      </c>
      <c r="AV25" s="11">
        <v>28.423200000000001</v>
      </c>
      <c r="AW25" s="11">
        <v>0.51580000000000004</v>
      </c>
      <c r="AX25" s="11">
        <v>0.3246</v>
      </c>
      <c r="AY25" s="11">
        <v>5.8999999999999999E-3</v>
      </c>
      <c r="AZ25" s="11">
        <v>0.23492486208864369</v>
      </c>
      <c r="BA25" s="11">
        <v>3.1301832208293154</v>
      </c>
      <c r="BB25" s="11">
        <v>0.51575998132150358</v>
      </c>
      <c r="BC25" s="11">
        <v>0.3569427986642249</v>
      </c>
      <c r="BD25" s="11">
        <v>0.19777988244997965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1.0012333333333334</v>
      </c>
      <c r="BJ25" s="4">
        <f>DSTDEV(PlotSort2,"PhxRed",$BS$31:$BS$32)/SQRT($BH25)</f>
        <v>2.7720830515055549E-3</v>
      </c>
      <c r="BK25" s="4">
        <f>DAVERAGE(PlotSort2,"PhxRedEdge",$BS$31:$BS$32)</f>
        <v>1.0010000000000001</v>
      </c>
      <c r="BL25" s="4">
        <f>DSTDEV(PlotSort2,"PhxRedEdge",$BS$31:$BS$32)/SQRT($BH25)</f>
        <v>2.8005951748393421E-3</v>
      </c>
      <c r="BM25" s="4">
        <f>DAVERAGE(PlotSort2,"TMRed",$BS$31:$BS$32)</f>
        <v>1.0012333333333334</v>
      </c>
      <c r="BN25" s="4">
        <f>DSTDEV(PlotSort2,"TMRed",$BS$31:$BS$32)/SQRT($BH25)</f>
        <v>2.7720830515055549E-3</v>
      </c>
      <c r="BO25" s="4">
        <f>DAVERAGE(PlotSort2,"TMNIR",$BS$31:$BS$32)</f>
        <v>1.0010000000000001</v>
      </c>
      <c r="BP25" s="4">
        <f>DSTDEV(PlotSort2,"TMNIR",$BS$31:$BS$32)/SQRT($BH25)</f>
        <v>2.8005951748393421E-3</v>
      </c>
      <c r="BQ25" s="4">
        <f>DAVERAGE(PlotSort2,"NDRE",$BS$31:$BS$32)</f>
        <v>0.72901593569906131</v>
      </c>
      <c r="BR25" s="4">
        <f>DSTDEV(PlotSort2,"NDRE",$BS$31:$BS$32)/SQRT($BH25)</f>
        <v>5.4411542310454073E-4</v>
      </c>
      <c r="BS25" s="4">
        <f>DAVERAGE(PlotSort2,"rvi",$BS$31:$BS$32)</f>
        <v>1.3226108903311162</v>
      </c>
      <c r="BT25" s="4">
        <f>DSTDEV(PlotSort2,"rvi",$BS$31:$BS$32)/SQRT($BH25)</f>
        <v>2.2100336791371165E-3</v>
      </c>
      <c r="BU25" s="17">
        <f>DAVERAGE(PlotSort2,"ndvi",$BS$31:$BS$32)</f>
        <v>0.13889854203398</v>
      </c>
      <c r="BV25" s="4">
        <f>DSTDEV(PlotSort2,"ndvi",$BS$31:$BS$32)/SQRT($BH25)</f>
        <v>8.198863255477599E-4</v>
      </c>
      <c r="BW25" s="17">
        <f>DAVERAGE(PlotSort2,"SAVI",$BS$31:$BS$32)</f>
        <v>0.2076310487057059</v>
      </c>
      <c r="BX25" s="4">
        <f>DSTDEV(PlotSort2,"SAVI",$BS$31:$BS$32)/SQRT($BH25)</f>
        <v>1.2541498400245629E-3</v>
      </c>
      <c r="BY25" s="17">
        <f>DAVERAGE(PlotSort2,"CCCI",$BS$31:$BS$32)</f>
        <v>11.703963850745685</v>
      </c>
      <c r="BZ25" s="4">
        <f>DSTDEV(PlotSort2,"CCCI",$BS$31:$BS$32)/SQRT($BH25)</f>
        <v>3.9801472670209531E-2</v>
      </c>
    </row>
    <row r="26" spans="2:78" ht="13.5" customHeight="1" x14ac:dyDescent="0.2">
      <c r="B26" s="10">
        <v>276</v>
      </c>
      <c r="C26" s="10">
        <v>10.561</v>
      </c>
      <c r="D26" s="10">
        <v>276.44004000000001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30.5</v>
      </c>
      <c r="Q26" s="24">
        <v>0.9</v>
      </c>
      <c r="R26" s="24">
        <v>3.47</v>
      </c>
      <c r="S26" s="24">
        <v>44.37</v>
      </c>
      <c r="T26" s="24">
        <v>141.54</v>
      </c>
      <c r="U26" s="10">
        <v>4</v>
      </c>
      <c r="V26" s="10">
        <v>0</v>
      </c>
      <c r="W26" s="10">
        <v>1</v>
      </c>
      <c r="X26" s="10">
        <v>1</v>
      </c>
      <c r="Y26" s="10">
        <v>4</v>
      </c>
      <c r="Z26" s="10">
        <v>4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3.8978999999999999</v>
      </c>
      <c r="AK26" s="10">
        <v>1.9E-2</v>
      </c>
      <c r="AL26" s="11">
        <v>0.11749999999999999</v>
      </c>
      <c r="AM26" s="11">
        <v>5.9999999999999995E-4</v>
      </c>
      <c r="AN26" s="11">
        <v>2.5482999999999998</v>
      </c>
      <c r="AO26" s="11">
        <v>1.4800000000000001E-2</v>
      </c>
      <c r="AP26" s="11">
        <v>0.1928</v>
      </c>
      <c r="AQ26" s="11">
        <v>1.1000000000000001E-3</v>
      </c>
      <c r="AR26" s="11">
        <v>7.4947999999999997</v>
      </c>
      <c r="AS26" s="11">
        <v>0.12740000000000001</v>
      </c>
      <c r="AT26" s="11">
        <v>0.11799999999999999</v>
      </c>
      <c r="AU26" s="11">
        <v>2E-3</v>
      </c>
      <c r="AV26" s="11">
        <v>24.633400000000002</v>
      </c>
      <c r="AW26" s="11">
        <v>0.25790000000000002</v>
      </c>
      <c r="AX26" s="11">
        <v>0.29289999999999999</v>
      </c>
      <c r="AY26" s="11">
        <v>3.0999999999999999E-3</v>
      </c>
      <c r="AZ26" s="11">
        <v>0.20609429689108502</v>
      </c>
      <c r="BA26" s="11">
        <v>2.4822033898305085</v>
      </c>
      <c r="BB26" s="11">
        <v>0.42565100997809685</v>
      </c>
      <c r="BC26" s="11">
        <v>0.28801185640575255</v>
      </c>
      <c r="BD26" s="11">
        <v>0.33154330275343991</v>
      </c>
      <c r="BE26" s="27"/>
    </row>
    <row r="27" spans="2:78" ht="13.5" customHeight="1" x14ac:dyDescent="0.2">
      <c r="B27" s="10">
        <v>276</v>
      </c>
      <c r="C27" s="10">
        <v>10.553000000000001</v>
      </c>
      <c r="D27" s="10">
        <v>276.43970999999999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30.5</v>
      </c>
      <c r="Q27" s="24">
        <v>0.9</v>
      </c>
      <c r="R27" s="24">
        <v>3.47</v>
      </c>
      <c r="S27" s="24">
        <v>44.43</v>
      </c>
      <c r="T27" s="24">
        <v>141.38999999999999</v>
      </c>
      <c r="U27" s="10">
        <v>4</v>
      </c>
      <c r="V27" s="10">
        <v>0</v>
      </c>
      <c r="W27" s="10">
        <v>1</v>
      </c>
      <c r="X27" s="10">
        <v>1</v>
      </c>
      <c r="Y27" s="10">
        <v>4</v>
      </c>
      <c r="Z27" s="10">
        <v>4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4.0907999999999998</v>
      </c>
      <c r="AK27" s="10">
        <v>7.9699999999999993E-2</v>
      </c>
      <c r="AL27" s="11">
        <v>0.123</v>
      </c>
      <c r="AM27" s="11">
        <v>2.3999999999999998E-3</v>
      </c>
      <c r="AN27" s="11">
        <v>2.7185999999999999</v>
      </c>
      <c r="AO27" s="11">
        <v>3.8899999999999997E-2</v>
      </c>
      <c r="AP27" s="11">
        <v>0.2051</v>
      </c>
      <c r="AQ27" s="11">
        <v>2.8999999999999998E-3</v>
      </c>
      <c r="AR27" s="11">
        <v>7.7366999999999999</v>
      </c>
      <c r="AS27" s="11">
        <v>5.9900000000000002E-2</v>
      </c>
      <c r="AT27" s="11">
        <v>0.1215</v>
      </c>
      <c r="AU27" s="11">
        <v>8.9999999999999998E-4</v>
      </c>
      <c r="AV27" s="11">
        <v>25.700500000000002</v>
      </c>
      <c r="AW27" s="11">
        <v>0.43469999999999998</v>
      </c>
      <c r="AX27" s="11">
        <v>0.30459999999999998</v>
      </c>
      <c r="AY27" s="11">
        <v>5.1999999999999998E-3</v>
      </c>
      <c r="AZ27" s="11">
        <v>0.19521287031587203</v>
      </c>
      <c r="BA27" s="11">
        <v>2.5069958847736626</v>
      </c>
      <c r="BB27" s="11">
        <v>0.42971133536728467</v>
      </c>
      <c r="BC27" s="11">
        <v>0.29656624554583738</v>
      </c>
      <c r="BD27" s="11">
        <v>0.20974531955718417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0.2087</v>
      </c>
      <c r="BJ27" s="4">
        <f>DSTDEV(PlotSort2,"PhxRed",$BT$31:$BT$32)/SQRT($BH27)</f>
        <v>5.5999999999999939E-3</v>
      </c>
      <c r="BK27" s="4">
        <f>DAVERAGE(PlotSort2,"PhxRedEdge",$BT$31:$BT$32)</f>
        <v>0.2863</v>
      </c>
      <c r="BL27" s="4">
        <f>DSTDEV(PlotSort2,"PhxRedEdge",$BT$31:$BT$32)/SQRT($BH27)</f>
        <v>5.0999999999999934E-3</v>
      </c>
      <c r="BM27" s="4">
        <f>DAVERAGE(PlotSort2,"TMRed",$BT$31:$BT$32)</f>
        <v>0.20579999999999998</v>
      </c>
      <c r="BN27" s="4">
        <f>DSTDEV(PlotSort2,"TMRed",$BT$31:$BT$32)/SQRT($BH27)</f>
        <v>6.499999999999991E-3</v>
      </c>
      <c r="BO27" s="4">
        <f>DAVERAGE(PlotSort2,"TMNIR",$BT$31:$BT$32)</f>
        <v>0.38655</v>
      </c>
      <c r="BP27" s="4">
        <f>DSTDEV(PlotSort2,"TMNIR",$BT$31:$BT$32)/SQRT($BH27)</f>
        <v>8.4500000000000113E-3</v>
      </c>
      <c r="BQ27" s="4">
        <f>DAVERAGE(PlotSort2,"NDRE",$BT$31:$BT$32)</f>
        <v>0.14895323216648865</v>
      </c>
      <c r="BR27" s="4">
        <f>DSTDEV(PlotSort2,"NDRE",$BT$31:$BT$32)/SQRT($BH27)</f>
        <v>1.9791687659123092E-3</v>
      </c>
      <c r="BS27" s="4">
        <f>DAVERAGE(PlotSort2,"rvi",$BT$31:$BT$32)</f>
        <v>1.8788573242334983</v>
      </c>
      <c r="BT27" s="4">
        <f>DSTDEV(PlotSort2,"rvi",$BT$31:$BT$32)/SQRT($BH27)</f>
        <v>1.8282665731378489E-2</v>
      </c>
      <c r="BU27" s="17">
        <f>DAVERAGE(PlotSort2,"ndvi",$BT$31:$BT$32)</f>
        <v>0.30525189686433124</v>
      </c>
      <c r="BV27" s="4">
        <f>DSTDEV(PlotSort2,"ndvi",$BT$31:$BT$32)/SQRT($BH27)</f>
        <v>4.4121142198391694E-3</v>
      </c>
      <c r="BW27" s="17">
        <f>DAVERAGE(PlotSort2,"SAVI",$BT$31:$BT$32)</f>
        <v>0.24821325982350018</v>
      </c>
      <c r="BX27" s="4">
        <f>DSTDEV(PlotSort2,"SAVI",$BT$31:$BT$32)/SQRT($BH27)</f>
        <v>7.1935573246789675E-4</v>
      </c>
      <c r="BY27" s="17">
        <f>DAVERAGE(PlotSort2,"CCCI",$BT$31:$BT$32)</f>
        <v>0.36490890009889354</v>
      </c>
      <c r="BZ27" s="4">
        <f>DSTDEV(PlotSort2,"CCCI",$BT$31:$BT$32)/SQRT($BH27)</f>
        <v>4.904008820941292E-2</v>
      </c>
    </row>
    <row r="28" spans="2:78" ht="13.5" customHeight="1" x14ac:dyDescent="0.2">
      <c r="B28" s="10">
        <v>276</v>
      </c>
      <c r="C28" s="10">
        <v>10.545</v>
      </c>
      <c r="D28" s="10">
        <v>276.43937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30.5</v>
      </c>
      <c r="Q28" s="24">
        <v>0.9</v>
      </c>
      <c r="R28" s="24">
        <v>3.47</v>
      </c>
      <c r="S28" s="24">
        <v>44.5</v>
      </c>
      <c r="T28" s="24">
        <v>141.25</v>
      </c>
      <c r="U28" s="10">
        <v>4</v>
      </c>
      <c r="V28" s="10">
        <v>0</v>
      </c>
      <c r="W28" s="10">
        <v>1</v>
      </c>
      <c r="X28" s="10">
        <v>1</v>
      </c>
      <c r="Y28" s="10">
        <v>4</v>
      </c>
      <c r="Z28" s="10">
        <v>4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4.0266999999999999</v>
      </c>
      <c r="AK28" s="10">
        <v>5.96E-2</v>
      </c>
      <c r="AL28" s="11">
        <v>0.1207</v>
      </c>
      <c r="AM28" s="11">
        <v>1.8E-3</v>
      </c>
      <c r="AN28" s="11">
        <v>2.7496</v>
      </c>
      <c r="AO28" s="11">
        <v>0.09</v>
      </c>
      <c r="AP28" s="11">
        <v>0.2069</v>
      </c>
      <c r="AQ28" s="11">
        <v>6.7999999999999996E-3</v>
      </c>
      <c r="AR28" s="11">
        <v>7.6553000000000004</v>
      </c>
      <c r="AS28" s="11">
        <v>7.8700000000000006E-2</v>
      </c>
      <c r="AT28" s="11">
        <v>0.11990000000000001</v>
      </c>
      <c r="AU28" s="11">
        <v>1.1999999999999999E-3</v>
      </c>
      <c r="AV28" s="11">
        <v>26.665600000000001</v>
      </c>
      <c r="AW28" s="11">
        <v>1.2001999999999999</v>
      </c>
      <c r="AX28" s="11">
        <v>0.31519999999999998</v>
      </c>
      <c r="AY28" s="11">
        <v>1.4200000000000001E-2</v>
      </c>
      <c r="AZ28" s="11">
        <v>0.20743152652748512</v>
      </c>
      <c r="BA28" s="11">
        <v>2.6288573811509588</v>
      </c>
      <c r="BB28" s="11">
        <v>0.44886233049873586</v>
      </c>
      <c r="BC28" s="11">
        <v>0.31328200192492772</v>
      </c>
      <c r="BD28" s="11">
        <v>0.23781008071415682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0.1439</v>
      </c>
      <c r="BJ28" s="4">
        <f>DSTDEV(PlotSort2,"PhxRed",$BU$31:$BU$32)/SQRT($BH28)</f>
        <v>1.4199999999999989E-2</v>
      </c>
      <c r="BK28" s="4">
        <f>DAVERAGE(PlotSort2,"PhxRedEdge",$BU$31:$BU$32)</f>
        <v>0.22914999999999999</v>
      </c>
      <c r="BL28" s="4">
        <f>DSTDEV(PlotSort2,"PhxRedEdge",$BU$31:$BU$32)/SQRT($BH28)</f>
        <v>1.3649999999999994E-2</v>
      </c>
      <c r="BM28" s="4">
        <f>DAVERAGE(PlotSort2,"TMRed",$BU$31:$BU$32)</f>
        <v>0.14245000000000002</v>
      </c>
      <c r="BN28" s="4">
        <f>DSTDEV(PlotSort2,"TMRed",$BU$31:$BU$32)/SQRT($BH28)</f>
        <v>1.2749999999999997E-2</v>
      </c>
      <c r="BO28" s="4">
        <f>DAVERAGE(PlotSort2,"TMNIR",$BU$31:$BU$32)</f>
        <v>0.34210000000000002</v>
      </c>
      <c r="BP28" s="4">
        <f>DSTDEV(PlotSort2,"TMNIR",$BU$31:$BU$32)/SQRT($BH28)</f>
        <v>1.2099999999999998E-2</v>
      </c>
      <c r="BQ28" s="4">
        <f>DAVERAGE(PlotSort2,"NDRE",$BU$31:$BU$32)</f>
        <v>0.19824942003018459</v>
      </c>
      <c r="BR28" s="4">
        <f>DSTDEV(PlotSort2,"NDRE",$BU$31:$BU$32)/SQRT($BH28)</f>
        <v>1.1649755038559736E-2</v>
      </c>
      <c r="BS28" s="4">
        <f>DAVERAGE(PlotSort2,"rvi",$BU$31:$BU$32)</f>
        <v>2.4132747855876762</v>
      </c>
      <c r="BT28" s="4">
        <f>DSTDEV(PlotSort2,"rvi",$BU$31:$BU$32)/SQRT($BH28)</f>
        <v>0.13105829074231568</v>
      </c>
      <c r="BU28" s="17">
        <f>DAVERAGE(PlotSort2,"ndvi",$BU$31:$BU$32)</f>
        <v>0.41318731024031219</v>
      </c>
      <c r="BV28" s="4">
        <f>DSTDEV(PlotSort2,"ndvi",$BU$31:$BU$32)/SQRT($BH28)</f>
        <v>2.2531636899126545E-2</v>
      </c>
      <c r="BW28" s="17">
        <f>DAVERAGE(PlotSort2,"SAVI",$BU$31:$BU$32)</f>
        <v>0.30439340657339609</v>
      </c>
      <c r="BX28" s="4">
        <f>DSTDEV(PlotSort2,"SAVI",$BU$31:$BU$32)/SQRT($BH28)</f>
        <v>8.6731767338874555E-3</v>
      </c>
      <c r="BY28" s="17">
        <f>DAVERAGE(PlotSort2,"CCCI",$BU$31:$BU$32)</f>
        <v>0.315516531220147</v>
      </c>
      <c r="BZ28" s="4">
        <f>DSTDEV(PlotSort2,"CCCI",$BU$31:$BU$32)/SQRT($BH28)</f>
        <v>4.7159954089485423E-3</v>
      </c>
    </row>
    <row r="29" spans="2:78" ht="13.5" customHeight="1" x14ac:dyDescent="0.2">
      <c r="B29" s="10">
        <v>276</v>
      </c>
      <c r="C29" s="10">
        <v>10.537000000000001</v>
      </c>
      <c r="D29" s="10">
        <v>276.43903999999998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30.5</v>
      </c>
      <c r="Q29" s="24">
        <v>0.9</v>
      </c>
      <c r="R29" s="24">
        <v>3.47</v>
      </c>
      <c r="S29" s="24">
        <v>44.56</v>
      </c>
      <c r="T29" s="24">
        <v>141.1</v>
      </c>
      <c r="U29" s="10">
        <v>4</v>
      </c>
      <c r="V29" s="10">
        <v>0</v>
      </c>
      <c r="W29" s="10">
        <v>1</v>
      </c>
      <c r="X29" s="10">
        <v>1</v>
      </c>
      <c r="Y29" s="10">
        <v>4</v>
      </c>
      <c r="Z29" s="10">
        <v>4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4.3167999999999997</v>
      </c>
      <c r="AK29" s="10">
        <v>0.29959999999999998</v>
      </c>
      <c r="AL29" s="11">
        <v>0.129</v>
      </c>
      <c r="AM29" s="11">
        <v>8.9999999999999993E-3</v>
      </c>
      <c r="AN29" s="11">
        <v>3.0459000000000001</v>
      </c>
      <c r="AO29" s="11">
        <v>1.9800000000000002E-2</v>
      </c>
      <c r="AP29" s="11">
        <v>0.22850000000000001</v>
      </c>
      <c r="AQ29" s="11">
        <v>1.5E-3</v>
      </c>
      <c r="AR29" s="11">
        <v>8.1465999999999994</v>
      </c>
      <c r="AS29" s="11">
        <v>0.60840000000000005</v>
      </c>
      <c r="AT29" s="11">
        <v>0.12720000000000001</v>
      </c>
      <c r="AU29" s="11">
        <v>9.4999999999999998E-3</v>
      </c>
      <c r="AV29" s="11">
        <v>29.211500000000001</v>
      </c>
      <c r="AW29" s="11">
        <v>9.7799999999999998E-2</v>
      </c>
      <c r="AX29" s="11">
        <v>0.34420000000000001</v>
      </c>
      <c r="AY29" s="11">
        <v>1.1999999999999999E-3</v>
      </c>
      <c r="AZ29" s="11">
        <v>0.20202549327745767</v>
      </c>
      <c r="BA29" s="11">
        <v>2.7059748427672954</v>
      </c>
      <c r="BB29" s="11">
        <v>0.46033092914722101</v>
      </c>
      <c r="BC29" s="11">
        <v>0.33508338480543542</v>
      </c>
      <c r="BD29" s="11">
        <v>0.13916895527336179</v>
      </c>
      <c r="BE29" s="27"/>
      <c r="BF29" s="5"/>
    </row>
    <row r="30" spans="2:78" ht="13.5" customHeight="1" x14ac:dyDescent="0.2">
      <c r="B30" s="10">
        <v>276</v>
      </c>
      <c r="C30" s="10">
        <v>10.53</v>
      </c>
      <c r="D30" s="10">
        <v>276.43875000000003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30.5</v>
      </c>
      <c r="Q30" s="24">
        <v>0.9</v>
      </c>
      <c r="R30" s="24">
        <v>3.47</v>
      </c>
      <c r="S30" s="24">
        <v>44.61</v>
      </c>
      <c r="T30" s="24">
        <v>140.97</v>
      </c>
      <c r="U30" s="10">
        <v>4</v>
      </c>
      <c r="V30" s="10">
        <v>0</v>
      </c>
      <c r="W30" s="10">
        <v>1</v>
      </c>
      <c r="X30" s="10">
        <v>1</v>
      </c>
      <c r="Y30" s="10">
        <v>4</v>
      </c>
      <c r="Z30" s="10">
        <v>4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3.7904</v>
      </c>
      <c r="AK30" s="10">
        <v>0.3594</v>
      </c>
      <c r="AL30" s="11">
        <v>0.113</v>
      </c>
      <c r="AM30" s="11">
        <v>1.0699999999999999E-2</v>
      </c>
      <c r="AN30" s="11">
        <v>2.7610999999999999</v>
      </c>
      <c r="AO30" s="11">
        <v>8.6599999999999996E-2</v>
      </c>
      <c r="AP30" s="11">
        <v>0.20669999999999999</v>
      </c>
      <c r="AQ30" s="11">
        <v>6.4999999999999997E-3</v>
      </c>
      <c r="AR30" s="11">
        <v>6.9187000000000003</v>
      </c>
      <c r="AS30" s="11">
        <v>0.49709999999999999</v>
      </c>
      <c r="AT30" s="11">
        <v>0.1077</v>
      </c>
      <c r="AU30" s="11">
        <v>7.7000000000000002E-3</v>
      </c>
      <c r="AV30" s="11">
        <v>27.262599999999999</v>
      </c>
      <c r="AW30" s="11">
        <v>0.44929999999999998</v>
      </c>
      <c r="AX30" s="11">
        <v>0.32040000000000002</v>
      </c>
      <c r="AY30" s="11">
        <v>5.3E-3</v>
      </c>
      <c r="AZ30" s="11">
        <v>0.21570859419465002</v>
      </c>
      <c r="BA30" s="11">
        <v>2.9749303621169916</v>
      </c>
      <c r="BB30" s="11">
        <v>0.49684653118430266</v>
      </c>
      <c r="BC30" s="11">
        <v>0.34376683547031572</v>
      </c>
      <c r="BD30" s="11">
        <v>0.1104386842859562</v>
      </c>
      <c r="BE30" s="27"/>
      <c r="BF30" s="5"/>
      <c r="BH30" s="19" t="s">
        <v>116</v>
      </c>
    </row>
    <row r="31" spans="2:78" ht="13.5" customHeight="1" x14ac:dyDescent="0.2">
      <c r="B31" s="10">
        <v>276</v>
      </c>
      <c r="C31" s="10">
        <v>10.522</v>
      </c>
      <c r="D31" s="10">
        <v>276.43842000000001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30.5</v>
      </c>
      <c r="Q31" s="24">
        <v>0.9</v>
      </c>
      <c r="R31" s="24">
        <v>3.47</v>
      </c>
      <c r="S31" s="24">
        <v>44.68</v>
      </c>
      <c r="T31" s="24">
        <v>140.83000000000001</v>
      </c>
      <c r="U31" s="10">
        <v>4</v>
      </c>
      <c r="V31" s="10">
        <v>0</v>
      </c>
      <c r="W31" s="10">
        <v>1</v>
      </c>
      <c r="X31" s="10">
        <v>1</v>
      </c>
      <c r="Y31" s="10">
        <v>4</v>
      </c>
      <c r="Z31" s="10">
        <v>4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4.4219999999999997</v>
      </c>
      <c r="AK31" s="10">
        <v>3.9699999999999999E-2</v>
      </c>
      <c r="AL31" s="11">
        <v>0.13150000000000001</v>
      </c>
      <c r="AM31" s="11">
        <v>1.1999999999999999E-3</v>
      </c>
      <c r="AN31" s="11">
        <v>2.9801000000000002</v>
      </c>
      <c r="AO31" s="11">
        <v>0.1111</v>
      </c>
      <c r="AP31" s="11">
        <v>0.22239999999999999</v>
      </c>
      <c r="AQ31" s="11">
        <v>8.3000000000000001E-3</v>
      </c>
      <c r="AR31" s="11">
        <v>8.3115000000000006</v>
      </c>
      <c r="AS31" s="11">
        <v>0.1019</v>
      </c>
      <c r="AT31" s="11">
        <v>0.12909999999999999</v>
      </c>
      <c r="AU31" s="11">
        <v>1.6000000000000001E-3</v>
      </c>
      <c r="AV31" s="11">
        <v>28.067499999999999</v>
      </c>
      <c r="AW31" s="11">
        <v>1.3874</v>
      </c>
      <c r="AX31" s="11">
        <v>0.32890000000000003</v>
      </c>
      <c r="AY31" s="11">
        <v>1.6299999999999999E-2</v>
      </c>
      <c r="AZ31" s="11">
        <v>0.19317975693814626</v>
      </c>
      <c r="BA31" s="11">
        <v>2.5476374903175838</v>
      </c>
      <c r="BB31" s="11">
        <v>0.4362445414847162</v>
      </c>
      <c r="BC31" s="11">
        <v>0.31283924843423805</v>
      </c>
      <c r="BD31" s="11">
        <v>0.16155056718828517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276</v>
      </c>
      <c r="C32" s="10">
        <v>10.513999999999999</v>
      </c>
      <c r="D32" s="10">
        <v>276.43808000000001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30.5</v>
      </c>
      <c r="Q32" s="24">
        <v>0.9</v>
      </c>
      <c r="R32" s="24">
        <v>3.47</v>
      </c>
      <c r="S32" s="24">
        <v>44.74</v>
      </c>
      <c r="T32" s="24">
        <v>140.68</v>
      </c>
      <c r="U32" s="10">
        <v>4</v>
      </c>
      <c r="V32" s="10">
        <v>0</v>
      </c>
      <c r="W32" s="10">
        <v>1</v>
      </c>
      <c r="X32" s="10">
        <v>1</v>
      </c>
      <c r="Y32" s="10">
        <v>4</v>
      </c>
      <c r="Z32" s="10">
        <v>4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4.0827999999999998</v>
      </c>
      <c r="AK32" s="10">
        <v>0.21820000000000001</v>
      </c>
      <c r="AL32" s="11">
        <v>0.121</v>
      </c>
      <c r="AM32" s="11">
        <v>6.4999999999999997E-3</v>
      </c>
      <c r="AN32" s="11">
        <v>2.8774999999999999</v>
      </c>
      <c r="AO32" s="11">
        <v>0.15310000000000001</v>
      </c>
      <c r="AP32" s="11">
        <v>0.2142</v>
      </c>
      <c r="AQ32" s="11">
        <v>1.14E-2</v>
      </c>
      <c r="AR32" s="11">
        <v>7.5336999999999996</v>
      </c>
      <c r="AS32" s="11">
        <v>0.42380000000000001</v>
      </c>
      <c r="AT32" s="11">
        <v>0.1166</v>
      </c>
      <c r="AU32" s="11">
        <v>6.6E-3</v>
      </c>
      <c r="AV32" s="11">
        <v>28.537600000000001</v>
      </c>
      <c r="AW32" s="11">
        <v>0.82989999999999997</v>
      </c>
      <c r="AX32" s="11">
        <v>0.33350000000000002</v>
      </c>
      <c r="AY32" s="11">
        <v>9.7000000000000003E-3</v>
      </c>
      <c r="AZ32" s="11">
        <v>0.21781997443856127</v>
      </c>
      <c r="BA32" s="11">
        <v>2.8602058319039454</v>
      </c>
      <c r="BB32" s="11">
        <v>0.48189291268606982</v>
      </c>
      <c r="BC32" s="11">
        <v>0.34243763814335343</v>
      </c>
      <c r="BD32" s="11">
        <v>0.18925117178103779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276</v>
      </c>
      <c r="C33" s="10">
        <v>10.506</v>
      </c>
      <c r="D33" s="10">
        <v>276.43774999999999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30.5</v>
      </c>
      <c r="Q33" s="24">
        <v>0.9</v>
      </c>
      <c r="R33" s="24">
        <v>3.47</v>
      </c>
      <c r="S33" s="24">
        <v>44.8</v>
      </c>
      <c r="T33" s="24">
        <v>140.54</v>
      </c>
      <c r="U33" s="10">
        <v>4</v>
      </c>
      <c r="V33" s="10">
        <v>0</v>
      </c>
      <c r="W33" s="10">
        <v>1</v>
      </c>
      <c r="X33" s="10">
        <v>1</v>
      </c>
      <c r="Y33" s="10">
        <v>4</v>
      </c>
      <c r="Z33" s="10">
        <v>4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3.3218999999999999</v>
      </c>
      <c r="AK33" s="10">
        <v>0.28749999999999998</v>
      </c>
      <c r="AL33" s="11">
        <v>9.8199999999999996E-2</v>
      </c>
      <c r="AM33" s="11">
        <v>8.5000000000000006E-3</v>
      </c>
      <c r="AN33" s="11">
        <v>2.7265999999999999</v>
      </c>
      <c r="AO33" s="11">
        <v>0.15190000000000001</v>
      </c>
      <c r="AP33" s="11">
        <v>0.2024</v>
      </c>
      <c r="AQ33" s="11">
        <v>1.1299999999999999E-2</v>
      </c>
      <c r="AR33" s="11">
        <v>6.2629000000000001</v>
      </c>
      <c r="AS33" s="11">
        <v>0.4224</v>
      </c>
      <c r="AT33" s="11">
        <v>9.6699999999999994E-2</v>
      </c>
      <c r="AU33" s="11">
        <v>6.4999999999999997E-3</v>
      </c>
      <c r="AV33" s="11">
        <v>28.236000000000001</v>
      </c>
      <c r="AW33" s="11">
        <v>1.0149999999999999</v>
      </c>
      <c r="AX33" s="11">
        <v>0.32900000000000001</v>
      </c>
      <c r="AY33" s="11">
        <v>1.18E-2</v>
      </c>
      <c r="AZ33" s="11">
        <v>0.23823861497930002</v>
      </c>
      <c r="BA33" s="11">
        <v>3.4022750775594628</v>
      </c>
      <c r="BB33" s="11">
        <v>0.54568945266619684</v>
      </c>
      <c r="BC33" s="11">
        <v>0.37641784595441291</v>
      </c>
      <c r="BD33" s="11">
        <v>0.11015447748348835</v>
      </c>
      <c r="BE33" s="27"/>
      <c r="BF33" s="5"/>
    </row>
    <row r="34" spans="2:66" ht="13.5" customHeight="1" x14ac:dyDescent="0.2">
      <c r="B34" s="10">
        <v>276</v>
      </c>
      <c r="C34" s="10">
        <v>10.577999999999999</v>
      </c>
      <c r="D34" s="10">
        <v>276.44074999999998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30.5</v>
      </c>
      <c r="Q34" s="24">
        <v>0.9</v>
      </c>
      <c r="R34" s="24">
        <v>3.47</v>
      </c>
      <c r="S34" s="24">
        <v>44.24</v>
      </c>
      <c r="T34" s="24">
        <v>141.85</v>
      </c>
      <c r="U34" s="10">
        <v>4</v>
      </c>
      <c r="V34" s="10">
        <v>0</v>
      </c>
      <c r="W34" s="10">
        <v>1</v>
      </c>
      <c r="X34" s="10">
        <v>1</v>
      </c>
      <c r="Y34" s="10">
        <v>4</v>
      </c>
      <c r="Z34" s="10">
        <v>4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3.1951000000000001</v>
      </c>
      <c r="AK34" s="10">
        <v>0.19439999999999999</v>
      </c>
      <c r="AL34" s="11">
        <v>9.7000000000000003E-2</v>
      </c>
      <c r="AM34" s="11">
        <v>5.8999999999999999E-3</v>
      </c>
      <c r="AN34" s="11">
        <v>2.5922000000000001</v>
      </c>
      <c r="AO34" s="11">
        <v>8.8599999999999998E-2</v>
      </c>
      <c r="AP34" s="11">
        <v>0.19739999999999999</v>
      </c>
      <c r="AQ34" s="11">
        <v>6.7000000000000002E-3</v>
      </c>
      <c r="AR34" s="11">
        <v>5.9657</v>
      </c>
      <c r="AS34" s="11">
        <v>0.3639</v>
      </c>
      <c r="AT34" s="11">
        <v>9.4500000000000001E-2</v>
      </c>
      <c r="AU34" s="11">
        <v>5.7999999999999996E-3</v>
      </c>
      <c r="AV34" s="11">
        <v>27.853300000000001</v>
      </c>
      <c r="AW34" s="11">
        <v>0.59489999999999998</v>
      </c>
      <c r="AX34" s="11">
        <v>0.3332</v>
      </c>
      <c r="AY34" s="11">
        <v>7.1000000000000004E-3</v>
      </c>
      <c r="AZ34" s="11">
        <v>0.25593667546174143</v>
      </c>
      <c r="BA34" s="11">
        <v>3.5259259259259257</v>
      </c>
      <c r="BB34" s="11">
        <v>0.55810147299509005</v>
      </c>
      <c r="BC34" s="11">
        <v>0.38595451115662388</v>
      </c>
      <c r="BD34" s="11">
        <v>0.20445740541376894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276</v>
      </c>
      <c r="C35" s="10">
        <v>10.585000000000001</v>
      </c>
      <c r="D35" s="10">
        <v>276.44103999999999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30.5</v>
      </c>
      <c r="Q35" s="24">
        <v>0.9</v>
      </c>
      <c r="R35" s="24">
        <v>3.47</v>
      </c>
      <c r="S35" s="24">
        <v>44.18</v>
      </c>
      <c r="T35" s="24">
        <v>141.97999999999999</v>
      </c>
      <c r="U35" s="10">
        <v>4</v>
      </c>
      <c r="V35" s="10">
        <v>0</v>
      </c>
      <c r="W35" s="10">
        <v>1</v>
      </c>
      <c r="X35" s="10">
        <v>1</v>
      </c>
      <c r="Y35" s="10">
        <v>4</v>
      </c>
      <c r="Z35" s="10">
        <v>4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2.6869999999999998</v>
      </c>
      <c r="AK35" s="10">
        <v>1.6E-2</v>
      </c>
      <c r="AL35" s="11">
        <v>8.1699999999999995E-2</v>
      </c>
      <c r="AM35" s="11">
        <v>5.0000000000000001E-4</v>
      </c>
      <c r="AN35" s="11">
        <v>2.3889999999999998</v>
      </c>
      <c r="AO35" s="11">
        <v>9.1499999999999998E-2</v>
      </c>
      <c r="AP35" s="11">
        <v>0.18229999999999999</v>
      </c>
      <c r="AQ35" s="11">
        <v>7.0000000000000001E-3</v>
      </c>
      <c r="AR35" s="11">
        <v>5.1924000000000001</v>
      </c>
      <c r="AS35" s="11">
        <v>9.2100000000000001E-2</v>
      </c>
      <c r="AT35" s="11">
        <v>8.2500000000000004E-2</v>
      </c>
      <c r="AU35" s="11">
        <v>1.5E-3</v>
      </c>
      <c r="AV35" s="11">
        <v>26</v>
      </c>
      <c r="AW35" s="11">
        <v>1.5953999999999999</v>
      </c>
      <c r="AX35" s="11">
        <v>0.31190000000000001</v>
      </c>
      <c r="AY35" s="11">
        <v>1.9099999999999999E-2</v>
      </c>
      <c r="AZ35" s="11">
        <v>0.26224200728450026</v>
      </c>
      <c r="BA35" s="11">
        <v>3.7806060606060607</v>
      </c>
      <c r="BB35" s="11">
        <v>0.58164300202839747</v>
      </c>
      <c r="BC35" s="11">
        <v>0.38472719141323786</v>
      </c>
      <c r="BD35" s="11">
        <v>0.16672694994655626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276</v>
      </c>
      <c r="C36" s="10">
        <v>10.593</v>
      </c>
      <c r="D36" s="10">
        <v>276.44137000000001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30.5</v>
      </c>
      <c r="Q36" s="24">
        <v>0.9</v>
      </c>
      <c r="R36" s="24">
        <v>3.47</v>
      </c>
      <c r="S36" s="24">
        <v>44.12</v>
      </c>
      <c r="T36" s="24">
        <v>142.12</v>
      </c>
      <c r="U36" s="10">
        <v>4</v>
      </c>
      <c r="V36" s="10">
        <v>0</v>
      </c>
      <c r="W36" s="10">
        <v>1</v>
      </c>
      <c r="X36" s="10">
        <v>1</v>
      </c>
      <c r="Y36" s="10">
        <v>4</v>
      </c>
      <c r="Z36" s="10">
        <v>4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3.7456999999999998</v>
      </c>
      <c r="AK36" s="10">
        <v>0.11119999999999999</v>
      </c>
      <c r="AL36" s="11">
        <v>0.1143</v>
      </c>
      <c r="AM36" s="11">
        <v>3.3999999999999998E-3</v>
      </c>
      <c r="AN36" s="11">
        <v>2.9022000000000001</v>
      </c>
      <c r="AO36" s="11">
        <v>8.6499999999999994E-2</v>
      </c>
      <c r="AP36" s="11">
        <v>0.22209999999999999</v>
      </c>
      <c r="AQ36" s="11">
        <v>6.6E-3</v>
      </c>
      <c r="AR36" s="11">
        <v>7.0911999999999997</v>
      </c>
      <c r="AS36" s="11">
        <v>0.1484</v>
      </c>
      <c r="AT36" s="11">
        <v>0.113</v>
      </c>
      <c r="AU36" s="11">
        <v>2.3999999999999998E-3</v>
      </c>
      <c r="AV36" s="11">
        <v>28.154900000000001</v>
      </c>
      <c r="AW36" s="11">
        <v>0.83409999999999995</v>
      </c>
      <c r="AX36" s="11">
        <v>0.3387</v>
      </c>
      <c r="AY36" s="11">
        <v>0.01</v>
      </c>
      <c r="AZ36" s="11">
        <v>0.20791726105563485</v>
      </c>
      <c r="BA36" s="11">
        <v>2.9973451327433627</v>
      </c>
      <c r="BB36" s="11">
        <v>0.49966792118662834</v>
      </c>
      <c r="BC36" s="11">
        <v>0.35573184827151416</v>
      </c>
      <c r="BD36" s="11">
        <v>3.2934299356123721E-2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276</v>
      </c>
      <c r="C37" s="10">
        <v>10.601000000000001</v>
      </c>
      <c r="D37" s="10">
        <v>276.44171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30.5</v>
      </c>
      <c r="Q37" s="24">
        <v>0.9</v>
      </c>
      <c r="R37" s="24">
        <v>3.47</v>
      </c>
      <c r="S37" s="24">
        <v>44.06</v>
      </c>
      <c r="T37" s="24">
        <v>142.27000000000001</v>
      </c>
      <c r="U37" s="10">
        <v>4</v>
      </c>
      <c r="V37" s="10">
        <v>0</v>
      </c>
      <c r="W37" s="10">
        <v>1</v>
      </c>
      <c r="X37" s="10">
        <v>1</v>
      </c>
      <c r="Y37" s="10">
        <v>4</v>
      </c>
      <c r="Z37" s="10">
        <v>4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3.3828</v>
      </c>
      <c r="AK37" s="10">
        <v>1.66E-2</v>
      </c>
      <c r="AL37" s="11">
        <v>0.10349999999999999</v>
      </c>
      <c r="AM37" s="11">
        <v>5.0000000000000001E-4</v>
      </c>
      <c r="AN37" s="11">
        <v>2.5076000000000001</v>
      </c>
      <c r="AO37" s="11">
        <v>2.06E-2</v>
      </c>
      <c r="AP37" s="11">
        <v>0.1925</v>
      </c>
      <c r="AQ37" s="11">
        <v>1.6000000000000001E-3</v>
      </c>
      <c r="AR37" s="11">
        <v>6.4583000000000004</v>
      </c>
      <c r="AS37" s="11">
        <v>5.1900000000000002E-2</v>
      </c>
      <c r="AT37" s="11">
        <v>0.1032</v>
      </c>
      <c r="AU37" s="11">
        <v>8.0000000000000004E-4</v>
      </c>
      <c r="AV37" s="11">
        <v>25.683800000000002</v>
      </c>
      <c r="AW37" s="11">
        <v>0.76749999999999996</v>
      </c>
      <c r="AX37" s="11">
        <v>0.30990000000000001</v>
      </c>
      <c r="AY37" s="11">
        <v>9.2999999999999992E-3</v>
      </c>
      <c r="AZ37" s="11">
        <v>0.2336783439490446</v>
      </c>
      <c r="BA37" s="11">
        <v>3.0029069767441863</v>
      </c>
      <c r="BB37" s="11">
        <v>0.50036310820624541</v>
      </c>
      <c r="BC37" s="11">
        <v>0.33955755119921144</v>
      </c>
      <c r="BD37" s="11">
        <v>0.2495941334577777</v>
      </c>
      <c r="BE37" s="27"/>
      <c r="BF37" s="5"/>
      <c r="BI37" s="22">
        <v>2</v>
      </c>
    </row>
    <row r="38" spans="2:66" ht="13.5" customHeight="1" x14ac:dyDescent="0.2">
      <c r="B38" s="10">
        <v>276</v>
      </c>
      <c r="C38" s="10">
        <v>10.609</v>
      </c>
      <c r="D38" s="10">
        <v>276.44204000000002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30.5</v>
      </c>
      <c r="Q38" s="24">
        <v>0.9</v>
      </c>
      <c r="R38" s="24">
        <v>3.47</v>
      </c>
      <c r="S38" s="24">
        <v>44</v>
      </c>
      <c r="T38" s="24">
        <v>142.41999999999999</v>
      </c>
      <c r="U38" s="10">
        <v>4</v>
      </c>
      <c r="V38" s="10">
        <v>0</v>
      </c>
      <c r="W38" s="10">
        <v>1</v>
      </c>
      <c r="X38" s="10">
        <v>1</v>
      </c>
      <c r="Y38" s="10">
        <v>4</v>
      </c>
      <c r="Z38" s="10">
        <v>4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4.3680000000000003</v>
      </c>
      <c r="AK38" s="10">
        <v>0.14299999999999999</v>
      </c>
      <c r="AL38" s="11">
        <v>0.1341</v>
      </c>
      <c r="AM38" s="11">
        <v>4.4000000000000003E-3</v>
      </c>
      <c r="AN38" s="11">
        <v>2.7153</v>
      </c>
      <c r="AO38" s="11">
        <v>0.14130000000000001</v>
      </c>
      <c r="AP38" s="11">
        <v>0.20899999999999999</v>
      </c>
      <c r="AQ38" s="11">
        <v>1.09E-2</v>
      </c>
      <c r="AR38" s="11">
        <v>8.4228000000000005</v>
      </c>
      <c r="AS38" s="11">
        <v>0.31509999999999999</v>
      </c>
      <c r="AT38" s="11">
        <v>0.13500000000000001</v>
      </c>
      <c r="AU38" s="11">
        <v>5.1000000000000004E-3</v>
      </c>
      <c r="AV38" s="11">
        <v>25.565300000000001</v>
      </c>
      <c r="AW38" s="11">
        <v>1.5475000000000001</v>
      </c>
      <c r="AX38" s="11">
        <v>0.30940000000000001</v>
      </c>
      <c r="AY38" s="11">
        <v>1.8700000000000001E-2</v>
      </c>
      <c r="AZ38" s="11">
        <v>0.19367283950617289</v>
      </c>
      <c r="BA38" s="11">
        <v>2.2918518518518516</v>
      </c>
      <c r="BB38" s="11">
        <v>0.39243924392439244</v>
      </c>
      <c r="BC38" s="11">
        <v>0.27700127064803048</v>
      </c>
      <c r="BD38" s="11">
        <v>0.37279174038135177</v>
      </c>
      <c r="BE38" s="27"/>
      <c r="BF38" s="5"/>
      <c r="BI38" s="22">
        <v>3</v>
      </c>
      <c r="BJ38" s="3"/>
    </row>
    <row r="39" spans="2:66" ht="13.5" customHeight="1" x14ac:dyDescent="0.2">
      <c r="B39" s="10">
        <v>276</v>
      </c>
      <c r="C39" s="10">
        <v>10.617000000000001</v>
      </c>
      <c r="D39" s="10">
        <v>276.44238000000001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30.5</v>
      </c>
      <c r="Q39" s="24">
        <v>0.9</v>
      </c>
      <c r="R39" s="24">
        <v>3.47</v>
      </c>
      <c r="S39" s="24">
        <v>43.94</v>
      </c>
      <c r="T39" s="24">
        <v>142.57</v>
      </c>
      <c r="U39" s="10">
        <v>4</v>
      </c>
      <c r="V39" s="10">
        <v>0</v>
      </c>
      <c r="W39" s="10">
        <v>1</v>
      </c>
      <c r="X39" s="10">
        <v>1</v>
      </c>
      <c r="Y39" s="10">
        <v>4</v>
      </c>
      <c r="Z39" s="10">
        <v>4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3.907</v>
      </c>
      <c r="AK39" s="10">
        <v>7.0400000000000004E-2</v>
      </c>
      <c r="AL39" s="11">
        <v>0.1203</v>
      </c>
      <c r="AM39" s="11">
        <v>2.2000000000000001E-3</v>
      </c>
      <c r="AN39" s="11">
        <v>2.6585000000000001</v>
      </c>
      <c r="AO39" s="11">
        <v>0.14580000000000001</v>
      </c>
      <c r="AP39" s="11">
        <v>0.20530000000000001</v>
      </c>
      <c r="AQ39" s="11">
        <v>1.1299999999999999E-2</v>
      </c>
      <c r="AR39" s="11">
        <v>7.5109000000000004</v>
      </c>
      <c r="AS39" s="11">
        <v>0.21590000000000001</v>
      </c>
      <c r="AT39" s="11">
        <v>0.1208</v>
      </c>
      <c r="AU39" s="11">
        <v>3.5000000000000001E-3</v>
      </c>
      <c r="AV39" s="11">
        <v>25.927199999999999</v>
      </c>
      <c r="AW39" s="11">
        <v>1.4810000000000001</v>
      </c>
      <c r="AX39" s="11">
        <v>0.31480000000000002</v>
      </c>
      <c r="AY39" s="11">
        <v>1.7999999999999999E-2</v>
      </c>
      <c r="AZ39" s="11">
        <v>0.21053643530090368</v>
      </c>
      <c r="BA39" s="11">
        <v>2.6059602649006623</v>
      </c>
      <c r="BB39" s="11">
        <v>0.44536271808999078</v>
      </c>
      <c r="BC39" s="11">
        <v>0.31103035485250108</v>
      </c>
      <c r="BD39" s="11">
        <v>0.28200042185900942</v>
      </c>
      <c r="BE39" s="27"/>
      <c r="BF39" s="5"/>
    </row>
    <row r="40" spans="2:66" ht="13.5" customHeight="1" x14ac:dyDescent="0.2">
      <c r="B40" s="10">
        <v>276</v>
      </c>
      <c r="C40" s="10">
        <v>10.625</v>
      </c>
      <c r="D40" s="10">
        <v>276.44270999999998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30.5</v>
      </c>
      <c r="Q40" s="24">
        <v>0.9</v>
      </c>
      <c r="R40" s="24">
        <v>3.47</v>
      </c>
      <c r="S40" s="24">
        <v>43.88</v>
      </c>
      <c r="T40" s="24">
        <v>142.72</v>
      </c>
      <c r="U40" s="10">
        <v>4</v>
      </c>
      <c r="V40" s="10">
        <v>0</v>
      </c>
      <c r="W40" s="10">
        <v>1</v>
      </c>
      <c r="X40" s="10">
        <v>1</v>
      </c>
      <c r="Y40" s="10">
        <v>4</v>
      </c>
      <c r="Z40" s="10">
        <v>4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3.1840999999999999</v>
      </c>
      <c r="AK40" s="10">
        <v>7.2800000000000004E-2</v>
      </c>
      <c r="AL40" s="11">
        <v>9.8299999999999998E-2</v>
      </c>
      <c r="AM40" s="11">
        <v>2.2000000000000001E-3</v>
      </c>
      <c r="AN40" s="11">
        <v>2.6366999999999998</v>
      </c>
      <c r="AO40" s="11">
        <v>4.8599999999999997E-2</v>
      </c>
      <c r="AP40" s="11">
        <v>0.20419999999999999</v>
      </c>
      <c r="AQ40" s="11">
        <v>3.8E-3</v>
      </c>
      <c r="AR40" s="11">
        <v>5.9638999999999998</v>
      </c>
      <c r="AS40" s="11">
        <v>0.1323</v>
      </c>
      <c r="AT40" s="11">
        <v>9.6199999999999994E-2</v>
      </c>
      <c r="AU40" s="11">
        <v>2.0999999999999999E-3</v>
      </c>
      <c r="AV40" s="11">
        <v>27.555800000000001</v>
      </c>
      <c r="AW40" s="11">
        <v>0.1643</v>
      </c>
      <c r="AX40" s="11">
        <v>0.33560000000000001</v>
      </c>
      <c r="AY40" s="11">
        <v>2E-3</v>
      </c>
      <c r="AZ40" s="11">
        <v>0.24342349018154874</v>
      </c>
      <c r="BA40" s="11">
        <v>3.4885654885654889</v>
      </c>
      <c r="BB40" s="11">
        <v>0.55442334414080596</v>
      </c>
      <c r="BC40" s="11">
        <v>0.38538312942691566</v>
      </c>
      <c r="BD40" s="11">
        <v>0.1192635266639928</v>
      </c>
      <c r="BE40" s="27"/>
      <c r="BF40" s="5"/>
    </row>
    <row r="41" spans="2:66" ht="13.5" customHeight="1" x14ac:dyDescent="0.2">
      <c r="B41" s="10">
        <v>276</v>
      </c>
      <c r="C41" s="10">
        <v>10.632999999999999</v>
      </c>
      <c r="D41" s="10">
        <v>276.44304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30.5</v>
      </c>
      <c r="Q41" s="24">
        <v>0.9</v>
      </c>
      <c r="R41" s="24">
        <v>3.47</v>
      </c>
      <c r="S41" s="24">
        <v>43.82</v>
      </c>
      <c r="T41" s="24">
        <v>142.87</v>
      </c>
      <c r="U41" s="10">
        <v>4</v>
      </c>
      <c r="V41" s="10">
        <v>0</v>
      </c>
      <c r="W41" s="10">
        <v>1</v>
      </c>
      <c r="X41" s="10">
        <v>1</v>
      </c>
      <c r="Y41" s="10">
        <v>4</v>
      </c>
      <c r="Z41" s="10">
        <v>4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3.1941999999999999</v>
      </c>
      <c r="AK41" s="10">
        <v>0.27089999999999997</v>
      </c>
      <c r="AL41" s="11">
        <v>9.8900000000000002E-2</v>
      </c>
      <c r="AM41" s="11">
        <v>8.3999999999999995E-3</v>
      </c>
      <c r="AN41" s="11">
        <v>2.6598000000000002</v>
      </c>
      <c r="AO41" s="11">
        <v>8.3199999999999996E-2</v>
      </c>
      <c r="AP41" s="11">
        <v>0.20660000000000001</v>
      </c>
      <c r="AQ41" s="11">
        <v>6.4999999999999997E-3</v>
      </c>
      <c r="AR41" s="11">
        <v>5.9763999999999999</v>
      </c>
      <c r="AS41" s="11">
        <v>0.54530000000000001</v>
      </c>
      <c r="AT41" s="11">
        <v>9.6699999999999994E-2</v>
      </c>
      <c r="AU41" s="11">
        <v>8.8000000000000005E-3</v>
      </c>
      <c r="AV41" s="11">
        <v>27.125299999999999</v>
      </c>
      <c r="AW41" s="11">
        <v>0.495</v>
      </c>
      <c r="AX41" s="11">
        <v>0.33129999999999998</v>
      </c>
      <c r="AY41" s="11">
        <v>6.0000000000000001E-3</v>
      </c>
      <c r="AZ41" s="11">
        <v>0.23182747722625016</v>
      </c>
      <c r="BA41" s="11">
        <v>3.4260599793174769</v>
      </c>
      <c r="BB41" s="11">
        <v>0.54813084112149524</v>
      </c>
      <c r="BC41" s="11">
        <v>0.37920258620689651</v>
      </c>
      <c r="BD41" s="11">
        <v>4.9961015816343442E-2</v>
      </c>
      <c r="BE41" s="27"/>
      <c r="BF41" s="5"/>
    </row>
    <row r="42" spans="2:66" ht="13.5" customHeight="1" x14ac:dyDescent="0.2">
      <c r="B42" s="10">
        <v>276</v>
      </c>
      <c r="C42" s="10">
        <v>10.44</v>
      </c>
      <c r="D42" s="10">
        <v>276.435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30.5</v>
      </c>
      <c r="Q42" s="24">
        <v>0.9</v>
      </c>
      <c r="R42" s="24">
        <v>3.47</v>
      </c>
      <c r="S42" s="24">
        <v>45.34</v>
      </c>
      <c r="T42" s="24">
        <v>139.37</v>
      </c>
      <c r="U42" s="10">
        <v>4</v>
      </c>
      <c r="V42" s="10">
        <v>0</v>
      </c>
      <c r="W42" s="10">
        <v>1</v>
      </c>
      <c r="X42" s="10">
        <v>1</v>
      </c>
      <c r="Y42" s="10">
        <v>4</v>
      </c>
      <c r="Z42" s="10">
        <v>4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10.857900000000001</v>
      </c>
      <c r="AK42" s="10">
        <v>4.8000000000000001E-2</v>
      </c>
      <c r="AL42" s="11">
        <v>0.3135</v>
      </c>
      <c r="AM42" s="11">
        <v>1.4E-3</v>
      </c>
      <c r="AN42" s="11">
        <v>4.8975</v>
      </c>
      <c r="AO42" s="11">
        <v>3.3E-3</v>
      </c>
      <c r="AP42" s="11">
        <v>0.3553</v>
      </c>
      <c r="AQ42" s="11">
        <v>2.0000000000000001E-4</v>
      </c>
      <c r="AR42" s="11">
        <v>20.655000000000001</v>
      </c>
      <c r="AS42" s="11">
        <v>8.9399999999999993E-2</v>
      </c>
      <c r="AT42" s="11">
        <v>0.3115</v>
      </c>
      <c r="AU42" s="11">
        <v>1.2999999999999999E-3</v>
      </c>
      <c r="AV42" s="11">
        <v>34.58</v>
      </c>
      <c r="AW42" s="11">
        <v>7.4899999999999994E-2</v>
      </c>
      <c r="AX42" s="11">
        <v>0.39340000000000003</v>
      </c>
      <c r="AY42" s="11">
        <v>8.9999999999999998E-4</v>
      </c>
      <c r="AZ42" s="11">
        <v>5.0888206224121837E-2</v>
      </c>
      <c r="BA42" s="11">
        <v>1.2629213483146069</v>
      </c>
      <c r="BB42" s="11">
        <v>0.11618669314796427</v>
      </c>
      <c r="BC42" s="11">
        <v>0.10195866876919249</v>
      </c>
      <c r="BD42" s="11">
        <v>0.31184908393331451</v>
      </c>
      <c r="BE42" s="27"/>
      <c r="BF42" s="5"/>
    </row>
    <row r="43" spans="2:66" ht="13.5" customHeight="1" x14ac:dyDescent="0.2">
      <c r="B43" s="10">
        <v>276</v>
      </c>
      <c r="C43" s="10">
        <v>10.446999999999999</v>
      </c>
      <c r="D43" s="10">
        <v>276.43529000000001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30.5</v>
      </c>
      <c r="Q43" s="24">
        <v>0.9</v>
      </c>
      <c r="R43" s="24">
        <v>3.47</v>
      </c>
      <c r="S43" s="24">
        <v>45.28</v>
      </c>
      <c r="T43" s="24">
        <v>139.49</v>
      </c>
      <c r="U43" s="10">
        <v>4</v>
      </c>
      <c r="V43" s="10">
        <v>0</v>
      </c>
      <c r="W43" s="10">
        <v>1</v>
      </c>
      <c r="X43" s="10">
        <v>1</v>
      </c>
      <c r="Y43" s="10">
        <v>4</v>
      </c>
      <c r="Z43" s="10">
        <v>4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5.4637000000000002</v>
      </c>
      <c r="AK43" s="10">
        <v>3.8699999999999998E-2</v>
      </c>
      <c r="AL43" s="11">
        <v>0.15809999999999999</v>
      </c>
      <c r="AM43" s="11">
        <v>1.1000000000000001E-3</v>
      </c>
      <c r="AN43" s="11">
        <v>3.3391000000000002</v>
      </c>
      <c r="AO43" s="11">
        <v>2.5899999999999999E-2</v>
      </c>
      <c r="AP43" s="11">
        <v>0.24279999999999999</v>
      </c>
      <c r="AQ43" s="11">
        <v>1.9E-3</v>
      </c>
      <c r="AR43" s="11">
        <v>10.2636</v>
      </c>
      <c r="AS43" s="11">
        <v>6.4799999999999996E-2</v>
      </c>
      <c r="AT43" s="11">
        <v>0.1552</v>
      </c>
      <c r="AU43" s="11">
        <v>1E-3</v>
      </c>
      <c r="AV43" s="11">
        <v>31.060600000000001</v>
      </c>
      <c r="AW43" s="11">
        <v>3.3300000000000003E-2</v>
      </c>
      <c r="AX43" s="11">
        <v>0.35420000000000001</v>
      </c>
      <c r="AY43" s="11">
        <v>4.0000000000000002E-4</v>
      </c>
      <c r="AZ43" s="11">
        <v>0.18659966499162484</v>
      </c>
      <c r="BA43" s="11">
        <v>2.2822164948453607</v>
      </c>
      <c r="BB43" s="11">
        <v>0.39065567334118567</v>
      </c>
      <c r="BC43" s="11">
        <v>0.29572022983950863</v>
      </c>
      <c r="BD43" s="11">
        <v>0.31080053581119849</v>
      </c>
      <c r="BE43" s="27"/>
      <c r="BF43" s="5"/>
    </row>
    <row r="44" spans="2:66" ht="13.5" customHeight="1" x14ac:dyDescent="0.2">
      <c r="B44" s="10">
        <v>276</v>
      </c>
      <c r="C44" s="10">
        <v>10.452999999999999</v>
      </c>
      <c r="D44" s="10">
        <v>276.43554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30.5</v>
      </c>
      <c r="Q44" s="24">
        <v>0.9</v>
      </c>
      <c r="R44" s="24">
        <v>3.47</v>
      </c>
      <c r="S44" s="24">
        <v>45.23</v>
      </c>
      <c r="T44" s="24">
        <v>139.6</v>
      </c>
      <c r="U44" s="10">
        <v>4</v>
      </c>
      <c r="V44" s="10">
        <v>0</v>
      </c>
      <c r="W44" s="10">
        <v>1</v>
      </c>
      <c r="X44" s="10">
        <v>1</v>
      </c>
      <c r="Y44" s="10">
        <v>4</v>
      </c>
      <c r="Z44" s="10">
        <v>4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11.985799999999999</v>
      </c>
      <c r="AK44" s="10">
        <v>5.0999999999999997E-2</v>
      </c>
      <c r="AL44" s="11">
        <v>0.34770000000000001</v>
      </c>
      <c r="AM44" s="11">
        <v>1.5E-3</v>
      </c>
      <c r="AN44" s="11">
        <v>5.1197999999999997</v>
      </c>
      <c r="AO44" s="11">
        <v>2.46E-2</v>
      </c>
      <c r="AP44" s="11">
        <v>0.37309999999999999</v>
      </c>
      <c r="AQ44" s="11">
        <v>1.8E-3</v>
      </c>
      <c r="AR44" s="11">
        <v>22.546700000000001</v>
      </c>
      <c r="AS44" s="11">
        <v>0.1278</v>
      </c>
      <c r="AT44" s="11">
        <v>0.34160000000000001</v>
      </c>
      <c r="AU44" s="11">
        <v>1.9E-3</v>
      </c>
      <c r="AV44" s="11">
        <v>35.828000000000003</v>
      </c>
      <c r="AW44" s="11">
        <v>0.2288</v>
      </c>
      <c r="AX44" s="11">
        <v>0.40949999999999998</v>
      </c>
      <c r="AY44" s="11">
        <v>2.5999999999999999E-3</v>
      </c>
      <c r="AZ44" s="11">
        <v>4.651162790697673E-2</v>
      </c>
      <c r="BA44" s="11">
        <v>1.1987704918032787</v>
      </c>
      <c r="BB44" s="11">
        <v>9.0400745573159316E-2</v>
      </c>
      <c r="BC44" s="11">
        <v>8.1408360642634431E-2</v>
      </c>
      <c r="BD44" s="11">
        <v>0.47740778853203669</v>
      </c>
      <c r="BE44" s="27"/>
      <c r="BF44" s="5"/>
    </row>
    <row r="45" spans="2:66" ht="13.5" customHeight="1" x14ac:dyDescent="0.2">
      <c r="B45" s="10">
        <v>276</v>
      </c>
      <c r="C45" s="10">
        <v>10.461</v>
      </c>
      <c r="D45" s="10">
        <v>276.43587000000002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30.5</v>
      </c>
      <c r="Q45" s="24">
        <v>0.9</v>
      </c>
      <c r="R45" s="24">
        <v>3.47</v>
      </c>
      <c r="S45" s="24">
        <v>45.17</v>
      </c>
      <c r="T45" s="24">
        <v>139.74</v>
      </c>
      <c r="U45" s="10">
        <v>4</v>
      </c>
      <c r="V45" s="10">
        <v>0</v>
      </c>
      <c r="W45" s="10">
        <v>1</v>
      </c>
      <c r="X45" s="10">
        <v>1</v>
      </c>
      <c r="Y45" s="10">
        <v>4</v>
      </c>
      <c r="Z45" s="10">
        <v>4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7.3666999999999998</v>
      </c>
      <c r="AK45" s="10">
        <v>0.40410000000000001</v>
      </c>
      <c r="AL45" s="11">
        <v>0.21429999999999999</v>
      </c>
      <c r="AM45" s="11">
        <v>1.18E-2</v>
      </c>
      <c r="AN45" s="11">
        <v>3.9878</v>
      </c>
      <c r="AO45" s="11">
        <v>0.13869999999999999</v>
      </c>
      <c r="AP45" s="11">
        <v>0.29139999999999999</v>
      </c>
      <c r="AQ45" s="11">
        <v>1.01E-2</v>
      </c>
      <c r="AR45" s="11">
        <v>13.9741</v>
      </c>
      <c r="AS45" s="11">
        <v>0.74380000000000002</v>
      </c>
      <c r="AT45" s="11">
        <v>0.21229999999999999</v>
      </c>
      <c r="AU45" s="11">
        <v>1.1299999999999999E-2</v>
      </c>
      <c r="AV45" s="11">
        <v>34.459400000000002</v>
      </c>
      <c r="AW45" s="11">
        <v>0.8861</v>
      </c>
      <c r="AX45" s="11">
        <v>0.39500000000000002</v>
      </c>
      <c r="AY45" s="11">
        <v>1.0200000000000001E-2</v>
      </c>
      <c r="AZ45" s="11">
        <v>0.15093240093240096</v>
      </c>
      <c r="BA45" s="11">
        <v>1.8605746585021199</v>
      </c>
      <c r="BB45" s="11">
        <v>0.30083978264449207</v>
      </c>
      <c r="BC45" s="11">
        <v>0.24749390409103228</v>
      </c>
      <c r="BD45" s="11">
        <v>0.41394898830830651</v>
      </c>
      <c r="BE45" s="27"/>
      <c r="BF45" s="5"/>
    </row>
    <row r="46" spans="2:66" ht="13.5" customHeight="1" x14ac:dyDescent="0.2">
      <c r="B46" s="10">
        <v>276</v>
      </c>
      <c r="C46" s="10">
        <v>10.467000000000001</v>
      </c>
      <c r="D46" s="10">
        <v>276.43612000000002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30.5</v>
      </c>
      <c r="Q46" s="24">
        <v>0.9</v>
      </c>
      <c r="R46" s="24">
        <v>3.47</v>
      </c>
      <c r="S46" s="24">
        <v>45.12</v>
      </c>
      <c r="T46" s="24">
        <v>139.84</v>
      </c>
      <c r="U46" s="10">
        <v>4</v>
      </c>
      <c r="V46" s="10">
        <v>0</v>
      </c>
      <c r="W46" s="10">
        <v>1</v>
      </c>
      <c r="X46" s="10">
        <v>1</v>
      </c>
      <c r="Y46" s="10">
        <v>4</v>
      </c>
      <c r="Z46" s="10">
        <v>4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10.708399999999999</v>
      </c>
      <c r="AK46" s="10">
        <v>0.1153</v>
      </c>
      <c r="AL46" s="11">
        <v>0.31219999999999998</v>
      </c>
      <c r="AM46" s="11">
        <v>3.3999999999999998E-3</v>
      </c>
      <c r="AN46" s="11">
        <v>4.8074000000000003</v>
      </c>
      <c r="AO46" s="11">
        <v>6.4000000000000001E-2</v>
      </c>
      <c r="AP46" s="11">
        <v>0.35199999999999998</v>
      </c>
      <c r="AQ46" s="11">
        <v>4.7000000000000002E-3</v>
      </c>
      <c r="AR46" s="11">
        <v>20.332699999999999</v>
      </c>
      <c r="AS46" s="11">
        <v>0.19800000000000001</v>
      </c>
      <c r="AT46" s="11">
        <v>0.30959999999999999</v>
      </c>
      <c r="AU46" s="11">
        <v>3.0000000000000001E-3</v>
      </c>
      <c r="AV46" s="11">
        <v>33.793799999999997</v>
      </c>
      <c r="AW46" s="11">
        <v>0.44929999999999998</v>
      </c>
      <c r="AX46" s="11">
        <v>0.38819999999999999</v>
      </c>
      <c r="AY46" s="11">
        <v>5.1999999999999998E-3</v>
      </c>
      <c r="AZ46" s="11">
        <v>4.8905701161848163E-2</v>
      </c>
      <c r="BA46" s="11">
        <v>1.2538759689922481</v>
      </c>
      <c r="BB46" s="11">
        <v>0.1126397248495271</v>
      </c>
      <c r="BC46" s="11">
        <v>9.8430455835698788E-2</v>
      </c>
      <c r="BD46" s="11">
        <v>0.30765902462462236</v>
      </c>
      <c r="BE46" s="27"/>
      <c r="BF46" s="5"/>
    </row>
    <row r="47" spans="2:66" ht="13.5" customHeight="1" x14ac:dyDescent="0.2">
      <c r="B47" s="10">
        <v>276</v>
      </c>
      <c r="C47" s="10">
        <v>10.477</v>
      </c>
      <c r="D47" s="10">
        <v>276.43653999999998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30.5</v>
      </c>
      <c r="Q47" s="24">
        <v>0.9</v>
      </c>
      <c r="R47" s="24">
        <v>3.47</v>
      </c>
      <c r="S47" s="24">
        <v>45.04</v>
      </c>
      <c r="T47" s="24">
        <v>140.02000000000001</v>
      </c>
      <c r="U47" s="10">
        <v>4</v>
      </c>
      <c r="V47" s="10">
        <v>0</v>
      </c>
      <c r="W47" s="10">
        <v>1</v>
      </c>
      <c r="X47" s="10">
        <v>1</v>
      </c>
      <c r="Y47" s="10">
        <v>4</v>
      </c>
      <c r="Z47" s="10">
        <v>4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4.4343000000000004</v>
      </c>
      <c r="AK47" s="10">
        <v>0.16139999999999999</v>
      </c>
      <c r="AL47" s="11">
        <v>0.12970000000000001</v>
      </c>
      <c r="AM47" s="11">
        <v>4.7000000000000002E-3</v>
      </c>
      <c r="AN47" s="11">
        <v>2.9335</v>
      </c>
      <c r="AO47" s="11">
        <v>0.1215</v>
      </c>
      <c r="AP47" s="11">
        <v>0.2155</v>
      </c>
      <c r="AQ47" s="11">
        <v>8.8999999999999999E-3</v>
      </c>
      <c r="AR47" s="11">
        <v>8.4899000000000004</v>
      </c>
      <c r="AS47" s="11">
        <v>0.38840000000000002</v>
      </c>
      <c r="AT47" s="11">
        <v>0.12970000000000001</v>
      </c>
      <c r="AU47" s="11">
        <v>5.8999999999999999E-3</v>
      </c>
      <c r="AV47" s="11">
        <v>28.626999999999999</v>
      </c>
      <c r="AW47" s="11">
        <v>0.97760000000000002</v>
      </c>
      <c r="AX47" s="11">
        <v>0.33</v>
      </c>
      <c r="AY47" s="11">
        <v>1.1299999999999999E-2</v>
      </c>
      <c r="AZ47" s="11">
        <v>0.20989917506874431</v>
      </c>
      <c r="BA47" s="11">
        <v>2.5443330763299921</v>
      </c>
      <c r="BB47" s="11">
        <v>0.43571894713943876</v>
      </c>
      <c r="BC47" s="11">
        <v>0.31306658330728354</v>
      </c>
      <c r="BD47" s="11">
        <v>0.32023252662909557</v>
      </c>
      <c r="BE47" s="27"/>
      <c r="BF47" s="5"/>
    </row>
    <row r="48" spans="2:66" ht="13.5" customHeight="1" x14ac:dyDescent="0.2">
      <c r="B48" s="10">
        <v>276</v>
      </c>
      <c r="C48" s="10">
        <v>10.483000000000001</v>
      </c>
      <c r="D48" s="10">
        <v>276.43678999999997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30.5</v>
      </c>
      <c r="Q48" s="24">
        <v>0.9</v>
      </c>
      <c r="R48" s="24">
        <v>3.47</v>
      </c>
      <c r="S48" s="24">
        <v>44.99</v>
      </c>
      <c r="T48" s="24">
        <v>140.13</v>
      </c>
      <c r="U48" s="10">
        <v>4</v>
      </c>
      <c r="V48" s="10">
        <v>0</v>
      </c>
      <c r="W48" s="10">
        <v>1</v>
      </c>
      <c r="X48" s="10">
        <v>1</v>
      </c>
      <c r="Y48" s="10">
        <v>4</v>
      </c>
      <c r="Z48" s="10">
        <v>4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11.3964</v>
      </c>
      <c r="AK48" s="10">
        <v>1.1000000000000001E-3</v>
      </c>
      <c r="AL48" s="11">
        <v>0.33410000000000001</v>
      </c>
      <c r="AM48" s="11">
        <v>0</v>
      </c>
      <c r="AN48" s="11">
        <v>4.8612000000000002</v>
      </c>
      <c r="AO48" s="11">
        <v>2.2000000000000001E-3</v>
      </c>
      <c r="AP48" s="11">
        <v>0.3579</v>
      </c>
      <c r="AQ48" s="11">
        <v>2.0000000000000001E-4</v>
      </c>
      <c r="AR48" s="11">
        <v>21.4024</v>
      </c>
      <c r="AS48" s="11">
        <v>1.7000000000000001E-2</v>
      </c>
      <c r="AT48" s="11">
        <v>0.32769999999999999</v>
      </c>
      <c r="AU48" s="11">
        <v>2.9999999999999997E-4</v>
      </c>
      <c r="AV48" s="11">
        <v>34.003799999999998</v>
      </c>
      <c r="AW48" s="11">
        <v>1.46E-2</v>
      </c>
      <c r="AX48" s="11">
        <v>0.39290000000000003</v>
      </c>
      <c r="AY48" s="11">
        <v>2.0000000000000001E-4</v>
      </c>
      <c r="AZ48" s="11">
        <v>4.6616941928609525E-2</v>
      </c>
      <c r="BA48" s="11">
        <v>1.1989624656698201</v>
      </c>
      <c r="BB48" s="11">
        <v>9.0480155426033909E-2</v>
      </c>
      <c r="BC48" s="11">
        <v>8.012452892020322E-2</v>
      </c>
      <c r="BD48" s="11">
        <v>0.47866896841111406</v>
      </c>
      <c r="BE48" s="27"/>
      <c r="BF48" s="5"/>
    </row>
    <row r="49" spans="2:57" ht="13.5" customHeight="1" x14ac:dyDescent="0.2">
      <c r="B49" s="10">
        <v>276</v>
      </c>
      <c r="C49" s="10">
        <v>10.491</v>
      </c>
      <c r="D49" s="10">
        <v>276.43713000000002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30.5</v>
      </c>
      <c r="Q49" s="24">
        <v>0.9</v>
      </c>
      <c r="R49" s="24">
        <v>3.47</v>
      </c>
      <c r="S49" s="24">
        <v>44.92</v>
      </c>
      <c r="T49" s="24">
        <v>140.27000000000001</v>
      </c>
      <c r="U49" s="10">
        <v>4</v>
      </c>
      <c r="V49" s="10">
        <v>0</v>
      </c>
      <c r="W49" s="10">
        <v>1</v>
      </c>
      <c r="X49" s="10">
        <v>1</v>
      </c>
      <c r="Y49" s="10">
        <v>4</v>
      </c>
      <c r="Z49" s="10">
        <v>4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6.9077000000000002</v>
      </c>
      <c r="AK49" s="10">
        <v>9.8900000000000002E-2</v>
      </c>
      <c r="AL49" s="11">
        <v>0.2031</v>
      </c>
      <c r="AM49" s="11">
        <v>2.8999999999999998E-3</v>
      </c>
      <c r="AN49" s="11">
        <v>3.8085</v>
      </c>
      <c r="AO49" s="11">
        <v>2.24E-2</v>
      </c>
      <c r="AP49" s="11">
        <v>0.28120000000000001</v>
      </c>
      <c r="AQ49" s="11">
        <v>1.6999999999999999E-3</v>
      </c>
      <c r="AR49" s="11">
        <v>12.9755</v>
      </c>
      <c r="AS49" s="11">
        <v>0.28789999999999999</v>
      </c>
      <c r="AT49" s="11">
        <v>0.1993</v>
      </c>
      <c r="AU49" s="11">
        <v>4.4000000000000003E-3</v>
      </c>
      <c r="AV49" s="11">
        <v>32.626899999999999</v>
      </c>
      <c r="AW49" s="11">
        <v>0.18509999999999999</v>
      </c>
      <c r="AX49" s="11">
        <v>0.37809999999999999</v>
      </c>
      <c r="AY49" s="11">
        <v>2.0999999999999999E-3</v>
      </c>
      <c r="AZ49" s="11">
        <v>0.14697406340057634</v>
      </c>
      <c r="BA49" s="11">
        <v>1.8971399899648769</v>
      </c>
      <c r="BB49" s="11">
        <v>0.30966401108417041</v>
      </c>
      <c r="BC49" s="11">
        <v>0.24893261555596807</v>
      </c>
      <c r="BD49" s="11">
        <v>0.31586881188948057</v>
      </c>
      <c r="BE49" s="27"/>
    </row>
    <row r="50" spans="2:57" ht="13.5" customHeight="1" x14ac:dyDescent="0.2">
      <c r="B50" s="10">
        <v>276</v>
      </c>
      <c r="C50" s="10">
        <v>10.395</v>
      </c>
      <c r="D50" s="10">
        <v>276.43313000000001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30.5</v>
      </c>
      <c r="Q50" s="24">
        <v>0.9</v>
      </c>
      <c r="R50" s="24">
        <v>3.47</v>
      </c>
      <c r="S50" s="24">
        <v>45.71</v>
      </c>
      <c r="T50" s="24">
        <v>138.58000000000001</v>
      </c>
      <c r="U50" s="10">
        <v>4</v>
      </c>
      <c r="V50" s="10">
        <v>0</v>
      </c>
      <c r="W50" s="10">
        <v>1</v>
      </c>
      <c r="X50" s="10">
        <v>1</v>
      </c>
      <c r="Y50" s="10">
        <v>4</v>
      </c>
      <c r="Z50" s="10">
        <v>4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9.2667999999999999</v>
      </c>
      <c r="AK50" s="10">
        <v>4.1000000000000002E-2</v>
      </c>
      <c r="AL50" s="11">
        <v>0.26340000000000002</v>
      </c>
      <c r="AM50" s="11">
        <v>1.1999999999999999E-3</v>
      </c>
      <c r="AN50" s="11">
        <v>3.9390999999999998</v>
      </c>
      <c r="AO50" s="11">
        <v>2.2800000000000001E-2</v>
      </c>
      <c r="AP50" s="11">
        <v>0.28139999999999998</v>
      </c>
      <c r="AQ50" s="11">
        <v>1.6000000000000001E-3</v>
      </c>
      <c r="AR50" s="11">
        <v>17.523700000000002</v>
      </c>
      <c r="AS50" s="11">
        <v>6.3899999999999998E-2</v>
      </c>
      <c r="AT50" s="11">
        <v>0.2601</v>
      </c>
      <c r="AU50" s="11">
        <v>8.9999999999999998E-4</v>
      </c>
      <c r="AV50" s="11">
        <v>28.589600000000001</v>
      </c>
      <c r="AW50" s="11">
        <v>9.1499999999999998E-2</v>
      </c>
      <c r="AX50" s="11">
        <v>0.3201</v>
      </c>
      <c r="AY50" s="11">
        <v>1E-3</v>
      </c>
      <c r="AZ50" s="11">
        <v>6.4339152119700774E-2</v>
      </c>
      <c r="BA50" s="11">
        <v>1.2306805074971165</v>
      </c>
      <c r="BB50" s="11">
        <v>0.10341261633919337</v>
      </c>
      <c r="BC50" s="11">
        <v>8.3317904091834843E-2</v>
      </c>
      <c r="BD50" s="11">
        <v>0.68662852320285594</v>
      </c>
      <c r="BE50" s="27"/>
    </row>
    <row r="51" spans="2:57" ht="13.5" customHeight="1" x14ac:dyDescent="0.2">
      <c r="B51" s="10">
        <v>276</v>
      </c>
      <c r="C51" s="10">
        <v>10.164</v>
      </c>
      <c r="D51" s="10">
        <v>276.42349999999999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30.5</v>
      </c>
      <c r="Q51" s="24">
        <v>0.9</v>
      </c>
      <c r="R51" s="24">
        <v>3.47</v>
      </c>
      <c r="S51" s="24">
        <v>47.7</v>
      </c>
      <c r="T51" s="24">
        <v>134.69</v>
      </c>
      <c r="U51" s="10">
        <v>4</v>
      </c>
      <c r="V51" s="10">
        <v>0</v>
      </c>
      <c r="W51" s="10">
        <v>1</v>
      </c>
      <c r="X51" s="10">
        <v>1</v>
      </c>
      <c r="Y51" s="10">
        <v>4</v>
      </c>
      <c r="Z51" s="10">
        <v>4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21.152000000000001</v>
      </c>
      <c r="AK51" s="26">
        <v>0.23449999999999999</v>
      </c>
      <c r="AL51" s="26">
        <v>0.68400000000000005</v>
      </c>
      <c r="AM51" s="26">
        <v>7.4999999999999997E-3</v>
      </c>
      <c r="AN51" s="26">
        <v>8.2119999999999997</v>
      </c>
      <c r="AO51" s="26">
        <v>9.4E-2</v>
      </c>
      <c r="AP51" s="26">
        <v>0.67449999999999999</v>
      </c>
      <c r="AQ51" s="26">
        <v>7.4999999999999997E-3</v>
      </c>
      <c r="AR51" s="26">
        <v>40.547499999999999</v>
      </c>
      <c r="AS51" s="26">
        <v>0.4425</v>
      </c>
      <c r="AT51" s="26">
        <v>0.68599999999999994</v>
      </c>
      <c r="AU51" s="26">
        <v>7.4999999999999997E-3</v>
      </c>
      <c r="AV51" s="26">
        <v>51.2637</v>
      </c>
      <c r="AW51" s="26">
        <v>0.58030000000000004</v>
      </c>
      <c r="AX51" s="26">
        <v>0.65769999999999995</v>
      </c>
      <c r="AY51" s="26">
        <v>7.4000000000000003E-3</v>
      </c>
      <c r="AZ51" s="11">
        <v>-1.2610719111244588E-2</v>
      </c>
      <c r="BA51" s="11">
        <v>23.968658892128278</v>
      </c>
      <c r="BB51" s="11">
        <v>-2.1061248790652669E-2</v>
      </c>
      <c r="BC51" s="11">
        <v>-2.3024353202798713E-2</v>
      </c>
      <c r="BD51" s="11">
        <v>0.44785375876733502</v>
      </c>
      <c r="BE51" s="27"/>
    </row>
    <row r="52" spans="2:57" ht="13.5" customHeight="1" x14ac:dyDescent="0.2">
      <c r="B52" s="10">
        <v>276</v>
      </c>
      <c r="C52" s="10">
        <v>10.154</v>
      </c>
      <c r="D52" s="10">
        <v>276.42308000000003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30.5</v>
      </c>
      <c r="Q52" s="24">
        <v>0.9</v>
      </c>
      <c r="R52" s="24">
        <v>3.47</v>
      </c>
      <c r="S52" s="24">
        <v>47.79</v>
      </c>
      <c r="T52" s="24">
        <v>134.53</v>
      </c>
      <c r="U52" s="10">
        <v>4</v>
      </c>
      <c r="V52" s="10">
        <v>0</v>
      </c>
      <c r="W52" s="10">
        <v>1</v>
      </c>
      <c r="X52" s="10">
        <v>1</v>
      </c>
      <c r="Y52" s="10">
        <v>4</v>
      </c>
      <c r="Z52" s="10">
        <v>4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30.610399999999998</v>
      </c>
      <c r="AK52" s="10">
        <v>0.41289999999999999</v>
      </c>
      <c r="AL52" s="11">
        <v>0.99650000000000005</v>
      </c>
      <c r="AM52" s="11">
        <v>1.34E-2</v>
      </c>
      <c r="AN52" s="11">
        <v>12.038500000000001</v>
      </c>
      <c r="AO52" s="11">
        <v>0.17660000000000001</v>
      </c>
      <c r="AP52" s="11">
        <v>0.99619999999999997</v>
      </c>
      <c r="AQ52" s="11">
        <v>1.46E-2</v>
      </c>
      <c r="AR52" s="11">
        <v>58.492199999999997</v>
      </c>
      <c r="AS52" s="11">
        <v>0.8276</v>
      </c>
      <c r="AT52" s="11">
        <v>0.99650000000000005</v>
      </c>
      <c r="AU52" s="11">
        <v>1.41E-2</v>
      </c>
      <c r="AV52" s="11">
        <v>77.113900000000001</v>
      </c>
      <c r="AW52" s="11">
        <v>1.1462000000000001</v>
      </c>
      <c r="AX52" s="11">
        <v>0.99619999999999997</v>
      </c>
      <c r="AY52" s="11">
        <v>1.4800000000000001E-2</v>
      </c>
      <c r="AZ52" s="25">
        <v>0.72993435959099251</v>
      </c>
      <c r="BA52" s="25">
        <v>1.3183621064005115</v>
      </c>
      <c r="BB52" s="25">
        <v>0.13732199362713038</v>
      </c>
      <c r="BC52" s="25">
        <v>0.20522629037199658</v>
      </c>
      <c r="BD52" s="25">
        <v>11.783155981106328</v>
      </c>
      <c r="BE52" s="27"/>
    </row>
    <row r="53" spans="2:57" ht="13.5" customHeight="1" x14ac:dyDescent="0.2">
      <c r="B53" s="10">
        <v>276</v>
      </c>
      <c r="C53" s="10">
        <v>10.382999999999999</v>
      </c>
      <c r="D53" s="10">
        <v>276.43261999999999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30.5</v>
      </c>
      <c r="Q53" s="24">
        <v>0.9</v>
      </c>
      <c r="R53" s="24">
        <v>3.47</v>
      </c>
      <c r="S53" s="24">
        <v>45.81</v>
      </c>
      <c r="T53" s="24">
        <v>138.37</v>
      </c>
      <c r="U53" s="10">
        <v>4</v>
      </c>
      <c r="V53" s="10">
        <v>0</v>
      </c>
      <c r="W53" s="10">
        <v>1</v>
      </c>
      <c r="X53" s="10">
        <v>1</v>
      </c>
      <c r="Y53" s="10">
        <v>4</v>
      </c>
      <c r="Z53" s="10">
        <v>4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35.373199999999997</v>
      </c>
      <c r="AK53" s="10">
        <v>5.0700000000000002E-2</v>
      </c>
      <c r="AL53" s="11">
        <v>1.0011000000000001</v>
      </c>
      <c r="AM53" s="11">
        <v>1.4E-3</v>
      </c>
      <c r="AN53" s="11">
        <v>14.0687</v>
      </c>
      <c r="AO53" s="11">
        <v>2.9100000000000001E-2</v>
      </c>
      <c r="AP53" s="11">
        <v>1.0008999999999999</v>
      </c>
      <c r="AQ53" s="11">
        <v>2.0999999999999999E-3</v>
      </c>
      <c r="AR53" s="11">
        <v>67.720500000000001</v>
      </c>
      <c r="AS53" s="11">
        <v>9.8199999999999996E-2</v>
      </c>
      <c r="AT53" s="11">
        <v>1.0011000000000001</v>
      </c>
      <c r="AU53" s="11">
        <v>1.5E-3</v>
      </c>
      <c r="AV53" s="11">
        <v>89.783199999999994</v>
      </c>
      <c r="AW53" s="11">
        <v>0.12470000000000001</v>
      </c>
      <c r="AX53" s="11">
        <v>1.0008999999999999</v>
      </c>
      <c r="AY53" s="11">
        <v>1.4E-3</v>
      </c>
      <c r="AZ53" s="25">
        <v>0.72906225114802892</v>
      </c>
      <c r="BA53" s="25">
        <v>1.3257905656337445</v>
      </c>
      <c r="BB53" s="25">
        <v>0.1400773442147708</v>
      </c>
      <c r="BC53" s="25">
        <v>0.20945110779051374</v>
      </c>
      <c r="BD53" s="25">
        <v>11.657373034185978</v>
      </c>
      <c r="BE53" s="27"/>
    </row>
    <row r="54" spans="2:57" ht="13.5" customHeight="1" x14ac:dyDescent="0.2">
      <c r="B54" s="10">
        <v>276</v>
      </c>
      <c r="C54" s="10">
        <v>10.664</v>
      </c>
      <c r="D54" s="10">
        <v>276.44432999999998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30.5</v>
      </c>
      <c r="Q54" s="24">
        <v>0.9</v>
      </c>
      <c r="R54" s="24">
        <v>3.47</v>
      </c>
      <c r="S54" s="24">
        <v>43.58</v>
      </c>
      <c r="T54" s="24">
        <v>143.44999999999999</v>
      </c>
      <c r="U54" s="10">
        <v>4</v>
      </c>
      <c r="V54" s="10">
        <v>0</v>
      </c>
      <c r="W54" s="10">
        <v>1</v>
      </c>
      <c r="X54" s="10">
        <v>1</v>
      </c>
      <c r="Y54" s="10">
        <v>4</v>
      </c>
      <c r="Z54" s="10">
        <v>4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32.109499999999997</v>
      </c>
      <c r="AK54" s="10">
        <v>1.4E-2</v>
      </c>
      <c r="AL54" s="11">
        <v>1.0061</v>
      </c>
      <c r="AM54" s="11">
        <v>4.0000000000000002E-4</v>
      </c>
      <c r="AN54" s="11">
        <v>12.808</v>
      </c>
      <c r="AO54" s="11">
        <v>5.4999999999999997E-3</v>
      </c>
      <c r="AP54" s="11">
        <v>1.0059</v>
      </c>
      <c r="AQ54" s="11">
        <v>4.0000000000000002E-4</v>
      </c>
      <c r="AR54" s="11">
        <v>61.4848</v>
      </c>
      <c r="AS54" s="11">
        <v>4.4000000000000003E-3</v>
      </c>
      <c r="AT54" s="11">
        <v>1.0061</v>
      </c>
      <c r="AU54" s="11">
        <v>1E-4</v>
      </c>
      <c r="AV54" s="11">
        <v>81.386200000000002</v>
      </c>
      <c r="AW54" s="11">
        <v>2.0999999999999999E-3</v>
      </c>
      <c r="AX54" s="11">
        <v>1.0059</v>
      </c>
      <c r="AY54" s="11">
        <v>0</v>
      </c>
      <c r="AZ54" s="25">
        <v>0.72805119635816229</v>
      </c>
      <c r="BA54" s="25">
        <v>1.3236799989590924</v>
      </c>
      <c r="BB54" s="25">
        <v>0.13929628826003879</v>
      </c>
      <c r="BC54" s="25">
        <v>0.20821574795460729</v>
      </c>
      <c r="BD54" s="25">
        <v>11.671362536944745</v>
      </c>
      <c r="BE54" s="27"/>
    </row>
  </sheetData>
  <autoFilter ref="B9:BB54" xr:uid="{2D756338-93FD-429B-B893-F30C0D79D30C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65EC-B318-482D-B269-57459AEB762A}">
  <sheetPr codeName="Sheet6"/>
  <dimension ref="A1:BZ54"/>
  <sheetViews>
    <sheetView topLeftCell="AP9" workbookViewId="0">
      <selection activeCell="BE45" sqref="BE45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279</v>
      </c>
      <c r="C10" s="10">
        <v>10.302</v>
      </c>
      <c r="D10" s="10">
        <v>279.42925000000002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27.7</v>
      </c>
      <c r="Q10" s="24">
        <v>1.26</v>
      </c>
      <c r="R10" s="24">
        <v>2.46</v>
      </c>
      <c r="S10" s="24">
        <v>47.32</v>
      </c>
      <c r="T10" s="24">
        <v>138.13999999999999</v>
      </c>
      <c r="U10" s="10">
        <v>3</v>
      </c>
      <c r="V10" s="10">
        <v>1</v>
      </c>
      <c r="W10" s="10">
        <v>1</v>
      </c>
      <c r="X10" s="10">
        <v>1</v>
      </c>
      <c r="Y10" s="10">
        <v>8</v>
      </c>
      <c r="Z10" s="10">
        <v>1</v>
      </c>
      <c r="AA10" s="10">
        <v>180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2.6648000000000001</v>
      </c>
      <c r="AK10" s="10">
        <v>4.1000000000000002E-2</v>
      </c>
      <c r="AL10" s="11">
        <v>8.48E-2</v>
      </c>
      <c r="AM10" s="11">
        <v>1.2999999999999999E-3</v>
      </c>
      <c r="AN10" s="11">
        <v>2.4312</v>
      </c>
      <c r="AO10" s="11">
        <v>7.4999999999999997E-2</v>
      </c>
      <c r="AP10" s="11">
        <v>0.20030000000000001</v>
      </c>
      <c r="AQ10" s="11">
        <v>6.1999999999999998E-3</v>
      </c>
      <c r="AR10" s="11">
        <v>5.2022000000000004</v>
      </c>
      <c r="AS10" s="11">
        <v>0.10680000000000001</v>
      </c>
      <c r="AT10" s="11">
        <v>8.6599999999999996E-2</v>
      </c>
      <c r="AU10" s="11">
        <v>1.8E-3</v>
      </c>
      <c r="AV10" s="11">
        <v>27.285399999999999</v>
      </c>
      <c r="AW10" s="11">
        <v>1.2168000000000001</v>
      </c>
      <c r="AX10" s="11">
        <v>0.34420000000000001</v>
      </c>
      <c r="AY10" s="11">
        <v>1.5299999999999999E-2</v>
      </c>
      <c r="AZ10" s="11">
        <v>0.26427915518824613</v>
      </c>
      <c r="BA10" s="11">
        <v>3.9745958429561203</v>
      </c>
      <c r="BB10" s="11">
        <v>0.59795728876508814</v>
      </c>
      <c r="BC10" s="11">
        <v>0.41512677266867209</v>
      </c>
      <c r="BD10" s="11">
        <v>0.12436445479131068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0.1116875</v>
      </c>
      <c r="BJ10" s="4">
        <f>DSTDEV(PlotSort,"PhxRed",$BI$35:$BI$38)/SQRT($BH10)</f>
        <v>3.579536232125158E-3</v>
      </c>
      <c r="BK10" s="4">
        <f>DAVERAGE(PlotSort,"PhxRedEdge",$BI$35:$BI$38)</f>
        <v>0.21395937500000003</v>
      </c>
      <c r="BL10" s="4">
        <f>DSTDEV(PlotSort,"PhxRedEdge",$BI$35:$BI$38)/SQRT($BH10)</f>
        <v>2.9959780142038324E-3</v>
      </c>
      <c r="BM10" s="4">
        <f>DAVERAGE(PlotSort,"TMRed",$BI$35:$BI$38)</f>
        <v>0.11168437500000002</v>
      </c>
      <c r="BN10" s="4">
        <f>DSTDEV(PlotSort,"TMRed",$BI$35:$BI$38)/SQRT($BH10)</f>
        <v>3.4736395264879953E-3</v>
      </c>
      <c r="BO10" s="4">
        <f>DAVERAGE(PlotSort,"TMNIR",$BI$35:$BI$38)</f>
        <v>0.33971562500000008</v>
      </c>
      <c r="BP10" s="4">
        <f>DSTDEV(PlotSort,"TMNIR",$BI$35:$BI$38)/SQRT($BH10)</f>
        <v>3.4472906301923688E-3</v>
      </c>
      <c r="BQ10" s="4">
        <f>DAVERAGE(PlotSort,"NDRE",$BI$35:$BI$38)</f>
        <v>0.22766874830129968</v>
      </c>
      <c r="BR10" s="4">
        <f>DSTDEV(PlotSort,"NDRE",$BI$35:$BI$38)/SQRT($BH10)</f>
        <v>4.0495757971910845E-3</v>
      </c>
      <c r="BS10" s="4">
        <f>DAVERAGE(PlotSort,"rvi",$BI$35:$BI$38)</f>
        <v>3.1289585736069752</v>
      </c>
      <c r="BT10" s="4">
        <f>DSTDEV(PlotSort,"rvi",$BI$35:$BI$38)/SQRT($BH10)</f>
        <v>0.10033256218936062</v>
      </c>
      <c r="BU10" s="17">
        <f>DAVERAGE(PlotSort,"ndvi",$BI$35:$BI$38)</f>
        <v>0.50771630136020474</v>
      </c>
      <c r="BV10" s="4">
        <f>DSTDEV(PlotSort,"ndvi",$BI$35:$BI$38)/SQRT($BH10)</f>
        <v>1.0670398174149118E-2</v>
      </c>
      <c r="BW10" s="17">
        <f>DAVERAGE(PlotSort,"SAVI",$BI$35:$BI$38)</f>
        <v>0.35993306664687197</v>
      </c>
      <c r="BX10" s="4">
        <f>DSTDEV(PlotSort,"SAVI",$BI$35:$BI$38)/SQRT($BH10)</f>
        <v>6.405042701896891E-3</v>
      </c>
      <c r="BY10" s="17">
        <f>DAVERAGE(PlotSort,"CCCI",$BI$35:$BI$38)</f>
        <v>0.17372380994233064</v>
      </c>
      <c r="BZ10" s="4">
        <f>DSTDEV(PlotSort,"CCCI",$BI$35:$BI$38)/SQRT($BH10)</f>
        <v>1.6794126434865615E-2</v>
      </c>
    </row>
    <row r="11" spans="1:78" ht="13.5" customHeight="1" x14ac:dyDescent="0.2">
      <c r="B11" s="10">
        <v>279</v>
      </c>
      <c r="C11" s="10">
        <v>10.294</v>
      </c>
      <c r="D11" s="10">
        <v>279.42892000000001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27.7</v>
      </c>
      <c r="Q11" s="24">
        <v>1.26</v>
      </c>
      <c r="R11" s="24">
        <v>2.46</v>
      </c>
      <c r="S11" s="24">
        <v>47.38</v>
      </c>
      <c r="T11" s="24">
        <v>138</v>
      </c>
      <c r="U11" s="10">
        <v>3</v>
      </c>
      <c r="V11" s="10">
        <v>1</v>
      </c>
      <c r="W11" s="10">
        <v>1</v>
      </c>
      <c r="X11" s="10">
        <v>1</v>
      </c>
      <c r="Y11" s="10">
        <v>8</v>
      </c>
      <c r="Z11" s="10">
        <v>1</v>
      </c>
      <c r="AA11" s="10">
        <v>180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2.9540000000000002</v>
      </c>
      <c r="AK11" s="10">
        <v>0.23089999999999999</v>
      </c>
      <c r="AL11" s="11">
        <v>9.4E-2</v>
      </c>
      <c r="AM11" s="11">
        <v>7.3000000000000001E-3</v>
      </c>
      <c r="AN11" s="11">
        <v>2.5244</v>
      </c>
      <c r="AO11" s="11">
        <v>1.6299999999999999E-2</v>
      </c>
      <c r="AP11" s="11">
        <v>0.20799999999999999</v>
      </c>
      <c r="AQ11" s="11">
        <v>1.2999999999999999E-3</v>
      </c>
      <c r="AR11" s="11">
        <v>5.6567999999999996</v>
      </c>
      <c r="AS11" s="11">
        <v>0.67679999999999996</v>
      </c>
      <c r="AT11" s="11">
        <v>9.4200000000000006E-2</v>
      </c>
      <c r="AU11" s="11">
        <v>1.1299999999999999E-2</v>
      </c>
      <c r="AV11" s="11">
        <v>26.8216</v>
      </c>
      <c r="AW11" s="11">
        <v>9.98E-2</v>
      </c>
      <c r="AX11" s="11">
        <v>0.33810000000000001</v>
      </c>
      <c r="AY11" s="11">
        <v>1.2999999999999999E-3</v>
      </c>
      <c r="AZ11" s="11">
        <v>0.23823475553927856</v>
      </c>
      <c r="BA11" s="11">
        <v>3.589171974522293</v>
      </c>
      <c r="BB11" s="11">
        <v>0.56419153365718255</v>
      </c>
      <c r="BC11" s="11">
        <v>0.39241660409739354</v>
      </c>
      <c r="BD11" s="11">
        <v>4.3278392301477987E-2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0.11485624999999999</v>
      </c>
      <c r="BJ11" s="4">
        <f>DSTDEV(PlotSort,"PhxRed",$BI$31:$BI$32)/SQRT($BH11)</f>
        <v>5.5488434887370954E-3</v>
      </c>
      <c r="BK11" s="4">
        <f>DAVERAGE(PlotSort,"PhxRedEdge",$BI$31:$BI$32)</f>
        <v>0.21533124999999997</v>
      </c>
      <c r="BL11" s="4">
        <f>DSTDEV(PlotSort,"PhxRedEdge",$BI$31:$BI$32)/SQRT($BH11)</f>
        <v>4.8844627711243727E-3</v>
      </c>
      <c r="BM11" s="4">
        <f>DAVERAGE(PlotSort,"TMRed",$BI$31:$BI$32)</f>
        <v>0.11466874999999999</v>
      </c>
      <c r="BN11" s="4">
        <f>DSTDEV(PlotSort,"TMRed",$BI$31:$BI$32)/SQRT($BH11)</f>
        <v>5.4139920480024426E-3</v>
      </c>
      <c r="BO11" s="4">
        <f>DAVERAGE(PlotSort,"TMNIR",$BI$31:$BI$32)</f>
        <v>0.3398000000000001</v>
      </c>
      <c r="BP11" s="4">
        <f>DSTDEV(PlotSort,"TMNIR",$BI$31:$BI$32)/SQRT($BH11)</f>
        <v>5.0905304242288944E-3</v>
      </c>
      <c r="BQ11" s="4">
        <f>DAVERAGE(PlotSort,"NDRE",$BI$31:$BI$32)</f>
        <v>0.22509524483597176</v>
      </c>
      <c r="BR11" s="4">
        <f>DSTDEV(PlotSort,"NDRE",$BI$31:$BI$32)/SQRT($BH11)</f>
        <v>5.5473604404642453E-3</v>
      </c>
      <c r="BS11" s="4">
        <f>DAVERAGE(PlotSort,"rvi",$BI$31:$BI$32)</f>
        <v>3.0490293316605337</v>
      </c>
      <c r="BT11" s="4">
        <f>DSTDEV(PlotSort,"rvi",$BI$31:$BI$32)/SQRT($BH11)</f>
        <v>0.13203185753631497</v>
      </c>
      <c r="BU11" s="17">
        <f>DAVERAGE(PlotSort,"ndvi",$BI$31:$BI$32)</f>
        <v>0.49861914362548021</v>
      </c>
      <c r="BV11" s="4">
        <f>DSTDEV(PlotSort,"ndvi",$BI$31:$BI$32)/SQRT($BH11)</f>
        <v>1.5327635792044984E-2</v>
      </c>
      <c r="BW11" s="17">
        <f>DAVERAGE(PlotSort,"SAVI",$BI$31:$BI$32)</f>
        <v>0.35437645939453571</v>
      </c>
      <c r="BX11" s="4">
        <f>DSTDEV(PlotSort,"SAVI",$BI$31:$BI$32)/SQRT($BH11)</f>
        <v>8.748223019016425E-3</v>
      </c>
      <c r="BY11" s="17">
        <f>DAVERAGE(PlotSort,"CCCI",$BI$31:$BI$32)</f>
        <v>0.18910241401012887</v>
      </c>
      <c r="BZ11" s="4">
        <f>DSTDEV(PlotSort,"CCCI",$BI$31:$BI$32)/SQRT($BH11)</f>
        <v>2.3745829697106376E-2</v>
      </c>
    </row>
    <row r="12" spans="1:78" ht="13.5" customHeight="1" x14ac:dyDescent="0.2">
      <c r="B12" s="10">
        <v>279</v>
      </c>
      <c r="C12" s="10">
        <v>10.286</v>
      </c>
      <c r="D12" s="10">
        <v>279.42858000000001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27.7</v>
      </c>
      <c r="Q12" s="24">
        <v>1.26</v>
      </c>
      <c r="R12" s="24">
        <v>2.46</v>
      </c>
      <c r="S12" s="24">
        <v>47.45</v>
      </c>
      <c r="T12" s="24">
        <v>137.87</v>
      </c>
      <c r="U12" s="10">
        <v>3</v>
      </c>
      <c r="V12" s="10">
        <v>1</v>
      </c>
      <c r="W12" s="10">
        <v>1</v>
      </c>
      <c r="X12" s="10">
        <v>1</v>
      </c>
      <c r="Y12" s="10">
        <v>8</v>
      </c>
      <c r="Z12" s="10">
        <v>1</v>
      </c>
      <c r="AA12" s="10">
        <v>180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3.0167000000000002</v>
      </c>
      <c r="AK12" s="10">
        <v>0.17730000000000001</v>
      </c>
      <c r="AL12" s="11">
        <v>9.5899999999999999E-2</v>
      </c>
      <c r="AM12" s="11">
        <v>5.5999999999999999E-3</v>
      </c>
      <c r="AN12" s="11">
        <v>2.5407000000000002</v>
      </c>
      <c r="AO12" s="11">
        <v>8.4599999999999995E-2</v>
      </c>
      <c r="AP12" s="11">
        <v>0.20930000000000001</v>
      </c>
      <c r="AQ12" s="11">
        <v>7.0000000000000001E-3</v>
      </c>
      <c r="AR12" s="11">
        <v>5.8395999999999999</v>
      </c>
      <c r="AS12" s="11">
        <v>0.1971</v>
      </c>
      <c r="AT12" s="11">
        <v>9.7199999999999995E-2</v>
      </c>
      <c r="AU12" s="11">
        <v>3.3E-3</v>
      </c>
      <c r="AV12" s="11">
        <v>26.784199999999998</v>
      </c>
      <c r="AW12" s="11">
        <v>1.5434000000000001</v>
      </c>
      <c r="AX12" s="11">
        <v>0.33750000000000002</v>
      </c>
      <c r="AY12" s="11">
        <v>1.9400000000000001E-2</v>
      </c>
      <c r="AZ12" s="11">
        <v>0.23445501097293342</v>
      </c>
      <c r="BA12" s="11">
        <v>3.4722222222222228</v>
      </c>
      <c r="BB12" s="11">
        <v>0.55279503105590067</v>
      </c>
      <c r="BC12" s="11">
        <v>0.38563175350379802</v>
      </c>
      <c r="BD12" s="11">
        <v>5.4077102299625833E-2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0.10851875</v>
      </c>
      <c r="BJ12" s="4">
        <f>DSTDEV(PlotSort,"PhxRed",$BJ$31:$BJ$32)/SQRT($BH12)</f>
        <v>4.5642379680694437E-3</v>
      </c>
      <c r="BK12" s="4">
        <f>DAVERAGE(PlotSort,"PhxRedEdge",$BJ$31:$BJ$32)</f>
        <v>0.21258750000000001</v>
      </c>
      <c r="BL12" s="4">
        <f>DSTDEV(PlotSort,"PhxRedEdge",$BJ$31:$BJ$32)/SQRT($BH12)</f>
        <v>3.6043593397440273E-3</v>
      </c>
      <c r="BM12" s="4">
        <f>DAVERAGE(PlotSort,"TMRed",$BJ$31:$BJ$32)</f>
        <v>0.10869999999999999</v>
      </c>
      <c r="BN12" s="4">
        <f>DSTDEV(PlotSort,"TMRed",$BJ$31:$BJ$32)/SQRT($BH12)</f>
        <v>4.4016663511296118E-3</v>
      </c>
      <c r="BO12" s="4">
        <f>DAVERAGE(PlotSort,"TMNIR",$BJ$31:$BJ$32)</f>
        <v>0.33963125</v>
      </c>
      <c r="BP12" s="4">
        <f>DSTDEV(PlotSort,"TMNIR",$BJ$31:$BJ$32)/SQRT($BH12)</f>
        <v>4.8171890035406889E-3</v>
      </c>
      <c r="BQ12" s="4">
        <f>DAVERAGE(PlotSort,"NDRE",$BJ$31:$BJ$32)</f>
        <v>0.23024225176662755</v>
      </c>
      <c r="BR12" s="4">
        <f>DSTDEV(PlotSort,"NDRE",$BJ$31:$BJ$32)/SQRT($BH12)</f>
        <v>6.0105352977785822E-3</v>
      </c>
      <c r="BS12" s="4">
        <f>DAVERAGE(PlotSort,"rvi",$BJ$31:$BJ$32)</f>
        <v>3.2088878155534162</v>
      </c>
      <c r="BT12" s="4">
        <f>DSTDEV(PlotSort,"rvi",$BJ$31:$BJ$32)/SQRT($BH12)</f>
        <v>0.15272351700513417</v>
      </c>
      <c r="BU12" s="17">
        <f>DAVERAGE(PlotSort,"ndvi",$BJ$31:$BJ$32)</f>
        <v>0.51681345909492937</v>
      </c>
      <c r="BV12" s="4">
        <f>DSTDEV(PlotSort,"ndvi",$BJ$31:$BJ$32)/SQRT($BH12)</f>
        <v>1.4987985819266959E-2</v>
      </c>
      <c r="BW12" s="17">
        <f>DAVERAGE(PlotSort,"SAVI",$BJ$31:$BJ$32)</f>
        <v>0.36548967389920817</v>
      </c>
      <c r="BX12" s="4">
        <f>DSTDEV(PlotSort,"SAVI",$BJ$31:$BJ$32)/SQRT($BH12)</f>
        <v>9.4297423317339871E-3</v>
      </c>
      <c r="BY12" s="17">
        <f>DAVERAGE(PlotSort,"CCCI",$BJ$31:$BJ$32)</f>
        <v>0.15834520587453241</v>
      </c>
      <c r="BZ12" s="4">
        <f>DSTDEV(PlotSort,"CCCI",$BJ$31:$BJ$32)/SQRT($BH12)</f>
        <v>2.388259754413628E-2</v>
      </c>
    </row>
    <row r="13" spans="1:78" ht="13.5" customHeight="1" x14ac:dyDescent="0.2">
      <c r="B13" s="10">
        <v>279</v>
      </c>
      <c r="C13" s="10">
        <v>10.278</v>
      </c>
      <c r="D13" s="10">
        <v>279.42824999999999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27.7</v>
      </c>
      <c r="Q13" s="24">
        <v>1.26</v>
      </c>
      <c r="R13" s="24">
        <v>2.46</v>
      </c>
      <c r="S13" s="24">
        <v>47.52</v>
      </c>
      <c r="T13" s="24">
        <v>137.72999999999999</v>
      </c>
      <c r="U13" s="10">
        <v>3</v>
      </c>
      <c r="V13" s="10">
        <v>1</v>
      </c>
      <c r="W13" s="10">
        <v>1</v>
      </c>
      <c r="X13" s="10">
        <v>1</v>
      </c>
      <c r="Y13" s="10">
        <v>8</v>
      </c>
      <c r="Z13" s="10">
        <v>1</v>
      </c>
      <c r="AA13" s="10">
        <v>180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3.5198999999999998</v>
      </c>
      <c r="AK13" s="10">
        <v>5.2499999999999998E-2</v>
      </c>
      <c r="AL13" s="11">
        <v>0.1119</v>
      </c>
      <c r="AM13" s="11">
        <v>1.6999999999999999E-3</v>
      </c>
      <c r="AN13" s="11">
        <v>2.6019999999999999</v>
      </c>
      <c r="AO13" s="11">
        <v>0.15329999999999999</v>
      </c>
      <c r="AP13" s="11">
        <v>0.21429999999999999</v>
      </c>
      <c r="AQ13" s="11">
        <v>1.26E-2</v>
      </c>
      <c r="AR13" s="11">
        <v>6.8113999999999999</v>
      </c>
      <c r="AS13" s="11">
        <v>7.0199999999999999E-2</v>
      </c>
      <c r="AT13" s="11">
        <v>0.1133</v>
      </c>
      <c r="AU13" s="11">
        <v>1.1999999999999999E-3</v>
      </c>
      <c r="AV13" s="11">
        <v>26.341100000000001</v>
      </c>
      <c r="AW13" s="11">
        <v>0.99629999999999996</v>
      </c>
      <c r="AX13" s="11">
        <v>0.33169999999999999</v>
      </c>
      <c r="AY13" s="11">
        <v>1.2500000000000001E-2</v>
      </c>
      <c r="AZ13" s="11">
        <v>0.215018315018315</v>
      </c>
      <c r="BA13" s="11">
        <v>2.9276257722859667</v>
      </c>
      <c r="BB13" s="11">
        <v>0.49078651685393254</v>
      </c>
      <c r="BC13" s="11">
        <v>0.34666666666666662</v>
      </c>
      <c r="BD13" s="11">
        <v>0.12863962724262465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0.10792499999999999</v>
      </c>
      <c r="BJ13" s="4">
        <f>DSTDEV(PlotSort,"PhxRed",$BL$35:$BL$36)/SQRT($BH13)</f>
        <v>7.6980227053074163E-3</v>
      </c>
      <c r="BK13" s="4">
        <f>DAVERAGE(PlotSort,"PhxRedEdge",$BL$35:$BL$36)</f>
        <v>0.21303749999999999</v>
      </c>
      <c r="BL13" s="4">
        <f>DSTDEV(PlotSort,"PhxRedEdge",$BL$35:$BL$36)/SQRT($BH13)</f>
        <v>8.5177532563296809E-3</v>
      </c>
      <c r="BM13" s="4">
        <f>DAVERAGE(PlotSort,"TMRed",$BL$35:$BL$36)</f>
        <v>0.1071</v>
      </c>
      <c r="BN13" s="4">
        <f>DSTDEV(PlotSort,"TMRed",$BL$35:$BL$36)/SQRT($BH13)</f>
        <v>7.2266866543389012E-3</v>
      </c>
      <c r="BO13" s="4">
        <f>DAVERAGE(PlotSort,"TMNIR",$BL$35:$BL$36)</f>
        <v>0.34112500000000001</v>
      </c>
      <c r="BP13" s="4">
        <f>DSTDEV(PlotSort,"TMNIR",$BL$35:$BL$36)/SQRT($BH13)</f>
        <v>9.8379140864020866E-3</v>
      </c>
      <c r="BQ13" s="4">
        <f>DAVERAGE(PlotSort,"NDRE",$BL$35:$BL$36)</f>
        <v>0.23214713870659431</v>
      </c>
      <c r="BR13" s="4">
        <f>DSTDEV(PlotSort,"NDRE",$BL$35:$BL$36)/SQRT($BH13)</f>
        <v>1.0181515767444483E-2</v>
      </c>
      <c r="BS13" s="4">
        <f>DAVERAGE(PlotSort,"rvi",$BL$35:$BL$36)</f>
        <v>3.2586130293320035</v>
      </c>
      <c r="BT13" s="4">
        <f>DSTDEV(PlotSort,"rvi",$BL$35:$BL$36)/SQRT($BH13)</f>
        <v>0.17834804328379508</v>
      </c>
      <c r="BU13" s="17">
        <f>DAVERAGE(PlotSort,"ndvi",$BL$35:$BL$36)</f>
        <v>0.52434509283830466</v>
      </c>
      <c r="BV13" s="4">
        <f>DSTDEV(PlotSort,"ndvi",$BL$35:$BL$36)/SQRT($BH13)</f>
        <v>2.0630067546389078E-2</v>
      </c>
      <c r="BW13" s="17">
        <f>DAVERAGE(PlotSort,"SAVI",$BL$35:$BL$36)</f>
        <v>0.37028217509154504</v>
      </c>
      <c r="BX13" s="4">
        <f>DSTDEV(PlotSort,"SAVI",$BL$35:$BL$36)/SQRT($BH13)</f>
        <v>1.3261637732962114E-2</v>
      </c>
      <c r="BY13" s="17">
        <f>DAVERAGE(PlotSort,"CCCI",$BL$35:$BL$36)</f>
        <v>0.14062710900308534</v>
      </c>
      <c r="BZ13" s="4">
        <f>DSTDEV(PlotSort,"CCCI",$BL$35:$BL$36)/SQRT($BH13)</f>
        <v>1.9437905313617269E-2</v>
      </c>
    </row>
    <row r="14" spans="1:78" ht="13.5" customHeight="1" x14ac:dyDescent="0.2">
      <c r="B14" s="10">
        <v>279</v>
      </c>
      <c r="C14" s="10">
        <v>10.27</v>
      </c>
      <c r="D14" s="10">
        <v>279.42791999999997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27.7</v>
      </c>
      <c r="Q14" s="24">
        <v>1.26</v>
      </c>
      <c r="R14" s="24">
        <v>2.46</v>
      </c>
      <c r="S14" s="24">
        <v>47.59</v>
      </c>
      <c r="T14" s="24">
        <v>137.6</v>
      </c>
      <c r="U14" s="10">
        <v>3</v>
      </c>
      <c r="V14" s="10">
        <v>1</v>
      </c>
      <c r="W14" s="10">
        <v>1</v>
      </c>
      <c r="X14" s="10">
        <v>1</v>
      </c>
      <c r="Y14" s="10">
        <v>8</v>
      </c>
      <c r="Z14" s="10">
        <v>1</v>
      </c>
      <c r="AA14" s="10">
        <v>180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3.6612</v>
      </c>
      <c r="AK14" s="10">
        <v>0.17</v>
      </c>
      <c r="AL14" s="11">
        <v>0.1163</v>
      </c>
      <c r="AM14" s="11">
        <v>5.4000000000000003E-3</v>
      </c>
      <c r="AN14" s="11">
        <v>2.5912000000000002</v>
      </c>
      <c r="AO14" s="11">
        <v>0.16650000000000001</v>
      </c>
      <c r="AP14" s="11">
        <v>0.21329999999999999</v>
      </c>
      <c r="AQ14" s="11">
        <v>1.37E-2</v>
      </c>
      <c r="AR14" s="11">
        <v>6.9955999999999996</v>
      </c>
      <c r="AS14" s="11">
        <v>0.2838</v>
      </c>
      <c r="AT14" s="11">
        <v>0.1163</v>
      </c>
      <c r="AU14" s="11">
        <v>4.7000000000000002E-3</v>
      </c>
      <c r="AV14" s="11">
        <v>26.517900000000001</v>
      </c>
      <c r="AW14" s="11">
        <v>1.56</v>
      </c>
      <c r="AX14" s="11">
        <v>0.3337</v>
      </c>
      <c r="AY14" s="11">
        <v>1.9599999999999999E-2</v>
      </c>
      <c r="AZ14" s="11">
        <v>0.22010968921389401</v>
      </c>
      <c r="BA14" s="11">
        <v>2.8693035253654342</v>
      </c>
      <c r="BB14" s="11">
        <v>0.48311111111111105</v>
      </c>
      <c r="BC14" s="11">
        <v>0.34326315789473683</v>
      </c>
      <c r="BD14" s="11">
        <v>0.20417745945533974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0.11123749999999999</v>
      </c>
      <c r="BJ14" s="4">
        <f>DSTDEV(PlotSort,"PhxRed",$BM$35:$BM$36)/SQRT($BH14)</f>
        <v>5.2088296430196366E-3</v>
      </c>
      <c r="BK14" s="4">
        <f>DAVERAGE(PlotSort,"PhxRedEdge",$BM$35:$BM$36)</f>
        <v>0.21149375000000001</v>
      </c>
      <c r="BL14" s="4">
        <f>DSTDEV(PlotSort,"PhxRedEdge",$BM$35:$BM$36)/SQRT($BH14)</f>
        <v>3.339092550753871E-3</v>
      </c>
      <c r="BM14" s="4">
        <f>DAVERAGE(PlotSort,"TMRed",$BM$35:$BM$36)</f>
        <v>0.11171875000000001</v>
      </c>
      <c r="BN14" s="4">
        <f>DSTDEV(PlotSort,"TMRed",$BM$35:$BM$36)/SQRT($BH14)</f>
        <v>5.1182534354178378E-3</v>
      </c>
      <c r="BO14" s="4">
        <f>DAVERAGE(PlotSort,"TMNIR",$BM$35:$BM$36)</f>
        <v>0.33711875000000002</v>
      </c>
      <c r="BP14" s="4">
        <f>DSTDEV(PlotSort,"TMNIR",$BM$35:$BM$36)/SQRT($BH14)</f>
        <v>3.8712639920100173E-3</v>
      </c>
      <c r="BQ14" s="4">
        <f>DAVERAGE(PlotSort,"NDRE",$BM$35:$BM$36)</f>
        <v>0.22927762772883711</v>
      </c>
      <c r="BR14" s="4">
        <f>DSTDEV(PlotSort,"NDRE",$BM$35:$BM$36)/SQRT($BH14)</f>
        <v>5.8420908953128224E-3</v>
      </c>
      <c r="BS14" s="4">
        <f>DAVERAGE(PlotSort,"rvi",$BM$35:$BM$36)</f>
        <v>3.1279282299369937</v>
      </c>
      <c r="BT14" s="4">
        <f>DSTDEV(PlotSort,"rvi",$BM$35:$BM$36)/SQRT($BH14)</f>
        <v>0.17178569727144793</v>
      </c>
      <c r="BU14" s="17">
        <f>DAVERAGE(PlotSort,"ndvi",$BM$35:$BM$36)</f>
        <v>0.50498399941104777</v>
      </c>
      <c r="BV14" s="4">
        <f>DSTDEV(PlotSort,"ndvi",$BM$35:$BM$36)/SQRT($BH14)</f>
        <v>1.7074495946941184E-2</v>
      </c>
      <c r="BW14" s="17">
        <f>DAVERAGE(PlotSort,"SAVI",$BM$35:$BM$36)</f>
        <v>0.35692234707134712</v>
      </c>
      <c r="BX14" s="4">
        <f>DSTDEV(PlotSort,"SAVI",$BM$35:$BM$36)/SQRT($BH14)</f>
        <v>1.0040975249138613E-2</v>
      </c>
      <c r="BY14" s="17">
        <f>DAVERAGE(PlotSort,"CCCI",$BM$35:$BM$36)</f>
        <v>0.20086982434010131</v>
      </c>
      <c r="BZ14" s="4">
        <f>DSTDEV(PlotSort,"CCCI",$BM$35:$BM$36)/SQRT($BH14)</f>
        <v>2.7209892449528185E-2</v>
      </c>
    </row>
    <row r="15" spans="1:78" ht="13.5" customHeight="1" x14ac:dyDescent="0.2">
      <c r="B15" s="10">
        <v>279</v>
      </c>
      <c r="C15" s="10">
        <v>10.262</v>
      </c>
      <c r="D15" s="10">
        <v>279.42757999999998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27.7</v>
      </c>
      <c r="Q15" s="24">
        <v>1.26</v>
      </c>
      <c r="R15" s="24">
        <v>2.46</v>
      </c>
      <c r="S15" s="24">
        <v>47.65</v>
      </c>
      <c r="T15" s="24">
        <v>137.47</v>
      </c>
      <c r="U15" s="10">
        <v>3</v>
      </c>
      <c r="V15" s="10">
        <v>1</v>
      </c>
      <c r="W15" s="10">
        <v>1</v>
      </c>
      <c r="X15" s="10">
        <v>1</v>
      </c>
      <c r="Y15" s="10">
        <v>8</v>
      </c>
      <c r="Z15" s="10">
        <v>1</v>
      </c>
      <c r="AA15" s="10">
        <v>180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3.2326999999999999</v>
      </c>
      <c r="AK15" s="10">
        <v>0.19939999999999999</v>
      </c>
      <c r="AL15" s="11">
        <v>0.1027</v>
      </c>
      <c r="AM15" s="11">
        <v>6.3E-3</v>
      </c>
      <c r="AN15" s="11">
        <v>2.3993000000000002</v>
      </c>
      <c r="AO15" s="11">
        <v>0.1055</v>
      </c>
      <c r="AP15" s="11">
        <v>0.19750000000000001</v>
      </c>
      <c r="AQ15" s="11">
        <v>8.6999999999999994E-3</v>
      </c>
      <c r="AR15" s="11">
        <v>6.2145999999999999</v>
      </c>
      <c r="AS15" s="11">
        <v>9.8299999999999998E-2</v>
      </c>
      <c r="AT15" s="11">
        <v>0.1033</v>
      </c>
      <c r="AU15" s="11">
        <v>1.6000000000000001E-3</v>
      </c>
      <c r="AV15" s="11">
        <v>24.901800000000001</v>
      </c>
      <c r="AW15" s="11">
        <v>1.6577999999999999</v>
      </c>
      <c r="AX15" s="11">
        <v>0.31319999999999998</v>
      </c>
      <c r="AY15" s="11">
        <v>2.0899999999999998E-2</v>
      </c>
      <c r="AZ15" s="11">
        <v>0.22655179165850789</v>
      </c>
      <c r="BA15" s="11">
        <v>3.0319457889641819</v>
      </c>
      <c r="BB15" s="11">
        <v>0.50396158463385354</v>
      </c>
      <c r="BC15" s="11">
        <v>0.34353518821603923</v>
      </c>
      <c r="BD15" s="11">
        <v>0.1744480434317692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0.11634999999999998</v>
      </c>
      <c r="BJ15" s="4">
        <f>DSTDEV(PlotSort,"PhxRed",$BN$35:$BN$36)/SQRT($BH15)</f>
        <v>6.8007089966519996E-3</v>
      </c>
      <c r="BK15" s="4">
        <f>DAVERAGE(PlotSort,"PhxRedEdge",$BN$35:$BN$36)</f>
        <v>0.21981249999999999</v>
      </c>
      <c r="BL15" s="4">
        <f>DSTDEV(PlotSort,"PhxRedEdge",$BN$35:$BN$36)/SQRT($BH15)</f>
        <v>5.6491604148631788E-3</v>
      </c>
      <c r="BM15" s="4">
        <f>DAVERAGE(PlotSort,"TMRed",$BN$35:$BN$36)</f>
        <v>0.1162</v>
      </c>
      <c r="BN15" s="4">
        <f>DSTDEV(PlotSort,"TMRed",$BN$35:$BN$36)/SQRT($BH15)</f>
        <v>6.5827154622650303E-3</v>
      </c>
      <c r="BO15" s="4">
        <f>DAVERAGE(PlotSort,"TMNIR",$BN$35:$BN$36)</f>
        <v>0.34349999999999997</v>
      </c>
      <c r="BP15" s="4">
        <f>DSTDEV(PlotSort,"TMNIR",$BN$35:$BN$36)/SQRT($BH15)</f>
        <v>6.7263341746133486E-3</v>
      </c>
      <c r="BQ15" s="4">
        <f>DAVERAGE(PlotSort,"NDRE",$BN$35:$BN$36)</f>
        <v>0.21997259904093006</v>
      </c>
      <c r="BR15" s="4">
        <f>DSTDEV(PlotSort,"NDRE",$BN$35:$BN$36)/SQRT($BH15)</f>
        <v>5.3382266824895663E-3</v>
      </c>
      <c r="BS15" s="4">
        <f>DAVERAGE(PlotSort,"rvi",$BN$35:$BN$36)</f>
        <v>3.0013648052219084</v>
      </c>
      <c r="BT15" s="4">
        <f>DSTDEV(PlotSort,"rvi",$BN$35:$BN$36)/SQRT($BH15)</f>
        <v>0.12375248346732071</v>
      </c>
      <c r="BU15" s="17">
        <f>DAVERAGE(PlotSort,"ndvi",$BN$35:$BN$36)</f>
        <v>0.49655211378041869</v>
      </c>
      <c r="BV15" s="4">
        <f>DSTDEV(PlotSort,"ndvi",$BN$35:$BN$36)/SQRT($BH15)</f>
        <v>1.6805102753547733E-2</v>
      </c>
      <c r="BW15" s="17">
        <f>DAVERAGE(PlotSort,"SAVI",$BN$35:$BN$36)</f>
        <v>0.35560539735324848</v>
      </c>
      <c r="BX15" s="4">
        <f>DSTDEV(PlotSort,"SAVI",$BN$35:$BN$36)/SQRT($BH15)</f>
        <v>9.9092491545675343E-3</v>
      </c>
      <c r="BY15" s="17">
        <f>DAVERAGE(PlotSort,"CCCI",$BN$35:$BN$36)</f>
        <v>0.15252848208603453</v>
      </c>
      <c r="BZ15" s="4">
        <f>DSTDEV(PlotSort,"CCCI",$BN$35:$BN$36)/SQRT($BH15)</f>
        <v>3.1844879315633561E-2</v>
      </c>
    </row>
    <row r="16" spans="1:78" ht="13.5" customHeight="1" x14ac:dyDescent="0.2">
      <c r="B16" s="10">
        <v>279</v>
      </c>
      <c r="C16" s="10">
        <v>10.254</v>
      </c>
      <c r="D16" s="10">
        <v>279.42725000000002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27.7</v>
      </c>
      <c r="Q16" s="24">
        <v>1.26</v>
      </c>
      <c r="R16" s="24">
        <v>2.46</v>
      </c>
      <c r="S16" s="24">
        <v>47.72</v>
      </c>
      <c r="T16" s="24">
        <v>137.33000000000001</v>
      </c>
      <c r="U16" s="10">
        <v>3</v>
      </c>
      <c r="V16" s="10">
        <v>1</v>
      </c>
      <c r="W16" s="10">
        <v>1</v>
      </c>
      <c r="X16" s="10">
        <v>1</v>
      </c>
      <c r="Y16" s="10">
        <v>8</v>
      </c>
      <c r="Z16" s="10">
        <v>1</v>
      </c>
      <c r="AA16" s="10">
        <v>180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3.2949000000000002</v>
      </c>
      <c r="AK16" s="10">
        <v>0.2046</v>
      </c>
      <c r="AL16" s="11">
        <v>0.1046</v>
      </c>
      <c r="AM16" s="11">
        <v>6.4999999999999997E-3</v>
      </c>
      <c r="AN16" s="11">
        <v>2.5265</v>
      </c>
      <c r="AO16" s="11">
        <v>7.6799999999999993E-2</v>
      </c>
      <c r="AP16" s="11">
        <v>0.2079</v>
      </c>
      <c r="AQ16" s="11">
        <v>6.3E-3</v>
      </c>
      <c r="AR16" s="11">
        <v>6.2923999999999998</v>
      </c>
      <c r="AS16" s="11">
        <v>0.43719999999999998</v>
      </c>
      <c r="AT16" s="11">
        <v>0.1046</v>
      </c>
      <c r="AU16" s="11">
        <v>7.3000000000000001E-3</v>
      </c>
      <c r="AV16" s="11">
        <v>25.346900000000002</v>
      </c>
      <c r="AW16" s="11">
        <v>1.04E-2</v>
      </c>
      <c r="AX16" s="11">
        <v>0.31859999999999999</v>
      </c>
      <c r="AY16" s="11">
        <v>1E-4</v>
      </c>
      <c r="AZ16" s="11">
        <v>0.21025641025641026</v>
      </c>
      <c r="BA16" s="11">
        <v>3.0458891013384322</v>
      </c>
      <c r="BB16" s="11">
        <v>0.50567107750472584</v>
      </c>
      <c r="BC16" s="11">
        <v>0.34770363951473138</v>
      </c>
      <c r="BD16" s="11">
        <v>2.9904671174705362E-2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0.12065624999999999</v>
      </c>
      <c r="BJ16" s="4">
        <f>DSTDEV(PlotSort,"PhxRed",$BK$31:$BK$32)/SQRT($BH16)</f>
        <v>4.876140625108479E-3</v>
      </c>
      <c r="BK16" s="4">
        <f>DAVERAGE(PlotSort,"PhxRedEdge",$BK$31:$BK$32)</f>
        <v>0.22130624999999998</v>
      </c>
      <c r="BL16" s="4">
        <f>DSTDEV(PlotSort,"PhxRedEdge",$BK$31:$BK$32)/SQRT($BH16)</f>
        <v>4.3662385485106056E-3</v>
      </c>
      <c r="BM16" s="4">
        <f>DAVERAGE(PlotSort,"TMRed",$BK$31:$BK$32)</f>
        <v>0.12044374999999999</v>
      </c>
      <c r="BN16" s="4">
        <f>DSTDEV(PlotSort,"TMRed",$BK$31:$BK$32)/SQRT($BH16)</f>
        <v>4.7329427839171703E-3</v>
      </c>
      <c r="BO16" s="4">
        <f>DAVERAGE(PlotSort,"TMNIR",$BK$31:$BK$32)</f>
        <v>0.34324375000000001</v>
      </c>
      <c r="BP16" s="4">
        <f>DSTDEV(PlotSort,"TMNIR",$BK$31:$BK$32)/SQRT($BH16)</f>
        <v>4.7917200178189323E-3</v>
      </c>
      <c r="BQ16" s="4">
        <f>DAVERAGE(PlotSort,"NDRE",$BK$31:$BK$32)</f>
        <v>0.21662387111368189</v>
      </c>
      <c r="BR16" s="4">
        <f>DSTDEV(PlotSort,"NDRE",$BK$31:$BK$32)/SQRT($BH16)</f>
        <v>4.5646247036470232E-3</v>
      </c>
      <c r="BS16" s="4">
        <f>DAVERAGE(PlotSort,"rvi",$BK$31:$BK$32)</f>
        <v>2.9032862670359836</v>
      </c>
      <c r="BT16" s="4">
        <f>DSTDEV(PlotSort,"rvi",$BK$31:$BK$32)/SQRT($BH16)</f>
        <v>9.6875800220903183E-2</v>
      </c>
      <c r="BU16" s="17">
        <f>DAVERAGE(PlotSort,"ndvi",$BK$31:$BK$32)</f>
        <v>0.48297233745132967</v>
      </c>
      <c r="BV16" s="4">
        <f>DSTDEV(PlotSort,"ndvi",$BK$31:$BK$32)/SQRT($BH16)</f>
        <v>1.2521094370176178E-2</v>
      </c>
      <c r="BW16" s="17">
        <f>DAVERAGE(PlotSort,"SAVI",$BK$31:$BK$32)</f>
        <v>0.34719393818073319</v>
      </c>
      <c r="BX16" s="4">
        <f>DSTDEV(PlotSort,"SAVI",$BK$31:$BK$32)/SQRT($BH16)</f>
        <v>7.0440699259071513E-3</v>
      </c>
      <c r="BY16" s="17">
        <f>DAVERAGE(PlotSort,"CCCI",$BK$31:$BK$32)</f>
        <v>0.17899895997855753</v>
      </c>
      <c r="BZ16" s="4">
        <f>DSTDEV(PlotSort,"CCCI",$BK$31:$BK$32)/SQRT($BH16)</f>
        <v>2.6989505167592184E-2</v>
      </c>
    </row>
    <row r="17" spans="2:78" ht="13.5" customHeight="1" x14ac:dyDescent="0.2">
      <c r="B17" s="10">
        <v>279</v>
      </c>
      <c r="C17" s="10">
        <v>10.247</v>
      </c>
      <c r="D17" s="10">
        <v>279.42696000000001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27.7</v>
      </c>
      <c r="Q17" s="24">
        <v>1.26</v>
      </c>
      <c r="R17" s="24">
        <v>2.46</v>
      </c>
      <c r="S17" s="24">
        <v>47.78</v>
      </c>
      <c r="T17" s="24">
        <v>137.22</v>
      </c>
      <c r="U17" s="10">
        <v>3</v>
      </c>
      <c r="V17" s="10">
        <v>1</v>
      </c>
      <c r="W17" s="10">
        <v>1</v>
      </c>
      <c r="X17" s="10">
        <v>1</v>
      </c>
      <c r="Y17" s="10">
        <v>8</v>
      </c>
      <c r="Z17" s="10">
        <v>1</v>
      </c>
      <c r="AA17" s="10">
        <v>180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3.5920999999999998</v>
      </c>
      <c r="AK17" s="10">
        <v>5.7700000000000001E-2</v>
      </c>
      <c r="AL17" s="11">
        <v>0.114</v>
      </c>
      <c r="AM17" s="11">
        <v>1.8E-3</v>
      </c>
      <c r="AN17" s="11">
        <v>2.4319999999999999</v>
      </c>
      <c r="AO17" s="11">
        <v>3.0700000000000002E-2</v>
      </c>
      <c r="AP17" s="11">
        <v>0.2001</v>
      </c>
      <c r="AQ17" s="11">
        <v>2.5000000000000001E-3</v>
      </c>
      <c r="AR17" s="11">
        <v>6.9553000000000003</v>
      </c>
      <c r="AS17" s="11">
        <v>0.1381</v>
      </c>
      <c r="AT17" s="11">
        <v>0.11559999999999999</v>
      </c>
      <c r="AU17" s="11">
        <v>2.3E-3</v>
      </c>
      <c r="AV17" s="11">
        <v>24.897600000000001</v>
      </c>
      <c r="AW17" s="11">
        <v>2.7E-2</v>
      </c>
      <c r="AX17" s="11">
        <v>0.31280000000000002</v>
      </c>
      <c r="AY17" s="11">
        <v>2.9999999999999997E-4</v>
      </c>
      <c r="AZ17" s="11">
        <v>0.2197309417040359</v>
      </c>
      <c r="BA17" s="11">
        <v>2.7058823529411766</v>
      </c>
      <c r="BB17" s="11">
        <v>0.4603174603174604</v>
      </c>
      <c r="BC17" s="11">
        <v>0.31861266695389923</v>
      </c>
      <c r="BD17" s="11">
        <v>0.29883230462807958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0.10271875</v>
      </c>
      <c r="BJ17" s="4">
        <f>DSTDEV(PlotSort,"PhxRed",$BL$31:$BL$32)/SQRT($BH17)</f>
        <v>4.2963765619996493E-3</v>
      </c>
      <c r="BK17" s="4">
        <f>DAVERAGE(PlotSort,"PhxRedEdge",$BL$31:$BL$32)</f>
        <v>0.2066125</v>
      </c>
      <c r="BL17" s="4">
        <f>DSTDEV(PlotSort,"PhxRedEdge",$BL$31:$BL$32)/SQRT($BH17)</f>
        <v>3.2923253560363679E-3</v>
      </c>
      <c r="BM17" s="4">
        <f>DAVERAGE(PlotSort,"TMRed",$BL$31:$BL$32)</f>
        <v>0.10292500000000002</v>
      </c>
      <c r="BN17" s="4">
        <f>DSTDEV(PlotSort,"TMRed",$BL$31:$BL$32)/SQRT($BH17)</f>
        <v>4.15241395656386E-3</v>
      </c>
      <c r="BO17" s="4">
        <f>DAVERAGE(PlotSort,"TMNIR",$BL$31:$BL$32)</f>
        <v>0.33618749999999997</v>
      </c>
      <c r="BP17" s="4">
        <f>DSTDEV(PlotSort,"TMNIR",$BL$31:$BL$32)/SQRT($BH17)</f>
        <v>4.9496959081678287E-3</v>
      </c>
      <c r="BQ17" s="4">
        <f>DAVERAGE(PlotSort,"NDRE",$BL$31:$BL$32)</f>
        <v>0.23871362548891742</v>
      </c>
      <c r="BR17" s="4">
        <f>DSTDEV(PlotSort,"NDRE",$BL$31:$BL$32)/SQRT($BH17)</f>
        <v>5.5391116739651244E-3</v>
      </c>
      <c r="BS17" s="4">
        <f>DAVERAGE(PlotSort,"rvi",$BL$31:$BL$32)</f>
        <v>3.3546308801779658</v>
      </c>
      <c r="BT17" s="4">
        <f>DSTDEV(PlotSort,"rvi",$BL$31:$BL$32)/SQRT($BH17)</f>
        <v>0.15947849139557543</v>
      </c>
      <c r="BU17" s="17">
        <f>DAVERAGE(PlotSort,"ndvi",$BL$31:$BL$32)</f>
        <v>0.53246026526907986</v>
      </c>
      <c r="BV17" s="4">
        <f>DSTDEV(PlotSort,"ndvi",$BL$31:$BL$32)/SQRT($BH17)</f>
        <v>1.5238031506360789E-2</v>
      </c>
      <c r="BW17" s="17">
        <f>DAVERAGE(PlotSort,"SAVI",$BL$31:$BL$32)</f>
        <v>0.37267219511301064</v>
      </c>
      <c r="BX17" s="4">
        <f>DSTDEV(PlotSort,"SAVI",$BL$31:$BL$32)/SQRT($BH17)</f>
        <v>9.9152033424904727E-3</v>
      </c>
      <c r="BY17" s="17">
        <f>DAVERAGE(PlotSort,"CCCI",$BL$31:$BL$32)</f>
        <v>0.16844865990610378</v>
      </c>
      <c r="BZ17" s="4">
        <f>DSTDEV(PlotSort,"CCCI",$BL$31:$BL$32)/SQRT($BH17)</f>
        <v>2.0823850227329802E-2</v>
      </c>
    </row>
    <row r="18" spans="2:78" ht="13.5" customHeight="1" x14ac:dyDescent="0.2">
      <c r="B18" s="10">
        <v>279</v>
      </c>
      <c r="C18" s="10">
        <v>10.316000000000001</v>
      </c>
      <c r="D18" s="10">
        <v>279.42982999999998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27.7</v>
      </c>
      <c r="Q18" s="24">
        <v>1.26</v>
      </c>
      <c r="R18" s="24">
        <v>2.46</v>
      </c>
      <c r="S18" s="24">
        <v>47.2</v>
      </c>
      <c r="T18" s="24">
        <v>138.37</v>
      </c>
      <c r="U18" s="10">
        <v>3</v>
      </c>
      <c r="V18" s="10">
        <v>1</v>
      </c>
      <c r="W18" s="10">
        <v>1</v>
      </c>
      <c r="X18" s="10">
        <v>1</v>
      </c>
      <c r="Y18" s="10">
        <v>8</v>
      </c>
      <c r="Z18" s="10">
        <v>1</v>
      </c>
      <c r="AA18" s="10">
        <v>180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3.3912</v>
      </c>
      <c r="AK18" s="10">
        <v>2.0000000000000001E-4</v>
      </c>
      <c r="AL18" s="11">
        <v>0.108</v>
      </c>
      <c r="AM18" s="11">
        <v>0</v>
      </c>
      <c r="AN18" s="11">
        <v>2.7536</v>
      </c>
      <c r="AO18" s="11">
        <v>1.4E-2</v>
      </c>
      <c r="AP18" s="11">
        <v>0.22700000000000001</v>
      </c>
      <c r="AQ18" s="11">
        <v>1.1999999999999999E-3</v>
      </c>
      <c r="AR18" s="11">
        <v>6.65</v>
      </c>
      <c r="AS18" s="11">
        <v>5.8999999999999997E-2</v>
      </c>
      <c r="AT18" s="11">
        <v>0.1108</v>
      </c>
      <c r="AU18" s="11">
        <v>1E-3</v>
      </c>
      <c r="AV18" s="11">
        <v>28.466899999999999</v>
      </c>
      <c r="AW18" s="11">
        <v>4.3700000000000003E-2</v>
      </c>
      <c r="AX18" s="11">
        <v>0.3594</v>
      </c>
      <c r="AY18" s="11">
        <v>5.9999999999999995E-4</v>
      </c>
      <c r="AZ18" s="11">
        <v>0.22578444747612547</v>
      </c>
      <c r="BA18" s="11">
        <v>3.243682310469314</v>
      </c>
      <c r="BB18" s="11">
        <v>0.52871118672905149</v>
      </c>
      <c r="BC18" s="11">
        <v>0.38435374149659868</v>
      </c>
      <c r="BD18" s="11">
        <v>7.2384388191386415E-2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9.885625000000002E-2</v>
      </c>
      <c r="BJ18" s="4">
        <f>DSTDEV(PlotSort,"PhxRed",$BJ$35:$BJ$36)/SQRT($BH18)</f>
        <v>3.5206648135212362E-3</v>
      </c>
      <c r="BK18" s="4">
        <f>DAVERAGE(PlotSort,"PhxRedEdge",$BJ$35:$BJ$36)</f>
        <v>0.2021</v>
      </c>
      <c r="BL18" s="4">
        <f>DSTDEV(PlotSort,"PhxRedEdge",$BJ$35:$BJ$36)/SQRT($BH18)</f>
        <v>2.7339379412610427E-3</v>
      </c>
      <c r="BM18" s="4">
        <f>DAVERAGE(PlotSort,"TMRed",$BJ$35:$BJ$36)</f>
        <v>9.951249999999999E-2</v>
      </c>
      <c r="BN18" s="4">
        <f>DSTDEV(PlotSort,"TMRed",$BJ$35:$BJ$36)/SQRT($BH18)</f>
        <v>3.4635347431008685E-3</v>
      </c>
      <c r="BO18" s="4">
        <f>DAVERAGE(PlotSort,"TMNIR",$BJ$35:$BJ$36)</f>
        <v>0.32668124999999998</v>
      </c>
      <c r="BP18" s="4">
        <f>DSTDEV(PlotSort,"TMNIR",$BJ$35:$BJ$36)/SQRT($BH18)</f>
        <v>3.9770405532883382E-3</v>
      </c>
      <c r="BQ18" s="4">
        <f>DAVERAGE(PlotSort,"NDRE",$BJ$35:$BJ$36)</f>
        <v>0.23560242768992168</v>
      </c>
      <c r="BR18" s="4">
        <f>DSTDEV(PlotSort,"NDRE",$BJ$35:$BJ$36)/SQRT($BH18)</f>
        <v>5.3773882454043647E-3</v>
      </c>
      <c r="BS18" s="4">
        <f>DAVERAGE(PlotSort,"rvi",$BJ$35:$BJ$36)</f>
        <v>3.3582453962583498</v>
      </c>
      <c r="BT18" s="4">
        <f>DSTDEV(PlotSort,"rvi",$BJ$35:$BJ$36)/SQRT($BH18)</f>
        <v>0.153596017470461</v>
      </c>
      <c r="BU18" s="17">
        <f>DAVERAGE(PlotSort,"ndvi",$BJ$35:$BJ$36)</f>
        <v>0.53366350028994547</v>
      </c>
      <c r="BV18" s="4">
        <f>DSTDEV(PlotSort,"ndvi",$BJ$35:$BJ$36)/SQRT($BH18)</f>
        <v>1.4229279214825799E-2</v>
      </c>
      <c r="BW18" s="17">
        <f>DAVERAGE(PlotSort,"SAVI",$BJ$35:$BJ$36)</f>
        <v>0.36794883494785463</v>
      </c>
      <c r="BX18" s="4">
        <f>DSTDEV(PlotSort,"SAVI",$BJ$35:$BJ$36)/SQRT($BH18)</f>
        <v>9.3719685788452578E-3</v>
      </c>
      <c r="BY18" s="17">
        <f>DAVERAGE(PlotSort,"CCCI",$BJ$35:$BJ$36)</f>
        <v>0.13740945990568684</v>
      </c>
      <c r="BZ18" s="4">
        <f>DSTDEV(PlotSort,"CCCI",$BJ$35:$BJ$36)/SQRT($BH18)</f>
        <v>1.9405844985667251E-2</v>
      </c>
    </row>
    <row r="19" spans="2:78" ht="13.5" customHeight="1" x14ac:dyDescent="0.2">
      <c r="B19" s="10">
        <v>279</v>
      </c>
      <c r="C19" s="10">
        <v>10.324</v>
      </c>
      <c r="D19" s="10">
        <v>279.43016999999998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27.7</v>
      </c>
      <c r="Q19" s="24">
        <v>1.26</v>
      </c>
      <c r="R19" s="24">
        <v>2.46</v>
      </c>
      <c r="S19" s="24">
        <v>47.13</v>
      </c>
      <c r="T19" s="24">
        <v>138.51</v>
      </c>
      <c r="U19" s="10">
        <v>3</v>
      </c>
      <c r="V19" s="10">
        <v>1</v>
      </c>
      <c r="W19" s="10">
        <v>1</v>
      </c>
      <c r="X19" s="10">
        <v>1</v>
      </c>
      <c r="Y19" s="10">
        <v>8</v>
      </c>
      <c r="Z19" s="10">
        <v>1</v>
      </c>
      <c r="AA19" s="10">
        <v>180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2.0598000000000001</v>
      </c>
      <c r="AK19" s="10">
        <v>2.5700000000000001E-2</v>
      </c>
      <c r="AL19" s="11">
        <v>6.5600000000000006E-2</v>
      </c>
      <c r="AM19" s="11">
        <v>8.0000000000000004E-4</v>
      </c>
      <c r="AN19" s="11">
        <v>2.3050000000000002</v>
      </c>
      <c r="AO19" s="11">
        <v>1.14E-2</v>
      </c>
      <c r="AP19" s="11">
        <v>0.19</v>
      </c>
      <c r="AQ19" s="11">
        <v>8.9999999999999998E-4</v>
      </c>
      <c r="AR19" s="11">
        <v>4.0698999999999996</v>
      </c>
      <c r="AS19" s="11">
        <v>6.4399999999999999E-2</v>
      </c>
      <c r="AT19" s="11">
        <v>6.7799999999999999E-2</v>
      </c>
      <c r="AU19" s="11">
        <v>1.1000000000000001E-3</v>
      </c>
      <c r="AV19" s="11">
        <v>27.098199999999999</v>
      </c>
      <c r="AW19" s="11">
        <v>0.2392</v>
      </c>
      <c r="AX19" s="11">
        <v>0.34229999999999999</v>
      </c>
      <c r="AY19" s="11">
        <v>3.0000000000000001E-3</v>
      </c>
      <c r="AZ19" s="11">
        <v>0.2861168513995867</v>
      </c>
      <c r="BA19" s="11">
        <v>5.0486725663716809</v>
      </c>
      <c r="BB19" s="11">
        <v>0.66934893928310157</v>
      </c>
      <c r="BC19" s="11">
        <v>0.452422810680145</v>
      </c>
      <c r="BD19" s="11">
        <v>4.6384431177004005E-2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0.12451874999999998</v>
      </c>
      <c r="BJ19" s="4">
        <f>DSTDEV(PlotSort,"PhxRed",$BK$35:$BK$36)/SQRT($BH19)</f>
        <v>4.3143386780788388E-3</v>
      </c>
      <c r="BK19" s="4">
        <f>DAVERAGE(PlotSort,"PhxRedEdge",$BK$35:$BK$36)</f>
        <v>0.22581875000000001</v>
      </c>
      <c r="BL19" s="4">
        <f>DSTDEV(PlotSort,"PhxRedEdge",$BK$35:$BK$36)/SQRT($BH19)</f>
        <v>3.2974639086981177E-3</v>
      </c>
      <c r="BM19" s="4">
        <f>DAVERAGE(PlotSort,"TMRed",$BK$35:$BK$36)</f>
        <v>0.12385625</v>
      </c>
      <c r="BN19" s="4">
        <f>DSTDEV(PlotSort,"TMRed",$BK$35:$BK$36)/SQRT($BH19)</f>
        <v>4.2571701159142437E-3</v>
      </c>
      <c r="BO19" s="4">
        <f>DAVERAGE(PlotSort,"TMNIR",$BK$35:$BK$36)</f>
        <v>0.35275000000000006</v>
      </c>
      <c r="BP19" s="4">
        <f>DSTDEV(PlotSort,"TMNIR",$BK$35:$BK$36)/SQRT($BH19)</f>
        <v>3.2634720774046776E-3</v>
      </c>
      <c r="BQ19" s="4">
        <f>DAVERAGE(PlotSort,"NDRE",$BK$35:$BK$36)</f>
        <v>0.21973506891267761</v>
      </c>
      <c r="BR19" s="4">
        <f>DSTDEV(PlotSort,"NDRE",$BK$35:$BK$36)/SQRT($BH19)</f>
        <v>5.5203313553690014E-3</v>
      </c>
      <c r="BS19" s="4">
        <f>DAVERAGE(PlotSort,"rvi",$BK$35:$BK$36)</f>
        <v>2.8996717509556005</v>
      </c>
      <c r="BT19" s="4">
        <f>DSTDEV(PlotSort,"rvi",$BK$35:$BK$36)/SQRT($BH19)</f>
        <v>0.10491573932604395</v>
      </c>
      <c r="BU19" s="17">
        <f>DAVERAGE(PlotSort,"ndvi",$BK$35:$BK$36)</f>
        <v>0.48176910243046411</v>
      </c>
      <c r="BV19" s="4">
        <f>DSTDEV(PlotSort,"ndvi",$BK$35:$BK$36)/SQRT($BH19)</f>
        <v>1.3355544558675585E-2</v>
      </c>
      <c r="BW19" s="17">
        <f>DAVERAGE(PlotSort,"SAVI",$BK$35:$BK$36)</f>
        <v>0.35191729834588925</v>
      </c>
      <c r="BX19" s="4">
        <f>DSTDEV(PlotSort,"SAVI",$BK$35:$BK$36)/SQRT($BH19)</f>
        <v>8.5537962576491249E-3</v>
      </c>
      <c r="BY19" s="17">
        <f>DAVERAGE(PlotSort,"CCCI",$BK$35:$BK$36)</f>
        <v>0.21003815997897446</v>
      </c>
      <c r="BZ19" s="4">
        <f>DSTDEV(PlotSort,"CCCI",$BK$35:$BK$36)/SQRT($BH19)</f>
        <v>2.4766078947829225E-2</v>
      </c>
    </row>
    <row r="20" spans="2:78" ht="13.5" customHeight="1" x14ac:dyDescent="0.2">
      <c r="B20" s="10">
        <v>279</v>
      </c>
      <c r="C20" s="10">
        <v>10.332000000000001</v>
      </c>
      <c r="D20" s="10">
        <v>279.43049999999999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27.7</v>
      </c>
      <c r="Q20" s="24">
        <v>1.26</v>
      </c>
      <c r="R20" s="24">
        <v>2.46</v>
      </c>
      <c r="S20" s="24">
        <v>47.07</v>
      </c>
      <c r="T20" s="24">
        <v>138.63999999999999</v>
      </c>
      <c r="U20" s="10">
        <v>3</v>
      </c>
      <c r="V20" s="10">
        <v>1</v>
      </c>
      <c r="W20" s="10">
        <v>1</v>
      </c>
      <c r="X20" s="10">
        <v>1</v>
      </c>
      <c r="Y20" s="10">
        <v>8</v>
      </c>
      <c r="Z20" s="10">
        <v>1</v>
      </c>
      <c r="AA20" s="10">
        <v>180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2.5062000000000002</v>
      </c>
      <c r="AK20" s="10">
        <v>0.15509999999999999</v>
      </c>
      <c r="AL20" s="11">
        <v>7.9899999999999999E-2</v>
      </c>
      <c r="AM20" s="11">
        <v>4.8999999999999998E-3</v>
      </c>
      <c r="AN20" s="11">
        <v>2.3243999999999998</v>
      </c>
      <c r="AO20" s="11">
        <v>0.18490000000000001</v>
      </c>
      <c r="AP20" s="11">
        <v>0.19170000000000001</v>
      </c>
      <c r="AQ20" s="11">
        <v>1.52E-2</v>
      </c>
      <c r="AR20" s="11">
        <v>4.7962999999999996</v>
      </c>
      <c r="AS20" s="11">
        <v>0.21859999999999999</v>
      </c>
      <c r="AT20" s="11">
        <v>7.9899999999999999E-2</v>
      </c>
      <c r="AU20" s="11">
        <v>3.5999999999999999E-3</v>
      </c>
      <c r="AV20" s="11">
        <v>26.2912</v>
      </c>
      <c r="AW20" s="11">
        <v>0.97140000000000004</v>
      </c>
      <c r="AX20" s="11">
        <v>0.33229999999999998</v>
      </c>
      <c r="AY20" s="11">
        <v>1.23E-2</v>
      </c>
      <c r="AZ20" s="11">
        <v>0.26832061068702284</v>
      </c>
      <c r="BA20" s="11">
        <v>4.1589486858573217</v>
      </c>
      <c r="BB20" s="11">
        <v>0.61232411450752056</v>
      </c>
      <c r="BC20" s="11">
        <v>0.41504056128042088</v>
      </c>
      <c r="BD20" s="11">
        <v>0.10499466966070704</v>
      </c>
      <c r="BE20" s="27"/>
    </row>
    <row r="21" spans="2:78" ht="13.5" customHeight="1" x14ac:dyDescent="0.2">
      <c r="B21" s="10">
        <v>279</v>
      </c>
      <c r="C21" s="10">
        <v>10.34</v>
      </c>
      <c r="D21" s="10">
        <v>279.43083000000001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27.7</v>
      </c>
      <c r="Q21" s="24">
        <v>1.26</v>
      </c>
      <c r="R21" s="24">
        <v>2.46</v>
      </c>
      <c r="S21" s="24">
        <v>47</v>
      </c>
      <c r="T21" s="24">
        <v>138.78</v>
      </c>
      <c r="U21" s="10">
        <v>3</v>
      </c>
      <c r="V21" s="10">
        <v>1</v>
      </c>
      <c r="W21" s="10">
        <v>1</v>
      </c>
      <c r="X21" s="10">
        <v>1</v>
      </c>
      <c r="Y21" s="10">
        <v>8</v>
      </c>
      <c r="Z21" s="10">
        <v>1</v>
      </c>
      <c r="AA21" s="10">
        <v>180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3.1509999999999998</v>
      </c>
      <c r="AK21" s="10">
        <v>1.84E-2</v>
      </c>
      <c r="AL21" s="11">
        <v>0.10050000000000001</v>
      </c>
      <c r="AM21" s="11">
        <v>5.9999999999999995E-4</v>
      </c>
      <c r="AN21" s="11">
        <v>2.3772000000000002</v>
      </c>
      <c r="AO21" s="11">
        <v>3.8E-3</v>
      </c>
      <c r="AP21" s="11">
        <v>0.1961</v>
      </c>
      <c r="AQ21" s="11">
        <v>2.9999999999999997E-4</v>
      </c>
      <c r="AR21" s="11">
        <v>6.085</v>
      </c>
      <c r="AS21" s="11">
        <v>9.8299999999999998E-2</v>
      </c>
      <c r="AT21" s="11">
        <v>0.1014</v>
      </c>
      <c r="AU21" s="11">
        <v>1.6000000000000001E-3</v>
      </c>
      <c r="AV21" s="11">
        <v>24.6875</v>
      </c>
      <c r="AW21" s="11">
        <v>9.1499999999999998E-2</v>
      </c>
      <c r="AX21" s="11">
        <v>0.31219999999999998</v>
      </c>
      <c r="AY21" s="11">
        <v>1.1999999999999999E-3</v>
      </c>
      <c r="AZ21" s="11">
        <v>0.22840842022427699</v>
      </c>
      <c r="BA21" s="11">
        <v>3.0788954635108476</v>
      </c>
      <c r="BB21" s="11">
        <v>0.50967117988394584</v>
      </c>
      <c r="BC21" s="11">
        <v>0.34610332749562173</v>
      </c>
      <c r="BD21" s="11">
        <v>0.16738122827131505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0.24990000000000001</v>
      </c>
      <c r="BJ21" s="4"/>
      <c r="BK21" s="4">
        <f>DAVERAGE(PlotSort2,"PhxRedEdge",$BO$31:$BO$32)</f>
        <v>0.26840000000000003</v>
      </c>
      <c r="BL21" s="4"/>
      <c r="BM21" s="4">
        <f>DAVERAGE(PlotSort2,"TMRed",$BO$31:$BO$32)</f>
        <v>0.24479999999999999</v>
      </c>
      <c r="BN21" s="4"/>
      <c r="BO21" s="4">
        <f>DAVERAGE(PlotSort2,"TMNIR",$BO$31:$BO$32)</f>
        <v>0.3024</v>
      </c>
      <c r="BP21" s="4"/>
      <c r="BQ21" s="4">
        <f>DAVERAGE(PlotSort2,"NDRE",$BO$31:$BO$32)</f>
        <v>5.9565522074281667E-2</v>
      </c>
      <c r="BR21" s="4"/>
      <c r="BS21" s="4">
        <f>DAVERAGE(PlotSort2,"rvi",$BO$31:$BO$32)</f>
        <v>1.2352941176470589</v>
      </c>
      <c r="BT21" s="4"/>
      <c r="BU21" s="17">
        <f>DAVERAGE(PlotSort2,"ndvi",$BO$31:$BO$32)</f>
        <v>0.10526315789473686</v>
      </c>
      <c r="BV21" s="4"/>
      <c r="BW21" s="17">
        <f>DAVERAGE(PlotSort2,"SAVI",$BO$31:$BO$32)</f>
        <v>8.2505729564553099E-2</v>
      </c>
      <c r="BX21" s="4"/>
      <c r="BY21" s="17">
        <f>DAVERAGE(PlotSort2,"CCCI",$BO$31:$BO$32)</f>
        <v>0.57726904018584613</v>
      </c>
      <c r="BZ21" s="4"/>
    </row>
    <row r="22" spans="2:78" ht="13.5" customHeight="1" x14ac:dyDescent="0.2">
      <c r="B22" s="10">
        <v>279</v>
      </c>
      <c r="C22" s="10">
        <v>10.347</v>
      </c>
      <c r="D22" s="10">
        <v>279.43112000000002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27.7</v>
      </c>
      <c r="Q22" s="24">
        <v>1.26</v>
      </c>
      <c r="R22" s="24">
        <v>2.46</v>
      </c>
      <c r="S22" s="24">
        <v>46.94</v>
      </c>
      <c r="T22" s="24">
        <v>138.9</v>
      </c>
      <c r="U22" s="10">
        <v>3</v>
      </c>
      <c r="V22" s="10">
        <v>1</v>
      </c>
      <c r="W22" s="10">
        <v>1</v>
      </c>
      <c r="X22" s="10">
        <v>1</v>
      </c>
      <c r="Y22" s="10">
        <v>8</v>
      </c>
      <c r="Z22" s="10">
        <v>1</v>
      </c>
      <c r="AA22" s="10">
        <v>180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3.0897000000000001</v>
      </c>
      <c r="AK22" s="10">
        <v>0.1363</v>
      </c>
      <c r="AL22" s="11">
        <v>9.8500000000000004E-2</v>
      </c>
      <c r="AM22" s="11">
        <v>4.3E-3</v>
      </c>
      <c r="AN22" s="11">
        <v>2.2494999999999998</v>
      </c>
      <c r="AO22" s="11">
        <v>7.9299999999999995E-2</v>
      </c>
      <c r="AP22" s="11">
        <v>0.18559999999999999</v>
      </c>
      <c r="AQ22" s="11">
        <v>6.4999999999999997E-3</v>
      </c>
      <c r="AR22" s="11">
        <v>5.9151999999999996</v>
      </c>
      <c r="AS22" s="11">
        <v>0.21629999999999999</v>
      </c>
      <c r="AT22" s="11">
        <v>9.8599999999999993E-2</v>
      </c>
      <c r="AU22" s="11">
        <v>3.5999999999999999E-3</v>
      </c>
      <c r="AV22" s="11">
        <v>23.364599999999999</v>
      </c>
      <c r="AW22" s="11">
        <v>5.4100000000000002E-2</v>
      </c>
      <c r="AX22" s="11">
        <v>0.29559999999999997</v>
      </c>
      <c r="AY22" s="11">
        <v>6.9999999999999999E-4</v>
      </c>
      <c r="AZ22" s="11">
        <v>0.22859517871986698</v>
      </c>
      <c r="BA22" s="11">
        <v>2.997971602434077</v>
      </c>
      <c r="BB22" s="11">
        <v>0.49974632166412986</v>
      </c>
      <c r="BC22" s="11">
        <v>0.33046298367255644</v>
      </c>
      <c r="BD22" s="11">
        <v>0.2088283378424636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0.35155000000000003</v>
      </c>
      <c r="BJ22" s="4">
        <f>DSTDEV(PlotSort2,"PhxRed",$BP$31:$BP$32)/SQRT($BH22)</f>
        <v>4.499999999999782E-4</v>
      </c>
      <c r="BK22" s="4">
        <f>DAVERAGE(PlotSort2,"PhxRedEdge",$BP$31:$BP$32)</f>
        <v>0.37829999999999997</v>
      </c>
      <c r="BL22" s="4">
        <f>DSTDEV(PlotSort2,"PhxRedEdge",$BP$31:$BP$32)/SQRT($BH22)</f>
        <v>2.9999999999999472E-4</v>
      </c>
      <c r="BM22" s="4">
        <f>DAVERAGE(PlotSort2,"TMRed",$BP$31:$BP$32)</f>
        <v>0.34550000000000003</v>
      </c>
      <c r="BN22" s="4">
        <f>DSTDEV(PlotSort2,"TMRed",$BP$31:$BP$32)/SQRT($BH22)</f>
        <v>7.0000000000000617E-4</v>
      </c>
      <c r="BO22" s="4">
        <f>DAVERAGE(PlotSort2,"TMNIR",$BP$31:$BP$32)</f>
        <v>0.4148</v>
      </c>
      <c r="BP22" s="4">
        <f>DSTDEV(PlotSort2,"TMNIR",$BP$31:$BP$32)/SQRT($BH22)</f>
        <v>0</v>
      </c>
      <c r="BQ22" s="4">
        <f>DAVERAGE(PlotSort2,"NDRE",$BP$31:$BP$32)</f>
        <v>4.6022088893309263E-2</v>
      </c>
      <c r="BR22" s="4">
        <f>DSTDEV(PlotSort2,"NDRE",$BP$31:$BP$32)/SQRT($BH22)</f>
        <v>3.9567094523765972E-4</v>
      </c>
      <c r="BS22" s="4">
        <f>DAVERAGE(PlotSort2,"rvi",$BP$31:$BP$32)</f>
        <v>1.2005837994480344</v>
      </c>
      <c r="BT22" s="4">
        <f>DSTDEV(PlotSort2,"rvi",$BP$31:$BP$32)/SQRT($BH22)</f>
        <v>2.4324418512695622E-3</v>
      </c>
      <c r="BU22" s="17">
        <f>DAVERAGE(PlotSort2,"ndvi",$BP$31:$BP$32)</f>
        <v>9.1149155894346495E-2</v>
      </c>
      <c r="BV22" s="4">
        <f>DSTDEV(PlotSort2,"ndvi",$BP$31:$BP$32)/SQRT($BH22)</f>
        <v>1.0046092452006411E-3</v>
      </c>
      <c r="BW22" s="17">
        <f>DAVERAGE(PlotSort2,"SAVI",$BP$31:$BP$32)</f>
        <v>8.2480850006132117E-2</v>
      </c>
      <c r="BX22" s="4">
        <f>DSTDEV(PlotSort2,"SAVI",$BP$31:$BP$32)/SQRT($BH22)</f>
        <v>8.7894675474434886E-4</v>
      </c>
      <c r="BY22" s="17">
        <f>DAVERAGE(PlotSort2,"CCCI",$BP$31:$BP$32)</f>
        <v>0.46007694537042731</v>
      </c>
      <c r="BZ22" s="4">
        <f>DSTDEV(PlotSort2,"CCCI",$BP$31:$BP$32)/SQRT($BH22)</f>
        <v>2.4767615693309097E-3</v>
      </c>
    </row>
    <row r="23" spans="2:78" ht="13.5" customHeight="1" x14ac:dyDescent="0.2">
      <c r="B23" s="10">
        <v>279</v>
      </c>
      <c r="C23" s="10">
        <v>10.353999999999999</v>
      </c>
      <c r="D23" s="10">
        <v>279.43142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27.7</v>
      </c>
      <c r="Q23" s="24">
        <v>1.26</v>
      </c>
      <c r="R23" s="24">
        <v>2.46</v>
      </c>
      <c r="S23" s="24">
        <v>46.88</v>
      </c>
      <c r="T23" s="24">
        <v>139.02000000000001</v>
      </c>
      <c r="U23" s="10">
        <v>3</v>
      </c>
      <c r="V23" s="10">
        <v>1</v>
      </c>
      <c r="W23" s="10">
        <v>1</v>
      </c>
      <c r="X23" s="10">
        <v>1</v>
      </c>
      <c r="Y23" s="10">
        <v>8</v>
      </c>
      <c r="Z23" s="10">
        <v>1</v>
      </c>
      <c r="AA23" s="10">
        <v>180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2.7570000000000001</v>
      </c>
      <c r="AK23" s="10">
        <v>0.2702</v>
      </c>
      <c r="AL23" s="11">
        <v>8.7999999999999995E-2</v>
      </c>
      <c r="AM23" s="11">
        <v>8.6E-3</v>
      </c>
      <c r="AN23" s="11">
        <v>2.3123999999999998</v>
      </c>
      <c r="AO23" s="11">
        <v>0.16619999999999999</v>
      </c>
      <c r="AP23" s="11">
        <v>0.1908</v>
      </c>
      <c r="AQ23" s="11">
        <v>1.37E-2</v>
      </c>
      <c r="AR23" s="11">
        <v>5.2594000000000003</v>
      </c>
      <c r="AS23" s="11">
        <v>0.37859999999999999</v>
      </c>
      <c r="AT23" s="11">
        <v>8.77E-2</v>
      </c>
      <c r="AU23" s="11">
        <v>6.3E-3</v>
      </c>
      <c r="AV23" s="11">
        <v>25.076499999999999</v>
      </c>
      <c r="AW23" s="11">
        <v>1.1835</v>
      </c>
      <c r="AX23" s="11">
        <v>0.31740000000000002</v>
      </c>
      <c r="AY23" s="11">
        <v>1.4999999999999999E-2</v>
      </c>
      <c r="AZ23" s="11">
        <v>0.24911452184179461</v>
      </c>
      <c r="BA23" s="11">
        <v>3.6191562143671607</v>
      </c>
      <c r="BB23" s="11">
        <v>0.56702048876820543</v>
      </c>
      <c r="BC23" s="11">
        <v>0.38067616837918461</v>
      </c>
      <c r="BD23" s="11">
        <v>0.11811808163426191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0.31440000000000001</v>
      </c>
      <c r="BJ23" s="4">
        <f>DSTDEV(PlotSort2,"PhxRed",$BQ$31:$BQ$32)/SQRT($BH23)</f>
        <v>5.0000000000000044E-4</v>
      </c>
      <c r="BK23" s="4">
        <f>DAVERAGE(PlotSort2,"PhxRedEdge",$BQ$31:$BQ$32)</f>
        <v>0.35655000000000003</v>
      </c>
      <c r="BL23" s="4">
        <f>DSTDEV(PlotSort2,"PhxRedEdge",$BQ$31:$BQ$32)/SQRT($BH23)</f>
        <v>2.150000000000013E-3</v>
      </c>
      <c r="BM23" s="4">
        <f>DAVERAGE(PlotSort2,"TMRed",$BQ$31:$BQ$32)</f>
        <v>0.31169999999999998</v>
      </c>
      <c r="BN23" s="4">
        <f>DSTDEV(PlotSort2,"TMRed",$BQ$31:$BQ$32)/SQRT($BH23)</f>
        <v>1.0000000000000009E-3</v>
      </c>
      <c r="BO23" s="4">
        <f>DAVERAGE(PlotSort2,"TMNIR",$BQ$31:$BQ$32)</f>
        <v>0.39365</v>
      </c>
      <c r="BP23" s="4">
        <f>DSTDEV(PlotSort2,"TMNIR",$BQ$31:$BQ$32)/SQRT($BH23)</f>
        <v>3.0499999999999972E-3</v>
      </c>
      <c r="BQ23" s="4">
        <f>DAVERAGE(PlotSort2,"NDRE",$BQ$31:$BQ$32)</f>
        <v>4.9447539238733906E-2</v>
      </c>
      <c r="BR23" s="4">
        <f>DSTDEV(PlotSort2,"NDRE",$BQ$31:$BQ$32)/SQRT($BH23)</f>
        <v>8.5693521188824964E-4</v>
      </c>
      <c r="BS23" s="4">
        <f>DAVERAGE(PlotSort2,"rvi",$BQ$31:$BQ$32)</f>
        <v>1.2628946634115545</v>
      </c>
      <c r="BT23" s="4">
        <f>DSTDEV(PlotSort2,"rvi",$BQ$31:$BQ$32)/SQRT($BH23)</f>
        <v>5.7334146185064041E-3</v>
      </c>
      <c r="BU23" s="17">
        <f>DAVERAGE(PlotSort2,"ndvi",$BQ$31:$BQ$32)</f>
        <v>0.11617059718849096</v>
      </c>
      <c r="BV23" s="4">
        <f>DSTDEV(PlotSort2,"ndvi",$BQ$31:$BQ$32)/SQRT($BH23)</f>
        <v>2.2393266908437084E-3</v>
      </c>
      <c r="BW23" s="17">
        <f>DAVERAGE(PlotSort2,"SAVI",$BQ$31:$BQ$32)</f>
        <v>0.10197540600516138</v>
      </c>
      <c r="BX23" s="4">
        <f>DSTDEV(PlotSort2,"SAVI",$BQ$31:$BQ$32)/SQRT($BH23)</f>
        <v>2.2084868342631542E-3</v>
      </c>
      <c r="BY23" s="17">
        <f>DAVERAGE(PlotSort2,"CCCI",$BQ$31:$BQ$32)</f>
        <v>0.28575128596433141</v>
      </c>
      <c r="BZ23" s="4">
        <f>DSTDEV(PlotSort2,"CCCI",$BQ$31:$BQ$32)/SQRT($BH23)</f>
        <v>4.406390624320522E-3</v>
      </c>
    </row>
    <row r="24" spans="2:78" ht="13.5" customHeight="1" x14ac:dyDescent="0.2">
      <c r="B24" s="10">
        <v>279</v>
      </c>
      <c r="C24" s="10">
        <v>10.362</v>
      </c>
      <c r="D24" s="10">
        <v>279.43175000000002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27.7</v>
      </c>
      <c r="Q24" s="24">
        <v>1.26</v>
      </c>
      <c r="R24" s="24">
        <v>2.46</v>
      </c>
      <c r="S24" s="24">
        <v>46.82</v>
      </c>
      <c r="T24" s="24">
        <v>139.16</v>
      </c>
      <c r="U24" s="10">
        <v>3</v>
      </c>
      <c r="V24" s="10">
        <v>1</v>
      </c>
      <c r="W24" s="10">
        <v>1</v>
      </c>
      <c r="X24" s="10">
        <v>1</v>
      </c>
      <c r="Y24" s="10">
        <v>8</v>
      </c>
      <c r="Z24" s="10">
        <v>1</v>
      </c>
      <c r="AA24" s="10">
        <v>180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3.6606000000000001</v>
      </c>
      <c r="AK24" s="10">
        <v>0.38529999999999998</v>
      </c>
      <c r="AL24" s="11">
        <v>0.1168</v>
      </c>
      <c r="AM24" s="11">
        <v>1.23E-2</v>
      </c>
      <c r="AN24" s="11">
        <v>2.4984999999999999</v>
      </c>
      <c r="AO24" s="11">
        <v>0.1358</v>
      </c>
      <c r="AP24" s="11">
        <v>0.20619999999999999</v>
      </c>
      <c r="AQ24" s="11">
        <v>1.12E-2</v>
      </c>
      <c r="AR24" s="11">
        <v>6.9043999999999999</v>
      </c>
      <c r="AS24" s="11">
        <v>0.80859999999999999</v>
      </c>
      <c r="AT24" s="11">
        <v>0.1152</v>
      </c>
      <c r="AU24" s="11">
        <v>1.35E-2</v>
      </c>
      <c r="AV24" s="11">
        <v>25.174199999999999</v>
      </c>
      <c r="AW24" s="11">
        <v>1.3935999999999999</v>
      </c>
      <c r="AX24" s="11">
        <v>0.31879999999999997</v>
      </c>
      <c r="AY24" s="11">
        <v>1.77E-2</v>
      </c>
      <c r="AZ24" s="11">
        <v>0.21447619047619046</v>
      </c>
      <c r="BA24" s="11">
        <v>2.7673611111111112</v>
      </c>
      <c r="BB24" s="11">
        <v>0.46912442396313364</v>
      </c>
      <c r="BC24" s="11">
        <v>0.32698072805139183</v>
      </c>
      <c r="BD24" s="11">
        <v>0.21345133566002419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0.67500000000000004</v>
      </c>
      <c r="BJ24" s="4"/>
      <c r="BK24" s="4">
        <f>DAVERAGE(PlotSort2,"PhxRedEdge",$BR$31:$BR$32)</f>
        <v>0.66549999999999998</v>
      </c>
      <c r="BL24" s="4"/>
      <c r="BM24" s="4">
        <f>DAVERAGE(PlotSort2,"TMRed",$BR$31:$BR$32)</f>
        <v>0.67649999999999999</v>
      </c>
      <c r="BN24" s="4"/>
      <c r="BO24" s="4">
        <f>DAVERAGE(PlotSort2,"TMNIR",$BR$31:$BR$32)</f>
        <v>0.64649999999999996</v>
      </c>
      <c r="BP24" s="4"/>
      <c r="BQ24" s="4">
        <f>DAVERAGE(PlotSort2,"NDRE",$BR$31:$BR$32)</f>
        <v>-1.4481707317073185E-2</v>
      </c>
      <c r="BR24" s="4"/>
      <c r="BS24" s="4">
        <f>DAVERAGE(PlotSort2,"rvi",$BR$31:$BR$32)</f>
        <v>23.891352549889135</v>
      </c>
      <c r="BT24" s="4"/>
      <c r="BU24" s="17">
        <f>DAVERAGE(PlotSort2,"ndvi",$BR$31:$BR$32)</f>
        <v>-2.2675736961451268E-2</v>
      </c>
      <c r="BV24" s="4"/>
      <c r="BW24" s="17">
        <f>DAVERAGE(PlotSort2,"SAVI",$BR$31:$BR$32)</f>
        <v>-2.4684585847504138E-2</v>
      </c>
      <c r="BX24" s="4"/>
      <c r="BY24" s="17">
        <f>DAVERAGE(PlotSort2,"CCCI",$BR$31:$BR$32)</f>
        <v>0.4156744571621212</v>
      </c>
      <c r="BZ24" s="4"/>
    </row>
    <row r="25" spans="2:78" ht="13.5" customHeight="1" x14ac:dyDescent="0.2">
      <c r="B25" s="10">
        <v>279</v>
      </c>
      <c r="C25" s="10">
        <v>10.37</v>
      </c>
      <c r="D25" s="10">
        <v>279.43207999999998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27.7</v>
      </c>
      <c r="Q25" s="24">
        <v>1.26</v>
      </c>
      <c r="R25" s="24">
        <v>2.46</v>
      </c>
      <c r="S25" s="24">
        <v>46.75</v>
      </c>
      <c r="T25" s="24">
        <v>139.29</v>
      </c>
      <c r="U25" s="10">
        <v>3</v>
      </c>
      <c r="V25" s="10">
        <v>1</v>
      </c>
      <c r="W25" s="10">
        <v>1</v>
      </c>
      <c r="X25" s="10">
        <v>1</v>
      </c>
      <c r="Y25" s="10">
        <v>8</v>
      </c>
      <c r="Z25" s="10">
        <v>1</v>
      </c>
      <c r="AA25" s="10">
        <v>180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3.1387</v>
      </c>
      <c r="AK25" s="10">
        <v>0.30409999999999998</v>
      </c>
      <c r="AL25" s="11">
        <v>0.1002</v>
      </c>
      <c r="AM25" s="11">
        <v>9.7000000000000003E-3</v>
      </c>
      <c r="AN25" s="11">
        <v>2.3681000000000001</v>
      </c>
      <c r="AO25" s="11">
        <v>3.78E-2</v>
      </c>
      <c r="AP25" s="11">
        <v>0.19550000000000001</v>
      </c>
      <c r="AQ25" s="11">
        <v>3.0999999999999999E-3</v>
      </c>
      <c r="AR25" s="11">
        <v>5.9782000000000002</v>
      </c>
      <c r="AS25" s="11">
        <v>0.43669999999999998</v>
      </c>
      <c r="AT25" s="11">
        <v>9.9699999999999997E-2</v>
      </c>
      <c r="AU25" s="11">
        <v>7.3000000000000001E-3</v>
      </c>
      <c r="AV25" s="11">
        <v>25.1846</v>
      </c>
      <c r="AW25" s="11">
        <v>1.4414</v>
      </c>
      <c r="AX25" s="11">
        <v>0.31909999999999999</v>
      </c>
      <c r="AY25" s="11">
        <v>1.83E-2</v>
      </c>
      <c r="AZ25" s="11">
        <v>0.24018655266226197</v>
      </c>
      <c r="BA25" s="11">
        <v>3.2006018054162486</v>
      </c>
      <c r="BB25" s="11">
        <v>0.52387774594078318</v>
      </c>
      <c r="BC25" s="11">
        <v>0.35818458859381797</v>
      </c>
      <c r="BD25" s="11">
        <v>0.20928683072889412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0.9998999999999999</v>
      </c>
      <c r="BJ25" s="4">
        <f>DSTDEV(PlotSort2,"PhxRed",$BS$31:$BS$32)/SQRT($BH25)</f>
        <v>2.6576932353703478E-3</v>
      </c>
      <c r="BK25" s="4">
        <f>DAVERAGE(PlotSort2,"PhxRedEdge",$BS$31:$BS$32)</f>
        <v>0.99963333333333326</v>
      </c>
      <c r="BL25" s="4">
        <f>DSTDEV(PlotSort2,"PhxRedEdge",$BS$31:$BS$32)/SQRT($BH25)</f>
        <v>2.6872125169236385E-3</v>
      </c>
      <c r="BM25" s="4">
        <f>DAVERAGE(PlotSort2,"TMRed",$BS$31:$BS$32)</f>
        <v>0.9998999999999999</v>
      </c>
      <c r="BN25" s="4">
        <f>DSTDEV(PlotSort2,"TMRed",$BS$31:$BS$32)/SQRT($BH25)</f>
        <v>2.6576932353703478E-3</v>
      </c>
      <c r="BO25" s="4">
        <f>DAVERAGE(PlotSort2,"TMNIR",$BS$31:$BS$32)</f>
        <v>0.99963333333333326</v>
      </c>
      <c r="BP25" s="4">
        <f>DSTDEV(PlotSort2,"TMNIR",$BS$31:$BS$32)/SQRT($BH25)</f>
        <v>2.6872125169236385E-3</v>
      </c>
      <c r="BQ25" s="4">
        <f>DAVERAGE(PlotSort2,"NDRE",$BS$31:$BS$32)</f>
        <v>0.73376639587964565</v>
      </c>
      <c r="BR25" s="4">
        <f>DSTDEV(PlotSort2,"NDRE",$BS$31:$BS$32)/SQRT($BH25)</f>
        <v>9.5972280740883758E-4</v>
      </c>
      <c r="BS25" s="4">
        <f>DAVERAGE(PlotSort2,"rvi",$BS$31:$BS$32)</f>
        <v>1.3158461542352338</v>
      </c>
      <c r="BT25" s="4">
        <f>DSTDEV(PlotSort2,"rvi",$BS$31:$BS$32)/SQRT($BH25)</f>
        <v>4.8331028178215767E-3</v>
      </c>
      <c r="BU25" s="17">
        <f>DAVERAGE(PlotSort2,"ndvi",$BS$31:$BS$32)</f>
        <v>0.13637725736626174</v>
      </c>
      <c r="BV25" s="4">
        <f>DSTDEV(PlotSort2,"ndvi",$BS$31:$BS$32)/SQRT($BH25)</f>
        <v>1.8008379695978033E-3</v>
      </c>
      <c r="BW25" s="17">
        <f>DAVERAGE(PlotSort2,"SAVI",$BS$31:$BS$32)</f>
        <v>0.20382131979558449</v>
      </c>
      <c r="BX25" s="4">
        <f>DSTDEV(PlotSort2,"SAVI",$BS$31:$BS$32)/SQRT($BH25)</f>
        <v>2.7015205052550884E-3</v>
      </c>
      <c r="BY25" s="17">
        <f>DAVERAGE(PlotSort2,"CCCI",$BS$31:$BS$32)</f>
        <v>11.888086739117318</v>
      </c>
      <c r="BZ25" s="4">
        <f>DSTDEV(PlotSort2,"CCCI",$BS$31:$BS$32)/SQRT($BH25)</f>
        <v>5.7169051306788787E-2</v>
      </c>
    </row>
    <row r="26" spans="2:78" ht="13.5" customHeight="1" x14ac:dyDescent="0.2">
      <c r="B26" s="10">
        <v>279</v>
      </c>
      <c r="C26" s="10">
        <v>10.587999999999999</v>
      </c>
      <c r="D26" s="10">
        <v>279.44117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27.7</v>
      </c>
      <c r="Q26" s="24">
        <v>1.26</v>
      </c>
      <c r="R26" s="24">
        <v>2.46</v>
      </c>
      <c r="S26" s="24">
        <v>45.04</v>
      </c>
      <c r="T26" s="24">
        <v>143.15</v>
      </c>
      <c r="U26" s="10">
        <v>3</v>
      </c>
      <c r="V26" s="10">
        <v>1</v>
      </c>
      <c r="W26" s="10">
        <v>1</v>
      </c>
      <c r="X26" s="10">
        <v>1</v>
      </c>
      <c r="Y26" s="10">
        <v>8</v>
      </c>
      <c r="Z26" s="10">
        <v>1</v>
      </c>
      <c r="AA26" s="10">
        <v>180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4.0423999999999998</v>
      </c>
      <c r="AK26" s="10">
        <v>0.29680000000000001</v>
      </c>
      <c r="AL26" s="11">
        <v>0.1331</v>
      </c>
      <c r="AM26" s="11">
        <v>9.7999999999999997E-3</v>
      </c>
      <c r="AN26" s="11">
        <v>2.5596999999999999</v>
      </c>
      <c r="AO26" s="11">
        <v>0.16</v>
      </c>
      <c r="AP26" s="11">
        <v>0.2177</v>
      </c>
      <c r="AQ26" s="11">
        <v>1.3599999999999999E-2</v>
      </c>
      <c r="AR26" s="11">
        <v>7.7313000000000001</v>
      </c>
      <c r="AS26" s="11">
        <v>0.43490000000000001</v>
      </c>
      <c r="AT26" s="11">
        <v>0.13289999999999999</v>
      </c>
      <c r="AU26" s="11">
        <v>7.4999999999999997E-3</v>
      </c>
      <c r="AV26" s="11">
        <v>25.804500000000001</v>
      </c>
      <c r="AW26" s="11">
        <v>0.99629999999999996</v>
      </c>
      <c r="AX26" s="11">
        <v>0.33850000000000002</v>
      </c>
      <c r="AY26" s="11">
        <v>1.3100000000000001E-2</v>
      </c>
      <c r="AZ26" s="11">
        <v>0.21718806184825604</v>
      </c>
      <c r="BA26" s="11">
        <v>2.5470278404815656</v>
      </c>
      <c r="BB26" s="11">
        <v>0.43614764531183714</v>
      </c>
      <c r="BC26" s="11">
        <v>0.31747992588017299</v>
      </c>
      <c r="BD26" s="11">
        <v>0.38636983847009226</v>
      </c>
      <c r="BE26" s="27"/>
    </row>
    <row r="27" spans="2:78" ht="13.5" customHeight="1" x14ac:dyDescent="0.2">
      <c r="B27" s="10">
        <v>279</v>
      </c>
      <c r="C27" s="10">
        <v>10.58</v>
      </c>
      <c r="D27" s="10">
        <v>279.44083000000001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27.7</v>
      </c>
      <c r="Q27" s="24">
        <v>1.26</v>
      </c>
      <c r="R27" s="24">
        <v>2.46</v>
      </c>
      <c r="S27" s="24">
        <v>45.1</v>
      </c>
      <c r="T27" s="24">
        <v>143.01</v>
      </c>
      <c r="U27" s="10">
        <v>3</v>
      </c>
      <c r="V27" s="10">
        <v>1</v>
      </c>
      <c r="W27" s="10">
        <v>1</v>
      </c>
      <c r="X27" s="10">
        <v>1</v>
      </c>
      <c r="Y27" s="10">
        <v>8</v>
      </c>
      <c r="Z27" s="10">
        <v>1</v>
      </c>
      <c r="AA27" s="10">
        <v>180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4.2034000000000002</v>
      </c>
      <c r="AK27" s="10">
        <v>0.15179999999999999</v>
      </c>
      <c r="AL27" s="11">
        <v>0.13830000000000001</v>
      </c>
      <c r="AM27" s="11">
        <v>5.0000000000000001E-3</v>
      </c>
      <c r="AN27" s="11">
        <v>2.6842999999999999</v>
      </c>
      <c r="AO27" s="11">
        <v>9.5699999999999993E-2</v>
      </c>
      <c r="AP27" s="11">
        <v>0.22789999999999999</v>
      </c>
      <c r="AQ27" s="11">
        <v>8.0999999999999996E-3</v>
      </c>
      <c r="AR27" s="11">
        <v>7.9454000000000002</v>
      </c>
      <c r="AS27" s="11">
        <v>0.13500000000000001</v>
      </c>
      <c r="AT27" s="11">
        <v>0.13639999999999999</v>
      </c>
      <c r="AU27" s="11">
        <v>2.3E-3</v>
      </c>
      <c r="AV27" s="11">
        <v>26.623999999999999</v>
      </c>
      <c r="AW27" s="11">
        <v>0.70509999999999995</v>
      </c>
      <c r="AX27" s="11">
        <v>0.34870000000000001</v>
      </c>
      <c r="AY27" s="11">
        <v>9.1999999999999998E-3</v>
      </c>
      <c r="AZ27" s="11">
        <v>0.20950398890045094</v>
      </c>
      <c r="BA27" s="11">
        <v>2.556451612903226</v>
      </c>
      <c r="BB27" s="11">
        <v>0.43764172335600915</v>
      </c>
      <c r="BC27" s="11">
        <v>0.32326667343416915</v>
      </c>
      <c r="BD27" s="11">
        <v>0.30765029012133094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0.21289999999999998</v>
      </c>
      <c r="BJ27" s="4">
        <f>DSTDEV(PlotSort2,"PhxRed",$BT$31:$BT$32)/SQRT($BH27)</f>
        <v>1.0000000000000285E-4</v>
      </c>
      <c r="BK27" s="4">
        <f>DAVERAGE(PlotSort2,"PhxRedEdge",$BT$31:$BT$32)</f>
        <v>0.29949999999999999</v>
      </c>
      <c r="BL27" s="4">
        <f>DSTDEV(PlotSort2,"PhxRedEdge",$BT$31:$BT$32)/SQRT($BH27)</f>
        <v>9.000000000000119E-4</v>
      </c>
      <c r="BM27" s="4">
        <f>DAVERAGE(PlotSort2,"TMRed",$BT$31:$BT$32)</f>
        <v>0.20974999999999999</v>
      </c>
      <c r="BN27" s="4">
        <f>DSTDEV(PlotSort2,"TMRed",$BT$31:$BT$32)/SQRT($BH27)</f>
        <v>2.3500000000000044E-3</v>
      </c>
      <c r="BO27" s="4">
        <f>DAVERAGE(PlotSort2,"TMNIR",$BT$31:$BT$32)</f>
        <v>0.40800000000000003</v>
      </c>
      <c r="BP27" s="4">
        <f>DSTDEV(PlotSort2,"TMNIR",$BT$31:$BT$32)/SQRT($BH27)</f>
        <v>1.6000000000000181E-3</v>
      </c>
      <c r="BQ27" s="4">
        <f>DAVERAGE(PlotSort2,"NDRE",$BT$31:$BT$32)</f>
        <v>0.15335530915992412</v>
      </c>
      <c r="BR27" s="4">
        <f>DSTDEV(PlotSort2,"NDRE",$BT$31:$BT$32)/SQRT($BH27)</f>
        <v>4.4750774148437367E-4</v>
      </c>
      <c r="BS27" s="4">
        <f>DAVERAGE(PlotSort2,"rvi",$BT$31:$BT$32)</f>
        <v>1.9453315492728498</v>
      </c>
      <c r="BT27" s="4">
        <f>DSTDEV(PlotSort2,"rvi",$BT$31:$BT$32)/SQRT($BH27)</f>
        <v>1.4167004246918635E-2</v>
      </c>
      <c r="BU27" s="17">
        <f>DAVERAGE(PlotSort2,"ndvi",$BT$31:$BT$32)</f>
        <v>0.32094358833736292</v>
      </c>
      <c r="BV27" s="4">
        <f>DSTDEV(PlotSort2,"ndvi",$BT$31:$BT$32)/SQRT($BH27)</f>
        <v>3.2662520015096226E-3</v>
      </c>
      <c r="BW27" s="17">
        <f>DAVERAGE(PlotSort2,"SAVI",$BT$31:$BT$32)</f>
        <v>0.2660547434022183</v>
      </c>
      <c r="BX27" s="4">
        <f>DSTDEV(PlotSort2,"SAVI",$BT$31:$BT$32)/SQRT($BH27)</f>
        <v>1.9466931213945602E-3</v>
      </c>
      <c r="BY27" s="17">
        <f>DAVERAGE(PlotSort2,"CCCI",$BT$31:$BT$32)</f>
        <v>0.3249928241895611</v>
      </c>
      <c r="BZ27" s="4">
        <f>DSTDEV(PlotSort2,"CCCI",$BT$31:$BT$32)/SQRT($BH27)</f>
        <v>2.3474211456028848E-2</v>
      </c>
    </row>
    <row r="28" spans="2:78" ht="13.5" customHeight="1" x14ac:dyDescent="0.2">
      <c r="B28" s="10">
        <v>279</v>
      </c>
      <c r="C28" s="10">
        <v>10.573</v>
      </c>
      <c r="D28" s="10">
        <v>279.44054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27.7</v>
      </c>
      <c r="Q28" s="24">
        <v>1.26</v>
      </c>
      <c r="R28" s="24">
        <v>2.46</v>
      </c>
      <c r="S28" s="24">
        <v>45.15</v>
      </c>
      <c r="T28" s="24">
        <v>142.88</v>
      </c>
      <c r="U28" s="10">
        <v>3</v>
      </c>
      <c r="V28" s="10">
        <v>1</v>
      </c>
      <c r="W28" s="10">
        <v>1</v>
      </c>
      <c r="X28" s="10">
        <v>1</v>
      </c>
      <c r="Y28" s="10">
        <v>8</v>
      </c>
      <c r="Z28" s="10">
        <v>1</v>
      </c>
      <c r="AA28" s="10">
        <v>180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4.3113999999999999</v>
      </c>
      <c r="AK28" s="10">
        <v>5.0000000000000001E-3</v>
      </c>
      <c r="AL28" s="11">
        <v>0.14169999999999999</v>
      </c>
      <c r="AM28" s="11">
        <v>2.0000000000000001E-4</v>
      </c>
      <c r="AN28" s="11">
        <v>2.8094000000000001</v>
      </c>
      <c r="AO28" s="11">
        <v>3.8899999999999997E-2</v>
      </c>
      <c r="AP28" s="11">
        <v>0.23830000000000001</v>
      </c>
      <c r="AQ28" s="11">
        <v>3.3E-3</v>
      </c>
      <c r="AR28" s="11">
        <v>8.0861999999999998</v>
      </c>
      <c r="AS28" s="11">
        <v>1.5599999999999999E-2</v>
      </c>
      <c r="AT28" s="11">
        <v>0.13869999999999999</v>
      </c>
      <c r="AU28" s="11">
        <v>2.9999999999999997E-4</v>
      </c>
      <c r="AV28" s="11">
        <v>26.603200000000001</v>
      </c>
      <c r="AW28" s="11">
        <v>0.74260000000000004</v>
      </c>
      <c r="AX28" s="11">
        <v>0.34799999999999998</v>
      </c>
      <c r="AY28" s="11">
        <v>9.7000000000000003E-3</v>
      </c>
      <c r="AZ28" s="11">
        <v>0.18710557734947972</v>
      </c>
      <c r="BA28" s="11">
        <v>2.5090122566690698</v>
      </c>
      <c r="BB28" s="11">
        <v>0.4300390384220259</v>
      </c>
      <c r="BC28" s="11">
        <v>0.31818181818181818</v>
      </c>
      <c r="BD28" s="11">
        <v>0.13178041076248659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0.1525</v>
      </c>
      <c r="BJ28" s="4">
        <f>DSTDEV(PlotSort2,"PhxRed",$BU$31:$BU$32)/SQRT($BH28)</f>
        <v>9.5999999999999957E-3</v>
      </c>
      <c r="BK28" s="4">
        <f>DAVERAGE(PlotSort2,"PhxRedEdge",$BU$31:$BU$32)</f>
        <v>0.24630000000000002</v>
      </c>
      <c r="BL28" s="4">
        <f>DSTDEV(PlotSort2,"PhxRedEdge",$BU$31:$BU$32)/SQRT($BH28)</f>
        <v>4.1000000000000055E-3</v>
      </c>
      <c r="BM28" s="4">
        <f>DAVERAGE(PlotSort2,"TMRed",$BU$31:$BU$32)</f>
        <v>0.15060000000000001</v>
      </c>
      <c r="BN28" s="4">
        <f>DSTDEV(PlotSort2,"TMRed",$BU$31:$BU$32)/SQRT($BH28)</f>
        <v>9.6999999999999986E-3</v>
      </c>
      <c r="BO28" s="4">
        <f>DAVERAGE(PlotSort2,"TMNIR",$BU$31:$BU$32)</f>
        <v>0.36904999999999999</v>
      </c>
      <c r="BP28" s="4">
        <f>DSTDEV(PlotSort2,"TMNIR",$BU$31:$BU$32)/SQRT($BH28)</f>
        <v>2.7500000000000024E-3</v>
      </c>
      <c r="BQ28" s="4">
        <f>DAVERAGE(PlotSort2,"NDRE",$BU$31:$BU$32)</f>
        <v>0.19950535291075916</v>
      </c>
      <c r="BR28" s="4">
        <f>DSTDEV(PlotSort2,"NDRE",$BU$31:$BU$32)/SQRT($BH28)</f>
        <v>1.1569565656016148E-2</v>
      </c>
      <c r="BS28" s="4">
        <f>DAVERAGE(PlotSort2,"rvi",$BU$31:$BU$32)</f>
        <v>2.4619206712750712</v>
      </c>
      <c r="BT28" s="4">
        <f>DSTDEV(PlotSort2,"rvi",$BU$31:$BU$32)/SQRT($BH28)</f>
        <v>0.17683021587893896</v>
      </c>
      <c r="BU28" s="17">
        <f>DAVERAGE(PlotSort2,"ndvi",$BU$31:$BU$32)</f>
        <v>0.42077479643340954</v>
      </c>
      <c r="BV28" s="4">
        <f>DSTDEV(PlotSort2,"ndvi",$BU$31:$BU$32)/SQRT($BH28)</f>
        <v>2.9586038362767603E-2</v>
      </c>
      <c r="BW28" s="17">
        <f>DAVERAGE(PlotSort2,"SAVI",$BU$31:$BU$32)</f>
        <v>0.32150004412113442</v>
      </c>
      <c r="BX28" s="4">
        <f>DSTDEV(PlotSort2,"SAVI",$BU$31:$BU$32)/SQRT($BH28)</f>
        <v>2.050647311002976E-2</v>
      </c>
      <c r="BY28" s="17">
        <f>DAVERAGE(PlotSort2,"CCCI",$BU$31:$BU$32)</f>
        <v>0.29304204423443198</v>
      </c>
      <c r="BZ28" s="4">
        <f>DSTDEV(PlotSort2,"CCCI",$BU$31:$BU$32)/SQRT($BH28)</f>
        <v>2.8518934787468253E-2</v>
      </c>
    </row>
    <row r="29" spans="2:78" ht="13.5" customHeight="1" x14ac:dyDescent="0.2">
      <c r="B29" s="10">
        <v>279</v>
      </c>
      <c r="C29" s="10">
        <v>10.565</v>
      </c>
      <c r="D29" s="10">
        <v>279.44020999999998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27.7</v>
      </c>
      <c r="Q29" s="24">
        <v>1.26</v>
      </c>
      <c r="R29" s="24">
        <v>2.46</v>
      </c>
      <c r="S29" s="24">
        <v>45.21</v>
      </c>
      <c r="T29" s="24">
        <v>142.72999999999999</v>
      </c>
      <c r="U29" s="10">
        <v>3</v>
      </c>
      <c r="V29" s="10">
        <v>1</v>
      </c>
      <c r="W29" s="10">
        <v>1</v>
      </c>
      <c r="X29" s="10">
        <v>1</v>
      </c>
      <c r="Y29" s="10">
        <v>8</v>
      </c>
      <c r="Z29" s="10">
        <v>1</v>
      </c>
      <c r="AA29" s="10">
        <v>180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4.2732999999999999</v>
      </c>
      <c r="AK29" s="10">
        <v>0.3367</v>
      </c>
      <c r="AL29" s="11">
        <v>0.14019999999999999</v>
      </c>
      <c r="AM29" s="11">
        <v>1.0999999999999999E-2</v>
      </c>
      <c r="AN29" s="11">
        <v>2.9687999999999999</v>
      </c>
      <c r="AO29" s="11">
        <v>0.16689999999999999</v>
      </c>
      <c r="AP29" s="11">
        <v>0.2515</v>
      </c>
      <c r="AQ29" s="11">
        <v>1.41E-2</v>
      </c>
      <c r="AR29" s="11">
        <v>8.0478000000000005</v>
      </c>
      <c r="AS29" s="11">
        <v>0.56010000000000004</v>
      </c>
      <c r="AT29" s="11">
        <v>0.13789999999999999</v>
      </c>
      <c r="AU29" s="11">
        <v>9.5999999999999992E-3</v>
      </c>
      <c r="AV29" s="11">
        <v>28.367000000000001</v>
      </c>
      <c r="AW29" s="11">
        <v>0.88400000000000001</v>
      </c>
      <c r="AX29" s="11">
        <v>0.3705</v>
      </c>
      <c r="AY29" s="11">
        <v>1.15E-2</v>
      </c>
      <c r="AZ29" s="11">
        <v>0.19131832797427653</v>
      </c>
      <c r="BA29" s="11">
        <v>2.6867295141406817</v>
      </c>
      <c r="BB29" s="11">
        <v>0.45751376868607402</v>
      </c>
      <c r="BC29" s="11">
        <v>0.34599365331217774</v>
      </c>
      <c r="BD29" s="11">
        <v>5.4150065843469597E-2</v>
      </c>
      <c r="BE29" s="27"/>
      <c r="BF29" s="5"/>
    </row>
    <row r="30" spans="2:78" ht="13.5" customHeight="1" x14ac:dyDescent="0.2">
      <c r="B30" s="10">
        <v>279</v>
      </c>
      <c r="C30" s="10">
        <v>10.558</v>
      </c>
      <c r="D30" s="10">
        <v>279.43991999999997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27.7</v>
      </c>
      <c r="Q30" s="24">
        <v>1.26</v>
      </c>
      <c r="R30" s="24">
        <v>2.46</v>
      </c>
      <c r="S30" s="24">
        <v>45.27</v>
      </c>
      <c r="T30" s="24">
        <v>142.61000000000001</v>
      </c>
      <c r="U30" s="10">
        <v>3</v>
      </c>
      <c r="V30" s="10">
        <v>1</v>
      </c>
      <c r="W30" s="10">
        <v>1</v>
      </c>
      <c r="X30" s="10">
        <v>1</v>
      </c>
      <c r="Y30" s="10">
        <v>8</v>
      </c>
      <c r="Z30" s="10">
        <v>1</v>
      </c>
      <c r="AA30" s="10">
        <v>180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3.5516999999999999</v>
      </c>
      <c r="AK30" s="10">
        <v>0.23499999999999999</v>
      </c>
      <c r="AL30" s="11">
        <v>0.1164</v>
      </c>
      <c r="AM30" s="11">
        <v>7.7000000000000002E-3</v>
      </c>
      <c r="AN30" s="11">
        <v>2.5525000000000002</v>
      </c>
      <c r="AO30" s="11">
        <v>3.2000000000000001E-2</v>
      </c>
      <c r="AP30" s="11">
        <v>0.216</v>
      </c>
      <c r="AQ30" s="11">
        <v>2.7000000000000001E-3</v>
      </c>
      <c r="AR30" s="11">
        <v>6.6463999999999999</v>
      </c>
      <c r="AS30" s="11">
        <v>0.38350000000000001</v>
      </c>
      <c r="AT30" s="11">
        <v>0.1137</v>
      </c>
      <c r="AU30" s="11">
        <v>6.6E-3</v>
      </c>
      <c r="AV30" s="11">
        <v>25.205400000000001</v>
      </c>
      <c r="AW30" s="11">
        <v>0.54290000000000005</v>
      </c>
      <c r="AX30" s="11">
        <v>0.32879999999999998</v>
      </c>
      <c r="AY30" s="11">
        <v>7.1000000000000004E-3</v>
      </c>
      <c r="AZ30" s="11">
        <v>0.20704845814977973</v>
      </c>
      <c r="BA30" s="11">
        <v>2.891820580474934</v>
      </c>
      <c r="BB30" s="11">
        <v>0.48610169491525418</v>
      </c>
      <c r="BC30" s="11">
        <v>0.34233421750663129</v>
      </c>
      <c r="BD30" s="11">
        <v>7.8337072142107222E-2</v>
      </c>
      <c r="BE30" s="27"/>
      <c r="BF30" s="5"/>
      <c r="BH30" s="19" t="s">
        <v>116</v>
      </c>
    </row>
    <row r="31" spans="2:78" ht="13.5" customHeight="1" x14ac:dyDescent="0.2">
      <c r="B31" s="10">
        <v>279</v>
      </c>
      <c r="C31" s="10">
        <v>10.55</v>
      </c>
      <c r="D31" s="10">
        <v>279.43957999999998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27.7</v>
      </c>
      <c r="Q31" s="24">
        <v>1.26</v>
      </c>
      <c r="R31" s="24">
        <v>2.46</v>
      </c>
      <c r="S31" s="24">
        <v>45.33</v>
      </c>
      <c r="T31" s="24">
        <v>142.46</v>
      </c>
      <c r="U31" s="10">
        <v>3</v>
      </c>
      <c r="V31" s="10">
        <v>1</v>
      </c>
      <c r="W31" s="10">
        <v>1</v>
      </c>
      <c r="X31" s="10">
        <v>1</v>
      </c>
      <c r="Y31" s="10">
        <v>8</v>
      </c>
      <c r="Z31" s="10">
        <v>1</v>
      </c>
      <c r="AA31" s="10">
        <v>180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4.1919000000000004</v>
      </c>
      <c r="AK31" s="10">
        <v>0.26910000000000001</v>
      </c>
      <c r="AL31" s="11">
        <v>0.13719999999999999</v>
      </c>
      <c r="AM31" s="11">
        <v>8.8000000000000005E-3</v>
      </c>
      <c r="AN31" s="11">
        <v>2.7353999999999998</v>
      </c>
      <c r="AO31" s="11">
        <v>4.1000000000000002E-2</v>
      </c>
      <c r="AP31" s="11">
        <v>0.23119999999999999</v>
      </c>
      <c r="AQ31" s="11">
        <v>3.5000000000000001E-3</v>
      </c>
      <c r="AR31" s="11">
        <v>8.1493000000000002</v>
      </c>
      <c r="AS31" s="11">
        <v>0.42909999999999998</v>
      </c>
      <c r="AT31" s="11">
        <v>0.13930000000000001</v>
      </c>
      <c r="AU31" s="11">
        <v>7.3000000000000001E-3</v>
      </c>
      <c r="AV31" s="11">
        <v>26.8216</v>
      </c>
      <c r="AW31" s="11">
        <v>0.5907</v>
      </c>
      <c r="AX31" s="11">
        <v>0.34939999999999999</v>
      </c>
      <c r="AY31" s="11">
        <v>7.7000000000000002E-3</v>
      </c>
      <c r="AZ31" s="11">
        <v>0.2035825008611781</v>
      </c>
      <c r="BA31" s="11">
        <v>2.5082555635319452</v>
      </c>
      <c r="BB31" s="11">
        <v>0.42991610394925306</v>
      </c>
      <c r="BC31" s="11">
        <v>0.31875189642965507</v>
      </c>
      <c r="BD31" s="11">
        <v>0.28779777675725804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279</v>
      </c>
      <c r="C32" s="10">
        <v>10.542</v>
      </c>
      <c r="D32" s="10">
        <v>279.43925000000002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27.7</v>
      </c>
      <c r="Q32" s="24">
        <v>1.26</v>
      </c>
      <c r="R32" s="24">
        <v>2.46</v>
      </c>
      <c r="S32" s="24">
        <v>45.39</v>
      </c>
      <c r="T32" s="24">
        <v>142.32</v>
      </c>
      <c r="U32" s="10">
        <v>3</v>
      </c>
      <c r="V32" s="10">
        <v>1</v>
      </c>
      <c r="W32" s="10">
        <v>1</v>
      </c>
      <c r="X32" s="10">
        <v>1</v>
      </c>
      <c r="Y32" s="10">
        <v>8</v>
      </c>
      <c r="Z32" s="10">
        <v>1</v>
      </c>
      <c r="AA32" s="10">
        <v>180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3.9443999999999999</v>
      </c>
      <c r="AK32" s="10">
        <v>0.26829999999999998</v>
      </c>
      <c r="AL32" s="11">
        <v>0.12889999999999999</v>
      </c>
      <c r="AM32" s="11">
        <v>8.8000000000000005E-3</v>
      </c>
      <c r="AN32" s="11">
        <v>2.6193</v>
      </c>
      <c r="AO32" s="11">
        <v>0.186</v>
      </c>
      <c r="AP32" s="11">
        <v>0.22109999999999999</v>
      </c>
      <c r="AQ32" s="11">
        <v>1.5699999999999999E-2</v>
      </c>
      <c r="AR32" s="11">
        <v>7.6490999999999998</v>
      </c>
      <c r="AS32" s="11">
        <v>0.46439999999999998</v>
      </c>
      <c r="AT32" s="11">
        <v>0.1305</v>
      </c>
      <c r="AU32" s="11">
        <v>7.9000000000000008E-3</v>
      </c>
      <c r="AV32" s="11">
        <v>26.503399999999999</v>
      </c>
      <c r="AW32" s="11">
        <v>1.7576000000000001</v>
      </c>
      <c r="AX32" s="11">
        <v>0.3448</v>
      </c>
      <c r="AY32" s="11">
        <v>2.29E-2</v>
      </c>
      <c r="AZ32" s="11">
        <v>0.21858985686517055</v>
      </c>
      <c r="BA32" s="11">
        <v>2.6421455938697318</v>
      </c>
      <c r="BB32" s="11">
        <v>0.45087313275825791</v>
      </c>
      <c r="BC32" s="11">
        <v>0.32959089510919715</v>
      </c>
      <c r="BD32" s="11">
        <v>0.33093900658507613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279</v>
      </c>
      <c r="C33" s="10">
        <v>10.532999999999999</v>
      </c>
      <c r="D33" s="10">
        <v>279.43887999999998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27.7</v>
      </c>
      <c r="Q33" s="24">
        <v>1.26</v>
      </c>
      <c r="R33" s="24">
        <v>2.46</v>
      </c>
      <c r="S33" s="24">
        <v>45.46</v>
      </c>
      <c r="T33" s="24">
        <v>142.16</v>
      </c>
      <c r="U33" s="10">
        <v>3</v>
      </c>
      <c r="V33" s="10">
        <v>1</v>
      </c>
      <c r="W33" s="10">
        <v>1</v>
      </c>
      <c r="X33" s="10">
        <v>1</v>
      </c>
      <c r="Y33" s="10">
        <v>8</v>
      </c>
      <c r="Z33" s="10">
        <v>1</v>
      </c>
      <c r="AA33" s="10">
        <v>180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3.3519000000000001</v>
      </c>
      <c r="AK33" s="10">
        <v>0.1376</v>
      </c>
      <c r="AL33" s="11">
        <v>0.1094</v>
      </c>
      <c r="AM33" s="11">
        <v>4.4999999999999997E-3</v>
      </c>
      <c r="AN33" s="11">
        <v>2.5369999999999999</v>
      </c>
      <c r="AO33" s="11">
        <v>0.1048</v>
      </c>
      <c r="AP33" s="11">
        <v>0.21379999999999999</v>
      </c>
      <c r="AQ33" s="11">
        <v>8.8000000000000005E-3</v>
      </c>
      <c r="AR33" s="11">
        <v>6.2701000000000002</v>
      </c>
      <c r="AS33" s="11">
        <v>0.19040000000000001</v>
      </c>
      <c r="AT33" s="11">
        <v>0.1069</v>
      </c>
      <c r="AU33" s="11">
        <v>3.2000000000000002E-3</v>
      </c>
      <c r="AV33" s="11">
        <v>26.6739</v>
      </c>
      <c r="AW33" s="11">
        <v>0.19339999999999999</v>
      </c>
      <c r="AX33" s="11">
        <v>0.34649999999999997</v>
      </c>
      <c r="AY33" s="11">
        <v>2.5000000000000001E-3</v>
      </c>
      <c r="AZ33" s="11">
        <v>0.23683740853114399</v>
      </c>
      <c r="BA33" s="11">
        <v>3.2413470533208604</v>
      </c>
      <c r="BB33" s="11">
        <v>0.52845169827966476</v>
      </c>
      <c r="BC33" s="11">
        <v>0.37696664568911264</v>
      </c>
      <c r="BD33" s="11">
        <v>0.16392366040145195</v>
      </c>
      <c r="BE33" s="27"/>
      <c r="BF33" s="5"/>
    </row>
    <row r="34" spans="2:66" ht="13.5" customHeight="1" x14ac:dyDescent="0.2">
      <c r="B34" s="10">
        <v>279</v>
      </c>
      <c r="C34" s="10">
        <v>10.605</v>
      </c>
      <c r="D34" s="10">
        <v>279.44186999999999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27.7</v>
      </c>
      <c r="Q34" s="24">
        <v>1.26</v>
      </c>
      <c r="R34" s="24">
        <v>2.46</v>
      </c>
      <c r="S34" s="24">
        <v>44.91</v>
      </c>
      <c r="T34" s="24">
        <v>143.46</v>
      </c>
      <c r="U34" s="10">
        <v>3</v>
      </c>
      <c r="V34" s="10">
        <v>1</v>
      </c>
      <c r="W34" s="10">
        <v>1</v>
      </c>
      <c r="X34" s="10">
        <v>1</v>
      </c>
      <c r="Y34" s="10">
        <v>8</v>
      </c>
      <c r="Z34" s="10">
        <v>1</v>
      </c>
      <c r="AA34" s="10">
        <v>180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3.0470999999999999</v>
      </c>
      <c r="AK34" s="10">
        <v>0.1469</v>
      </c>
      <c r="AL34" s="11">
        <v>0.10059999999999999</v>
      </c>
      <c r="AM34" s="11">
        <v>4.8999999999999998E-3</v>
      </c>
      <c r="AN34" s="11">
        <v>2.512</v>
      </c>
      <c r="AO34" s="11">
        <v>0.1017</v>
      </c>
      <c r="AP34" s="11">
        <v>0.2142</v>
      </c>
      <c r="AQ34" s="11">
        <v>8.6999999999999994E-3</v>
      </c>
      <c r="AR34" s="11">
        <v>5.7908999999999997</v>
      </c>
      <c r="AS34" s="11">
        <v>0.3165</v>
      </c>
      <c r="AT34" s="11">
        <v>9.98E-2</v>
      </c>
      <c r="AU34" s="11">
        <v>5.4999999999999997E-3</v>
      </c>
      <c r="AV34" s="11">
        <v>27.6037</v>
      </c>
      <c r="AW34" s="11">
        <v>1.0815999999999999</v>
      </c>
      <c r="AX34" s="11">
        <v>0.36320000000000002</v>
      </c>
      <c r="AY34" s="11">
        <v>1.4200000000000001E-2</v>
      </c>
      <c r="AZ34" s="11">
        <v>0.25805334257014206</v>
      </c>
      <c r="BA34" s="11">
        <v>3.6392785571142285</v>
      </c>
      <c r="BB34" s="11">
        <v>0.56889848812095034</v>
      </c>
      <c r="BC34" s="11">
        <v>0.41028037383177568</v>
      </c>
      <c r="BD34" s="11">
        <v>0.18084686168752018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279</v>
      </c>
      <c r="C35" s="10">
        <v>10.613</v>
      </c>
      <c r="D35" s="10">
        <v>279.44220999999999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27.7</v>
      </c>
      <c r="Q35" s="24">
        <v>1.26</v>
      </c>
      <c r="R35" s="24">
        <v>2.46</v>
      </c>
      <c r="S35" s="24">
        <v>44.85</v>
      </c>
      <c r="T35" s="24">
        <v>143.61000000000001</v>
      </c>
      <c r="U35" s="10">
        <v>3</v>
      </c>
      <c r="V35" s="10">
        <v>1</v>
      </c>
      <c r="W35" s="10">
        <v>1</v>
      </c>
      <c r="X35" s="10">
        <v>1</v>
      </c>
      <c r="Y35" s="10">
        <v>8</v>
      </c>
      <c r="Z35" s="10">
        <v>1</v>
      </c>
      <c r="AA35" s="10">
        <v>180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2.8037000000000001</v>
      </c>
      <c r="AK35" s="10">
        <v>7.3700000000000002E-2</v>
      </c>
      <c r="AL35" s="11">
        <v>9.2700000000000005E-2</v>
      </c>
      <c r="AM35" s="11">
        <v>2.3999999999999998E-3</v>
      </c>
      <c r="AN35" s="11">
        <v>2.3521999999999998</v>
      </c>
      <c r="AO35" s="11">
        <v>5.3E-3</v>
      </c>
      <c r="AP35" s="11">
        <v>0.20080000000000001</v>
      </c>
      <c r="AQ35" s="11">
        <v>5.0000000000000001E-4</v>
      </c>
      <c r="AR35" s="11">
        <v>5.4324000000000003</v>
      </c>
      <c r="AS35" s="11">
        <v>0.10009999999999999</v>
      </c>
      <c r="AT35" s="11">
        <v>9.3799999999999994E-2</v>
      </c>
      <c r="AU35" s="11">
        <v>1.6999999999999999E-3</v>
      </c>
      <c r="AV35" s="11">
        <v>25.898099999999999</v>
      </c>
      <c r="AW35" s="11">
        <v>0.1414</v>
      </c>
      <c r="AX35" s="11">
        <v>0.3412</v>
      </c>
      <c r="AY35" s="11">
        <v>1.9E-3</v>
      </c>
      <c r="AZ35" s="11">
        <v>0.25904059040590405</v>
      </c>
      <c r="BA35" s="11">
        <v>3.637526652452026</v>
      </c>
      <c r="BB35" s="11">
        <v>0.5687356321839081</v>
      </c>
      <c r="BC35" s="11">
        <v>0.39689839572192509</v>
      </c>
      <c r="BD35" s="11">
        <v>0.18912309964603524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279</v>
      </c>
      <c r="C36" s="10">
        <v>10.621</v>
      </c>
      <c r="D36" s="10">
        <v>279.44254000000001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27.7</v>
      </c>
      <c r="Q36" s="24">
        <v>1.26</v>
      </c>
      <c r="R36" s="24">
        <v>2.46</v>
      </c>
      <c r="S36" s="24">
        <v>44.79</v>
      </c>
      <c r="T36" s="24">
        <v>143.76</v>
      </c>
      <c r="U36" s="10">
        <v>3</v>
      </c>
      <c r="V36" s="10">
        <v>1</v>
      </c>
      <c r="W36" s="10">
        <v>1</v>
      </c>
      <c r="X36" s="10">
        <v>1</v>
      </c>
      <c r="Y36" s="10">
        <v>8</v>
      </c>
      <c r="Z36" s="10">
        <v>1</v>
      </c>
      <c r="AA36" s="10">
        <v>180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3.8292000000000002</v>
      </c>
      <c r="AK36" s="10">
        <v>0.13200000000000001</v>
      </c>
      <c r="AL36" s="11">
        <v>0.1268</v>
      </c>
      <c r="AM36" s="11">
        <v>4.4000000000000003E-3</v>
      </c>
      <c r="AN36" s="11">
        <v>2.7810000000000001</v>
      </c>
      <c r="AO36" s="11">
        <v>7.1999999999999995E-2</v>
      </c>
      <c r="AP36" s="11">
        <v>0.23769999999999999</v>
      </c>
      <c r="AQ36" s="11">
        <v>6.1999999999999998E-3</v>
      </c>
      <c r="AR36" s="11">
        <v>7.3487</v>
      </c>
      <c r="AS36" s="11">
        <v>0.30080000000000001</v>
      </c>
      <c r="AT36" s="11">
        <v>0.127</v>
      </c>
      <c r="AU36" s="11">
        <v>5.1999999999999998E-3</v>
      </c>
      <c r="AV36" s="11">
        <v>27.926100000000002</v>
      </c>
      <c r="AW36" s="11">
        <v>0.63439999999999996</v>
      </c>
      <c r="AX36" s="11">
        <v>0.36840000000000001</v>
      </c>
      <c r="AY36" s="11">
        <v>8.3999999999999995E-3</v>
      </c>
      <c r="AZ36" s="11">
        <v>0.21564098333608317</v>
      </c>
      <c r="BA36" s="11">
        <v>2.900787401574803</v>
      </c>
      <c r="BB36" s="11">
        <v>0.48728300363342752</v>
      </c>
      <c r="BC36" s="11">
        <v>0.36377335744424349</v>
      </c>
      <c r="BD36" s="11">
        <v>0.14816400775130206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279</v>
      </c>
      <c r="C37" s="10">
        <v>10.628</v>
      </c>
      <c r="D37" s="10">
        <v>279.44283000000001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27.7</v>
      </c>
      <c r="Q37" s="24">
        <v>1.26</v>
      </c>
      <c r="R37" s="24">
        <v>2.46</v>
      </c>
      <c r="S37" s="24">
        <v>44.74</v>
      </c>
      <c r="T37" s="24">
        <v>143.88999999999999</v>
      </c>
      <c r="U37" s="10">
        <v>3</v>
      </c>
      <c r="V37" s="10">
        <v>1</v>
      </c>
      <c r="W37" s="10">
        <v>1</v>
      </c>
      <c r="X37" s="10">
        <v>1</v>
      </c>
      <c r="Y37" s="10">
        <v>8</v>
      </c>
      <c r="Z37" s="10">
        <v>1</v>
      </c>
      <c r="AA37" s="10">
        <v>180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3.3847</v>
      </c>
      <c r="AK37" s="10">
        <v>1.0200000000000001E-2</v>
      </c>
      <c r="AL37" s="11">
        <v>0.11219999999999999</v>
      </c>
      <c r="AM37" s="11">
        <v>2.9999999999999997E-4</v>
      </c>
      <c r="AN37" s="11">
        <v>2.5021</v>
      </c>
      <c r="AO37" s="11">
        <v>2.29E-2</v>
      </c>
      <c r="AP37" s="11">
        <v>0.21410000000000001</v>
      </c>
      <c r="AQ37" s="11">
        <v>2E-3</v>
      </c>
      <c r="AR37" s="11">
        <v>6.5289000000000001</v>
      </c>
      <c r="AS37" s="11">
        <v>2.9899999999999999E-2</v>
      </c>
      <c r="AT37" s="11">
        <v>0.113</v>
      </c>
      <c r="AU37" s="11">
        <v>5.0000000000000001E-4</v>
      </c>
      <c r="AV37" s="11">
        <v>25.906400000000001</v>
      </c>
      <c r="AW37" s="11">
        <v>0.83620000000000005</v>
      </c>
      <c r="AX37" s="11">
        <v>0.3422</v>
      </c>
      <c r="AY37" s="11">
        <v>1.0999999999999999E-2</v>
      </c>
      <c r="AZ37" s="11">
        <v>0.23027143627539096</v>
      </c>
      <c r="BA37" s="11">
        <v>3.0283185840707962</v>
      </c>
      <c r="BB37" s="11">
        <v>0.50351493848857654</v>
      </c>
      <c r="BC37" s="11">
        <v>0.35992462311557794</v>
      </c>
      <c r="BD37" s="11">
        <v>0.20776632870870024</v>
      </c>
      <c r="BE37" s="27"/>
      <c r="BF37" s="5"/>
      <c r="BI37" s="22">
        <v>2</v>
      </c>
    </row>
    <row r="38" spans="2:66" ht="13.5" customHeight="1" x14ac:dyDescent="0.2">
      <c r="B38" s="10">
        <v>279</v>
      </c>
      <c r="C38" s="10">
        <v>10.635999999999999</v>
      </c>
      <c r="D38" s="10">
        <v>279.44317000000001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27.7</v>
      </c>
      <c r="Q38" s="24">
        <v>1.26</v>
      </c>
      <c r="R38" s="24">
        <v>2.46</v>
      </c>
      <c r="S38" s="24">
        <v>44.68</v>
      </c>
      <c r="T38" s="24">
        <v>144.03</v>
      </c>
      <c r="U38" s="10">
        <v>3</v>
      </c>
      <c r="V38" s="10">
        <v>1</v>
      </c>
      <c r="W38" s="10">
        <v>1</v>
      </c>
      <c r="X38" s="10">
        <v>1</v>
      </c>
      <c r="Y38" s="10">
        <v>8</v>
      </c>
      <c r="Z38" s="10">
        <v>1</v>
      </c>
      <c r="AA38" s="10">
        <v>180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4.7439999999999998</v>
      </c>
      <c r="AK38" s="10">
        <v>0.26090000000000002</v>
      </c>
      <c r="AL38" s="11">
        <v>0.1575</v>
      </c>
      <c r="AM38" s="11">
        <v>8.6999999999999994E-3</v>
      </c>
      <c r="AN38" s="11">
        <v>2.8633000000000002</v>
      </c>
      <c r="AO38" s="11">
        <v>0.22090000000000001</v>
      </c>
      <c r="AP38" s="11">
        <v>0.24529999999999999</v>
      </c>
      <c r="AQ38" s="11">
        <v>1.89E-2</v>
      </c>
      <c r="AR38" s="11">
        <v>9.02</v>
      </c>
      <c r="AS38" s="11">
        <v>0.43540000000000001</v>
      </c>
      <c r="AT38" s="11">
        <v>0.15629999999999999</v>
      </c>
      <c r="AU38" s="11">
        <v>7.4999999999999997E-3</v>
      </c>
      <c r="AV38" s="11">
        <v>27.327000000000002</v>
      </c>
      <c r="AW38" s="11">
        <v>2.2610000000000001</v>
      </c>
      <c r="AX38" s="11">
        <v>0.36149999999999999</v>
      </c>
      <c r="AY38" s="11">
        <v>2.9899999999999999E-2</v>
      </c>
      <c r="AZ38" s="11">
        <v>0.19149637442320369</v>
      </c>
      <c r="BA38" s="11">
        <v>2.3128598848368522</v>
      </c>
      <c r="BB38" s="11">
        <v>0.39629200463499414</v>
      </c>
      <c r="BC38" s="11">
        <v>0.30241697779524462</v>
      </c>
      <c r="BD38" s="11">
        <v>0.33178293817574811</v>
      </c>
      <c r="BE38" s="27"/>
      <c r="BF38" s="5"/>
      <c r="BI38" s="22">
        <v>3</v>
      </c>
      <c r="BJ38" s="3"/>
    </row>
    <row r="39" spans="2:66" ht="13.5" customHeight="1" x14ac:dyDescent="0.2">
      <c r="B39" s="10">
        <v>279</v>
      </c>
      <c r="C39" s="10">
        <v>10.644</v>
      </c>
      <c r="D39" s="10">
        <v>279.44349999999997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27.7</v>
      </c>
      <c r="Q39" s="24">
        <v>1.26</v>
      </c>
      <c r="R39" s="24">
        <v>2.46</v>
      </c>
      <c r="S39" s="24">
        <v>44.62</v>
      </c>
      <c r="T39" s="24">
        <v>144.18</v>
      </c>
      <c r="U39" s="10">
        <v>3</v>
      </c>
      <c r="V39" s="10">
        <v>1</v>
      </c>
      <c r="W39" s="10">
        <v>1</v>
      </c>
      <c r="X39" s="10">
        <v>1</v>
      </c>
      <c r="Y39" s="10">
        <v>8</v>
      </c>
      <c r="Z39" s="10">
        <v>1</v>
      </c>
      <c r="AA39" s="10">
        <v>180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3.9702999999999999</v>
      </c>
      <c r="AK39" s="10">
        <v>0.26519999999999999</v>
      </c>
      <c r="AL39" s="11">
        <v>0.13200000000000001</v>
      </c>
      <c r="AM39" s="11">
        <v>8.8000000000000005E-3</v>
      </c>
      <c r="AN39" s="11">
        <v>2.6465000000000001</v>
      </c>
      <c r="AO39" s="11">
        <v>0.18459999999999999</v>
      </c>
      <c r="AP39" s="11">
        <v>0.2271</v>
      </c>
      <c r="AQ39" s="11">
        <v>1.5800000000000002E-2</v>
      </c>
      <c r="AR39" s="11">
        <v>7.5430999999999999</v>
      </c>
      <c r="AS39" s="11">
        <v>0.53010000000000002</v>
      </c>
      <c r="AT39" s="11">
        <v>0.13089999999999999</v>
      </c>
      <c r="AU39" s="11">
        <v>9.1999999999999998E-3</v>
      </c>
      <c r="AV39" s="11">
        <v>26.509599999999999</v>
      </c>
      <c r="AW39" s="11">
        <v>1.8928</v>
      </c>
      <c r="AX39" s="11">
        <v>0.35120000000000001</v>
      </c>
      <c r="AY39" s="11">
        <v>2.5100000000000001E-2</v>
      </c>
      <c r="AZ39" s="11">
        <v>0.21459450112398409</v>
      </c>
      <c r="BA39" s="11">
        <v>2.6829640947288009</v>
      </c>
      <c r="BB39" s="11">
        <v>0.45695913710848379</v>
      </c>
      <c r="BC39" s="11">
        <v>0.33647286427044099</v>
      </c>
      <c r="BD39" s="11">
        <v>0.26729012849021822</v>
      </c>
      <c r="BE39" s="27"/>
      <c r="BF39" s="5"/>
    </row>
    <row r="40" spans="2:66" ht="13.5" customHeight="1" x14ac:dyDescent="0.2">
      <c r="B40" s="10">
        <v>279</v>
      </c>
      <c r="C40" s="10">
        <v>10.651999999999999</v>
      </c>
      <c r="D40" s="10">
        <v>279.44382999999999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27.7</v>
      </c>
      <c r="Q40" s="24">
        <v>1.26</v>
      </c>
      <c r="R40" s="24">
        <v>2.46</v>
      </c>
      <c r="S40" s="24">
        <v>44.56</v>
      </c>
      <c r="T40" s="24">
        <v>144.33000000000001</v>
      </c>
      <c r="U40" s="10">
        <v>3</v>
      </c>
      <c r="V40" s="10">
        <v>1</v>
      </c>
      <c r="W40" s="10">
        <v>1</v>
      </c>
      <c r="X40" s="10">
        <v>1</v>
      </c>
      <c r="Y40" s="10">
        <v>8</v>
      </c>
      <c r="Z40" s="10">
        <v>1</v>
      </c>
      <c r="AA40" s="10">
        <v>180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3.2877000000000001</v>
      </c>
      <c r="AK40" s="10">
        <v>0.11749999999999999</v>
      </c>
      <c r="AL40" s="11">
        <v>0.1094</v>
      </c>
      <c r="AM40" s="11">
        <v>3.8999999999999998E-3</v>
      </c>
      <c r="AN40" s="11">
        <v>2.6558000000000002</v>
      </c>
      <c r="AO40" s="11">
        <v>3.2500000000000001E-2</v>
      </c>
      <c r="AP40" s="11">
        <v>0.2281</v>
      </c>
      <c r="AQ40" s="11">
        <v>2.8E-3</v>
      </c>
      <c r="AR40" s="11">
        <v>6.2053000000000003</v>
      </c>
      <c r="AS40" s="11">
        <v>0.12920000000000001</v>
      </c>
      <c r="AT40" s="11">
        <v>0.10780000000000001</v>
      </c>
      <c r="AU40" s="11">
        <v>2.2000000000000001E-3</v>
      </c>
      <c r="AV40" s="11">
        <v>27.965599999999998</v>
      </c>
      <c r="AW40" s="11">
        <v>0.2954</v>
      </c>
      <c r="AX40" s="11">
        <v>0.371</v>
      </c>
      <c r="AY40" s="11">
        <v>3.8999999999999998E-3</v>
      </c>
      <c r="AZ40" s="11">
        <v>0.2385244533466867</v>
      </c>
      <c r="BA40" s="11">
        <v>3.4415584415584415</v>
      </c>
      <c r="BB40" s="11">
        <v>0.54970760233918126</v>
      </c>
      <c r="BC40" s="11">
        <v>0.40335104209235795</v>
      </c>
      <c r="BD40" s="11">
        <v>9.7641828734276209E-2</v>
      </c>
      <c r="BE40" s="27"/>
      <c r="BF40" s="5"/>
    </row>
    <row r="41" spans="2:66" ht="13.5" customHeight="1" x14ac:dyDescent="0.2">
      <c r="B41" s="10">
        <v>279</v>
      </c>
      <c r="C41" s="10">
        <v>10.66</v>
      </c>
      <c r="D41" s="10">
        <v>279.44416999999999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27.7</v>
      </c>
      <c r="Q41" s="24">
        <v>1.26</v>
      </c>
      <c r="R41" s="24">
        <v>2.46</v>
      </c>
      <c r="S41" s="24">
        <v>44.51</v>
      </c>
      <c r="T41" s="24">
        <v>144.47999999999999</v>
      </c>
      <c r="U41" s="10">
        <v>3</v>
      </c>
      <c r="V41" s="10">
        <v>1</v>
      </c>
      <c r="W41" s="10">
        <v>1</v>
      </c>
      <c r="X41" s="10">
        <v>1</v>
      </c>
      <c r="Y41" s="10">
        <v>8</v>
      </c>
      <c r="Z41" s="10">
        <v>1</v>
      </c>
      <c r="AA41" s="10">
        <v>180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3.4765000000000001</v>
      </c>
      <c r="AK41" s="10">
        <v>0.36330000000000001</v>
      </c>
      <c r="AL41" s="11">
        <v>0.1159</v>
      </c>
      <c r="AM41" s="11">
        <v>1.21E-2</v>
      </c>
      <c r="AN41" s="11">
        <v>2.6537999999999999</v>
      </c>
      <c r="AO41" s="11">
        <v>0.2863</v>
      </c>
      <c r="AP41" s="11">
        <v>0.2283</v>
      </c>
      <c r="AQ41" s="11">
        <v>2.46E-2</v>
      </c>
      <c r="AR41" s="11">
        <v>6.7134999999999998</v>
      </c>
      <c r="AS41" s="11">
        <v>0.83950000000000002</v>
      </c>
      <c r="AT41" s="11">
        <v>0.1168</v>
      </c>
      <c r="AU41" s="11">
        <v>1.46E-2</v>
      </c>
      <c r="AV41" s="11">
        <v>27.857399999999998</v>
      </c>
      <c r="AW41" s="11">
        <v>2.3296000000000001</v>
      </c>
      <c r="AX41" s="11">
        <v>0.37009999999999998</v>
      </c>
      <c r="AY41" s="11">
        <v>3.1E-2</v>
      </c>
      <c r="AZ41" s="11">
        <v>0.23696524064171118</v>
      </c>
      <c r="BA41" s="11">
        <v>3.1686643835616435</v>
      </c>
      <c r="BB41" s="11">
        <v>0.52023002669952756</v>
      </c>
      <c r="BC41" s="11">
        <v>0.38499341371972839</v>
      </c>
      <c r="BD41" s="11">
        <v>0.19704724538651805</v>
      </c>
      <c r="BE41" s="27"/>
      <c r="BF41" s="5"/>
    </row>
    <row r="42" spans="2:66" ht="13.5" customHeight="1" x14ac:dyDescent="0.2">
      <c r="B42" s="10">
        <v>279</v>
      </c>
      <c r="C42" s="10">
        <v>10.465999999999999</v>
      </c>
      <c r="D42" s="10">
        <v>279.43608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27.7</v>
      </c>
      <c r="Q42" s="24">
        <v>1.26</v>
      </c>
      <c r="R42" s="24">
        <v>2.46</v>
      </c>
      <c r="S42" s="24">
        <v>45.98</v>
      </c>
      <c r="T42" s="24">
        <v>140.96</v>
      </c>
      <c r="U42" s="10">
        <v>3</v>
      </c>
      <c r="V42" s="10">
        <v>1</v>
      </c>
      <c r="W42" s="10">
        <v>1</v>
      </c>
      <c r="X42" s="10">
        <v>1</v>
      </c>
      <c r="Y42" s="10">
        <v>8</v>
      </c>
      <c r="Z42" s="10">
        <v>1</v>
      </c>
      <c r="AA42" s="10">
        <v>180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9.7520000000000007</v>
      </c>
      <c r="AK42" s="10">
        <v>4.2599999999999999E-2</v>
      </c>
      <c r="AL42" s="11">
        <v>0.31490000000000001</v>
      </c>
      <c r="AM42" s="11">
        <v>1.4E-3</v>
      </c>
      <c r="AN42" s="11">
        <v>4.3013000000000003</v>
      </c>
      <c r="AO42" s="11">
        <v>4.0000000000000001E-3</v>
      </c>
      <c r="AP42" s="11">
        <v>0.35870000000000002</v>
      </c>
      <c r="AQ42" s="11">
        <v>2.9999999999999997E-4</v>
      </c>
      <c r="AR42" s="11">
        <v>18.548300000000001</v>
      </c>
      <c r="AS42" s="11">
        <v>7.6899999999999996E-2</v>
      </c>
      <c r="AT42" s="11">
        <v>0.31269999999999998</v>
      </c>
      <c r="AU42" s="11">
        <v>1.2999999999999999E-3</v>
      </c>
      <c r="AV42" s="11">
        <v>30.904599999999999</v>
      </c>
      <c r="AW42" s="11">
        <v>1.46E-2</v>
      </c>
      <c r="AX42" s="11">
        <v>0.3967</v>
      </c>
      <c r="AY42" s="11">
        <v>2.0000000000000001E-4</v>
      </c>
      <c r="AZ42" s="11">
        <v>5.0304474450622153E-2</v>
      </c>
      <c r="BA42" s="11">
        <v>1.2686280780300609</v>
      </c>
      <c r="BB42" s="11">
        <v>0.11840992387933467</v>
      </c>
      <c r="BC42" s="11">
        <v>0.10418389283942453</v>
      </c>
      <c r="BD42" s="11">
        <v>0.28134489534001089</v>
      </c>
      <c r="BE42" s="27"/>
      <c r="BF42" s="5"/>
    </row>
    <row r="43" spans="2:66" ht="13.5" customHeight="1" x14ac:dyDescent="0.2">
      <c r="B43" s="10">
        <v>279</v>
      </c>
      <c r="C43" s="10">
        <v>10.473000000000001</v>
      </c>
      <c r="D43" s="10">
        <v>279.43637000000001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27.7</v>
      </c>
      <c r="Q43" s="24">
        <v>1.26</v>
      </c>
      <c r="R43" s="24">
        <v>2.46</v>
      </c>
      <c r="S43" s="24">
        <v>45.93</v>
      </c>
      <c r="T43" s="24">
        <v>141.09</v>
      </c>
      <c r="U43" s="10">
        <v>3</v>
      </c>
      <c r="V43" s="10">
        <v>1</v>
      </c>
      <c r="W43" s="10">
        <v>1</v>
      </c>
      <c r="X43" s="10">
        <v>1</v>
      </c>
      <c r="Y43" s="10">
        <v>8</v>
      </c>
      <c r="Z43" s="10">
        <v>1</v>
      </c>
      <c r="AA43" s="10">
        <v>180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5.0144000000000002</v>
      </c>
      <c r="AK43" s="10">
        <v>0.13439999999999999</v>
      </c>
      <c r="AL43" s="11">
        <v>0.16209999999999999</v>
      </c>
      <c r="AM43" s="11">
        <v>4.3E-3</v>
      </c>
      <c r="AN43" s="11">
        <v>2.9994999999999998</v>
      </c>
      <c r="AO43" s="11">
        <v>0.107</v>
      </c>
      <c r="AP43" s="11">
        <v>0.25040000000000001</v>
      </c>
      <c r="AQ43" s="11">
        <v>8.8999999999999999E-3</v>
      </c>
      <c r="AR43" s="11">
        <v>9.4946999999999999</v>
      </c>
      <c r="AS43" s="11">
        <v>0.12690000000000001</v>
      </c>
      <c r="AT43" s="11">
        <v>0.1603</v>
      </c>
      <c r="AU43" s="11">
        <v>2.0999999999999999E-3</v>
      </c>
      <c r="AV43" s="11">
        <v>28.506399999999999</v>
      </c>
      <c r="AW43" s="11">
        <v>0.62819999999999998</v>
      </c>
      <c r="AX43" s="11">
        <v>0.36630000000000001</v>
      </c>
      <c r="AY43" s="11">
        <v>8.0999999999999996E-3</v>
      </c>
      <c r="AZ43" s="11">
        <v>0.187935787254743</v>
      </c>
      <c r="BA43" s="11">
        <v>2.2850904553961322</v>
      </c>
      <c r="BB43" s="11">
        <v>0.39118875807064191</v>
      </c>
      <c r="BC43" s="11">
        <v>0.30099357101110469</v>
      </c>
      <c r="BD43" s="11">
        <v>0.32156097902190023</v>
      </c>
      <c r="BE43" s="27"/>
      <c r="BF43" s="5"/>
    </row>
    <row r="44" spans="2:66" ht="13.5" customHeight="1" x14ac:dyDescent="0.2">
      <c r="B44" s="10">
        <v>279</v>
      </c>
      <c r="C44" s="10">
        <v>10.48</v>
      </c>
      <c r="D44" s="10">
        <v>279.43666999999999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27.7</v>
      </c>
      <c r="Q44" s="24">
        <v>1.26</v>
      </c>
      <c r="R44" s="24">
        <v>2.46</v>
      </c>
      <c r="S44" s="24">
        <v>45.87</v>
      </c>
      <c r="T44" s="24">
        <v>141.21</v>
      </c>
      <c r="U44" s="10">
        <v>3</v>
      </c>
      <c r="V44" s="10">
        <v>1</v>
      </c>
      <c r="W44" s="10">
        <v>1</v>
      </c>
      <c r="X44" s="10">
        <v>1</v>
      </c>
      <c r="Y44" s="10">
        <v>8</v>
      </c>
      <c r="Z44" s="10">
        <v>1</v>
      </c>
      <c r="AA44" s="10">
        <v>180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10.876200000000001</v>
      </c>
      <c r="AK44" s="10">
        <v>7.6899999999999996E-2</v>
      </c>
      <c r="AL44" s="11">
        <v>0.35199999999999998</v>
      </c>
      <c r="AM44" s="11">
        <v>2.5000000000000001E-3</v>
      </c>
      <c r="AN44" s="11">
        <v>4.5297999999999998</v>
      </c>
      <c r="AO44" s="11">
        <v>2.9700000000000001E-2</v>
      </c>
      <c r="AP44" s="11">
        <v>0.37859999999999999</v>
      </c>
      <c r="AQ44" s="11">
        <v>2.5000000000000001E-3</v>
      </c>
      <c r="AR44" s="11">
        <v>20.487400000000001</v>
      </c>
      <c r="AS44" s="11">
        <v>0.15290000000000001</v>
      </c>
      <c r="AT44" s="11">
        <v>0.34620000000000001</v>
      </c>
      <c r="AU44" s="11">
        <v>2.5999999999999999E-3</v>
      </c>
      <c r="AV44" s="11">
        <v>32.24</v>
      </c>
      <c r="AW44" s="11">
        <v>0.1893</v>
      </c>
      <c r="AX44" s="11">
        <v>0.4148</v>
      </c>
      <c r="AY44" s="11">
        <v>2.3999999999999998E-3</v>
      </c>
      <c r="AZ44" s="11">
        <v>4.5626417948071603E-2</v>
      </c>
      <c r="BA44" s="11">
        <v>1.1981513575967648</v>
      </c>
      <c r="BB44" s="11">
        <v>9.0144546649145854E-2</v>
      </c>
      <c r="BC44" s="11">
        <v>8.1601903251387775E-2</v>
      </c>
      <c r="BD44" s="11">
        <v>0.46255370693975822</v>
      </c>
      <c r="BE44" s="27"/>
      <c r="BF44" s="5"/>
    </row>
    <row r="45" spans="2:66" ht="13.5" customHeight="1" x14ac:dyDescent="0.2">
      <c r="B45" s="10">
        <v>279</v>
      </c>
      <c r="C45" s="10">
        <v>10.487</v>
      </c>
      <c r="D45" s="10">
        <v>279.43696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27.7</v>
      </c>
      <c r="Q45" s="24">
        <v>1.26</v>
      </c>
      <c r="R45" s="24">
        <v>2.46</v>
      </c>
      <c r="S45" s="24">
        <v>45.82</v>
      </c>
      <c r="T45" s="24">
        <v>141.33000000000001</v>
      </c>
      <c r="U45" s="10">
        <v>3</v>
      </c>
      <c r="V45" s="10">
        <v>1</v>
      </c>
      <c r="W45" s="10">
        <v>1</v>
      </c>
      <c r="X45" s="10">
        <v>1</v>
      </c>
      <c r="Y45" s="10">
        <v>8</v>
      </c>
      <c r="Z45" s="10">
        <v>1</v>
      </c>
      <c r="AA45" s="10">
        <v>180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6.5693999999999999</v>
      </c>
      <c r="AK45" s="10">
        <v>0.20280000000000001</v>
      </c>
      <c r="AL45" s="11">
        <v>0.21279999999999999</v>
      </c>
      <c r="AM45" s="11">
        <v>6.6E-3</v>
      </c>
      <c r="AN45" s="11">
        <v>3.5684999999999998</v>
      </c>
      <c r="AO45" s="11">
        <v>5.28E-2</v>
      </c>
      <c r="AP45" s="11">
        <v>0.29859999999999998</v>
      </c>
      <c r="AQ45" s="11">
        <v>4.4000000000000003E-3</v>
      </c>
      <c r="AR45" s="11">
        <v>12.262600000000001</v>
      </c>
      <c r="AS45" s="11">
        <v>0.45860000000000001</v>
      </c>
      <c r="AT45" s="11">
        <v>0.2074</v>
      </c>
      <c r="AU45" s="11">
        <v>7.7999999999999996E-3</v>
      </c>
      <c r="AV45" s="11">
        <v>31.545300000000001</v>
      </c>
      <c r="AW45" s="11">
        <v>0.31409999999999999</v>
      </c>
      <c r="AX45" s="11">
        <v>0.40639999999999998</v>
      </c>
      <c r="AY45" s="11">
        <v>4.0000000000000001E-3</v>
      </c>
      <c r="AZ45" s="11">
        <v>0.15290780141843974</v>
      </c>
      <c r="BA45" s="11">
        <v>1.9594985535197684</v>
      </c>
      <c r="BB45" s="11">
        <v>0.32420984033887257</v>
      </c>
      <c r="BC45" s="11">
        <v>0.26800143652361286</v>
      </c>
      <c r="BD45" s="11">
        <v>0.30151861273353225</v>
      </c>
      <c r="BE45" s="27"/>
      <c r="BF45" s="5"/>
    </row>
    <row r="46" spans="2:66" ht="13.5" customHeight="1" x14ac:dyDescent="0.2">
      <c r="B46" s="10">
        <v>279</v>
      </c>
      <c r="C46" s="10">
        <v>10.494</v>
      </c>
      <c r="D46" s="10">
        <v>279.43725000000001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27.7</v>
      </c>
      <c r="Q46" s="24">
        <v>1.26</v>
      </c>
      <c r="R46" s="24">
        <v>2.46</v>
      </c>
      <c r="S46" s="24">
        <v>45.76</v>
      </c>
      <c r="T46" s="24">
        <v>141.46</v>
      </c>
      <c r="U46" s="10">
        <v>3</v>
      </c>
      <c r="V46" s="10">
        <v>1</v>
      </c>
      <c r="W46" s="10">
        <v>1</v>
      </c>
      <c r="X46" s="10">
        <v>1</v>
      </c>
      <c r="Y46" s="10">
        <v>8</v>
      </c>
      <c r="Z46" s="10">
        <v>1</v>
      </c>
      <c r="AA46" s="10">
        <v>180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9.6763999999999992</v>
      </c>
      <c r="AK46" s="10">
        <v>7.4099999999999999E-2</v>
      </c>
      <c r="AL46" s="11">
        <v>0.31390000000000001</v>
      </c>
      <c r="AM46" s="11">
        <v>2.3999999999999998E-3</v>
      </c>
      <c r="AN46" s="11">
        <v>4.2310999999999996</v>
      </c>
      <c r="AO46" s="11">
        <v>3.5299999999999998E-2</v>
      </c>
      <c r="AP46" s="11">
        <v>0.35439999999999999</v>
      </c>
      <c r="AQ46" s="11">
        <v>3.0000000000000001E-3</v>
      </c>
      <c r="AR46" s="11">
        <v>18.347100000000001</v>
      </c>
      <c r="AS46" s="11">
        <v>0.17430000000000001</v>
      </c>
      <c r="AT46" s="11">
        <v>0.31069999999999998</v>
      </c>
      <c r="AU46" s="11">
        <v>3.0000000000000001E-3</v>
      </c>
      <c r="AV46" s="11">
        <v>30.2806</v>
      </c>
      <c r="AW46" s="11">
        <v>0.27250000000000002</v>
      </c>
      <c r="AX46" s="11">
        <v>0.3906</v>
      </c>
      <c r="AY46" s="11">
        <v>3.5000000000000001E-3</v>
      </c>
      <c r="AZ46" s="11">
        <v>4.8590604026845653E-2</v>
      </c>
      <c r="BA46" s="11">
        <v>1.2571612487930481</v>
      </c>
      <c r="BB46" s="11">
        <v>0.11393127049764726</v>
      </c>
      <c r="BC46" s="11">
        <v>9.9766919170898222E-2</v>
      </c>
      <c r="BD46" s="11">
        <v>0.29015767658865194</v>
      </c>
      <c r="BE46" s="27"/>
      <c r="BF46" s="5"/>
    </row>
    <row r="47" spans="2:66" ht="13.5" customHeight="1" x14ac:dyDescent="0.2">
      <c r="B47" s="10">
        <v>279</v>
      </c>
      <c r="C47" s="10">
        <v>10.500999999999999</v>
      </c>
      <c r="D47" s="10">
        <v>279.43754000000001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27.7</v>
      </c>
      <c r="Q47" s="24">
        <v>1.26</v>
      </c>
      <c r="R47" s="24">
        <v>2.46</v>
      </c>
      <c r="S47" s="24">
        <v>45.71</v>
      </c>
      <c r="T47" s="24">
        <v>141.58000000000001</v>
      </c>
      <c r="U47" s="10">
        <v>3</v>
      </c>
      <c r="V47" s="10">
        <v>1</v>
      </c>
      <c r="W47" s="10">
        <v>1</v>
      </c>
      <c r="X47" s="10">
        <v>1</v>
      </c>
      <c r="Y47" s="10">
        <v>8</v>
      </c>
      <c r="Z47" s="10">
        <v>1</v>
      </c>
      <c r="AA47" s="10">
        <v>180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4.4008000000000003</v>
      </c>
      <c r="AK47" s="10">
        <v>0.1086</v>
      </c>
      <c r="AL47" s="11">
        <v>0.1429</v>
      </c>
      <c r="AM47" s="11">
        <v>3.5000000000000001E-3</v>
      </c>
      <c r="AN47" s="11">
        <v>2.8879000000000001</v>
      </c>
      <c r="AO47" s="11">
        <v>2.8299999999999999E-2</v>
      </c>
      <c r="AP47" s="11">
        <v>0.2422</v>
      </c>
      <c r="AQ47" s="11">
        <v>2.3999999999999998E-3</v>
      </c>
      <c r="AR47" s="11">
        <v>8.3132999999999999</v>
      </c>
      <c r="AS47" s="11">
        <v>0.35799999999999998</v>
      </c>
      <c r="AT47" s="11">
        <v>0.1409</v>
      </c>
      <c r="AU47" s="11">
        <v>6.1000000000000004E-3</v>
      </c>
      <c r="AV47" s="11">
        <v>28.787199999999999</v>
      </c>
      <c r="AW47" s="11">
        <v>0.38479999999999998</v>
      </c>
      <c r="AX47" s="11">
        <v>0.37180000000000002</v>
      </c>
      <c r="AY47" s="11">
        <v>5.0000000000000001E-3</v>
      </c>
      <c r="AZ47" s="11">
        <v>0.21107491856677529</v>
      </c>
      <c r="BA47" s="11">
        <v>2.6387508871540102</v>
      </c>
      <c r="BB47" s="11">
        <v>0.45036083479617711</v>
      </c>
      <c r="BC47" s="11">
        <v>0.34200651723116421</v>
      </c>
      <c r="BD47" s="11">
        <v>0.26452310944696372</v>
      </c>
      <c r="BE47" s="27"/>
      <c r="BF47" s="5"/>
    </row>
    <row r="48" spans="2:66" ht="13.5" customHeight="1" x14ac:dyDescent="0.2">
      <c r="B48" s="10">
        <v>279</v>
      </c>
      <c r="C48" s="10">
        <v>10.507999999999999</v>
      </c>
      <c r="D48" s="10">
        <v>279.43783000000002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27.7</v>
      </c>
      <c r="Q48" s="24">
        <v>1.26</v>
      </c>
      <c r="R48" s="24">
        <v>2.46</v>
      </c>
      <c r="S48" s="24">
        <v>45.65</v>
      </c>
      <c r="T48" s="24">
        <v>141.71</v>
      </c>
      <c r="U48" s="10">
        <v>3</v>
      </c>
      <c r="V48" s="10">
        <v>1</v>
      </c>
      <c r="W48" s="10">
        <v>1</v>
      </c>
      <c r="X48" s="10">
        <v>1</v>
      </c>
      <c r="Y48" s="10">
        <v>8</v>
      </c>
      <c r="Z48" s="10">
        <v>1</v>
      </c>
      <c r="AA48" s="10">
        <v>180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10.8002</v>
      </c>
      <c r="AK48" s="10">
        <v>5.62E-2</v>
      </c>
      <c r="AL48" s="11">
        <v>0.35110000000000002</v>
      </c>
      <c r="AM48" s="11">
        <v>1.8E-3</v>
      </c>
      <c r="AN48" s="11">
        <v>4.5031999999999996</v>
      </c>
      <c r="AO48" s="11">
        <v>2.3900000000000001E-2</v>
      </c>
      <c r="AP48" s="11">
        <v>0.378</v>
      </c>
      <c r="AQ48" s="11">
        <v>2E-3</v>
      </c>
      <c r="AR48" s="11">
        <v>20.3126</v>
      </c>
      <c r="AS48" s="11">
        <v>6.1199999999999997E-2</v>
      </c>
      <c r="AT48" s="11">
        <v>0.3448</v>
      </c>
      <c r="AU48" s="11">
        <v>1E-3</v>
      </c>
      <c r="AV48" s="11">
        <v>32.075699999999998</v>
      </c>
      <c r="AW48" s="11">
        <v>0.13730000000000001</v>
      </c>
      <c r="AX48" s="11">
        <v>0.4148</v>
      </c>
      <c r="AY48" s="11">
        <v>1.8E-3</v>
      </c>
      <c r="AZ48" s="11">
        <v>4.6417759838546922E-2</v>
      </c>
      <c r="BA48" s="11">
        <v>1.203016241299304</v>
      </c>
      <c r="BB48" s="11">
        <v>9.2153765139547136E-2</v>
      </c>
      <c r="BC48" s="11">
        <v>8.3359796760876473E-2</v>
      </c>
      <c r="BD48" s="11">
        <v>0.45760018380109641</v>
      </c>
      <c r="BE48" s="27"/>
      <c r="BF48" s="5"/>
    </row>
    <row r="49" spans="2:57" ht="13.5" customHeight="1" x14ac:dyDescent="0.2">
      <c r="B49" s="10">
        <v>279</v>
      </c>
      <c r="C49" s="10">
        <v>10.516</v>
      </c>
      <c r="D49" s="10">
        <v>279.43817000000001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27.7</v>
      </c>
      <c r="Q49" s="24">
        <v>1.26</v>
      </c>
      <c r="R49" s="24">
        <v>2.46</v>
      </c>
      <c r="S49" s="24">
        <v>45.59</v>
      </c>
      <c r="T49" s="24">
        <v>141.85</v>
      </c>
      <c r="U49" s="10">
        <v>3</v>
      </c>
      <c r="V49" s="10">
        <v>1</v>
      </c>
      <c r="W49" s="10">
        <v>1</v>
      </c>
      <c r="X49" s="10">
        <v>1</v>
      </c>
      <c r="Y49" s="10">
        <v>8</v>
      </c>
      <c r="Z49" s="10">
        <v>1</v>
      </c>
      <c r="AA49" s="10">
        <v>180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6.5426000000000002</v>
      </c>
      <c r="AK49" s="10">
        <v>0.20930000000000001</v>
      </c>
      <c r="AL49" s="11">
        <v>0.21299999999999999</v>
      </c>
      <c r="AM49" s="11">
        <v>6.7999999999999996E-3</v>
      </c>
      <c r="AN49" s="11">
        <v>3.5739999999999998</v>
      </c>
      <c r="AO49" s="11">
        <v>5.6899999999999999E-2</v>
      </c>
      <c r="AP49" s="11">
        <v>0.3004</v>
      </c>
      <c r="AQ49" s="11">
        <v>4.7999999999999996E-3</v>
      </c>
      <c r="AR49" s="11">
        <v>12.481999999999999</v>
      </c>
      <c r="AS49" s="11">
        <v>0.42149999999999999</v>
      </c>
      <c r="AT49" s="11">
        <v>0.21210000000000001</v>
      </c>
      <c r="AU49" s="11">
        <v>7.1999999999999998E-3</v>
      </c>
      <c r="AV49" s="11">
        <v>31.630600000000001</v>
      </c>
      <c r="AW49" s="11">
        <v>0.47420000000000001</v>
      </c>
      <c r="AX49" s="11">
        <v>0.40960000000000002</v>
      </c>
      <c r="AY49" s="11">
        <v>6.1000000000000004E-3</v>
      </c>
      <c r="AZ49" s="11">
        <v>0.15380281690140848</v>
      </c>
      <c r="BA49" s="11">
        <v>1.9311645450259312</v>
      </c>
      <c r="BB49" s="11">
        <v>0.31767733633585332</v>
      </c>
      <c r="BC49" s="11">
        <v>0.26410805028082374</v>
      </c>
      <c r="BD49" s="11">
        <v>0.34846703564558995</v>
      </c>
      <c r="BE49" s="27"/>
    </row>
    <row r="50" spans="2:57" ht="13.5" customHeight="1" x14ac:dyDescent="0.2">
      <c r="B50" s="10">
        <v>279</v>
      </c>
      <c r="C50" s="10">
        <v>10.419</v>
      </c>
      <c r="D50" s="10">
        <v>279.43412999999998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27.7</v>
      </c>
      <c r="Q50" s="24">
        <v>1.26</v>
      </c>
      <c r="R50" s="24">
        <v>2.46</v>
      </c>
      <c r="S50" s="24">
        <v>46.36</v>
      </c>
      <c r="T50" s="24">
        <v>140.13999999999999</v>
      </c>
      <c r="U50" s="10">
        <v>3</v>
      </c>
      <c r="V50" s="10">
        <v>1</v>
      </c>
      <c r="W50" s="10">
        <v>1</v>
      </c>
      <c r="X50" s="10">
        <v>1</v>
      </c>
      <c r="Y50" s="10">
        <v>8</v>
      </c>
      <c r="Z50" s="10">
        <v>1</v>
      </c>
      <c r="AA50" s="10">
        <v>180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7.8002000000000002</v>
      </c>
      <c r="AK50" s="10">
        <v>4.1700000000000001E-2</v>
      </c>
      <c r="AL50" s="11">
        <v>0.24990000000000001</v>
      </c>
      <c r="AM50" s="11">
        <v>1.2999999999999999E-3</v>
      </c>
      <c r="AN50" s="11">
        <v>3.242</v>
      </c>
      <c r="AO50" s="11">
        <v>1.3899999999999999E-2</v>
      </c>
      <c r="AP50" s="11">
        <v>0.26840000000000003</v>
      </c>
      <c r="AQ50" s="11">
        <v>1.1000000000000001E-3</v>
      </c>
      <c r="AR50" s="11">
        <v>14.6281</v>
      </c>
      <c r="AS50" s="11">
        <v>5.0099999999999999E-2</v>
      </c>
      <c r="AT50" s="11">
        <v>0.24479999999999999</v>
      </c>
      <c r="AU50" s="11">
        <v>8.0000000000000004E-4</v>
      </c>
      <c r="AV50" s="11">
        <v>23.759799999999998</v>
      </c>
      <c r="AW50" s="11">
        <v>7.0699999999999999E-2</v>
      </c>
      <c r="AX50" s="11">
        <v>0.3024</v>
      </c>
      <c r="AY50" s="11">
        <v>8.9999999999999998E-4</v>
      </c>
      <c r="AZ50" s="11">
        <v>5.9565522074281667E-2</v>
      </c>
      <c r="BA50" s="11">
        <v>1.2352941176470589</v>
      </c>
      <c r="BB50" s="11">
        <v>0.10526315789473686</v>
      </c>
      <c r="BC50" s="11">
        <v>8.2505729564553099E-2</v>
      </c>
      <c r="BD50" s="11">
        <v>0.57726904018584613</v>
      </c>
      <c r="BE50" s="27"/>
    </row>
    <row r="51" spans="2:57" ht="13.5" customHeight="1" x14ac:dyDescent="0.2">
      <c r="B51" s="10">
        <v>279</v>
      </c>
      <c r="C51" s="10">
        <v>10.202999999999999</v>
      </c>
      <c r="D51" s="10">
        <v>279.42513000000002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27.7</v>
      </c>
      <c r="Q51" s="24">
        <v>1.26</v>
      </c>
      <c r="R51" s="24">
        <v>2.46</v>
      </c>
      <c r="S51" s="24">
        <v>48.16</v>
      </c>
      <c r="T51" s="24">
        <v>136.49</v>
      </c>
      <c r="U51" s="10">
        <v>3</v>
      </c>
      <c r="V51" s="10">
        <v>1</v>
      </c>
      <c r="W51" s="10">
        <v>1</v>
      </c>
      <c r="X51" s="10">
        <v>1</v>
      </c>
      <c r="Y51" s="10">
        <v>8</v>
      </c>
      <c r="Z51" s="10">
        <v>1</v>
      </c>
      <c r="AA51" s="10">
        <v>180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21.322499999999998</v>
      </c>
      <c r="AK51" s="26">
        <v>2.5999999999999999E-2</v>
      </c>
      <c r="AL51" s="26">
        <v>0.67500000000000004</v>
      </c>
      <c r="AM51" s="26">
        <v>1E-3</v>
      </c>
      <c r="AN51" s="26">
        <v>8.0990000000000002</v>
      </c>
      <c r="AO51" s="26">
        <v>7.0000000000000001E-3</v>
      </c>
      <c r="AP51" s="26">
        <v>0.66549999999999998</v>
      </c>
      <c r="AQ51" s="26">
        <v>5.0000000000000001E-4</v>
      </c>
      <c r="AR51" s="26">
        <v>40.754999999999995</v>
      </c>
      <c r="AS51" s="26">
        <v>5.7999999999999996E-2</v>
      </c>
      <c r="AT51" s="26">
        <v>0.67649999999999999</v>
      </c>
      <c r="AU51" s="26">
        <v>1E-3</v>
      </c>
      <c r="AV51" s="26">
        <v>51.610999999999997</v>
      </c>
      <c r="AW51" s="26">
        <v>6.2399999999999997E-2</v>
      </c>
      <c r="AX51" s="26">
        <v>0.64649999999999996</v>
      </c>
      <c r="AY51" s="26">
        <v>8.0000000000000004E-4</v>
      </c>
      <c r="AZ51" s="11">
        <v>-1.4481707317073185E-2</v>
      </c>
      <c r="BA51" s="11">
        <v>23.891352549889135</v>
      </c>
      <c r="BB51" s="11">
        <v>-2.2675736961451268E-2</v>
      </c>
      <c r="BC51" s="11">
        <v>-2.4684585847504138E-2</v>
      </c>
      <c r="BD51" s="11">
        <v>0.4156744571621212</v>
      </c>
      <c r="BE51" s="27"/>
    </row>
    <row r="52" spans="2:57" ht="13.5" customHeight="1" x14ac:dyDescent="0.2">
      <c r="B52" s="10">
        <v>279</v>
      </c>
      <c r="C52" s="10">
        <v>10.193</v>
      </c>
      <c r="D52" s="10">
        <v>279.42471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27.7</v>
      </c>
      <c r="Q52" s="24">
        <v>1.26</v>
      </c>
      <c r="R52" s="24">
        <v>2.46</v>
      </c>
      <c r="S52" s="24">
        <v>48.25</v>
      </c>
      <c r="T52" s="24">
        <v>136.33000000000001</v>
      </c>
      <c r="U52" s="10">
        <v>3</v>
      </c>
      <c r="V52" s="10">
        <v>1</v>
      </c>
      <c r="W52" s="10">
        <v>1</v>
      </c>
      <c r="X52" s="10">
        <v>1</v>
      </c>
      <c r="Y52" s="10">
        <v>8</v>
      </c>
      <c r="Z52" s="10">
        <v>1</v>
      </c>
      <c r="AA52" s="10">
        <v>180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31.4572</v>
      </c>
      <c r="AK52" s="10">
        <v>6.9400000000000003E-2</v>
      </c>
      <c r="AL52" s="11">
        <v>0.99539999999999995</v>
      </c>
      <c r="AM52" s="11">
        <v>2.2000000000000001E-3</v>
      </c>
      <c r="AN52" s="11">
        <v>12.112500000000001</v>
      </c>
      <c r="AO52" s="11">
        <v>1.95E-2</v>
      </c>
      <c r="AP52" s="11">
        <v>0.99509999999999998</v>
      </c>
      <c r="AQ52" s="11">
        <v>1.6000000000000001E-3</v>
      </c>
      <c r="AR52" s="11">
        <v>60.005299999999998</v>
      </c>
      <c r="AS52" s="11">
        <v>9.2100000000000001E-2</v>
      </c>
      <c r="AT52" s="11">
        <v>0.99539999999999995</v>
      </c>
      <c r="AU52" s="11">
        <v>1.5E-3</v>
      </c>
      <c r="AV52" s="11">
        <v>79.495500000000007</v>
      </c>
      <c r="AW52" s="11">
        <v>0.1129</v>
      </c>
      <c r="AX52" s="11">
        <v>0.99509999999999998</v>
      </c>
      <c r="AY52" s="11">
        <v>1.4E-3</v>
      </c>
      <c r="AZ52" s="25">
        <v>0.7355580298663873</v>
      </c>
      <c r="BA52" s="25">
        <v>1.3248079752955157</v>
      </c>
      <c r="BB52" s="25">
        <v>0.13971389411386895</v>
      </c>
      <c r="BC52" s="25">
        <v>0.20882237815783919</v>
      </c>
      <c r="BD52" s="25">
        <v>11.782604661189978</v>
      </c>
      <c r="BE52" s="27"/>
    </row>
    <row r="53" spans="2:57" ht="13.5" customHeight="1" x14ac:dyDescent="0.2">
      <c r="B53" s="10">
        <v>279</v>
      </c>
      <c r="C53" s="10">
        <v>10.407999999999999</v>
      </c>
      <c r="D53" s="10">
        <v>279.43367000000001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27.7</v>
      </c>
      <c r="Q53" s="24">
        <v>1.26</v>
      </c>
      <c r="R53" s="24">
        <v>2.46</v>
      </c>
      <c r="S53" s="24">
        <v>46.44</v>
      </c>
      <c r="T53" s="24">
        <v>139.94999999999999</v>
      </c>
      <c r="U53" s="10">
        <v>3</v>
      </c>
      <c r="V53" s="10">
        <v>1</v>
      </c>
      <c r="W53" s="10">
        <v>1</v>
      </c>
      <c r="X53" s="10">
        <v>1</v>
      </c>
      <c r="Y53" s="10">
        <v>8</v>
      </c>
      <c r="Z53" s="10">
        <v>1</v>
      </c>
      <c r="AA53" s="10">
        <v>180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31.253</v>
      </c>
      <c r="AK53" s="10">
        <v>2.2700000000000001E-2</v>
      </c>
      <c r="AL53" s="11">
        <v>0.99970000000000003</v>
      </c>
      <c r="AM53" s="11">
        <v>6.9999999999999999E-4</v>
      </c>
      <c r="AN53" s="11">
        <v>12.0954</v>
      </c>
      <c r="AO53" s="11">
        <v>4.1999999999999997E-3</v>
      </c>
      <c r="AP53" s="11">
        <v>0.99939999999999996</v>
      </c>
      <c r="AQ53" s="11">
        <v>2.9999999999999997E-4</v>
      </c>
      <c r="AR53" s="11">
        <v>59.8444</v>
      </c>
      <c r="AS53" s="11">
        <v>4.2500000000000003E-2</v>
      </c>
      <c r="AT53" s="11">
        <v>0.99970000000000003</v>
      </c>
      <c r="AU53" s="11">
        <v>6.9999999999999999E-4</v>
      </c>
      <c r="AV53" s="11">
        <v>78.665599999999998</v>
      </c>
      <c r="AW53" s="11">
        <v>4.3700000000000003E-2</v>
      </c>
      <c r="AX53" s="11">
        <v>0.99939999999999996</v>
      </c>
      <c r="AY53" s="11">
        <v>5.9999999999999995E-4</v>
      </c>
      <c r="AZ53" s="25">
        <v>0.73346701777195056</v>
      </c>
      <c r="BA53" s="25">
        <v>1.3145022759021729</v>
      </c>
      <c r="BB53" s="25">
        <v>0.13588332972348566</v>
      </c>
      <c r="BC53" s="25">
        <v>0.20309186389468381</v>
      </c>
      <c r="BD53" s="25">
        <v>11.90261718126475</v>
      </c>
      <c r="BE53" s="27"/>
    </row>
    <row r="54" spans="2:57" ht="13.5" customHeight="1" x14ac:dyDescent="0.2">
      <c r="B54" s="10">
        <v>279</v>
      </c>
      <c r="C54" s="10">
        <v>10.69</v>
      </c>
      <c r="D54" s="10">
        <v>279.44542000000001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27.7</v>
      </c>
      <c r="Q54" s="24">
        <v>1.26</v>
      </c>
      <c r="R54" s="24">
        <v>2.46</v>
      </c>
      <c r="S54" s="24">
        <v>44.29</v>
      </c>
      <c r="T54" s="24">
        <v>145.04</v>
      </c>
      <c r="U54" s="10">
        <v>3</v>
      </c>
      <c r="V54" s="10">
        <v>1</v>
      </c>
      <c r="W54" s="10">
        <v>1</v>
      </c>
      <c r="X54" s="10">
        <v>1</v>
      </c>
      <c r="Y54" s="10">
        <v>8</v>
      </c>
      <c r="Z54" s="10">
        <v>1</v>
      </c>
      <c r="AA54" s="10">
        <v>180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29.992699999999999</v>
      </c>
      <c r="AK54" s="10">
        <v>0.4945</v>
      </c>
      <c r="AL54" s="11">
        <v>1.0045999999999999</v>
      </c>
      <c r="AM54" s="11">
        <v>1.66E-2</v>
      </c>
      <c r="AN54" s="11">
        <v>11.6204</v>
      </c>
      <c r="AO54" s="11">
        <v>0.1867</v>
      </c>
      <c r="AP54" s="11">
        <v>1.0044</v>
      </c>
      <c r="AQ54" s="11">
        <v>1.6199999999999999E-2</v>
      </c>
      <c r="AR54" s="11">
        <v>57.472999999999999</v>
      </c>
      <c r="AS54" s="11">
        <v>0.93440000000000001</v>
      </c>
      <c r="AT54" s="11">
        <v>1.0045999999999999</v>
      </c>
      <c r="AU54" s="11">
        <v>1.6400000000000001E-2</v>
      </c>
      <c r="AV54" s="11">
        <v>75.187799999999996</v>
      </c>
      <c r="AW54" s="11">
        <v>1.2571000000000001</v>
      </c>
      <c r="AX54" s="11">
        <v>1.0044</v>
      </c>
      <c r="AY54" s="11">
        <v>1.6899999999999998E-2</v>
      </c>
      <c r="AZ54" s="25">
        <v>0.73227414000059898</v>
      </c>
      <c r="BA54" s="25">
        <v>1.3082282115080124</v>
      </c>
      <c r="BB54" s="25">
        <v>0.13353454826143063</v>
      </c>
      <c r="BC54" s="25">
        <v>0.19954971733423046</v>
      </c>
      <c r="BD54" s="25">
        <v>11.979038374897222</v>
      </c>
      <c r="BE54" s="27"/>
    </row>
  </sheetData>
  <autoFilter ref="B9:BB54" xr:uid="{3646E38F-B3BF-44EC-923E-BD36658AB161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DC5B-8A8B-4866-BBBF-57E73F5CEEE6}">
  <sheetPr codeName="Sheet5"/>
  <dimension ref="A1:BZ54"/>
  <sheetViews>
    <sheetView topLeftCell="AP9" workbookViewId="0">
      <selection activeCell="BF46" sqref="BF46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281</v>
      </c>
      <c r="C10" s="10">
        <v>10.544</v>
      </c>
      <c r="D10" s="10">
        <v>281.43932999999998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29.2</v>
      </c>
      <c r="Q10" s="24">
        <v>1.59</v>
      </c>
      <c r="R10" s="24">
        <v>2.46</v>
      </c>
      <c r="S10" s="24">
        <v>45.96</v>
      </c>
      <c r="T10" s="24">
        <v>143.07</v>
      </c>
      <c r="U10" s="10">
        <v>1</v>
      </c>
      <c r="V10" s="10">
        <v>0</v>
      </c>
      <c r="W10" s="10">
        <v>0</v>
      </c>
      <c r="X10" s="10">
        <v>1</v>
      </c>
      <c r="Y10" s="10">
        <v>1</v>
      </c>
      <c r="Z10" s="10">
        <v>1</v>
      </c>
      <c r="AA10" s="10">
        <v>360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2.8176999999999999</v>
      </c>
      <c r="AK10" s="10">
        <v>6.0699999999999997E-2</v>
      </c>
      <c r="AL10" s="11">
        <v>9.2100000000000001E-2</v>
      </c>
      <c r="AM10" s="11">
        <v>2E-3</v>
      </c>
      <c r="AN10" s="11">
        <v>2.3353999999999999</v>
      </c>
      <c r="AO10" s="11">
        <v>7.3400000000000007E-2</v>
      </c>
      <c r="AP10" s="11">
        <v>0.2112</v>
      </c>
      <c r="AQ10" s="11">
        <v>6.6E-3</v>
      </c>
      <c r="AR10" s="11">
        <v>5.2321</v>
      </c>
      <c r="AS10" s="11">
        <v>3.7499999999999999E-2</v>
      </c>
      <c r="AT10" s="11">
        <v>8.9800000000000005E-2</v>
      </c>
      <c r="AU10" s="11">
        <v>5.9999999999999995E-4</v>
      </c>
      <c r="AV10" s="11">
        <v>27.628599999999999</v>
      </c>
      <c r="AW10" s="11">
        <v>1.3499000000000001</v>
      </c>
      <c r="AX10" s="11">
        <v>0.36830000000000002</v>
      </c>
      <c r="AY10" s="11">
        <v>1.7999999999999999E-2</v>
      </c>
      <c r="AZ10" s="11">
        <v>0.27109577221742887</v>
      </c>
      <c r="BA10" s="11">
        <v>4.1013363028953229</v>
      </c>
      <c r="BB10" s="11">
        <v>0.60794586334861389</v>
      </c>
      <c r="BC10" s="11">
        <v>0.43601920467592115</v>
      </c>
      <c r="BD10" s="11">
        <v>0.14050730915872123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0.112103125</v>
      </c>
      <c r="BJ10" s="4">
        <f>DSTDEV(PlotSort,"PhxRed",$BI$35:$BI$38)/SQRT($BH10)</f>
        <v>2.9173717885661739E-3</v>
      </c>
      <c r="BK10" s="4">
        <f>DAVERAGE(PlotSort,"PhxRedEdge",$BI$35:$BI$38)</f>
        <v>0.21296875000000004</v>
      </c>
      <c r="BL10" s="4">
        <f>DSTDEV(PlotSort,"PhxRedEdge",$BI$35:$BI$38)/SQRT($BH10)</f>
        <v>2.1640922140442847E-3</v>
      </c>
      <c r="BM10" s="4">
        <f>DAVERAGE(PlotSort,"TMRed",$BI$35:$BI$38)</f>
        <v>0.11101875</v>
      </c>
      <c r="BN10" s="4">
        <f>DSTDEV(PlotSort,"TMRed",$BI$35:$BI$38)/SQRT($BH10)</f>
        <v>2.8459770613038322E-3</v>
      </c>
      <c r="BO10" s="4">
        <f>DAVERAGE(PlotSort,"TMNIR",$BI$35:$BI$38)</f>
        <v>0.34099374999999998</v>
      </c>
      <c r="BP10" s="4">
        <f>DSTDEV(PlotSort,"TMNIR",$BI$35:$BI$38)/SQRT($BH10)</f>
        <v>3.5038139861580521E-3</v>
      </c>
      <c r="BQ10" s="4">
        <f>DAVERAGE(PlotSort,"NDRE",$BI$35:$BI$38)</f>
        <v>0.23096586133023325</v>
      </c>
      <c r="BR10" s="4">
        <f>DSTDEV(PlotSort,"NDRE",$BI$35:$BI$38)/SQRT($BH10)</f>
        <v>4.0196636598979789E-3</v>
      </c>
      <c r="BS10" s="4">
        <f>DAVERAGE(PlotSort,"rvi",$BI$35:$BI$38)</f>
        <v>3.1424408538328303</v>
      </c>
      <c r="BT10" s="4">
        <f>DSTDEV(PlotSort,"rvi",$BI$35:$BI$38)/SQRT($BH10)</f>
        <v>9.8658130502388697E-2</v>
      </c>
      <c r="BU10" s="17">
        <f>DAVERAGE(PlotSort,"ndvi",$BI$35:$BI$38)</f>
        <v>0.50948345176021104</v>
      </c>
      <c r="BV10" s="4">
        <f>DSTDEV(PlotSort,"ndvi",$BI$35:$BI$38)/SQRT($BH10)</f>
        <v>1.0602670627539184E-2</v>
      </c>
      <c r="BW10" s="17">
        <f>DAVERAGE(PlotSort,"SAVI",$BI$35:$BI$38)</f>
        <v>0.3623515530247276</v>
      </c>
      <c r="BX10" s="4">
        <f>DSTDEV(PlotSort,"SAVI",$BI$35:$BI$38)/SQRT($BH10)</f>
        <v>7.3821213967347182E-3</v>
      </c>
      <c r="BY10" s="17">
        <f>DAVERAGE(PlotSort,"CCCI",$BI$35:$BI$38)</f>
        <v>0.19399176541015603</v>
      </c>
      <c r="BZ10" s="4">
        <f>DSTDEV(PlotSort,"CCCI",$BI$35:$BI$38)/SQRT($BH10)</f>
        <v>1.3296149138565876E-2</v>
      </c>
    </row>
    <row r="11" spans="1:78" ht="13.5" customHeight="1" x14ac:dyDescent="0.2">
      <c r="B11" s="10">
        <v>281</v>
      </c>
      <c r="C11" s="10">
        <v>10.537000000000001</v>
      </c>
      <c r="D11" s="10">
        <v>281.43903999999998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29.2</v>
      </c>
      <c r="Q11" s="24">
        <v>1.59</v>
      </c>
      <c r="R11" s="24">
        <v>2.46</v>
      </c>
      <c r="S11" s="24">
        <v>46.01</v>
      </c>
      <c r="T11" s="24">
        <v>142.94999999999999</v>
      </c>
      <c r="U11" s="10">
        <v>1</v>
      </c>
      <c r="V11" s="10">
        <v>0</v>
      </c>
      <c r="W11" s="10">
        <v>0</v>
      </c>
      <c r="X11" s="10">
        <v>1</v>
      </c>
      <c r="Y11" s="10">
        <v>1</v>
      </c>
      <c r="Z11" s="10">
        <v>1</v>
      </c>
      <c r="AA11" s="10">
        <v>360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3.2787000000000002</v>
      </c>
      <c r="AK11" s="10">
        <v>0.2102</v>
      </c>
      <c r="AL11" s="11">
        <v>0.10730000000000001</v>
      </c>
      <c r="AM11" s="11">
        <v>6.8999999999999999E-3</v>
      </c>
      <c r="AN11" s="11">
        <v>2.5390000000000001</v>
      </c>
      <c r="AO11" s="11">
        <v>2.2599999999999999E-2</v>
      </c>
      <c r="AP11" s="11">
        <v>0.22989999999999999</v>
      </c>
      <c r="AQ11" s="11">
        <v>2E-3</v>
      </c>
      <c r="AR11" s="11">
        <v>6.2035</v>
      </c>
      <c r="AS11" s="11">
        <v>0.63339999999999996</v>
      </c>
      <c r="AT11" s="11">
        <v>0.1065</v>
      </c>
      <c r="AU11" s="11">
        <v>1.09E-2</v>
      </c>
      <c r="AV11" s="11">
        <v>28.358699999999999</v>
      </c>
      <c r="AW11" s="11">
        <v>4.1599999999999998E-2</v>
      </c>
      <c r="AX11" s="11">
        <v>0.37830000000000003</v>
      </c>
      <c r="AY11" s="11">
        <v>5.9999999999999995E-4</v>
      </c>
      <c r="AZ11" s="11">
        <v>0.24399868464320951</v>
      </c>
      <c r="BA11" s="11">
        <v>3.5521126760563382</v>
      </c>
      <c r="BB11" s="11">
        <v>0.5606435643564357</v>
      </c>
      <c r="BC11" s="11">
        <v>0.41399268887083679</v>
      </c>
      <c r="BD11" s="11">
        <v>0.10113487121267743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0.11524999999999999</v>
      </c>
      <c r="BJ11" s="4">
        <f>DSTDEV(PlotSort,"PhxRed",$BI$31:$BI$32)/SQRT($BH11)</f>
        <v>4.3001065878262483E-3</v>
      </c>
      <c r="BK11" s="4">
        <f>DAVERAGE(PlotSort,"PhxRedEdge",$BI$31:$BI$32)</f>
        <v>0.21448125000000001</v>
      </c>
      <c r="BL11" s="4">
        <f>DSTDEV(PlotSort,"PhxRedEdge",$BI$31:$BI$32)/SQRT($BH11)</f>
        <v>3.3303305485341841E-3</v>
      </c>
      <c r="BM11" s="4">
        <f>DAVERAGE(PlotSort,"TMRed",$BI$31:$BI$32)</f>
        <v>0.11364375</v>
      </c>
      <c r="BN11" s="4">
        <f>DSTDEV(PlotSort,"TMRed",$BI$31:$BI$32)/SQRT($BH11)</f>
        <v>4.2380220302833107E-3</v>
      </c>
      <c r="BO11" s="4">
        <f>DAVERAGE(PlotSort,"TMNIR",$BI$31:$BI$32)</f>
        <v>0.3412</v>
      </c>
      <c r="BP11" s="4">
        <f>DSTDEV(PlotSort,"TMNIR",$BI$31:$BI$32)/SQRT($BH11)</f>
        <v>5.0199850597387255E-3</v>
      </c>
      <c r="BQ11" s="4">
        <f>DAVERAGE(PlotSort,"NDRE",$BI$31:$BI$32)</f>
        <v>0.22798720936245701</v>
      </c>
      <c r="BR11" s="4">
        <f>DSTDEV(PlotSort,"NDRE",$BI$31:$BI$32)/SQRT($BH11)</f>
        <v>6.1139624845992918E-3</v>
      </c>
      <c r="BS11" s="4">
        <f>DAVERAGE(PlotSort,"rvi",$BI$31:$BI$32)</f>
        <v>3.0714341537210923</v>
      </c>
      <c r="BT11" s="4">
        <f>DSTDEV(PlotSort,"rvi",$BI$31:$BI$32)/SQRT($BH11)</f>
        <v>0.13575229548190199</v>
      </c>
      <c r="BU11" s="17">
        <f>DAVERAGE(PlotSort,"ndvi",$BI$31:$BI$32)</f>
        <v>0.50109293138674293</v>
      </c>
      <c r="BV11" s="4">
        <f>DSTDEV(PlotSort,"ndvi",$BI$31:$BI$32)/SQRT($BH11)</f>
        <v>1.5492869986362805E-2</v>
      </c>
      <c r="BW11" s="17">
        <f>DAVERAGE(PlotSort,"SAVI",$BI$31:$BI$32)</f>
        <v>0.35751451782828608</v>
      </c>
      <c r="BX11" s="4">
        <f>DSTDEV(PlotSort,"SAVI",$BI$31:$BI$32)/SQRT($BH11)</f>
        <v>1.0757313943801231E-2</v>
      </c>
      <c r="BY11" s="17">
        <f>DAVERAGE(PlotSort,"CCCI",$BI$31:$BI$32)</f>
        <v>0.20241505005440788</v>
      </c>
      <c r="BZ11" s="4">
        <f>DSTDEV(PlotSort,"CCCI",$BI$31:$BI$32)/SQRT($BH11)</f>
        <v>2.0277065899078715E-2</v>
      </c>
    </row>
    <row r="12" spans="1:78" ht="13.5" customHeight="1" x14ac:dyDescent="0.2">
      <c r="B12" s="10">
        <v>281</v>
      </c>
      <c r="C12" s="10">
        <v>10.53</v>
      </c>
      <c r="D12" s="10">
        <v>281.43875000000003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29.2</v>
      </c>
      <c r="Q12" s="24">
        <v>1.59</v>
      </c>
      <c r="R12" s="24">
        <v>2.46</v>
      </c>
      <c r="S12" s="24">
        <v>46.06</v>
      </c>
      <c r="T12" s="24">
        <v>142.82</v>
      </c>
      <c r="U12" s="10">
        <v>1</v>
      </c>
      <c r="V12" s="10">
        <v>0</v>
      </c>
      <c r="W12" s="10">
        <v>0</v>
      </c>
      <c r="X12" s="10">
        <v>1</v>
      </c>
      <c r="Y12" s="10">
        <v>1</v>
      </c>
      <c r="Z12" s="10">
        <v>1</v>
      </c>
      <c r="AA12" s="10">
        <v>360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3.0821000000000001</v>
      </c>
      <c r="AK12" s="10">
        <v>0.1086</v>
      </c>
      <c r="AL12" s="11">
        <v>0.10100000000000001</v>
      </c>
      <c r="AM12" s="11">
        <v>3.5999999999999999E-3</v>
      </c>
      <c r="AN12" s="11">
        <v>2.3626999999999998</v>
      </c>
      <c r="AO12" s="11">
        <v>0.108</v>
      </c>
      <c r="AP12" s="11">
        <v>0.21410000000000001</v>
      </c>
      <c r="AQ12" s="11">
        <v>9.7999999999999997E-3</v>
      </c>
      <c r="AR12" s="11">
        <v>5.7287999999999997</v>
      </c>
      <c r="AS12" s="11">
        <v>0.22570000000000001</v>
      </c>
      <c r="AT12" s="11">
        <v>9.8500000000000004E-2</v>
      </c>
      <c r="AU12" s="11">
        <v>3.8999999999999998E-3</v>
      </c>
      <c r="AV12" s="11">
        <v>25.496600000000001</v>
      </c>
      <c r="AW12" s="11">
        <v>1.5391999999999999</v>
      </c>
      <c r="AX12" s="11">
        <v>0.34050000000000002</v>
      </c>
      <c r="AY12" s="11">
        <v>2.06E-2</v>
      </c>
      <c r="AZ12" s="11">
        <v>0.22791200865488642</v>
      </c>
      <c r="BA12" s="11">
        <v>3.4568527918781728</v>
      </c>
      <c r="BB12" s="11">
        <v>0.55125284738041003</v>
      </c>
      <c r="BC12" s="11">
        <v>0.38658146964856227</v>
      </c>
      <c r="BD12" s="11">
        <v>7.6000985306903012E-3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0.10895625</v>
      </c>
      <c r="BJ12" s="4">
        <f>DSTDEV(PlotSort,"PhxRed",$BJ$31:$BJ$32)/SQRT($BH12)</f>
        <v>3.9201718579461829E-3</v>
      </c>
      <c r="BK12" s="4">
        <f>DAVERAGE(PlotSort,"PhxRedEdge",$BJ$31:$BJ$32)</f>
        <v>0.21145625000000001</v>
      </c>
      <c r="BL12" s="4">
        <f>DSTDEV(PlotSort,"PhxRedEdge",$BJ$31:$BJ$32)/SQRT($BH12)</f>
        <v>2.8216125523950536E-3</v>
      </c>
      <c r="BM12" s="4">
        <f>DAVERAGE(PlotSort,"TMRed",$BJ$31:$BJ$32)</f>
        <v>0.10839375</v>
      </c>
      <c r="BN12" s="4">
        <f>DSTDEV(PlotSort,"TMRed",$BJ$31:$BJ$32)/SQRT($BH12)</f>
        <v>3.8208252680758249E-3</v>
      </c>
      <c r="BO12" s="4">
        <f>DAVERAGE(PlotSort,"TMNIR",$BJ$31:$BJ$32)</f>
        <v>0.34078749999999997</v>
      </c>
      <c r="BP12" s="4">
        <f>DSTDEV(PlotSort,"TMNIR",$BJ$31:$BJ$32)/SQRT($BH12)</f>
        <v>5.0534961083062756E-3</v>
      </c>
      <c r="BQ12" s="4">
        <f>DAVERAGE(PlotSort,"NDRE",$BJ$31:$BJ$32)</f>
        <v>0.2339445132980095</v>
      </c>
      <c r="BR12" s="4">
        <f>DSTDEV(PlotSort,"NDRE",$BJ$31:$BJ$32)/SQRT($BH12)</f>
        <v>5.3124028095460065E-3</v>
      </c>
      <c r="BS12" s="4">
        <f>DAVERAGE(PlotSort,"rvi",$BJ$31:$BJ$32)</f>
        <v>3.213447553944567</v>
      </c>
      <c r="BT12" s="4">
        <f>DSTDEV(PlotSort,"rvi",$BJ$31:$BJ$32)/SQRT($BH12)</f>
        <v>0.14536351386127089</v>
      </c>
      <c r="BU12" s="17">
        <f>DAVERAGE(PlotSort,"ndvi",$BJ$31:$BJ$32)</f>
        <v>0.51787397213367881</v>
      </c>
      <c r="BV12" s="4">
        <f>DSTDEV(PlotSort,"ndvi",$BJ$31:$BJ$32)/SQRT($BH12)</f>
        <v>1.4671045735386376E-2</v>
      </c>
      <c r="BW12" s="17">
        <f>DAVERAGE(PlotSort,"SAVI",$BJ$31:$BJ$32)</f>
        <v>0.3671885882211694</v>
      </c>
      <c r="BX12" s="4">
        <f>DSTDEV(PlotSort,"SAVI",$BJ$31:$BJ$32)/SQRT($BH12)</f>
        <v>1.0315501420464376E-2</v>
      </c>
      <c r="BY12" s="17">
        <f>DAVERAGE(PlotSort,"CCCI",$BJ$31:$BJ$32)</f>
        <v>0.18556848076590415</v>
      </c>
      <c r="BZ12" s="4">
        <f>DSTDEV(PlotSort,"CCCI",$BJ$31:$BJ$32)/SQRT($BH12)</f>
        <v>1.7609723844511323E-2</v>
      </c>
    </row>
    <row r="13" spans="1:78" ht="13.5" customHeight="1" x14ac:dyDescent="0.2">
      <c r="B13" s="10">
        <v>281</v>
      </c>
      <c r="C13" s="10">
        <v>10.522</v>
      </c>
      <c r="D13" s="10">
        <v>281.43842000000001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29.2</v>
      </c>
      <c r="Q13" s="24">
        <v>1.59</v>
      </c>
      <c r="R13" s="24">
        <v>2.46</v>
      </c>
      <c r="S13" s="24">
        <v>46.13</v>
      </c>
      <c r="T13" s="24">
        <v>142.68</v>
      </c>
      <c r="U13" s="10">
        <v>1</v>
      </c>
      <c r="V13" s="10">
        <v>0</v>
      </c>
      <c r="W13" s="10">
        <v>0</v>
      </c>
      <c r="X13" s="10">
        <v>1</v>
      </c>
      <c r="Y13" s="10">
        <v>1</v>
      </c>
      <c r="Z13" s="10">
        <v>1</v>
      </c>
      <c r="AA13" s="10">
        <v>360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3.6044</v>
      </c>
      <c r="AK13" s="10">
        <v>0.18940000000000001</v>
      </c>
      <c r="AL13" s="11">
        <v>0.1182</v>
      </c>
      <c r="AM13" s="11">
        <v>6.1999999999999998E-3</v>
      </c>
      <c r="AN13" s="11">
        <v>2.3862000000000001</v>
      </c>
      <c r="AO13" s="11">
        <v>0.17480000000000001</v>
      </c>
      <c r="AP13" s="11">
        <v>0.2165</v>
      </c>
      <c r="AQ13" s="11">
        <v>1.5900000000000001E-2</v>
      </c>
      <c r="AR13" s="11">
        <v>6.7813999999999997</v>
      </c>
      <c r="AS13" s="11">
        <v>0.3165</v>
      </c>
      <c r="AT13" s="11">
        <v>0.1167</v>
      </c>
      <c r="AU13" s="11">
        <v>5.4000000000000003E-3</v>
      </c>
      <c r="AV13" s="11">
        <v>25.402999999999999</v>
      </c>
      <c r="AW13" s="11">
        <v>1.5538000000000001</v>
      </c>
      <c r="AX13" s="11">
        <v>0.33960000000000001</v>
      </c>
      <c r="AY13" s="11">
        <v>2.0799999999999999E-2</v>
      </c>
      <c r="AZ13" s="11">
        <v>0.22136306419708687</v>
      </c>
      <c r="BA13" s="11">
        <v>2.9100257069408744</v>
      </c>
      <c r="BB13" s="11">
        <v>0.48849441157133466</v>
      </c>
      <c r="BC13" s="11">
        <v>0.34962877758025723</v>
      </c>
      <c r="BD13" s="11">
        <v>0.19278619067677522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0.10940000000000003</v>
      </c>
      <c r="BJ13" s="4">
        <f>DSTDEV(PlotSort,"PhxRed",$BL$35:$BL$36)/SQRT($BH13)</f>
        <v>5.8815389142637606E-3</v>
      </c>
      <c r="BK13" s="4">
        <f>DAVERAGE(PlotSort,"PhxRedEdge",$BL$35:$BL$36)</f>
        <v>0.21229999999999999</v>
      </c>
      <c r="BL13" s="4">
        <f>DSTDEV(PlotSort,"PhxRedEdge",$BL$35:$BL$36)/SQRT($BH13)</f>
        <v>5.2104291021538148E-3</v>
      </c>
      <c r="BM13" s="4">
        <f>DAVERAGE(PlotSort,"TMRed",$BL$35:$BL$36)</f>
        <v>0.10827500000000001</v>
      </c>
      <c r="BN13" s="4">
        <f>DSTDEV(PlotSort,"TMRed",$BL$35:$BL$36)/SQRT($BH13)</f>
        <v>5.8908752078350628E-3</v>
      </c>
      <c r="BO13" s="4">
        <f>DAVERAGE(PlotSort,"TMNIR",$BL$35:$BL$36)</f>
        <v>0.34643750000000006</v>
      </c>
      <c r="BP13" s="4">
        <f>DSTDEV(PlotSort,"TMNIR",$BL$35:$BL$36)/SQRT($BH13)</f>
        <v>8.0528153351128434E-3</v>
      </c>
      <c r="BQ13" s="4">
        <f>DAVERAGE(PlotSort,"NDRE",$BL$35:$BL$36)</f>
        <v>0.24007736638376798</v>
      </c>
      <c r="BR13" s="4">
        <f>DSTDEV(PlotSort,"NDRE",$BL$35:$BL$36)/SQRT($BH13)</f>
        <v>7.7471137366405592E-3</v>
      </c>
      <c r="BS13" s="4">
        <f>DAVERAGE(PlotSort,"rvi",$BL$35:$BL$36)</f>
        <v>3.2622410113579763</v>
      </c>
      <c r="BT13" s="4">
        <f>DSTDEV(PlotSort,"rvi",$BL$35:$BL$36)/SQRT($BH13)</f>
        <v>0.18333927841248368</v>
      </c>
      <c r="BU13" s="17">
        <f>DAVERAGE(PlotSort,"ndvi",$BL$35:$BL$36)</f>
        <v>0.52452846672183695</v>
      </c>
      <c r="BV13" s="4">
        <f>DSTDEV(PlotSort,"ndvi",$BL$35:$BL$36)/SQRT($BH13)</f>
        <v>2.0867469744030271E-2</v>
      </c>
      <c r="BW13" s="17">
        <f>DAVERAGE(PlotSort,"SAVI",$BL$35:$BL$36)</f>
        <v>0.37412692672907266</v>
      </c>
      <c r="BX13" s="4">
        <f>DSTDEV(PlotSort,"SAVI",$BL$35:$BL$36)/SQRT($BH13)</f>
        <v>1.4700211985975296E-2</v>
      </c>
      <c r="BY13" s="17">
        <f>DAVERAGE(PlotSort,"CCCI",$BL$35:$BL$36)</f>
        <v>0.20975572196104625</v>
      </c>
      <c r="BZ13" s="4">
        <f>DSTDEV(PlotSort,"CCCI",$BL$35:$BL$36)/SQRT($BH13)</f>
        <v>2.3856886738284629E-2</v>
      </c>
    </row>
    <row r="14" spans="1:78" ht="13.5" customHeight="1" x14ac:dyDescent="0.2">
      <c r="B14" s="10">
        <v>281</v>
      </c>
      <c r="C14" s="10">
        <v>10.515000000000001</v>
      </c>
      <c r="D14" s="10">
        <v>281.43812000000003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29.2</v>
      </c>
      <c r="Q14" s="24">
        <v>1.59</v>
      </c>
      <c r="R14" s="24">
        <v>2.46</v>
      </c>
      <c r="S14" s="24">
        <v>46.18</v>
      </c>
      <c r="T14" s="24">
        <v>142.55000000000001</v>
      </c>
      <c r="U14" s="10">
        <v>1</v>
      </c>
      <c r="V14" s="10">
        <v>0</v>
      </c>
      <c r="W14" s="10">
        <v>0</v>
      </c>
      <c r="X14" s="10">
        <v>1</v>
      </c>
      <c r="Y14" s="10">
        <v>1</v>
      </c>
      <c r="Z14" s="10">
        <v>1</v>
      </c>
      <c r="AA14" s="10">
        <v>360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3.7521</v>
      </c>
      <c r="AK14" s="10">
        <v>0.22570000000000001</v>
      </c>
      <c r="AL14" s="11">
        <v>0.1232</v>
      </c>
      <c r="AM14" s="11">
        <v>7.4000000000000003E-3</v>
      </c>
      <c r="AN14" s="11">
        <v>2.488</v>
      </c>
      <c r="AO14" s="11">
        <v>0.14699999999999999</v>
      </c>
      <c r="AP14" s="11">
        <v>0.22600000000000001</v>
      </c>
      <c r="AQ14" s="11">
        <v>1.34E-2</v>
      </c>
      <c r="AR14" s="11">
        <v>7.2083000000000004</v>
      </c>
      <c r="AS14" s="11">
        <v>0.47610000000000002</v>
      </c>
      <c r="AT14" s="11">
        <v>0.1242</v>
      </c>
      <c r="AU14" s="11">
        <v>8.2000000000000007E-3</v>
      </c>
      <c r="AV14" s="11">
        <v>26.430599999999998</v>
      </c>
      <c r="AW14" s="11">
        <v>1.2584</v>
      </c>
      <c r="AX14" s="11">
        <v>0.35360000000000003</v>
      </c>
      <c r="AY14" s="11">
        <v>1.6799999999999999E-2</v>
      </c>
      <c r="AZ14" s="11">
        <v>0.22015182884748105</v>
      </c>
      <c r="BA14" s="11">
        <v>2.8470209339774559</v>
      </c>
      <c r="BB14" s="11">
        <v>0.48011720385098372</v>
      </c>
      <c r="BC14" s="11">
        <v>0.3519124565350788</v>
      </c>
      <c r="BD14" s="11">
        <v>0.21706363680128971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0.11208750000000002</v>
      </c>
      <c r="BJ14" s="4">
        <f>DSTDEV(PlotSort,"PhxRed",$BM$35:$BM$36)/SQRT($BH14)</f>
        <v>4.6279393812653129E-3</v>
      </c>
      <c r="BK14" s="4">
        <f>DAVERAGE(PlotSort,"PhxRedEdge",$BM$35:$BM$36)</f>
        <v>0.21197500000000002</v>
      </c>
      <c r="BL14" s="4">
        <f>DSTDEV(PlotSort,"PhxRedEdge",$BM$35:$BM$36)/SQRT($BH14)</f>
        <v>2.8113682908268468E-3</v>
      </c>
      <c r="BM14" s="4">
        <f>DAVERAGE(PlotSort,"TMRed",$BM$35:$BM$36)</f>
        <v>0.11105625000000001</v>
      </c>
      <c r="BN14" s="4">
        <f>DSTDEV(PlotSort,"TMRed",$BM$35:$BM$36)/SQRT($BH14)</f>
        <v>4.4100261596918605E-3</v>
      </c>
      <c r="BO14" s="4">
        <f>DAVERAGE(PlotSort,"TMNIR",$BM$35:$BM$36)</f>
        <v>0.33938749999999995</v>
      </c>
      <c r="BP14" s="4">
        <f>DSTDEV(PlotSort,"TMNIR",$BM$35:$BM$36)/SQRT($BH14)</f>
        <v>4.7578958497077979E-3</v>
      </c>
      <c r="BQ14" s="4">
        <f>DAVERAGE(PlotSort,"NDRE",$BM$35:$BM$36)</f>
        <v>0.23085183636680837</v>
      </c>
      <c r="BR14" s="4">
        <f>DSTDEV(PlotSort,"NDRE",$BM$35:$BM$36)/SQRT($BH14)</f>
        <v>6.309229585099811E-3</v>
      </c>
      <c r="BS14" s="4">
        <f>DAVERAGE(PlotSort,"rvi",$BM$35:$BM$36)</f>
        <v>3.1472287595610364</v>
      </c>
      <c r="BT14" s="4">
        <f>DSTDEV(PlotSort,"rvi",$BM$35:$BM$36)/SQRT($BH14)</f>
        <v>0.16625974055890566</v>
      </c>
      <c r="BU14" s="17">
        <f>DAVERAGE(PlotSort,"ndvi",$BM$35:$BM$36)</f>
        <v>0.50771588735244688</v>
      </c>
      <c r="BV14" s="4">
        <f>DSTDEV(PlotSort,"ndvi",$BM$35:$BM$36)/SQRT($BH14)</f>
        <v>1.6907895569156117E-2</v>
      </c>
      <c r="BW14" s="17">
        <f>DAVERAGE(PlotSort,"SAVI",$BM$35:$BM$36)</f>
        <v>0.36044545202217454</v>
      </c>
      <c r="BX14" s="4">
        <f>DSTDEV(PlotSort,"SAVI",$BM$35:$BM$36)/SQRT($BH14)</f>
        <v>1.1658049466952472E-2</v>
      </c>
      <c r="BY14" s="17">
        <f>DAVERAGE(PlotSort,"CCCI",$BM$35:$BM$36)</f>
        <v>0.20096854908746267</v>
      </c>
      <c r="BZ14" s="4">
        <f>DSTDEV(PlotSort,"CCCI",$BM$35:$BM$36)/SQRT($BH14)</f>
        <v>1.8663205820004487E-2</v>
      </c>
    </row>
    <row r="15" spans="1:78" ht="13.5" customHeight="1" x14ac:dyDescent="0.2">
      <c r="B15" s="10">
        <v>281</v>
      </c>
      <c r="C15" s="10">
        <v>10.507</v>
      </c>
      <c r="D15" s="10">
        <v>281.43779000000001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29.2</v>
      </c>
      <c r="Q15" s="24">
        <v>1.59</v>
      </c>
      <c r="R15" s="24">
        <v>2.46</v>
      </c>
      <c r="S15" s="24">
        <v>46.24</v>
      </c>
      <c r="T15" s="24">
        <v>142.41</v>
      </c>
      <c r="U15" s="10">
        <v>1</v>
      </c>
      <c r="V15" s="10">
        <v>0</v>
      </c>
      <c r="W15" s="10">
        <v>0</v>
      </c>
      <c r="X15" s="10">
        <v>1</v>
      </c>
      <c r="Y15" s="10">
        <v>1</v>
      </c>
      <c r="Z15" s="10">
        <v>1</v>
      </c>
      <c r="AA15" s="10">
        <v>360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3.0310999999999999</v>
      </c>
      <c r="AK15" s="10">
        <v>2.6100000000000002E-2</v>
      </c>
      <c r="AL15" s="11">
        <v>9.9599999999999994E-2</v>
      </c>
      <c r="AM15" s="11">
        <v>8.9999999999999998E-4</v>
      </c>
      <c r="AN15" s="11">
        <v>2.1808000000000001</v>
      </c>
      <c r="AO15" s="11">
        <v>0.14430000000000001</v>
      </c>
      <c r="AP15" s="11">
        <v>0.19839999999999999</v>
      </c>
      <c r="AQ15" s="11">
        <v>1.3100000000000001E-2</v>
      </c>
      <c r="AR15" s="11">
        <v>5.8570000000000002</v>
      </c>
      <c r="AS15" s="11">
        <v>4.2900000000000001E-2</v>
      </c>
      <c r="AT15" s="11">
        <v>0.10100000000000001</v>
      </c>
      <c r="AU15" s="11">
        <v>6.9999999999999999E-4</v>
      </c>
      <c r="AV15" s="11">
        <v>23.703700000000001</v>
      </c>
      <c r="AW15" s="11">
        <v>1.5683</v>
      </c>
      <c r="AX15" s="11">
        <v>0.3175</v>
      </c>
      <c r="AY15" s="11">
        <v>2.1000000000000001E-2</v>
      </c>
      <c r="AZ15" s="11">
        <v>0.23085869354526073</v>
      </c>
      <c r="BA15" s="11">
        <v>3.1435643564356432</v>
      </c>
      <c r="BB15" s="11">
        <v>0.51732377538829155</v>
      </c>
      <c r="BC15" s="11">
        <v>0.35356559608056615</v>
      </c>
      <c r="BD15" s="11">
        <v>0.15776361382431225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0.11483750000000001</v>
      </c>
      <c r="BJ15" s="4">
        <f>DSTDEV(PlotSort,"PhxRed",$BN$35:$BN$36)/SQRT($BH15)</f>
        <v>4.7193347556317841E-3</v>
      </c>
      <c r="BK15" s="4">
        <f>DAVERAGE(PlotSort,"PhxRedEdge",$BN$35:$BN$36)</f>
        <v>0.21562500000000001</v>
      </c>
      <c r="BL15" s="4">
        <f>DSTDEV(PlotSort,"PhxRedEdge",$BN$35:$BN$36)/SQRT($BH15)</f>
        <v>4.5370990574532142E-3</v>
      </c>
      <c r="BM15" s="4">
        <f>DAVERAGE(PlotSort,"TMRed",$BN$35:$BN$36)</f>
        <v>0.1136875</v>
      </c>
      <c r="BN15" s="4">
        <f>DSTDEV(PlotSort,"TMRed",$BN$35:$BN$36)/SQRT($BH15)</f>
        <v>4.830388830104693E-3</v>
      </c>
      <c r="BO15" s="4">
        <f>DAVERAGE(PlotSort,"TMNIR",$BN$35:$BN$36)</f>
        <v>0.33876249999999997</v>
      </c>
      <c r="BP15" s="4">
        <f>DSTDEV(PlotSort,"TMNIR",$BN$35:$BN$36)/SQRT($BH15)</f>
        <v>7.0657862139629274E-3</v>
      </c>
      <c r="BQ15" s="4">
        <f>DAVERAGE(PlotSort,"NDRE",$BN$35:$BN$36)</f>
        <v>0.22208240620354841</v>
      </c>
      <c r="BR15" s="4">
        <f>DSTDEV(PlotSort,"NDRE",$BN$35:$BN$36)/SQRT($BH15)</f>
        <v>5.6980855960861972E-3</v>
      </c>
      <c r="BS15" s="4">
        <f>DAVERAGE(PlotSort,"rvi",$BN$35:$BN$36)</f>
        <v>3.0130648848512704</v>
      </c>
      <c r="BT15" s="4">
        <f>DSTDEV(PlotSort,"rvi",$BN$35:$BN$36)/SQRT($BH15)</f>
        <v>0.12606504466542159</v>
      </c>
      <c r="BU15" s="17">
        <f>DAVERAGE(PlotSort,"ndvi",$BN$35:$BN$36)</f>
        <v>0.49797356561411288</v>
      </c>
      <c r="BV15" s="4">
        <f>DSTDEV(PlotSort,"ndvi",$BN$35:$BN$36)/SQRT($BH15)</f>
        <v>1.669095510389083E-2</v>
      </c>
      <c r="BW15" s="17">
        <f>DAVERAGE(PlotSort,"SAVI",$BN$35:$BN$36)</f>
        <v>0.35438838132548905</v>
      </c>
      <c r="BX15" s="4">
        <f>DSTDEV(PlotSort,"SAVI",$BN$35:$BN$36)/SQRT($BH15)</f>
        <v>1.1699534200139521E-2</v>
      </c>
      <c r="BY15" s="17">
        <f>DAVERAGE(PlotSort,"CCCI",$BN$35:$BN$36)</f>
        <v>0.16427424150465247</v>
      </c>
      <c r="BZ15" s="4">
        <f>DSTDEV(PlotSort,"CCCI",$BN$35:$BN$36)/SQRT($BH15)</f>
        <v>2.9902605536228657E-2</v>
      </c>
    </row>
    <row r="16" spans="1:78" ht="13.5" customHeight="1" x14ac:dyDescent="0.2">
      <c r="B16" s="10">
        <v>281</v>
      </c>
      <c r="C16" s="10">
        <v>10.499000000000001</v>
      </c>
      <c r="D16" s="10">
        <v>281.43745999999999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29.2</v>
      </c>
      <c r="Q16" s="24">
        <v>1.59</v>
      </c>
      <c r="R16" s="24">
        <v>2.46</v>
      </c>
      <c r="S16" s="24">
        <v>46.3</v>
      </c>
      <c r="T16" s="24">
        <v>142.27000000000001</v>
      </c>
      <c r="U16" s="10">
        <v>1</v>
      </c>
      <c r="V16" s="10">
        <v>0</v>
      </c>
      <c r="W16" s="10">
        <v>0</v>
      </c>
      <c r="X16" s="10">
        <v>1</v>
      </c>
      <c r="Y16" s="10">
        <v>1</v>
      </c>
      <c r="Z16" s="10">
        <v>1</v>
      </c>
      <c r="AA16" s="10">
        <v>360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3.173</v>
      </c>
      <c r="AK16" s="10">
        <v>0.28210000000000002</v>
      </c>
      <c r="AL16" s="11">
        <v>0.10440000000000001</v>
      </c>
      <c r="AM16" s="11">
        <v>9.2999999999999992E-3</v>
      </c>
      <c r="AN16" s="11">
        <v>2.2448999999999999</v>
      </c>
      <c r="AO16" s="11">
        <v>0.14080000000000001</v>
      </c>
      <c r="AP16" s="11">
        <v>0.20449999999999999</v>
      </c>
      <c r="AQ16" s="11">
        <v>1.2800000000000001E-2</v>
      </c>
      <c r="AR16" s="11">
        <v>6.0148000000000001</v>
      </c>
      <c r="AS16" s="11">
        <v>0.62619999999999998</v>
      </c>
      <c r="AT16" s="11">
        <v>0.10390000000000001</v>
      </c>
      <c r="AU16" s="11">
        <v>1.0800000000000001E-2</v>
      </c>
      <c r="AV16" s="11">
        <v>24.544</v>
      </c>
      <c r="AW16" s="11">
        <v>1.1066</v>
      </c>
      <c r="AX16" s="11">
        <v>0.3291</v>
      </c>
      <c r="AY16" s="11">
        <v>1.4800000000000001E-2</v>
      </c>
      <c r="AZ16" s="11">
        <v>0.23350824587706151</v>
      </c>
      <c r="BA16" s="11">
        <v>3.1674687199230029</v>
      </c>
      <c r="BB16" s="11">
        <v>0.52009237875288683</v>
      </c>
      <c r="BC16" s="11">
        <v>0.36205787781350485</v>
      </c>
      <c r="BD16" s="11">
        <v>0.16894319417073778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0.12067499999999999</v>
      </c>
      <c r="BJ16" s="4">
        <f>DSTDEV(PlotSort,"PhxRed",$BK$31:$BK$32)/SQRT($BH16)</f>
        <v>3.7954193883329343E-3</v>
      </c>
      <c r="BK16" s="4">
        <f>DAVERAGE(PlotSort,"PhxRedEdge",$BK$31:$BK$32)</f>
        <v>0.21917500000000001</v>
      </c>
      <c r="BL16" s="4">
        <f>DSTDEV(PlotSort,"PhxRedEdge",$BK$31:$BK$32)/SQRT($BH16)</f>
        <v>3.1890372110298945E-3</v>
      </c>
      <c r="BM16" s="4">
        <f>DAVERAGE(PlotSort,"TMRed",$BK$31:$BK$32)</f>
        <v>0.11984375000000001</v>
      </c>
      <c r="BN16" s="4">
        <f>DSTDEV(PlotSort,"TMRed",$BK$31:$BK$32)/SQRT($BH16)</f>
        <v>3.6811792579507017E-3</v>
      </c>
      <c r="BO16" s="4">
        <f>DAVERAGE(PlotSort,"TMNIR",$BK$31:$BK$32)</f>
        <v>0.34359374999999998</v>
      </c>
      <c r="BP16" s="4">
        <f>DSTDEV(PlotSort,"TMNIR",$BK$31:$BK$32)/SQRT($BH16)</f>
        <v>4.297940095266569E-3</v>
      </c>
      <c r="BQ16" s="4">
        <f>DAVERAGE(PlotSort,"NDRE",$BK$31:$BK$32)</f>
        <v>0.2212416637873314</v>
      </c>
      <c r="BR16" s="4">
        <f>DSTDEV(PlotSort,"NDRE",$BK$31:$BK$32)/SQRT($BH16)</f>
        <v>4.3448153471692917E-3</v>
      </c>
      <c r="BS16" s="4">
        <f>DAVERAGE(PlotSort,"rvi",$BK$31:$BK$32)</f>
        <v>2.9068350919430057</v>
      </c>
      <c r="BT16" s="4">
        <f>DSTDEV(PlotSort,"rvi",$BK$31:$BK$32)/SQRT($BH16)</f>
        <v>9.3140699333045918E-2</v>
      </c>
      <c r="BU16" s="17">
        <f>DAVERAGE(PlotSort,"ndvi",$BK$31:$BK$32)</f>
        <v>0.48376408337186444</v>
      </c>
      <c r="BV16" s="4">
        <f>DSTDEV(PlotSort,"ndvi",$BK$31:$BK$32)/SQRT($BH16)</f>
        <v>1.2109323181560491E-2</v>
      </c>
      <c r="BW16" s="17">
        <f>DAVERAGE(PlotSort,"SAVI",$BK$31:$BK$32)</f>
        <v>0.34845602647192647</v>
      </c>
      <c r="BX16" s="4">
        <f>DSTDEV(PlotSort,"SAVI",$BK$31:$BK$32)/SQRT($BH16)</f>
        <v>8.0646173697238119E-3</v>
      </c>
      <c r="BY16" s="17">
        <f>DAVERAGE(PlotSort,"CCCI",$BK$31:$BK$32)</f>
        <v>0.21499810666971303</v>
      </c>
      <c r="BZ16" s="4">
        <f>DSTDEV(PlotSort,"CCCI",$BK$31:$BK$32)/SQRT($BH16)</f>
        <v>1.7978519922271181E-2</v>
      </c>
    </row>
    <row r="17" spans="2:78" ht="13.5" customHeight="1" x14ac:dyDescent="0.2">
      <c r="B17" s="10">
        <v>281</v>
      </c>
      <c r="C17" s="10">
        <v>10.492000000000001</v>
      </c>
      <c r="D17" s="10">
        <v>281.43716999999998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29.2</v>
      </c>
      <c r="Q17" s="24">
        <v>1.59</v>
      </c>
      <c r="R17" s="24">
        <v>2.46</v>
      </c>
      <c r="S17" s="24">
        <v>46.36</v>
      </c>
      <c r="T17" s="24">
        <v>142.15</v>
      </c>
      <c r="U17" s="10">
        <v>1</v>
      </c>
      <c r="V17" s="10">
        <v>0</v>
      </c>
      <c r="W17" s="10">
        <v>0</v>
      </c>
      <c r="X17" s="10">
        <v>1</v>
      </c>
      <c r="Y17" s="10">
        <v>1</v>
      </c>
      <c r="Z17" s="10">
        <v>1</v>
      </c>
      <c r="AA17" s="10">
        <v>360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3.4335</v>
      </c>
      <c r="AK17" s="10">
        <v>0.1024</v>
      </c>
      <c r="AL17" s="11">
        <v>0.11310000000000001</v>
      </c>
      <c r="AM17" s="11">
        <v>3.3999999999999998E-3</v>
      </c>
      <c r="AN17" s="11">
        <v>2.2117</v>
      </c>
      <c r="AO17" s="11">
        <v>1.5100000000000001E-2</v>
      </c>
      <c r="AP17" s="11">
        <v>0.20169999999999999</v>
      </c>
      <c r="AQ17" s="11">
        <v>1.4E-3</v>
      </c>
      <c r="AR17" s="11">
        <v>6.4452999999999996</v>
      </c>
      <c r="AS17" s="11">
        <v>0.22259999999999999</v>
      </c>
      <c r="AT17" s="11">
        <v>0.1114</v>
      </c>
      <c r="AU17" s="11">
        <v>3.8E-3</v>
      </c>
      <c r="AV17" s="11">
        <v>23.233599999999999</v>
      </c>
      <c r="AW17" s="11">
        <v>0.18720000000000001</v>
      </c>
      <c r="AX17" s="11">
        <v>0.31180000000000002</v>
      </c>
      <c r="AY17" s="11">
        <v>2.5000000000000001E-3</v>
      </c>
      <c r="AZ17" s="11">
        <v>0.21441090555014608</v>
      </c>
      <c r="BA17" s="11">
        <v>2.7989228007181333</v>
      </c>
      <c r="BB17" s="11">
        <v>0.4735349716446125</v>
      </c>
      <c r="BC17" s="11">
        <v>0.32560658578856155</v>
      </c>
      <c r="BD17" s="11">
        <v>0.19420033626133393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0.10353125000000001</v>
      </c>
      <c r="BJ17" s="4">
        <f>DSTDEV(PlotSort,"PhxRed",$BL$31:$BL$32)/SQRT($BH17)</f>
        <v>3.313139482298698E-3</v>
      </c>
      <c r="BK17" s="4">
        <f>DAVERAGE(PlotSort,"PhxRedEdge",$BL$31:$BL$32)</f>
        <v>0.20676250000000004</v>
      </c>
      <c r="BL17" s="4">
        <f>DSTDEV(PlotSort,"PhxRedEdge",$BL$31:$BL$32)/SQRT($BH17)</f>
        <v>2.0129554350092633E-3</v>
      </c>
      <c r="BM17" s="4">
        <f>DAVERAGE(PlotSort,"TMRed",$BL$31:$BL$32)</f>
        <v>0.10219375</v>
      </c>
      <c r="BN17" s="4">
        <f>DSTDEV(PlotSort,"TMRed",$BL$31:$BL$32)/SQRT($BH17)</f>
        <v>3.0891944574327869E-3</v>
      </c>
      <c r="BO17" s="4">
        <f>DAVERAGE(PlotSort,"TMNIR",$BL$31:$BL$32)</f>
        <v>0.33839375000000005</v>
      </c>
      <c r="BP17" s="4">
        <f>DSTDEV(PlotSort,"TMNIR",$BL$31:$BL$32)/SQRT($BH17)</f>
        <v>5.6009037124229643E-3</v>
      </c>
      <c r="BQ17" s="4">
        <f>DAVERAGE(PlotSort,"NDRE",$BL$31:$BL$32)</f>
        <v>0.24069005887313513</v>
      </c>
      <c r="BR17" s="4">
        <f>DSTDEV(PlotSort,"NDRE",$BL$31:$BL$32)/SQRT($BH17)</f>
        <v>5.9413567837543046E-3</v>
      </c>
      <c r="BS17" s="4">
        <f>DAVERAGE(PlotSort,"rvi",$BL$31:$BL$32)</f>
        <v>3.3780466157226536</v>
      </c>
      <c r="BT17" s="4">
        <f>DSTDEV(PlotSort,"rvi",$BL$31:$BL$32)/SQRT($BH17)</f>
        <v>0.15541867286503608</v>
      </c>
      <c r="BU17" s="17">
        <f>DAVERAGE(PlotSort,"ndvi",$BL$31:$BL$32)</f>
        <v>0.53520282014855736</v>
      </c>
      <c r="BV17" s="4">
        <f>DSTDEV(PlotSort,"ndvi",$BL$31:$BL$32)/SQRT($BH17)</f>
        <v>1.5159866480753417E-2</v>
      </c>
      <c r="BW17" s="17">
        <f>DAVERAGE(PlotSort,"SAVI",$BL$31:$BL$32)</f>
        <v>0.3762470795775289</v>
      </c>
      <c r="BX17" s="4">
        <f>DSTDEV(PlotSort,"SAVI",$BL$31:$BL$32)/SQRT($BH17)</f>
        <v>1.1595954166403218E-2</v>
      </c>
      <c r="BY17" s="17">
        <f>DAVERAGE(PlotSort,"CCCI",$BL$31:$BL$32)</f>
        <v>0.17298542415059906</v>
      </c>
      <c r="BZ17" s="4">
        <f>DSTDEV(PlotSort,"CCCI",$BL$31:$BL$32)/SQRT($BH17)</f>
        <v>1.8672421113450861E-2</v>
      </c>
    </row>
    <row r="18" spans="2:78" ht="13.5" customHeight="1" x14ac:dyDescent="0.2">
      <c r="B18" s="10">
        <v>281</v>
      </c>
      <c r="C18" s="10">
        <v>10.558</v>
      </c>
      <c r="D18" s="10">
        <v>281.43991999999997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29.2</v>
      </c>
      <c r="Q18" s="24">
        <v>1.59</v>
      </c>
      <c r="R18" s="24">
        <v>2.46</v>
      </c>
      <c r="S18" s="24">
        <v>45.85</v>
      </c>
      <c r="T18" s="24">
        <v>143.32</v>
      </c>
      <c r="U18" s="10">
        <v>1</v>
      </c>
      <c r="V18" s="10">
        <v>0</v>
      </c>
      <c r="W18" s="10">
        <v>0</v>
      </c>
      <c r="X18" s="10">
        <v>1</v>
      </c>
      <c r="Y18" s="10">
        <v>1</v>
      </c>
      <c r="Z18" s="10">
        <v>1</v>
      </c>
      <c r="AA18" s="10">
        <v>360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3.4074</v>
      </c>
      <c r="AK18" s="10">
        <v>2.6100000000000002E-2</v>
      </c>
      <c r="AL18" s="11">
        <v>0.11119999999999999</v>
      </c>
      <c r="AM18" s="11">
        <v>8.9999999999999998E-4</v>
      </c>
      <c r="AN18" s="11">
        <v>2.5629</v>
      </c>
      <c r="AO18" s="11">
        <v>0</v>
      </c>
      <c r="AP18" s="11">
        <v>0.23119999999999999</v>
      </c>
      <c r="AQ18" s="11">
        <v>0</v>
      </c>
      <c r="AR18" s="11">
        <v>6.5955000000000004</v>
      </c>
      <c r="AS18" s="11">
        <v>2.86E-2</v>
      </c>
      <c r="AT18" s="11">
        <v>0.1129</v>
      </c>
      <c r="AU18" s="11">
        <v>5.0000000000000001E-4</v>
      </c>
      <c r="AV18" s="11">
        <v>27.851199999999999</v>
      </c>
      <c r="AW18" s="11">
        <v>0.21629999999999999</v>
      </c>
      <c r="AX18" s="11">
        <v>0.3705</v>
      </c>
      <c r="AY18" s="11">
        <v>2.8999999999999998E-3</v>
      </c>
      <c r="AZ18" s="11">
        <v>0.23151071962772146</v>
      </c>
      <c r="BA18" s="11">
        <v>3.2816651904340124</v>
      </c>
      <c r="BB18" s="11">
        <v>0.53289201489449733</v>
      </c>
      <c r="BC18" s="11">
        <v>0.39292251372788284</v>
      </c>
      <c r="BD18" s="11">
        <v>0.10350700771820834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0.10319375</v>
      </c>
      <c r="BJ18" s="4">
        <f>DSTDEV(PlotSort,"PhxRed",$BJ$35:$BJ$36)/SQRT($BH18)</f>
        <v>3.227466353426473E-3</v>
      </c>
      <c r="BK18" s="4">
        <f>DAVERAGE(PlotSort,"PhxRedEdge",$BJ$35:$BJ$36)</f>
        <v>0.20853749999999999</v>
      </c>
      <c r="BL18" s="4">
        <f>DSTDEV(PlotSort,"PhxRedEdge",$BJ$35:$BJ$36)/SQRT($BH18)</f>
        <v>3.0432421718730612E-3</v>
      </c>
      <c r="BM18" s="4">
        <f>DAVERAGE(PlotSort,"TMRed",$BJ$35:$BJ$36)</f>
        <v>0.10270625</v>
      </c>
      <c r="BN18" s="4">
        <f>DSTDEV(PlotSort,"TMRed",$BJ$35:$BJ$36)/SQRT($BH18)</f>
        <v>3.2021538161837171E-3</v>
      </c>
      <c r="BO18" s="4">
        <f>DAVERAGE(PlotSort,"TMNIR",$BJ$35:$BJ$36)</f>
        <v>0.34066249999999998</v>
      </c>
      <c r="BP18" s="4">
        <f>DSTDEV(PlotSort,"TMNIR",$BJ$35:$BJ$36)/SQRT($BH18)</f>
        <v>5.6105397467623398E-3</v>
      </c>
      <c r="BQ18" s="4">
        <f>DAVERAGE(PlotSort,"NDRE",$BJ$35:$BJ$36)</f>
        <v>0.24026100733118333</v>
      </c>
      <c r="BR18" s="4">
        <f>DSTDEV(PlotSort,"NDRE",$BJ$35:$BJ$36)/SQRT($BH18)</f>
        <v>5.1740893358083071E-3</v>
      </c>
      <c r="BS18" s="4">
        <f>DAVERAGE(PlotSort,"rvi",$BJ$35:$BJ$36)</f>
        <v>3.3778900047778442</v>
      </c>
      <c r="BT18" s="4">
        <f>DSTDEV(PlotSort,"rvi",$BJ$35:$BJ$36)/SQRT($BH18)</f>
        <v>0.14583654527573653</v>
      </c>
      <c r="BU18" s="17">
        <f>DAVERAGE(PlotSort,"ndvi",$BJ$35:$BJ$36)</f>
        <v>0.53646608499602921</v>
      </c>
      <c r="BV18" s="4">
        <f>DSTDEV(PlotSort,"ndvi",$BJ$35:$BJ$36)/SQRT($BH18)</f>
        <v>1.351223713948645E-2</v>
      </c>
      <c r="BW18" s="17">
        <f>DAVERAGE(PlotSort,"SAVI",$BJ$35:$BJ$36)</f>
        <v>0.37804321788010931</v>
      </c>
      <c r="BX18" s="4">
        <f>DSTDEV(PlotSort,"SAVI",$BJ$35:$BJ$36)/SQRT($BH18)</f>
        <v>1.012009637756414E-2</v>
      </c>
      <c r="BY18" s="17">
        <f>DAVERAGE(PlotSort,"CCCI",$BJ$35:$BJ$36)</f>
        <v>0.16424168353388599</v>
      </c>
      <c r="BZ18" s="4">
        <f>DSTDEV(PlotSort,"CCCI",$BJ$35:$BJ$36)/SQRT($BH18)</f>
        <v>1.8788336225537321E-2</v>
      </c>
    </row>
    <row r="19" spans="2:78" ht="13.5" customHeight="1" x14ac:dyDescent="0.2">
      <c r="B19" s="10">
        <v>281</v>
      </c>
      <c r="C19" s="10">
        <v>10.565</v>
      </c>
      <c r="D19" s="10">
        <v>281.44020999999998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29.2</v>
      </c>
      <c r="Q19" s="24">
        <v>1.59</v>
      </c>
      <c r="R19" s="24">
        <v>2.46</v>
      </c>
      <c r="S19" s="24">
        <v>45.8</v>
      </c>
      <c r="T19" s="24">
        <v>143.44999999999999</v>
      </c>
      <c r="U19" s="10">
        <v>1</v>
      </c>
      <c r="V19" s="10">
        <v>0</v>
      </c>
      <c r="W19" s="10">
        <v>0</v>
      </c>
      <c r="X19" s="10">
        <v>1</v>
      </c>
      <c r="Y19" s="10">
        <v>1</v>
      </c>
      <c r="Z19" s="10">
        <v>1</v>
      </c>
      <c r="AA19" s="10">
        <v>360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2.2723</v>
      </c>
      <c r="AK19" s="10">
        <v>1.8599999999999998E-2</v>
      </c>
      <c r="AL19" s="11">
        <v>7.4099999999999999E-2</v>
      </c>
      <c r="AM19" s="11">
        <v>5.9999999999999995E-4</v>
      </c>
      <c r="AN19" s="11">
        <v>2.2837000000000001</v>
      </c>
      <c r="AO19" s="11">
        <v>9.4000000000000004E-3</v>
      </c>
      <c r="AP19" s="11">
        <v>0.20580000000000001</v>
      </c>
      <c r="AQ19" s="11">
        <v>8.0000000000000004E-4</v>
      </c>
      <c r="AR19" s="11">
        <v>4.3903999999999996</v>
      </c>
      <c r="AS19" s="11">
        <v>9.0700000000000003E-2</v>
      </c>
      <c r="AT19" s="11">
        <v>7.51E-2</v>
      </c>
      <c r="AU19" s="11">
        <v>1.6000000000000001E-3</v>
      </c>
      <c r="AV19" s="11">
        <v>27.741</v>
      </c>
      <c r="AW19" s="11">
        <v>0.16020000000000001</v>
      </c>
      <c r="AX19" s="11">
        <v>0.36870000000000003</v>
      </c>
      <c r="AY19" s="11">
        <v>2.0999999999999999E-3</v>
      </c>
      <c r="AZ19" s="11">
        <v>0.28355091383812014</v>
      </c>
      <c r="BA19" s="11">
        <v>4.9094540612516644</v>
      </c>
      <c r="BB19" s="11">
        <v>0.66155926092834616</v>
      </c>
      <c r="BC19" s="11">
        <v>0.46662428480610307</v>
      </c>
      <c r="BD19" s="11">
        <v>5.3004811179031636E-2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0.12101250000000001</v>
      </c>
      <c r="BJ19" s="4">
        <f>DSTDEV(PlotSort,"PhxRed",$BK$35:$BK$36)/SQRT($BH19)</f>
        <v>3.7654888460862141E-3</v>
      </c>
      <c r="BK19" s="4">
        <f>DAVERAGE(PlotSort,"PhxRedEdge",$BK$35:$BK$36)</f>
        <v>0.21740000000000001</v>
      </c>
      <c r="BL19" s="4">
        <f>DSTDEV(PlotSort,"PhxRedEdge",$BK$35:$BK$36)/SQRT($BH19)</f>
        <v>2.734623679168061E-3</v>
      </c>
      <c r="BM19" s="4">
        <f>DAVERAGE(PlotSort,"TMRed",$BK$35:$BK$36)</f>
        <v>0.11933125000000001</v>
      </c>
      <c r="BN19" s="4">
        <f>DSTDEV(PlotSort,"TMRed",$BK$35:$BK$36)/SQRT($BH19)</f>
        <v>3.7431906927780203E-3</v>
      </c>
      <c r="BO19" s="4">
        <f>DAVERAGE(PlotSort,"TMNIR",$BK$35:$BK$36)</f>
        <v>0.34132499999999999</v>
      </c>
      <c r="BP19" s="4">
        <f>DSTDEV(PlotSort,"TMNIR",$BK$35:$BK$36)/SQRT($BH19)</f>
        <v>4.3875914045559588E-3</v>
      </c>
      <c r="BQ19" s="4">
        <f>DAVERAGE(PlotSort,"NDRE",$BK$35:$BK$36)</f>
        <v>0.2216707153292832</v>
      </c>
      <c r="BR19" s="4">
        <f>DSTDEV(PlotSort,"NDRE",$BK$35:$BK$36)/SQRT($BH19)</f>
        <v>5.337975040642531E-3</v>
      </c>
      <c r="BS19" s="4">
        <f>DAVERAGE(PlotSort,"rvi",$BK$35:$BK$36)</f>
        <v>2.9069917028878156</v>
      </c>
      <c r="BT19" s="4">
        <f>DSTDEV(PlotSort,"rvi",$BK$35:$BK$36)/SQRT($BH19)</f>
        <v>0.10757179985205267</v>
      </c>
      <c r="BU19" s="17">
        <f>DAVERAGE(PlotSort,"ndvi",$BK$35:$BK$36)</f>
        <v>0.48250081852439258</v>
      </c>
      <c r="BV19" s="4">
        <f>DSTDEV(PlotSort,"ndvi",$BK$35:$BK$36)/SQRT($BH19)</f>
        <v>1.3601464221801318E-2</v>
      </c>
      <c r="BW19" s="17">
        <f>DAVERAGE(PlotSort,"SAVI",$BK$35:$BK$36)</f>
        <v>0.34665988816934612</v>
      </c>
      <c r="BX19" s="4">
        <f>DSTDEV(PlotSort,"SAVI",$BK$35:$BK$36)/SQRT($BH19)</f>
        <v>9.4869470304017461E-3</v>
      </c>
      <c r="BY19" s="17">
        <f>DAVERAGE(PlotSort,"CCCI",$BK$35:$BK$36)</f>
        <v>0.22374184728642604</v>
      </c>
      <c r="BZ19" s="4">
        <f>DSTDEV(PlotSort,"CCCI",$BK$35:$BK$36)/SQRT($BH19)</f>
        <v>1.6115565278289296E-2</v>
      </c>
    </row>
    <row r="20" spans="2:78" ht="13.5" customHeight="1" x14ac:dyDescent="0.2">
      <c r="B20" s="10">
        <v>281</v>
      </c>
      <c r="C20" s="10">
        <v>10.573</v>
      </c>
      <c r="D20" s="10">
        <v>281.44054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29.2</v>
      </c>
      <c r="Q20" s="24">
        <v>1.59</v>
      </c>
      <c r="R20" s="24">
        <v>2.46</v>
      </c>
      <c r="S20" s="24">
        <v>45.74</v>
      </c>
      <c r="T20" s="24">
        <v>143.59</v>
      </c>
      <c r="U20" s="10">
        <v>1</v>
      </c>
      <c r="V20" s="10">
        <v>0</v>
      </c>
      <c r="W20" s="10">
        <v>0</v>
      </c>
      <c r="X20" s="10">
        <v>1</v>
      </c>
      <c r="Y20" s="10">
        <v>1</v>
      </c>
      <c r="Z20" s="10">
        <v>1</v>
      </c>
      <c r="AA20" s="10">
        <v>360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2.5933000000000002</v>
      </c>
      <c r="AK20" s="10">
        <v>6.2600000000000003E-2</v>
      </c>
      <c r="AL20" s="11">
        <v>8.4500000000000006E-2</v>
      </c>
      <c r="AM20" s="11">
        <v>2E-3</v>
      </c>
      <c r="AN20" s="11">
        <v>2.2484000000000002</v>
      </c>
      <c r="AO20" s="11">
        <v>5.5E-2</v>
      </c>
      <c r="AP20" s="11">
        <v>0.2024</v>
      </c>
      <c r="AQ20" s="11">
        <v>5.0000000000000001E-3</v>
      </c>
      <c r="AR20" s="11">
        <v>4.9733000000000001</v>
      </c>
      <c r="AS20" s="11">
        <v>4.3400000000000001E-2</v>
      </c>
      <c r="AT20" s="11">
        <v>8.5000000000000006E-2</v>
      </c>
      <c r="AU20" s="11">
        <v>6.9999999999999999E-4</v>
      </c>
      <c r="AV20" s="11">
        <v>26.9069</v>
      </c>
      <c r="AW20" s="11">
        <v>3.3300000000000003E-2</v>
      </c>
      <c r="AX20" s="11">
        <v>0.35730000000000001</v>
      </c>
      <c r="AY20" s="11">
        <v>4.0000000000000002E-4</v>
      </c>
      <c r="AZ20" s="11">
        <v>0.27675540468107918</v>
      </c>
      <c r="BA20" s="11">
        <v>4.2035294117647055</v>
      </c>
      <c r="BB20" s="11">
        <v>0.61564548948677367</v>
      </c>
      <c r="BC20" s="11">
        <v>0.43346068131168414</v>
      </c>
      <c r="BD20" s="11">
        <v>0.15566072598277719</v>
      </c>
      <c r="BE20" s="27"/>
    </row>
    <row r="21" spans="2:78" ht="13.5" customHeight="1" x14ac:dyDescent="0.2">
      <c r="B21" s="10">
        <v>281</v>
      </c>
      <c r="C21" s="10">
        <v>10.581</v>
      </c>
      <c r="D21" s="10">
        <v>281.44087000000002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29.2</v>
      </c>
      <c r="Q21" s="24">
        <v>1.59</v>
      </c>
      <c r="R21" s="24">
        <v>2.46</v>
      </c>
      <c r="S21" s="24">
        <v>45.68</v>
      </c>
      <c r="T21" s="24">
        <v>143.74</v>
      </c>
      <c r="U21" s="10">
        <v>1</v>
      </c>
      <c r="V21" s="10">
        <v>0</v>
      </c>
      <c r="W21" s="10">
        <v>0</v>
      </c>
      <c r="X21" s="10">
        <v>1</v>
      </c>
      <c r="Y21" s="10">
        <v>1</v>
      </c>
      <c r="Z21" s="10">
        <v>1</v>
      </c>
      <c r="AA21" s="10">
        <v>360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3.1741000000000001</v>
      </c>
      <c r="AK21" s="10">
        <v>4.2999999999999997E-2</v>
      </c>
      <c r="AL21" s="11">
        <v>0.1033</v>
      </c>
      <c r="AM21" s="11">
        <v>1.4E-3</v>
      </c>
      <c r="AN21" s="11">
        <v>2.2084000000000001</v>
      </c>
      <c r="AO21" s="11">
        <v>4.4000000000000003E-3</v>
      </c>
      <c r="AP21" s="11">
        <v>0.19850000000000001</v>
      </c>
      <c r="AQ21" s="11">
        <v>4.0000000000000002E-4</v>
      </c>
      <c r="AR21" s="11">
        <v>5.9728000000000003</v>
      </c>
      <c r="AS21" s="11">
        <v>1.6500000000000001E-2</v>
      </c>
      <c r="AT21" s="11">
        <v>0.1019</v>
      </c>
      <c r="AU21" s="11">
        <v>2.9999999999999997E-4</v>
      </c>
      <c r="AV21" s="11">
        <v>23.992799999999999</v>
      </c>
      <c r="AW21" s="11">
        <v>3.95E-2</v>
      </c>
      <c r="AX21" s="11">
        <v>0.31819999999999998</v>
      </c>
      <c r="AY21" s="11">
        <v>5.0000000000000001E-4</v>
      </c>
      <c r="AZ21" s="11">
        <v>0.2316624733888136</v>
      </c>
      <c r="BA21" s="11">
        <v>3.1226692836113834</v>
      </c>
      <c r="BB21" s="11">
        <v>0.51487741014044275</v>
      </c>
      <c r="BC21" s="11">
        <v>0.3526247147049234</v>
      </c>
      <c r="BD21" s="11">
        <v>0.17406134094686987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0.25580000000000003</v>
      </c>
      <c r="BJ21" s="4"/>
      <c r="BK21" s="4">
        <f>DAVERAGE(PlotSort2,"PhxRedEdge",$BO$31:$BO$32)</f>
        <v>0.27239999999999998</v>
      </c>
      <c r="BL21" s="4"/>
      <c r="BM21" s="4">
        <f>DAVERAGE(PlotSort2,"TMRed",$BO$31:$BO$32)</f>
        <v>0.25359999999999999</v>
      </c>
      <c r="BN21" s="4"/>
      <c r="BO21" s="4">
        <f>DAVERAGE(PlotSort2,"TMNIR",$BO$31:$BO$32)</f>
        <v>0.3075</v>
      </c>
      <c r="BP21" s="4"/>
      <c r="BQ21" s="4">
        <f>DAVERAGE(PlotSort2,"NDRE",$BO$31:$BO$32)</f>
        <v>6.0527677185721711E-2</v>
      </c>
      <c r="BR21" s="4"/>
      <c r="BS21" s="4">
        <f>DAVERAGE(PlotSort2,"rvi",$BO$31:$BO$32)</f>
        <v>1.2125394321766563</v>
      </c>
      <c r="BT21" s="4"/>
      <c r="BU21" s="17">
        <f>DAVERAGE(PlotSort2,"ndvi",$BO$31:$BO$32)</f>
        <v>9.6061308144715751E-2</v>
      </c>
      <c r="BV21" s="4"/>
      <c r="BW21" s="17">
        <f>DAVERAGE(PlotSort2,"SAVI",$BO$31:$BO$32)</f>
        <v>7.6194515125812851E-2</v>
      </c>
      <c r="BX21" s="4"/>
      <c r="BY21" s="17">
        <f>DAVERAGE(PlotSort2,"CCCI",$BO$31:$BO$32)</f>
        <v>0.69196751339765972</v>
      </c>
      <c r="BZ21" s="4"/>
    </row>
    <row r="22" spans="2:78" ht="13.5" customHeight="1" x14ac:dyDescent="0.2">
      <c r="B22" s="10">
        <v>281</v>
      </c>
      <c r="C22" s="10">
        <v>10.589</v>
      </c>
      <c r="D22" s="10">
        <v>281.44121000000001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29.2</v>
      </c>
      <c r="Q22" s="24">
        <v>1.59</v>
      </c>
      <c r="R22" s="24">
        <v>2.46</v>
      </c>
      <c r="S22" s="24">
        <v>45.62</v>
      </c>
      <c r="T22" s="24">
        <v>143.88</v>
      </c>
      <c r="U22" s="10">
        <v>1</v>
      </c>
      <c r="V22" s="10">
        <v>0</v>
      </c>
      <c r="W22" s="10">
        <v>0</v>
      </c>
      <c r="X22" s="10">
        <v>1</v>
      </c>
      <c r="Y22" s="10">
        <v>1</v>
      </c>
      <c r="Z22" s="10">
        <v>1</v>
      </c>
      <c r="AA22" s="10">
        <v>360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3.2147000000000001</v>
      </c>
      <c r="AK22" s="10">
        <v>7.1000000000000004E-3</v>
      </c>
      <c r="AL22" s="11">
        <v>0.1045</v>
      </c>
      <c r="AM22" s="11">
        <v>2.0000000000000001E-4</v>
      </c>
      <c r="AN22" s="11">
        <v>2.1533000000000002</v>
      </c>
      <c r="AO22" s="11">
        <v>6.6E-3</v>
      </c>
      <c r="AP22" s="11">
        <v>0.1933</v>
      </c>
      <c r="AQ22" s="11">
        <v>5.9999999999999995E-4</v>
      </c>
      <c r="AR22" s="11">
        <v>6.0792000000000002</v>
      </c>
      <c r="AS22" s="11">
        <v>3.5299999999999998E-2</v>
      </c>
      <c r="AT22" s="11">
        <v>0.1036</v>
      </c>
      <c r="AU22" s="11">
        <v>5.9999999999999995E-4</v>
      </c>
      <c r="AV22" s="11">
        <v>23.926200000000001</v>
      </c>
      <c r="AW22" s="11">
        <v>0.60940000000000005</v>
      </c>
      <c r="AX22" s="11">
        <v>0.317</v>
      </c>
      <c r="AY22" s="11">
        <v>8.0999999999999996E-3</v>
      </c>
      <c r="AZ22" s="11">
        <v>0.24240642759161279</v>
      </c>
      <c r="BA22" s="11">
        <v>3.0598455598455598</v>
      </c>
      <c r="BB22" s="11">
        <v>0.50737042320494541</v>
      </c>
      <c r="BC22" s="11">
        <v>0.34770801651097116</v>
      </c>
      <c r="BD22" s="11">
        <v>0.29454935506103441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0.34575</v>
      </c>
      <c r="BJ22" s="4">
        <f>DSTDEV(PlotSort2,"PhxRed",$BP$31:$BP$32)/SQRT($BH22)</f>
        <v>1.3500000000000176E-3</v>
      </c>
      <c r="BK22" s="4">
        <f>DAVERAGE(PlotSort2,"PhxRedEdge",$BP$31:$BP$32)</f>
        <v>0.37164999999999998</v>
      </c>
      <c r="BL22" s="4">
        <f>DSTDEV(PlotSort2,"PhxRedEdge",$BP$31:$BP$32)/SQRT($BH22)</f>
        <v>1.5499999999999958E-3</v>
      </c>
      <c r="BM22" s="4">
        <f>DAVERAGE(PlotSort2,"TMRed",$BP$31:$BP$32)</f>
        <v>0.33999999999999997</v>
      </c>
      <c r="BN22" s="4">
        <f>DSTDEV(PlotSort2,"TMRed",$BP$31:$BP$32)/SQRT($BH22)</f>
        <v>1.6000000000000181E-3</v>
      </c>
      <c r="BO22" s="4">
        <f>DAVERAGE(PlotSort2,"TMNIR",$BP$31:$BP$32)</f>
        <v>0.40664999999999996</v>
      </c>
      <c r="BP22" s="4">
        <f>DSTDEV(PlotSort2,"TMNIR",$BP$31:$BP$32)/SQRT($BH22)</f>
        <v>2.349999999999991E-3</v>
      </c>
      <c r="BQ22" s="4">
        <f>DAVERAGE(PlotSort2,"NDRE",$BP$31:$BP$32)</f>
        <v>4.4965784416067425E-2</v>
      </c>
      <c r="BR22" s="4">
        <f>DSTDEV(PlotSort2,"NDRE",$BP$31:$BP$32)/SQRT($BH22)</f>
        <v>8.0256127557154142E-4</v>
      </c>
      <c r="BS22" s="4">
        <f>DAVERAGE(PlotSort2,"rvi",$BP$31:$BP$32)</f>
        <v>1.1960233721438813</v>
      </c>
      <c r="BT22" s="4">
        <f>DSTDEV(PlotSort2,"rvi",$BP$31:$BP$32)/SQRT($BH22)</f>
        <v>1.2834194252051567E-3</v>
      </c>
      <c r="BU22" s="17">
        <f>DAVERAGE(PlotSort2,"ndvi",$BP$31:$BP$32)</f>
        <v>8.9262569568240191E-2</v>
      </c>
      <c r="BV22" s="4">
        <f>DSTDEV(PlotSort2,"ndvi",$BP$31:$BP$32)/SQRT($BH22)</f>
        <v>5.3226123378481E-4</v>
      </c>
      <c r="BW22" s="17">
        <f>DAVERAGE(PlotSort2,"SAVI",$BP$31:$BP$32)</f>
        <v>8.0192868170039455E-2</v>
      </c>
      <c r="BX22" s="4">
        <f>DSTDEV(PlotSort2,"SAVI",$BP$31:$BP$32)/SQRT($BH22)</f>
        <v>6.4832805577211272E-4</v>
      </c>
      <c r="BY22" s="17">
        <f>DAVERAGE(PlotSort2,"CCCI",$BP$31:$BP$32)</f>
        <v>0.45852111825387343</v>
      </c>
      <c r="BZ22" s="4">
        <f>DSTDEV(PlotSort2,"CCCI",$BP$31:$BP$32)/SQRT($BH22)</f>
        <v>1.0435257587793205E-2</v>
      </c>
    </row>
    <row r="23" spans="2:78" ht="13.5" customHeight="1" x14ac:dyDescent="0.2">
      <c r="B23" s="10">
        <v>281</v>
      </c>
      <c r="C23" s="10">
        <v>10.597</v>
      </c>
      <c r="D23" s="10">
        <v>281.44153999999997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29.2</v>
      </c>
      <c r="Q23" s="24">
        <v>1.59</v>
      </c>
      <c r="R23" s="24">
        <v>2.46</v>
      </c>
      <c r="S23" s="24">
        <v>45.56</v>
      </c>
      <c r="T23" s="24">
        <v>144.03</v>
      </c>
      <c r="U23" s="10">
        <v>1</v>
      </c>
      <c r="V23" s="10">
        <v>0</v>
      </c>
      <c r="W23" s="10">
        <v>0</v>
      </c>
      <c r="X23" s="10">
        <v>1</v>
      </c>
      <c r="Y23" s="10">
        <v>1</v>
      </c>
      <c r="Z23" s="10">
        <v>1</v>
      </c>
      <c r="AA23" s="10">
        <v>360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2.7799</v>
      </c>
      <c r="AK23" s="10">
        <v>0.1305</v>
      </c>
      <c r="AL23" s="11">
        <v>9.0200000000000002E-2</v>
      </c>
      <c r="AM23" s="11">
        <v>4.1999999999999997E-3</v>
      </c>
      <c r="AN23" s="11">
        <v>2.1379000000000001</v>
      </c>
      <c r="AO23" s="11">
        <v>8.1000000000000003E-2</v>
      </c>
      <c r="AP23" s="11">
        <v>0.19170000000000001</v>
      </c>
      <c r="AQ23" s="11">
        <v>7.3000000000000001E-3</v>
      </c>
      <c r="AR23" s="11">
        <v>5.2786</v>
      </c>
      <c r="AS23" s="11">
        <v>0.2762</v>
      </c>
      <c r="AT23" s="11">
        <v>8.9899999999999994E-2</v>
      </c>
      <c r="AU23" s="11">
        <v>4.7000000000000002E-3</v>
      </c>
      <c r="AV23" s="11">
        <v>24.165400000000002</v>
      </c>
      <c r="AW23" s="11">
        <v>7.9000000000000001E-2</v>
      </c>
      <c r="AX23" s="11">
        <v>0.31990000000000002</v>
      </c>
      <c r="AY23" s="11">
        <v>1E-3</v>
      </c>
      <c r="AZ23" s="11">
        <v>0.25058639562157936</v>
      </c>
      <c r="BA23" s="11">
        <v>3.5583982202447166</v>
      </c>
      <c r="BB23" s="11">
        <v>0.56124938994631535</v>
      </c>
      <c r="BC23" s="11">
        <v>0.37920422070784793</v>
      </c>
      <c r="BD23" s="11">
        <v>0.15066035869483496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0.30545</v>
      </c>
      <c r="BJ23" s="4">
        <f>DSTDEV(PlotSort2,"PhxRed",$BQ$31:$BQ$32)/SQRT($BH23)</f>
        <v>1.3500000000000176E-3</v>
      </c>
      <c r="BK23" s="4">
        <f>DAVERAGE(PlotSort2,"PhxRedEdge",$BQ$31:$BQ$32)</f>
        <v>0.34335000000000004</v>
      </c>
      <c r="BL23" s="4">
        <f>DSTDEV(PlotSort2,"PhxRedEdge",$BQ$31:$BQ$32)/SQRT($BH23)</f>
        <v>1.2500000000000011E-3</v>
      </c>
      <c r="BM23" s="4">
        <f>DAVERAGE(PlotSort2,"TMRed",$BQ$31:$BQ$32)</f>
        <v>0.30305000000000004</v>
      </c>
      <c r="BN23" s="4">
        <f>DSTDEV(PlotSort2,"TMRed",$BQ$31:$BQ$32)/SQRT($BH23)</f>
        <v>1.6500000000000124E-3</v>
      </c>
      <c r="BO23" s="4">
        <f>DAVERAGE(PlotSort2,"TMNIR",$BQ$31:$BQ$32)</f>
        <v>0.37895000000000001</v>
      </c>
      <c r="BP23" s="4">
        <f>DSTDEV(PlotSort2,"TMNIR",$BQ$31:$BQ$32)/SQRT($BH23)</f>
        <v>8.500000000000173E-4</v>
      </c>
      <c r="BQ23" s="4">
        <f>DAVERAGE(PlotSort2,"NDRE",$BQ$31:$BQ$32)</f>
        <v>4.9289026561889743E-2</v>
      </c>
      <c r="BR23" s="4">
        <f>DSTDEV(PlotSort2,"NDRE",$BQ$31:$BQ$32)/SQRT($BH23)</f>
        <v>6.9708840617465836E-4</v>
      </c>
      <c r="BS23" s="4">
        <f>DAVERAGE(PlotSort2,"rvi",$BQ$31:$BQ$32)</f>
        <v>1.2504755185787624</v>
      </c>
      <c r="BT23" s="4">
        <f>DSTDEV(PlotSort2,"rvi",$BQ$31:$BQ$32)/SQRT($BH23)</f>
        <v>4.0035789660286536E-3</v>
      </c>
      <c r="BU23" s="17">
        <f>DAVERAGE(PlotSort2,"ndvi",$BQ$31:$BQ$32)</f>
        <v>0.11129611802602674</v>
      </c>
      <c r="BV23" s="4">
        <f>DSTDEV(PlotSort2,"ndvi",$BQ$31:$BQ$32)/SQRT($BH23)</f>
        <v>1.5809975000954032E-3</v>
      </c>
      <c r="BW23" s="17">
        <f>DAVERAGE(PlotSort2,"SAVI",$BQ$31:$BQ$32)</f>
        <v>9.6322375118346321E-2</v>
      </c>
      <c r="BX23" s="4">
        <f>DSTDEV(PlotSort2,"SAVI",$BQ$31:$BQ$32)/SQRT($BH23)</f>
        <v>1.2189559541420092E-3</v>
      </c>
      <c r="BY23" s="17">
        <f>DAVERAGE(PlotSort2,"CCCI",$BQ$31:$BQ$32)</f>
        <v>0.3270459078534575</v>
      </c>
      <c r="BZ23" s="4">
        <f>DSTDEV(PlotSort2,"CCCI",$BQ$31:$BQ$32)/SQRT($BH23)</f>
        <v>1.6497589110947009E-3</v>
      </c>
    </row>
    <row r="24" spans="2:78" ht="13.5" customHeight="1" x14ac:dyDescent="0.2">
      <c r="B24" s="10">
        <v>281</v>
      </c>
      <c r="C24" s="10">
        <v>10.603999999999999</v>
      </c>
      <c r="D24" s="10">
        <v>281.44182999999998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29.2</v>
      </c>
      <c r="Q24" s="24">
        <v>1.59</v>
      </c>
      <c r="R24" s="24">
        <v>2.46</v>
      </c>
      <c r="S24" s="24">
        <v>45.51</v>
      </c>
      <c r="T24" s="24">
        <v>144.16</v>
      </c>
      <c r="U24" s="10">
        <v>1</v>
      </c>
      <c r="V24" s="10">
        <v>0</v>
      </c>
      <c r="W24" s="10">
        <v>0</v>
      </c>
      <c r="X24" s="10">
        <v>1</v>
      </c>
      <c r="Y24" s="10">
        <v>1</v>
      </c>
      <c r="Z24" s="10">
        <v>1</v>
      </c>
      <c r="AA24" s="10">
        <v>360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3.5670000000000002</v>
      </c>
      <c r="AK24" s="10">
        <v>0.36499999999999999</v>
      </c>
      <c r="AL24" s="11">
        <v>0.1157</v>
      </c>
      <c r="AM24" s="11">
        <v>1.18E-2</v>
      </c>
      <c r="AN24" s="11">
        <v>2.3104</v>
      </c>
      <c r="AO24" s="11">
        <v>0.12939999999999999</v>
      </c>
      <c r="AP24" s="11">
        <v>0.2069</v>
      </c>
      <c r="AQ24" s="11">
        <v>1.1599999999999999E-2</v>
      </c>
      <c r="AR24" s="11">
        <v>6.7702999999999998</v>
      </c>
      <c r="AS24" s="11">
        <v>0.62090000000000001</v>
      </c>
      <c r="AT24" s="11">
        <v>0.11509999999999999</v>
      </c>
      <c r="AU24" s="11">
        <v>1.06E-2</v>
      </c>
      <c r="AV24" s="11">
        <v>24.656300000000002</v>
      </c>
      <c r="AW24" s="11">
        <v>1.1149</v>
      </c>
      <c r="AX24" s="11">
        <v>0.3261</v>
      </c>
      <c r="AY24" s="11">
        <v>1.47E-2</v>
      </c>
      <c r="AZ24" s="11">
        <v>0.22363977485928704</v>
      </c>
      <c r="BA24" s="11">
        <v>2.8331885317115555</v>
      </c>
      <c r="BB24" s="11">
        <v>0.47824116047144161</v>
      </c>
      <c r="BC24" s="11">
        <v>0.33627284317892053</v>
      </c>
      <c r="BD24" s="11">
        <v>0.25559818880519036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0.68049999999999999</v>
      </c>
      <c r="BJ24" s="4"/>
      <c r="BK24" s="4">
        <f>DAVERAGE(PlotSort2,"PhxRedEdge",$BR$31:$BR$32)</f>
        <v>0.67349999999999999</v>
      </c>
      <c r="BL24" s="4"/>
      <c r="BM24" s="4">
        <f>DAVERAGE(PlotSort2,"TMRed",$BR$31:$BR$32)</f>
        <v>0.68250000000000011</v>
      </c>
      <c r="BN24" s="4"/>
      <c r="BO24" s="4">
        <f>DAVERAGE(PlotSort2,"TMNIR",$BR$31:$BR$32)</f>
        <v>0.65590000000000004</v>
      </c>
      <c r="BP24" s="4"/>
      <c r="BQ24" s="4">
        <f>DAVERAGE(PlotSort2,"NDRE",$BR$31:$BR$32)</f>
        <v>-1.3239055212877951E-2</v>
      </c>
      <c r="BR24" s="4"/>
      <c r="BS24" s="4">
        <f>DAVERAGE(PlotSort2,"rvi",$BR$31:$BR$32)</f>
        <v>24.025641025641026</v>
      </c>
      <c r="BT24" s="4"/>
      <c r="BU24" s="17">
        <f>DAVERAGE(PlotSort2,"ndvi",$BR$31:$BR$32)</f>
        <v>-1.9874476987447751E-2</v>
      </c>
      <c r="BV24" s="4"/>
      <c r="BW24" s="17">
        <f>DAVERAGE(PlotSort2,"SAVI",$BR$31:$BR$32)</f>
        <v>-2.1703655352480471E-2</v>
      </c>
      <c r="BX24" s="4"/>
      <c r="BY24" s="17">
        <f>DAVERAGE(PlotSort2,"CCCI",$BR$31:$BR$32)</f>
        <v>0.40982926960192362</v>
      </c>
      <c r="BZ24" s="4"/>
    </row>
    <row r="25" spans="2:78" ht="13.5" customHeight="1" x14ac:dyDescent="0.2">
      <c r="B25" s="10">
        <v>281</v>
      </c>
      <c r="C25" s="10">
        <v>10.612</v>
      </c>
      <c r="D25" s="10">
        <v>281.44216999999998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29.2</v>
      </c>
      <c r="Q25" s="24">
        <v>1.59</v>
      </c>
      <c r="R25" s="24">
        <v>2.46</v>
      </c>
      <c r="S25" s="24">
        <v>45.45</v>
      </c>
      <c r="T25" s="24">
        <v>144.30000000000001</v>
      </c>
      <c r="U25" s="10">
        <v>1</v>
      </c>
      <c r="V25" s="10">
        <v>0</v>
      </c>
      <c r="W25" s="10">
        <v>0</v>
      </c>
      <c r="X25" s="10">
        <v>1</v>
      </c>
      <c r="Y25" s="10">
        <v>1</v>
      </c>
      <c r="Z25" s="10">
        <v>1</v>
      </c>
      <c r="AA25" s="10">
        <v>360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3.3557999999999999</v>
      </c>
      <c r="AK25" s="10">
        <v>0.32440000000000002</v>
      </c>
      <c r="AL25" s="11">
        <v>0.1087</v>
      </c>
      <c r="AM25" s="11">
        <v>1.0500000000000001E-2</v>
      </c>
      <c r="AN25" s="11">
        <v>2.286</v>
      </c>
      <c r="AO25" s="11">
        <v>2.1700000000000001E-2</v>
      </c>
      <c r="AP25" s="11">
        <v>0.20449999999999999</v>
      </c>
      <c r="AQ25" s="11">
        <v>1.9E-3</v>
      </c>
      <c r="AR25" s="11">
        <v>6.3442999999999996</v>
      </c>
      <c r="AS25" s="11">
        <v>0.51759999999999995</v>
      </c>
      <c r="AT25" s="11">
        <v>0.10780000000000001</v>
      </c>
      <c r="AU25" s="11">
        <v>8.8000000000000005E-3</v>
      </c>
      <c r="AV25" s="11">
        <v>25.298999999999999</v>
      </c>
      <c r="AW25" s="11">
        <v>0.73009999999999997</v>
      </c>
      <c r="AX25" s="11">
        <v>0.3342</v>
      </c>
      <c r="AY25" s="11">
        <v>9.5999999999999992E-3</v>
      </c>
      <c r="AZ25" s="11">
        <v>0.24076480415815857</v>
      </c>
      <c r="BA25" s="11">
        <v>3.1001855287569571</v>
      </c>
      <c r="BB25" s="11">
        <v>0.5122171945701357</v>
      </c>
      <c r="BC25" s="11">
        <v>0.36050955414012742</v>
      </c>
      <c r="BD25" s="11">
        <v>0.26082589751769147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1.0027333333333333</v>
      </c>
      <c r="BJ25" s="4">
        <f>DSTDEV(PlotSort2,"PhxRed",$BS$31:$BS$32)/SQRT($BH25)</f>
        <v>2.2835158077938338E-3</v>
      </c>
      <c r="BK25" s="4">
        <f>DAVERAGE(PlotSort2,"PhxRedEdge",$BS$31:$BS$32)</f>
        <v>1.0025666666666666</v>
      </c>
      <c r="BL25" s="4">
        <f>DSTDEV(PlotSort2,"PhxRedEdge",$BS$31:$BS$32)/SQRT($BH25)</f>
        <v>2.3132468763863E-3</v>
      </c>
      <c r="BM25" s="4">
        <f>DAVERAGE(PlotSort2,"TMRed",$BS$31:$BS$32)</f>
        <v>1.0027333333333333</v>
      </c>
      <c r="BN25" s="4">
        <f>DSTDEV(PlotSort2,"TMRed",$BS$31:$BS$32)/SQRT($BH25)</f>
        <v>2.2835158077938338E-3</v>
      </c>
      <c r="BO25" s="4">
        <f>DAVERAGE(PlotSort2,"TMNIR",$BS$31:$BS$32)</f>
        <v>1.0025666666666666</v>
      </c>
      <c r="BP25" s="4">
        <f>DSTDEV(PlotSort2,"TMNIR",$BS$31:$BS$32)/SQRT($BH25)</f>
        <v>2.3132468763863E-3</v>
      </c>
      <c r="BQ25" s="4">
        <f>DAVERAGE(PlotSort2,"NDRE",$BS$31:$BS$32)</f>
        <v>0.74262370309836578</v>
      </c>
      <c r="BR25" s="4">
        <f>DSTDEV(PlotSort2,"NDRE",$BS$31:$BS$32)/SQRT($BH25)</f>
        <v>6.0734307353457946E-4</v>
      </c>
      <c r="BS25" s="4">
        <f>DAVERAGE(PlotSort2,"rvi",$BS$31:$BS$32)</f>
        <v>1.2863227831031376</v>
      </c>
      <c r="BT25" s="4">
        <f>DSTDEV(PlotSort2,"rvi",$BS$31:$BS$32)/SQRT($BH25)</f>
        <v>1.3493303486905145E-3</v>
      </c>
      <c r="BU25" s="17">
        <f>DAVERAGE(PlotSort2,"ndvi",$BS$31:$BS$32)</f>
        <v>0.12523226937663492</v>
      </c>
      <c r="BV25" s="4">
        <f>DSTDEV(PlotSort2,"ndvi",$BS$31:$BS$32)/SQRT($BH25)</f>
        <v>5.1597729708942406E-4</v>
      </c>
      <c r="BW25" s="17">
        <f>DAVERAGE(PlotSort2,"SAVI",$BS$31:$BS$32)</f>
        <v>0.18715934843172696</v>
      </c>
      <c r="BX25" s="4">
        <f>DSTDEV(PlotSort2,"SAVI",$BS$31:$BS$32)/SQRT($BH25)</f>
        <v>7.6002670840869002E-4</v>
      </c>
      <c r="BY25" s="17">
        <f>DAVERAGE(PlotSort2,"CCCI",$BS$31:$BS$32)</f>
        <v>12.516195615968927</v>
      </c>
      <c r="BZ25" s="4">
        <f>DSTDEV(PlotSort2,"CCCI",$BS$31:$BS$32)/SQRT($BH25)</f>
        <v>1.3880343594602718E-2</v>
      </c>
    </row>
    <row r="26" spans="2:78" ht="13.5" customHeight="1" x14ac:dyDescent="0.2">
      <c r="B26" s="10">
        <v>281</v>
      </c>
      <c r="C26" s="10">
        <v>10.837999999999999</v>
      </c>
      <c r="D26" s="10">
        <v>281.45157999999998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29.2</v>
      </c>
      <c r="Q26" s="24">
        <v>1.59</v>
      </c>
      <c r="R26" s="24">
        <v>2.46</v>
      </c>
      <c r="S26" s="24">
        <v>43.89</v>
      </c>
      <c r="T26" s="24">
        <v>148.55000000000001</v>
      </c>
      <c r="U26" s="10">
        <v>1</v>
      </c>
      <c r="V26" s="10">
        <v>0</v>
      </c>
      <c r="W26" s="10">
        <v>0</v>
      </c>
      <c r="X26" s="10">
        <v>1</v>
      </c>
      <c r="Y26" s="10">
        <v>1</v>
      </c>
      <c r="Z26" s="10">
        <v>1</v>
      </c>
      <c r="AA26" s="10">
        <v>360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4.1364000000000001</v>
      </c>
      <c r="AK26" s="10">
        <v>0.1827</v>
      </c>
      <c r="AL26" s="11">
        <v>0.13039999999999999</v>
      </c>
      <c r="AM26" s="11">
        <v>5.7999999999999996E-3</v>
      </c>
      <c r="AN26" s="11">
        <v>2.4933000000000001</v>
      </c>
      <c r="AO26" s="11">
        <v>0.1052</v>
      </c>
      <c r="AP26" s="11">
        <v>0.2162</v>
      </c>
      <c r="AQ26" s="11">
        <v>9.1000000000000004E-3</v>
      </c>
      <c r="AR26" s="11">
        <v>7.8726000000000003</v>
      </c>
      <c r="AS26" s="11">
        <v>0.19359999999999999</v>
      </c>
      <c r="AT26" s="11">
        <v>0.13</v>
      </c>
      <c r="AU26" s="11">
        <v>3.2000000000000002E-3</v>
      </c>
      <c r="AV26" s="11">
        <v>26.079000000000001</v>
      </c>
      <c r="AW26" s="11">
        <v>0.62819999999999998</v>
      </c>
      <c r="AX26" s="11">
        <v>0.33500000000000002</v>
      </c>
      <c r="AY26" s="11">
        <v>8.0999999999999996E-3</v>
      </c>
      <c r="AZ26" s="11">
        <v>0.21552975326560234</v>
      </c>
      <c r="BA26" s="11">
        <v>2.5769230769230771</v>
      </c>
      <c r="BB26" s="11">
        <v>0.44086021505376344</v>
      </c>
      <c r="BC26" s="11">
        <v>0.31865284974093266</v>
      </c>
      <c r="BD26" s="11">
        <v>0.34880978812985991</v>
      </c>
      <c r="BE26" s="27"/>
    </row>
    <row r="27" spans="2:78" ht="13.5" customHeight="1" x14ac:dyDescent="0.2">
      <c r="B27" s="10">
        <v>281</v>
      </c>
      <c r="C27" s="10">
        <v>10.83</v>
      </c>
      <c r="D27" s="10">
        <v>281.45125000000002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29.2</v>
      </c>
      <c r="Q27" s="24">
        <v>1.59</v>
      </c>
      <c r="R27" s="24">
        <v>2.46</v>
      </c>
      <c r="S27" s="24">
        <v>43.94</v>
      </c>
      <c r="T27" s="24">
        <v>148.38999999999999</v>
      </c>
      <c r="U27" s="10">
        <v>1</v>
      </c>
      <c r="V27" s="10">
        <v>0</v>
      </c>
      <c r="W27" s="10">
        <v>0</v>
      </c>
      <c r="X27" s="10">
        <v>1</v>
      </c>
      <c r="Y27" s="10">
        <v>1</v>
      </c>
      <c r="Z27" s="10">
        <v>1</v>
      </c>
      <c r="AA27" s="10">
        <v>360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4.3959999999999999</v>
      </c>
      <c r="AK27" s="10">
        <v>6.0900000000000003E-2</v>
      </c>
      <c r="AL27" s="11">
        <v>0.13869999999999999</v>
      </c>
      <c r="AM27" s="11">
        <v>1.9E-3</v>
      </c>
      <c r="AN27" s="11">
        <v>2.6484999999999999</v>
      </c>
      <c r="AO27" s="11">
        <v>8.8000000000000005E-3</v>
      </c>
      <c r="AP27" s="11">
        <v>0.22989999999999999</v>
      </c>
      <c r="AQ27" s="11">
        <v>8.0000000000000004E-4</v>
      </c>
      <c r="AR27" s="11">
        <v>8.1399000000000008</v>
      </c>
      <c r="AS27" s="11">
        <v>0.2266</v>
      </c>
      <c r="AT27" s="11">
        <v>0.13450000000000001</v>
      </c>
      <c r="AU27" s="11">
        <v>3.7000000000000002E-3</v>
      </c>
      <c r="AV27" s="11">
        <v>26.6219</v>
      </c>
      <c r="AW27" s="11">
        <v>0.57199999999999995</v>
      </c>
      <c r="AX27" s="11">
        <v>0.34229999999999999</v>
      </c>
      <c r="AY27" s="11">
        <v>7.4000000000000003E-3</v>
      </c>
      <c r="AZ27" s="11">
        <v>0.1964348130024467</v>
      </c>
      <c r="BA27" s="11">
        <v>2.5449814126394048</v>
      </c>
      <c r="BB27" s="11">
        <v>0.43582214765100669</v>
      </c>
      <c r="BC27" s="11">
        <v>0.3191031941031941</v>
      </c>
      <c r="BD27" s="11">
        <v>0.19384674902441937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0.20965</v>
      </c>
      <c r="BJ27" s="4">
        <f>DSTDEV(PlotSort2,"PhxRed",$BT$31:$BT$32)/SQRT($BH27)</f>
        <v>2.4500000000000073E-3</v>
      </c>
      <c r="BK27" s="4">
        <f>DAVERAGE(PlotSort2,"PhxRedEdge",$BT$31:$BT$32)</f>
        <v>0.29385</v>
      </c>
      <c r="BL27" s="4">
        <f>DSTDEV(PlotSort2,"PhxRedEdge",$BT$31:$BT$32)/SQRT($BH27)</f>
        <v>3.5499999999999972E-3</v>
      </c>
      <c r="BM27" s="4">
        <f>DAVERAGE(PlotSort2,"TMRed",$BT$31:$BT$32)</f>
        <v>0.20619999999999999</v>
      </c>
      <c r="BN27" s="4">
        <f>DSTDEV(PlotSort2,"TMRed",$BT$31:$BT$32)/SQRT($BH27)</f>
        <v>1.7999999999999958E-3</v>
      </c>
      <c r="BO27" s="4">
        <f>DAVERAGE(PlotSort2,"TMNIR",$BT$31:$BT$32)</f>
        <v>0.40395000000000003</v>
      </c>
      <c r="BP27" s="4">
        <f>DSTDEV(PlotSort2,"TMNIR",$BT$31:$BT$32)/SQRT($BH27)</f>
        <v>3.4499999999999804E-3</v>
      </c>
      <c r="BQ27" s="4">
        <f>DAVERAGE(PlotSort2,"NDRE",$BT$31:$BT$32)</f>
        <v>0.15779891645475774</v>
      </c>
      <c r="BR27" s="4">
        <f>DSTDEV(PlotSort2,"NDRE",$BT$31:$BT$32)/SQRT($BH27)</f>
        <v>1.726271732850837E-3</v>
      </c>
      <c r="BS27" s="4">
        <f>DAVERAGE(PlotSort2,"rvi",$BT$31:$BT$32)</f>
        <v>1.9590235962667468</v>
      </c>
      <c r="BT27" s="4">
        <f>DSTDEV(PlotSort2,"rvi",$BT$31:$BT$32)/SQRT($BH27)</f>
        <v>3.6975011290085735E-4</v>
      </c>
      <c r="BU27" s="17">
        <f>DAVERAGE(PlotSort2,"ndvi",$BT$31:$BT$32)</f>
        <v>0.32410135770741955</v>
      </c>
      <c r="BV27" s="4">
        <f>DSTDEV(PlotSort2,"ndvi",$BT$31:$BT$32)/SQRT($BH27)</f>
        <v>8.4458129908981925E-5</v>
      </c>
      <c r="BW27" s="17">
        <f>DAVERAGE(PlotSort2,"SAVI",$BT$31:$BT$32)</f>
        <v>0.26718905480993249</v>
      </c>
      <c r="BX27" s="4">
        <f>DSTDEV(PlotSort2,"SAVI",$BT$31:$BT$32)/SQRT($BH27)</f>
        <v>9.6586719114341579E-4</v>
      </c>
      <c r="BY27" s="17">
        <f>DAVERAGE(PlotSort2,"CCCI",$BT$31:$BT$32)</f>
        <v>0.35724310410627952</v>
      </c>
      <c r="BZ27" s="4">
        <f>DSTDEV(PlotSort2,"CCCI",$BT$31:$BT$32)/SQRT($BH27)</f>
        <v>1.8977598731589718E-2</v>
      </c>
    </row>
    <row r="28" spans="2:78" ht="13.5" customHeight="1" x14ac:dyDescent="0.2">
      <c r="B28" s="10">
        <v>281</v>
      </c>
      <c r="C28" s="10">
        <v>10.823</v>
      </c>
      <c r="D28" s="10">
        <v>281.45096000000001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29.2</v>
      </c>
      <c r="Q28" s="24">
        <v>1.59</v>
      </c>
      <c r="R28" s="24">
        <v>2.46</v>
      </c>
      <c r="S28" s="24">
        <v>43.98</v>
      </c>
      <c r="T28" s="24">
        <v>148.26</v>
      </c>
      <c r="U28" s="10">
        <v>1</v>
      </c>
      <c r="V28" s="10">
        <v>0</v>
      </c>
      <c r="W28" s="10">
        <v>0</v>
      </c>
      <c r="X28" s="10">
        <v>1</v>
      </c>
      <c r="Y28" s="10">
        <v>1</v>
      </c>
      <c r="Z28" s="10">
        <v>1</v>
      </c>
      <c r="AA28" s="10">
        <v>360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4.3120000000000003</v>
      </c>
      <c r="AK28" s="10">
        <v>7.2400000000000006E-2</v>
      </c>
      <c r="AL28" s="11">
        <v>0.1361</v>
      </c>
      <c r="AM28" s="11">
        <v>2.3E-3</v>
      </c>
      <c r="AN28" s="11">
        <v>2.5543</v>
      </c>
      <c r="AO28" s="11">
        <v>0.1244</v>
      </c>
      <c r="AP28" s="11">
        <v>0.22189999999999999</v>
      </c>
      <c r="AQ28" s="11">
        <v>1.0800000000000001E-2</v>
      </c>
      <c r="AR28" s="11">
        <v>8.1585999999999999</v>
      </c>
      <c r="AS28" s="11">
        <v>2.9899999999999999E-2</v>
      </c>
      <c r="AT28" s="11">
        <v>0.13500000000000001</v>
      </c>
      <c r="AU28" s="11">
        <v>5.0000000000000001E-4</v>
      </c>
      <c r="AV28" s="11">
        <v>25.864799999999999</v>
      </c>
      <c r="AW28" s="11">
        <v>1.0837000000000001</v>
      </c>
      <c r="AX28" s="11">
        <v>0.33289999999999997</v>
      </c>
      <c r="AY28" s="11">
        <v>1.3899999999999999E-2</v>
      </c>
      <c r="AZ28" s="11">
        <v>0.20007209805335255</v>
      </c>
      <c r="BA28" s="11">
        <v>2.4659259259259256</v>
      </c>
      <c r="BB28" s="11">
        <v>0.42295362256892494</v>
      </c>
      <c r="BC28" s="11">
        <v>0.30669490649860515</v>
      </c>
      <c r="BD28" s="11">
        <v>0.28691602762603408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0.15460000000000002</v>
      </c>
      <c r="BJ28" s="4">
        <f>DSTDEV(PlotSort2,"PhxRed",$BU$31:$BU$32)/SQRT($BH28)</f>
        <v>1.0400000000000006E-2</v>
      </c>
      <c r="BK28" s="4">
        <f>DAVERAGE(PlotSort2,"PhxRedEdge",$BU$31:$BU$32)</f>
        <v>0.24430000000000002</v>
      </c>
      <c r="BL28" s="4">
        <f>DSTDEV(PlotSort2,"PhxRedEdge",$BU$31:$BU$32)/SQRT($BH28)</f>
        <v>7.0000000000000053E-3</v>
      </c>
      <c r="BM28" s="4">
        <f>DAVERAGE(PlotSort2,"TMRed",$BU$31:$BU$32)</f>
        <v>0.1512</v>
      </c>
      <c r="BN28" s="4">
        <f>DSTDEV(PlotSort2,"TMRed",$BU$31:$BU$32)/SQRT($BH28)</f>
        <v>1.150000000000001E-2</v>
      </c>
      <c r="BO28" s="4">
        <f>DAVERAGE(PlotSort2,"TMNIR",$BU$31:$BU$32)</f>
        <v>0.36649999999999999</v>
      </c>
      <c r="BP28" s="4">
        <f>DSTDEV(PlotSort2,"TMNIR",$BU$31:$BU$32)/SQRT($BH28)</f>
        <v>6.0000000000000053E-3</v>
      </c>
      <c r="BQ28" s="4">
        <f>DAVERAGE(PlotSort2,"NDRE",$BU$31:$BU$32)</f>
        <v>0.20019101780805559</v>
      </c>
      <c r="BR28" s="4">
        <f>DSTDEV(PlotSort2,"NDRE",$BU$31:$BU$32)/SQRT($BH28)</f>
        <v>5.8979751661832336E-3</v>
      </c>
      <c r="BS28" s="4">
        <f>DAVERAGE(PlotSort2,"rvi",$BU$31:$BU$32)</f>
        <v>2.4350097825747419</v>
      </c>
      <c r="BT28" s="4">
        <f>DSTDEV(PlotSort2,"rvi",$BU$31:$BU$32)/SQRT($BH28)</f>
        <v>0.14551992393921664</v>
      </c>
      <c r="BU28" s="17">
        <f>DAVERAGE(PlotSort2,"ndvi",$BU$31:$BU$32)</f>
        <v>0.41671321008218531</v>
      </c>
      <c r="BV28" s="4">
        <f>DSTDEV(PlotSort2,"ndvi",$BU$31:$BU$32)/SQRT($BH28)</f>
        <v>2.4710220545563572E-2</v>
      </c>
      <c r="BW28" s="17">
        <f>DAVERAGE(PlotSort2,"SAVI",$BU$31:$BU$32)</f>
        <v>0.31756650022391192</v>
      </c>
      <c r="BX28" s="4">
        <f>DSTDEV(PlotSort2,"SAVI",$BU$31:$BU$32)/SQRT($BH28)</f>
        <v>1.3567273021439006E-2</v>
      </c>
      <c r="BY28" s="17">
        <f>DAVERAGE(PlotSort2,"CCCI",$BU$31:$BU$32)</f>
        <v>0.31993642222589869</v>
      </c>
      <c r="BZ28" s="4">
        <f>DSTDEV(PlotSort2,"CCCI",$BU$31:$BU$32)/SQRT($BH28)</f>
        <v>6.1276547478703827E-2</v>
      </c>
    </row>
    <row r="29" spans="2:78" ht="13.5" customHeight="1" x14ac:dyDescent="0.2">
      <c r="B29" s="10">
        <v>281</v>
      </c>
      <c r="C29" s="10">
        <v>10.816000000000001</v>
      </c>
      <c r="D29" s="10">
        <v>281.45067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29.2</v>
      </c>
      <c r="Q29" s="24">
        <v>1.59</v>
      </c>
      <c r="R29" s="24">
        <v>2.46</v>
      </c>
      <c r="S29" s="24">
        <v>44.03</v>
      </c>
      <c r="T29" s="24">
        <v>148.13</v>
      </c>
      <c r="U29" s="10">
        <v>1</v>
      </c>
      <c r="V29" s="10">
        <v>0</v>
      </c>
      <c r="W29" s="10">
        <v>0</v>
      </c>
      <c r="X29" s="10">
        <v>1</v>
      </c>
      <c r="Y29" s="10">
        <v>1</v>
      </c>
      <c r="Z29" s="10">
        <v>1</v>
      </c>
      <c r="AA29" s="10">
        <v>360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4.1755000000000004</v>
      </c>
      <c r="AK29" s="10">
        <v>0.22009999999999999</v>
      </c>
      <c r="AL29" s="11">
        <v>0.13189999999999999</v>
      </c>
      <c r="AM29" s="11">
        <v>7.0000000000000001E-3</v>
      </c>
      <c r="AN29" s="11">
        <v>2.6728000000000001</v>
      </c>
      <c r="AO29" s="11">
        <v>7.0499999999999993E-2</v>
      </c>
      <c r="AP29" s="11">
        <v>0.2324</v>
      </c>
      <c r="AQ29" s="11">
        <v>6.1000000000000004E-3</v>
      </c>
      <c r="AR29" s="11">
        <v>7.8913000000000002</v>
      </c>
      <c r="AS29" s="11">
        <v>0.5181</v>
      </c>
      <c r="AT29" s="11">
        <v>0.13059999999999999</v>
      </c>
      <c r="AU29" s="11">
        <v>8.6E-3</v>
      </c>
      <c r="AV29" s="11">
        <v>28.096599999999999</v>
      </c>
      <c r="AW29" s="11">
        <v>1.0275000000000001</v>
      </c>
      <c r="AX29" s="11">
        <v>0.3619</v>
      </c>
      <c r="AY29" s="11">
        <v>1.32E-2</v>
      </c>
      <c r="AZ29" s="11">
        <v>0.21790341578327443</v>
      </c>
      <c r="BA29" s="11">
        <v>2.7710566615620214</v>
      </c>
      <c r="BB29" s="11">
        <v>0.46964467005076144</v>
      </c>
      <c r="BC29" s="11">
        <v>0.34957178841309827</v>
      </c>
      <c r="BD29" s="11">
        <v>0.24171346573814476</v>
      </c>
      <c r="BE29" s="27"/>
      <c r="BF29" s="5"/>
    </row>
    <row r="30" spans="2:78" ht="13.5" customHeight="1" x14ac:dyDescent="0.2">
      <c r="B30" s="10">
        <v>281</v>
      </c>
      <c r="C30" s="10">
        <v>10.791</v>
      </c>
      <c r="D30" s="10">
        <v>281.44961999999998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29.2</v>
      </c>
      <c r="Q30" s="24">
        <v>1.59</v>
      </c>
      <c r="R30" s="24">
        <v>2.46</v>
      </c>
      <c r="S30" s="24">
        <v>44.2</v>
      </c>
      <c r="T30" s="24">
        <v>147.65</v>
      </c>
      <c r="U30" s="10">
        <v>1</v>
      </c>
      <c r="V30" s="10">
        <v>0</v>
      </c>
      <c r="W30" s="10">
        <v>0</v>
      </c>
      <c r="X30" s="10">
        <v>1</v>
      </c>
      <c r="Y30" s="10">
        <v>1</v>
      </c>
      <c r="Z30" s="10">
        <v>1</v>
      </c>
      <c r="AA30" s="10">
        <v>360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3.5920999999999998</v>
      </c>
      <c r="AK30" s="10">
        <v>0.1948</v>
      </c>
      <c r="AL30" s="11">
        <v>0.1138</v>
      </c>
      <c r="AM30" s="11">
        <v>6.1999999999999998E-3</v>
      </c>
      <c r="AN30" s="11">
        <v>2.3273999999999999</v>
      </c>
      <c r="AO30" s="11">
        <v>5.62E-2</v>
      </c>
      <c r="AP30" s="11">
        <v>0.2031</v>
      </c>
      <c r="AQ30" s="11">
        <v>4.8999999999999998E-3</v>
      </c>
      <c r="AR30" s="11">
        <v>6.6665999999999999</v>
      </c>
      <c r="AS30" s="11">
        <v>0.47689999999999999</v>
      </c>
      <c r="AT30" s="11">
        <v>0.11070000000000001</v>
      </c>
      <c r="AU30" s="11">
        <v>7.9000000000000008E-3</v>
      </c>
      <c r="AV30" s="11">
        <v>24.211200000000002</v>
      </c>
      <c r="AW30" s="11">
        <v>0.8528</v>
      </c>
      <c r="AX30" s="11">
        <v>0.31280000000000002</v>
      </c>
      <c r="AY30" s="11">
        <v>1.0999999999999999E-2</v>
      </c>
      <c r="AZ30" s="11">
        <v>0.21263810816049625</v>
      </c>
      <c r="BA30" s="11">
        <v>2.825654923215899</v>
      </c>
      <c r="BB30" s="11">
        <v>0.47721369539551356</v>
      </c>
      <c r="BC30" s="11">
        <v>0.32826204656199243</v>
      </c>
      <c r="BD30" s="11">
        <v>0.16321494966804409</v>
      </c>
      <c r="BE30" s="27"/>
      <c r="BF30" s="5"/>
      <c r="BH30" s="19" t="s">
        <v>116</v>
      </c>
    </row>
    <row r="31" spans="2:78" ht="13.5" customHeight="1" x14ac:dyDescent="0.2">
      <c r="B31" s="10">
        <v>281</v>
      </c>
      <c r="C31" s="10">
        <v>10.782999999999999</v>
      </c>
      <c r="D31" s="10">
        <v>281.44929000000002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29.2</v>
      </c>
      <c r="Q31" s="24">
        <v>1.59</v>
      </c>
      <c r="R31" s="24">
        <v>2.46</v>
      </c>
      <c r="S31" s="24">
        <v>44.25</v>
      </c>
      <c r="T31" s="24">
        <v>147.49</v>
      </c>
      <c r="U31" s="10">
        <v>1</v>
      </c>
      <c r="V31" s="10">
        <v>0</v>
      </c>
      <c r="W31" s="10">
        <v>0</v>
      </c>
      <c r="X31" s="10">
        <v>1</v>
      </c>
      <c r="Y31" s="10">
        <v>1</v>
      </c>
      <c r="Z31" s="10">
        <v>1</v>
      </c>
      <c r="AA31" s="10">
        <v>360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4.5156999999999998</v>
      </c>
      <c r="AK31" s="10">
        <v>8.4699999999999998E-2</v>
      </c>
      <c r="AL31" s="11">
        <v>0.14319999999999999</v>
      </c>
      <c r="AM31" s="11">
        <v>2.7000000000000001E-3</v>
      </c>
      <c r="AN31" s="11">
        <v>2.7073999999999998</v>
      </c>
      <c r="AO31" s="11">
        <v>7.1199999999999999E-2</v>
      </c>
      <c r="AP31" s="11">
        <v>0.23649999999999999</v>
      </c>
      <c r="AQ31" s="11">
        <v>6.1999999999999998E-3</v>
      </c>
      <c r="AR31" s="11">
        <v>8.5993999999999993</v>
      </c>
      <c r="AS31" s="11">
        <v>6.4799999999999996E-2</v>
      </c>
      <c r="AT31" s="11">
        <v>0.1429</v>
      </c>
      <c r="AU31" s="11">
        <v>1.1000000000000001E-3</v>
      </c>
      <c r="AV31" s="11">
        <v>27.599499999999999</v>
      </c>
      <c r="AW31" s="11">
        <v>1.8242</v>
      </c>
      <c r="AX31" s="11">
        <v>0.3569</v>
      </c>
      <c r="AY31" s="11">
        <v>2.3599999999999999E-2</v>
      </c>
      <c r="AZ31" s="11">
        <v>0.20289855072463772</v>
      </c>
      <c r="BA31" s="11">
        <v>2.497550734779566</v>
      </c>
      <c r="BB31" s="11">
        <v>0.42817126850740295</v>
      </c>
      <c r="BC31" s="11">
        <v>0.32106421284256853</v>
      </c>
      <c r="BD31" s="11">
        <v>0.28943090865570276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281</v>
      </c>
      <c r="C32" s="10">
        <v>10.776</v>
      </c>
      <c r="D32" s="10">
        <v>281.44900000000001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29.2</v>
      </c>
      <c r="Q32" s="24">
        <v>1.59</v>
      </c>
      <c r="R32" s="24">
        <v>2.46</v>
      </c>
      <c r="S32" s="24">
        <v>44.3</v>
      </c>
      <c r="T32" s="24">
        <v>147.36000000000001</v>
      </c>
      <c r="U32" s="10">
        <v>1</v>
      </c>
      <c r="V32" s="10">
        <v>0</v>
      </c>
      <c r="W32" s="10">
        <v>0</v>
      </c>
      <c r="X32" s="10">
        <v>1</v>
      </c>
      <c r="Y32" s="10">
        <v>1</v>
      </c>
      <c r="Z32" s="10">
        <v>1</v>
      </c>
      <c r="AA32" s="10">
        <v>360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3.9174000000000002</v>
      </c>
      <c r="AK32" s="10">
        <v>0.1633</v>
      </c>
      <c r="AL32" s="11">
        <v>0.1244</v>
      </c>
      <c r="AM32" s="11">
        <v>5.1999999999999998E-3</v>
      </c>
      <c r="AN32" s="11">
        <v>2.4308000000000001</v>
      </c>
      <c r="AO32" s="11">
        <v>0.1246</v>
      </c>
      <c r="AP32" s="11">
        <v>0.21249999999999999</v>
      </c>
      <c r="AQ32" s="11">
        <v>1.09E-2</v>
      </c>
      <c r="AR32" s="11">
        <v>7.3402000000000003</v>
      </c>
      <c r="AS32" s="11">
        <v>0.42199999999999999</v>
      </c>
      <c r="AT32" s="11">
        <v>0.1221</v>
      </c>
      <c r="AU32" s="11">
        <v>7.0000000000000001E-3</v>
      </c>
      <c r="AV32" s="11">
        <v>25.432200000000002</v>
      </c>
      <c r="AW32" s="11">
        <v>1.7618</v>
      </c>
      <c r="AX32" s="11">
        <v>0.32919999999999999</v>
      </c>
      <c r="AY32" s="11">
        <v>2.2800000000000001E-2</v>
      </c>
      <c r="AZ32" s="11">
        <v>0.21543289643714233</v>
      </c>
      <c r="BA32" s="11">
        <v>2.696150696150696</v>
      </c>
      <c r="BB32" s="11">
        <v>0.4588965211610902</v>
      </c>
      <c r="BC32" s="11">
        <v>0.32655313781141593</v>
      </c>
      <c r="BD32" s="11">
        <v>0.26633067419288947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281</v>
      </c>
      <c r="C33" s="10">
        <v>10.768000000000001</v>
      </c>
      <c r="D33" s="10">
        <v>281.44866999999999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29.2</v>
      </c>
      <c r="Q33" s="24">
        <v>1.59</v>
      </c>
      <c r="R33" s="24">
        <v>2.46</v>
      </c>
      <c r="S33" s="24">
        <v>44.35</v>
      </c>
      <c r="T33" s="24">
        <v>147.21</v>
      </c>
      <c r="U33" s="10">
        <v>1</v>
      </c>
      <c r="V33" s="10">
        <v>0</v>
      </c>
      <c r="W33" s="10">
        <v>0</v>
      </c>
      <c r="X33" s="10">
        <v>1</v>
      </c>
      <c r="Y33" s="10">
        <v>1</v>
      </c>
      <c r="Z33" s="10">
        <v>1</v>
      </c>
      <c r="AA33" s="10">
        <v>360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3.2347999999999999</v>
      </c>
      <c r="AK33" s="10">
        <v>6.6500000000000004E-2</v>
      </c>
      <c r="AL33" s="11">
        <v>0.1028</v>
      </c>
      <c r="AM33" s="11">
        <v>2.0999999999999999E-3</v>
      </c>
      <c r="AN33" s="11">
        <v>2.3228</v>
      </c>
      <c r="AO33" s="11">
        <v>7.1599999999999997E-2</v>
      </c>
      <c r="AP33" s="11">
        <v>0.20330000000000001</v>
      </c>
      <c r="AQ33" s="11">
        <v>6.3E-3</v>
      </c>
      <c r="AR33" s="11">
        <v>6.0564</v>
      </c>
      <c r="AS33" s="11">
        <v>8.14E-2</v>
      </c>
      <c r="AT33" s="11">
        <v>0.1008</v>
      </c>
      <c r="AU33" s="11">
        <v>1.4E-3</v>
      </c>
      <c r="AV33" s="11">
        <v>25.9147</v>
      </c>
      <c r="AW33" s="11">
        <v>0.96299999999999997</v>
      </c>
      <c r="AX33" s="11">
        <v>0.33579999999999999</v>
      </c>
      <c r="AY33" s="11">
        <v>1.2500000000000001E-2</v>
      </c>
      <c r="AZ33" s="11">
        <v>0.24578000370988679</v>
      </c>
      <c r="BA33" s="11">
        <v>3.3313492063492061</v>
      </c>
      <c r="BB33" s="11">
        <v>0.53825011452130089</v>
      </c>
      <c r="BC33" s="11">
        <v>0.37636130685458036</v>
      </c>
      <c r="BD33" s="11">
        <v>0.1989485088024438</v>
      </c>
      <c r="BE33" s="27"/>
      <c r="BF33" s="5"/>
    </row>
    <row r="34" spans="2:66" ht="13.5" customHeight="1" x14ac:dyDescent="0.2">
      <c r="B34" s="10">
        <v>281</v>
      </c>
      <c r="C34" s="10">
        <v>10.853</v>
      </c>
      <c r="D34" s="10">
        <v>281.45220999999998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29.2</v>
      </c>
      <c r="Q34" s="24">
        <v>1.59</v>
      </c>
      <c r="R34" s="24">
        <v>2.46</v>
      </c>
      <c r="S34" s="24">
        <v>43.79</v>
      </c>
      <c r="T34" s="24">
        <v>148.84</v>
      </c>
      <c r="U34" s="10">
        <v>1</v>
      </c>
      <c r="V34" s="10">
        <v>0</v>
      </c>
      <c r="W34" s="10">
        <v>0</v>
      </c>
      <c r="X34" s="10">
        <v>1</v>
      </c>
      <c r="Y34" s="10">
        <v>1</v>
      </c>
      <c r="Z34" s="10">
        <v>1</v>
      </c>
      <c r="AA34" s="10">
        <v>360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3.3489</v>
      </c>
      <c r="AK34" s="10">
        <v>0.3024</v>
      </c>
      <c r="AL34" s="11">
        <v>0.10539999999999999</v>
      </c>
      <c r="AM34" s="11">
        <v>9.4999999999999998E-3</v>
      </c>
      <c r="AN34" s="11">
        <v>2.5630000000000002</v>
      </c>
      <c r="AO34" s="11">
        <v>0.19139999999999999</v>
      </c>
      <c r="AP34" s="11">
        <v>0.2218</v>
      </c>
      <c r="AQ34" s="11">
        <v>1.66E-2</v>
      </c>
      <c r="AR34" s="11">
        <v>6.2629000000000001</v>
      </c>
      <c r="AS34" s="11">
        <v>0.63470000000000004</v>
      </c>
      <c r="AT34" s="11">
        <v>0.1032</v>
      </c>
      <c r="AU34" s="11">
        <v>1.0500000000000001E-2</v>
      </c>
      <c r="AV34" s="11">
        <v>29.015999999999998</v>
      </c>
      <c r="AW34" s="11">
        <v>1.8845000000000001</v>
      </c>
      <c r="AX34" s="11">
        <v>0.37209999999999999</v>
      </c>
      <c r="AY34" s="11">
        <v>2.4199999999999999E-2</v>
      </c>
      <c r="AZ34" s="11">
        <v>0.25307290789695236</v>
      </c>
      <c r="BA34" s="11">
        <v>3.6056201550387597</v>
      </c>
      <c r="BB34" s="11">
        <v>0.56574794866400158</v>
      </c>
      <c r="BC34" s="11">
        <v>0.41356505690556744</v>
      </c>
      <c r="BD34" s="11">
        <v>0.15361608256813428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281</v>
      </c>
      <c r="C35" s="10">
        <v>10.861000000000001</v>
      </c>
      <c r="D35" s="10">
        <v>281.45254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29.2</v>
      </c>
      <c r="Q35" s="24">
        <v>1.59</v>
      </c>
      <c r="R35" s="24">
        <v>2.46</v>
      </c>
      <c r="S35" s="24">
        <v>43.74</v>
      </c>
      <c r="T35" s="24">
        <v>149</v>
      </c>
      <c r="U35" s="10">
        <v>1</v>
      </c>
      <c r="V35" s="10">
        <v>0</v>
      </c>
      <c r="W35" s="10">
        <v>0</v>
      </c>
      <c r="X35" s="10">
        <v>1</v>
      </c>
      <c r="Y35" s="10">
        <v>1</v>
      </c>
      <c r="Z35" s="10">
        <v>1</v>
      </c>
      <c r="AA35" s="10">
        <v>360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3.0061</v>
      </c>
      <c r="AK35" s="10">
        <v>0.1061</v>
      </c>
      <c r="AL35" s="11">
        <v>9.4500000000000001E-2</v>
      </c>
      <c r="AM35" s="11">
        <v>3.3E-3</v>
      </c>
      <c r="AN35" s="11">
        <v>2.3561999999999999</v>
      </c>
      <c r="AO35" s="11">
        <v>5.0700000000000002E-2</v>
      </c>
      <c r="AP35" s="11">
        <v>0.20369999999999999</v>
      </c>
      <c r="AQ35" s="11">
        <v>4.4000000000000003E-3</v>
      </c>
      <c r="AR35" s="11">
        <v>5.7340999999999998</v>
      </c>
      <c r="AS35" s="11">
        <v>0.19980000000000001</v>
      </c>
      <c r="AT35" s="11">
        <v>9.4399999999999998E-2</v>
      </c>
      <c r="AU35" s="11">
        <v>3.3E-3</v>
      </c>
      <c r="AV35" s="11">
        <v>27.302099999999999</v>
      </c>
      <c r="AW35" s="11">
        <v>0.92769999999999997</v>
      </c>
      <c r="AX35" s="11">
        <v>0.3498</v>
      </c>
      <c r="AY35" s="11">
        <v>1.1900000000000001E-2</v>
      </c>
      <c r="AZ35" s="11">
        <v>0.2639566395663957</v>
      </c>
      <c r="BA35" s="11">
        <v>3.7055084745762712</v>
      </c>
      <c r="BB35" s="11">
        <v>0.57496623142728509</v>
      </c>
      <c r="BC35" s="11">
        <v>0.4057403092565135</v>
      </c>
      <c r="BD35" s="11">
        <v>0.20422570435950199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281</v>
      </c>
      <c r="C36" s="10">
        <v>10.869</v>
      </c>
      <c r="D36" s="10">
        <v>281.45287999999999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29.2</v>
      </c>
      <c r="Q36" s="24">
        <v>1.59</v>
      </c>
      <c r="R36" s="24">
        <v>2.46</v>
      </c>
      <c r="S36" s="24">
        <v>43.68</v>
      </c>
      <c r="T36" s="24">
        <v>149.15</v>
      </c>
      <c r="U36" s="10">
        <v>1</v>
      </c>
      <c r="V36" s="10">
        <v>0</v>
      </c>
      <c r="W36" s="10">
        <v>0</v>
      </c>
      <c r="X36" s="10">
        <v>1</v>
      </c>
      <c r="Y36" s="10">
        <v>1</v>
      </c>
      <c r="Z36" s="10">
        <v>1</v>
      </c>
      <c r="AA36" s="10">
        <v>360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3.9420000000000002</v>
      </c>
      <c r="AK36" s="10">
        <v>0.24709999999999999</v>
      </c>
      <c r="AL36" s="11">
        <v>0.12379999999999999</v>
      </c>
      <c r="AM36" s="11">
        <v>7.7999999999999996E-3</v>
      </c>
      <c r="AN36" s="11">
        <v>2.653</v>
      </c>
      <c r="AO36" s="11">
        <v>0.13730000000000001</v>
      </c>
      <c r="AP36" s="11">
        <v>0.2291</v>
      </c>
      <c r="AQ36" s="11">
        <v>1.1900000000000001E-2</v>
      </c>
      <c r="AR36" s="11">
        <v>7.4846000000000004</v>
      </c>
      <c r="AS36" s="11">
        <v>0.42420000000000002</v>
      </c>
      <c r="AT36" s="11">
        <v>0.1231</v>
      </c>
      <c r="AU36" s="11">
        <v>7.0000000000000001E-3</v>
      </c>
      <c r="AV36" s="11">
        <v>27.7014</v>
      </c>
      <c r="AW36" s="11">
        <v>1.2770999999999999</v>
      </c>
      <c r="AX36" s="11">
        <v>0.35449999999999998</v>
      </c>
      <c r="AY36" s="11">
        <v>1.6299999999999999E-2</v>
      </c>
      <c r="AZ36" s="11">
        <v>0.21487320082248113</v>
      </c>
      <c r="BA36" s="11">
        <v>2.8797725426482534</v>
      </c>
      <c r="BB36" s="11">
        <v>0.4845058626465662</v>
      </c>
      <c r="BC36" s="11">
        <v>0.35505319148936171</v>
      </c>
      <c r="BD36" s="11">
        <v>0.15279809348376416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281</v>
      </c>
      <c r="C37" s="10">
        <v>10.877000000000001</v>
      </c>
      <c r="D37" s="10">
        <v>281.45321000000001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29.2</v>
      </c>
      <c r="Q37" s="24">
        <v>1.59</v>
      </c>
      <c r="R37" s="24">
        <v>2.46</v>
      </c>
      <c r="S37" s="24">
        <v>43.63</v>
      </c>
      <c r="T37" s="24">
        <v>149.31</v>
      </c>
      <c r="U37" s="10">
        <v>1</v>
      </c>
      <c r="V37" s="10">
        <v>0</v>
      </c>
      <c r="W37" s="10">
        <v>0</v>
      </c>
      <c r="X37" s="10">
        <v>1</v>
      </c>
      <c r="Y37" s="10">
        <v>1</v>
      </c>
      <c r="Z37" s="10">
        <v>1</v>
      </c>
      <c r="AA37" s="10">
        <v>360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3.5825999999999998</v>
      </c>
      <c r="AK37" s="10">
        <v>1.6E-2</v>
      </c>
      <c r="AL37" s="11">
        <v>0.1124</v>
      </c>
      <c r="AM37" s="11">
        <v>5.0000000000000001E-4</v>
      </c>
      <c r="AN37" s="11">
        <v>2.4472</v>
      </c>
      <c r="AO37" s="11">
        <v>0.1003</v>
      </c>
      <c r="AP37" s="11">
        <v>0.21110000000000001</v>
      </c>
      <c r="AQ37" s="11">
        <v>8.6999999999999994E-3</v>
      </c>
      <c r="AR37" s="11">
        <v>6.6227999999999998</v>
      </c>
      <c r="AS37" s="11">
        <v>8.5000000000000006E-3</v>
      </c>
      <c r="AT37" s="11">
        <v>0.10879999999999999</v>
      </c>
      <c r="AU37" s="11">
        <v>1E-4</v>
      </c>
      <c r="AV37" s="11">
        <v>26.309899999999999</v>
      </c>
      <c r="AW37" s="11">
        <v>1.7659</v>
      </c>
      <c r="AX37" s="11">
        <v>0.33639999999999998</v>
      </c>
      <c r="AY37" s="11">
        <v>2.2599999999999999E-2</v>
      </c>
      <c r="AZ37" s="11">
        <v>0.22885844748858442</v>
      </c>
      <c r="BA37" s="11">
        <v>3.0919117647058822</v>
      </c>
      <c r="BB37" s="11">
        <v>0.51123090745732247</v>
      </c>
      <c r="BC37" s="11">
        <v>0.36119339822259833</v>
      </c>
      <c r="BD37" s="11">
        <v>0.16499051687929206</v>
      </c>
      <c r="BE37" s="27"/>
      <c r="BF37" s="5"/>
      <c r="BI37" s="22">
        <v>2</v>
      </c>
    </row>
    <row r="38" spans="2:66" ht="13.5" customHeight="1" x14ac:dyDescent="0.2">
      <c r="B38" s="10">
        <v>281</v>
      </c>
      <c r="C38" s="10">
        <v>10.885</v>
      </c>
      <c r="D38" s="10">
        <v>281.45353999999998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29.2</v>
      </c>
      <c r="Q38" s="24">
        <v>1.59</v>
      </c>
      <c r="R38" s="24">
        <v>2.46</v>
      </c>
      <c r="S38" s="24">
        <v>43.58</v>
      </c>
      <c r="T38" s="24">
        <v>149.46</v>
      </c>
      <c r="U38" s="10">
        <v>1</v>
      </c>
      <c r="V38" s="10">
        <v>0</v>
      </c>
      <c r="W38" s="10">
        <v>0</v>
      </c>
      <c r="X38" s="10">
        <v>1</v>
      </c>
      <c r="Y38" s="10">
        <v>1</v>
      </c>
      <c r="Z38" s="10">
        <v>1</v>
      </c>
      <c r="AA38" s="10">
        <v>360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4.4547999999999996</v>
      </c>
      <c r="AK38" s="10">
        <v>1.47E-2</v>
      </c>
      <c r="AL38" s="11">
        <v>0.1396</v>
      </c>
      <c r="AM38" s="11">
        <v>5.0000000000000001E-4</v>
      </c>
      <c r="AN38" s="11">
        <v>2.5493000000000001</v>
      </c>
      <c r="AO38" s="11">
        <v>5.3600000000000002E-2</v>
      </c>
      <c r="AP38" s="11">
        <v>0.21970000000000001</v>
      </c>
      <c r="AQ38" s="11">
        <v>4.5999999999999999E-3</v>
      </c>
      <c r="AR38" s="11">
        <v>8.3704999999999998</v>
      </c>
      <c r="AS38" s="11">
        <v>0.15959999999999999</v>
      </c>
      <c r="AT38" s="11">
        <v>0.13739999999999999</v>
      </c>
      <c r="AU38" s="11">
        <v>2.5999999999999999E-3</v>
      </c>
      <c r="AV38" s="11">
        <v>25.382200000000001</v>
      </c>
      <c r="AW38" s="11">
        <v>0.91310000000000002</v>
      </c>
      <c r="AX38" s="11">
        <v>0.32419999999999999</v>
      </c>
      <c r="AY38" s="11">
        <v>1.17E-2</v>
      </c>
      <c r="AZ38" s="11">
        <v>0.19213090641662064</v>
      </c>
      <c r="BA38" s="11">
        <v>2.3595342066957787</v>
      </c>
      <c r="BB38" s="11">
        <v>0.40467937608318888</v>
      </c>
      <c r="BC38" s="11">
        <v>0.29138935108153075</v>
      </c>
      <c r="BD38" s="11">
        <v>0.29700029608590967</v>
      </c>
      <c r="BE38" s="27"/>
      <c r="BF38" s="5"/>
      <c r="BI38" s="22">
        <v>3</v>
      </c>
      <c r="BJ38" s="3"/>
    </row>
    <row r="39" spans="2:66" ht="13.5" customHeight="1" x14ac:dyDescent="0.2">
      <c r="B39" s="10">
        <v>281</v>
      </c>
      <c r="C39" s="10">
        <v>10.896000000000001</v>
      </c>
      <c r="D39" s="10">
        <v>281.45400000000001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29.2</v>
      </c>
      <c r="Q39" s="24">
        <v>1.59</v>
      </c>
      <c r="R39" s="24">
        <v>2.46</v>
      </c>
      <c r="S39" s="24">
        <v>43.51</v>
      </c>
      <c r="T39" s="24">
        <v>149.68</v>
      </c>
      <c r="U39" s="10">
        <v>1</v>
      </c>
      <c r="V39" s="10">
        <v>0</v>
      </c>
      <c r="W39" s="10">
        <v>0</v>
      </c>
      <c r="X39" s="10">
        <v>1</v>
      </c>
      <c r="Y39" s="10">
        <v>1</v>
      </c>
      <c r="Z39" s="10">
        <v>1</v>
      </c>
      <c r="AA39" s="10">
        <v>360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3.9853999999999998</v>
      </c>
      <c r="AK39" s="10">
        <v>0.2452</v>
      </c>
      <c r="AL39" s="11">
        <v>0.12470000000000001</v>
      </c>
      <c r="AM39" s="11">
        <v>7.7000000000000002E-3</v>
      </c>
      <c r="AN39" s="11">
        <v>2.3908</v>
      </c>
      <c r="AO39" s="11">
        <v>0.16739999999999999</v>
      </c>
      <c r="AP39" s="11">
        <v>0.20569999999999999</v>
      </c>
      <c r="AQ39" s="11">
        <v>1.44E-2</v>
      </c>
      <c r="AR39" s="11">
        <v>7.4698000000000002</v>
      </c>
      <c r="AS39" s="11">
        <v>0.49530000000000002</v>
      </c>
      <c r="AT39" s="11">
        <v>0.1225</v>
      </c>
      <c r="AU39" s="11">
        <v>8.0999999999999996E-3</v>
      </c>
      <c r="AV39" s="11">
        <v>24.587700000000002</v>
      </c>
      <c r="AW39" s="11">
        <v>1.6994</v>
      </c>
      <c r="AX39" s="11">
        <v>0.31369999999999998</v>
      </c>
      <c r="AY39" s="11">
        <v>2.1700000000000001E-2</v>
      </c>
      <c r="AZ39" s="11">
        <v>0.2079322294955718</v>
      </c>
      <c r="BA39" s="11">
        <v>2.5608163265306123</v>
      </c>
      <c r="BB39" s="11">
        <v>0.43833104080696927</v>
      </c>
      <c r="BC39" s="11">
        <v>0.30634479812005982</v>
      </c>
      <c r="BD39" s="11">
        <v>0.28983547967073309</v>
      </c>
      <c r="BE39" s="27"/>
      <c r="BF39" s="5"/>
    </row>
    <row r="40" spans="2:66" ht="13.5" customHeight="1" x14ac:dyDescent="0.2">
      <c r="B40" s="10">
        <v>281</v>
      </c>
      <c r="C40" s="10">
        <v>10.904</v>
      </c>
      <c r="D40" s="10">
        <v>281.45433000000003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29.2</v>
      </c>
      <c r="Q40" s="24">
        <v>1.59</v>
      </c>
      <c r="R40" s="24">
        <v>2.46</v>
      </c>
      <c r="S40" s="24">
        <v>43.46</v>
      </c>
      <c r="T40" s="24">
        <v>149.84</v>
      </c>
      <c r="U40" s="10">
        <v>1</v>
      </c>
      <c r="V40" s="10">
        <v>0</v>
      </c>
      <c r="W40" s="10">
        <v>0</v>
      </c>
      <c r="X40" s="10">
        <v>1</v>
      </c>
      <c r="Y40" s="10">
        <v>1</v>
      </c>
      <c r="Z40" s="10">
        <v>1</v>
      </c>
      <c r="AA40" s="10">
        <v>360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3.4007000000000001</v>
      </c>
      <c r="AK40" s="10">
        <v>1.04E-2</v>
      </c>
      <c r="AL40" s="11">
        <v>0.10630000000000001</v>
      </c>
      <c r="AM40" s="11">
        <v>2.9999999999999997E-4</v>
      </c>
      <c r="AN40" s="11">
        <v>2.5771999999999999</v>
      </c>
      <c r="AO40" s="11">
        <v>6.7100000000000007E-2</v>
      </c>
      <c r="AP40" s="11">
        <v>0.22159999999999999</v>
      </c>
      <c r="AQ40" s="11">
        <v>5.7999999999999996E-3</v>
      </c>
      <c r="AR40" s="11">
        <v>6.4894999999999996</v>
      </c>
      <c r="AS40" s="11">
        <v>1.2999999999999999E-3</v>
      </c>
      <c r="AT40" s="11">
        <v>0.10630000000000001</v>
      </c>
      <c r="AU40" s="11">
        <v>0</v>
      </c>
      <c r="AV40" s="11">
        <v>28.6541</v>
      </c>
      <c r="AW40" s="11">
        <v>0.76129999999999998</v>
      </c>
      <c r="AX40" s="11">
        <v>0.36520000000000002</v>
      </c>
      <c r="AY40" s="11">
        <v>9.7000000000000003E-3</v>
      </c>
      <c r="AZ40" s="11">
        <v>0.24471710974778466</v>
      </c>
      <c r="BA40" s="11">
        <v>3.4355597365945436</v>
      </c>
      <c r="BB40" s="11">
        <v>0.54909862142099686</v>
      </c>
      <c r="BC40" s="11">
        <v>0.39974266598044261</v>
      </c>
      <c r="BD40" s="11">
        <v>0.14925727932377478</v>
      </c>
      <c r="BE40" s="27"/>
      <c r="BF40" s="5"/>
    </row>
    <row r="41" spans="2:66" ht="13.5" customHeight="1" x14ac:dyDescent="0.2">
      <c r="B41" s="10">
        <v>281</v>
      </c>
      <c r="C41" s="10">
        <v>10.912000000000001</v>
      </c>
      <c r="D41" s="10">
        <v>281.45467000000002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29.2</v>
      </c>
      <c r="Q41" s="24">
        <v>1.59</v>
      </c>
      <c r="R41" s="24">
        <v>2.46</v>
      </c>
      <c r="S41" s="24">
        <v>43.41</v>
      </c>
      <c r="T41" s="24">
        <v>149.99</v>
      </c>
      <c r="U41" s="10">
        <v>1</v>
      </c>
      <c r="V41" s="10">
        <v>0</v>
      </c>
      <c r="W41" s="10">
        <v>0</v>
      </c>
      <c r="X41" s="10">
        <v>1</v>
      </c>
      <c r="Y41" s="10">
        <v>1</v>
      </c>
      <c r="Z41" s="10">
        <v>1</v>
      </c>
      <c r="AA41" s="10">
        <v>360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3.4626999999999999</v>
      </c>
      <c r="AK41" s="10">
        <v>0.46379999999999999</v>
      </c>
      <c r="AL41" s="11">
        <v>0.1082</v>
      </c>
      <c r="AM41" s="11">
        <v>1.4500000000000001E-2</v>
      </c>
      <c r="AN41" s="11">
        <v>2.4441999999999999</v>
      </c>
      <c r="AO41" s="11">
        <v>0.24929999999999999</v>
      </c>
      <c r="AP41" s="11">
        <v>0.2099</v>
      </c>
      <c r="AQ41" s="11">
        <v>2.1399999999999999E-2</v>
      </c>
      <c r="AR41" s="11">
        <v>6.5400999999999998</v>
      </c>
      <c r="AS41" s="11">
        <v>0.85019999999999996</v>
      </c>
      <c r="AT41" s="11">
        <v>0.107</v>
      </c>
      <c r="AU41" s="11">
        <v>1.3899999999999999E-2</v>
      </c>
      <c r="AV41" s="11">
        <v>26.584499999999998</v>
      </c>
      <c r="AW41" s="11">
        <v>2.1528</v>
      </c>
      <c r="AX41" s="11">
        <v>0.33850000000000002</v>
      </c>
      <c r="AY41" s="11">
        <v>2.7400000000000001E-2</v>
      </c>
      <c r="AZ41" s="11">
        <v>0.23450036469730129</v>
      </c>
      <c r="BA41" s="11">
        <v>3.1635514018691593</v>
      </c>
      <c r="BB41" s="11">
        <v>0.51964085297418638</v>
      </c>
      <c r="BC41" s="11">
        <v>0.36726599682707567</v>
      </c>
      <c r="BD41" s="11">
        <v>0.17893503237416847</v>
      </c>
      <c r="BE41" s="27"/>
      <c r="BF41" s="5"/>
    </row>
    <row r="42" spans="2:66" ht="13.5" customHeight="1" x14ac:dyDescent="0.2">
      <c r="B42" s="10">
        <v>281</v>
      </c>
      <c r="C42" s="10">
        <v>10.702</v>
      </c>
      <c r="D42" s="10">
        <v>281.44592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29.2</v>
      </c>
      <c r="Q42" s="24">
        <v>1.59</v>
      </c>
      <c r="R42" s="24">
        <v>2.46</v>
      </c>
      <c r="S42" s="24">
        <v>44.81</v>
      </c>
      <c r="T42" s="24">
        <v>145.96</v>
      </c>
      <c r="U42" s="10">
        <v>1</v>
      </c>
      <c r="V42" s="10">
        <v>0</v>
      </c>
      <c r="W42" s="10">
        <v>0</v>
      </c>
      <c r="X42" s="10">
        <v>1</v>
      </c>
      <c r="Y42" s="10">
        <v>1</v>
      </c>
      <c r="Z42" s="10">
        <v>1</v>
      </c>
      <c r="AA42" s="10">
        <v>360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9.4954000000000001</v>
      </c>
      <c r="AK42" s="10">
        <v>0.10929999999999999</v>
      </c>
      <c r="AL42" s="11">
        <v>0.30409999999999998</v>
      </c>
      <c r="AM42" s="11">
        <v>3.5000000000000001E-3</v>
      </c>
      <c r="AN42" s="11">
        <v>3.8744999999999998</v>
      </c>
      <c r="AO42" s="11">
        <v>2.8899999999999999E-2</v>
      </c>
      <c r="AP42" s="11">
        <v>0.34210000000000002</v>
      </c>
      <c r="AQ42" s="11">
        <v>2.5999999999999999E-3</v>
      </c>
      <c r="AR42" s="11">
        <v>17.958200000000001</v>
      </c>
      <c r="AS42" s="11">
        <v>0.27360000000000001</v>
      </c>
      <c r="AT42" s="11">
        <v>0.3014</v>
      </c>
      <c r="AU42" s="11">
        <v>4.5999999999999999E-3</v>
      </c>
      <c r="AV42" s="11">
        <v>28.9453</v>
      </c>
      <c r="AW42" s="11">
        <v>0.2288</v>
      </c>
      <c r="AX42" s="11">
        <v>0.37809999999999999</v>
      </c>
      <c r="AY42" s="11">
        <v>3.0000000000000001E-3</v>
      </c>
      <c r="AZ42" s="11">
        <v>4.9986114968064398E-2</v>
      </c>
      <c r="BA42" s="11">
        <v>1.254479097544791</v>
      </c>
      <c r="BB42" s="11">
        <v>0.11287711552612213</v>
      </c>
      <c r="BC42" s="11">
        <v>9.754133107248833E-2</v>
      </c>
      <c r="BD42" s="11">
        <v>0.3253961489423628</v>
      </c>
      <c r="BE42" s="27"/>
      <c r="BF42" s="5"/>
    </row>
    <row r="43" spans="2:66" ht="13.5" customHeight="1" x14ac:dyDescent="0.2">
      <c r="B43" s="10">
        <v>281</v>
      </c>
      <c r="C43" s="10">
        <v>10.709</v>
      </c>
      <c r="D43" s="10">
        <v>281.44621000000001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29.2</v>
      </c>
      <c r="Q43" s="24">
        <v>1.59</v>
      </c>
      <c r="R43" s="24">
        <v>2.46</v>
      </c>
      <c r="S43" s="24">
        <v>44.76</v>
      </c>
      <c r="T43" s="24">
        <v>146.09</v>
      </c>
      <c r="U43" s="10">
        <v>1</v>
      </c>
      <c r="V43" s="10">
        <v>0</v>
      </c>
      <c r="W43" s="10">
        <v>0</v>
      </c>
      <c r="X43" s="10">
        <v>1</v>
      </c>
      <c r="Y43" s="10">
        <v>1</v>
      </c>
      <c r="Z43" s="10">
        <v>1</v>
      </c>
      <c r="AA43" s="10">
        <v>360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5.1578999999999997</v>
      </c>
      <c r="AK43" s="10">
        <v>3.8199999999999998E-2</v>
      </c>
      <c r="AL43" s="11">
        <v>0.16500000000000001</v>
      </c>
      <c r="AM43" s="11">
        <v>1.1999999999999999E-3</v>
      </c>
      <c r="AN43" s="11">
        <v>2.8488000000000002</v>
      </c>
      <c r="AO43" s="11">
        <v>1.6999999999999999E-3</v>
      </c>
      <c r="AP43" s="11">
        <v>0.25130000000000002</v>
      </c>
      <c r="AQ43" s="11">
        <v>1E-4</v>
      </c>
      <c r="AR43" s="11">
        <v>9.6998999999999995</v>
      </c>
      <c r="AS43" s="11">
        <v>6.3E-2</v>
      </c>
      <c r="AT43" s="11">
        <v>0.16270000000000001</v>
      </c>
      <c r="AU43" s="11">
        <v>1.1000000000000001E-3</v>
      </c>
      <c r="AV43" s="11">
        <v>28.543800000000001</v>
      </c>
      <c r="AW43" s="11">
        <v>0.13100000000000001</v>
      </c>
      <c r="AX43" s="11">
        <v>0.3725</v>
      </c>
      <c r="AY43" s="11">
        <v>1.6999999999999999E-3</v>
      </c>
      <c r="AZ43" s="11">
        <v>0.19429304264187236</v>
      </c>
      <c r="BA43" s="11">
        <v>2.2894898586355255</v>
      </c>
      <c r="BB43" s="11">
        <v>0.39200298953662177</v>
      </c>
      <c r="BC43" s="11">
        <v>0.30399922720247291</v>
      </c>
      <c r="BD43" s="11">
        <v>0.38121296970460267</v>
      </c>
      <c r="BE43" s="27"/>
      <c r="BF43" s="5"/>
    </row>
    <row r="44" spans="2:66" ht="13.5" customHeight="1" x14ac:dyDescent="0.2">
      <c r="B44" s="10">
        <v>281</v>
      </c>
      <c r="C44" s="10">
        <v>10.715</v>
      </c>
      <c r="D44" s="10">
        <v>281.44646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29.2</v>
      </c>
      <c r="Q44" s="24">
        <v>1.59</v>
      </c>
      <c r="R44" s="24">
        <v>2.46</v>
      </c>
      <c r="S44" s="24">
        <v>44.72</v>
      </c>
      <c r="T44" s="24">
        <v>146.21</v>
      </c>
      <c r="U44" s="10">
        <v>1</v>
      </c>
      <c r="V44" s="10">
        <v>0</v>
      </c>
      <c r="W44" s="10">
        <v>0</v>
      </c>
      <c r="X44" s="10">
        <v>1</v>
      </c>
      <c r="Y44" s="10">
        <v>1</v>
      </c>
      <c r="Z44" s="10">
        <v>1</v>
      </c>
      <c r="AA44" s="10">
        <v>360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10.7713</v>
      </c>
      <c r="AK44" s="10">
        <v>0.1082</v>
      </c>
      <c r="AL44" s="11">
        <v>0.34439999999999998</v>
      </c>
      <c r="AM44" s="11">
        <v>3.5000000000000001E-3</v>
      </c>
      <c r="AN44" s="11">
        <v>4.1993</v>
      </c>
      <c r="AO44" s="11">
        <v>4.3200000000000002E-2</v>
      </c>
      <c r="AP44" s="11">
        <v>0.37009999999999998</v>
      </c>
      <c r="AQ44" s="11">
        <v>3.8E-3</v>
      </c>
      <c r="AR44" s="11">
        <v>20.1905</v>
      </c>
      <c r="AS44" s="11">
        <v>0.2485</v>
      </c>
      <c r="AT44" s="11">
        <v>0.33839999999999998</v>
      </c>
      <c r="AU44" s="11">
        <v>4.1999999999999997E-3</v>
      </c>
      <c r="AV44" s="11">
        <v>31.000299999999999</v>
      </c>
      <c r="AW44" s="11">
        <v>0.31619999999999998</v>
      </c>
      <c r="AX44" s="11">
        <v>0.40429999999999999</v>
      </c>
      <c r="AY44" s="11">
        <v>4.1000000000000003E-3</v>
      </c>
      <c r="AZ44" s="11">
        <v>4.416322314049588E-2</v>
      </c>
      <c r="BA44" s="11">
        <v>1.1947399527186762</v>
      </c>
      <c r="BB44" s="11">
        <v>8.8730308334455388E-2</v>
      </c>
      <c r="BC44" s="11">
        <v>7.9544540114267343E-2</v>
      </c>
      <c r="BD44" s="11">
        <v>0.44808586066608019</v>
      </c>
      <c r="BE44" s="27"/>
      <c r="BF44" s="5"/>
    </row>
    <row r="45" spans="2:66" ht="13.5" customHeight="1" x14ac:dyDescent="0.2">
      <c r="B45" s="10">
        <v>281</v>
      </c>
      <c r="C45" s="10">
        <v>10.722</v>
      </c>
      <c r="D45" s="10">
        <v>281.44675000000001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29.2</v>
      </c>
      <c r="Q45" s="24">
        <v>1.59</v>
      </c>
      <c r="R45" s="24">
        <v>2.46</v>
      </c>
      <c r="S45" s="24">
        <v>44.67</v>
      </c>
      <c r="T45" s="24">
        <v>146.34</v>
      </c>
      <c r="U45" s="10">
        <v>1</v>
      </c>
      <c r="V45" s="10">
        <v>0</v>
      </c>
      <c r="W45" s="10">
        <v>0</v>
      </c>
      <c r="X45" s="10">
        <v>1</v>
      </c>
      <c r="Y45" s="10">
        <v>1</v>
      </c>
      <c r="Z45" s="10">
        <v>1</v>
      </c>
      <c r="AA45" s="10">
        <v>360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6.6379000000000001</v>
      </c>
      <c r="AK45" s="10">
        <v>0.151</v>
      </c>
      <c r="AL45" s="11">
        <v>0.21210000000000001</v>
      </c>
      <c r="AM45" s="11">
        <v>4.7999999999999996E-3</v>
      </c>
      <c r="AN45" s="11">
        <v>3.3776000000000002</v>
      </c>
      <c r="AO45" s="11">
        <v>9.7999999999999997E-3</v>
      </c>
      <c r="AP45" s="11">
        <v>0.2974</v>
      </c>
      <c r="AQ45" s="11">
        <v>8.9999999999999998E-4</v>
      </c>
      <c r="AR45" s="11">
        <v>12.4199</v>
      </c>
      <c r="AS45" s="11">
        <v>0.44340000000000002</v>
      </c>
      <c r="AT45" s="11">
        <v>0.20799999999999999</v>
      </c>
      <c r="AU45" s="11">
        <v>7.4000000000000003E-3</v>
      </c>
      <c r="AV45" s="11">
        <v>31.264500000000002</v>
      </c>
      <c r="AW45" s="11">
        <v>1.46E-2</v>
      </c>
      <c r="AX45" s="11">
        <v>0.40739999999999998</v>
      </c>
      <c r="AY45" s="11">
        <v>2.0000000000000001E-4</v>
      </c>
      <c r="AZ45" s="11">
        <v>0.15607264472190691</v>
      </c>
      <c r="BA45" s="11">
        <v>1.9586538461538461</v>
      </c>
      <c r="BB45" s="11">
        <v>0.32401689957751056</v>
      </c>
      <c r="BC45" s="11">
        <v>0.26815492200107588</v>
      </c>
      <c r="BD45" s="11">
        <v>0.3382655053746898</v>
      </c>
      <c r="BE45" s="27"/>
      <c r="BF45" s="5"/>
    </row>
    <row r="46" spans="2:66" ht="13.5" customHeight="1" x14ac:dyDescent="0.2">
      <c r="B46" s="10">
        <v>281</v>
      </c>
      <c r="C46" s="10">
        <v>10.728</v>
      </c>
      <c r="D46" s="10">
        <v>281.447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29.2</v>
      </c>
      <c r="Q46" s="24">
        <v>1.59</v>
      </c>
      <c r="R46" s="24">
        <v>2.46</v>
      </c>
      <c r="S46" s="24">
        <v>44.63</v>
      </c>
      <c r="T46" s="24">
        <v>146.44999999999999</v>
      </c>
      <c r="U46" s="10">
        <v>1</v>
      </c>
      <c r="V46" s="10">
        <v>0</v>
      </c>
      <c r="W46" s="10">
        <v>0</v>
      </c>
      <c r="X46" s="10">
        <v>1</v>
      </c>
      <c r="Y46" s="10">
        <v>1</v>
      </c>
      <c r="Z46" s="10">
        <v>1</v>
      </c>
      <c r="AA46" s="10">
        <v>360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9.6094000000000008</v>
      </c>
      <c r="AK46" s="10">
        <v>4.8399999999999999E-2</v>
      </c>
      <c r="AL46" s="11">
        <v>0.30680000000000002</v>
      </c>
      <c r="AM46" s="11">
        <v>1.5E-3</v>
      </c>
      <c r="AN46" s="11">
        <v>3.9161000000000001</v>
      </c>
      <c r="AO46" s="11">
        <v>1.17E-2</v>
      </c>
      <c r="AP46" s="11">
        <v>0.34460000000000002</v>
      </c>
      <c r="AQ46" s="11">
        <v>1E-3</v>
      </c>
      <c r="AR46" s="11">
        <v>18.2117</v>
      </c>
      <c r="AS46" s="11">
        <v>3.8899999999999997E-2</v>
      </c>
      <c r="AT46" s="11">
        <v>0.30470000000000003</v>
      </c>
      <c r="AU46" s="11">
        <v>6.9999999999999999E-4</v>
      </c>
      <c r="AV46" s="11">
        <v>29.174099999999999</v>
      </c>
      <c r="AW46" s="11">
        <v>8.3000000000000001E-3</v>
      </c>
      <c r="AX46" s="11">
        <v>0.37980000000000003</v>
      </c>
      <c r="AY46" s="11">
        <v>1E-4</v>
      </c>
      <c r="AZ46" s="11">
        <v>4.8591938155715081E-2</v>
      </c>
      <c r="BA46" s="11">
        <v>1.2464719396127337</v>
      </c>
      <c r="BB46" s="11">
        <v>0.10971512052593133</v>
      </c>
      <c r="BC46" s="11">
        <v>9.5103419164204311E-2</v>
      </c>
      <c r="BD46" s="11">
        <v>0.3286956667645522</v>
      </c>
      <c r="BE46" s="27"/>
      <c r="BF46" s="5"/>
    </row>
    <row r="47" spans="2:66" ht="13.5" customHeight="1" x14ac:dyDescent="0.2">
      <c r="B47" s="10">
        <v>281</v>
      </c>
      <c r="C47" s="10">
        <v>10.736000000000001</v>
      </c>
      <c r="D47" s="10">
        <v>281.44733000000002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29.2</v>
      </c>
      <c r="Q47" s="24">
        <v>1.59</v>
      </c>
      <c r="R47" s="24">
        <v>2.46</v>
      </c>
      <c r="S47" s="24">
        <v>44.57</v>
      </c>
      <c r="T47" s="24">
        <v>146.6</v>
      </c>
      <c r="U47" s="10">
        <v>1</v>
      </c>
      <c r="V47" s="10">
        <v>0</v>
      </c>
      <c r="W47" s="10">
        <v>0</v>
      </c>
      <c r="X47" s="10">
        <v>1</v>
      </c>
      <c r="Y47" s="10">
        <v>1</v>
      </c>
      <c r="Z47" s="10">
        <v>1</v>
      </c>
      <c r="AA47" s="10">
        <v>360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4.5198</v>
      </c>
      <c r="AK47" s="10">
        <v>0.25469999999999998</v>
      </c>
      <c r="AL47" s="11">
        <v>0.14419999999999999</v>
      </c>
      <c r="AM47" s="11">
        <v>8.0999999999999996E-3</v>
      </c>
      <c r="AN47" s="11">
        <v>2.6999</v>
      </c>
      <c r="AO47" s="11">
        <v>0.125</v>
      </c>
      <c r="AP47" s="11">
        <v>0.23730000000000001</v>
      </c>
      <c r="AQ47" s="11">
        <v>1.0999999999999999E-2</v>
      </c>
      <c r="AR47" s="11">
        <v>8.3584999999999994</v>
      </c>
      <c r="AS47" s="11">
        <v>0.43980000000000002</v>
      </c>
      <c r="AT47" s="11">
        <v>0.13969999999999999</v>
      </c>
      <c r="AU47" s="11">
        <v>7.4000000000000003E-3</v>
      </c>
      <c r="AV47" s="11">
        <v>27.713899999999999</v>
      </c>
      <c r="AW47" s="11">
        <v>1.2063999999999999</v>
      </c>
      <c r="AX47" s="11">
        <v>0.36049999999999999</v>
      </c>
      <c r="AY47" s="11">
        <v>1.5699999999999999E-2</v>
      </c>
      <c r="AZ47" s="11">
        <v>0.20608899297423883</v>
      </c>
      <c r="BA47" s="11">
        <v>2.5805297065139587</v>
      </c>
      <c r="BB47" s="11">
        <v>0.44142343062774891</v>
      </c>
      <c r="BC47" s="11">
        <v>0.33113377324535093</v>
      </c>
      <c r="BD47" s="11">
        <v>0.25865987474719465</v>
      </c>
      <c r="BE47" s="27"/>
      <c r="BF47" s="5"/>
    </row>
    <row r="48" spans="2:66" ht="13.5" customHeight="1" x14ac:dyDescent="0.2">
      <c r="B48" s="10">
        <v>281</v>
      </c>
      <c r="C48" s="10">
        <v>10.744</v>
      </c>
      <c r="D48" s="10">
        <v>281.44767000000002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29.2</v>
      </c>
      <c r="Q48" s="24">
        <v>1.59</v>
      </c>
      <c r="R48" s="24">
        <v>2.46</v>
      </c>
      <c r="S48" s="24">
        <v>44.52</v>
      </c>
      <c r="T48" s="24">
        <v>146.75</v>
      </c>
      <c r="U48" s="10">
        <v>1</v>
      </c>
      <c r="V48" s="10">
        <v>0</v>
      </c>
      <c r="W48" s="10">
        <v>0</v>
      </c>
      <c r="X48" s="10">
        <v>1</v>
      </c>
      <c r="Y48" s="10">
        <v>1</v>
      </c>
      <c r="Z48" s="10">
        <v>1</v>
      </c>
      <c r="AA48" s="10">
        <v>360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10.8918</v>
      </c>
      <c r="AK48" s="10">
        <v>2.6599999999999999E-2</v>
      </c>
      <c r="AL48" s="11">
        <v>0.34710000000000002</v>
      </c>
      <c r="AM48" s="11">
        <v>8.0000000000000004E-4</v>
      </c>
      <c r="AN48" s="11">
        <v>4.2507000000000001</v>
      </c>
      <c r="AO48" s="11">
        <v>1.4200000000000001E-2</v>
      </c>
      <c r="AP48" s="11">
        <v>0.37319999999999998</v>
      </c>
      <c r="AQ48" s="11">
        <v>1.1999999999999999E-3</v>
      </c>
      <c r="AR48" s="11">
        <v>20.456099999999999</v>
      </c>
      <c r="AS48" s="11">
        <v>3.04E-2</v>
      </c>
      <c r="AT48" s="11">
        <v>0.34160000000000001</v>
      </c>
      <c r="AU48" s="11">
        <v>5.0000000000000001E-4</v>
      </c>
      <c r="AV48" s="11">
        <v>31.474599999999999</v>
      </c>
      <c r="AW48" s="11">
        <v>9.1499999999999998E-2</v>
      </c>
      <c r="AX48" s="11">
        <v>0.40899999999999997</v>
      </c>
      <c r="AY48" s="11">
        <v>1.1999999999999999E-3</v>
      </c>
      <c r="AZ48" s="11">
        <v>4.5768345691638963E-2</v>
      </c>
      <c r="BA48" s="11">
        <v>1.1973067915690865</v>
      </c>
      <c r="BB48" s="11">
        <v>8.9794830802025008E-2</v>
      </c>
      <c r="BC48" s="11">
        <v>8.0841196225811568E-2</v>
      </c>
      <c r="BD48" s="11">
        <v>0.46895637584166661</v>
      </c>
      <c r="BE48" s="27"/>
      <c r="BF48" s="5"/>
    </row>
    <row r="49" spans="2:57" ht="13.5" customHeight="1" x14ac:dyDescent="0.2">
      <c r="B49" s="10">
        <v>281</v>
      </c>
      <c r="C49" s="10">
        <v>10.752000000000001</v>
      </c>
      <c r="D49" s="10">
        <v>281.44799999999998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29.2</v>
      </c>
      <c r="Q49" s="24">
        <v>1.59</v>
      </c>
      <c r="R49" s="24">
        <v>2.46</v>
      </c>
      <c r="S49" s="24">
        <v>44.46</v>
      </c>
      <c r="T49" s="24">
        <v>146.9</v>
      </c>
      <c r="U49" s="10">
        <v>1</v>
      </c>
      <c r="V49" s="10">
        <v>0</v>
      </c>
      <c r="W49" s="10">
        <v>0</v>
      </c>
      <c r="X49" s="10">
        <v>1</v>
      </c>
      <c r="Y49" s="10">
        <v>1</v>
      </c>
      <c r="Z49" s="10">
        <v>1</v>
      </c>
      <c r="AA49" s="10">
        <v>360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6.5080999999999998</v>
      </c>
      <c r="AK49" s="10">
        <v>0.23369999999999999</v>
      </c>
      <c r="AL49" s="11">
        <v>0.2072</v>
      </c>
      <c r="AM49" s="11">
        <v>7.4000000000000003E-3</v>
      </c>
      <c r="AN49" s="11">
        <v>3.3102999999999998</v>
      </c>
      <c r="AO49" s="11">
        <v>9.9199999999999997E-2</v>
      </c>
      <c r="AP49" s="11">
        <v>0.2903</v>
      </c>
      <c r="AQ49" s="11">
        <v>8.6999999999999994E-3</v>
      </c>
      <c r="AR49" s="11">
        <v>12.2509</v>
      </c>
      <c r="AS49" s="11">
        <v>0.30309999999999998</v>
      </c>
      <c r="AT49" s="11">
        <v>0.2044</v>
      </c>
      <c r="AU49" s="11">
        <v>5.1000000000000004E-3</v>
      </c>
      <c r="AV49" s="11">
        <v>30.848500000000001</v>
      </c>
      <c r="AW49" s="11">
        <v>0.75919999999999999</v>
      </c>
      <c r="AX49" s="11">
        <v>0.40050000000000002</v>
      </c>
      <c r="AY49" s="11">
        <v>9.9000000000000008E-3</v>
      </c>
      <c r="AZ49" s="11">
        <v>0.15952518818760858</v>
      </c>
      <c r="BA49" s="11">
        <v>1.9593933463796478</v>
      </c>
      <c r="BB49" s="11">
        <v>0.32418581583732853</v>
      </c>
      <c r="BC49" s="11">
        <v>0.26622318761878905</v>
      </c>
      <c r="BD49" s="11">
        <v>0.37622070283786924</v>
      </c>
      <c r="BE49" s="27"/>
    </row>
    <row r="50" spans="2:57" ht="13.5" customHeight="1" x14ac:dyDescent="0.2">
      <c r="B50" s="10">
        <v>281</v>
      </c>
      <c r="C50" s="10">
        <v>10.657999999999999</v>
      </c>
      <c r="D50" s="10">
        <v>281.44407999999999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29.2</v>
      </c>
      <c r="Q50" s="24">
        <v>1.59</v>
      </c>
      <c r="R50" s="24">
        <v>2.46</v>
      </c>
      <c r="S50" s="24">
        <v>45.12</v>
      </c>
      <c r="T50" s="24">
        <v>145.15</v>
      </c>
      <c r="U50" s="10">
        <v>1</v>
      </c>
      <c r="V50" s="10">
        <v>0</v>
      </c>
      <c r="W50" s="10">
        <v>0</v>
      </c>
      <c r="X50" s="10">
        <v>1</v>
      </c>
      <c r="Y50" s="10">
        <v>1</v>
      </c>
      <c r="Z50" s="10">
        <v>1</v>
      </c>
      <c r="AA50" s="10">
        <v>360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7.9473000000000003</v>
      </c>
      <c r="AK50" s="10">
        <v>1.32E-2</v>
      </c>
      <c r="AL50" s="11">
        <v>0.25580000000000003</v>
      </c>
      <c r="AM50" s="11">
        <v>4.0000000000000002E-4</v>
      </c>
      <c r="AN50" s="11">
        <v>3.0668000000000002</v>
      </c>
      <c r="AO50" s="11">
        <v>1.2999999999999999E-2</v>
      </c>
      <c r="AP50" s="11">
        <v>0.27239999999999998</v>
      </c>
      <c r="AQ50" s="11">
        <v>1.1999999999999999E-3</v>
      </c>
      <c r="AR50" s="11">
        <v>15.026400000000001</v>
      </c>
      <c r="AS50" s="11">
        <v>2.1000000000000001E-2</v>
      </c>
      <c r="AT50" s="11">
        <v>0.25359999999999999</v>
      </c>
      <c r="AU50" s="11">
        <v>4.0000000000000002E-4</v>
      </c>
      <c r="AV50" s="11">
        <v>23.418700000000001</v>
      </c>
      <c r="AW50" s="11">
        <v>2.0999999999999999E-3</v>
      </c>
      <c r="AX50" s="11">
        <v>0.3075</v>
      </c>
      <c r="AY50" s="11">
        <v>0</v>
      </c>
      <c r="AZ50" s="11">
        <v>6.0527677185721711E-2</v>
      </c>
      <c r="BA50" s="11">
        <v>1.2125394321766563</v>
      </c>
      <c r="BB50" s="11">
        <v>9.6061308144715751E-2</v>
      </c>
      <c r="BC50" s="11">
        <v>7.6194515125812851E-2</v>
      </c>
      <c r="BD50" s="11">
        <v>0.69196751339765972</v>
      </c>
      <c r="BE50" s="27"/>
    </row>
    <row r="51" spans="2:57" ht="13.5" customHeight="1" x14ac:dyDescent="0.2">
      <c r="B51" s="10">
        <v>281</v>
      </c>
      <c r="C51" s="10">
        <v>10.45</v>
      </c>
      <c r="D51" s="10">
        <v>281.43542000000002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29.2</v>
      </c>
      <c r="Q51" s="24">
        <v>1.59</v>
      </c>
      <c r="R51" s="24">
        <v>2.46</v>
      </c>
      <c r="S51" s="24">
        <v>46.68</v>
      </c>
      <c r="T51" s="24">
        <v>141.41</v>
      </c>
      <c r="U51" s="10">
        <v>1</v>
      </c>
      <c r="V51" s="10">
        <v>0</v>
      </c>
      <c r="W51" s="10">
        <v>0</v>
      </c>
      <c r="X51" s="10">
        <v>1</v>
      </c>
      <c r="Y51" s="10">
        <v>1</v>
      </c>
      <c r="Z51" s="10">
        <v>1</v>
      </c>
      <c r="AA51" s="10">
        <v>360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20.535</v>
      </c>
      <c r="AK51" s="26">
        <v>2.3999999999999997E-2</v>
      </c>
      <c r="AL51" s="26">
        <v>0.68049999999999999</v>
      </c>
      <c r="AM51" s="26">
        <v>1E-3</v>
      </c>
      <c r="AN51" s="26">
        <v>7.3350000000000009</v>
      </c>
      <c r="AO51" s="26">
        <v>8.0000000000000002E-3</v>
      </c>
      <c r="AP51" s="26">
        <v>0.67349999999999999</v>
      </c>
      <c r="AQ51" s="26">
        <v>5.0000000000000001E-4</v>
      </c>
      <c r="AR51" s="26">
        <v>39.224000000000004</v>
      </c>
      <c r="AS51" s="26">
        <v>4.7E-2</v>
      </c>
      <c r="AT51" s="26">
        <v>0.68250000000000011</v>
      </c>
      <c r="AU51" s="26">
        <v>1E-3</v>
      </c>
      <c r="AV51" s="26">
        <v>48.601300000000002</v>
      </c>
      <c r="AW51" s="26">
        <v>6.6600000000000006E-2</v>
      </c>
      <c r="AX51" s="26">
        <v>0.65590000000000004</v>
      </c>
      <c r="AY51" s="26">
        <v>8.9999999999999998E-4</v>
      </c>
      <c r="AZ51" s="11">
        <v>-1.3239055212877951E-2</v>
      </c>
      <c r="BA51" s="11">
        <v>24.025641025641026</v>
      </c>
      <c r="BB51" s="11">
        <v>-1.9874476987447751E-2</v>
      </c>
      <c r="BC51" s="11">
        <v>-2.1703655352480471E-2</v>
      </c>
      <c r="BD51" s="11">
        <v>0.40982926960192362</v>
      </c>
      <c r="BE51" s="27"/>
    </row>
    <row r="52" spans="2:57" ht="13.5" customHeight="1" x14ac:dyDescent="0.2">
      <c r="B52" s="10">
        <v>281</v>
      </c>
      <c r="C52" s="10">
        <v>10.44</v>
      </c>
      <c r="D52" s="10">
        <v>281.435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29.2</v>
      </c>
      <c r="Q52" s="24">
        <v>1.59</v>
      </c>
      <c r="R52" s="24">
        <v>2.46</v>
      </c>
      <c r="S52" s="24">
        <v>46.76</v>
      </c>
      <c r="T52" s="24">
        <v>141.22999999999999</v>
      </c>
      <c r="U52" s="10">
        <v>1</v>
      </c>
      <c r="V52" s="10">
        <v>0</v>
      </c>
      <c r="W52" s="10">
        <v>0</v>
      </c>
      <c r="X52" s="10">
        <v>1</v>
      </c>
      <c r="Y52" s="10">
        <v>1</v>
      </c>
      <c r="Z52" s="10">
        <v>1</v>
      </c>
      <c r="AA52" s="10">
        <v>360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30.1007</v>
      </c>
      <c r="AK52" s="10">
        <v>2.4899999999999999E-2</v>
      </c>
      <c r="AL52" s="11">
        <v>0.99890000000000001</v>
      </c>
      <c r="AM52" s="11">
        <v>8.0000000000000004E-4</v>
      </c>
      <c r="AN52" s="11">
        <v>10.8597</v>
      </c>
      <c r="AO52" s="11">
        <v>1.9E-3</v>
      </c>
      <c r="AP52" s="11">
        <v>0.99870000000000003</v>
      </c>
      <c r="AQ52" s="11">
        <v>2.0000000000000001E-4</v>
      </c>
      <c r="AR52" s="11">
        <v>57.334499999999998</v>
      </c>
      <c r="AS52" s="11">
        <v>3.1300000000000001E-2</v>
      </c>
      <c r="AT52" s="11">
        <v>0.99890000000000001</v>
      </c>
      <c r="AU52" s="11">
        <v>5.0000000000000001E-4</v>
      </c>
      <c r="AV52" s="11">
        <v>73.904499999999999</v>
      </c>
      <c r="AW52" s="11">
        <v>1.8700000000000001E-2</v>
      </c>
      <c r="AX52" s="11">
        <v>0.99870000000000003</v>
      </c>
      <c r="AY52" s="11">
        <v>2.9999999999999997E-4</v>
      </c>
      <c r="AZ52" s="25">
        <v>0.74376682608931588</v>
      </c>
      <c r="BA52" s="25">
        <v>1.2890057469760789</v>
      </c>
      <c r="BB52" s="25">
        <v>0.12625820068729571</v>
      </c>
      <c r="BC52" s="25">
        <v>0.18866850363218179</v>
      </c>
      <c r="BD52" s="25">
        <v>12.491273049584334</v>
      </c>
      <c r="BE52" s="27"/>
    </row>
    <row r="53" spans="2:57" ht="13.5" customHeight="1" x14ac:dyDescent="0.2">
      <c r="B53" s="10">
        <v>281</v>
      </c>
      <c r="C53" s="10">
        <v>10.648</v>
      </c>
      <c r="D53" s="10">
        <v>281.44367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29.2</v>
      </c>
      <c r="Q53" s="24">
        <v>1.59</v>
      </c>
      <c r="R53" s="24">
        <v>2.46</v>
      </c>
      <c r="S53" s="24">
        <v>45.19</v>
      </c>
      <c r="T53" s="24">
        <v>144.96</v>
      </c>
      <c r="U53" s="10">
        <v>1</v>
      </c>
      <c r="V53" s="10">
        <v>0</v>
      </c>
      <c r="W53" s="10">
        <v>0</v>
      </c>
      <c r="X53" s="10">
        <v>1</v>
      </c>
      <c r="Y53" s="10">
        <v>1</v>
      </c>
      <c r="Z53" s="10">
        <v>1</v>
      </c>
      <c r="AA53" s="10">
        <v>360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31.107199999999999</v>
      </c>
      <c r="AK53" s="10">
        <v>5.4000000000000003E-3</v>
      </c>
      <c r="AL53" s="11">
        <v>1.0024999999999999</v>
      </c>
      <c r="AM53" s="11">
        <v>2.0000000000000001E-4</v>
      </c>
      <c r="AN53" s="11">
        <v>11.2699</v>
      </c>
      <c r="AO53" s="11">
        <v>2.8E-3</v>
      </c>
      <c r="AP53" s="11">
        <v>1.0023</v>
      </c>
      <c r="AQ53" s="11">
        <v>2.0000000000000001E-4</v>
      </c>
      <c r="AR53" s="11">
        <v>59.337000000000003</v>
      </c>
      <c r="AS53" s="11">
        <v>0</v>
      </c>
      <c r="AT53" s="11">
        <v>1.0024999999999999</v>
      </c>
      <c r="AU53" s="11">
        <v>0</v>
      </c>
      <c r="AV53" s="11">
        <v>76.231999999999999</v>
      </c>
      <c r="AW53" s="11">
        <v>4.1000000000000003E-3</v>
      </c>
      <c r="AX53" s="11">
        <v>1.0023</v>
      </c>
      <c r="AY53" s="11">
        <v>1E-4</v>
      </c>
      <c r="AZ53" s="25">
        <v>0.74240787914319561</v>
      </c>
      <c r="BA53" s="25">
        <v>1.2847295953620843</v>
      </c>
      <c r="BB53" s="25">
        <v>0.12462288576296937</v>
      </c>
      <c r="BC53" s="25">
        <v>0.1862474185890981</v>
      </c>
      <c r="BD53" s="25">
        <v>12.53924656764125</v>
      </c>
      <c r="BE53" s="27"/>
    </row>
    <row r="54" spans="2:57" ht="13.5" customHeight="1" x14ac:dyDescent="0.2">
      <c r="B54" s="10">
        <v>281</v>
      </c>
      <c r="C54" s="10">
        <v>10.938000000000001</v>
      </c>
      <c r="D54" s="10">
        <v>281.45575000000002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29.2</v>
      </c>
      <c r="Q54" s="24">
        <v>1.59</v>
      </c>
      <c r="R54" s="24">
        <v>2.46</v>
      </c>
      <c r="S54" s="24">
        <v>43.25</v>
      </c>
      <c r="T54" s="24">
        <v>150.51</v>
      </c>
      <c r="U54" s="10">
        <v>1</v>
      </c>
      <c r="V54" s="10">
        <v>0</v>
      </c>
      <c r="W54" s="10">
        <v>0</v>
      </c>
      <c r="X54" s="10">
        <v>1</v>
      </c>
      <c r="Y54" s="10">
        <v>1</v>
      </c>
      <c r="Z54" s="10">
        <v>1</v>
      </c>
      <c r="AA54" s="10">
        <v>360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32.324399999999997</v>
      </c>
      <c r="AK54" s="10">
        <v>3.4299999999999997E-2</v>
      </c>
      <c r="AL54" s="11">
        <v>1.0067999999999999</v>
      </c>
      <c r="AM54" s="11">
        <v>1.1000000000000001E-3</v>
      </c>
      <c r="AN54" s="11">
        <v>11.762499999999999</v>
      </c>
      <c r="AO54" s="11">
        <v>6.4000000000000003E-3</v>
      </c>
      <c r="AP54" s="11">
        <v>1.0066999999999999</v>
      </c>
      <c r="AQ54" s="11">
        <v>5.9999999999999995E-4</v>
      </c>
      <c r="AR54" s="11">
        <v>61.710599999999999</v>
      </c>
      <c r="AS54" s="11">
        <v>4.4400000000000002E-2</v>
      </c>
      <c r="AT54" s="11">
        <v>1.0067999999999999</v>
      </c>
      <c r="AU54" s="11">
        <v>6.9999999999999999E-4</v>
      </c>
      <c r="AV54" s="11">
        <v>79.3125</v>
      </c>
      <c r="AW54" s="11">
        <v>4.7500000000000001E-2</v>
      </c>
      <c r="AX54" s="11">
        <v>1.0066999999999999</v>
      </c>
      <c r="AY54" s="11">
        <v>5.9999999999999995E-4</v>
      </c>
      <c r="AZ54" s="25">
        <v>0.74169640406258575</v>
      </c>
      <c r="BA54" s="25">
        <v>1.2852330069712496</v>
      </c>
      <c r="BB54" s="25">
        <v>0.12481572167963972</v>
      </c>
      <c r="BC54" s="25">
        <v>0.18656212307390102</v>
      </c>
      <c r="BD54" s="25">
        <v>12.518067230681197</v>
      </c>
      <c r="BE54" s="27"/>
    </row>
  </sheetData>
  <autoFilter ref="B9:BB54" xr:uid="{4067E09B-F8FF-437E-B672-8289357B031A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88DB-1F93-48E4-AF99-5246FA1DA3C7}">
  <sheetPr codeName="Sheet4"/>
  <dimension ref="A1:BZ54"/>
  <sheetViews>
    <sheetView topLeftCell="AP9" workbookViewId="0">
      <selection activeCell="BE42" sqref="BE42"/>
    </sheetView>
  </sheetViews>
  <sheetFormatPr defaultRowHeight="13.5" customHeight="1" x14ac:dyDescent="0.2"/>
  <cols>
    <col min="1" max="1" width="9.140625" style="1"/>
    <col min="2" max="2" width="4.85546875" style="1" customWidth="1"/>
    <col min="3" max="3" width="7.140625" style="1" customWidth="1"/>
    <col min="4" max="4" width="9.140625" style="1"/>
    <col min="5" max="5" width="4.85546875" style="1" customWidth="1"/>
    <col min="6" max="6" width="3.7109375" style="1" customWidth="1"/>
    <col min="7" max="7" width="5.5703125" style="1" customWidth="1"/>
    <col min="8" max="8" width="5.85546875" style="1" customWidth="1"/>
    <col min="9" max="9" width="6.28515625" style="1" customWidth="1"/>
    <col min="10" max="10" width="5.5703125" style="1" customWidth="1"/>
    <col min="11" max="14" width="6.28515625" style="1" customWidth="1"/>
    <col min="15" max="15" width="4.140625" style="1" customWidth="1"/>
    <col min="16" max="16" width="6" style="1" customWidth="1"/>
    <col min="17" max="17" width="5.5703125" style="1" customWidth="1"/>
    <col min="18" max="18" width="4.85546875" style="1" customWidth="1"/>
    <col min="19" max="19" width="6.140625" style="1" customWidth="1"/>
    <col min="20" max="20" width="7.85546875" style="1" customWidth="1"/>
    <col min="21" max="21" width="2.7109375" style="1" customWidth="1"/>
    <col min="22" max="22" width="3.42578125" style="1" customWidth="1"/>
    <col min="23" max="23" width="3.140625" style="1" customWidth="1"/>
    <col min="24" max="24" width="3.5703125" style="1" customWidth="1"/>
    <col min="25" max="26" width="3.42578125" style="1" customWidth="1"/>
    <col min="27" max="27" width="5.7109375" style="1" customWidth="1"/>
    <col min="28" max="28" width="3.85546875" style="1" customWidth="1"/>
    <col min="29" max="29" width="5.5703125" style="1" customWidth="1"/>
    <col min="30" max="30" width="6" style="1" customWidth="1"/>
    <col min="31" max="31" width="4.28515625" style="1" customWidth="1"/>
    <col min="32" max="32" width="7.140625" style="1" customWidth="1"/>
    <col min="33" max="33" width="4.7109375" style="1" customWidth="1"/>
    <col min="34" max="34" width="4.140625" style="1" customWidth="1"/>
    <col min="35" max="35" width="3.28515625" style="1" customWidth="1"/>
    <col min="36" max="37" width="9.140625" style="1"/>
    <col min="38" max="38" width="7.5703125" style="1" customWidth="1"/>
    <col min="39" max="41" width="9.140625" style="1"/>
    <col min="42" max="42" width="7.7109375" style="1" customWidth="1"/>
    <col min="43" max="43" width="9.140625" style="1"/>
    <col min="44" max="46" width="8.7109375" style="1" customWidth="1"/>
    <col min="47" max="49" width="9.140625" style="1"/>
    <col min="50" max="50" width="7.140625" style="1" customWidth="1"/>
    <col min="51" max="51" width="9.140625" style="1"/>
    <col min="52" max="52" width="7.42578125" style="1" customWidth="1"/>
    <col min="53" max="53" width="8" style="1" customWidth="1"/>
    <col min="54" max="54" width="7" style="1" customWidth="1"/>
    <col min="55" max="58" width="9.140625" style="1"/>
    <col min="59" max="59" width="3.7109375" style="1" customWidth="1"/>
    <col min="60" max="60" width="3.42578125" style="1" customWidth="1"/>
    <col min="61" max="16384" width="9.140625" style="1"/>
  </cols>
  <sheetData>
    <row r="1" spans="1:78" ht="24" customHeight="1" x14ac:dyDescent="0.45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78" ht="13.5" customHeight="1" x14ac:dyDescent="0.45">
      <c r="A2" s="16"/>
      <c r="B2" s="16"/>
      <c r="C2" s="16"/>
      <c r="D2" s="16"/>
      <c r="E2" s="16"/>
      <c r="F2" s="16"/>
    </row>
    <row r="3" spans="1:78" ht="13.5" customHeight="1" x14ac:dyDescent="0.2">
      <c r="A3" s="30"/>
      <c r="B3" s="30"/>
      <c r="C3" s="30"/>
      <c r="D3" s="30"/>
      <c r="E3" s="30"/>
      <c r="F3" s="30"/>
    </row>
    <row r="4" spans="1:78" ht="13.5" customHeight="1" x14ac:dyDescent="0.2">
      <c r="A4" s="29"/>
      <c r="B4" s="29"/>
      <c r="C4" s="29"/>
      <c r="D4" s="29"/>
      <c r="E4" s="29"/>
      <c r="F4" s="29"/>
    </row>
    <row r="5" spans="1:78" ht="13.5" customHeight="1" x14ac:dyDescent="0.2">
      <c r="A5" s="28"/>
      <c r="B5" s="28"/>
      <c r="C5" s="28"/>
      <c r="D5" s="28"/>
      <c r="E5" s="28"/>
      <c r="F5" s="28"/>
    </row>
    <row r="6" spans="1:78" ht="13.5" customHeight="1" x14ac:dyDescent="0.2">
      <c r="A6" s="28"/>
      <c r="B6" s="28"/>
      <c r="C6" s="28"/>
      <c r="D6" s="28"/>
      <c r="E6" s="28"/>
      <c r="F6" s="28"/>
    </row>
    <row r="7" spans="1:78" ht="13.5" customHeight="1" x14ac:dyDescent="0.2">
      <c r="A7" s="28"/>
      <c r="B7" s="28"/>
      <c r="C7" s="28"/>
      <c r="D7" s="28"/>
      <c r="E7" s="28"/>
      <c r="F7" s="28"/>
      <c r="I7" s="15"/>
      <c r="K7" s="15"/>
      <c r="BI7" s="31" t="s">
        <v>187</v>
      </c>
      <c r="BJ7" s="31"/>
      <c r="BK7" s="31" t="s">
        <v>186</v>
      </c>
      <c r="BL7" s="31"/>
      <c r="BM7" s="31" t="s">
        <v>185</v>
      </c>
      <c r="BN7" s="31"/>
      <c r="BO7" s="31" t="s">
        <v>184</v>
      </c>
      <c r="BP7" s="31"/>
    </row>
    <row r="8" spans="1:78" ht="13.5" customHeight="1" x14ac:dyDescent="0.2">
      <c r="BF8" s="2" t="s">
        <v>183</v>
      </c>
      <c r="BG8" s="2" t="s">
        <v>182</v>
      </c>
      <c r="BH8" s="2" t="s">
        <v>181</v>
      </c>
      <c r="BI8" s="31" t="s">
        <v>180</v>
      </c>
      <c r="BJ8" s="31"/>
      <c r="BK8" s="31" t="s">
        <v>179</v>
      </c>
      <c r="BL8" s="31"/>
      <c r="BM8" s="31" t="s">
        <v>178</v>
      </c>
      <c r="BN8" s="31"/>
      <c r="BO8" s="31" t="s">
        <v>177</v>
      </c>
      <c r="BP8" s="31"/>
      <c r="BQ8" s="31" t="s">
        <v>176</v>
      </c>
      <c r="BR8" s="31"/>
      <c r="BS8" s="31" t="s">
        <v>131</v>
      </c>
      <c r="BT8" s="31"/>
      <c r="BU8" s="31" t="s">
        <v>130</v>
      </c>
      <c r="BV8" s="31"/>
      <c r="BW8" s="31" t="s">
        <v>129</v>
      </c>
      <c r="BX8" s="31"/>
      <c r="BY8" s="31" t="s">
        <v>128</v>
      </c>
      <c r="BZ8" s="31"/>
    </row>
    <row r="9" spans="1:78" ht="59.25" customHeight="1" x14ac:dyDescent="0.2">
      <c r="B9" s="7" t="s">
        <v>175</v>
      </c>
      <c r="C9" s="7" t="s">
        <v>174</v>
      </c>
      <c r="D9" s="7" t="s">
        <v>173</v>
      </c>
      <c r="E9" s="7" t="s">
        <v>172</v>
      </c>
      <c r="F9" s="7" t="s">
        <v>171</v>
      </c>
      <c r="G9" s="7" t="s">
        <v>0</v>
      </c>
      <c r="H9" s="7" t="s">
        <v>170</v>
      </c>
      <c r="I9" s="7" t="s">
        <v>154</v>
      </c>
      <c r="J9" s="7" t="s">
        <v>113</v>
      </c>
      <c r="K9" s="7" t="s">
        <v>115</v>
      </c>
      <c r="L9" s="7" t="s">
        <v>111</v>
      </c>
      <c r="M9" s="7" t="s">
        <v>114</v>
      </c>
      <c r="N9" s="7" t="s">
        <v>169</v>
      </c>
      <c r="O9" s="14" t="s">
        <v>112</v>
      </c>
      <c r="P9" s="7" t="s">
        <v>168</v>
      </c>
      <c r="Q9" s="7" t="s">
        <v>167</v>
      </c>
      <c r="R9" s="7" t="s">
        <v>166</v>
      </c>
      <c r="S9" s="7" t="s">
        <v>165</v>
      </c>
      <c r="T9" s="7" t="s">
        <v>164</v>
      </c>
      <c r="U9" s="7" t="s">
        <v>163</v>
      </c>
      <c r="V9" s="7" t="s">
        <v>162</v>
      </c>
      <c r="W9" s="7" t="s">
        <v>161</v>
      </c>
      <c r="X9" s="7" t="s">
        <v>160</v>
      </c>
      <c r="Y9" s="7" t="s">
        <v>159</v>
      </c>
      <c r="Z9" s="7" t="s">
        <v>158</v>
      </c>
      <c r="AA9" s="7" t="s">
        <v>157</v>
      </c>
      <c r="AB9" s="7" t="s">
        <v>156</v>
      </c>
      <c r="AC9" s="8" t="s">
        <v>155</v>
      </c>
      <c r="AD9" s="7" t="s">
        <v>154</v>
      </c>
      <c r="AE9" s="7" t="s">
        <v>153</v>
      </c>
      <c r="AF9" s="7" t="s">
        <v>152</v>
      </c>
      <c r="AG9" s="7" t="s">
        <v>151</v>
      </c>
      <c r="AH9" s="7" t="s">
        <v>150</v>
      </c>
      <c r="AI9" s="7" t="s">
        <v>149</v>
      </c>
      <c r="AJ9" s="1" t="s">
        <v>148</v>
      </c>
      <c r="AK9" s="1" t="s">
        <v>147</v>
      </c>
      <c r="AL9" s="7" t="s">
        <v>146</v>
      </c>
      <c r="AM9" s="1" t="s">
        <v>145</v>
      </c>
      <c r="AN9" s="1" t="s">
        <v>144</v>
      </c>
      <c r="AO9" s="1" t="s">
        <v>143</v>
      </c>
      <c r="AP9" s="7" t="s">
        <v>142</v>
      </c>
      <c r="AQ9" s="1" t="s">
        <v>141</v>
      </c>
      <c r="AR9" s="1" t="s">
        <v>140</v>
      </c>
      <c r="AS9" s="1" t="s">
        <v>139</v>
      </c>
      <c r="AT9" s="7" t="s">
        <v>138</v>
      </c>
      <c r="AU9" s="1" t="s">
        <v>137</v>
      </c>
      <c r="AV9" s="1" t="s">
        <v>136</v>
      </c>
      <c r="AW9" s="1" t="s">
        <v>135</v>
      </c>
      <c r="AX9" s="7" t="s">
        <v>134</v>
      </c>
      <c r="AY9" s="1" t="s">
        <v>133</v>
      </c>
      <c r="AZ9" s="7" t="s">
        <v>132</v>
      </c>
      <c r="BA9" s="7" t="s">
        <v>131</v>
      </c>
      <c r="BB9" s="7" t="s">
        <v>130</v>
      </c>
      <c r="BC9" s="7" t="s">
        <v>129</v>
      </c>
      <c r="BD9" s="7" t="s">
        <v>128</v>
      </c>
      <c r="BE9" s="7"/>
      <c r="BH9" s="2"/>
      <c r="BL9" s="2"/>
      <c r="BP9" s="2"/>
      <c r="BT9" s="2"/>
      <c r="BU9" s="2"/>
      <c r="BV9" s="2"/>
    </row>
    <row r="10" spans="1:78" ht="13.5" customHeight="1" x14ac:dyDescent="0.2">
      <c r="B10" s="10">
        <v>287</v>
      </c>
      <c r="C10" s="10">
        <v>10.881</v>
      </c>
      <c r="D10" s="10">
        <v>287.45337999999998</v>
      </c>
      <c r="E10" s="10">
        <v>1</v>
      </c>
      <c r="F10" s="10">
        <v>32</v>
      </c>
      <c r="G10" s="9">
        <v>101</v>
      </c>
      <c r="H10" s="9" t="s">
        <v>189</v>
      </c>
      <c r="I10" s="9">
        <v>112.1</v>
      </c>
      <c r="J10" s="9">
        <v>1</v>
      </c>
      <c r="K10" s="9" t="str">
        <f t="shared" ref="K10:K41" si="0">MID(I10,1,1)</f>
        <v>1</v>
      </c>
      <c r="L10" s="9" t="str">
        <f t="shared" ref="L10:L41" si="1">MID(I10,2,1)</f>
        <v>1</v>
      </c>
      <c r="M10" s="9" t="str">
        <f t="shared" ref="M10:M41" si="2">MID(I10,3,1)</f>
        <v>2</v>
      </c>
      <c r="N10" s="9" t="str">
        <f t="shared" ref="N10:N41" si="3">MID(I10,5,1)</f>
        <v>1</v>
      </c>
      <c r="O10" s="9">
        <f t="shared" ref="O10:O41" si="4">IF(G10&gt;500,0,IF(G10&gt;300,2,1))</f>
        <v>1</v>
      </c>
      <c r="P10" s="10">
        <v>30.5</v>
      </c>
      <c r="Q10" s="24">
        <v>1.41</v>
      </c>
      <c r="R10" s="24">
        <v>2.96</v>
      </c>
      <c r="S10" s="24">
        <v>45.5</v>
      </c>
      <c r="T10" s="24">
        <v>151.22999999999999</v>
      </c>
      <c r="U10" s="10">
        <v>2</v>
      </c>
      <c r="V10" s="10">
        <v>0</v>
      </c>
      <c r="W10" s="10">
        <v>2</v>
      </c>
      <c r="X10" s="10">
        <v>0</v>
      </c>
      <c r="Y10" s="10">
        <v>0</v>
      </c>
      <c r="Z10" s="10">
        <v>1</v>
      </c>
      <c r="AA10" s="10">
        <v>270</v>
      </c>
      <c r="AB10" s="10">
        <v>0</v>
      </c>
      <c r="AC10" s="10">
        <v>10</v>
      </c>
      <c r="AD10" s="10">
        <v>112.1</v>
      </c>
      <c r="AE10" s="10">
        <v>1</v>
      </c>
      <c r="AF10" s="10">
        <v>3619.4</v>
      </c>
      <c r="AG10" s="10">
        <v>15</v>
      </c>
      <c r="AH10" s="10">
        <v>0</v>
      </c>
      <c r="AI10" s="10">
        <v>0</v>
      </c>
      <c r="AJ10" s="10">
        <v>2.7542</v>
      </c>
      <c r="AK10" s="10">
        <v>0.1216</v>
      </c>
      <c r="AL10" s="11">
        <v>8.9599999999999999E-2</v>
      </c>
      <c r="AM10" s="11">
        <v>4.0000000000000001E-3</v>
      </c>
      <c r="AN10" s="11">
        <v>2.1394000000000002</v>
      </c>
      <c r="AO10" s="11">
        <v>0.1845</v>
      </c>
      <c r="AP10" s="11">
        <v>0.18429999999999999</v>
      </c>
      <c r="AQ10" s="11">
        <v>1.5900000000000001E-2</v>
      </c>
      <c r="AR10" s="11">
        <v>5.2724000000000002</v>
      </c>
      <c r="AS10" s="11">
        <v>0.12920000000000001</v>
      </c>
      <c r="AT10" s="11">
        <v>8.9800000000000005E-2</v>
      </c>
      <c r="AU10" s="11">
        <v>2.2000000000000001E-3</v>
      </c>
      <c r="AV10" s="11">
        <v>24.148800000000001</v>
      </c>
      <c r="AW10" s="11">
        <v>2.0716999999999999</v>
      </c>
      <c r="AX10" s="11">
        <v>0.31469999999999998</v>
      </c>
      <c r="AY10" s="11">
        <v>2.7E-2</v>
      </c>
      <c r="AZ10" s="11">
        <v>0.26132264529058113</v>
      </c>
      <c r="BA10" s="11">
        <v>3.5044543429844093</v>
      </c>
      <c r="BB10" s="11">
        <v>0.55599505562422746</v>
      </c>
      <c r="BC10" s="11">
        <v>0.37296849087893863</v>
      </c>
      <c r="BD10" s="11">
        <v>0.2549715958800528</v>
      </c>
      <c r="BE10" s="27"/>
      <c r="BF10" s="2" t="s">
        <v>127</v>
      </c>
      <c r="BG10" s="6"/>
      <c r="BH10" s="1">
        <f>DCOUNT(PlotSort,"Pipe",$BI$35:$BI$38)</f>
        <v>32</v>
      </c>
      <c r="BI10" s="4">
        <f>DAVERAGE(PlotSort,"PhxRed",$BI$35:$BI$38)</f>
        <v>0.11134999999999998</v>
      </c>
      <c r="BJ10" s="4">
        <f>DSTDEV(PlotSort,"PhxRed",$BI$35:$BI$38)/SQRT($BH10)</f>
        <v>2.5025027794770638E-3</v>
      </c>
      <c r="BK10" s="4">
        <f>DAVERAGE(PlotSort,"PhxRedEdge",$BI$35:$BI$38)</f>
        <v>0.19577187500000004</v>
      </c>
      <c r="BL10" s="4">
        <f>DSTDEV(PlotSort,"PhxRedEdge",$BI$35:$BI$38)/SQRT($BH10)</f>
        <v>1.7069192346709072E-3</v>
      </c>
      <c r="BM10" s="4">
        <f>DAVERAGE(PlotSort,"TMRed",$BI$35:$BI$38)</f>
        <v>0.10931875000000002</v>
      </c>
      <c r="BN10" s="4">
        <f>DSTDEV(PlotSort,"TMRed",$BI$35:$BI$38)/SQRT($BH10)</f>
        <v>2.4801162397153692E-3</v>
      </c>
      <c r="BO10" s="4">
        <f>DAVERAGE(PlotSort,"TMNIR",$BI$35:$BI$38)</f>
        <v>0.30394374999999996</v>
      </c>
      <c r="BP10" s="4">
        <f>DSTDEV(PlotSort,"TMNIR",$BI$35:$BI$38)/SQRT($BH10)</f>
        <v>2.3681264606155946E-3</v>
      </c>
      <c r="BQ10" s="4">
        <f>DAVERAGE(PlotSort,"NDRE",$BI$35:$BI$38)</f>
        <v>0.21646673455745002</v>
      </c>
      <c r="BR10" s="4">
        <f>DSTDEV(PlotSort,"NDRE",$BI$35:$BI$38)/SQRT($BH10)</f>
        <v>3.8796666239768814E-3</v>
      </c>
      <c r="BS10" s="4">
        <f>DAVERAGE(PlotSort,"rvi",$BI$35:$BI$38)</f>
        <v>2.8278736885451585</v>
      </c>
      <c r="BT10" s="4">
        <f>DSTDEV(PlotSort,"rvi",$BI$35:$BI$38)/SQRT($BH10)</f>
        <v>7.3293405971982251E-2</v>
      </c>
      <c r="BU10" s="17">
        <f>DAVERAGE(PlotSort,"ndvi",$BI$35:$BI$38)</f>
        <v>0.47197329178879432</v>
      </c>
      <c r="BV10" s="4">
        <f>DSTDEV(PlotSort,"ndvi",$BI$35:$BI$38)/SQRT($BH10)</f>
        <v>9.4269700676813499E-3</v>
      </c>
      <c r="BW10" s="17">
        <f>DAVERAGE(PlotSort,"SAVI",$BI$35:$BI$38)</f>
        <v>0.31982346629537661</v>
      </c>
      <c r="BX10" s="4">
        <f>DSTDEV(PlotSort,"SAVI",$BI$35:$BI$38)/SQRT($BH10)</f>
        <v>5.9323000191593119E-3</v>
      </c>
      <c r="BY10" s="17">
        <f>DAVERAGE(PlotSort,"CCCI",$BI$35:$BI$38)</f>
        <v>0.22270472004412745</v>
      </c>
      <c r="BZ10" s="4">
        <f>DSTDEV(PlotSort,"CCCI",$BI$35:$BI$38)/SQRT($BH10)</f>
        <v>1.6705884721440804E-2</v>
      </c>
    </row>
    <row r="11" spans="1:78" ht="13.5" customHeight="1" x14ac:dyDescent="0.2">
      <c r="B11" s="10">
        <v>287</v>
      </c>
      <c r="C11" s="10">
        <v>10.874000000000001</v>
      </c>
      <c r="D11" s="10">
        <v>287.45308</v>
      </c>
      <c r="E11" s="10">
        <v>1</v>
      </c>
      <c r="F11" s="10">
        <v>32</v>
      </c>
      <c r="G11" s="9">
        <v>102</v>
      </c>
      <c r="H11" s="9" t="s">
        <v>190</v>
      </c>
      <c r="I11" s="9">
        <v>121.1</v>
      </c>
      <c r="J11" s="9">
        <v>4</v>
      </c>
      <c r="K11" s="9" t="str">
        <f t="shared" si="0"/>
        <v>1</v>
      </c>
      <c r="L11" s="9" t="str">
        <f t="shared" si="1"/>
        <v>2</v>
      </c>
      <c r="M11" s="9" t="str">
        <f t="shared" si="2"/>
        <v>1</v>
      </c>
      <c r="N11" s="9" t="str">
        <f t="shared" si="3"/>
        <v>1</v>
      </c>
      <c r="O11" s="9">
        <f t="shared" si="4"/>
        <v>1</v>
      </c>
      <c r="P11" s="10">
        <v>30.5</v>
      </c>
      <c r="Q11" s="24">
        <v>1.41</v>
      </c>
      <c r="R11" s="24">
        <v>2.96</v>
      </c>
      <c r="S11" s="24">
        <v>45.54</v>
      </c>
      <c r="T11" s="24">
        <v>151.1</v>
      </c>
      <c r="U11" s="10">
        <v>2</v>
      </c>
      <c r="V11" s="10">
        <v>0</v>
      </c>
      <c r="W11" s="10">
        <v>2</v>
      </c>
      <c r="X11" s="10">
        <v>0</v>
      </c>
      <c r="Y11" s="10">
        <v>0</v>
      </c>
      <c r="Z11" s="10">
        <v>1</v>
      </c>
      <c r="AA11" s="10">
        <v>270</v>
      </c>
      <c r="AB11" s="10">
        <v>0</v>
      </c>
      <c r="AC11" s="10">
        <v>9</v>
      </c>
      <c r="AD11" s="10">
        <v>121.1</v>
      </c>
      <c r="AE11" s="10">
        <v>4</v>
      </c>
      <c r="AF11" s="10">
        <v>3619.4</v>
      </c>
      <c r="AG11" s="10">
        <v>15</v>
      </c>
      <c r="AH11" s="10">
        <v>0</v>
      </c>
      <c r="AI11" s="10">
        <v>0</v>
      </c>
      <c r="AJ11" s="10">
        <v>3.4152</v>
      </c>
      <c r="AK11" s="10">
        <v>0.37480000000000002</v>
      </c>
      <c r="AL11" s="11">
        <v>0.11119999999999999</v>
      </c>
      <c r="AM11" s="11">
        <v>1.2200000000000001E-2</v>
      </c>
      <c r="AN11" s="11">
        <v>2.3809999999999998</v>
      </c>
      <c r="AO11" s="11">
        <v>7.6399999999999996E-2</v>
      </c>
      <c r="AP11" s="11">
        <v>0.20530000000000001</v>
      </c>
      <c r="AQ11" s="11">
        <v>6.6E-3</v>
      </c>
      <c r="AR11" s="11">
        <v>6.4390000000000001</v>
      </c>
      <c r="AS11" s="11">
        <v>0.66110000000000002</v>
      </c>
      <c r="AT11" s="11">
        <v>0.10979999999999999</v>
      </c>
      <c r="AU11" s="11">
        <v>1.1299999999999999E-2</v>
      </c>
      <c r="AV11" s="11">
        <v>24.953800000000001</v>
      </c>
      <c r="AW11" s="11">
        <v>0.35980000000000001</v>
      </c>
      <c r="AX11" s="11">
        <v>0.32540000000000002</v>
      </c>
      <c r="AY11" s="11">
        <v>4.7000000000000002E-3</v>
      </c>
      <c r="AZ11" s="11">
        <v>0.2263048803467119</v>
      </c>
      <c r="BA11" s="11">
        <v>2.9635701275045543</v>
      </c>
      <c r="BB11" s="11">
        <v>0.4954044117647059</v>
      </c>
      <c r="BC11" s="11">
        <v>0.34580838323353297</v>
      </c>
      <c r="BD11" s="11">
        <v>0.20698783777975197</v>
      </c>
      <c r="BE11" s="27"/>
      <c r="BF11" s="15" t="s">
        <v>126</v>
      </c>
      <c r="BH11" s="1">
        <f>DCOUNT(PlotSort,"Pipe",$BI$31:$BI$32)</f>
        <v>16</v>
      </c>
      <c r="BI11" s="4">
        <f>DAVERAGE(PlotSort,"PhxRed",$BI$31:$BI$32)</f>
        <v>0.11428125</v>
      </c>
      <c r="BJ11" s="4">
        <f>DSTDEV(PlotSort,"PhxRed",$BI$31:$BI$32)/SQRT($BH11)</f>
        <v>3.5814826858672323E-3</v>
      </c>
      <c r="BK11" s="4">
        <f>DAVERAGE(PlotSort,"PhxRedEdge",$BI$31:$BI$32)</f>
        <v>0.19696249999999996</v>
      </c>
      <c r="BL11" s="4">
        <f>DSTDEV(PlotSort,"PhxRedEdge",$BI$31:$BI$32)/SQRT($BH11)</f>
        <v>2.4547381903847376E-3</v>
      </c>
      <c r="BM11" s="4">
        <f>DAVERAGE(PlotSort,"TMRed",$BI$31:$BI$32)</f>
        <v>0.111625</v>
      </c>
      <c r="BN11" s="4">
        <f>DSTDEV(PlotSort,"TMRed",$BI$31:$BI$32)/SQRT($BH11)</f>
        <v>3.4629888343260147E-3</v>
      </c>
      <c r="BO11" s="4">
        <f>DAVERAGE(PlotSort,"TMNIR",$BI$31:$BI$32)</f>
        <v>0.30415000000000003</v>
      </c>
      <c r="BP11" s="4">
        <f>DSTDEV(PlotSort,"TMNIR",$BI$31:$BI$32)/SQRT($BH11)</f>
        <v>3.1896055137482647E-3</v>
      </c>
      <c r="BQ11" s="4">
        <f>DAVERAGE(PlotSort,"NDRE",$BI$31:$BI$32)</f>
        <v>0.21394888262515493</v>
      </c>
      <c r="BR11" s="4">
        <f>DSTDEV(PlotSort,"NDRE",$BI$31:$BI$32)/SQRT($BH11)</f>
        <v>5.4603314237748612E-3</v>
      </c>
      <c r="BS11" s="4">
        <f>DAVERAGE(PlotSort,"rvi",$BI$31:$BI$32)</f>
        <v>2.7665905459246907</v>
      </c>
      <c r="BT11" s="4">
        <f>DSTDEV(PlotSort,"rvi",$BI$31:$BI$32)/SQRT($BH11)</f>
        <v>9.6353980504273573E-2</v>
      </c>
      <c r="BU11" s="17">
        <f>DAVERAGE(PlotSort,"ndvi",$BI$31:$BI$32)</f>
        <v>0.46402877985628738</v>
      </c>
      <c r="BV11" s="4">
        <f>DSTDEV(PlotSort,"ndvi",$BI$31:$BI$32)/SQRT($BH11)</f>
        <v>1.3054912098746574E-2</v>
      </c>
      <c r="BW11" s="17">
        <f>DAVERAGE(PlotSort,"SAVI",$BI$31:$BI$32)</f>
        <v>0.31551211448694033</v>
      </c>
      <c r="BX11" s="4">
        <f>DSTDEV(PlotSort,"SAVI",$BI$31:$BI$32)/SQRT($BH11)</f>
        <v>8.1860817390107445E-3</v>
      </c>
      <c r="BY11" s="17">
        <f>DAVERAGE(PlotSort,"CCCI",$BI$31:$BI$32)</f>
        <v>0.23430561225824004</v>
      </c>
      <c r="BZ11" s="4">
        <f>DSTDEV(PlotSort,"CCCI",$BI$31:$BI$32)/SQRT($BH11)</f>
        <v>2.5541569999941383E-2</v>
      </c>
    </row>
    <row r="12" spans="1:78" ht="13.5" customHeight="1" x14ac:dyDescent="0.2">
      <c r="B12" s="10">
        <v>287</v>
      </c>
      <c r="C12" s="10">
        <v>10.866</v>
      </c>
      <c r="D12" s="10">
        <v>287.45274999999998</v>
      </c>
      <c r="E12" s="10">
        <v>1</v>
      </c>
      <c r="F12" s="10">
        <v>32</v>
      </c>
      <c r="G12" s="9">
        <v>103</v>
      </c>
      <c r="H12" s="9" t="s">
        <v>191</v>
      </c>
      <c r="I12" s="9">
        <v>132.1</v>
      </c>
      <c r="J12" s="9">
        <v>5</v>
      </c>
      <c r="K12" s="9" t="str">
        <f t="shared" si="0"/>
        <v>1</v>
      </c>
      <c r="L12" s="9" t="str">
        <f t="shared" si="1"/>
        <v>3</v>
      </c>
      <c r="M12" s="9" t="str">
        <f t="shared" si="2"/>
        <v>2</v>
      </c>
      <c r="N12" s="9" t="str">
        <f t="shared" si="3"/>
        <v>1</v>
      </c>
      <c r="O12" s="9">
        <f t="shared" si="4"/>
        <v>1</v>
      </c>
      <c r="P12" s="10">
        <v>30.5</v>
      </c>
      <c r="Q12" s="24">
        <v>1.41</v>
      </c>
      <c r="R12" s="24">
        <v>2.96</v>
      </c>
      <c r="S12" s="24">
        <v>45.59</v>
      </c>
      <c r="T12" s="24">
        <v>150.94999999999999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1</v>
      </c>
      <c r="AA12" s="10">
        <v>270</v>
      </c>
      <c r="AB12" s="10">
        <v>0</v>
      </c>
      <c r="AC12" s="10">
        <v>8</v>
      </c>
      <c r="AD12" s="10">
        <v>132.1</v>
      </c>
      <c r="AE12" s="10">
        <v>5</v>
      </c>
      <c r="AF12" s="10">
        <v>3619.4</v>
      </c>
      <c r="AG12" s="10">
        <v>15</v>
      </c>
      <c r="AH12" s="10">
        <v>0</v>
      </c>
      <c r="AI12" s="10">
        <v>0</v>
      </c>
      <c r="AJ12" s="10">
        <v>3.1848999999999998</v>
      </c>
      <c r="AK12" s="10">
        <v>9.4E-2</v>
      </c>
      <c r="AL12" s="11">
        <v>0.1038</v>
      </c>
      <c r="AM12" s="11">
        <v>3.0999999999999999E-3</v>
      </c>
      <c r="AN12" s="11">
        <v>2.3046000000000002</v>
      </c>
      <c r="AO12" s="11">
        <v>0.1593</v>
      </c>
      <c r="AP12" s="11">
        <v>0.19889999999999999</v>
      </c>
      <c r="AQ12" s="11">
        <v>1.37E-2</v>
      </c>
      <c r="AR12" s="11">
        <v>5.6558999999999999</v>
      </c>
      <c r="AS12" s="11">
        <v>5.1400000000000001E-2</v>
      </c>
      <c r="AT12" s="11">
        <v>9.6500000000000002E-2</v>
      </c>
      <c r="AU12" s="11">
        <v>8.9999999999999998E-4</v>
      </c>
      <c r="AV12" s="11">
        <v>23.470700000000001</v>
      </c>
      <c r="AW12" s="11">
        <v>2.1882000000000001</v>
      </c>
      <c r="AX12" s="11">
        <v>0.30630000000000002</v>
      </c>
      <c r="AY12" s="11">
        <v>2.86E-2</v>
      </c>
      <c r="AZ12" s="11">
        <v>0.21258907363420432</v>
      </c>
      <c r="BA12" s="11">
        <v>3.1740932642487047</v>
      </c>
      <c r="BB12" s="11">
        <v>0.52085402184707053</v>
      </c>
      <c r="BC12" s="11">
        <v>0.34858218874612318</v>
      </c>
      <c r="BD12" s="11">
        <v>-7.2029618229160234E-3</v>
      </c>
      <c r="BE12" s="27"/>
      <c r="BF12" s="2" t="s">
        <v>125</v>
      </c>
      <c r="BH12" s="1">
        <f>DCOUNT(PlotSort,"Pipe",$BJ$31:$BJ$32)</f>
        <v>16</v>
      </c>
      <c r="BI12" s="4">
        <f>DAVERAGE(PlotSort,"PhxRed",$BJ$31:$BJ$32)</f>
        <v>0.10841875000000001</v>
      </c>
      <c r="BJ12" s="4">
        <f>DSTDEV(PlotSort,"PhxRed",$BJ$31:$BJ$32)/SQRT($BH12)</f>
        <v>3.4514395396461968E-3</v>
      </c>
      <c r="BK12" s="4">
        <f>DAVERAGE(PlotSort,"PhxRedEdge",$BJ$31:$BJ$32)</f>
        <v>0.19458125000000001</v>
      </c>
      <c r="BL12" s="4">
        <f>DSTDEV(PlotSort,"PhxRedEdge",$BJ$31:$BJ$32)/SQRT($BH12)</f>
        <v>2.4141288758404481E-3</v>
      </c>
      <c r="BM12" s="4">
        <f>DAVERAGE(PlotSort,"TMRed",$BJ$31:$BJ$32)</f>
        <v>0.10701250000000001</v>
      </c>
      <c r="BN12" s="4">
        <f>DSTDEV(PlotSort,"TMRed",$BJ$31:$BJ$32)/SQRT($BH12)</f>
        <v>3.5668715867923396E-3</v>
      </c>
      <c r="BO12" s="4">
        <f>DAVERAGE(PlotSort,"TMNIR",$BJ$31:$BJ$32)</f>
        <v>0.30373749999999994</v>
      </c>
      <c r="BP12" s="4">
        <f>DSTDEV(PlotSort,"TMNIR",$BJ$31:$BJ$32)/SQRT($BH12)</f>
        <v>3.6056307238355213E-3</v>
      </c>
      <c r="BQ12" s="4">
        <f>DAVERAGE(PlotSort,"NDRE",$BJ$31:$BJ$32)</f>
        <v>0.21898458648974517</v>
      </c>
      <c r="BR12" s="4">
        <f>DSTDEV(PlotSort,"NDRE",$BJ$31:$BJ$32)/SQRT($BH12)</f>
        <v>5.6172648590486242E-3</v>
      </c>
      <c r="BS12" s="4">
        <f>DAVERAGE(PlotSort,"rvi",$BJ$31:$BJ$32)</f>
        <v>2.8891568311656259</v>
      </c>
      <c r="BT12" s="4">
        <f>DSTDEV(PlotSort,"rvi",$BJ$31:$BJ$32)/SQRT($BH12)</f>
        <v>0.1114410629681987</v>
      </c>
      <c r="BU12" s="17">
        <f>DAVERAGE(PlotSort,"ndvi",$BJ$31:$BJ$32)</f>
        <v>0.47991780372130149</v>
      </c>
      <c r="BV12" s="4">
        <f>DSTDEV(PlotSort,"ndvi",$BJ$31:$BJ$32)/SQRT($BH12)</f>
        <v>1.3728583127790461E-2</v>
      </c>
      <c r="BW12" s="17">
        <f>DAVERAGE(PlotSort,"SAVI",$BJ$31:$BJ$32)</f>
        <v>0.32413481810381295</v>
      </c>
      <c r="BX12" s="4">
        <f>DSTDEV(PlotSort,"SAVI",$BJ$31:$BJ$32)/SQRT($BH12)</f>
        <v>8.716118615052457E-3</v>
      </c>
      <c r="BY12" s="17">
        <f>DAVERAGE(PlotSort,"CCCI",$BJ$31:$BJ$32)</f>
        <v>0.21110382783001491</v>
      </c>
      <c r="BZ12" s="4">
        <f>DSTDEV(PlotSort,"CCCI",$BJ$31:$BJ$32)/SQRT($BH12)</f>
        <v>2.1982765760114251E-2</v>
      </c>
    </row>
    <row r="13" spans="1:78" ht="13.5" customHeight="1" x14ac:dyDescent="0.2">
      <c r="B13" s="10">
        <v>287</v>
      </c>
      <c r="C13" s="10">
        <v>10.859</v>
      </c>
      <c r="D13" s="10">
        <v>287.45245999999997</v>
      </c>
      <c r="E13" s="10">
        <v>1</v>
      </c>
      <c r="F13" s="10">
        <v>32</v>
      </c>
      <c r="G13" s="9">
        <v>104</v>
      </c>
      <c r="H13" s="9" t="s">
        <v>192</v>
      </c>
      <c r="I13" s="9">
        <v>221.1</v>
      </c>
      <c r="J13" s="9">
        <v>10</v>
      </c>
      <c r="K13" s="9" t="str">
        <f t="shared" si="0"/>
        <v>2</v>
      </c>
      <c r="L13" s="9" t="str">
        <f t="shared" si="1"/>
        <v>2</v>
      </c>
      <c r="M13" s="9" t="str">
        <f t="shared" si="2"/>
        <v>1</v>
      </c>
      <c r="N13" s="9" t="str">
        <f t="shared" si="3"/>
        <v>1</v>
      </c>
      <c r="O13" s="9">
        <f t="shared" si="4"/>
        <v>1</v>
      </c>
      <c r="P13" s="10">
        <v>30.5</v>
      </c>
      <c r="Q13" s="24">
        <v>1.41</v>
      </c>
      <c r="R13" s="24">
        <v>2.96</v>
      </c>
      <c r="S13" s="24">
        <v>45.64</v>
      </c>
      <c r="T13" s="24">
        <v>150.81</v>
      </c>
      <c r="U13" s="10">
        <v>2</v>
      </c>
      <c r="V13" s="10">
        <v>0</v>
      </c>
      <c r="W13" s="10">
        <v>2</v>
      </c>
      <c r="X13" s="10">
        <v>0</v>
      </c>
      <c r="Y13" s="10">
        <v>0</v>
      </c>
      <c r="Z13" s="10">
        <v>1</v>
      </c>
      <c r="AA13" s="10">
        <v>270</v>
      </c>
      <c r="AB13" s="10">
        <v>0</v>
      </c>
      <c r="AC13" s="10">
        <v>7</v>
      </c>
      <c r="AD13" s="10">
        <v>221.1</v>
      </c>
      <c r="AE13" s="10">
        <v>10</v>
      </c>
      <c r="AF13" s="10">
        <v>3619.4</v>
      </c>
      <c r="AG13" s="10">
        <v>15</v>
      </c>
      <c r="AH13" s="10">
        <v>0</v>
      </c>
      <c r="AI13" s="10">
        <v>0</v>
      </c>
      <c r="AJ13" s="10">
        <v>3.5910000000000002</v>
      </c>
      <c r="AK13" s="10">
        <v>0.13930000000000001</v>
      </c>
      <c r="AL13" s="11">
        <v>0.1171</v>
      </c>
      <c r="AM13" s="11">
        <v>4.4999999999999997E-3</v>
      </c>
      <c r="AN13" s="11">
        <v>2.3170999999999999</v>
      </c>
      <c r="AO13" s="11">
        <v>9.1999999999999998E-3</v>
      </c>
      <c r="AP13" s="11">
        <v>0.2001</v>
      </c>
      <c r="AQ13" s="11">
        <v>8.0000000000000004E-4</v>
      </c>
      <c r="AR13" s="11">
        <v>7.0487000000000002</v>
      </c>
      <c r="AS13" s="11">
        <v>0.1676</v>
      </c>
      <c r="AT13" s="11">
        <v>0.12039999999999999</v>
      </c>
      <c r="AU13" s="11">
        <v>2.8999999999999998E-3</v>
      </c>
      <c r="AV13" s="11">
        <v>23.9054</v>
      </c>
      <c r="AW13" s="11">
        <v>0.1477</v>
      </c>
      <c r="AX13" s="11">
        <v>0.31209999999999999</v>
      </c>
      <c r="AY13" s="11">
        <v>1.9E-3</v>
      </c>
      <c r="AZ13" s="11">
        <v>0.21866458414681764</v>
      </c>
      <c r="BA13" s="11">
        <v>2.5921926910299002</v>
      </c>
      <c r="BB13" s="11">
        <v>0.44323699421965312</v>
      </c>
      <c r="BC13" s="11">
        <v>0.3083646112600536</v>
      </c>
      <c r="BD13" s="11">
        <v>0.36678897810418948</v>
      </c>
      <c r="BE13" s="27"/>
      <c r="BF13" s="2" t="s">
        <v>124</v>
      </c>
      <c r="BG13" s="6"/>
      <c r="BH13" s="1">
        <f>DCOUNT(PlotSort,"Pipe",$BL$35:$BL$36)</f>
        <v>8</v>
      </c>
      <c r="BI13" s="4">
        <f>DAVERAGE(PlotSort,"PhxRed",$BL$35:$BL$36)</f>
        <v>0.1101</v>
      </c>
      <c r="BJ13" s="4">
        <f>DSTDEV(PlotSort,"PhxRed",$BL$35:$BL$36)/SQRT($BH13)</f>
        <v>5.2854922733297583E-3</v>
      </c>
      <c r="BK13" s="4">
        <f>DAVERAGE(PlotSort,"PhxRedEdge",$BL$35:$BL$36)</f>
        <v>0.19674999999999998</v>
      </c>
      <c r="BL13" s="4">
        <f>DSTDEV(PlotSort,"PhxRedEdge",$BL$35:$BL$36)/SQRT($BH13)</f>
        <v>3.8298172280149347E-3</v>
      </c>
      <c r="BM13" s="4">
        <f>DAVERAGE(PlotSort,"TMRed",$BL$35:$BL$36)</f>
        <v>0.10870000000000002</v>
      </c>
      <c r="BN13" s="4">
        <f>DSTDEV(PlotSort,"TMRed",$BL$35:$BL$36)/SQRT($BH13)</f>
        <v>5.2515303891885606E-3</v>
      </c>
      <c r="BO13" s="4">
        <f>DAVERAGE(PlotSort,"TMNIR",$BL$35:$BL$36)</f>
        <v>0.30917500000000003</v>
      </c>
      <c r="BP13" s="4">
        <f>DSTDEV(PlotSort,"TMNIR",$BL$35:$BL$36)/SQRT($BH13)</f>
        <v>4.6893781951494228E-3</v>
      </c>
      <c r="BQ13" s="4">
        <f>DAVERAGE(PlotSort,"NDRE",$BL$35:$BL$36)</f>
        <v>0.22230130617385802</v>
      </c>
      <c r="BR13" s="4">
        <f>DSTDEV(PlotSort,"NDRE",$BL$35:$BL$36)/SQRT($BH13)</f>
        <v>9.5850939387615124E-3</v>
      </c>
      <c r="BS13" s="4">
        <f>DAVERAGE(PlotSort,"rvi",$BL$35:$BL$36)</f>
        <v>2.8894281818748357</v>
      </c>
      <c r="BT13" s="4">
        <f>DSTDEV(PlotSort,"rvi",$BL$35:$BL$36)/SQRT($BH13)</f>
        <v>0.14215900661796491</v>
      </c>
      <c r="BU13" s="17">
        <f>DAVERAGE(PlotSort,"ndvi",$BL$35:$BL$36)</f>
        <v>0.48084119556731003</v>
      </c>
      <c r="BV13" s="4">
        <f>DSTDEV(PlotSort,"ndvi",$BL$35:$BL$36)/SQRT($BH13)</f>
        <v>1.941073002490646E-2</v>
      </c>
      <c r="BW13" s="17">
        <f>DAVERAGE(PlotSort,"SAVI",$BL$35:$BL$36)</f>
        <v>0.32780962303783306</v>
      </c>
      <c r="BX13" s="4">
        <f>DSTDEV(PlotSort,"SAVI",$BL$35:$BL$36)/SQRT($BH13)</f>
        <v>1.222887214905588E-2</v>
      </c>
      <c r="BY13" s="17">
        <f>DAVERAGE(PlotSort,"CCCI",$BL$35:$BL$36)</f>
        <v>0.23291744701461375</v>
      </c>
      <c r="BZ13" s="4">
        <f>DSTDEV(PlotSort,"CCCI",$BL$35:$BL$36)/SQRT($BH13)</f>
        <v>1.8428197558245527E-2</v>
      </c>
    </row>
    <row r="14" spans="1:78" ht="13.5" customHeight="1" x14ac:dyDescent="0.2">
      <c r="B14" s="10">
        <v>287</v>
      </c>
      <c r="C14" s="10">
        <v>10.852</v>
      </c>
      <c r="D14" s="10">
        <v>287.45217000000002</v>
      </c>
      <c r="E14" s="10">
        <v>1</v>
      </c>
      <c r="F14" s="10">
        <v>32</v>
      </c>
      <c r="G14" s="9">
        <v>105</v>
      </c>
      <c r="H14" s="9" t="s">
        <v>193</v>
      </c>
      <c r="I14" s="9">
        <v>231.2</v>
      </c>
      <c r="J14" s="9">
        <v>12</v>
      </c>
      <c r="K14" s="9" t="str">
        <f t="shared" si="0"/>
        <v>2</v>
      </c>
      <c r="L14" s="9" t="str">
        <f t="shared" si="1"/>
        <v>3</v>
      </c>
      <c r="M14" s="9" t="str">
        <f t="shared" si="2"/>
        <v>1</v>
      </c>
      <c r="N14" s="9" t="str">
        <f t="shared" si="3"/>
        <v>2</v>
      </c>
      <c r="O14" s="9">
        <f t="shared" si="4"/>
        <v>1</v>
      </c>
      <c r="P14" s="10">
        <v>30.5</v>
      </c>
      <c r="Q14" s="24">
        <v>1.41</v>
      </c>
      <c r="R14" s="24">
        <v>2.96</v>
      </c>
      <c r="S14" s="24">
        <v>45.68</v>
      </c>
      <c r="T14" s="24">
        <v>150.68</v>
      </c>
      <c r="U14" s="10">
        <v>2</v>
      </c>
      <c r="V14" s="10">
        <v>0</v>
      </c>
      <c r="W14" s="10">
        <v>2</v>
      </c>
      <c r="X14" s="10">
        <v>0</v>
      </c>
      <c r="Y14" s="10">
        <v>0</v>
      </c>
      <c r="Z14" s="10">
        <v>1</v>
      </c>
      <c r="AA14" s="10">
        <v>270</v>
      </c>
      <c r="AB14" s="10">
        <v>0</v>
      </c>
      <c r="AC14" s="10">
        <v>6</v>
      </c>
      <c r="AD14" s="10">
        <v>231.2</v>
      </c>
      <c r="AE14" s="10">
        <v>12</v>
      </c>
      <c r="AF14" s="10">
        <v>3619.4</v>
      </c>
      <c r="AG14" s="10">
        <v>15</v>
      </c>
      <c r="AH14" s="10">
        <v>0</v>
      </c>
      <c r="AI14" s="10">
        <v>0</v>
      </c>
      <c r="AJ14" s="10">
        <v>3.4910000000000001</v>
      </c>
      <c r="AK14" s="10">
        <v>8.7300000000000003E-2</v>
      </c>
      <c r="AL14" s="11">
        <v>0.1139</v>
      </c>
      <c r="AM14" s="11">
        <v>2.8E-3</v>
      </c>
      <c r="AN14" s="11">
        <v>2.3022999999999998</v>
      </c>
      <c r="AO14" s="11">
        <v>0.107</v>
      </c>
      <c r="AP14" s="11">
        <v>0.19900000000000001</v>
      </c>
      <c r="AQ14" s="11">
        <v>9.1999999999999998E-3</v>
      </c>
      <c r="AR14" s="11">
        <v>6.5159000000000002</v>
      </c>
      <c r="AS14" s="11">
        <v>0.26600000000000001</v>
      </c>
      <c r="AT14" s="11">
        <v>0.1114</v>
      </c>
      <c r="AU14" s="11">
        <v>4.4999999999999997E-3</v>
      </c>
      <c r="AV14" s="11">
        <v>23.524799999999999</v>
      </c>
      <c r="AW14" s="11">
        <v>1.3229</v>
      </c>
      <c r="AX14" s="11">
        <v>0.30740000000000001</v>
      </c>
      <c r="AY14" s="11">
        <v>1.7299999999999999E-2</v>
      </c>
      <c r="AZ14" s="11">
        <v>0.21406003159557663</v>
      </c>
      <c r="BA14" s="11">
        <v>2.7594254937163374</v>
      </c>
      <c r="BB14" s="11">
        <v>0.46800382043935052</v>
      </c>
      <c r="BC14" s="11">
        <v>0.31998258598171525</v>
      </c>
      <c r="BD14" s="11">
        <v>0.21452436826462676</v>
      </c>
      <c r="BE14" s="27"/>
      <c r="BF14" s="2" t="s">
        <v>123</v>
      </c>
      <c r="BG14" s="6"/>
      <c r="BH14" s="1">
        <f>DCOUNT(PlotSort,"Pipe",$BM$35:$BM$36)</f>
        <v>16</v>
      </c>
      <c r="BI14" s="4">
        <f>DAVERAGE(PlotSort,"PhxRed",$BM$35:$BM$36)</f>
        <v>0.11241875</v>
      </c>
      <c r="BJ14" s="4">
        <f>DSTDEV(PlotSort,"PhxRed",$BM$35:$BM$36)/SQRT($BH14)</f>
        <v>4.0457510504849567E-3</v>
      </c>
      <c r="BK14" s="4">
        <f>DAVERAGE(PlotSort,"PhxRedEdge",$BM$35:$BM$36)</f>
        <v>0.19559374999999998</v>
      </c>
      <c r="BL14" s="4">
        <f>DSTDEV(PlotSort,"PhxRedEdge",$BM$35:$BM$36)/SQRT($BH14)</f>
        <v>2.4533899803808887E-3</v>
      </c>
      <c r="BM14" s="4">
        <f>DAVERAGE(PlotSort,"TMRed",$BM$35:$BM$36)</f>
        <v>0.1104875</v>
      </c>
      <c r="BN14" s="4">
        <f>DSTDEV(PlotSort,"TMRed",$BM$35:$BM$36)/SQRT($BH14)</f>
        <v>3.9247173465104344E-3</v>
      </c>
      <c r="BO14" s="4">
        <f>DAVERAGE(PlotSort,"TMNIR",$BM$35:$BM$36)</f>
        <v>0.30323125000000001</v>
      </c>
      <c r="BP14" s="4">
        <f>DSTDEV(PlotSort,"TMNIR",$BM$35:$BM$36)/SQRT($BH14)</f>
        <v>3.3875841779208958E-3</v>
      </c>
      <c r="BQ14" s="4">
        <f>DAVERAGE(PlotSort,"NDRE",$BM$35:$BM$36)</f>
        <v>0.21576696074938789</v>
      </c>
      <c r="BR14" s="4">
        <f>DSTDEV(PlotSort,"NDRE",$BM$35:$BM$36)/SQRT($BH14)</f>
        <v>6.0046594670500816E-3</v>
      </c>
      <c r="BS14" s="4">
        <f>DAVERAGE(PlotSort,"rvi",$BM$35:$BM$36)</f>
        <v>2.8058143941501403</v>
      </c>
      <c r="BT14" s="4">
        <f>DSTDEV(PlotSort,"rvi",$BM$35:$BM$36)/SQRT($BH14)</f>
        <v>0.12314125064357745</v>
      </c>
      <c r="BU14" s="17">
        <f>DAVERAGE(PlotSort,"ndvi",$BM$35:$BM$36)</f>
        <v>0.46720159707918324</v>
      </c>
      <c r="BV14" s="4">
        <f>DSTDEV(PlotSort,"ndvi",$BM$35:$BM$36)/SQRT($BH14)</f>
        <v>1.5132435404343491E-2</v>
      </c>
      <c r="BW14" s="17">
        <f>DAVERAGE(PlotSort,"SAVI",$BM$35:$BM$36)</f>
        <v>0.31665853709069391</v>
      </c>
      <c r="BX14" s="4">
        <f>DSTDEV(PlotSort,"SAVI",$BM$35:$BM$36)/SQRT($BH14)</f>
        <v>9.3636537572279639E-3</v>
      </c>
      <c r="BY14" s="17">
        <f>DAVERAGE(PlotSort,"CCCI",$BM$35:$BM$36)</f>
        <v>0.23800406484478823</v>
      </c>
      <c r="BZ14" s="4">
        <f>DSTDEV(PlotSort,"CCCI",$BM$35:$BM$36)/SQRT($BH14)</f>
        <v>2.5277054337433109E-2</v>
      </c>
    </row>
    <row r="15" spans="1:78" ht="13.5" customHeight="1" x14ac:dyDescent="0.2">
      <c r="B15" s="10">
        <v>287</v>
      </c>
      <c r="C15" s="10">
        <v>10.843999999999999</v>
      </c>
      <c r="D15" s="10">
        <v>287.45182999999997</v>
      </c>
      <c r="E15" s="10">
        <v>1</v>
      </c>
      <c r="F15" s="10">
        <v>32</v>
      </c>
      <c r="G15" s="9">
        <v>106</v>
      </c>
      <c r="H15" s="9" t="s">
        <v>194</v>
      </c>
      <c r="I15" s="9">
        <v>222.2</v>
      </c>
      <c r="J15" s="9">
        <v>9</v>
      </c>
      <c r="K15" s="9" t="str">
        <f t="shared" si="0"/>
        <v>2</v>
      </c>
      <c r="L15" s="9" t="str">
        <f t="shared" si="1"/>
        <v>2</v>
      </c>
      <c r="M15" s="9" t="str">
        <f t="shared" si="2"/>
        <v>2</v>
      </c>
      <c r="N15" s="9" t="str">
        <f t="shared" si="3"/>
        <v>2</v>
      </c>
      <c r="O15" s="9">
        <f t="shared" si="4"/>
        <v>1</v>
      </c>
      <c r="P15" s="10">
        <v>30.5</v>
      </c>
      <c r="Q15" s="24">
        <v>1.41</v>
      </c>
      <c r="R15" s="24">
        <v>2.96</v>
      </c>
      <c r="S15" s="24">
        <v>45.73</v>
      </c>
      <c r="T15" s="24">
        <v>150.53</v>
      </c>
      <c r="U15" s="10">
        <v>2</v>
      </c>
      <c r="V15" s="10">
        <v>0</v>
      </c>
      <c r="W15" s="10">
        <v>2</v>
      </c>
      <c r="X15" s="10">
        <v>0</v>
      </c>
      <c r="Y15" s="10">
        <v>0</v>
      </c>
      <c r="Z15" s="10">
        <v>1</v>
      </c>
      <c r="AA15" s="10">
        <v>270</v>
      </c>
      <c r="AB15" s="10">
        <v>0</v>
      </c>
      <c r="AC15" s="10">
        <v>5</v>
      </c>
      <c r="AD15" s="10">
        <v>222.2</v>
      </c>
      <c r="AE15" s="10">
        <v>9</v>
      </c>
      <c r="AF15" s="10">
        <v>3619.4</v>
      </c>
      <c r="AG15" s="10">
        <v>15</v>
      </c>
      <c r="AH15" s="10">
        <v>0</v>
      </c>
      <c r="AI15" s="10">
        <v>0</v>
      </c>
      <c r="AJ15" s="10">
        <v>3.367</v>
      </c>
      <c r="AK15" s="10">
        <v>0.114</v>
      </c>
      <c r="AL15" s="11">
        <v>0.11</v>
      </c>
      <c r="AM15" s="11">
        <v>3.7000000000000002E-3</v>
      </c>
      <c r="AN15" s="11">
        <v>2.2031999999999998</v>
      </c>
      <c r="AO15" s="11">
        <v>7.4700000000000003E-2</v>
      </c>
      <c r="AP15" s="11">
        <v>0.19059999999999999</v>
      </c>
      <c r="AQ15" s="11">
        <v>6.4999999999999997E-3</v>
      </c>
      <c r="AR15" s="11">
        <v>6.1485000000000003</v>
      </c>
      <c r="AS15" s="11">
        <v>1.12E-2</v>
      </c>
      <c r="AT15" s="11">
        <v>0.1052</v>
      </c>
      <c r="AU15" s="11">
        <v>2.0000000000000001E-4</v>
      </c>
      <c r="AV15" s="11">
        <v>21.5779</v>
      </c>
      <c r="AW15" s="11">
        <v>1.2272000000000001</v>
      </c>
      <c r="AX15" s="11">
        <v>0.28210000000000002</v>
      </c>
      <c r="AY15" s="11">
        <v>1.6E-2</v>
      </c>
      <c r="AZ15" s="11">
        <v>0.19356885974190824</v>
      </c>
      <c r="BA15" s="11">
        <v>2.6815589353612168</v>
      </c>
      <c r="BB15" s="11">
        <v>0.45675187193390132</v>
      </c>
      <c r="BC15" s="11">
        <v>0.29905330778767047</v>
      </c>
      <c r="BD15" s="11">
        <v>7.7670915144284064E-2</v>
      </c>
      <c r="BE15" s="27"/>
      <c r="BF15" s="2" t="s">
        <v>122</v>
      </c>
      <c r="BG15" s="6"/>
      <c r="BH15" s="1">
        <f>DCOUNT(PlotSort,"Pipe",$BN$35:$BN$36)</f>
        <v>8</v>
      </c>
      <c r="BI15" s="4">
        <f>DAVERAGE(PlotSort,"PhxRed",$BN$35:$BN$36)</f>
        <v>0.11046250000000001</v>
      </c>
      <c r="BJ15" s="4">
        <f>DSTDEV(PlotSort,"PhxRed",$BN$35:$BN$36)/SQRT($BH15)</f>
        <v>3.4912102639547294E-3</v>
      </c>
      <c r="BK15" s="4">
        <f>DAVERAGE(PlotSort,"PhxRedEdge",$BN$35:$BN$36)</f>
        <v>0.19514999999999999</v>
      </c>
      <c r="BL15" s="4">
        <f>DSTDEV(PlotSort,"PhxRedEdge",$BN$35:$BN$36)/SQRT($BH15)</f>
        <v>3.3086466806147258E-3</v>
      </c>
      <c r="BM15" s="4">
        <f>DAVERAGE(PlotSort,"TMRed",$BN$35:$BN$36)</f>
        <v>0.1076</v>
      </c>
      <c r="BN15" s="4">
        <f>DSTDEV(PlotSort,"TMRed",$BN$35:$BN$36)/SQRT($BH15)</f>
        <v>3.8078865529319545E-3</v>
      </c>
      <c r="BO15" s="4">
        <f>DAVERAGE(PlotSort,"TMNIR",$BN$35:$BN$36)</f>
        <v>0.3001375</v>
      </c>
      <c r="BP15" s="4">
        <f>DSTDEV(PlotSort,"TMNIR",$BN$35:$BN$36)/SQRT($BH15)</f>
        <v>4.6953220450937005E-3</v>
      </c>
      <c r="BQ15" s="4">
        <f>DAVERAGE(PlotSort,"NDRE",$BN$35:$BN$36)</f>
        <v>0.21203171055716638</v>
      </c>
      <c r="BR15" s="4">
        <f>DSTDEV(PlotSort,"NDRE",$BN$35:$BN$36)/SQRT($BH15)</f>
        <v>3.5241524873901972E-3</v>
      </c>
      <c r="BS15" s="4">
        <f>DAVERAGE(PlotSort,"rvi",$BN$35:$BN$36)</f>
        <v>2.8104377840055164</v>
      </c>
      <c r="BT15" s="4">
        <f>DSTDEV(PlotSort,"rvi",$BN$35:$BN$36)/SQRT($BH15)</f>
        <v>9.612119932518369E-2</v>
      </c>
      <c r="BU15" s="17">
        <f>DAVERAGE(PlotSort,"ndvi",$BN$35:$BN$36)</f>
        <v>0.47264877742950107</v>
      </c>
      <c r="BV15" s="4">
        <f>DSTDEV(PlotSort,"ndvi",$BN$35:$BN$36)/SQRT($BH15)</f>
        <v>1.4080460421073268E-2</v>
      </c>
      <c r="BW15" s="17">
        <f>DAVERAGE(PlotSort,"SAVI",$BN$35:$BN$36)</f>
        <v>0.31816716796228567</v>
      </c>
      <c r="BX15" s="4">
        <f>DSTDEV(PlotSort,"SAVI",$BN$35:$BN$36)/SQRT($BH15)</f>
        <v>9.2591084876273138E-3</v>
      </c>
      <c r="BY15" s="17">
        <f>DAVERAGE(PlotSort,"CCCI",$BN$35:$BN$36)</f>
        <v>0.18189330347231969</v>
      </c>
      <c r="BZ15" s="4">
        <f>DSTDEV(PlotSort,"CCCI",$BN$35:$BN$36)/SQRT($BH15)</f>
        <v>3.9322206563132699E-2</v>
      </c>
    </row>
    <row r="16" spans="1:78" ht="13.5" customHeight="1" x14ac:dyDescent="0.2">
      <c r="B16" s="10">
        <v>287</v>
      </c>
      <c r="C16" s="10">
        <v>10.837</v>
      </c>
      <c r="D16" s="10">
        <v>287.45154000000002</v>
      </c>
      <c r="E16" s="10">
        <v>1</v>
      </c>
      <c r="F16" s="10">
        <v>32</v>
      </c>
      <c r="G16" s="9">
        <v>107</v>
      </c>
      <c r="H16" s="9" t="s">
        <v>192</v>
      </c>
      <c r="I16" s="9">
        <v>221.2</v>
      </c>
      <c r="J16" s="9">
        <v>10</v>
      </c>
      <c r="K16" s="9" t="str">
        <f t="shared" si="0"/>
        <v>2</v>
      </c>
      <c r="L16" s="9" t="str">
        <f t="shared" si="1"/>
        <v>2</v>
      </c>
      <c r="M16" s="9" t="str">
        <f t="shared" si="2"/>
        <v>1</v>
      </c>
      <c r="N16" s="9" t="str">
        <f t="shared" si="3"/>
        <v>2</v>
      </c>
      <c r="O16" s="9">
        <f t="shared" si="4"/>
        <v>1</v>
      </c>
      <c r="P16" s="10">
        <v>30.5</v>
      </c>
      <c r="Q16" s="24">
        <v>1.41</v>
      </c>
      <c r="R16" s="24">
        <v>2.96</v>
      </c>
      <c r="S16" s="24">
        <v>45.77</v>
      </c>
      <c r="T16" s="24">
        <v>150.4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1</v>
      </c>
      <c r="AA16" s="10">
        <v>270</v>
      </c>
      <c r="AB16" s="10">
        <v>0</v>
      </c>
      <c r="AC16" s="10">
        <v>4</v>
      </c>
      <c r="AD16" s="10">
        <v>221.2</v>
      </c>
      <c r="AE16" s="10">
        <v>10</v>
      </c>
      <c r="AF16" s="10">
        <v>3619.4</v>
      </c>
      <c r="AG16" s="10">
        <v>15</v>
      </c>
      <c r="AH16" s="10">
        <v>0</v>
      </c>
      <c r="AI16" s="10">
        <v>0</v>
      </c>
      <c r="AJ16" s="10">
        <v>3.2328999999999999</v>
      </c>
      <c r="AK16" s="10">
        <v>0.19120000000000001</v>
      </c>
      <c r="AL16" s="11">
        <v>0.1057</v>
      </c>
      <c r="AM16" s="11">
        <v>6.1999999999999998E-3</v>
      </c>
      <c r="AN16" s="11">
        <v>2.2612999999999999</v>
      </c>
      <c r="AO16" s="11">
        <v>2.24E-2</v>
      </c>
      <c r="AP16" s="11">
        <v>0.1958</v>
      </c>
      <c r="AQ16" s="11">
        <v>1.9E-3</v>
      </c>
      <c r="AR16" s="11">
        <v>6.0796000000000001</v>
      </c>
      <c r="AS16" s="11">
        <v>0.37409999999999999</v>
      </c>
      <c r="AT16" s="11">
        <v>0.1041</v>
      </c>
      <c r="AU16" s="11">
        <v>6.4000000000000003E-3</v>
      </c>
      <c r="AV16" s="11">
        <v>22.8155</v>
      </c>
      <c r="AW16" s="11">
        <v>0.6885</v>
      </c>
      <c r="AX16" s="11">
        <v>0.29849999999999999</v>
      </c>
      <c r="AY16" s="11">
        <v>8.9999999999999993E-3</v>
      </c>
      <c r="AZ16" s="11">
        <v>0.20776856160226581</v>
      </c>
      <c r="BA16" s="11">
        <v>2.8674351585014408</v>
      </c>
      <c r="BB16" s="11">
        <v>0.48286140089418783</v>
      </c>
      <c r="BC16" s="11">
        <v>0.32306669621094614</v>
      </c>
      <c r="BD16" s="11">
        <v>9.7534682105415618E-2</v>
      </c>
      <c r="BE16" s="27"/>
      <c r="BF16" s="2" t="s">
        <v>121</v>
      </c>
      <c r="BH16" s="1">
        <f>DCOUNT(PlotSort,"Pipe",$BK$31:$BK$32)</f>
        <v>16</v>
      </c>
      <c r="BI16" s="4">
        <f>DAVERAGE(PlotSort,"PhxRed",$BK$31:$BK$32)</f>
        <v>0.11773750000000002</v>
      </c>
      <c r="BJ16" s="4">
        <f>DSTDEV(PlotSort,"PhxRed",$BK$31:$BK$32)/SQRT($BH16)</f>
        <v>3.184138750640927E-3</v>
      </c>
      <c r="BK16" s="4">
        <f>DAVERAGE(PlotSort,"PhxRedEdge",$BK$31:$BK$32)</f>
        <v>0.20145624999999998</v>
      </c>
      <c r="BL16" s="4">
        <f>DSTDEV(PlotSort,"PhxRedEdge",$BK$31:$BK$32)/SQRT($BH16)</f>
        <v>2.0021232219404814E-3</v>
      </c>
      <c r="BM16" s="4">
        <f>DAVERAGE(PlotSort,"TMRed",$BK$31:$BK$32)</f>
        <v>0.11613125000000001</v>
      </c>
      <c r="BN16" s="4">
        <f>DSTDEV(PlotSort,"TMRed",$BK$31:$BK$32)/SQRT($BH16)</f>
        <v>3.0780366950108376E-3</v>
      </c>
      <c r="BO16" s="4">
        <f>DAVERAGE(PlotSort,"TMNIR",$BK$31:$BK$32)</f>
        <v>0.30741875000000002</v>
      </c>
      <c r="BP16" s="4">
        <f>DSTDEV(PlotSort,"TMNIR",$BK$31:$BK$32)/SQRT($BH16)</f>
        <v>2.2622853259112439E-3</v>
      </c>
      <c r="BQ16" s="4">
        <f>DAVERAGE(PlotSort,"NDRE",$BK$31:$BK$32)</f>
        <v>0.20834302534688481</v>
      </c>
      <c r="BR16" s="4">
        <f>DSTDEV(PlotSort,"NDRE",$BK$31:$BK$32)/SQRT($BH16)</f>
        <v>3.9352000364310039E-3</v>
      </c>
      <c r="BS16" s="4">
        <f>DAVERAGE(PlotSort,"rvi",$BK$31:$BK$32)</f>
        <v>2.6736293613825604</v>
      </c>
      <c r="BT16" s="4">
        <f>DSTDEV(PlotSort,"rvi",$BK$31:$BK$32)/SQRT($BH16)</f>
        <v>6.914340712747466E-2</v>
      </c>
      <c r="BU16" s="17">
        <f>DAVERAGE(PlotSort,"ndvi",$BK$31:$BK$32)</f>
        <v>0.45263709444834871</v>
      </c>
      <c r="BV16" s="4">
        <f>DSTDEV(PlotSort,"ndvi",$BK$31:$BK$32)/SQRT($BH16)</f>
        <v>1.043561511016868E-2</v>
      </c>
      <c r="BW16" s="17">
        <f>DAVERAGE(PlotSort,"SAVI",$BK$31:$BK$32)</f>
        <v>0.3108901442903943</v>
      </c>
      <c r="BX16" s="4">
        <f>DSTDEV(PlotSort,"SAVI",$BK$31:$BK$32)/SQRT($BH16)</f>
        <v>6.2410193839465781E-3</v>
      </c>
      <c r="BY16" s="17">
        <f>DAVERAGE(PlotSort,"CCCI",$BK$31:$BK$32)</f>
        <v>0.2327586420932462</v>
      </c>
      <c r="BZ16" s="4">
        <f>DSTDEV(PlotSort,"CCCI",$BK$31:$BK$32)/SQRT($BH16)</f>
        <v>2.1243040137114099E-2</v>
      </c>
    </row>
    <row r="17" spans="2:78" ht="13.5" customHeight="1" x14ac:dyDescent="0.2">
      <c r="B17" s="10">
        <v>287</v>
      </c>
      <c r="C17" s="10">
        <v>10.83</v>
      </c>
      <c r="D17" s="10">
        <v>287.45125000000002</v>
      </c>
      <c r="E17" s="10">
        <v>1</v>
      </c>
      <c r="F17" s="10">
        <v>32</v>
      </c>
      <c r="G17" s="9">
        <v>108</v>
      </c>
      <c r="H17" s="9" t="s">
        <v>195</v>
      </c>
      <c r="I17" s="9">
        <v>122.2</v>
      </c>
      <c r="J17" s="9">
        <v>3</v>
      </c>
      <c r="K17" s="9" t="str">
        <f t="shared" si="0"/>
        <v>1</v>
      </c>
      <c r="L17" s="9" t="str">
        <f t="shared" si="1"/>
        <v>2</v>
      </c>
      <c r="M17" s="9" t="str">
        <f t="shared" si="2"/>
        <v>2</v>
      </c>
      <c r="N17" s="9" t="str">
        <f t="shared" si="3"/>
        <v>2</v>
      </c>
      <c r="O17" s="9">
        <f t="shared" si="4"/>
        <v>1</v>
      </c>
      <c r="P17" s="10">
        <v>30.5</v>
      </c>
      <c r="Q17" s="24">
        <v>1.41</v>
      </c>
      <c r="R17" s="24">
        <v>2.96</v>
      </c>
      <c r="S17" s="24">
        <v>45.82</v>
      </c>
      <c r="T17" s="24">
        <v>150.27000000000001</v>
      </c>
      <c r="U17" s="10">
        <v>2</v>
      </c>
      <c r="V17" s="10">
        <v>0</v>
      </c>
      <c r="W17" s="10">
        <v>2</v>
      </c>
      <c r="X17" s="10">
        <v>0</v>
      </c>
      <c r="Y17" s="10">
        <v>0</v>
      </c>
      <c r="Z17" s="10">
        <v>1</v>
      </c>
      <c r="AA17" s="10">
        <v>270</v>
      </c>
      <c r="AB17" s="10">
        <v>0</v>
      </c>
      <c r="AC17" s="10">
        <v>3</v>
      </c>
      <c r="AD17" s="10">
        <v>122.2</v>
      </c>
      <c r="AE17" s="10">
        <v>3</v>
      </c>
      <c r="AF17" s="10">
        <v>3619.4</v>
      </c>
      <c r="AG17" s="10">
        <v>15</v>
      </c>
      <c r="AH17" s="10">
        <v>0</v>
      </c>
      <c r="AI17" s="10">
        <v>0</v>
      </c>
      <c r="AJ17" s="10">
        <v>3.4302999999999999</v>
      </c>
      <c r="AK17" s="10">
        <v>0.14019999999999999</v>
      </c>
      <c r="AL17" s="11">
        <v>0.11219999999999999</v>
      </c>
      <c r="AM17" s="11">
        <v>4.5999999999999999E-3</v>
      </c>
      <c r="AN17" s="11">
        <v>2.0924</v>
      </c>
      <c r="AO17" s="11">
        <v>7.1900000000000006E-2</v>
      </c>
      <c r="AP17" s="11">
        <v>0.18140000000000001</v>
      </c>
      <c r="AQ17" s="11">
        <v>6.1999999999999998E-3</v>
      </c>
      <c r="AR17" s="11">
        <v>6.3956999999999997</v>
      </c>
      <c r="AS17" s="11">
        <v>0.44159999999999999</v>
      </c>
      <c r="AT17" s="11">
        <v>0.1096</v>
      </c>
      <c r="AU17" s="11">
        <v>7.6E-3</v>
      </c>
      <c r="AV17" s="11">
        <v>21.122399999999999</v>
      </c>
      <c r="AW17" s="11">
        <v>0.85070000000000001</v>
      </c>
      <c r="AX17" s="11">
        <v>0.27650000000000002</v>
      </c>
      <c r="AY17" s="11">
        <v>1.11E-2</v>
      </c>
      <c r="AZ17" s="11">
        <v>0.20768726796243725</v>
      </c>
      <c r="BA17" s="11">
        <v>2.5228102189781025</v>
      </c>
      <c r="BB17" s="11">
        <v>0.43227143227143233</v>
      </c>
      <c r="BC17" s="11">
        <v>0.28253018846631306</v>
      </c>
      <c r="BD17" s="11">
        <v>0.31551969929878232</v>
      </c>
      <c r="BE17" s="27"/>
      <c r="BF17" s="2" t="s">
        <v>120</v>
      </c>
      <c r="BH17" s="1">
        <f>DCOUNT(PlotSort,"Pipe",$BL$31:$BL$32)</f>
        <v>16</v>
      </c>
      <c r="BI17" s="4">
        <f>DAVERAGE(PlotSort,"PhxRed",$BL$31:$BL$32)</f>
        <v>0.10496249999999999</v>
      </c>
      <c r="BJ17" s="4">
        <f>DSTDEV(PlotSort,"PhxRed",$BL$31:$BL$32)/SQRT($BH17)</f>
        <v>3.2103462300298504E-3</v>
      </c>
      <c r="BK17" s="4">
        <f>DAVERAGE(PlotSort,"PhxRedEdge",$BL$31:$BL$32)</f>
        <v>0.19008749999999999</v>
      </c>
      <c r="BL17" s="4">
        <f>DSTDEV(PlotSort,"PhxRedEdge",$BL$31:$BL$32)/SQRT($BH17)</f>
        <v>1.9302822548356326E-3</v>
      </c>
      <c r="BM17" s="4">
        <f>DAVERAGE(PlotSort,"TMRed",$BL$31:$BL$32)</f>
        <v>0.10250624999999999</v>
      </c>
      <c r="BN17" s="4">
        <f>DSTDEV(PlotSort,"TMRed",$BL$31:$BL$32)/SQRT($BH17)</f>
        <v>3.124372853736717E-3</v>
      </c>
      <c r="BO17" s="4">
        <f>DAVERAGE(PlotSort,"TMNIR",$BL$31:$BL$32)</f>
        <v>0.30046875000000001</v>
      </c>
      <c r="BP17" s="4">
        <f>DSTDEV(PlotSort,"TMNIR",$BL$31:$BL$32)/SQRT($BH17)</f>
        <v>4.0560830730932175E-3</v>
      </c>
      <c r="BQ17" s="4">
        <f>DAVERAGE(PlotSort,"NDRE",$BL$31:$BL$32)</f>
        <v>0.22459044376801529</v>
      </c>
      <c r="BR17" s="4">
        <f>DSTDEV(PlotSort,"NDRE",$BL$31:$BL$32)/SQRT($BH17)</f>
        <v>6.1586585143295069E-3</v>
      </c>
      <c r="BS17" s="4">
        <f>DAVERAGE(PlotSort,"rvi",$BL$31:$BL$32)</f>
        <v>2.9821180157077567</v>
      </c>
      <c r="BT17" s="4">
        <f>DSTDEV(PlotSort,"rvi",$BL$31:$BL$32)/SQRT($BH17)</f>
        <v>0.11937740213143538</v>
      </c>
      <c r="BU17" s="17">
        <f>DAVERAGE(PlotSort,"ndvi",$BL$31:$BL$32)</f>
        <v>0.49130948912924016</v>
      </c>
      <c r="BV17" s="4">
        <f>DSTDEV(PlotSort,"ndvi",$BL$31:$BL$32)/SQRT($BH17)</f>
        <v>1.4441822167211266E-2</v>
      </c>
      <c r="BW17" s="17">
        <f>DAVERAGE(PlotSort,"SAVI",$BL$31:$BL$32)</f>
        <v>0.32875678830035904</v>
      </c>
      <c r="BX17" s="4">
        <f>DSTDEV(PlotSort,"SAVI",$BL$31:$BL$32)/SQRT($BH17)</f>
        <v>9.7913296670140738E-3</v>
      </c>
      <c r="BY17" s="17">
        <f>DAVERAGE(PlotSort,"CCCI",$BL$31:$BL$32)</f>
        <v>0.21265079799500877</v>
      </c>
      <c r="BZ17" s="4">
        <f>DSTDEV(PlotSort,"CCCI",$BL$31:$BL$32)/SQRT($BH17)</f>
        <v>2.6245258895111114E-2</v>
      </c>
    </row>
    <row r="18" spans="2:78" ht="13.5" customHeight="1" x14ac:dyDescent="0.2">
      <c r="B18" s="10">
        <v>287</v>
      </c>
      <c r="C18" s="10">
        <v>10.898</v>
      </c>
      <c r="D18" s="10">
        <v>287.45407999999998</v>
      </c>
      <c r="E18" s="10">
        <v>1</v>
      </c>
      <c r="F18" s="10">
        <v>32</v>
      </c>
      <c r="G18" s="9">
        <v>201</v>
      </c>
      <c r="H18" s="9" t="s">
        <v>193</v>
      </c>
      <c r="I18" s="9">
        <v>231.1</v>
      </c>
      <c r="J18" s="9">
        <v>12</v>
      </c>
      <c r="K18" s="9" t="str">
        <f t="shared" si="0"/>
        <v>2</v>
      </c>
      <c r="L18" s="9" t="str">
        <f t="shared" si="1"/>
        <v>3</v>
      </c>
      <c r="M18" s="9" t="str">
        <f t="shared" si="2"/>
        <v>1</v>
      </c>
      <c r="N18" s="9" t="str">
        <f t="shared" si="3"/>
        <v>1</v>
      </c>
      <c r="O18" s="9">
        <f t="shared" si="4"/>
        <v>1</v>
      </c>
      <c r="P18" s="10">
        <v>30.5</v>
      </c>
      <c r="Q18" s="24">
        <v>1.41</v>
      </c>
      <c r="R18" s="24">
        <v>2.96</v>
      </c>
      <c r="S18" s="24">
        <v>45.4</v>
      </c>
      <c r="T18" s="24">
        <v>151.56</v>
      </c>
      <c r="U18" s="10">
        <v>2</v>
      </c>
      <c r="V18" s="10">
        <v>0</v>
      </c>
      <c r="W18" s="10">
        <v>2</v>
      </c>
      <c r="X18" s="10">
        <v>0</v>
      </c>
      <c r="Y18" s="10">
        <v>0</v>
      </c>
      <c r="Z18" s="10">
        <v>1</v>
      </c>
      <c r="AA18" s="10">
        <v>270</v>
      </c>
      <c r="AB18" s="10">
        <v>0</v>
      </c>
      <c r="AC18" s="10">
        <v>11</v>
      </c>
      <c r="AD18" s="10">
        <v>231.1</v>
      </c>
      <c r="AE18" s="10">
        <v>12</v>
      </c>
      <c r="AF18" s="10">
        <v>3619.4</v>
      </c>
      <c r="AG18" s="10">
        <v>15</v>
      </c>
      <c r="AH18" s="10">
        <v>0</v>
      </c>
      <c r="AI18" s="10">
        <v>0</v>
      </c>
      <c r="AJ18" s="10">
        <v>3.2873000000000001</v>
      </c>
      <c r="AK18" s="10">
        <v>9.4799999999999995E-2</v>
      </c>
      <c r="AL18" s="11">
        <v>0.10680000000000001</v>
      </c>
      <c r="AM18" s="11">
        <v>3.0999999999999999E-3</v>
      </c>
      <c r="AN18" s="11">
        <v>2.4041000000000001</v>
      </c>
      <c r="AO18" s="11">
        <v>9.2399999999999996E-2</v>
      </c>
      <c r="AP18" s="11">
        <v>0.20669999999999999</v>
      </c>
      <c r="AQ18" s="11">
        <v>7.9000000000000008E-3</v>
      </c>
      <c r="AR18" s="11">
        <v>6.2888000000000002</v>
      </c>
      <c r="AS18" s="11">
        <v>0.13100000000000001</v>
      </c>
      <c r="AT18" s="11">
        <v>0.1069</v>
      </c>
      <c r="AU18" s="11">
        <v>2.2000000000000001E-3</v>
      </c>
      <c r="AV18" s="11">
        <v>24.751999999999999</v>
      </c>
      <c r="AW18" s="11">
        <v>0.56159999999999999</v>
      </c>
      <c r="AX18" s="11">
        <v>0.32200000000000001</v>
      </c>
      <c r="AY18" s="11">
        <v>7.3000000000000001E-3</v>
      </c>
      <c r="AZ18" s="11">
        <v>0.21808208814072258</v>
      </c>
      <c r="BA18" s="11">
        <v>3.0121608980355474</v>
      </c>
      <c r="BB18" s="11">
        <v>0.501515504779669</v>
      </c>
      <c r="BC18" s="11">
        <v>0.34734632360856926</v>
      </c>
      <c r="BD18" s="11">
        <v>0.11227826426259166</v>
      </c>
      <c r="BE18" s="27"/>
      <c r="BF18" s="2" t="s">
        <v>119</v>
      </c>
      <c r="BG18" s="6" t="s">
        <v>117</v>
      </c>
      <c r="BH18" s="1">
        <f>DCOUNT(PlotSort,"Pipe",$BJ$35:$BJ$36)</f>
        <v>16</v>
      </c>
      <c r="BI18" s="4">
        <f>DAVERAGE(PlotSort,"PhxRed",$BJ$35:$BJ$36)</f>
        <v>0.10499374999999998</v>
      </c>
      <c r="BJ18" s="4">
        <f>DSTDEV(PlotSort,"PhxRed",$BJ$35:$BJ$36)/SQRT($BH18)</f>
        <v>2.7076045493818579E-3</v>
      </c>
      <c r="BK18" s="4">
        <f>DAVERAGE(PlotSort,"PhxRedEdge",$BJ$35:$BJ$36)</f>
        <v>0.19300624999999996</v>
      </c>
      <c r="BL18" s="4">
        <f>DSTDEV(PlotSort,"PhxRedEdge",$BJ$35:$BJ$36)/SQRT($BH18)</f>
        <v>2.0353228398708651E-3</v>
      </c>
      <c r="BM18" s="4">
        <f>DAVERAGE(PlotSort,"TMRed",$BJ$35:$BJ$36)</f>
        <v>0.10319375</v>
      </c>
      <c r="BN18" s="4">
        <f>DSTDEV(PlotSort,"TMRed",$BJ$35:$BJ$36)/SQRT($BH18)</f>
        <v>2.6790307443489113E-3</v>
      </c>
      <c r="BO18" s="4">
        <f>DAVERAGE(PlotSort,"TMNIR",$BJ$35:$BJ$36)</f>
        <v>0.30358750000000001</v>
      </c>
      <c r="BP18" s="4">
        <f>DSTDEV(PlotSort,"TMNIR",$BJ$35:$BJ$36)/SQRT($BH18)</f>
        <v>3.8861171173807927E-3</v>
      </c>
      <c r="BQ18" s="4">
        <f>DAVERAGE(PlotSort,"NDRE",$BJ$35:$BJ$36)</f>
        <v>0.22238132454309678</v>
      </c>
      <c r="BR18" s="4">
        <f>DSTDEV(PlotSort,"NDRE",$BJ$35:$BJ$36)/SQRT($BH18)</f>
        <v>5.2754243591177936E-3</v>
      </c>
      <c r="BS18" s="4">
        <f>DAVERAGE(PlotSort,"rvi",$BJ$35:$BJ$36)</f>
        <v>2.9790491214715757</v>
      </c>
      <c r="BT18" s="4">
        <f>DSTDEV(PlotSort,"rvi",$BJ$35:$BJ$36)/SQRT($BH18)</f>
        <v>0.10441174435481014</v>
      </c>
      <c r="BU18" s="17">
        <f>DAVERAGE(PlotSort,"ndvi",$BJ$35:$BJ$36)</f>
        <v>0.49268121237475426</v>
      </c>
      <c r="BV18" s="4">
        <f>DSTDEV(PlotSort,"ndvi",$BJ$35:$BJ$36)/SQRT($BH18)</f>
        <v>1.1982150222826218E-2</v>
      </c>
      <c r="BW18" s="17">
        <f>DAVERAGE(PlotSort,"SAVI",$BJ$35:$BJ$36)</f>
        <v>0.33137962054294856</v>
      </c>
      <c r="BX18" s="4">
        <f>DSTDEV(PlotSort,"SAVI",$BJ$35:$BJ$36)/SQRT($BH18)</f>
        <v>8.1766065549810172E-3</v>
      </c>
      <c r="BY18" s="17">
        <f>DAVERAGE(PlotSort,"CCCI",$BJ$35:$BJ$36)</f>
        <v>0.1866961858504714</v>
      </c>
      <c r="BZ18" s="4">
        <f>DSTDEV(PlotSort,"CCCI",$BJ$35:$BJ$36)/SQRT($BH18)</f>
        <v>2.3903261721474979E-2</v>
      </c>
    </row>
    <row r="19" spans="2:78" ht="13.5" customHeight="1" x14ac:dyDescent="0.2">
      <c r="B19" s="10">
        <v>287</v>
      </c>
      <c r="C19" s="10">
        <v>10.904999999999999</v>
      </c>
      <c r="D19" s="10">
        <v>287.45438000000001</v>
      </c>
      <c r="E19" s="10">
        <v>1</v>
      </c>
      <c r="F19" s="10">
        <v>32</v>
      </c>
      <c r="G19" s="9">
        <v>202</v>
      </c>
      <c r="H19" s="9" t="s">
        <v>194</v>
      </c>
      <c r="I19" s="9">
        <v>222.1</v>
      </c>
      <c r="J19" s="9">
        <v>9</v>
      </c>
      <c r="K19" s="9" t="str">
        <f t="shared" si="0"/>
        <v>2</v>
      </c>
      <c r="L19" s="9" t="str">
        <f t="shared" si="1"/>
        <v>2</v>
      </c>
      <c r="M19" s="9" t="str">
        <f t="shared" si="2"/>
        <v>2</v>
      </c>
      <c r="N19" s="9" t="str">
        <f t="shared" si="3"/>
        <v>1</v>
      </c>
      <c r="O19" s="9">
        <f t="shared" si="4"/>
        <v>1</v>
      </c>
      <c r="P19" s="10">
        <v>30.5</v>
      </c>
      <c r="Q19" s="24">
        <v>1.41</v>
      </c>
      <c r="R19" s="24">
        <v>2.96</v>
      </c>
      <c r="S19" s="24">
        <v>45.36</v>
      </c>
      <c r="T19" s="24">
        <v>151.69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1</v>
      </c>
      <c r="AA19" s="10">
        <v>270</v>
      </c>
      <c r="AB19" s="10">
        <v>0</v>
      </c>
      <c r="AC19" s="10">
        <v>12</v>
      </c>
      <c r="AD19" s="10">
        <v>222.1</v>
      </c>
      <c r="AE19" s="10">
        <v>9</v>
      </c>
      <c r="AF19" s="10">
        <v>3619.4</v>
      </c>
      <c r="AG19" s="10">
        <v>15</v>
      </c>
      <c r="AH19" s="10">
        <v>0</v>
      </c>
      <c r="AI19" s="10">
        <v>0</v>
      </c>
      <c r="AJ19" s="10">
        <v>2.4464000000000001</v>
      </c>
      <c r="AK19" s="10">
        <v>2.2499999999999999E-2</v>
      </c>
      <c r="AL19" s="11">
        <v>7.9399999999999998E-2</v>
      </c>
      <c r="AM19" s="11">
        <v>6.9999999999999999E-4</v>
      </c>
      <c r="AN19" s="11">
        <v>2.1829999999999998</v>
      </c>
      <c r="AO19" s="11">
        <v>1.9E-3</v>
      </c>
      <c r="AP19" s="11">
        <v>0.1875</v>
      </c>
      <c r="AQ19" s="11">
        <v>2.0000000000000001E-4</v>
      </c>
      <c r="AR19" s="11">
        <v>4.6416000000000004</v>
      </c>
      <c r="AS19" s="11">
        <v>4.1099999999999998E-2</v>
      </c>
      <c r="AT19" s="11">
        <v>7.8899999999999998E-2</v>
      </c>
      <c r="AU19" s="11">
        <v>6.9999999999999999E-4</v>
      </c>
      <c r="AV19" s="11">
        <v>24.814399999999999</v>
      </c>
      <c r="AW19" s="11">
        <v>0.61570000000000003</v>
      </c>
      <c r="AX19" s="11">
        <v>0.32269999999999999</v>
      </c>
      <c r="AY19" s="11">
        <v>8.0000000000000002E-3</v>
      </c>
      <c r="AZ19" s="11">
        <v>0.26499411995295963</v>
      </c>
      <c r="BA19" s="11">
        <v>4.0899873257287709</v>
      </c>
      <c r="BB19" s="11">
        <v>0.60707171314741037</v>
      </c>
      <c r="BC19" s="11">
        <v>0.40561224489795922</v>
      </c>
      <c r="BD19" s="11">
        <v>9.8287096756542056E-2</v>
      </c>
      <c r="BE19" s="27"/>
      <c r="BF19" s="2" t="s">
        <v>118</v>
      </c>
      <c r="BG19" s="6" t="s">
        <v>117</v>
      </c>
      <c r="BH19" s="1">
        <f>DCOUNT(PlotSort,"Pipe",$BK$35:$BK$36)</f>
        <v>16</v>
      </c>
      <c r="BI19" s="4">
        <f>DAVERAGE(PlotSort,"PhxRed",$BK$35:$BK$36)</f>
        <v>0.11770624999999998</v>
      </c>
      <c r="BJ19" s="4">
        <f>DSTDEV(PlotSort,"PhxRed",$BK$35:$BK$36)/SQRT($BH19)</f>
        <v>3.6286414899381258E-3</v>
      </c>
      <c r="BK19" s="4">
        <f>DAVERAGE(PlotSort,"PhxRedEdge",$BK$35:$BK$36)</f>
        <v>0.19853750000000001</v>
      </c>
      <c r="BL19" s="4">
        <f>DSTDEV(PlotSort,"PhxRedEdge",$BK$35:$BK$36)/SQRT($BH19)</f>
        <v>2.6230528492579026E-3</v>
      </c>
      <c r="BM19" s="4">
        <f>DAVERAGE(PlotSort,"TMRed",$BK$35:$BK$36)</f>
        <v>0.11544375</v>
      </c>
      <c r="BN19" s="4">
        <f>DSTDEV(PlotSort,"TMRed",$BK$35:$BK$36)/SQRT($BH19)</f>
        <v>3.6393333724507025E-3</v>
      </c>
      <c r="BO19" s="4">
        <f>DAVERAGE(PlotSort,"TMNIR",$BK$35:$BK$36)</f>
        <v>0.30429999999999996</v>
      </c>
      <c r="BP19" s="4">
        <f>DSTDEV(PlotSort,"TMNIR",$BK$35:$BK$36)/SQRT($BH19)</f>
        <v>2.8391900253417345E-3</v>
      </c>
      <c r="BQ19" s="4">
        <f>DAVERAGE(PlotSort,"NDRE",$BK$35:$BK$36)</f>
        <v>0.21055214457180335</v>
      </c>
      <c r="BR19" s="4">
        <f>DSTDEV(PlotSort,"NDRE",$BK$35:$BK$36)/SQRT($BH19)</f>
        <v>5.4515816120350837E-3</v>
      </c>
      <c r="BS19" s="4">
        <f>DAVERAGE(PlotSort,"rvi",$BK$35:$BK$36)</f>
        <v>2.67669825561874</v>
      </c>
      <c r="BT19" s="4">
        <f>DSTDEV(PlotSort,"rvi",$BK$35:$BK$36)/SQRT($BH19)</f>
        <v>9.0856678282223574E-2</v>
      </c>
      <c r="BU19" s="17">
        <f>DAVERAGE(PlotSort,"ndvi",$BK$35:$BK$36)</f>
        <v>0.45126537120283455</v>
      </c>
      <c r="BV19" s="4">
        <f>DSTDEV(PlotSort,"ndvi",$BK$35:$BK$36)/SQRT($BH19)</f>
        <v>1.2906294586510495E-2</v>
      </c>
      <c r="BW19" s="17">
        <f>DAVERAGE(PlotSort,"SAVI",$BK$35:$BK$36)</f>
        <v>0.30826731204780466</v>
      </c>
      <c r="BX19" s="4">
        <f>DSTDEV(PlotSort,"SAVI",$BK$35:$BK$36)/SQRT($BH19)</f>
        <v>7.797318149047253E-3</v>
      </c>
      <c r="BY19" s="17">
        <f>DAVERAGE(PlotSort,"CCCI",$BK$35:$BK$36)</f>
        <v>0.25871325423778352</v>
      </c>
      <c r="BZ19" s="4">
        <f>DSTDEV(PlotSort,"CCCI",$BK$35:$BK$36)/SQRT($BH19)</f>
        <v>2.0231411789236615E-2</v>
      </c>
    </row>
    <row r="20" spans="2:78" ht="13.5" customHeight="1" x14ac:dyDescent="0.2">
      <c r="B20" s="10">
        <v>287</v>
      </c>
      <c r="C20" s="10">
        <v>10.912000000000001</v>
      </c>
      <c r="D20" s="10">
        <v>287.45467000000002</v>
      </c>
      <c r="E20" s="10">
        <v>1</v>
      </c>
      <c r="F20" s="10">
        <v>32</v>
      </c>
      <c r="G20" s="9">
        <v>203</v>
      </c>
      <c r="H20" s="9" t="s">
        <v>195</v>
      </c>
      <c r="I20" s="9">
        <v>122.1</v>
      </c>
      <c r="J20" s="9">
        <v>3</v>
      </c>
      <c r="K20" s="9" t="str">
        <f t="shared" si="0"/>
        <v>1</v>
      </c>
      <c r="L20" s="9" t="str">
        <f t="shared" si="1"/>
        <v>2</v>
      </c>
      <c r="M20" s="9" t="str">
        <f t="shared" si="2"/>
        <v>2</v>
      </c>
      <c r="N20" s="9" t="str">
        <f t="shared" si="3"/>
        <v>1</v>
      </c>
      <c r="O20" s="9">
        <f t="shared" si="4"/>
        <v>1</v>
      </c>
      <c r="P20" s="10">
        <v>30.5</v>
      </c>
      <c r="Q20" s="24">
        <v>1.41</v>
      </c>
      <c r="R20" s="24">
        <v>2.96</v>
      </c>
      <c r="S20" s="24">
        <v>45.32</v>
      </c>
      <c r="T20" s="24">
        <v>151.82</v>
      </c>
      <c r="U20" s="10">
        <v>2</v>
      </c>
      <c r="V20" s="10">
        <v>0</v>
      </c>
      <c r="W20" s="10">
        <v>2</v>
      </c>
      <c r="X20" s="10">
        <v>0</v>
      </c>
      <c r="Y20" s="10">
        <v>0</v>
      </c>
      <c r="Z20" s="10">
        <v>1</v>
      </c>
      <c r="AA20" s="10">
        <v>270</v>
      </c>
      <c r="AB20" s="10">
        <v>0</v>
      </c>
      <c r="AC20" s="10">
        <v>13</v>
      </c>
      <c r="AD20" s="10">
        <v>122.1</v>
      </c>
      <c r="AE20" s="10">
        <v>3</v>
      </c>
      <c r="AF20" s="10">
        <v>3619.4</v>
      </c>
      <c r="AG20" s="10">
        <v>15</v>
      </c>
      <c r="AH20" s="10">
        <v>0</v>
      </c>
      <c r="AI20" s="10">
        <v>0</v>
      </c>
      <c r="AJ20" s="10">
        <v>2.7656999999999998</v>
      </c>
      <c r="AK20" s="10">
        <v>7.3000000000000001E-3</v>
      </c>
      <c r="AL20" s="11">
        <v>8.9700000000000002E-2</v>
      </c>
      <c r="AM20" s="11">
        <v>2.0000000000000001E-4</v>
      </c>
      <c r="AN20" s="11">
        <v>2.1566000000000001</v>
      </c>
      <c r="AO20" s="11">
        <v>3.32E-2</v>
      </c>
      <c r="AP20" s="11">
        <v>0.18509999999999999</v>
      </c>
      <c r="AQ20" s="11">
        <v>2.8999999999999998E-3</v>
      </c>
      <c r="AR20" s="11">
        <v>5.2263000000000002</v>
      </c>
      <c r="AS20" s="11">
        <v>1.7000000000000001E-2</v>
      </c>
      <c r="AT20" s="11">
        <v>8.8700000000000001E-2</v>
      </c>
      <c r="AU20" s="11">
        <v>2.9999999999999997E-4</v>
      </c>
      <c r="AV20" s="11">
        <v>23.8264</v>
      </c>
      <c r="AW20" s="11">
        <v>0.33489999999999998</v>
      </c>
      <c r="AX20" s="11">
        <v>0.30959999999999999</v>
      </c>
      <c r="AY20" s="11">
        <v>4.4000000000000003E-3</v>
      </c>
      <c r="AZ20" s="11">
        <v>0.25166767738023044</v>
      </c>
      <c r="BA20" s="11">
        <v>3.4904171364148815</v>
      </c>
      <c r="BB20" s="11">
        <v>0.55460708009038406</v>
      </c>
      <c r="BC20" s="11">
        <v>0.36886340866080375</v>
      </c>
      <c r="BD20" s="11">
        <v>0.18386348696967553</v>
      </c>
      <c r="BE20" s="27"/>
    </row>
    <row r="21" spans="2:78" ht="13.5" customHeight="1" x14ac:dyDescent="0.2">
      <c r="B21" s="10">
        <v>287</v>
      </c>
      <c r="C21" s="10">
        <v>10.92</v>
      </c>
      <c r="D21" s="10">
        <v>287.45499999999998</v>
      </c>
      <c r="E21" s="10">
        <v>1</v>
      </c>
      <c r="F21" s="10">
        <v>32</v>
      </c>
      <c r="G21" s="9">
        <v>204</v>
      </c>
      <c r="H21" s="9" t="s">
        <v>196</v>
      </c>
      <c r="I21" s="9">
        <v>232.1</v>
      </c>
      <c r="J21" s="9">
        <v>11</v>
      </c>
      <c r="K21" s="9" t="str">
        <f t="shared" si="0"/>
        <v>2</v>
      </c>
      <c r="L21" s="9" t="str">
        <f t="shared" si="1"/>
        <v>3</v>
      </c>
      <c r="M21" s="9" t="str">
        <f t="shared" si="2"/>
        <v>2</v>
      </c>
      <c r="N21" s="9" t="str">
        <f t="shared" si="3"/>
        <v>1</v>
      </c>
      <c r="O21" s="9">
        <f t="shared" si="4"/>
        <v>1</v>
      </c>
      <c r="P21" s="10">
        <v>30.5</v>
      </c>
      <c r="Q21" s="24">
        <v>1.41</v>
      </c>
      <c r="R21" s="24">
        <v>2.96</v>
      </c>
      <c r="S21" s="24">
        <v>45.27</v>
      </c>
      <c r="T21" s="24">
        <v>151.97999999999999</v>
      </c>
      <c r="U21" s="10">
        <v>2</v>
      </c>
      <c r="V21" s="10">
        <v>0</v>
      </c>
      <c r="W21" s="10">
        <v>2</v>
      </c>
      <c r="X21" s="10">
        <v>0</v>
      </c>
      <c r="Y21" s="10">
        <v>0</v>
      </c>
      <c r="Z21" s="10">
        <v>1</v>
      </c>
      <c r="AA21" s="10">
        <v>270</v>
      </c>
      <c r="AB21" s="10">
        <v>0</v>
      </c>
      <c r="AC21" s="10">
        <v>14</v>
      </c>
      <c r="AD21" s="10">
        <v>232.1</v>
      </c>
      <c r="AE21" s="10">
        <v>11</v>
      </c>
      <c r="AF21" s="10">
        <v>3619.4</v>
      </c>
      <c r="AG21" s="10">
        <v>15</v>
      </c>
      <c r="AH21" s="10">
        <v>0</v>
      </c>
      <c r="AI21" s="10">
        <v>0</v>
      </c>
      <c r="AJ21" s="10">
        <v>3.2970000000000002</v>
      </c>
      <c r="AK21" s="10">
        <v>3.5400000000000001E-2</v>
      </c>
      <c r="AL21" s="11">
        <v>0.10680000000000001</v>
      </c>
      <c r="AM21" s="11">
        <v>1.1000000000000001E-3</v>
      </c>
      <c r="AN21" s="11">
        <v>2.1442999999999999</v>
      </c>
      <c r="AO21" s="11">
        <v>2.23E-2</v>
      </c>
      <c r="AP21" s="11">
        <v>0.18390000000000001</v>
      </c>
      <c r="AQ21" s="11">
        <v>1.9E-3</v>
      </c>
      <c r="AR21" s="11">
        <v>6.0644</v>
      </c>
      <c r="AS21" s="11">
        <v>2.64E-2</v>
      </c>
      <c r="AT21" s="11">
        <v>0.10290000000000001</v>
      </c>
      <c r="AU21" s="11">
        <v>4.0000000000000002E-4</v>
      </c>
      <c r="AV21" s="11">
        <v>21.7194</v>
      </c>
      <c r="AW21" s="11">
        <v>0.183</v>
      </c>
      <c r="AX21" s="11">
        <v>0.28199999999999997</v>
      </c>
      <c r="AY21" s="11">
        <v>2.3999999999999998E-3</v>
      </c>
      <c r="AZ21" s="11">
        <v>0.21056020605280096</v>
      </c>
      <c r="BA21" s="11">
        <v>2.7405247813411076</v>
      </c>
      <c r="BB21" s="11">
        <v>0.4653156664068589</v>
      </c>
      <c r="BC21" s="11">
        <v>0.3035936263984631</v>
      </c>
      <c r="BD21" s="11">
        <v>0.19472698651637779</v>
      </c>
      <c r="BE21" s="27"/>
      <c r="BF21" s="2" t="s">
        <v>206</v>
      </c>
      <c r="BG21" s="12">
        <v>30</v>
      </c>
      <c r="BH21" s="1">
        <f>DCOUNT(PlotSort2,"PhxRed",$BO$31:$BO$32)</f>
        <v>1</v>
      </c>
      <c r="BI21" s="4">
        <f>DAVERAGE(PlotSort2,"PhxRed",$BO$31:$BO$32)</f>
        <v>0.25409999999999999</v>
      </c>
      <c r="BJ21" s="4"/>
      <c r="BK21" s="4">
        <f>DAVERAGE(PlotSort2,"PhxRedEdge",$BO$31:$BO$32)</f>
        <v>0.26800000000000002</v>
      </c>
      <c r="BL21" s="4"/>
      <c r="BM21" s="4">
        <f>DAVERAGE(PlotSort2,"TMRed",$BO$31:$BO$32)</f>
        <v>0.2515</v>
      </c>
      <c r="BN21" s="4"/>
      <c r="BO21" s="4">
        <f>DAVERAGE(PlotSort2,"TMNIR",$BO$31:$BO$32)</f>
        <v>0.30420000000000003</v>
      </c>
      <c r="BP21" s="4"/>
      <c r="BQ21" s="4">
        <f>DAVERAGE(PlotSort2,"NDRE",$BO$31:$BO$32)</f>
        <v>6.3264592799720396E-2</v>
      </c>
      <c r="BR21" s="4"/>
      <c r="BS21" s="4">
        <f>DAVERAGE(PlotSort2,"rvi",$BO$31:$BO$32)</f>
        <v>1.2095427435387676</v>
      </c>
      <c r="BT21" s="4"/>
      <c r="BU21" s="17">
        <f>DAVERAGE(PlotSort2,"ndvi",$BO$31:$BO$32)</f>
        <v>9.4835342810869208E-2</v>
      </c>
      <c r="BV21" s="4"/>
      <c r="BW21" s="17">
        <f>DAVERAGE(PlotSort2,"SAVI",$BO$31:$BO$32)</f>
        <v>7.4879227053140124E-2</v>
      </c>
      <c r="BX21" s="4"/>
      <c r="BY21" s="17">
        <f>DAVERAGE(PlotSort2,"CCCI",$BO$31:$BO$32)</f>
        <v>0.75854937025699298</v>
      </c>
      <c r="BZ21" s="4"/>
    </row>
    <row r="22" spans="2:78" ht="13.5" customHeight="1" x14ac:dyDescent="0.2">
      <c r="B22" s="10">
        <v>287</v>
      </c>
      <c r="C22" s="10">
        <v>10.927</v>
      </c>
      <c r="D22" s="10">
        <v>287.45528999999999</v>
      </c>
      <c r="E22" s="10">
        <v>1</v>
      </c>
      <c r="F22" s="10">
        <v>32</v>
      </c>
      <c r="G22" s="9">
        <v>205</v>
      </c>
      <c r="H22" s="9" t="s">
        <v>189</v>
      </c>
      <c r="I22" s="9">
        <v>112.2</v>
      </c>
      <c r="J22" s="9">
        <v>1</v>
      </c>
      <c r="K22" s="9" t="str">
        <f t="shared" si="0"/>
        <v>1</v>
      </c>
      <c r="L22" s="9" t="str">
        <f t="shared" si="1"/>
        <v>1</v>
      </c>
      <c r="M22" s="9" t="str">
        <f t="shared" si="2"/>
        <v>2</v>
      </c>
      <c r="N22" s="9" t="str">
        <f t="shared" si="3"/>
        <v>2</v>
      </c>
      <c r="O22" s="9">
        <f t="shared" si="4"/>
        <v>1</v>
      </c>
      <c r="P22" s="10">
        <v>30.5</v>
      </c>
      <c r="Q22" s="24">
        <v>1.41</v>
      </c>
      <c r="R22" s="24">
        <v>2.96</v>
      </c>
      <c r="S22" s="24">
        <v>45.23</v>
      </c>
      <c r="T22" s="24">
        <v>152.11000000000001</v>
      </c>
      <c r="U22" s="10">
        <v>2</v>
      </c>
      <c r="V22" s="10">
        <v>0</v>
      </c>
      <c r="W22" s="10">
        <v>2</v>
      </c>
      <c r="X22" s="10">
        <v>0</v>
      </c>
      <c r="Y22" s="10">
        <v>0</v>
      </c>
      <c r="Z22" s="10">
        <v>1</v>
      </c>
      <c r="AA22" s="10">
        <v>270</v>
      </c>
      <c r="AB22" s="10">
        <v>0</v>
      </c>
      <c r="AC22" s="10">
        <v>15</v>
      </c>
      <c r="AD22" s="10">
        <v>112.2</v>
      </c>
      <c r="AE22" s="10">
        <v>1</v>
      </c>
      <c r="AF22" s="10">
        <v>3619.4</v>
      </c>
      <c r="AG22" s="10">
        <v>15</v>
      </c>
      <c r="AH22" s="10">
        <v>0</v>
      </c>
      <c r="AI22" s="10">
        <v>0</v>
      </c>
      <c r="AJ22" s="10">
        <v>3.5042</v>
      </c>
      <c r="AK22" s="10">
        <v>1.66E-2</v>
      </c>
      <c r="AL22" s="11">
        <v>0.1135</v>
      </c>
      <c r="AM22" s="11">
        <v>5.0000000000000001E-4</v>
      </c>
      <c r="AN22" s="11">
        <v>2.2222</v>
      </c>
      <c r="AO22" s="11">
        <v>5.9299999999999999E-2</v>
      </c>
      <c r="AP22" s="11">
        <v>0.19040000000000001</v>
      </c>
      <c r="AQ22" s="11">
        <v>5.1000000000000004E-3</v>
      </c>
      <c r="AR22" s="11">
        <v>6.4340999999999999</v>
      </c>
      <c r="AS22" s="11">
        <v>3.6700000000000003E-2</v>
      </c>
      <c r="AT22" s="11">
        <v>0.1091</v>
      </c>
      <c r="AU22" s="11">
        <v>5.9999999999999995E-4</v>
      </c>
      <c r="AV22" s="11">
        <v>21.995999999999999</v>
      </c>
      <c r="AW22" s="11">
        <v>0.57620000000000005</v>
      </c>
      <c r="AX22" s="11">
        <v>0.28539999999999999</v>
      </c>
      <c r="AY22" s="11">
        <v>7.4999999999999997E-3</v>
      </c>
      <c r="AZ22" s="11">
        <v>0.19966372425388812</v>
      </c>
      <c r="BA22" s="11">
        <v>2.6159486709440878</v>
      </c>
      <c r="BB22" s="11">
        <v>0.44689480354879596</v>
      </c>
      <c r="BC22" s="11">
        <v>0.29564002235885967</v>
      </c>
      <c r="BD22" s="11">
        <v>0.17511271632057893</v>
      </c>
      <c r="BE22" s="27"/>
      <c r="BF22" s="2" t="s">
        <v>203</v>
      </c>
      <c r="BG22" s="12">
        <v>31</v>
      </c>
      <c r="BH22" s="1">
        <f>DCOUNT(PlotSort2,"PhxRed",$BP$31:$BP$32)</f>
        <v>2</v>
      </c>
      <c r="BI22" s="4">
        <f>DAVERAGE(PlotSort2,"PhxRed",$BP$31:$BP$32)</f>
        <v>0.34699999999999998</v>
      </c>
      <c r="BJ22" s="4">
        <f>DSTDEV(PlotSort2,"PhxRed",$BP$31:$BP$32)/SQRT($BH22)</f>
        <v>1.6000000000000181E-3</v>
      </c>
      <c r="BK22" s="4">
        <f>DAVERAGE(PlotSort2,"PhxRedEdge",$BP$31:$BP$32)</f>
        <v>0.3735</v>
      </c>
      <c r="BL22" s="4">
        <f>DSTDEV(PlotSort2,"PhxRedEdge",$BP$31:$BP$32)/SQRT($BH22)</f>
        <v>1.0000000000000009E-3</v>
      </c>
      <c r="BM22" s="4">
        <f>DAVERAGE(PlotSort2,"TMRed",$BP$31:$BP$32)</f>
        <v>0.3417</v>
      </c>
      <c r="BN22" s="4">
        <f>DSTDEV(PlotSort2,"TMRed",$BP$31:$BP$32)/SQRT($BH22)</f>
        <v>1.9000000000000126E-3</v>
      </c>
      <c r="BO22" s="4">
        <f>DAVERAGE(PlotSort2,"TMNIR",$BP$31:$BP$32)</f>
        <v>0.40894999999999998</v>
      </c>
      <c r="BP22" s="4">
        <f>DSTDEV(PlotSort2,"TMNIR",$BP$31:$BP$32)/SQRT($BH22)</f>
        <v>1.5499999999999958E-3</v>
      </c>
      <c r="BQ22" s="4">
        <f>DAVERAGE(PlotSort2,"NDRE",$BP$31:$BP$32)</f>
        <v>4.5304599724119432E-2</v>
      </c>
      <c r="BR22" s="4">
        <f>DSTDEV(PlotSort2,"NDRE",$BP$31:$BP$32)/SQRT($BH22)</f>
        <v>5.5527288734550859E-4</v>
      </c>
      <c r="BS22" s="4">
        <f>DAVERAGE(PlotSort2,"rvi",$BP$31:$BP$32)</f>
        <v>1.1968218482281916</v>
      </c>
      <c r="BT22" s="4">
        <f>DSTDEV(PlotSort2,"rvi",$BP$31:$BP$32)/SQRT($BH22)</f>
        <v>2.1187050384360306E-3</v>
      </c>
      <c r="BU22" s="17">
        <f>DAVERAGE(PlotSort2,"ndvi",$BP$31:$BP$32)</f>
        <v>8.9593058304821546E-2</v>
      </c>
      <c r="BV22" s="4">
        <f>DSTDEV(PlotSort2,"ndvi",$BP$31:$BP$32)/SQRT($BH22)</f>
        <v>8.7803377226623736E-4</v>
      </c>
      <c r="BW22" s="17">
        <f>DAVERAGE(PlotSort2,"SAVI",$BP$31:$BP$32)</f>
        <v>8.0659829601114869E-2</v>
      </c>
      <c r="BX22" s="4">
        <f>DSTDEV(PlotSort2,"SAVI",$BP$31:$BP$32)/SQRT($BH22)</f>
        <v>6.4228714038610385E-4</v>
      </c>
      <c r="BY22" s="17">
        <f>DAVERAGE(PlotSort2,"CCCI",$BP$31:$BP$32)</f>
        <v>0.46190996002203522</v>
      </c>
      <c r="BZ22" s="4">
        <f>DSTDEV(PlotSort2,"CCCI",$BP$31:$BP$32)/SQRT($BH22)</f>
        <v>2.0022866397024799E-2</v>
      </c>
    </row>
    <row r="23" spans="2:78" ht="13.5" customHeight="1" x14ac:dyDescent="0.2">
      <c r="B23" s="10">
        <v>287</v>
      </c>
      <c r="C23" s="10">
        <v>10.935</v>
      </c>
      <c r="D23" s="10">
        <v>287.45562999999999</v>
      </c>
      <c r="E23" s="10">
        <v>1</v>
      </c>
      <c r="F23" s="10">
        <v>32</v>
      </c>
      <c r="G23" s="9">
        <v>206</v>
      </c>
      <c r="H23" s="9" t="s">
        <v>197</v>
      </c>
      <c r="I23" s="9">
        <v>211.2</v>
      </c>
      <c r="J23" s="9">
        <v>8</v>
      </c>
      <c r="K23" s="9" t="str">
        <f t="shared" si="0"/>
        <v>2</v>
      </c>
      <c r="L23" s="9" t="str">
        <f t="shared" si="1"/>
        <v>1</v>
      </c>
      <c r="M23" s="9" t="str">
        <f t="shared" si="2"/>
        <v>1</v>
      </c>
      <c r="N23" s="9" t="str">
        <f t="shared" si="3"/>
        <v>2</v>
      </c>
      <c r="O23" s="9">
        <f t="shared" si="4"/>
        <v>1</v>
      </c>
      <c r="P23" s="10">
        <v>30.5</v>
      </c>
      <c r="Q23" s="24">
        <v>1.41</v>
      </c>
      <c r="R23" s="24">
        <v>2.96</v>
      </c>
      <c r="S23" s="24">
        <v>45.18</v>
      </c>
      <c r="T23" s="24">
        <v>152.26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1</v>
      </c>
      <c r="AA23" s="10">
        <v>270</v>
      </c>
      <c r="AB23" s="10">
        <v>0</v>
      </c>
      <c r="AC23" s="10">
        <v>16</v>
      </c>
      <c r="AD23" s="10">
        <v>211.2</v>
      </c>
      <c r="AE23" s="10">
        <v>8</v>
      </c>
      <c r="AF23" s="10">
        <v>3619.4</v>
      </c>
      <c r="AG23" s="10">
        <v>15</v>
      </c>
      <c r="AH23" s="10">
        <v>0</v>
      </c>
      <c r="AI23" s="10">
        <v>0</v>
      </c>
      <c r="AJ23" s="10">
        <v>2.9967999999999999</v>
      </c>
      <c r="AK23" s="10">
        <v>0.26700000000000002</v>
      </c>
      <c r="AL23" s="11">
        <v>9.69E-2</v>
      </c>
      <c r="AM23" s="11">
        <v>8.6E-3</v>
      </c>
      <c r="AN23" s="11">
        <v>2.153</v>
      </c>
      <c r="AO23" s="11">
        <v>4.6600000000000003E-2</v>
      </c>
      <c r="AP23" s="11">
        <v>0.18429999999999999</v>
      </c>
      <c r="AQ23" s="11">
        <v>4.0000000000000001E-3</v>
      </c>
      <c r="AR23" s="11">
        <v>5.6702000000000004</v>
      </c>
      <c r="AS23" s="11">
        <v>0.53420000000000001</v>
      </c>
      <c r="AT23" s="11">
        <v>9.6000000000000002E-2</v>
      </c>
      <c r="AU23" s="11">
        <v>8.9999999999999993E-3</v>
      </c>
      <c r="AV23" s="11">
        <v>22.709399999999999</v>
      </c>
      <c r="AW23" s="11">
        <v>0.23710000000000001</v>
      </c>
      <c r="AX23" s="11">
        <v>0.29449999999999998</v>
      </c>
      <c r="AY23" s="11">
        <v>3.0999999999999999E-3</v>
      </c>
      <c r="AZ23" s="11">
        <v>0.23015873015873015</v>
      </c>
      <c r="BA23" s="11">
        <v>3.067708333333333</v>
      </c>
      <c r="BB23" s="11">
        <v>0.50832266325224074</v>
      </c>
      <c r="BC23" s="11">
        <v>0.3343627175743964</v>
      </c>
      <c r="BD23" s="11">
        <v>0.18747142288445739</v>
      </c>
      <c r="BE23" s="27"/>
      <c r="BF23" s="2" t="s">
        <v>201</v>
      </c>
      <c r="BG23" s="12">
        <v>32</v>
      </c>
      <c r="BH23" s="1">
        <f>DCOUNT(PlotSort2,"PhxRed",$BQ$31:$BQ$32)</f>
        <v>2</v>
      </c>
      <c r="BI23" s="4">
        <f>DAVERAGE(PlotSort2,"PhxRed",$BQ$31:$BQ$32)</f>
        <v>0.17065</v>
      </c>
      <c r="BJ23" s="4">
        <f>DSTDEV(PlotSort2,"PhxRed",$BQ$31:$BQ$32)/SQRT($BH23)</f>
        <v>2.5000000000000022E-4</v>
      </c>
      <c r="BK23" s="4">
        <f>DAVERAGE(PlotSort2,"PhxRedEdge",$BQ$31:$BQ$32)</f>
        <v>0.20874999999999999</v>
      </c>
      <c r="BL23" s="4">
        <f>DSTDEV(PlotSort2,"PhxRedEdge",$BQ$31:$BQ$32)/SQRT($BH23)</f>
        <v>5.5000000000000882E-4</v>
      </c>
      <c r="BM23" s="4">
        <f>DAVERAGE(PlotSort2,"TMRed",$BQ$31:$BQ$32)</f>
        <v>0.17005000000000001</v>
      </c>
      <c r="BN23" s="4">
        <f>DSTDEV(PlotSort2,"TMRed",$BQ$31:$BQ$32)/SQRT($BH23)</f>
        <v>4.9999999999994487E-5</v>
      </c>
      <c r="BO23" s="4">
        <f>DAVERAGE(PlotSort2,"TMNIR",$BQ$31:$BQ$32)</f>
        <v>0.2354</v>
      </c>
      <c r="BP23" s="4">
        <f>DSTDEV(PlotSort2,"TMNIR",$BQ$31:$BQ$32)/SQRT($BH23)</f>
        <v>9.000000000000119E-4</v>
      </c>
      <c r="BQ23" s="4">
        <f>DAVERAGE(PlotSort2,"NDRE",$BQ$31:$BQ$32)</f>
        <v>6.000031835006258E-2</v>
      </c>
      <c r="BR23" s="4">
        <f>DSTDEV(PlotSort2,"NDRE",$BQ$31:$BQ$32)/SQRT($BH23)</f>
        <v>5.9214125496433862E-4</v>
      </c>
      <c r="BS23" s="4">
        <f>DAVERAGE(PlotSort2,"rvi",$BQ$31:$BQ$32)</f>
        <v>1.3843004115226336</v>
      </c>
      <c r="BT23" s="4">
        <f>DSTDEV(PlotSort2,"rvi",$BQ$31:$BQ$32)/SQRT($BH23)</f>
        <v>5.6995884773662908E-3</v>
      </c>
      <c r="BU23" s="17">
        <f>DAVERAGE(PlotSort2,"ndvi",$BQ$31:$BQ$32)</f>
        <v>0.161174733245501</v>
      </c>
      <c r="BV23" s="4">
        <f>DSTDEV(PlotSort2,"ndvi",$BQ$31:$BQ$32)/SQRT($BH23)</f>
        <v>2.0051830724906457E-3</v>
      </c>
      <c r="BW23" s="17">
        <f>DAVERAGE(PlotSort2,"SAVI",$BQ$31:$BQ$32)</f>
        <v>0.10825970363107154</v>
      </c>
      <c r="BX23" s="4">
        <f>DSTDEV(PlotSort2,"SAVI",$BQ$31:$BQ$32)/SQRT($BH23)</f>
        <v>1.4721732308946925E-3</v>
      </c>
      <c r="BY23" s="17">
        <f>DAVERAGE(PlotSort2,"CCCI",$BQ$31:$BQ$32)</f>
        <v>0.10037522961917436</v>
      </c>
      <c r="BZ23" s="4">
        <f>DSTDEV(PlotSort2,"CCCI",$BQ$31:$BQ$32)/SQRT($BH23)</f>
        <v>5.3234561422992183E-3</v>
      </c>
    </row>
    <row r="24" spans="2:78" ht="13.5" customHeight="1" x14ac:dyDescent="0.2">
      <c r="B24" s="10">
        <v>287</v>
      </c>
      <c r="C24" s="10">
        <v>10.943</v>
      </c>
      <c r="D24" s="10">
        <v>287.45596</v>
      </c>
      <c r="E24" s="10">
        <v>1</v>
      </c>
      <c r="F24" s="10">
        <v>32</v>
      </c>
      <c r="G24" s="9">
        <v>207</v>
      </c>
      <c r="H24" s="9" t="s">
        <v>190</v>
      </c>
      <c r="I24" s="9">
        <v>121.2</v>
      </c>
      <c r="J24" s="9">
        <v>4</v>
      </c>
      <c r="K24" s="9" t="str">
        <f t="shared" si="0"/>
        <v>1</v>
      </c>
      <c r="L24" s="9" t="str">
        <f t="shared" si="1"/>
        <v>2</v>
      </c>
      <c r="M24" s="9" t="str">
        <f t="shared" si="2"/>
        <v>1</v>
      </c>
      <c r="N24" s="9" t="str">
        <f t="shared" si="3"/>
        <v>2</v>
      </c>
      <c r="O24" s="9">
        <f t="shared" si="4"/>
        <v>1</v>
      </c>
      <c r="P24" s="10">
        <v>30.5</v>
      </c>
      <c r="Q24" s="24">
        <v>1.41</v>
      </c>
      <c r="R24" s="24">
        <v>2.96</v>
      </c>
      <c r="S24" s="24">
        <v>45.14</v>
      </c>
      <c r="T24" s="24">
        <v>152.41999999999999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1</v>
      </c>
      <c r="AA24" s="10">
        <v>270</v>
      </c>
      <c r="AB24" s="10">
        <v>0</v>
      </c>
      <c r="AC24" s="10">
        <v>17</v>
      </c>
      <c r="AD24" s="10">
        <v>121.2</v>
      </c>
      <c r="AE24" s="10">
        <v>4</v>
      </c>
      <c r="AF24" s="10">
        <v>3619.4</v>
      </c>
      <c r="AG24" s="10">
        <v>15</v>
      </c>
      <c r="AH24" s="10">
        <v>0</v>
      </c>
      <c r="AI24" s="10">
        <v>0</v>
      </c>
      <c r="AJ24" s="10">
        <v>3.6204000000000001</v>
      </c>
      <c r="AK24" s="10">
        <v>0.40589999999999998</v>
      </c>
      <c r="AL24" s="11">
        <v>0.11700000000000001</v>
      </c>
      <c r="AM24" s="11">
        <v>1.3100000000000001E-2</v>
      </c>
      <c r="AN24" s="11">
        <v>2.3384999999999998</v>
      </c>
      <c r="AO24" s="11">
        <v>0.1426</v>
      </c>
      <c r="AP24" s="11">
        <v>0.2</v>
      </c>
      <c r="AQ24" s="11">
        <v>1.2200000000000001E-2</v>
      </c>
      <c r="AR24" s="11">
        <v>6.7640000000000002</v>
      </c>
      <c r="AS24" s="11">
        <v>0.77329999999999999</v>
      </c>
      <c r="AT24" s="11">
        <v>0.1145</v>
      </c>
      <c r="AU24" s="11">
        <v>1.3100000000000001E-2</v>
      </c>
      <c r="AV24" s="11">
        <v>23.562200000000001</v>
      </c>
      <c r="AW24" s="11">
        <v>1.3603000000000001</v>
      </c>
      <c r="AX24" s="11">
        <v>0.30530000000000002</v>
      </c>
      <c r="AY24" s="11">
        <v>1.7600000000000001E-2</v>
      </c>
      <c r="AZ24" s="11">
        <v>0.20839105481891942</v>
      </c>
      <c r="BA24" s="11">
        <v>2.6663755458515284</v>
      </c>
      <c r="BB24" s="11">
        <v>0.45450214387803722</v>
      </c>
      <c r="BC24" s="11">
        <v>0.31115459882583174</v>
      </c>
      <c r="BD24" s="11">
        <v>0.22177895262421829</v>
      </c>
      <c r="BE24" s="27"/>
      <c r="BF24" s="2" t="s">
        <v>208</v>
      </c>
      <c r="BG24" s="13">
        <v>70</v>
      </c>
      <c r="BH24" s="1">
        <f>DCOUNT(PlotSort2,"PhxRed",$BR$31:$BR$32)</f>
        <v>1</v>
      </c>
      <c r="BI24" s="4">
        <f>DAVERAGE(PlotSort2,"PhxRed",$BR$31:$BR$32)</f>
        <v>0.6905</v>
      </c>
      <c r="BJ24" s="4"/>
      <c r="BK24" s="4">
        <f>DAVERAGE(PlotSort2,"PhxRedEdge",$BR$31:$BR$32)</f>
        <v>0.68049999999999999</v>
      </c>
      <c r="BL24" s="4"/>
      <c r="BM24" s="4">
        <f>DAVERAGE(PlotSort2,"TMRed",$BR$31:$BR$32)</f>
        <v>0.6915</v>
      </c>
      <c r="BN24" s="4"/>
      <c r="BO24" s="4">
        <f>DAVERAGE(PlotSort2,"TMNIR",$BR$31:$BR$32)</f>
        <v>0.66080000000000005</v>
      </c>
      <c r="BP24" s="4"/>
      <c r="BQ24" s="4">
        <f>DAVERAGE(PlotSort2,"NDRE",$BR$31:$BR$32)</f>
        <v>-1.4687243718780243E-2</v>
      </c>
      <c r="BR24" s="4"/>
      <c r="BS24" s="4">
        <f>DAVERAGE(PlotSort2,"rvi",$BR$31:$BR$32)</f>
        <v>23.890093998553866</v>
      </c>
      <c r="BT24" s="4"/>
      <c r="BU24" s="17">
        <f>DAVERAGE(PlotSort2,"ndvi",$BR$31:$BR$32)</f>
        <v>-2.2702063151667493E-2</v>
      </c>
      <c r="BV24" s="4"/>
      <c r="BW24" s="17">
        <f>DAVERAGE(PlotSort2,"SAVI",$BR$31:$BR$32)</f>
        <v>-2.4860983641958601E-2</v>
      </c>
      <c r="BX24" s="4"/>
      <c r="BY24" s="17">
        <f>DAVERAGE(PlotSort2,"CCCI",$BR$31:$BR$32)</f>
        <v>0.40970966069294545</v>
      </c>
      <c r="BZ24" s="4"/>
    </row>
    <row r="25" spans="2:78" ht="13.5" customHeight="1" x14ac:dyDescent="0.2">
      <c r="B25" s="10">
        <v>287</v>
      </c>
      <c r="C25" s="10">
        <v>10.95</v>
      </c>
      <c r="D25" s="10">
        <v>287.45625000000001</v>
      </c>
      <c r="E25" s="10">
        <v>1</v>
      </c>
      <c r="F25" s="10">
        <v>32</v>
      </c>
      <c r="G25" s="9">
        <v>208</v>
      </c>
      <c r="H25" s="9" t="s">
        <v>198</v>
      </c>
      <c r="I25" s="9">
        <v>111.2</v>
      </c>
      <c r="J25" s="9">
        <v>2</v>
      </c>
      <c r="K25" s="9" t="str">
        <f t="shared" si="0"/>
        <v>1</v>
      </c>
      <c r="L25" s="9" t="str">
        <f t="shared" si="1"/>
        <v>1</v>
      </c>
      <c r="M25" s="9" t="str">
        <f t="shared" si="2"/>
        <v>1</v>
      </c>
      <c r="N25" s="9" t="str">
        <f t="shared" si="3"/>
        <v>2</v>
      </c>
      <c r="O25" s="9">
        <f t="shared" si="4"/>
        <v>1</v>
      </c>
      <c r="P25" s="10">
        <v>30.5</v>
      </c>
      <c r="Q25" s="24">
        <v>1.41</v>
      </c>
      <c r="R25" s="24">
        <v>2.96</v>
      </c>
      <c r="S25" s="24">
        <v>45.09</v>
      </c>
      <c r="T25" s="24">
        <v>152.55000000000001</v>
      </c>
      <c r="U25" s="10">
        <v>2</v>
      </c>
      <c r="V25" s="10">
        <v>0</v>
      </c>
      <c r="W25" s="10">
        <v>2</v>
      </c>
      <c r="X25" s="10">
        <v>0</v>
      </c>
      <c r="Y25" s="10">
        <v>0</v>
      </c>
      <c r="Z25" s="10">
        <v>1</v>
      </c>
      <c r="AA25" s="10">
        <v>270</v>
      </c>
      <c r="AB25" s="10">
        <v>0</v>
      </c>
      <c r="AC25" s="10">
        <v>18</v>
      </c>
      <c r="AD25" s="10">
        <v>111.2</v>
      </c>
      <c r="AE25" s="10">
        <v>2</v>
      </c>
      <c r="AF25" s="10">
        <v>3619.4</v>
      </c>
      <c r="AG25" s="10">
        <v>15</v>
      </c>
      <c r="AH25" s="10">
        <v>0</v>
      </c>
      <c r="AI25" s="10">
        <v>0</v>
      </c>
      <c r="AJ25" s="10">
        <v>3.2917999999999998</v>
      </c>
      <c r="AK25" s="10">
        <v>0.12479999999999999</v>
      </c>
      <c r="AL25" s="11">
        <v>0.10630000000000001</v>
      </c>
      <c r="AM25" s="11">
        <v>4.0000000000000001E-3</v>
      </c>
      <c r="AN25" s="11">
        <v>2.2801</v>
      </c>
      <c r="AO25" s="11">
        <v>6.2700000000000006E-2</v>
      </c>
      <c r="AP25" s="11">
        <v>0.1948</v>
      </c>
      <c r="AQ25" s="11">
        <v>5.4000000000000003E-3</v>
      </c>
      <c r="AR25" s="11">
        <v>6.3483000000000001</v>
      </c>
      <c r="AS25" s="11">
        <v>0.2298</v>
      </c>
      <c r="AT25" s="11">
        <v>0.10730000000000001</v>
      </c>
      <c r="AU25" s="11">
        <v>3.8999999999999998E-3</v>
      </c>
      <c r="AV25" s="11">
        <v>24.163399999999999</v>
      </c>
      <c r="AW25" s="11">
        <v>1.1835</v>
      </c>
      <c r="AX25" s="11">
        <v>0.31290000000000001</v>
      </c>
      <c r="AY25" s="11">
        <v>1.5299999999999999E-2</v>
      </c>
      <c r="AZ25" s="11">
        <v>0.23261768761079377</v>
      </c>
      <c r="BA25" s="11">
        <v>2.9161230195712955</v>
      </c>
      <c r="BB25" s="11">
        <v>0.48929081389814372</v>
      </c>
      <c r="BC25" s="11">
        <v>0.33514453379700065</v>
      </c>
      <c r="BD25" s="11">
        <v>0.28682493251891428</v>
      </c>
      <c r="BE25" s="27"/>
      <c r="BF25" s="2" t="s">
        <v>210</v>
      </c>
      <c r="BG25" s="6">
        <v>100</v>
      </c>
      <c r="BH25" s="1">
        <f>DCOUNT(PlotSort2,"PhxRed",$BS$31:$BS$32)</f>
        <v>3</v>
      </c>
      <c r="BI25" s="4">
        <f>DAVERAGE(PlotSort2,"PhxRed",$BS$31:$BS$32)</f>
        <v>1.0033333333333332</v>
      </c>
      <c r="BJ25" s="4">
        <f>DSTDEV(PlotSort2,"PhxRed",$BS$31:$BS$32)/SQRT($BH25)</f>
        <v>1.760997192249637E-3</v>
      </c>
      <c r="BK25" s="4">
        <f>DAVERAGE(PlotSort2,"PhxRedEdge",$BS$31:$BS$32)</f>
        <v>1.0031333333333334</v>
      </c>
      <c r="BL25" s="4">
        <f>DSTDEV(PlotSort2,"PhxRedEdge",$BS$31:$BS$32)/SQRT($BH25)</f>
        <v>1.760997192249637E-3</v>
      </c>
      <c r="BM25" s="4">
        <f>DAVERAGE(PlotSort2,"TMRed",$BS$31:$BS$32)</f>
        <v>1.0033333333333332</v>
      </c>
      <c r="BN25" s="4">
        <f>DSTDEV(PlotSort2,"TMRed",$BS$31:$BS$32)/SQRT($BH25)</f>
        <v>1.760997192249637E-3</v>
      </c>
      <c r="BO25" s="4">
        <f>DAVERAGE(PlotSort2,"TMNIR",$BS$31:$BS$32)</f>
        <v>1.0031333333333334</v>
      </c>
      <c r="BP25" s="4">
        <f>DSTDEV(PlotSort2,"TMNIR",$BS$31:$BS$32)/SQRT($BH25)</f>
        <v>1.760997192249637E-3</v>
      </c>
      <c r="BQ25" s="4">
        <f>DAVERAGE(PlotSort2,"NDRE",$BS$31:$BS$32)</f>
        <v>0.73677213871237701</v>
      </c>
      <c r="BR25" s="4">
        <f>DSTDEV(PlotSort2,"NDRE",$BS$31:$BS$32)/SQRT($BH25)</f>
        <v>6.0313447065712695E-4</v>
      </c>
      <c r="BS25" s="4">
        <f>DAVERAGE(PlotSort2,"rvi",$BS$31:$BS$32)</f>
        <v>1.3066363010295194</v>
      </c>
      <c r="BT25" s="4">
        <f>DSTDEV(PlotSort2,"rvi",$BS$31:$BS$32)/SQRT($BH25)</f>
        <v>1.4652210378818529E-3</v>
      </c>
      <c r="BU25" s="17">
        <f>DAVERAGE(PlotSort2,"ndvi",$BS$31:$BS$32)</f>
        <v>0.13293586324204379</v>
      </c>
      <c r="BV25" s="4">
        <f>DSTDEV(PlotSort2,"ndvi",$BS$31:$BS$32)/SQRT($BH25)</f>
        <v>5.5048582586540511E-4</v>
      </c>
      <c r="BW25" s="17">
        <f>DAVERAGE(PlotSort2,"SAVI",$BS$31:$BS$32)</f>
        <v>0.1986808968883588</v>
      </c>
      <c r="BX25" s="4">
        <f>DSTDEV(PlotSort2,"SAVI",$BS$31:$BS$32)/SQRT($BH25)</f>
        <v>8.1485642171709156E-4</v>
      </c>
      <c r="BY25" s="17">
        <f>DAVERAGE(PlotSort2,"CCCI",$BS$31:$BS$32)</f>
        <v>12.082137533947639</v>
      </c>
      <c r="BZ25" s="4">
        <f>DSTDEV(PlotSort2,"CCCI",$BS$31:$BS$32)/SQRT($BH25)</f>
        <v>1.460327513835045E-2</v>
      </c>
    </row>
    <row r="26" spans="2:78" ht="13.5" customHeight="1" x14ac:dyDescent="0.2">
      <c r="B26" s="10">
        <v>287</v>
      </c>
      <c r="C26" s="10">
        <v>11.161</v>
      </c>
      <c r="D26" s="10">
        <v>287.46503999999999</v>
      </c>
      <c r="E26" s="10">
        <v>1</v>
      </c>
      <c r="F26" s="10">
        <v>32</v>
      </c>
      <c r="G26" s="9">
        <v>301</v>
      </c>
      <c r="H26" s="9" t="s">
        <v>192</v>
      </c>
      <c r="I26" s="9">
        <v>221.3</v>
      </c>
      <c r="J26" s="9">
        <v>10</v>
      </c>
      <c r="K26" s="9" t="str">
        <f t="shared" si="0"/>
        <v>2</v>
      </c>
      <c r="L26" s="9" t="str">
        <f t="shared" si="1"/>
        <v>2</v>
      </c>
      <c r="M26" s="9" t="str">
        <f t="shared" si="2"/>
        <v>1</v>
      </c>
      <c r="N26" s="9" t="str">
        <f t="shared" si="3"/>
        <v>3</v>
      </c>
      <c r="O26" s="9">
        <f t="shared" si="4"/>
        <v>2</v>
      </c>
      <c r="P26" s="10">
        <v>30.5</v>
      </c>
      <c r="Q26" s="24">
        <v>1.41</v>
      </c>
      <c r="R26" s="24">
        <v>2.96</v>
      </c>
      <c r="S26" s="24">
        <v>43.96</v>
      </c>
      <c r="T26" s="24">
        <v>156.72</v>
      </c>
      <c r="U26" s="10">
        <v>2</v>
      </c>
      <c r="V26" s="10">
        <v>0</v>
      </c>
      <c r="W26" s="10">
        <v>2</v>
      </c>
      <c r="X26" s="10">
        <v>0</v>
      </c>
      <c r="Y26" s="10">
        <v>0</v>
      </c>
      <c r="Z26" s="10">
        <v>1</v>
      </c>
      <c r="AA26" s="10">
        <v>270</v>
      </c>
      <c r="AB26" s="10">
        <v>0</v>
      </c>
      <c r="AC26" s="10">
        <v>36</v>
      </c>
      <c r="AD26" s="10">
        <v>221.3</v>
      </c>
      <c r="AE26" s="10">
        <v>10</v>
      </c>
      <c r="AF26" s="10">
        <v>3619.4</v>
      </c>
      <c r="AG26" s="10">
        <v>15</v>
      </c>
      <c r="AH26" s="10">
        <v>0</v>
      </c>
      <c r="AI26" s="10">
        <v>0</v>
      </c>
      <c r="AJ26" s="10">
        <v>3.9426000000000001</v>
      </c>
      <c r="AK26" s="10">
        <v>1.1900000000000001E-2</v>
      </c>
      <c r="AL26" s="11">
        <v>0.12509999999999999</v>
      </c>
      <c r="AM26" s="11">
        <v>4.0000000000000002E-4</v>
      </c>
      <c r="AN26" s="11">
        <v>2.3919000000000001</v>
      </c>
      <c r="AO26" s="11">
        <v>3.4799999999999998E-2</v>
      </c>
      <c r="AP26" s="11">
        <v>0.2</v>
      </c>
      <c r="AQ26" s="11">
        <v>2.8999999999999998E-3</v>
      </c>
      <c r="AR26" s="11">
        <v>7.4733999999999998</v>
      </c>
      <c r="AS26" s="11">
        <v>1.9199999999999998E-2</v>
      </c>
      <c r="AT26" s="11">
        <v>0.124</v>
      </c>
      <c r="AU26" s="11">
        <v>2.9999999999999997E-4</v>
      </c>
      <c r="AV26" s="11">
        <v>23.707799999999999</v>
      </c>
      <c r="AW26" s="11">
        <v>0.37440000000000001</v>
      </c>
      <c r="AX26" s="11">
        <v>0.30130000000000001</v>
      </c>
      <c r="AY26" s="11">
        <v>4.7999999999999996E-3</v>
      </c>
      <c r="AZ26" s="11">
        <v>0.20207460602433669</v>
      </c>
      <c r="BA26" s="11">
        <v>2.4298387096774197</v>
      </c>
      <c r="BB26" s="11">
        <v>0.41688220079943572</v>
      </c>
      <c r="BC26" s="11">
        <v>0.28742029612017728</v>
      </c>
      <c r="BD26" s="11">
        <v>0.3348898073465662</v>
      </c>
      <c r="BE26" s="27"/>
    </row>
    <row r="27" spans="2:78" ht="13.5" customHeight="1" x14ac:dyDescent="0.2">
      <c r="B27" s="10">
        <v>287</v>
      </c>
      <c r="C27" s="10">
        <v>11.154</v>
      </c>
      <c r="D27" s="10">
        <v>287.46474999999998</v>
      </c>
      <c r="E27" s="10">
        <v>1</v>
      </c>
      <c r="F27" s="10">
        <v>32</v>
      </c>
      <c r="G27" s="9">
        <v>302</v>
      </c>
      <c r="H27" s="9" t="s">
        <v>190</v>
      </c>
      <c r="I27" s="9">
        <v>121.3</v>
      </c>
      <c r="J27" s="9">
        <v>4</v>
      </c>
      <c r="K27" s="9" t="str">
        <f t="shared" si="0"/>
        <v>1</v>
      </c>
      <c r="L27" s="9" t="str">
        <f t="shared" si="1"/>
        <v>2</v>
      </c>
      <c r="M27" s="9" t="str">
        <f t="shared" si="2"/>
        <v>1</v>
      </c>
      <c r="N27" s="9" t="str">
        <f t="shared" si="3"/>
        <v>3</v>
      </c>
      <c r="O27" s="9">
        <f t="shared" si="4"/>
        <v>2</v>
      </c>
      <c r="P27" s="10">
        <v>30.5</v>
      </c>
      <c r="Q27" s="24">
        <v>1.41</v>
      </c>
      <c r="R27" s="24">
        <v>2.96</v>
      </c>
      <c r="S27" s="24">
        <v>44</v>
      </c>
      <c r="T27" s="24">
        <v>156.58000000000001</v>
      </c>
      <c r="U27" s="10">
        <v>2</v>
      </c>
      <c r="V27" s="10">
        <v>0</v>
      </c>
      <c r="W27" s="10">
        <v>2</v>
      </c>
      <c r="X27" s="10">
        <v>0</v>
      </c>
      <c r="Y27" s="10">
        <v>0</v>
      </c>
      <c r="Z27" s="10">
        <v>1</v>
      </c>
      <c r="AA27" s="10">
        <v>270</v>
      </c>
      <c r="AB27" s="10">
        <v>0</v>
      </c>
      <c r="AC27" s="10">
        <v>35</v>
      </c>
      <c r="AD27" s="10">
        <v>121.3</v>
      </c>
      <c r="AE27" s="10">
        <v>4</v>
      </c>
      <c r="AF27" s="10">
        <v>3619.4</v>
      </c>
      <c r="AG27" s="10">
        <v>15</v>
      </c>
      <c r="AH27" s="10">
        <v>0</v>
      </c>
      <c r="AI27" s="10">
        <v>0</v>
      </c>
      <c r="AJ27" s="10">
        <v>4.1791999999999998</v>
      </c>
      <c r="AK27" s="10">
        <v>0.19570000000000001</v>
      </c>
      <c r="AL27" s="11">
        <v>0.13270000000000001</v>
      </c>
      <c r="AM27" s="11">
        <v>6.1999999999999998E-3</v>
      </c>
      <c r="AN27" s="11">
        <v>2.4590000000000001</v>
      </c>
      <c r="AO27" s="11">
        <v>8.0799999999999997E-2</v>
      </c>
      <c r="AP27" s="11">
        <v>0.20580000000000001</v>
      </c>
      <c r="AQ27" s="11">
        <v>6.7999999999999996E-3</v>
      </c>
      <c r="AR27" s="11">
        <v>7.5834000000000001</v>
      </c>
      <c r="AS27" s="11">
        <v>0.47520000000000001</v>
      </c>
      <c r="AT27" s="11">
        <v>0.12590000000000001</v>
      </c>
      <c r="AU27" s="11">
        <v>7.9000000000000008E-3</v>
      </c>
      <c r="AV27" s="11">
        <v>23.549800000000001</v>
      </c>
      <c r="AW27" s="11">
        <v>0.90269999999999995</v>
      </c>
      <c r="AX27" s="11">
        <v>0.29949999999999999</v>
      </c>
      <c r="AY27" s="11">
        <v>1.15E-2</v>
      </c>
      <c r="AZ27" s="11">
        <v>0.18543439540866807</v>
      </c>
      <c r="BA27" s="11">
        <v>2.3788721207307382</v>
      </c>
      <c r="BB27" s="11">
        <v>0.40808650681711323</v>
      </c>
      <c r="BC27" s="11">
        <v>0.28139183055975792</v>
      </c>
      <c r="BD27" s="11">
        <v>0.21523525871228122</v>
      </c>
      <c r="BE27" s="27"/>
      <c r="BF27" s="2" t="s">
        <v>204</v>
      </c>
      <c r="BG27" s="1">
        <v>21</v>
      </c>
      <c r="BH27" s="1">
        <f>DCOUNT(PlotSort2,"PhxRed",$BT$31:$BT$32)</f>
        <v>2</v>
      </c>
      <c r="BI27" s="4">
        <f>DAVERAGE(PlotSort2,"PhxRed",$BT$31:$BT$32)</f>
        <v>0.20355000000000001</v>
      </c>
      <c r="BJ27" s="4">
        <f>DSTDEV(PlotSort2,"PhxRed",$BT$31:$BT$32)/SQRT($BH27)</f>
        <v>3.8500000000000062E-3</v>
      </c>
      <c r="BK27" s="4">
        <f>DAVERAGE(PlotSort2,"PhxRedEdge",$BT$31:$BT$32)</f>
        <v>0.27680000000000005</v>
      </c>
      <c r="BL27" s="4">
        <f>DSTDEV(PlotSort2,"PhxRedEdge",$BT$31:$BT$32)/SQRT($BH27)</f>
        <v>2.2000000000000075E-3</v>
      </c>
      <c r="BM27" s="4">
        <f>DAVERAGE(PlotSort2,"TMRed",$BT$31:$BT$32)</f>
        <v>0.19980000000000001</v>
      </c>
      <c r="BN27" s="4">
        <f>DSTDEV(PlotSort2,"TMRed",$BT$31:$BT$32)/SQRT($BH27)</f>
        <v>4.5999999999999921E-3</v>
      </c>
      <c r="BO27" s="4">
        <f>DAVERAGE(PlotSort2,"TMNIR",$BT$31:$BT$32)</f>
        <v>0.37845000000000001</v>
      </c>
      <c r="BP27" s="4">
        <f>DSTDEV(PlotSort2,"TMNIR",$BT$31:$BT$32)/SQRT($BH27)</f>
        <v>1.4500000000000068E-3</v>
      </c>
      <c r="BQ27" s="4">
        <f>DAVERAGE(PlotSort2,"NDRE",$BT$31:$BT$32)</f>
        <v>0.15514281899786284</v>
      </c>
      <c r="BR27" s="4">
        <f>DSTDEV(PlotSort2,"NDRE",$BT$31:$BT$32)/SQRT($BH27)</f>
        <v>2.0088077670235849E-3</v>
      </c>
      <c r="BS27" s="4">
        <f>DAVERAGE(PlotSort2,"rvi",$BT$31:$BT$32)</f>
        <v>1.8949815132655352</v>
      </c>
      <c r="BT27" s="4">
        <f>DSTDEV(PlotSort2,"rvi",$BT$31:$BT$32)/SQRT($BH27)</f>
        <v>3.6370945750858086E-2</v>
      </c>
      <c r="BU27" s="17">
        <f>DAVERAGE(PlotSort2,"ndvi",$BT$31:$BT$32)</f>
        <v>0.30904024048110101</v>
      </c>
      <c r="BV27" s="4">
        <f>DSTDEV(PlotSort2,"ndvi",$BT$31:$BT$32)/SQRT($BH27)</f>
        <v>8.6808360655609984E-3</v>
      </c>
      <c r="BW27" s="17">
        <f>DAVERAGE(PlotSort2,"SAVI",$BT$31:$BT$32)</f>
        <v>0.24856011999314012</v>
      </c>
      <c r="BX27" s="4">
        <f>DSTDEV(PlotSort2,"SAVI",$BT$31:$BT$32)/SQRT($BH27)</f>
        <v>5.7767574550971201E-3</v>
      </c>
      <c r="BY27" s="17">
        <f>DAVERAGE(PlotSort2,"CCCI",$BT$31:$BT$32)</f>
        <v>0.41459796047208997</v>
      </c>
      <c r="BZ27" s="4">
        <f>DSTDEV(PlotSort2,"CCCI",$BT$31:$BT$32)/SQRT($BH27)</f>
        <v>2.8190905161935589E-2</v>
      </c>
    </row>
    <row r="28" spans="2:78" ht="13.5" customHeight="1" x14ac:dyDescent="0.2">
      <c r="B28" s="10">
        <v>287</v>
      </c>
      <c r="C28" s="10">
        <v>11.146000000000001</v>
      </c>
      <c r="D28" s="10">
        <v>287.46442000000002</v>
      </c>
      <c r="E28" s="10">
        <v>1</v>
      </c>
      <c r="F28" s="10">
        <v>32</v>
      </c>
      <c r="G28" s="9">
        <v>303</v>
      </c>
      <c r="H28" s="9" t="s">
        <v>197</v>
      </c>
      <c r="I28" s="9">
        <v>211.3</v>
      </c>
      <c r="J28" s="9">
        <v>8</v>
      </c>
      <c r="K28" s="9" t="str">
        <f t="shared" si="0"/>
        <v>2</v>
      </c>
      <c r="L28" s="9" t="str">
        <f t="shared" si="1"/>
        <v>1</v>
      </c>
      <c r="M28" s="9" t="str">
        <f t="shared" si="2"/>
        <v>1</v>
      </c>
      <c r="N28" s="9" t="str">
        <f t="shared" si="3"/>
        <v>3</v>
      </c>
      <c r="O28" s="9">
        <f t="shared" si="4"/>
        <v>2</v>
      </c>
      <c r="P28" s="10">
        <v>30.5</v>
      </c>
      <c r="Q28" s="24">
        <v>1.41</v>
      </c>
      <c r="R28" s="24">
        <v>2.96</v>
      </c>
      <c r="S28" s="24">
        <v>44.04</v>
      </c>
      <c r="T28" s="24">
        <v>156.41999999999999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1</v>
      </c>
      <c r="AA28" s="10">
        <v>270</v>
      </c>
      <c r="AB28" s="10">
        <v>0</v>
      </c>
      <c r="AC28" s="10">
        <v>34</v>
      </c>
      <c r="AD28" s="10">
        <v>211.3</v>
      </c>
      <c r="AE28" s="10">
        <v>8</v>
      </c>
      <c r="AF28" s="10">
        <v>3619.4</v>
      </c>
      <c r="AG28" s="10">
        <v>15</v>
      </c>
      <c r="AH28" s="10">
        <v>0</v>
      </c>
      <c r="AI28" s="10">
        <v>0</v>
      </c>
      <c r="AJ28" s="10">
        <v>4.2305999999999999</v>
      </c>
      <c r="AK28" s="10">
        <v>0.23069999999999999</v>
      </c>
      <c r="AL28" s="11">
        <v>0.13439999999999999</v>
      </c>
      <c r="AM28" s="11">
        <v>7.3000000000000001E-3</v>
      </c>
      <c r="AN28" s="11">
        <v>2.5225</v>
      </c>
      <c r="AO28" s="11">
        <v>0.14710000000000001</v>
      </c>
      <c r="AP28" s="11">
        <v>0.21129999999999999</v>
      </c>
      <c r="AQ28" s="11">
        <v>1.23E-2</v>
      </c>
      <c r="AR28" s="11">
        <v>8.1152999999999995</v>
      </c>
      <c r="AS28" s="11">
        <v>0.51180000000000003</v>
      </c>
      <c r="AT28" s="11">
        <v>0.1348</v>
      </c>
      <c r="AU28" s="11">
        <v>8.5000000000000006E-3</v>
      </c>
      <c r="AV28" s="11">
        <v>24.194600000000001</v>
      </c>
      <c r="AW28" s="11">
        <v>1.6973</v>
      </c>
      <c r="AX28" s="11">
        <v>0.30790000000000001</v>
      </c>
      <c r="AY28" s="11">
        <v>2.1600000000000001E-2</v>
      </c>
      <c r="AZ28" s="11">
        <v>0.18605546995377509</v>
      </c>
      <c r="BA28" s="11">
        <v>2.2841246290801185</v>
      </c>
      <c r="BB28" s="11">
        <v>0.39100971312401178</v>
      </c>
      <c r="BC28" s="11">
        <v>0.27543226901453272</v>
      </c>
      <c r="BD28" s="11">
        <v>0.30358090879040567</v>
      </c>
      <c r="BE28" s="27"/>
      <c r="BF28" s="2" t="s">
        <v>202</v>
      </c>
      <c r="BG28" s="1">
        <v>22</v>
      </c>
      <c r="BH28" s="1">
        <f>DCOUNT(PlotSort2,"PhxRed",$BU$31:$BU$32)</f>
        <v>2</v>
      </c>
      <c r="BI28" s="4">
        <f>DAVERAGE(PlotSort2,"PhxRed",$BU$31:$BU$32)</f>
        <v>0.14974999999999999</v>
      </c>
      <c r="BJ28" s="4">
        <f>DSTDEV(PlotSort2,"PhxRed",$BU$31:$BU$32)/SQRT($BH28)</f>
        <v>8.1500000000000027E-3</v>
      </c>
      <c r="BK28" s="4">
        <f>DAVERAGE(PlotSort2,"PhxRedEdge",$BU$31:$BU$32)</f>
        <v>0.22425</v>
      </c>
      <c r="BL28" s="4">
        <f>DSTDEV(PlotSort2,"PhxRedEdge",$BU$31:$BU$32)/SQRT($BH28)</f>
        <v>4.15E-3</v>
      </c>
      <c r="BM28" s="4">
        <f>DAVERAGE(PlotSort2,"TMRed",$BU$31:$BU$32)</f>
        <v>0.14699999999999999</v>
      </c>
      <c r="BN28" s="4">
        <f>DSTDEV(PlotSort2,"TMRed",$BU$31:$BU$32)/SQRT($BH28)</f>
        <v>8.8000000000000023E-3</v>
      </c>
      <c r="BO28" s="4">
        <f>DAVERAGE(PlotSort2,"TMNIR",$BU$31:$BU$32)</f>
        <v>0.33404999999999996</v>
      </c>
      <c r="BP28" s="4">
        <f>DSTDEV(PlotSort2,"TMNIR",$BU$31:$BU$32)/SQRT($BH28)</f>
        <v>1.3499999999999899E-3</v>
      </c>
      <c r="BQ28" s="4">
        <f>DAVERAGE(PlotSort2,"NDRE",$BU$31:$BU$32)</f>
        <v>0.19673695755851472</v>
      </c>
      <c r="BR28" s="4">
        <f>DSTDEV(PlotSort2,"NDRE",$BU$31:$BU$32)/SQRT($BH28)</f>
        <v>6.9533463488659205E-3</v>
      </c>
      <c r="BS28" s="4">
        <f>DAVERAGE(PlotSort2,"rvi",$BU$31:$BU$32)</f>
        <v>2.2800702782334397</v>
      </c>
      <c r="BT28" s="4">
        <f>DSTDEV(PlotSort2,"rvi",$BU$31:$BU$32)/SQRT($BH28)</f>
        <v>0.12731032958132182</v>
      </c>
      <c r="BU28" s="17">
        <f>DAVERAGE(PlotSort2,"ndvi",$BU$31:$BU$32)</f>
        <v>0.3893370204535912</v>
      </c>
      <c r="BV28" s="4">
        <f>DSTDEV(PlotSort2,"ndvi",$BU$31:$BU$32)/SQRT($BH28)</f>
        <v>2.3701841300496736E-2</v>
      </c>
      <c r="BW28" s="17">
        <f>DAVERAGE(PlotSort2,"SAVI",$BU$31:$BU$32)</f>
        <v>0.28614307710301989</v>
      </c>
      <c r="BX28" s="4">
        <f>DSTDEV(PlotSort2,"SAVI",$BU$31:$BU$32)/SQRT($BH28)</f>
        <v>1.4351309548540525E-2</v>
      </c>
      <c r="BY28" s="17">
        <f>DAVERAGE(PlotSort2,"CCCI",$BU$31:$BU$32)</f>
        <v>0.42142340905413816</v>
      </c>
      <c r="BZ28" s="4">
        <f>DSTDEV(PlotSort2,"CCCI",$BU$31:$BU$32)/SQRT($BH28)</f>
        <v>5.2317806386936019E-2</v>
      </c>
    </row>
    <row r="29" spans="2:78" ht="13.5" customHeight="1" x14ac:dyDescent="0.2">
      <c r="B29" s="10">
        <v>287</v>
      </c>
      <c r="C29" s="10">
        <v>11.138</v>
      </c>
      <c r="D29" s="10">
        <v>287.46408000000002</v>
      </c>
      <c r="E29" s="10">
        <v>1</v>
      </c>
      <c r="F29" s="10">
        <v>32</v>
      </c>
      <c r="G29" s="9">
        <v>304</v>
      </c>
      <c r="H29" s="9" t="s">
        <v>198</v>
      </c>
      <c r="I29" s="9">
        <v>111.3</v>
      </c>
      <c r="J29" s="9">
        <v>2</v>
      </c>
      <c r="K29" s="9" t="str">
        <f t="shared" si="0"/>
        <v>1</v>
      </c>
      <c r="L29" s="9" t="str">
        <f t="shared" si="1"/>
        <v>1</v>
      </c>
      <c r="M29" s="9" t="str">
        <f t="shared" si="2"/>
        <v>1</v>
      </c>
      <c r="N29" s="9" t="str">
        <f t="shared" si="3"/>
        <v>3</v>
      </c>
      <c r="O29" s="9">
        <f t="shared" si="4"/>
        <v>2</v>
      </c>
      <c r="P29" s="10">
        <v>30.5</v>
      </c>
      <c r="Q29" s="24">
        <v>1.41</v>
      </c>
      <c r="R29" s="24">
        <v>2.96</v>
      </c>
      <c r="S29" s="24">
        <v>44.08</v>
      </c>
      <c r="T29" s="24">
        <v>156.26</v>
      </c>
      <c r="U29" s="10">
        <v>2</v>
      </c>
      <c r="V29" s="10">
        <v>0</v>
      </c>
      <c r="W29" s="10">
        <v>2</v>
      </c>
      <c r="X29" s="10">
        <v>0</v>
      </c>
      <c r="Y29" s="10">
        <v>0</v>
      </c>
      <c r="Z29" s="10">
        <v>1</v>
      </c>
      <c r="AA29" s="10">
        <v>270</v>
      </c>
      <c r="AB29" s="10">
        <v>0</v>
      </c>
      <c r="AC29" s="10">
        <v>33</v>
      </c>
      <c r="AD29" s="10">
        <v>111.3</v>
      </c>
      <c r="AE29" s="10">
        <v>2</v>
      </c>
      <c r="AF29" s="10">
        <v>3619.4</v>
      </c>
      <c r="AG29" s="10">
        <v>15</v>
      </c>
      <c r="AH29" s="10">
        <v>0</v>
      </c>
      <c r="AI29" s="10">
        <v>0</v>
      </c>
      <c r="AJ29" s="10">
        <v>4.0274999999999999</v>
      </c>
      <c r="AK29" s="10">
        <v>0.1832</v>
      </c>
      <c r="AL29" s="11">
        <v>0.128</v>
      </c>
      <c r="AM29" s="11">
        <v>5.7999999999999996E-3</v>
      </c>
      <c r="AN29" s="11">
        <v>2.5344000000000002</v>
      </c>
      <c r="AO29" s="11">
        <v>0.1051</v>
      </c>
      <c r="AP29" s="11">
        <v>0.21240000000000001</v>
      </c>
      <c r="AQ29" s="11">
        <v>8.8000000000000005E-3</v>
      </c>
      <c r="AR29" s="11">
        <v>7.5570000000000004</v>
      </c>
      <c r="AS29" s="11">
        <v>0.35399999999999998</v>
      </c>
      <c r="AT29" s="11">
        <v>0.12559999999999999</v>
      </c>
      <c r="AU29" s="11">
        <v>5.8999999999999999E-3</v>
      </c>
      <c r="AV29" s="11">
        <v>24.496200000000002</v>
      </c>
      <c r="AW29" s="11">
        <v>0.59279999999999999</v>
      </c>
      <c r="AX29" s="11">
        <v>0.312</v>
      </c>
      <c r="AY29" s="11">
        <v>7.4999999999999997E-3</v>
      </c>
      <c r="AZ29" s="11">
        <v>0.18993135011441648</v>
      </c>
      <c r="BA29" s="11">
        <v>2.4840764331210194</v>
      </c>
      <c r="BB29" s="11">
        <v>0.42595978062157225</v>
      </c>
      <c r="BC29" s="11">
        <v>0.29820819112627989</v>
      </c>
      <c r="BD29" s="11">
        <v>0.17663488479103676</v>
      </c>
      <c r="BE29" s="27"/>
      <c r="BF29" s="5"/>
    </row>
    <row r="30" spans="2:78" ht="13.5" customHeight="1" x14ac:dyDescent="0.2">
      <c r="B30" s="10">
        <v>287</v>
      </c>
      <c r="C30" s="10">
        <v>11.131</v>
      </c>
      <c r="D30" s="10">
        <v>287.46379000000002</v>
      </c>
      <c r="E30" s="10">
        <v>1</v>
      </c>
      <c r="F30" s="10">
        <v>32</v>
      </c>
      <c r="G30" s="9">
        <v>305</v>
      </c>
      <c r="H30" s="9" t="s">
        <v>196</v>
      </c>
      <c r="I30" s="9">
        <v>232.4</v>
      </c>
      <c r="J30" s="9">
        <v>11</v>
      </c>
      <c r="K30" s="9" t="str">
        <f t="shared" si="0"/>
        <v>2</v>
      </c>
      <c r="L30" s="9" t="str">
        <f t="shared" si="1"/>
        <v>3</v>
      </c>
      <c r="M30" s="9" t="str">
        <f t="shared" si="2"/>
        <v>2</v>
      </c>
      <c r="N30" s="9" t="str">
        <f t="shared" si="3"/>
        <v>4</v>
      </c>
      <c r="O30" s="9">
        <f t="shared" si="4"/>
        <v>2</v>
      </c>
      <c r="P30" s="10">
        <v>30.5</v>
      </c>
      <c r="Q30" s="24">
        <v>1.41</v>
      </c>
      <c r="R30" s="24">
        <v>2.96</v>
      </c>
      <c r="S30" s="24">
        <v>44.11</v>
      </c>
      <c r="T30" s="24">
        <v>156.12</v>
      </c>
      <c r="U30" s="10">
        <v>2</v>
      </c>
      <c r="V30" s="10">
        <v>0</v>
      </c>
      <c r="W30" s="10">
        <v>2</v>
      </c>
      <c r="X30" s="10">
        <v>0</v>
      </c>
      <c r="Y30" s="10">
        <v>0</v>
      </c>
      <c r="Z30" s="10">
        <v>1</v>
      </c>
      <c r="AA30" s="10">
        <v>270</v>
      </c>
      <c r="AB30" s="10">
        <v>0</v>
      </c>
      <c r="AC30" s="10">
        <v>32</v>
      </c>
      <c r="AD30" s="10">
        <v>232.4</v>
      </c>
      <c r="AE30" s="10">
        <v>11</v>
      </c>
      <c r="AF30" s="10">
        <v>3619.4</v>
      </c>
      <c r="AG30" s="10">
        <v>15</v>
      </c>
      <c r="AH30" s="10">
        <v>0</v>
      </c>
      <c r="AI30" s="10">
        <v>0</v>
      </c>
      <c r="AJ30" s="10">
        <v>3.2766999999999999</v>
      </c>
      <c r="AK30" s="10">
        <v>0.1784</v>
      </c>
      <c r="AL30" s="11">
        <v>0.1042</v>
      </c>
      <c r="AM30" s="11">
        <v>5.7000000000000002E-3</v>
      </c>
      <c r="AN30" s="11">
        <v>2.1476999999999999</v>
      </c>
      <c r="AO30" s="11">
        <v>8.0000000000000004E-4</v>
      </c>
      <c r="AP30" s="11">
        <v>0.18010000000000001</v>
      </c>
      <c r="AQ30" s="11">
        <v>1E-4</v>
      </c>
      <c r="AR30" s="11">
        <v>6.2495000000000003</v>
      </c>
      <c r="AS30" s="11">
        <v>0.42780000000000001</v>
      </c>
      <c r="AT30" s="11">
        <v>0.104</v>
      </c>
      <c r="AU30" s="11">
        <v>7.1000000000000004E-3</v>
      </c>
      <c r="AV30" s="11">
        <v>22.116599999999998</v>
      </c>
      <c r="AW30" s="11">
        <v>0.16850000000000001</v>
      </c>
      <c r="AX30" s="11">
        <v>0.28189999999999998</v>
      </c>
      <c r="AY30" s="11">
        <v>2.0999999999999999E-3</v>
      </c>
      <c r="AZ30" s="11">
        <v>0.22034632034632032</v>
      </c>
      <c r="BA30" s="11">
        <v>2.710576923076923</v>
      </c>
      <c r="BB30" s="11">
        <v>0.46100025913449083</v>
      </c>
      <c r="BC30" s="11">
        <v>0.3012190992211311</v>
      </c>
      <c r="BD30" s="11">
        <v>0.30134445721154302</v>
      </c>
      <c r="BE30" s="27"/>
      <c r="BF30" s="5"/>
      <c r="BH30" s="19" t="s">
        <v>116</v>
      </c>
    </row>
    <row r="31" spans="2:78" ht="13.5" customHeight="1" x14ac:dyDescent="0.2">
      <c r="B31" s="10">
        <v>287</v>
      </c>
      <c r="C31" s="10">
        <v>11.122999999999999</v>
      </c>
      <c r="D31" s="10">
        <v>287.46346</v>
      </c>
      <c r="E31" s="10">
        <v>1</v>
      </c>
      <c r="F31" s="10">
        <v>32</v>
      </c>
      <c r="G31" s="9">
        <v>306</v>
      </c>
      <c r="H31" s="9" t="s">
        <v>190</v>
      </c>
      <c r="I31" s="9">
        <v>121.4</v>
      </c>
      <c r="J31" s="9">
        <v>4</v>
      </c>
      <c r="K31" s="9" t="str">
        <f t="shared" si="0"/>
        <v>1</v>
      </c>
      <c r="L31" s="9" t="str">
        <f t="shared" si="1"/>
        <v>2</v>
      </c>
      <c r="M31" s="9" t="str">
        <f t="shared" si="2"/>
        <v>1</v>
      </c>
      <c r="N31" s="9" t="str">
        <f t="shared" si="3"/>
        <v>4</v>
      </c>
      <c r="O31" s="9">
        <f t="shared" si="4"/>
        <v>2</v>
      </c>
      <c r="P31" s="10">
        <v>30.5</v>
      </c>
      <c r="Q31" s="24">
        <v>1.41</v>
      </c>
      <c r="R31" s="24">
        <v>2.96</v>
      </c>
      <c r="S31" s="24">
        <v>44.15</v>
      </c>
      <c r="T31" s="24">
        <v>155.96</v>
      </c>
      <c r="U31" s="10">
        <v>2</v>
      </c>
      <c r="V31" s="10">
        <v>0</v>
      </c>
      <c r="W31" s="10">
        <v>2</v>
      </c>
      <c r="X31" s="10">
        <v>0</v>
      </c>
      <c r="Y31" s="10">
        <v>0</v>
      </c>
      <c r="Z31" s="10">
        <v>1</v>
      </c>
      <c r="AA31" s="10">
        <v>270</v>
      </c>
      <c r="AB31" s="10">
        <v>0</v>
      </c>
      <c r="AC31" s="10">
        <v>31</v>
      </c>
      <c r="AD31" s="10">
        <v>121.4</v>
      </c>
      <c r="AE31" s="10">
        <v>4</v>
      </c>
      <c r="AF31" s="10">
        <v>3619.4</v>
      </c>
      <c r="AG31" s="10">
        <v>15</v>
      </c>
      <c r="AH31" s="10">
        <v>0</v>
      </c>
      <c r="AI31" s="10">
        <v>0</v>
      </c>
      <c r="AJ31" s="10">
        <v>4.3659999999999997</v>
      </c>
      <c r="AK31" s="10">
        <v>0.14230000000000001</v>
      </c>
      <c r="AL31" s="11">
        <v>0.13900000000000001</v>
      </c>
      <c r="AM31" s="11">
        <v>4.4999999999999997E-3</v>
      </c>
      <c r="AN31" s="11">
        <v>2.5607000000000002</v>
      </c>
      <c r="AO31" s="11">
        <v>6.3799999999999996E-2</v>
      </c>
      <c r="AP31" s="11">
        <v>0.21490000000000001</v>
      </c>
      <c r="AQ31" s="11">
        <v>5.4000000000000003E-3</v>
      </c>
      <c r="AR31" s="11">
        <v>8.1487999999999996</v>
      </c>
      <c r="AS31" s="11">
        <v>0.19040000000000001</v>
      </c>
      <c r="AT31" s="11">
        <v>0.13569999999999999</v>
      </c>
      <c r="AU31" s="11">
        <v>3.2000000000000002E-3</v>
      </c>
      <c r="AV31" s="11">
        <v>24.966200000000001</v>
      </c>
      <c r="AW31" s="11">
        <v>1.1003000000000001</v>
      </c>
      <c r="AX31" s="11">
        <v>0.31840000000000002</v>
      </c>
      <c r="AY31" s="11">
        <v>1.4E-2</v>
      </c>
      <c r="AZ31" s="11">
        <v>0.19407462966435404</v>
      </c>
      <c r="BA31" s="11">
        <v>2.3463522476050116</v>
      </c>
      <c r="BB31" s="11">
        <v>0.40233428760184986</v>
      </c>
      <c r="BC31" s="11">
        <v>0.28723404255319157</v>
      </c>
      <c r="BD31" s="11">
        <v>0.32753297048786351</v>
      </c>
      <c r="BE31" s="27"/>
      <c r="BI31" s="22" t="s">
        <v>115</v>
      </c>
      <c r="BJ31" s="22" t="s">
        <v>115</v>
      </c>
      <c r="BK31" s="22" t="s">
        <v>114</v>
      </c>
      <c r="BL31" s="22" t="s">
        <v>114</v>
      </c>
      <c r="BO31" s="22" t="s">
        <v>113</v>
      </c>
      <c r="BP31" s="22" t="s">
        <v>113</v>
      </c>
      <c r="BQ31" s="22" t="s">
        <v>113</v>
      </c>
      <c r="BR31" s="22" t="s">
        <v>113</v>
      </c>
      <c r="BS31" s="22" t="s">
        <v>113</v>
      </c>
      <c r="BT31" s="22" t="s">
        <v>113</v>
      </c>
      <c r="BU31" s="22" t="s">
        <v>113</v>
      </c>
    </row>
    <row r="32" spans="2:78" ht="13.5" customHeight="1" x14ac:dyDescent="0.2">
      <c r="B32" s="10">
        <v>287</v>
      </c>
      <c r="C32" s="10">
        <v>11.116</v>
      </c>
      <c r="D32" s="10">
        <v>287.46316999999999</v>
      </c>
      <c r="E32" s="10">
        <v>1</v>
      </c>
      <c r="F32" s="10">
        <v>32</v>
      </c>
      <c r="G32" s="9">
        <v>307</v>
      </c>
      <c r="H32" s="9" t="s">
        <v>194</v>
      </c>
      <c r="I32" s="9">
        <v>222.4</v>
      </c>
      <c r="J32" s="9">
        <v>9</v>
      </c>
      <c r="K32" s="9" t="str">
        <f t="shared" si="0"/>
        <v>2</v>
      </c>
      <c r="L32" s="9" t="str">
        <f t="shared" si="1"/>
        <v>2</v>
      </c>
      <c r="M32" s="9" t="str">
        <f t="shared" si="2"/>
        <v>2</v>
      </c>
      <c r="N32" s="9" t="str">
        <f t="shared" si="3"/>
        <v>4</v>
      </c>
      <c r="O32" s="9">
        <f t="shared" si="4"/>
        <v>2</v>
      </c>
      <c r="P32" s="10">
        <v>30.5</v>
      </c>
      <c r="Q32" s="24">
        <v>1.41</v>
      </c>
      <c r="R32" s="24">
        <v>2.96</v>
      </c>
      <c r="S32" s="24">
        <v>44.19</v>
      </c>
      <c r="T32" s="24">
        <v>155.82</v>
      </c>
      <c r="U32" s="10">
        <v>2</v>
      </c>
      <c r="V32" s="10">
        <v>0</v>
      </c>
      <c r="W32" s="10">
        <v>2</v>
      </c>
      <c r="X32" s="10">
        <v>0</v>
      </c>
      <c r="Y32" s="10">
        <v>0</v>
      </c>
      <c r="Z32" s="10">
        <v>1</v>
      </c>
      <c r="AA32" s="10">
        <v>270</v>
      </c>
      <c r="AB32" s="10">
        <v>0</v>
      </c>
      <c r="AC32" s="10">
        <v>30</v>
      </c>
      <c r="AD32" s="10">
        <v>222.4</v>
      </c>
      <c r="AE32" s="10">
        <v>9</v>
      </c>
      <c r="AF32" s="10">
        <v>3619.4</v>
      </c>
      <c r="AG32" s="10">
        <v>15</v>
      </c>
      <c r="AH32" s="10">
        <v>0</v>
      </c>
      <c r="AI32" s="10">
        <v>0</v>
      </c>
      <c r="AJ32" s="10">
        <v>4.0354999999999999</v>
      </c>
      <c r="AK32" s="10">
        <v>0.21279999999999999</v>
      </c>
      <c r="AL32" s="11">
        <v>0.1285</v>
      </c>
      <c r="AM32" s="11">
        <v>6.7999999999999996E-3</v>
      </c>
      <c r="AN32" s="11">
        <v>2.4550999999999998</v>
      </c>
      <c r="AO32" s="11">
        <v>0.18709999999999999</v>
      </c>
      <c r="AP32" s="11">
        <v>0.20619999999999999</v>
      </c>
      <c r="AQ32" s="11">
        <v>1.5699999999999999E-2</v>
      </c>
      <c r="AR32" s="11">
        <v>7.6342999999999996</v>
      </c>
      <c r="AS32" s="11">
        <v>0.47070000000000001</v>
      </c>
      <c r="AT32" s="11">
        <v>0.12720000000000001</v>
      </c>
      <c r="AU32" s="11">
        <v>7.7999999999999996E-3</v>
      </c>
      <c r="AV32" s="11">
        <v>23.518599999999999</v>
      </c>
      <c r="AW32" s="11">
        <v>1.82</v>
      </c>
      <c r="AX32" s="11">
        <v>0.30009999999999998</v>
      </c>
      <c r="AY32" s="11">
        <v>2.3199999999999998E-2</v>
      </c>
      <c r="AZ32" s="11">
        <v>0.18546316413193756</v>
      </c>
      <c r="BA32" s="11">
        <v>2.3592767295597481</v>
      </c>
      <c r="BB32" s="11">
        <v>0.40463374678212022</v>
      </c>
      <c r="BC32" s="11">
        <v>0.27968295050145575</v>
      </c>
      <c r="BD32" s="11">
        <v>0.23175799779234962</v>
      </c>
      <c r="BE32" s="27"/>
      <c r="BF32" s="5"/>
      <c r="BI32" s="22">
        <v>1</v>
      </c>
      <c r="BJ32" s="22">
        <v>2</v>
      </c>
      <c r="BK32" s="22">
        <v>1</v>
      </c>
      <c r="BL32" s="22">
        <v>2</v>
      </c>
      <c r="BO32" s="22">
        <v>30</v>
      </c>
      <c r="BP32" s="22">
        <v>31</v>
      </c>
      <c r="BQ32" s="22">
        <v>32</v>
      </c>
      <c r="BR32" s="22">
        <v>70</v>
      </c>
      <c r="BS32" s="22">
        <v>100</v>
      </c>
      <c r="BT32" s="22">
        <v>21</v>
      </c>
      <c r="BU32" s="22">
        <v>22</v>
      </c>
    </row>
    <row r="33" spans="2:66" ht="13.5" customHeight="1" x14ac:dyDescent="0.2">
      <c r="B33" s="10">
        <v>287</v>
      </c>
      <c r="C33" s="10">
        <v>11.109</v>
      </c>
      <c r="D33" s="10">
        <v>287.46287999999998</v>
      </c>
      <c r="E33" s="10">
        <v>1</v>
      </c>
      <c r="F33" s="10">
        <v>32</v>
      </c>
      <c r="G33" s="9">
        <v>308</v>
      </c>
      <c r="H33" s="9" t="s">
        <v>191</v>
      </c>
      <c r="I33" s="9">
        <v>132.4</v>
      </c>
      <c r="J33" s="9">
        <v>5</v>
      </c>
      <c r="K33" s="9" t="str">
        <f t="shared" si="0"/>
        <v>1</v>
      </c>
      <c r="L33" s="9" t="str">
        <f t="shared" si="1"/>
        <v>3</v>
      </c>
      <c r="M33" s="9" t="str">
        <f t="shared" si="2"/>
        <v>2</v>
      </c>
      <c r="N33" s="9" t="str">
        <f t="shared" si="3"/>
        <v>4</v>
      </c>
      <c r="O33" s="9">
        <f t="shared" si="4"/>
        <v>2</v>
      </c>
      <c r="P33" s="10">
        <v>30.5</v>
      </c>
      <c r="Q33" s="24">
        <v>1.41</v>
      </c>
      <c r="R33" s="24">
        <v>2.96</v>
      </c>
      <c r="S33" s="24">
        <v>44.22</v>
      </c>
      <c r="T33" s="24">
        <v>155.68</v>
      </c>
      <c r="U33" s="10">
        <v>2</v>
      </c>
      <c r="V33" s="10">
        <v>0</v>
      </c>
      <c r="W33" s="10">
        <v>2</v>
      </c>
      <c r="X33" s="10">
        <v>0</v>
      </c>
      <c r="Y33" s="10">
        <v>0</v>
      </c>
      <c r="Z33" s="10">
        <v>1</v>
      </c>
      <c r="AA33" s="10">
        <v>270</v>
      </c>
      <c r="AB33" s="10">
        <v>0</v>
      </c>
      <c r="AC33" s="10">
        <v>29</v>
      </c>
      <c r="AD33" s="10">
        <v>132.4</v>
      </c>
      <c r="AE33" s="10">
        <v>5</v>
      </c>
      <c r="AF33" s="10">
        <v>3619.4</v>
      </c>
      <c r="AG33" s="10">
        <v>15</v>
      </c>
      <c r="AH33" s="10">
        <v>0</v>
      </c>
      <c r="AI33" s="10">
        <v>0</v>
      </c>
      <c r="AJ33" s="10">
        <v>3.2294</v>
      </c>
      <c r="AK33" s="10">
        <v>4.0800000000000003E-2</v>
      </c>
      <c r="AL33" s="11">
        <v>0.10290000000000001</v>
      </c>
      <c r="AM33" s="11">
        <v>1.2999999999999999E-3</v>
      </c>
      <c r="AN33" s="11">
        <v>2.2753000000000001</v>
      </c>
      <c r="AO33" s="11">
        <v>5.6800000000000003E-2</v>
      </c>
      <c r="AP33" s="11">
        <v>0.19120000000000001</v>
      </c>
      <c r="AQ33" s="11">
        <v>4.7999999999999996E-3</v>
      </c>
      <c r="AR33" s="11">
        <v>5.9607000000000001</v>
      </c>
      <c r="AS33" s="11">
        <v>0.16669999999999999</v>
      </c>
      <c r="AT33" s="11">
        <v>9.9400000000000002E-2</v>
      </c>
      <c r="AU33" s="11">
        <v>2.8E-3</v>
      </c>
      <c r="AV33" s="11">
        <v>23.485299999999999</v>
      </c>
      <c r="AW33" s="11">
        <v>0.41389999999999999</v>
      </c>
      <c r="AX33" s="11">
        <v>0.2999</v>
      </c>
      <c r="AY33" s="11">
        <v>5.3E-3</v>
      </c>
      <c r="AZ33" s="11">
        <v>0.22133984931785786</v>
      </c>
      <c r="BA33" s="11">
        <v>3.0171026156941649</v>
      </c>
      <c r="BB33" s="11">
        <v>0.50212872526922114</v>
      </c>
      <c r="BC33" s="11">
        <v>0.33442677638163021</v>
      </c>
      <c r="BD33" s="11">
        <v>0.1375380922138533</v>
      </c>
      <c r="BE33" s="27"/>
      <c r="BF33" s="5"/>
    </row>
    <row r="34" spans="2:66" ht="13.5" customHeight="1" x14ac:dyDescent="0.2">
      <c r="B34" s="10">
        <v>287</v>
      </c>
      <c r="C34" s="10">
        <v>11.178000000000001</v>
      </c>
      <c r="D34" s="10">
        <v>287.46575000000001</v>
      </c>
      <c r="E34" s="10">
        <v>1</v>
      </c>
      <c r="F34" s="10">
        <v>32</v>
      </c>
      <c r="G34" s="9">
        <v>401</v>
      </c>
      <c r="H34" s="9" t="s">
        <v>199</v>
      </c>
      <c r="I34" s="9">
        <v>212.3</v>
      </c>
      <c r="J34" s="9">
        <v>7</v>
      </c>
      <c r="K34" s="9" t="str">
        <f t="shared" si="0"/>
        <v>2</v>
      </c>
      <c r="L34" s="9" t="str">
        <f t="shared" si="1"/>
        <v>1</v>
      </c>
      <c r="M34" s="9" t="str">
        <f t="shared" si="2"/>
        <v>2</v>
      </c>
      <c r="N34" s="9" t="str">
        <f t="shared" si="3"/>
        <v>3</v>
      </c>
      <c r="O34" s="9">
        <f t="shared" si="4"/>
        <v>2</v>
      </c>
      <c r="P34" s="10">
        <v>30.5</v>
      </c>
      <c r="Q34" s="24">
        <v>1.41</v>
      </c>
      <c r="R34" s="24">
        <v>2.96</v>
      </c>
      <c r="S34" s="24">
        <v>43.88</v>
      </c>
      <c r="T34" s="24">
        <v>157.06</v>
      </c>
      <c r="U34" s="10">
        <v>2</v>
      </c>
      <c r="V34" s="10">
        <v>0</v>
      </c>
      <c r="W34" s="10">
        <v>2</v>
      </c>
      <c r="X34" s="10">
        <v>0</v>
      </c>
      <c r="Y34" s="10">
        <v>0</v>
      </c>
      <c r="Z34" s="10">
        <v>1</v>
      </c>
      <c r="AA34" s="10">
        <v>270</v>
      </c>
      <c r="AB34" s="10">
        <v>0</v>
      </c>
      <c r="AC34" s="10">
        <v>37</v>
      </c>
      <c r="AD34" s="10">
        <v>212.3</v>
      </c>
      <c r="AE34" s="10">
        <v>7</v>
      </c>
      <c r="AF34" s="10">
        <v>3619.4</v>
      </c>
      <c r="AG34" s="10">
        <v>15</v>
      </c>
      <c r="AH34" s="10">
        <v>0</v>
      </c>
      <c r="AI34" s="10">
        <v>0</v>
      </c>
      <c r="AJ34" s="10">
        <v>3.3357000000000001</v>
      </c>
      <c r="AK34" s="10">
        <v>0.31259999999999999</v>
      </c>
      <c r="AL34" s="11">
        <v>0.1057</v>
      </c>
      <c r="AM34" s="11">
        <v>9.9000000000000008E-3</v>
      </c>
      <c r="AN34" s="11">
        <v>2.3957000000000002</v>
      </c>
      <c r="AO34" s="11">
        <v>0.17649999999999999</v>
      </c>
      <c r="AP34" s="11">
        <v>0.2</v>
      </c>
      <c r="AQ34" s="11">
        <v>1.47E-2</v>
      </c>
      <c r="AR34" s="11">
        <v>6.1753</v>
      </c>
      <c r="AS34" s="11">
        <v>0.7228</v>
      </c>
      <c r="AT34" s="11">
        <v>0.1023</v>
      </c>
      <c r="AU34" s="11">
        <v>1.2E-2</v>
      </c>
      <c r="AV34" s="11">
        <v>25.665099999999999</v>
      </c>
      <c r="AW34" s="11">
        <v>1.9863999999999999</v>
      </c>
      <c r="AX34" s="11">
        <v>0.32569999999999999</v>
      </c>
      <c r="AY34" s="11">
        <v>2.52E-2</v>
      </c>
      <c r="AZ34" s="11">
        <v>0.23910975841734822</v>
      </c>
      <c r="BA34" s="11">
        <v>3.1837732160312804</v>
      </c>
      <c r="BB34" s="11">
        <v>0.52196261682242984</v>
      </c>
      <c r="BC34" s="11">
        <v>0.36109913793103449</v>
      </c>
      <c r="BD34" s="11">
        <v>0.20795483537130696</v>
      </c>
      <c r="BE34" s="27"/>
      <c r="BF34" s="5"/>
      <c r="BI34" s="20"/>
      <c r="BJ34" s="20"/>
      <c r="BK34" s="20"/>
      <c r="BL34" s="20"/>
      <c r="BM34" s="20"/>
    </row>
    <row r="35" spans="2:66" ht="13.5" customHeight="1" x14ac:dyDescent="0.2">
      <c r="B35" s="10">
        <v>287</v>
      </c>
      <c r="C35" s="10">
        <v>11.186</v>
      </c>
      <c r="D35" s="10">
        <v>287.46607999999998</v>
      </c>
      <c r="E35" s="10">
        <v>1</v>
      </c>
      <c r="F35" s="10">
        <v>32</v>
      </c>
      <c r="G35" s="9">
        <v>402</v>
      </c>
      <c r="H35" s="9" t="s">
        <v>194</v>
      </c>
      <c r="I35" s="9">
        <v>222.3</v>
      </c>
      <c r="J35" s="9">
        <v>9</v>
      </c>
      <c r="K35" s="9" t="str">
        <f t="shared" si="0"/>
        <v>2</v>
      </c>
      <c r="L35" s="9" t="str">
        <f t="shared" si="1"/>
        <v>2</v>
      </c>
      <c r="M35" s="9" t="str">
        <f t="shared" si="2"/>
        <v>2</v>
      </c>
      <c r="N35" s="9" t="str">
        <f t="shared" si="3"/>
        <v>3</v>
      </c>
      <c r="O35" s="9">
        <f t="shared" si="4"/>
        <v>2</v>
      </c>
      <c r="P35" s="10">
        <v>30.5</v>
      </c>
      <c r="Q35" s="24">
        <v>1.41</v>
      </c>
      <c r="R35" s="24">
        <v>2.96</v>
      </c>
      <c r="S35" s="24">
        <v>43.84</v>
      </c>
      <c r="T35" s="24">
        <v>157.22999999999999</v>
      </c>
      <c r="U35" s="10">
        <v>2</v>
      </c>
      <c r="V35" s="10">
        <v>0</v>
      </c>
      <c r="W35" s="10">
        <v>2</v>
      </c>
      <c r="X35" s="10">
        <v>0</v>
      </c>
      <c r="Y35" s="10">
        <v>0</v>
      </c>
      <c r="Z35" s="10">
        <v>1</v>
      </c>
      <c r="AA35" s="10">
        <v>270</v>
      </c>
      <c r="AB35" s="10">
        <v>0</v>
      </c>
      <c r="AC35" s="10">
        <v>38</v>
      </c>
      <c r="AD35" s="10">
        <v>222.3</v>
      </c>
      <c r="AE35" s="10">
        <v>9</v>
      </c>
      <c r="AF35" s="10">
        <v>3619.4</v>
      </c>
      <c r="AG35" s="10">
        <v>15</v>
      </c>
      <c r="AH35" s="10">
        <v>0</v>
      </c>
      <c r="AI35" s="10">
        <v>0</v>
      </c>
      <c r="AJ35" s="10">
        <v>2.8241999999999998</v>
      </c>
      <c r="AK35" s="10">
        <v>0.1454</v>
      </c>
      <c r="AL35" s="11">
        <v>8.9399999999999993E-2</v>
      </c>
      <c r="AM35" s="11">
        <v>4.5999999999999999E-3</v>
      </c>
      <c r="AN35" s="11">
        <v>2.1554000000000002</v>
      </c>
      <c r="AO35" s="11">
        <v>2.8E-3</v>
      </c>
      <c r="AP35" s="11">
        <v>0.17979999999999999</v>
      </c>
      <c r="AQ35" s="11">
        <v>2.0000000000000001E-4</v>
      </c>
      <c r="AR35" s="11">
        <v>5.2808999999999999</v>
      </c>
      <c r="AS35" s="11">
        <v>0.22259999999999999</v>
      </c>
      <c r="AT35" s="11">
        <v>8.7400000000000005E-2</v>
      </c>
      <c r="AU35" s="11">
        <v>3.7000000000000002E-3</v>
      </c>
      <c r="AV35" s="11">
        <v>23.766100000000002</v>
      </c>
      <c r="AW35" s="11">
        <v>0.4118</v>
      </c>
      <c r="AX35" s="11">
        <v>0.3014</v>
      </c>
      <c r="AY35" s="11">
        <v>5.1999999999999998E-3</v>
      </c>
      <c r="AZ35" s="11">
        <v>0.2527015793848712</v>
      </c>
      <c r="BA35" s="11">
        <v>3.4485125858123569</v>
      </c>
      <c r="BB35" s="11">
        <v>0.55041152263374482</v>
      </c>
      <c r="BC35" s="11">
        <v>0.36116111611161117</v>
      </c>
      <c r="BD35" s="11">
        <v>0.20792446148228613</v>
      </c>
      <c r="BE35" s="27"/>
      <c r="BF35" s="5"/>
      <c r="BH35" s="20"/>
      <c r="BI35" s="21" t="s">
        <v>111</v>
      </c>
      <c r="BJ35" s="21" t="s">
        <v>112</v>
      </c>
      <c r="BK35" s="21" t="s">
        <v>112</v>
      </c>
      <c r="BL35" s="22" t="s">
        <v>111</v>
      </c>
      <c r="BM35" s="22" t="s">
        <v>111</v>
      </c>
      <c r="BN35" s="22" t="s">
        <v>111</v>
      </c>
    </row>
    <row r="36" spans="2:66" ht="13.5" customHeight="1" x14ac:dyDescent="0.2">
      <c r="B36" s="10">
        <v>287</v>
      </c>
      <c r="C36" s="10">
        <v>11.194000000000001</v>
      </c>
      <c r="D36" s="10">
        <v>287.46642000000003</v>
      </c>
      <c r="E36" s="10">
        <v>1</v>
      </c>
      <c r="F36" s="10">
        <v>32</v>
      </c>
      <c r="G36" s="9">
        <v>403</v>
      </c>
      <c r="H36" s="9" t="s">
        <v>200</v>
      </c>
      <c r="I36" s="9">
        <v>131.30000000000001</v>
      </c>
      <c r="J36" s="9">
        <v>6</v>
      </c>
      <c r="K36" s="9" t="str">
        <f t="shared" si="0"/>
        <v>1</v>
      </c>
      <c r="L36" s="9" t="str">
        <f t="shared" si="1"/>
        <v>3</v>
      </c>
      <c r="M36" s="9" t="str">
        <f t="shared" si="2"/>
        <v>1</v>
      </c>
      <c r="N36" s="9" t="str">
        <f t="shared" si="3"/>
        <v>3</v>
      </c>
      <c r="O36" s="9">
        <f t="shared" si="4"/>
        <v>2</v>
      </c>
      <c r="P36" s="10">
        <v>30.5</v>
      </c>
      <c r="Q36" s="24">
        <v>1.41</v>
      </c>
      <c r="R36" s="24">
        <v>2.96</v>
      </c>
      <c r="S36" s="24">
        <v>43.8</v>
      </c>
      <c r="T36" s="24">
        <v>157.38999999999999</v>
      </c>
      <c r="U36" s="10">
        <v>2</v>
      </c>
      <c r="V36" s="10">
        <v>0</v>
      </c>
      <c r="W36" s="10">
        <v>2</v>
      </c>
      <c r="X36" s="10">
        <v>0</v>
      </c>
      <c r="Y36" s="10">
        <v>0</v>
      </c>
      <c r="Z36" s="10">
        <v>1</v>
      </c>
      <c r="AA36" s="10">
        <v>270</v>
      </c>
      <c r="AB36" s="10">
        <v>0</v>
      </c>
      <c r="AC36" s="10">
        <v>39</v>
      </c>
      <c r="AD36" s="10">
        <v>131.30000000000001</v>
      </c>
      <c r="AE36" s="10">
        <v>6</v>
      </c>
      <c r="AF36" s="10">
        <v>3619.4</v>
      </c>
      <c r="AG36" s="10">
        <v>15</v>
      </c>
      <c r="AH36" s="10">
        <v>0</v>
      </c>
      <c r="AI36" s="10">
        <v>0</v>
      </c>
      <c r="AJ36" s="10">
        <v>3.5535999999999999</v>
      </c>
      <c r="AK36" s="10">
        <v>3.5400000000000001E-2</v>
      </c>
      <c r="AL36" s="11">
        <v>0.1125</v>
      </c>
      <c r="AM36" s="11">
        <v>1.1000000000000001E-3</v>
      </c>
      <c r="AN36" s="11">
        <v>2.3694999999999999</v>
      </c>
      <c r="AO36" s="11">
        <v>5.3E-3</v>
      </c>
      <c r="AP36" s="11">
        <v>0.19750000000000001</v>
      </c>
      <c r="AQ36" s="11">
        <v>4.0000000000000002E-4</v>
      </c>
      <c r="AR36" s="11">
        <v>6.5382999999999996</v>
      </c>
      <c r="AS36" s="11">
        <v>0.1462</v>
      </c>
      <c r="AT36" s="11">
        <v>0.1082</v>
      </c>
      <c r="AU36" s="11">
        <v>2.3999999999999998E-3</v>
      </c>
      <c r="AV36" s="11">
        <v>23.832599999999999</v>
      </c>
      <c r="AW36" s="11">
        <v>0.21629999999999999</v>
      </c>
      <c r="AX36" s="11">
        <v>0.30209999999999998</v>
      </c>
      <c r="AY36" s="11">
        <v>2.7000000000000001E-3</v>
      </c>
      <c r="AZ36" s="11">
        <v>0.20936749399519611</v>
      </c>
      <c r="BA36" s="11">
        <v>2.7920517560073934</v>
      </c>
      <c r="BB36" s="11">
        <v>0.47258103826468428</v>
      </c>
      <c r="BC36" s="11">
        <v>0.31951005163133028</v>
      </c>
      <c r="BD36" s="11">
        <v>0.15355887803078253</v>
      </c>
      <c r="BE36" s="27"/>
      <c r="BF36" s="5"/>
      <c r="BH36" s="20"/>
      <c r="BI36" s="22">
        <v>1</v>
      </c>
      <c r="BJ36" s="23">
        <v>1</v>
      </c>
      <c r="BK36" s="23">
        <v>2</v>
      </c>
      <c r="BL36" s="22">
        <v>1</v>
      </c>
      <c r="BM36" s="22">
        <v>2</v>
      </c>
      <c r="BN36" s="22">
        <v>3</v>
      </c>
    </row>
    <row r="37" spans="2:66" ht="13.5" customHeight="1" x14ac:dyDescent="0.2">
      <c r="B37" s="10">
        <v>287</v>
      </c>
      <c r="C37" s="10">
        <v>11.202</v>
      </c>
      <c r="D37" s="10">
        <v>287.46674999999999</v>
      </c>
      <c r="E37" s="10">
        <v>1</v>
      </c>
      <c r="F37" s="10">
        <v>32</v>
      </c>
      <c r="G37" s="9">
        <v>404</v>
      </c>
      <c r="H37" s="9" t="s">
        <v>195</v>
      </c>
      <c r="I37" s="9">
        <v>122.3</v>
      </c>
      <c r="J37" s="9">
        <v>3</v>
      </c>
      <c r="K37" s="9" t="str">
        <f t="shared" si="0"/>
        <v>1</v>
      </c>
      <c r="L37" s="9" t="str">
        <f t="shared" si="1"/>
        <v>2</v>
      </c>
      <c r="M37" s="9" t="str">
        <f t="shared" si="2"/>
        <v>2</v>
      </c>
      <c r="N37" s="9" t="str">
        <f t="shared" si="3"/>
        <v>3</v>
      </c>
      <c r="O37" s="9">
        <f t="shared" si="4"/>
        <v>2</v>
      </c>
      <c r="P37" s="10">
        <v>30.5</v>
      </c>
      <c r="Q37" s="24">
        <v>1.41</v>
      </c>
      <c r="R37" s="24">
        <v>2.96</v>
      </c>
      <c r="S37" s="24">
        <v>43.76</v>
      </c>
      <c r="T37" s="24">
        <v>157.55000000000001</v>
      </c>
      <c r="U37" s="10">
        <v>2</v>
      </c>
      <c r="V37" s="10">
        <v>0</v>
      </c>
      <c r="W37" s="10">
        <v>2</v>
      </c>
      <c r="X37" s="10">
        <v>0</v>
      </c>
      <c r="Y37" s="10">
        <v>0</v>
      </c>
      <c r="Z37" s="10">
        <v>1</v>
      </c>
      <c r="AA37" s="10">
        <v>270</v>
      </c>
      <c r="AB37" s="10">
        <v>0</v>
      </c>
      <c r="AC37" s="10">
        <v>40</v>
      </c>
      <c r="AD37" s="10">
        <v>122.3</v>
      </c>
      <c r="AE37" s="10">
        <v>3</v>
      </c>
      <c r="AF37" s="10">
        <v>3619.4</v>
      </c>
      <c r="AG37" s="10">
        <v>15</v>
      </c>
      <c r="AH37" s="10">
        <v>0</v>
      </c>
      <c r="AI37" s="10">
        <v>0</v>
      </c>
      <c r="AJ37" s="10">
        <v>3.6583999999999999</v>
      </c>
      <c r="AK37" s="10">
        <v>6.2899999999999998E-2</v>
      </c>
      <c r="AL37" s="11">
        <v>0.1157</v>
      </c>
      <c r="AM37" s="11">
        <v>2E-3</v>
      </c>
      <c r="AN37" s="11">
        <v>2.3496999999999999</v>
      </c>
      <c r="AO37" s="11">
        <v>1.47E-2</v>
      </c>
      <c r="AP37" s="11">
        <v>0.19570000000000001</v>
      </c>
      <c r="AQ37" s="11">
        <v>1.1999999999999999E-3</v>
      </c>
      <c r="AR37" s="11">
        <v>6.9522000000000004</v>
      </c>
      <c r="AS37" s="11">
        <v>3.44E-2</v>
      </c>
      <c r="AT37" s="11">
        <v>0.115</v>
      </c>
      <c r="AU37" s="11">
        <v>5.9999999999999995E-4</v>
      </c>
      <c r="AV37" s="11">
        <v>24.5731</v>
      </c>
      <c r="AW37" s="11">
        <v>1.0690999999999999</v>
      </c>
      <c r="AX37" s="11">
        <v>0.31119999999999998</v>
      </c>
      <c r="AY37" s="11">
        <v>1.35E-2</v>
      </c>
      <c r="AZ37" s="11">
        <v>0.2278555928190964</v>
      </c>
      <c r="BA37" s="11">
        <v>2.7060869565217387</v>
      </c>
      <c r="BB37" s="11">
        <v>0.46034725480994837</v>
      </c>
      <c r="BC37" s="11">
        <v>0.31774994601597928</v>
      </c>
      <c r="BD37" s="11">
        <v>0.37193686070226867</v>
      </c>
      <c r="BE37" s="27"/>
      <c r="BF37" s="5"/>
      <c r="BI37" s="22">
        <v>2</v>
      </c>
    </row>
    <row r="38" spans="2:66" ht="13.5" customHeight="1" x14ac:dyDescent="0.2">
      <c r="B38" s="10">
        <v>287</v>
      </c>
      <c r="C38" s="10">
        <v>11.21</v>
      </c>
      <c r="D38" s="10">
        <v>287.46708000000001</v>
      </c>
      <c r="E38" s="10">
        <v>1</v>
      </c>
      <c r="F38" s="10">
        <v>32</v>
      </c>
      <c r="G38" s="9">
        <v>405</v>
      </c>
      <c r="H38" s="9" t="s">
        <v>200</v>
      </c>
      <c r="I38" s="9">
        <v>131.4</v>
      </c>
      <c r="J38" s="9">
        <v>6</v>
      </c>
      <c r="K38" s="9" t="str">
        <f t="shared" si="0"/>
        <v>1</v>
      </c>
      <c r="L38" s="9" t="str">
        <f t="shared" si="1"/>
        <v>3</v>
      </c>
      <c r="M38" s="9" t="str">
        <f t="shared" si="2"/>
        <v>1</v>
      </c>
      <c r="N38" s="9" t="str">
        <f t="shared" si="3"/>
        <v>4</v>
      </c>
      <c r="O38" s="9">
        <f t="shared" si="4"/>
        <v>2</v>
      </c>
      <c r="P38" s="10">
        <v>30.5</v>
      </c>
      <c r="Q38" s="24">
        <v>1.41</v>
      </c>
      <c r="R38" s="24">
        <v>2.96</v>
      </c>
      <c r="S38" s="24">
        <v>43.72</v>
      </c>
      <c r="T38" s="24">
        <v>157.71</v>
      </c>
      <c r="U38" s="10">
        <v>2</v>
      </c>
      <c r="V38" s="10">
        <v>0</v>
      </c>
      <c r="W38" s="10">
        <v>2</v>
      </c>
      <c r="X38" s="10">
        <v>0</v>
      </c>
      <c r="Y38" s="10">
        <v>0</v>
      </c>
      <c r="Z38" s="10">
        <v>1</v>
      </c>
      <c r="AA38" s="10">
        <v>270</v>
      </c>
      <c r="AB38" s="10">
        <v>0</v>
      </c>
      <c r="AC38" s="10">
        <v>41</v>
      </c>
      <c r="AD38" s="10">
        <v>131.4</v>
      </c>
      <c r="AE38" s="10">
        <v>6</v>
      </c>
      <c r="AF38" s="10">
        <v>3619.4</v>
      </c>
      <c r="AG38" s="10">
        <v>15</v>
      </c>
      <c r="AH38" s="10">
        <v>0</v>
      </c>
      <c r="AI38" s="10">
        <v>0</v>
      </c>
      <c r="AJ38" s="10">
        <v>4.1997</v>
      </c>
      <c r="AK38" s="10">
        <v>0.21879999999999999</v>
      </c>
      <c r="AL38" s="11">
        <v>0.1328</v>
      </c>
      <c r="AM38" s="11">
        <v>6.8999999999999999E-3</v>
      </c>
      <c r="AN38" s="11">
        <v>2.4495</v>
      </c>
      <c r="AO38" s="11">
        <v>0.14480000000000001</v>
      </c>
      <c r="AP38" s="11">
        <v>0.2039</v>
      </c>
      <c r="AQ38" s="11">
        <v>1.21E-2</v>
      </c>
      <c r="AR38" s="11">
        <v>7.9592999999999998</v>
      </c>
      <c r="AS38" s="11">
        <v>0.44969999999999999</v>
      </c>
      <c r="AT38" s="11">
        <v>0.13150000000000001</v>
      </c>
      <c r="AU38" s="11">
        <v>7.4000000000000003E-3</v>
      </c>
      <c r="AV38" s="11">
        <v>23.664200000000001</v>
      </c>
      <c r="AW38" s="11">
        <v>1.9905999999999999</v>
      </c>
      <c r="AX38" s="11">
        <v>0.29949999999999999</v>
      </c>
      <c r="AY38" s="11">
        <v>2.52E-2</v>
      </c>
      <c r="AZ38" s="11">
        <v>0.18990862137465236</v>
      </c>
      <c r="BA38" s="11">
        <v>2.2775665399239542</v>
      </c>
      <c r="BB38" s="11">
        <v>0.38979118329466356</v>
      </c>
      <c r="BC38" s="11">
        <v>0.27067669172932324</v>
      </c>
      <c r="BD38" s="11">
        <v>0.34837834310169852</v>
      </c>
      <c r="BE38" s="27"/>
      <c r="BF38" s="5"/>
      <c r="BI38" s="22">
        <v>3</v>
      </c>
      <c r="BJ38" s="3"/>
    </row>
    <row r="39" spans="2:66" ht="13.5" customHeight="1" x14ac:dyDescent="0.2">
      <c r="B39" s="10">
        <v>287</v>
      </c>
      <c r="C39" s="10">
        <v>11.218</v>
      </c>
      <c r="D39" s="10">
        <v>287.46742</v>
      </c>
      <c r="E39" s="10">
        <v>1</v>
      </c>
      <c r="F39" s="10">
        <v>32</v>
      </c>
      <c r="G39" s="9">
        <v>406</v>
      </c>
      <c r="H39" s="9" t="s">
        <v>195</v>
      </c>
      <c r="I39" s="9">
        <v>122.4</v>
      </c>
      <c r="J39" s="9">
        <v>3</v>
      </c>
      <c r="K39" s="9" t="str">
        <f t="shared" si="0"/>
        <v>1</v>
      </c>
      <c r="L39" s="9" t="str">
        <f t="shared" si="1"/>
        <v>2</v>
      </c>
      <c r="M39" s="9" t="str">
        <f t="shared" si="2"/>
        <v>2</v>
      </c>
      <c r="N39" s="9" t="str">
        <f t="shared" si="3"/>
        <v>4</v>
      </c>
      <c r="O39" s="9">
        <f t="shared" si="4"/>
        <v>2</v>
      </c>
      <c r="P39" s="10">
        <v>30.5</v>
      </c>
      <c r="Q39" s="24">
        <v>1.41</v>
      </c>
      <c r="R39" s="24">
        <v>2.96</v>
      </c>
      <c r="S39" s="24">
        <v>43.69</v>
      </c>
      <c r="T39" s="24">
        <v>157.88</v>
      </c>
      <c r="U39" s="10">
        <v>2</v>
      </c>
      <c r="V39" s="10">
        <v>0</v>
      </c>
      <c r="W39" s="10">
        <v>2</v>
      </c>
      <c r="X39" s="10">
        <v>0</v>
      </c>
      <c r="Y39" s="10">
        <v>0</v>
      </c>
      <c r="Z39" s="10">
        <v>1</v>
      </c>
      <c r="AA39" s="10">
        <v>270</v>
      </c>
      <c r="AB39" s="10">
        <v>0</v>
      </c>
      <c r="AC39" s="10">
        <v>42</v>
      </c>
      <c r="AD39" s="10">
        <v>122.4</v>
      </c>
      <c r="AE39" s="10">
        <v>3</v>
      </c>
      <c r="AF39" s="10">
        <v>3619.4</v>
      </c>
      <c r="AG39" s="10">
        <v>15</v>
      </c>
      <c r="AH39" s="10">
        <v>0</v>
      </c>
      <c r="AI39" s="10">
        <v>0</v>
      </c>
      <c r="AJ39" s="10">
        <v>3.8483000000000001</v>
      </c>
      <c r="AK39" s="10">
        <v>0.10970000000000001</v>
      </c>
      <c r="AL39" s="11">
        <v>0.1216</v>
      </c>
      <c r="AM39" s="11">
        <v>3.5000000000000001E-3</v>
      </c>
      <c r="AN39" s="11">
        <v>2.2827000000000002</v>
      </c>
      <c r="AO39" s="11">
        <v>8.2299999999999998E-2</v>
      </c>
      <c r="AP39" s="11">
        <v>0.1898</v>
      </c>
      <c r="AQ39" s="11">
        <v>6.7999999999999996E-3</v>
      </c>
      <c r="AR39" s="11">
        <v>7.2283999999999997</v>
      </c>
      <c r="AS39" s="11">
        <v>0.30349999999999999</v>
      </c>
      <c r="AT39" s="11">
        <v>0.11940000000000001</v>
      </c>
      <c r="AU39" s="11">
        <v>5.0000000000000001E-3</v>
      </c>
      <c r="AV39" s="11">
        <v>22.751000000000001</v>
      </c>
      <c r="AW39" s="11">
        <v>1.2854000000000001</v>
      </c>
      <c r="AX39" s="11">
        <v>0.28770000000000001</v>
      </c>
      <c r="AY39" s="11">
        <v>1.6299999999999999E-2</v>
      </c>
      <c r="AZ39" s="11">
        <v>0.20502617801047121</v>
      </c>
      <c r="BA39" s="11">
        <v>2.4095477386934672</v>
      </c>
      <c r="BB39" s="11">
        <v>0.41341193809874721</v>
      </c>
      <c r="BC39" s="11">
        <v>0.27830448682614928</v>
      </c>
      <c r="BD39" s="11">
        <v>0.38021824852299807</v>
      </c>
      <c r="BE39" s="27"/>
      <c r="BF39" s="5"/>
    </row>
    <row r="40" spans="2:66" ht="13.5" customHeight="1" x14ac:dyDescent="0.2">
      <c r="B40" s="10">
        <v>287</v>
      </c>
      <c r="C40" s="10">
        <v>11.226000000000001</v>
      </c>
      <c r="D40" s="10">
        <v>287.46775000000002</v>
      </c>
      <c r="E40" s="10">
        <v>1</v>
      </c>
      <c r="F40" s="10">
        <v>32</v>
      </c>
      <c r="G40" s="9">
        <v>407</v>
      </c>
      <c r="H40" s="9" t="s">
        <v>199</v>
      </c>
      <c r="I40" s="9">
        <v>212.4</v>
      </c>
      <c r="J40" s="9">
        <v>7</v>
      </c>
      <c r="K40" s="9" t="str">
        <f t="shared" si="0"/>
        <v>2</v>
      </c>
      <c r="L40" s="9" t="str">
        <f t="shared" si="1"/>
        <v>1</v>
      </c>
      <c r="M40" s="9" t="str">
        <f t="shared" si="2"/>
        <v>2</v>
      </c>
      <c r="N40" s="9" t="str">
        <f t="shared" si="3"/>
        <v>4</v>
      </c>
      <c r="O40" s="9">
        <f t="shared" si="4"/>
        <v>2</v>
      </c>
      <c r="P40" s="10">
        <v>30.5</v>
      </c>
      <c r="Q40" s="24">
        <v>1.41</v>
      </c>
      <c r="R40" s="24">
        <v>2.96</v>
      </c>
      <c r="S40" s="24">
        <v>43.65</v>
      </c>
      <c r="T40" s="24">
        <v>158.04</v>
      </c>
      <c r="U40" s="10">
        <v>2</v>
      </c>
      <c r="V40" s="10">
        <v>0</v>
      </c>
      <c r="W40" s="10">
        <v>2</v>
      </c>
      <c r="X40" s="10">
        <v>0</v>
      </c>
      <c r="Y40" s="10">
        <v>0</v>
      </c>
      <c r="Z40" s="10">
        <v>1</v>
      </c>
      <c r="AA40" s="10">
        <v>270</v>
      </c>
      <c r="AB40" s="10">
        <v>0</v>
      </c>
      <c r="AC40" s="10">
        <v>43</v>
      </c>
      <c r="AD40" s="10">
        <v>212.4</v>
      </c>
      <c r="AE40" s="10">
        <v>7</v>
      </c>
      <c r="AF40" s="10">
        <v>3619.4</v>
      </c>
      <c r="AG40" s="10">
        <v>15</v>
      </c>
      <c r="AH40" s="10">
        <v>0</v>
      </c>
      <c r="AI40" s="10">
        <v>0</v>
      </c>
      <c r="AJ40" s="10">
        <v>3.3704999999999998</v>
      </c>
      <c r="AK40" s="10">
        <v>0.1827</v>
      </c>
      <c r="AL40" s="11">
        <v>0.10639999999999999</v>
      </c>
      <c r="AM40" s="11">
        <v>5.7999999999999996E-3</v>
      </c>
      <c r="AN40" s="11">
        <v>2.3641000000000001</v>
      </c>
      <c r="AO40" s="11">
        <v>5.6300000000000003E-2</v>
      </c>
      <c r="AP40" s="11">
        <v>0.19650000000000001</v>
      </c>
      <c r="AQ40" s="11">
        <v>4.7000000000000002E-3</v>
      </c>
      <c r="AR40" s="11">
        <v>6.3425000000000002</v>
      </c>
      <c r="AS40" s="11">
        <v>0.25340000000000001</v>
      </c>
      <c r="AT40" s="11">
        <v>0.1047</v>
      </c>
      <c r="AU40" s="11">
        <v>4.1999999999999997E-3</v>
      </c>
      <c r="AV40" s="11">
        <v>25.346900000000002</v>
      </c>
      <c r="AW40" s="11">
        <v>6.2399999999999997E-2</v>
      </c>
      <c r="AX40" s="11">
        <v>0.32029999999999997</v>
      </c>
      <c r="AY40" s="11">
        <v>8.0000000000000004E-4</v>
      </c>
      <c r="AZ40" s="11">
        <v>0.23955108359133123</v>
      </c>
      <c r="BA40" s="11">
        <v>3.059216809933142</v>
      </c>
      <c r="BB40" s="11">
        <v>0.50729411764705878</v>
      </c>
      <c r="BC40" s="11">
        <v>0.34962162162162153</v>
      </c>
      <c r="BD40" s="11">
        <v>0.27078827956015711</v>
      </c>
      <c r="BE40" s="27"/>
      <c r="BF40" s="5"/>
    </row>
    <row r="41" spans="2:66" ht="13.5" customHeight="1" x14ac:dyDescent="0.2">
      <c r="B41" s="10">
        <v>287</v>
      </c>
      <c r="C41" s="10">
        <v>11.234</v>
      </c>
      <c r="D41" s="10">
        <v>287.46807999999999</v>
      </c>
      <c r="E41" s="10">
        <v>1</v>
      </c>
      <c r="F41" s="10">
        <v>32</v>
      </c>
      <c r="G41" s="9">
        <v>408</v>
      </c>
      <c r="H41" s="9" t="s">
        <v>192</v>
      </c>
      <c r="I41" s="9">
        <v>221.4</v>
      </c>
      <c r="J41" s="9">
        <v>10</v>
      </c>
      <c r="K41" s="9" t="str">
        <f t="shared" si="0"/>
        <v>2</v>
      </c>
      <c r="L41" s="9" t="str">
        <f t="shared" si="1"/>
        <v>2</v>
      </c>
      <c r="M41" s="9" t="str">
        <f t="shared" si="2"/>
        <v>1</v>
      </c>
      <c r="N41" s="9" t="str">
        <f t="shared" si="3"/>
        <v>4</v>
      </c>
      <c r="O41" s="9">
        <f t="shared" si="4"/>
        <v>2</v>
      </c>
      <c r="P41" s="10">
        <v>30.5</v>
      </c>
      <c r="Q41" s="24">
        <v>1.41</v>
      </c>
      <c r="R41" s="24">
        <v>2.96</v>
      </c>
      <c r="S41" s="24">
        <v>43.61</v>
      </c>
      <c r="T41" s="24">
        <v>158.19999999999999</v>
      </c>
      <c r="U41" s="10">
        <v>2</v>
      </c>
      <c r="V41" s="10">
        <v>0</v>
      </c>
      <c r="W41" s="10">
        <v>2</v>
      </c>
      <c r="X41" s="10">
        <v>0</v>
      </c>
      <c r="Y41" s="10">
        <v>0</v>
      </c>
      <c r="Z41" s="10">
        <v>1</v>
      </c>
      <c r="AA41" s="10">
        <v>270</v>
      </c>
      <c r="AB41" s="10">
        <v>0</v>
      </c>
      <c r="AC41" s="10">
        <v>44</v>
      </c>
      <c r="AD41" s="10">
        <v>221.4</v>
      </c>
      <c r="AE41" s="10">
        <v>10</v>
      </c>
      <c r="AF41" s="10">
        <v>3619.4</v>
      </c>
      <c r="AG41" s="10">
        <v>15</v>
      </c>
      <c r="AH41" s="10">
        <v>0</v>
      </c>
      <c r="AI41" s="10">
        <v>0</v>
      </c>
      <c r="AJ41" s="10">
        <v>3.3106</v>
      </c>
      <c r="AK41" s="10">
        <v>0.28449999999999998</v>
      </c>
      <c r="AL41" s="11">
        <v>0.10440000000000001</v>
      </c>
      <c r="AM41" s="11">
        <v>8.9999999999999993E-3</v>
      </c>
      <c r="AN41" s="11">
        <v>2.3058999999999998</v>
      </c>
      <c r="AO41" s="11">
        <v>0.2545</v>
      </c>
      <c r="AP41" s="11">
        <v>0.1915</v>
      </c>
      <c r="AQ41" s="11">
        <v>2.1100000000000001E-2</v>
      </c>
      <c r="AR41" s="11">
        <v>6.1868999999999996</v>
      </c>
      <c r="AS41" s="11">
        <v>0.4743</v>
      </c>
      <c r="AT41" s="11">
        <v>0.10199999999999999</v>
      </c>
      <c r="AU41" s="11">
        <v>7.7999999999999996E-3</v>
      </c>
      <c r="AV41" s="11">
        <v>23.747399999999999</v>
      </c>
      <c r="AW41" s="11">
        <v>1.9946999999999999</v>
      </c>
      <c r="AX41" s="11">
        <v>0.2999</v>
      </c>
      <c r="AY41" s="11">
        <v>2.52E-2</v>
      </c>
      <c r="AZ41" s="11">
        <v>0.2205942205942206</v>
      </c>
      <c r="BA41" s="11">
        <v>2.9401960784313728</v>
      </c>
      <c r="BB41" s="11">
        <v>0.49241104752425985</v>
      </c>
      <c r="BC41" s="11">
        <v>0.32913848541966967</v>
      </c>
      <c r="BD41" s="11">
        <v>0.17013778368713917</v>
      </c>
      <c r="BE41" s="27"/>
      <c r="BF41" s="5"/>
    </row>
    <row r="42" spans="2:66" ht="13.5" customHeight="1" x14ac:dyDescent="0.2">
      <c r="B42" s="10">
        <v>287</v>
      </c>
      <c r="C42" s="10">
        <v>11.045</v>
      </c>
      <c r="D42" s="10">
        <v>287.46021000000002</v>
      </c>
      <c r="E42" s="10">
        <v>1</v>
      </c>
      <c r="F42" s="10">
        <v>32</v>
      </c>
      <c r="G42" s="9">
        <v>901</v>
      </c>
      <c r="H42" s="9" t="s">
        <v>201</v>
      </c>
      <c r="I42" s="9">
        <v>901.1</v>
      </c>
      <c r="J42" s="9">
        <v>32</v>
      </c>
      <c r="K42" s="9" t="s">
        <v>110</v>
      </c>
      <c r="L42" s="9" t="s">
        <v>110</v>
      </c>
      <c r="M42" s="9" t="s">
        <v>110</v>
      </c>
      <c r="N42" s="9" t="s">
        <v>110</v>
      </c>
      <c r="O42" s="9" t="s">
        <v>110</v>
      </c>
      <c r="P42" s="10">
        <v>30.5</v>
      </c>
      <c r="Q42" s="24">
        <v>1.41</v>
      </c>
      <c r="R42" s="24">
        <v>2.96</v>
      </c>
      <c r="S42" s="24">
        <v>44.56</v>
      </c>
      <c r="T42" s="24">
        <v>154.41</v>
      </c>
      <c r="U42" s="10">
        <v>2</v>
      </c>
      <c r="V42" s="10">
        <v>0</v>
      </c>
      <c r="W42" s="10">
        <v>2</v>
      </c>
      <c r="X42" s="10">
        <v>0</v>
      </c>
      <c r="Y42" s="10">
        <v>0</v>
      </c>
      <c r="Z42" s="10">
        <v>1</v>
      </c>
      <c r="AA42" s="10">
        <v>270</v>
      </c>
      <c r="AB42" s="10">
        <v>0</v>
      </c>
      <c r="AC42" s="10">
        <v>21</v>
      </c>
      <c r="AD42" s="10">
        <v>901.1</v>
      </c>
      <c r="AE42" s="10">
        <v>32</v>
      </c>
      <c r="AF42" s="10">
        <v>3619.4</v>
      </c>
      <c r="AG42" s="10">
        <v>15</v>
      </c>
      <c r="AH42" s="10">
        <v>0</v>
      </c>
      <c r="AI42" s="10">
        <v>0</v>
      </c>
      <c r="AJ42" s="10">
        <v>5.3371000000000004</v>
      </c>
      <c r="AK42" s="10">
        <v>1.2699999999999999E-2</v>
      </c>
      <c r="AL42" s="11">
        <v>0.1709</v>
      </c>
      <c r="AM42" s="11">
        <v>4.0000000000000002E-4</v>
      </c>
      <c r="AN42" s="11">
        <v>2.4746999999999999</v>
      </c>
      <c r="AO42" s="11">
        <v>8.0000000000000004E-4</v>
      </c>
      <c r="AP42" s="11">
        <v>0.20930000000000001</v>
      </c>
      <c r="AQ42" s="11">
        <v>1E-4</v>
      </c>
      <c r="AR42" s="11">
        <v>10.143800000000001</v>
      </c>
      <c r="AS42" s="11">
        <v>2.7300000000000001E-2</v>
      </c>
      <c r="AT42" s="11">
        <v>0.17</v>
      </c>
      <c r="AU42" s="11">
        <v>5.0000000000000001E-4</v>
      </c>
      <c r="AV42" s="11">
        <v>18.4038</v>
      </c>
      <c r="AW42" s="11">
        <v>5.4100000000000002E-2</v>
      </c>
      <c r="AX42" s="11">
        <v>0.23630000000000001</v>
      </c>
      <c r="AY42" s="11">
        <v>6.9999999999999999E-4</v>
      </c>
      <c r="AZ42" s="11">
        <v>6.0592459605026919E-2</v>
      </c>
      <c r="BA42" s="11">
        <v>1.39</v>
      </c>
      <c r="BB42" s="11">
        <v>0.16317991631799164</v>
      </c>
      <c r="BC42" s="11">
        <v>0.10973187686196624</v>
      </c>
      <c r="BD42" s="11">
        <v>9.5051773476875143E-2</v>
      </c>
      <c r="BE42" s="27"/>
      <c r="BF42" s="5"/>
    </row>
    <row r="43" spans="2:66" ht="13.5" customHeight="1" x14ac:dyDescent="0.2">
      <c r="B43" s="10">
        <v>287</v>
      </c>
      <c r="C43" s="10">
        <v>11.052</v>
      </c>
      <c r="D43" s="10">
        <v>287.46050000000002</v>
      </c>
      <c r="E43" s="10">
        <v>1</v>
      </c>
      <c r="F43" s="10">
        <v>32</v>
      </c>
      <c r="G43" s="9">
        <v>902</v>
      </c>
      <c r="H43" s="9" t="s">
        <v>202</v>
      </c>
      <c r="I43" s="9">
        <v>422.1</v>
      </c>
      <c r="J43" s="9">
        <v>22</v>
      </c>
      <c r="K43" s="9" t="str">
        <f>MID(I43,1,1)</f>
        <v>4</v>
      </c>
      <c r="L43" s="9" t="str">
        <f>MID(I43,2,1)</f>
        <v>2</v>
      </c>
      <c r="M43" s="9" t="str">
        <f>MID(I43,3,1)</f>
        <v>2</v>
      </c>
      <c r="N43" s="9" t="str">
        <f>MID(I43,5,1)</f>
        <v>1</v>
      </c>
      <c r="O43" s="9">
        <f>IF(G43&gt;500,0,IF(G43&gt;300,2,1))</f>
        <v>0</v>
      </c>
      <c r="P43" s="10">
        <v>30.5</v>
      </c>
      <c r="Q43" s="24">
        <v>1.41</v>
      </c>
      <c r="R43" s="24">
        <v>2.96</v>
      </c>
      <c r="S43" s="24">
        <v>44.53</v>
      </c>
      <c r="T43" s="24">
        <v>154.55000000000001</v>
      </c>
      <c r="U43" s="10">
        <v>2</v>
      </c>
      <c r="V43" s="10">
        <v>0</v>
      </c>
      <c r="W43" s="10">
        <v>2</v>
      </c>
      <c r="X43" s="10">
        <v>0</v>
      </c>
      <c r="Y43" s="10">
        <v>0</v>
      </c>
      <c r="Z43" s="10">
        <v>1</v>
      </c>
      <c r="AA43" s="10">
        <v>270</v>
      </c>
      <c r="AB43" s="10">
        <v>0</v>
      </c>
      <c r="AC43" s="10">
        <v>22</v>
      </c>
      <c r="AD43" s="10">
        <v>422.1</v>
      </c>
      <c r="AE43" s="10">
        <v>22</v>
      </c>
      <c r="AF43" s="10">
        <v>3619.4</v>
      </c>
      <c r="AG43" s="10">
        <v>15</v>
      </c>
      <c r="AH43" s="10">
        <v>0</v>
      </c>
      <c r="AI43" s="10">
        <v>0</v>
      </c>
      <c r="AJ43" s="10">
        <v>4.9339000000000004</v>
      </c>
      <c r="AK43" s="10">
        <v>0.32529999999999998</v>
      </c>
      <c r="AL43" s="11">
        <v>0.15790000000000001</v>
      </c>
      <c r="AM43" s="11">
        <v>1.04E-2</v>
      </c>
      <c r="AN43" s="11">
        <v>2.7025000000000001</v>
      </c>
      <c r="AO43" s="11">
        <v>0.14680000000000001</v>
      </c>
      <c r="AP43" s="11">
        <v>0.22839999999999999</v>
      </c>
      <c r="AQ43" s="11">
        <v>1.24E-2</v>
      </c>
      <c r="AR43" s="11">
        <v>9.2994000000000003</v>
      </c>
      <c r="AS43" s="11">
        <v>0.63919999999999999</v>
      </c>
      <c r="AT43" s="11">
        <v>0.15579999999999999</v>
      </c>
      <c r="AU43" s="11">
        <v>1.0699999999999999E-2</v>
      </c>
      <c r="AV43" s="11">
        <v>26.139399999999998</v>
      </c>
      <c r="AW43" s="11">
        <v>1.1211</v>
      </c>
      <c r="AX43" s="11">
        <v>0.33539999999999998</v>
      </c>
      <c r="AY43" s="11">
        <v>1.44E-2</v>
      </c>
      <c r="AZ43" s="11">
        <v>0.18978361120964879</v>
      </c>
      <c r="BA43" s="11">
        <v>2.1527599486521178</v>
      </c>
      <c r="BB43" s="11">
        <v>0.36563517915309446</v>
      </c>
      <c r="BC43" s="11">
        <v>0.27179176755447937</v>
      </c>
      <c r="BD43" s="11">
        <v>0.47374121544107395</v>
      </c>
      <c r="BE43" s="27"/>
      <c r="BF43" s="5"/>
    </row>
    <row r="44" spans="2:66" ht="13.5" customHeight="1" x14ac:dyDescent="0.2">
      <c r="B44" s="10">
        <v>287</v>
      </c>
      <c r="C44" s="10">
        <v>11.058</v>
      </c>
      <c r="D44" s="10">
        <v>287.46075000000002</v>
      </c>
      <c r="E44" s="10">
        <v>1</v>
      </c>
      <c r="F44" s="10">
        <v>32</v>
      </c>
      <c r="G44" s="9">
        <v>903</v>
      </c>
      <c r="H44" s="9" t="s">
        <v>203</v>
      </c>
      <c r="I44" s="9">
        <v>801.1</v>
      </c>
      <c r="J44" s="9">
        <v>31</v>
      </c>
      <c r="K44" s="9" t="s">
        <v>110</v>
      </c>
      <c r="L44" s="9" t="s">
        <v>110</v>
      </c>
      <c r="M44" s="9" t="s">
        <v>110</v>
      </c>
      <c r="N44" s="9" t="s">
        <v>110</v>
      </c>
      <c r="O44" s="9" t="s">
        <v>110</v>
      </c>
      <c r="P44" s="10">
        <v>30.5</v>
      </c>
      <c r="Q44" s="24">
        <v>1.41</v>
      </c>
      <c r="R44" s="24">
        <v>2.96</v>
      </c>
      <c r="S44" s="24">
        <v>44.49</v>
      </c>
      <c r="T44" s="24">
        <v>154.66</v>
      </c>
      <c r="U44" s="10">
        <v>2</v>
      </c>
      <c r="V44" s="10">
        <v>0</v>
      </c>
      <c r="W44" s="10">
        <v>2</v>
      </c>
      <c r="X44" s="10">
        <v>0</v>
      </c>
      <c r="Y44" s="10">
        <v>0</v>
      </c>
      <c r="Z44" s="10">
        <v>1</v>
      </c>
      <c r="AA44" s="10">
        <v>270</v>
      </c>
      <c r="AB44" s="10">
        <v>0</v>
      </c>
      <c r="AC44" s="10">
        <v>23</v>
      </c>
      <c r="AD44" s="10">
        <v>801.1</v>
      </c>
      <c r="AE44" s="10">
        <v>31</v>
      </c>
      <c r="AF44" s="10">
        <v>3619.4</v>
      </c>
      <c r="AG44" s="10">
        <v>15</v>
      </c>
      <c r="AH44" s="10">
        <v>0</v>
      </c>
      <c r="AI44" s="10">
        <v>0</v>
      </c>
      <c r="AJ44" s="10">
        <v>10.8963</v>
      </c>
      <c r="AK44" s="10">
        <v>4.1500000000000002E-2</v>
      </c>
      <c r="AL44" s="11">
        <v>0.34860000000000002</v>
      </c>
      <c r="AM44" s="11">
        <v>1.2999999999999999E-3</v>
      </c>
      <c r="AN44" s="11">
        <v>4.4337</v>
      </c>
      <c r="AO44" s="11">
        <v>9.1000000000000004E-3</v>
      </c>
      <c r="AP44" s="11">
        <v>0.3745</v>
      </c>
      <c r="AQ44" s="11">
        <v>8.0000000000000004E-4</v>
      </c>
      <c r="AR44" s="11">
        <v>20.525300000000001</v>
      </c>
      <c r="AS44" s="11">
        <v>7.2400000000000006E-2</v>
      </c>
      <c r="AT44" s="11">
        <v>0.34360000000000002</v>
      </c>
      <c r="AU44" s="11">
        <v>1.1999999999999999E-3</v>
      </c>
      <c r="AV44" s="11">
        <v>32.009099999999997</v>
      </c>
      <c r="AW44" s="11">
        <v>6.0299999999999999E-2</v>
      </c>
      <c r="AX44" s="11">
        <v>0.41049999999999998</v>
      </c>
      <c r="AY44" s="11">
        <v>8.0000000000000004E-4</v>
      </c>
      <c r="AZ44" s="11">
        <v>4.5859872611464944E-2</v>
      </c>
      <c r="BA44" s="11">
        <v>1.1947031431897555</v>
      </c>
      <c r="BB44" s="11">
        <v>8.8715024532555309E-2</v>
      </c>
      <c r="BC44" s="11">
        <v>8.0017542460728758E-2</v>
      </c>
      <c r="BD44" s="11">
        <v>0.48193282641905999</v>
      </c>
      <c r="BE44" s="27"/>
      <c r="BF44" s="5"/>
    </row>
    <row r="45" spans="2:66" ht="13.5" customHeight="1" x14ac:dyDescent="0.2">
      <c r="B45" s="10">
        <v>287</v>
      </c>
      <c r="C45" s="10">
        <v>11.066000000000001</v>
      </c>
      <c r="D45" s="10">
        <v>287.46107999999998</v>
      </c>
      <c r="E45" s="10">
        <v>1</v>
      </c>
      <c r="F45" s="10">
        <v>32</v>
      </c>
      <c r="G45" s="9">
        <v>904</v>
      </c>
      <c r="H45" s="9" t="s">
        <v>204</v>
      </c>
      <c r="I45" s="9">
        <v>322.10000000000002</v>
      </c>
      <c r="J45" s="9">
        <v>21</v>
      </c>
      <c r="K45" s="9" t="str">
        <f>MID(I45,1,1)</f>
        <v>3</v>
      </c>
      <c r="L45" s="9" t="str">
        <f>MID(I45,2,1)</f>
        <v>2</v>
      </c>
      <c r="M45" s="9" t="str">
        <f>MID(I45,3,1)</f>
        <v>2</v>
      </c>
      <c r="N45" s="9" t="str">
        <f>MID(I45,5,1)</f>
        <v>1</v>
      </c>
      <c r="O45" s="9">
        <f>IF(G45&gt;500,0,IF(G45&gt;300,2,1))</f>
        <v>0</v>
      </c>
      <c r="P45" s="10">
        <v>30.5</v>
      </c>
      <c r="Q45" s="24">
        <v>1.41</v>
      </c>
      <c r="R45" s="24">
        <v>2.96</v>
      </c>
      <c r="S45" s="24">
        <v>44.45</v>
      </c>
      <c r="T45" s="24">
        <v>154.82</v>
      </c>
      <c r="U45" s="10">
        <v>2</v>
      </c>
      <c r="V45" s="10">
        <v>0</v>
      </c>
      <c r="W45" s="10">
        <v>2</v>
      </c>
      <c r="X45" s="10">
        <v>0</v>
      </c>
      <c r="Y45" s="10">
        <v>0</v>
      </c>
      <c r="Z45" s="10">
        <v>1</v>
      </c>
      <c r="AA45" s="10">
        <v>270</v>
      </c>
      <c r="AB45" s="10">
        <v>0</v>
      </c>
      <c r="AC45" s="10">
        <v>24</v>
      </c>
      <c r="AD45" s="10">
        <v>322.10000000000002</v>
      </c>
      <c r="AE45" s="10">
        <v>21</v>
      </c>
      <c r="AF45" s="10">
        <v>3619.4</v>
      </c>
      <c r="AG45" s="10">
        <v>15</v>
      </c>
      <c r="AH45" s="10">
        <v>0</v>
      </c>
      <c r="AI45" s="10">
        <v>0</v>
      </c>
      <c r="AJ45" s="10">
        <v>6.4880000000000004</v>
      </c>
      <c r="AK45" s="10">
        <v>0.3337</v>
      </c>
      <c r="AL45" s="11">
        <v>0.2074</v>
      </c>
      <c r="AM45" s="11">
        <v>1.0699999999999999E-2</v>
      </c>
      <c r="AN45" s="11">
        <v>3.3062</v>
      </c>
      <c r="AO45" s="11">
        <v>0.12330000000000001</v>
      </c>
      <c r="AP45" s="11">
        <v>0.27900000000000003</v>
      </c>
      <c r="AQ45" s="11">
        <v>1.04E-2</v>
      </c>
      <c r="AR45" s="11">
        <v>12.217000000000001</v>
      </c>
      <c r="AS45" s="11">
        <v>0.48320000000000002</v>
      </c>
      <c r="AT45" s="11">
        <v>0.2044</v>
      </c>
      <c r="AU45" s="11">
        <v>8.0999999999999996E-3</v>
      </c>
      <c r="AV45" s="11">
        <v>29.642099999999999</v>
      </c>
      <c r="AW45" s="11">
        <v>0.50129999999999997</v>
      </c>
      <c r="AX45" s="11">
        <v>0.37990000000000002</v>
      </c>
      <c r="AY45" s="11">
        <v>6.4000000000000003E-3</v>
      </c>
      <c r="AZ45" s="11">
        <v>0.15313401123083925</v>
      </c>
      <c r="BA45" s="11">
        <v>1.8586105675146771</v>
      </c>
      <c r="BB45" s="11">
        <v>0.30035940441553999</v>
      </c>
      <c r="BC45" s="11">
        <v>0.242783362538043</v>
      </c>
      <c r="BD45" s="11">
        <v>0.44278886563402559</v>
      </c>
      <c r="BE45" s="27"/>
      <c r="BF45" s="5"/>
    </row>
    <row r="46" spans="2:66" ht="13.5" customHeight="1" x14ac:dyDescent="0.2">
      <c r="B46" s="10">
        <v>287</v>
      </c>
      <c r="C46" s="10">
        <v>11.071999999999999</v>
      </c>
      <c r="D46" s="10">
        <v>287.46132999999998</v>
      </c>
      <c r="E46" s="10">
        <v>1</v>
      </c>
      <c r="F46" s="10">
        <v>32</v>
      </c>
      <c r="G46" s="9">
        <v>905</v>
      </c>
      <c r="H46" s="9" t="s">
        <v>201</v>
      </c>
      <c r="I46" s="9">
        <v>901.2</v>
      </c>
      <c r="J46" s="9">
        <v>32</v>
      </c>
      <c r="K46" s="9" t="s">
        <v>110</v>
      </c>
      <c r="L46" s="9" t="s">
        <v>110</v>
      </c>
      <c r="M46" s="9" t="s">
        <v>110</v>
      </c>
      <c r="N46" s="9" t="s">
        <v>110</v>
      </c>
      <c r="O46" s="9" t="s">
        <v>110</v>
      </c>
      <c r="P46" s="10">
        <v>30.5</v>
      </c>
      <c r="Q46" s="24">
        <v>1.41</v>
      </c>
      <c r="R46" s="24">
        <v>2.96</v>
      </c>
      <c r="S46" s="24">
        <v>44.42</v>
      </c>
      <c r="T46" s="24">
        <v>154.94</v>
      </c>
      <c r="U46" s="10">
        <v>2</v>
      </c>
      <c r="V46" s="10">
        <v>0</v>
      </c>
      <c r="W46" s="10">
        <v>2</v>
      </c>
      <c r="X46" s="10">
        <v>0</v>
      </c>
      <c r="Y46" s="10">
        <v>0</v>
      </c>
      <c r="Z46" s="10">
        <v>1</v>
      </c>
      <c r="AA46" s="10">
        <v>270</v>
      </c>
      <c r="AB46" s="10">
        <v>0</v>
      </c>
      <c r="AC46" s="10">
        <v>25</v>
      </c>
      <c r="AD46" s="10">
        <v>901.2</v>
      </c>
      <c r="AE46" s="10">
        <v>32</v>
      </c>
      <c r="AF46" s="10">
        <v>3619.4</v>
      </c>
      <c r="AG46" s="10">
        <v>15</v>
      </c>
      <c r="AH46" s="10">
        <v>0</v>
      </c>
      <c r="AI46" s="10">
        <v>0</v>
      </c>
      <c r="AJ46" s="10">
        <v>5.3322000000000003</v>
      </c>
      <c r="AK46" s="10">
        <v>0.1313</v>
      </c>
      <c r="AL46" s="11">
        <v>0.1704</v>
      </c>
      <c r="AM46" s="11">
        <v>4.1999999999999997E-3</v>
      </c>
      <c r="AN46" s="11">
        <v>2.4679000000000002</v>
      </c>
      <c r="AO46" s="11">
        <v>5.5800000000000002E-2</v>
      </c>
      <c r="AP46" s="11">
        <v>0.2082</v>
      </c>
      <c r="AQ46" s="11">
        <v>4.7000000000000002E-3</v>
      </c>
      <c r="AR46" s="11">
        <v>10.176399999999999</v>
      </c>
      <c r="AS46" s="11">
        <v>0.28160000000000002</v>
      </c>
      <c r="AT46" s="11">
        <v>0.1701</v>
      </c>
      <c r="AU46" s="11">
        <v>4.7000000000000002E-3</v>
      </c>
      <c r="AV46" s="11">
        <v>18.303999999999998</v>
      </c>
      <c r="AW46" s="11">
        <v>0.47839999999999999</v>
      </c>
      <c r="AX46" s="11">
        <v>0.23449999999999999</v>
      </c>
      <c r="AY46" s="11">
        <v>6.1000000000000004E-3</v>
      </c>
      <c r="AZ46" s="11">
        <v>5.9408177095098241E-2</v>
      </c>
      <c r="BA46" s="11">
        <v>1.3786008230452673</v>
      </c>
      <c r="BB46" s="11">
        <v>0.15916955017301035</v>
      </c>
      <c r="BC46" s="11">
        <v>0.10678753040017686</v>
      </c>
      <c r="BD46" s="11">
        <v>0.10569868576147358</v>
      </c>
      <c r="BE46" s="27"/>
      <c r="BF46" s="5"/>
    </row>
    <row r="47" spans="2:66" ht="13.5" customHeight="1" x14ac:dyDescent="0.2">
      <c r="B47" s="10">
        <v>287</v>
      </c>
      <c r="C47" s="10">
        <v>11.08</v>
      </c>
      <c r="D47" s="10">
        <v>287.46167000000003</v>
      </c>
      <c r="E47" s="10">
        <v>1</v>
      </c>
      <c r="F47" s="10">
        <v>32</v>
      </c>
      <c r="G47" s="9">
        <v>906</v>
      </c>
      <c r="H47" s="9" t="s">
        <v>202</v>
      </c>
      <c r="I47" s="9">
        <v>422.2</v>
      </c>
      <c r="J47" s="9">
        <v>22</v>
      </c>
      <c r="K47" s="9" t="str">
        <f>MID(I47,1,1)</f>
        <v>4</v>
      </c>
      <c r="L47" s="9" t="str">
        <f>MID(I47,2,1)</f>
        <v>2</v>
      </c>
      <c r="M47" s="9" t="str">
        <f>MID(I47,3,1)</f>
        <v>2</v>
      </c>
      <c r="N47" s="9" t="str">
        <f>MID(I47,5,1)</f>
        <v>2</v>
      </c>
      <c r="O47" s="9">
        <f>IF(G47&gt;500,0,IF(G47&gt;300,2,1))</f>
        <v>0</v>
      </c>
      <c r="P47" s="10">
        <v>30.5</v>
      </c>
      <c r="Q47" s="24">
        <v>1.41</v>
      </c>
      <c r="R47" s="24">
        <v>2.96</v>
      </c>
      <c r="S47" s="24">
        <v>44.38</v>
      </c>
      <c r="T47" s="24">
        <v>155.1</v>
      </c>
      <c r="U47" s="10">
        <v>2</v>
      </c>
      <c r="V47" s="10">
        <v>0</v>
      </c>
      <c r="W47" s="10">
        <v>2</v>
      </c>
      <c r="X47" s="10">
        <v>0</v>
      </c>
      <c r="Y47" s="10">
        <v>0</v>
      </c>
      <c r="Z47" s="10">
        <v>1</v>
      </c>
      <c r="AA47" s="10">
        <v>270</v>
      </c>
      <c r="AB47" s="10">
        <v>0</v>
      </c>
      <c r="AC47" s="10">
        <v>26</v>
      </c>
      <c r="AD47" s="10">
        <v>422.2</v>
      </c>
      <c r="AE47" s="10">
        <v>22</v>
      </c>
      <c r="AF47" s="10">
        <v>3619.4</v>
      </c>
      <c r="AG47" s="10">
        <v>15</v>
      </c>
      <c r="AH47" s="10">
        <v>0</v>
      </c>
      <c r="AI47" s="10">
        <v>0</v>
      </c>
      <c r="AJ47" s="10">
        <v>4.4333999999999998</v>
      </c>
      <c r="AK47" s="10">
        <v>4.6399999999999997E-2</v>
      </c>
      <c r="AL47" s="11">
        <v>0.1416</v>
      </c>
      <c r="AM47" s="11">
        <v>1.5E-3</v>
      </c>
      <c r="AN47" s="11">
        <v>2.6111</v>
      </c>
      <c r="AO47" s="11">
        <v>5.0599999999999999E-2</v>
      </c>
      <c r="AP47" s="11">
        <v>0.22009999999999999</v>
      </c>
      <c r="AQ47" s="11">
        <v>4.3E-3</v>
      </c>
      <c r="AR47" s="11">
        <v>8.2707999999999995</v>
      </c>
      <c r="AS47" s="11">
        <v>0.15690000000000001</v>
      </c>
      <c r="AT47" s="11">
        <v>0.13819999999999999</v>
      </c>
      <c r="AU47" s="11">
        <v>2.5999999999999999E-3</v>
      </c>
      <c r="AV47" s="11">
        <v>25.987500000000001</v>
      </c>
      <c r="AW47" s="11">
        <v>0.36609999999999998</v>
      </c>
      <c r="AX47" s="11">
        <v>0.3327</v>
      </c>
      <c r="AY47" s="11">
        <v>4.7000000000000002E-3</v>
      </c>
      <c r="AZ47" s="11">
        <v>0.20369030390738063</v>
      </c>
      <c r="BA47" s="11">
        <v>2.4073806078147615</v>
      </c>
      <c r="BB47" s="11">
        <v>0.41303886175408794</v>
      </c>
      <c r="BC47" s="11">
        <v>0.30049438665156042</v>
      </c>
      <c r="BD47" s="11">
        <v>0.36910560266720238</v>
      </c>
      <c r="BE47" s="27"/>
      <c r="BF47" s="5"/>
    </row>
    <row r="48" spans="2:66" ht="13.5" customHeight="1" x14ac:dyDescent="0.2">
      <c r="B48" s="10">
        <v>287</v>
      </c>
      <c r="C48" s="10">
        <v>11.087999999999999</v>
      </c>
      <c r="D48" s="10">
        <v>287.46199999999999</v>
      </c>
      <c r="E48" s="10">
        <v>1</v>
      </c>
      <c r="F48" s="10">
        <v>32</v>
      </c>
      <c r="G48" s="9">
        <v>907</v>
      </c>
      <c r="H48" s="9" t="s">
        <v>203</v>
      </c>
      <c r="I48" s="9">
        <v>801.2</v>
      </c>
      <c r="J48" s="9">
        <v>31</v>
      </c>
      <c r="K48" s="9" t="s">
        <v>110</v>
      </c>
      <c r="L48" s="9" t="s">
        <v>110</v>
      </c>
      <c r="M48" s="9" t="s">
        <v>110</v>
      </c>
      <c r="N48" s="9" t="s">
        <v>110</v>
      </c>
      <c r="O48" s="9" t="s">
        <v>110</v>
      </c>
      <c r="P48" s="10">
        <v>30.5</v>
      </c>
      <c r="Q48" s="24">
        <v>1.41</v>
      </c>
      <c r="R48" s="24">
        <v>2.96</v>
      </c>
      <c r="S48" s="24">
        <v>44.33</v>
      </c>
      <c r="T48" s="24">
        <v>155.26</v>
      </c>
      <c r="U48" s="10">
        <v>2</v>
      </c>
      <c r="V48" s="10">
        <v>0</v>
      </c>
      <c r="W48" s="10">
        <v>2</v>
      </c>
      <c r="X48" s="10">
        <v>0</v>
      </c>
      <c r="Y48" s="10">
        <v>0</v>
      </c>
      <c r="Z48" s="10">
        <v>1</v>
      </c>
      <c r="AA48" s="10">
        <v>270</v>
      </c>
      <c r="AB48" s="10">
        <v>0</v>
      </c>
      <c r="AC48" s="10">
        <v>27</v>
      </c>
      <c r="AD48" s="10">
        <v>801.2</v>
      </c>
      <c r="AE48" s="10">
        <v>31</v>
      </c>
      <c r="AF48" s="10">
        <v>3619.4</v>
      </c>
      <c r="AG48" s="10">
        <v>15</v>
      </c>
      <c r="AH48" s="10">
        <v>0</v>
      </c>
      <c r="AI48" s="10">
        <v>0</v>
      </c>
      <c r="AJ48" s="10">
        <v>10.822900000000001</v>
      </c>
      <c r="AK48" s="10">
        <v>9.6299999999999997E-2</v>
      </c>
      <c r="AL48" s="11">
        <v>0.34539999999999998</v>
      </c>
      <c r="AM48" s="11">
        <v>3.0999999999999999E-3</v>
      </c>
      <c r="AN48" s="11">
        <v>4.4227999999999996</v>
      </c>
      <c r="AO48" s="11">
        <v>3.8899999999999997E-2</v>
      </c>
      <c r="AP48" s="11">
        <v>0.3725</v>
      </c>
      <c r="AQ48" s="11">
        <v>3.3E-3</v>
      </c>
      <c r="AR48" s="11">
        <v>20.348299999999998</v>
      </c>
      <c r="AS48" s="11">
        <v>0.16</v>
      </c>
      <c r="AT48" s="11">
        <v>0.33979999999999999</v>
      </c>
      <c r="AU48" s="11">
        <v>2.7000000000000001E-3</v>
      </c>
      <c r="AV48" s="11">
        <v>31.849</v>
      </c>
      <c r="AW48" s="11">
        <v>0.2621</v>
      </c>
      <c r="AX48" s="11">
        <v>0.40739999999999998</v>
      </c>
      <c r="AY48" s="11">
        <v>3.3999999999999998E-3</v>
      </c>
      <c r="AZ48" s="11">
        <v>4.4749326836773927E-2</v>
      </c>
      <c r="BA48" s="11">
        <v>1.1989405532666275</v>
      </c>
      <c r="BB48" s="11">
        <v>9.0471092077087784E-2</v>
      </c>
      <c r="BC48" s="11">
        <v>8.1302116741500965E-2</v>
      </c>
      <c r="BD48" s="11">
        <v>0.44188709362501039</v>
      </c>
      <c r="BE48" s="27"/>
      <c r="BF48" s="5"/>
    </row>
    <row r="49" spans="2:57" ht="13.5" customHeight="1" x14ac:dyDescent="0.2">
      <c r="B49" s="10">
        <v>287</v>
      </c>
      <c r="C49" s="10">
        <v>11.095000000000001</v>
      </c>
      <c r="D49" s="10">
        <v>287.46229</v>
      </c>
      <c r="E49" s="10">
        <v>1</v>
      </c>
      <c r="F49" s="10">
        <v>32</v>
      </c>
      <c r="G49" s="9">
        <v>908</v>
      </c>
      <c r="H49" s="9" t="s">
        <v>204</v>
      </c>
      <c r="I49" s="9">
        <v>322.2</v>
      </c>
      <c r="J49" s="9">
        <v>21</v>
      </c>
      <c r="K49" s="9" t="str">
        <f>MID(I49,1,1)</f>
        <v>3</v>
      </c>
      <c r="L49" s="9" t="str">
        <f>MID(I49,2,1)</f>
        <v>2</v>
      </c>
      <c r="M49" s="9" t="str">
        <f>MID(I49,3,1)</f>
        <v>2</v>
      </c>
      <c r="N49" s="9" t="str">
        <f>MID(I49,5,1)</f>
        <v>2</v>
      </c>
      <c r="O49" s="9">
        <f>IF(G49&gt;500,0,IF(G49&gt;300,2,1))</f>
        <v>0</v>
      </c>
      <c r="P49" s="10">
        <v>30.5</v>
      </c>
      <c r="Q49" s="24">
        <v>1.41</v>
      </c>
      <c r="R49" s="24">
        <v>2.96</v>
      </c>
      <c r="S49" s="24">
        <v>44.3</v>
      </c>
      <c r="T49" s="24">
        <v>155.4</v>
      </c>
      <c r="U49" s="10">
        <v>2</v>
      </c>
      <c r="V49" s="10">
        <v>0</v>
      </c>
      <c r="W49" s="10">
        <v>2</v>
      </c>
      <c r="X49" s="10">
        <v>0</v>
      </c>
      <c r="Y49" s="10">
        <v>0</v>
      </c>
      <c r="Z49" s="10">
        <v>1</v>
      </c>
      <c r="AA49" s="10">
        <v>270</v>
      </c>
      <c r="AB49" s="10">
        <v>0</v>
      </c>
      <c r="AC49" s="10">
        <v>28</v>
      </c>
      <c r="AD49" s="10">
        <v>322.2</v>
      </c>
      <c r="AE49" s="10">
        <v>21</v>
      </c>
      <c r="AF49" s="10">
        <v>3619.4</v>
      </c>
      <c r="AG49" s="10">
        <v>15</v>
      </c>
      <c r="AH49" s="10">
        <v>0</v>
      </c>
      <c r="AI49" s="10">
        <v>0</v>
      </c>
      <c r="AJ49" s="10">
        <v>6.2614000000000001</v>
      </c>
      <c r="AK49" s="10">
        <v>5.1799999999999999E-2</v>
      </c>
      <c r="AL49" s="11">
        <v>0.19969999999999999</v>
      </c>
      <c r="AM49" s="11">
        <v>1.6999999999999999E-3</v>
      </c>
      <c r="AN49" s="11">
        <v>3.2625000000000002</v>
      </c>
      <c r="AO49" s="11">
        <v>4.7999999999999996E-3</v>
      </c>
      <c r="AP49" s="11">
        <v>0.27460000000000001</v>
      </c>
      <c r="AQ49" s="11">
        <v>4.0000000000000002E-4</v>
      </c>
      <c r="AR49" s="11">
        <v>11.700200000000001</v>
      </c>
      <c r="AS49" s="11">
        <v>5.7700000000000001E-2</v>
      </c>
      <c r="AT49" s="11">
        <v>0.19520000000000001</v>
      </c>
      <c r="AU49" s="11">
        <v>1E-3</v>
      </c>
      <c r="AV49" s="11">
        <v>29.4861</v>
      </c>
      <c r="AW49" s="11">
        <v>0.14979999999999999</v>
      </c>
      <c r="AX49" s="11">
        <v>0.377</v>
      </c>
      <c r="AY49" s="11">
        <v>1.9E-3</v>
      </c>
      <c r="AZ49" s="11">
        <v>0.15715162676488642</v>
      </c>
      <c r="BA49" s="11">
        <v>1.9313524590163933</v>
      </c>
      <c r="BB49" s="11">
        <v>0.31772107654666198</v>
      </c>
      <c r="BC49" s="11">
        <v>0.25433687744823724</v>
      </c>
      <c r="BD49" s="11">
        <v>0.3864070553101544</v>
      </c>
      <c r="BE49" s="27"/>
    </row>
    <row r="50" spans="2:57" ht="13.5" customHeight="1" x14ac:dyDescent="0.2">
      <c r="B50" s="10">
        <v>287</v>
      </c>
      <c r="C50" s="10">
        <v>11.000999999999999</v>
      </c>
      <c r="D50" s="10">
        <v>287.45837</v>
      </c>
      <c r="E50" s="10">
        <v>1</v>
      </c>
      <c r="F50" s="10">
        <v>32</v>
      </c>
      <c r="G50" s="9" t="s">
        <v>205</v>
      </c>
      <c r="H50" s="9" t="s">
        <v>206</v>
      </c>
      <c r="I50" s="9">
        <v>30.1</v>
      </c>
      <c r="J50" s="9">
        <v>30</v>
      </c>
      <c r="K50" s="9" t="s">
        <v>110</v>
      </c>
      <c r="L50" s="9" t="s">
        <v>110</v>
      </c>
      <c r="M50" s="9" t="s">
        <v>110</v>
      </c>
      <c r="N50" s="9" t="s">
        <v>110</v>
      </c>
      <c r="O50" s="9" t="s">
        <v>110</v>
      </c>
      <c r="P50" s="10">
        <v>30.5</v>
      </c>
      <c r="Q50" s="24">
        <v>1.41</v>
      </c>
      <c r="R50" s="24">
        <v>2.96</v>
      </c>
      <c r="S50" s="24">
        <v>44.8</v>
      </c>
      <c r="T50" s="24">
        <v>153.54</v>
      </c>
      <c r="U50" s="10">
        <v>2</v>
      </c>
      <c r="V50" s="10">
        <v>0</v>
      </c>
      <c r="W50" s="10">
        <v>2</v>
      </c>
      <c r="X50" s="10">
        <v>0</v>
      </c>
      <c r="Y50" s="10">
        <v>0</v>
      </c>
      <c r="Z50" s="10">
        <v>1</v>
      </c>
      <c r="AA50" s="10">
        <v>270</v>
      </c>
      <c r="AB50" s="10">
        <v>0</v>
      </c>
      <c r="AC50" s="10">
        <v>20</v>
      </c>
      <c r="AD50" s="10">
        <v>30.1</v>
      </c>
      <c r="AE50" s="10">
        <v>30</v>
      </c>
      <c r="AF50" s="10">
        <v>3619.4</v>
      </c>
      <c r="AG50" s="10">
        <v>15</v>
      </c>
      <c r="AH50" s="10">
        <v>0</v>
      </c>
      <c r="AI50" s="10">
        <v>0</v>
      </c>
      <c r="AJ50" s="10">
        <v>7.9077999999999999</v>
      </c>
      <c r="AK50" s="10">
        <v>4.8000000000000001E-2</v>
      </c>
      <c r="AL50" s="11">
        <v>0.25409999999999999</v>
      </c>
      <c r="AM50" s="11">
        <v>1.5E-3</v>
      </c>
      <c r="AN50" s="11">
        <v>3.1555</v>
      </c>
      <c r="AO50" s="11">
        <v>1.5800000000000002E-2</v>
      </c>
      <c r="AP50" s="11">
        <v>0.26800000000000002</v>
      </c>
      <c r="AQ50" s="11">
        <v>1.2999999999999999E-3</v>
      </c>
      <c r="AR50" s="11">
        <v>14.9495</v>
      </c>
      <c r="AS50" s="11">
        <v>7.7799999999999994E-2</v>
      </c>
      <c r="AT50" s="11">
        <v>0.2515</v>
      </c>
      <c r="AU50" s="11">
        <v>1.2999999999999999E-3</v>
      </c>
      <c r="AV50" s="11">
        <v>23.599699999999999</v>
      </c>
      <c r="AW50" s="11">
        <v>9.1499999999999998E-2</v>
      </c>
      <c r="AX50" s="11">
        <v>0.30420000000000003</v>
      </c>
      <c r="AY50" s="11">
        <v>1.1999999999999999E-3</v>
      </c>
      <c r="AZ50" s="11">
        <v>6.3264592799720396E-2</v>
      </c>
      <c r="BA50" s="11">
        <v>1.2095427435387676</v>
      </c>
      <c r="BB50" s="11">
        <v>9.4835342810869208E-2</v>
      </c>
      <c r="BC50" s="11">
        <v>7.4879227053140124E-2</v>
      </c>
      <c r="BD50" s="11">
        <v>0.75854937025699298</v>
      </c>
      <c r="BE50" s="27"/>
    </row>
    <row r="51" spans="2:57" ht="13.5" customHeight="1" x14ac:dyDescent="0.2">
      <c r="B51" s="10">
        <v>287</v>
      </c>
      <c r="C51" s="10">
        <v>10.782999999999999</v>
      </c>
      <c r="D51" s="10">
        <v>287.44929000000002</v>
      </c>
      <c r="E51" s="10">
        <v>1</v>
      </c>
      <c r="F51" s="10">
        <v>32</v>
      </c>
      <c r="G51" s="9" t="s">
        <v>207</v>
      </c>
      <c r="H51" s="9" t="s">
        <v>208</v>
      </c>
      <c r="I51" s="9">
        <v>70.099999999999994</v>
      </c>
      <c r="J51" s="9">
        <v>70</v>
      </c>
      <c r="K51" s="9" t="s">
        <v>110</v>
      </c>
      <c r="L51" s="9" t="s">
        <v>110</v>
      </c>
      <c r="M51" s="9" t="s">
        <v>110</v>
      </c>
      <c r="N51" s="9" t="s">
        <v>110</v>
      </c>
      <c r="O51" s="9" t="s">
        <v>110</v>
      </c>
      <c r="P51" s="10">
        <v>30.5</v>
      </c>
      <c r="Q51" s="24">
        <v>1.41</v>
      </c>
      <c r="R51" s="24">
        <v>2.96</v>
      </c>
      <c r="S51" s="24">
        <v>46.11</v>
      </c>
      <c r="T51" s="24">
        <v>149.38999999999999</v>
      </c>
      <c r="U51" s="10">
        <v>2</v>
      </c>
      <c r="V51" s="10">
        <v>0</v>
      </c>
      <c r="W51" s="10">
        <v>2</v>
      </c>
      <c r="X51" s="10">
        <v>0</v>
      </c>
      <c r="Y51" s="10">
        <v>0</v>
      </c>
      <c r="Z51" s="10">
        <v>1</v>
      </c>
      <c r="AA51" s="10">
        <v>270</v>
      </c>
      <c r="AB51" s="10">
        <v>0</v>
      </c>
      <c r="AC51" s="10">
        <v>2</v>
      </c>
      <c r="AD51" s="10">
        <v>70.099999999999994</v>
      </c>
      <c r="AE51" s="10">
        <v>70</v>
      </c>
      <c r="AF51" s="10">
        <v>3619.4</v>
      </c>
      <c r="AG51" s="10">
        <v>15</v>
      </c>
      <c r="AH51" s="10">
        <v>0</v>
      </c>
      <c r="AI51" s="10">
        <v>0</v>
      </c>
      <c r="AJ51" s="26">
        <v>21.015499999999999</v>
      </c>
      <c r="AK51" s="26">
        <v>2.0500000000000001E-2</v>
      </c>
      <c r="AL51" s="26">
        <v>0.6905</v>
      </c>
      <c r="AM51" s="26">
        <v>5.0000000000000001E-4</v>
      </c>
      <c r="AN51" s="26">
        <v>7.8085000000000004</v>
      </c>
      <c r="AO51" s="26">
        <v>8.0000000000000002E-3</v>
      </c>
      <c r="AP51" s="26">
        <v>0.68049999999999999</v>
      </c>
      <c r="AQ51" s="26">
        <v>5.0000000000000001E-4</v>
      </c>
      <c r="AR51" s="26">
        <v>40.169499999999999</v>
      </c>
      <c r="AS51" s="26">
        <v>4.7E-2</v>
      </c>
      <c r="AT51" s="26">
        <v>0.6915</v>
      </c>
      <c r="AU51" s="26">
        <v>1E-3</v>
      </c>
      <c r="AV51" s="26">
        <v>50.261099999999999</v>
      </c>
      <c r="AW51" s="26">
        <v>3.7400000000000003E-2</v>
      </c>
      <c r="AX51" s="26">
        <v>0.66080000000000005</v>
      </c>
      <c r="AY51" s="26">
        <v>5.0000000000000001E-4</v>
      </c>
      <c r="AZ51" s="11">
        <v>-1.4687243718780243E-2</v>
      </c>
      <c r="BA51" s="11">
        <v>23.890093998553866</v>
      </c>
      <c r="BB51" s="11">
        <v>-2.2702063151667493E-2</v>
      </c>
      <c r="BC51" s="11">
        <v>-2.4860983641958601E-2</v>
      </c>
      <c r="BD51" s="11">
        <v>0.40970966069294545</v>
      </c>
      <c r="BE51" s="27"/>
    </row>
    <row r="52" spans="2:57" ht="13.5" customHeight="1" x14ac:dyDescent="0.2">
      <c r="B52" s="10">
        <v>287</v>
      </c>
      <c r="C52" s="10">
        <v>10.773999999999999</v>
      </c>
      <c r="D52" s="10">
        <v>287.44891999999999</v>
      </c>
      <c r="E52" s="10">
        <v>1</v>
      </c>
      <c r="F52" s="10">
        <v>32</v>
      </c>
      <c r="G52" s="9" t="s">
        <v>209</v>
      </c>
      <c r="H52" s="9" t="s">
        <v>210</v>
      </c>
      <c r="I52" s="9">
        <v>100.1</v>
      </c>
      <c r="J52" s="9">
        <v>100</v>
      </c>
      <c r="K52" s="9" t="s">
        <v>110</v>
      </c>
      <c r="L52" s="9" t="s">
        <v>110</v>
      </c>
      <c r="M52" s="9" t="s">
        <v>110</v>
      </c>
      <c r="N52" s="9" t="s">
        <v>110</v>
      </c>
      <c r="O52" s="9" t="s">
        <v>110</v>
      </c>
      <c r="P52" s="10">
        <v>30.5</v>
      </c>
      <c r="Q52" s="24">
        <v>1.41</v>
      </c>
      <c r="R52" s="24">
        <v>2.96</v>
      </c>
      <c r="S52" s="24">
        <v>46.17</v>
      </c>
      <c r="T52" s="24">
        <v>149.22</v>
      </c>
      <c r="U52" s="10">
        <v>2</v>
      </c>
      <c r="V52" s="10">
        <v>0</v>
      </c>
      <c r="W52" s="10">
        <v>2</v>
      </c>
      <c r="X52" s="10">
        <v>0</v>
      </c>
      <c r="Y52" s="10">
        <v>0</v>
      </c>
      <c r="Z52" s="10">
        <v>1</v>
      </c>
      <c r="AA52" s="10">
        <v>270</v>
      </c>
      <c r="AB52" s="10">
        <v>0</v>
      </c>
      <c r="AC52" s="10">
        <v>1</v>
      </c>
      <c r="AD52" s="10">
        <v>100.1</v>
      </c>
      <c r="AE52" s="10">
        <v>100</v>
      </c>
      <c r="AF52" s="10">
        <v>3619.4</v>
      </c>
      <c r="AG52" s="10">
        <v>15</v>
      </c>
      <c r="AH52" s="10">
        <v>0</v>
      </c>
      <c r="AI52" s="10">
        <v>0</v>
      </c>
      <c r="AJ52" s="10">
        <v>30.406300000000002</v>
      </c>
      <c r="AK52" s="10">
        <v>3.0200000000000001E-2</v>
      </c>
      <c r="AL52" s="11">
        <v>1.0003</v>
      </c>
      <c r="AM52" s="11">
        <v>1E-3</v>
      </c>
      <c r="AN52" s="11">
        <v>11.4602</v>
      </c>
      <c r="AO52" s="11">
        <v>3.7000000000000002E-3</v>
      </c>
      <c r="AP52" s="11">
        <v>1.0001</v>
      </c>
      <c r="AQ52" s="11">
        <v>2.9999999999999997E-4</v>
      </c>
      <c r="AR52" s="11">
        <v>58.036200000000001</v>
      </c>
      <c r="AS52" s="11">
        <v>2.9000000000000001E-2</v>
      </c>
      <c r="AT52" s="11">
        <v>1.0003</v>
      </c>
      <c r="AU52" s="11">
        <v>5.0000000000000001E-4</v>
      </c>
      <c r="AV52" s="11">
        <v>75.998999999999995</v>
      </c>
      <c r="AW52" s="11">
        <v>5.4100000000000002E-2</v>
      </c>
      <c r="AX52" s="11">
        <v>1.0001</v>
      </c>
      <c r="AY52" s="11">
        <v>6.9999999999999999E-4</v>
      </c>
      <c r="AZ52" s="25">
        <v>0.73793037210493573</v>
      </c>
      <c r="BA52" s="25">
        <v>1.3095102711755766</v>
      </c>
      <c r="BB52" s="25">
        <v>0.1340155421859332</v>
      </c>
      <c r="BC52" s="25">
        <v>0.20027621024088854</v>
      </c>
      <c r="BD52" s="25">
        <v>12.057028270316705</v>
      </c>
      <c r="BE52" s="27"/>
    </row>
    <row r="53" spans="2:57" ht="13.5" customHeight="1" x14ac:dyDescent="0.2">
      <c r="B53" s="10">
        <v>287</v>
      </c>
      <c r="C53" s="10">
        <v>10.991</v>
      </c>
      <c r="D53" s="10">
        <v>287.45796000000001</v>
      </c>
      <c r="E53" s="10">
        <v>1</v>
      </c>
      <c r="F53" s="10">
        <v>32</v>
      </c>
      <c r="G53" s="9" t="s">
        <v>211</v>
      </c>
      <c r="H53" s="9" t="s">
        <v>210</v>
      </c>
      <c r="I53" s="9">
        <v>100.2</v>
      </c>
      <c r="J53" s="9">
        <v>100</v>
      </c>
      <c r="K53" s="9" t="s">
        <v>110</v>
      </c>
      <c r="L53" s="9" t="s">
        <v>110</v>
      </c>
      <c r="M53" s="9" t="s">
        <v>110</v>
      </c>
      <c r="N53" s="9" t="s">
        <v>110</v>
      </c>
      <c r="O53" s="9" t="s">
        <v>110</v>
      </c>
      <c r="P53" s="10">
        <v>30.5</v>
      </c>
      <c r="Q53" s="24">
        <v>1.41</v>
      </c>
      <c r="R53" s="24">
        <v>2.96</v>
      </c>
      <c r="S53" s="24">
        <v>44.86</v>
      </c>
      <c r="T53" s="24">
        <v>153.35</v>
      </c>
      <c r="U53" s="10">
        <v>2</v>
      </c>
      <c r="V53" s="10">
        <v>0</v>
      </c>
      <c r="W53" s="10">
        <v>2</v>
      </c>
      <c r="X53" s="10">
        <v>0</v>
      </c>
      <c r="Y53" s="10">
        <v>0</v>
      </c>
      <c r="Z53" s="10">
        <v>1</v>
      </c>
      <c r="AA53" s="10">
        <v>270</v>
      </c>
      <c r="AB53" s="10">
        <v>0</v>
      </c>
      <c r="AC53" s="10">
        <v>19</v>
      </c>
      <c r="AD53" s="10">
        <v>100.2</v>
      </c>
      <c r="AE53" s="10">
        <v>100</v>
      </c>
      <c r="AF53" s="10">
        <v>3619.4</v>
      </c>
      <c r="AG53" s="10">
        <v>15</v>
      </c>
      <c r="AH53" s="10">
        <v>0</v>
      </c>
      <c r="AI53" s="10">
        <v>0</v>
      </c>
      <c r="AJ53" s="10">
        <v>31.194700000000001</v>
      </c>
      <c r="AK53" s="10">
        <v>2.58E-2</v>
      </c>
      <c r="AL53" s="11">
        <v>1.0033000000000001</v>
      </c>
      <c r="AM53" s="11">
        <v>8.0000000000000004E-4</v>
      </c>
      <c r="AN53" s="11">
        <v>11.799099999999999</v>
      </c>
      <c r="AO53" s="11">
        <v>1.38E-2</v>
      </c>
      <c r="AP53" s="11">
        <v>1.0031000000000001</v>
      </c>
      <c r="AQ53" s="11">
        <v>1.1999999999999999E-3</v>
      </c>
      <c r="AR53" s="11">
        <v>59.594000000000001</v>
      </c>
      <c r="AS53" s="11">
        <v>6.6799999999999998E-2</v>
      </c>
      <c r="AT53" s="11">
        <v>1.0033000000000001</v>
      </c>
      <c r="AU53" s="11">
        <v>1.1000000000000001E-3</v>
      </c>
      <c r="AV53" s="11">
        <v>77.752499999999998</v>
      </c>
      <c r="AW53" s="11">
        <v>7.6700000000000004E-2</v>
      </c>
      <c r="AX53" s="11">
        <v>1.0031000000000001</v>
      </c>
      <c r="AY53" s="11">
        <v>1E-3</v>
      </c>
      <c r="AZ53" s="25">
        <v>0.73648488692552683</v>
      </c>
      <c r="BA53" s="25">
        <v>1.3047034936402992</v>
      </c>
      <c r="BB53" s="25">
        <v>0.13220941196171723</v>
      </c>
      <c r="BC53" s="25">
        <v>0.1975947884059443</v>
      </c>
      <c r="BD53" s="25">
        <v>12.107611554070347</v>
      </c>
      <c r="BE53" s="27"/>
    </row>
    <row r="54" spans="2:57" ht="13.5" customHeight="1" x14ac:dyDescent="0.2">
      <c r="B54" s="10">
        <v>287</v>
      </c>
      <c r="C54" s="10">
        <v>11.266999999999999</v>
      </c>
      <c r="D54" s="10">
        <v>287.46946000000003</v>
      </c>
      <c r="E54" s="10">
        <v>1</v>
      </c>
      <c r="F54" s="10">
        <v>32</v>
      </c>
      <c r="G54" s="9" t="s">
        <v>212</v>
      </c>
      <c r="H54" s="9" t="s">
        <v>210</v>
      </c>
      <c r="I54" s="9">
        <v>100.3</v>
      </c>
      <c r="J54" s="9">
        <v>100</v>
      </c>
      <c r="K54" s="9" t="s">
        <v>110</v>
      </c>
      <c r="L54" s="9" t="s">
        <v>110</v>
      </c>
      <c r="M54" s="9" t="s">
        <v>110</v>
      </c>
      <c r="N54" s="9" t="s">
        <v>110</v>
      </c>
      <c r="O54" s="9" t="s">
        <v>110</v>
      </c>
      <c r="P54" s="10">
        <v>30.5</v>
      </c>
      <c r="Q54" s="24">
        <v>1.41</v>
      </c>
      <c r="R54" s="24">
        <v>2.96</v>
      </c>
      <c r="S54" s="24">
        <v>43.46</v>
      </c>
      <c r="T54" s="24">
        <v>158.88</v>
      </c>
      <c r="U54" s="10">
        <v>2</v>
      </c>
      <c r="V54" s="10">
        <v>0</v>
      </c>
      <c r="W54" s="10">
        <v>2</v>
      </c>
      <c r="X54" s="10">
        <v>0</v>
      </c>
      <c r="Y54" s="10">
        <v>0</v>
      </c>
      <c r="Z54" s="10">
        <v>1</v>
      </c>
      <c r="AA54" s="10">
        <v>270</v>
      </c>
      <c r="AB54" s="10">
        <v>0</v>
      </c>
      <c r="AC54" s="10">
        <v>45</v>
      </c>
      <c r="AD54" s="10">
        <v>100.3</v>
      </c>
      <c r="AE54" s="10">
        <v>100</v>
      </c>
      <c r="AF54" s="10">
        <v>3619.4</v>
      </c>
      <c r="AG54" s="10">
        <v>15</v>
      </c>
      <c r="AH54" s="10">
        <v>0</v>
      </c>
      <c r="AI54" s="10">
        <v>0</v>
      </c>
      <c r="AJ54" s="10">
        <v>31.981999999999999</v>
      </c>
      <c r="AK54" s="10">
        <v>2.0400000000000001E-2</v>
      </c>
      <c r="AL54" s="11">
        <v>1.0064</v>
      </c>
      <c r="AM54" s="11">
        <v>5.9999999999999995E-4</v>
      </c>
      <c r="AN54" s="11">
        <v>12.1561</v>
      </c>
      <c r="AO54" s="11">
        <v>7.7999999999999996E-3</v>
      </c>
      <c r="AP54" s="11">
        <v>1.0062</v>
      </c>
      <c r="AQ54" s="11">
        <v>6.9999999999999999E-4</v>
      </c>
      <c r="AR54" s="11">
        <v>61.194299999999998</v>
      </c>
      <c r="AS54" s="11">
        <v>4.4400000000000002E-2</v>
      </c>
      <c r="AT54" s="11">
        <v>1.0064</v>
      </c>
      <c r="AU54" s="11">
        <v>6.9999999999999999E-4</v>
      </c>
      <c r="AV54" s="11">
        <v>79.9011</v>
      </c>
      <c r="AW54" s="11">
        <v>9.0999999999999998E-2</v>
      </c>
      <c r="AX54" s="11">
        <v>1.0062</v>
      </c>
      <c r="AY54" s="11">
        <v>1.1999999999999999E-3</v>
      </c>
      <c r="AZ54" s="25">
        <v>0.73590115710666859</v>
      </c>
      <c r="BA54" s="25">
        <v>1.3056951382726822</v>
      </c>
      <c r="BB54" s="25">
        <v>0.13258263557848096</v>
      </c>
      <c r="BC54" s="25">
        <v>0.19817169201824356</v>
      </c>
      <c r="BD54" s="25">
        <v>12.081772777455869</v>
      </c>
      <c r="BE54" s="27"/>
    </row>
  </sheetData>
  <autoFilter ref="B9:BB54" xr:uid="{4CE01D8C-7FBE-4F47-8D37-193610439290}"/>
  <mergeCells count="13">
    <mergeCell ref="BO7:BP7"/>
    <mergeCell ref="BO8:BP8"/>
    <mergeCell ref="BS8:BT8"/>
    <mergeCell ref="BU8:BV8"/>
    <mergeCell ref="BQ8:BR8"/>
    <mergeCell ref="BY8:BZ8"/>
    <mergeCell ref="BW8:BX8"/>
    <mergeCell ref="BI7:BJ7"/>
    <mergeCell ref="BK7:BL7"/>
    <mergeCell ref="BM7:BN7"/>
    <mergeCell ref="BI8:BJ8"/>
    <mergeCell ref="BK8:BL8"/>
    <mergeCell ref="BM8:BN8"/>
  </mergeCells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70</vt:i4>
      </vt:variant>
      <vt:variant>
        <vt:lpstr>Named Ranges</vt:lpstr>
      </vt:variant>
      <vt:variant>
        <vt:i4>207</vt:i4>
      </vt:variant>
    </vt:vector>
  </HeadingPairs>
  <TitlesOfParts>
    <vt:vector size="277" baseType="lpstr">
      <vt:lpstr>EXNDVI</vt:lpstr>
      <vt:lpstr>DOY113</vt:lpstr>
      <vt:lpstr>DOY115</vt:lpstr>
      <vt:lpstr>DOY118</vt:lpstr>
      <vt:lpstr>DOY120</vt:lpstr>
      <vt:lpstr>DOY122</vt:lpstr>
      <vt:lpstr>DOY125</vt:lpstr>
      <vt:lpstr>DOY127</vt:lpstr>
      <vt:lpstr>DOY129</vt:lpstr>
      <vt:lpstr>DOY132</vt:lpstr>
      <vt:lpstr>DOY134</vt:lpstr>
      <vt:lpstr>DOY135</vt:lpstr>
      <vt:lpstr>DOY139</vt:lpstr>
      <vt:lpstr>DOY141</vt:lpstr>
      <vt:lpstr>DOY143</vt:lpstr>
      <vt:lpstr>DOY147</vt:lpstr>
      <vt:lpstr>DOY150</vt:lpstr>
      <vt:lpstr>DOY153</vt:lpstr>
      <vt:lpstr>DOY155</vt:lpstr>
      <vt:lpstr>DOY157</vt:lpstr>
      <vt:lpstr>DOY160</vt:lpstr>
      <vt:lpstr>DOY162</vt:lpstr>
      <vt:lpstr>DOY164</vt:lpstr>
      <vt:lpstr>DOY167</vt:lpstr>
      <vt:lpstr>DOY169</vt:lpstr>
      <vt:lpstr>DOY171</vt:lpstr>
      <vt:lpstr>DOY173</vt:lpstr>
      <vt:lpstr>DOY176</vt:lpstr>
      <vt:lpstr>DOY178</vt:lpstr>
      <vt:lpstr>DOY180</vt:lpstr>
      <vt:lpstr>DOY183</vt:lpstr>
      <vt:lpstr>DOY185</vt:lpstr>
      <vt:lpstr>DOY188</vt:lpstr>
      <vt:lpstr>DOY190</vt:lpstr>
      <vt:lpstr>DOY192</vt:lpstr>
      <vt:lpstr>DOY195</vt:lpstr>
      <vt:lpstr>DOY197</vt:lpstr>
      <vt:lpstr>DOY199</vt:lpstr>
      <vt:lpstr>DOY201</vt:lpstr>
      <vt:lpstr>DOY204</vt:lpstr>
      <vt:lpstr>DOY206</vt:lpstr>
      <vt:lpstr>DOY209</vt:lpstr>
      <vt:lpstr>DOY210</vt:lpstr>
      <vt:lpstr>DOY213</vt:lpstr>
      <vt:lpstr>DOY215</vt:lpstr>
      <vt:lpstr>DOY216</vt:lpstr>
      <vt:lpstr>DOY220</vt:lpstr>
      <vt:lpstr>DOY223</vt:lpstr>
      <vt:lpstr>DOY225</vt:lpstr>
      <vt:lpstr>DOY227</vt:lpstr>
      <vt:lpstr>DOY230</vt:lpstr>
      <vt:lpstr>DOY232</vt:lpstr>
      <vt:lpstr>DOY234</vt:lpstr>
      <vt:lpstr>DOY237</vt:lpstr>
      <vt:lpstr>DOY241</vt:lpstr>
      <vt:lpstr>DOY246</vt:lpstr>
      <vt:lpstr>DOY248</vt:lpstr>
      <vt:lpstr>DOY251</vt:lpstr>
      <vt:lpstr>DOY253</vt:lpstr>
      <vt:lpstr>DOY255</vt:lpstr>
      <vt:lpstr>DOY258</vt:lpstr>
      <vt:lpstr>DOY260</vt:lpstr>
      <vt:lpstr>DOY265</vt:lpstr>
      <vt:lpstr>DOY269</vt:lpstr>
      <vt:lpstr>DOY272</vt:lpstr>
      <vt:lpstr>DOY274</vt:lpstr>
      <vt:lpstr>DOY276</vt:lpstr>
      <vt:lpstr>DOY279</vt:lpstr>
      <vt:lpstr>DOY281</vt:lpstr>
      <vt:lpstr>DOY287</vt:lpstr>
      <vt:lpstr>'DOY113'!PlotSort</vt:lpstr>
      <vt:lpstr>'DOY115'!PlotSort</vt:lpstr>
      <vt:lpstr>'DOY118'!PlotSort</vt:lpstr>
      <vt:lpstr>'DOY120'!PlotSort</vt:lpstr>
      <vt:lpstr>'DOY122'!PlotSort</vt:lpstr>
      <vt:lpstr>'DOY125'!PlotSort</vt:lpstr>
      <vt:lpstr>'DOY127'!PlotSort</vt:lpstr>
      <vt:lpstr>'DOY129'!PlotSort</vt:lpstr>
      <vt:lpstr>'DOY132'!PlotSort</vt:lpstr>
      <vt:lpstr>'DOY134'!PlotSort</vt:lpstr>
      <vt:lpstr>'DOY135'!PlotSort</vt:lpstr>
      <vt:lpstr>'DOY139'!PlotSort</vt:lpstr>
      <vt:lpstr>'DOY141'!PlotSort</vt:lpstr>
      <vt:lpstr>'DOY143'!PlotSort</vt:lpstr>
      <vt:lpstr>'DOY147'!PlotSort</vt:lpstr>
      <vt:lpstr>'DOY150'!PlotSort</vt:lpstr>
      <vt:lpstr>'DOY153'!PlotSort</vt:lpstr>
      <vt:lpstr>'DOY155'!PlotSort</vt:lpstr>
      <vt:lpstr>'DOY157'!PlotSort</vt:lpstr>
      <vt:lpstr>'DOY160'!PlotSort</vt:lpstr>
      <vt:lpstr>'DOY162'!PlotSort</vt:lpstr>
      <vt:lpstr>'DOY164'!PlotSort</vt:lpstr>
      <vt:lpstr>'DOY167'!PlotSort</vt:lpstr>
      <vt:lpstr>'DOY169'!PlotSort</vt:lpstr>
      <vt:lpstr>'DOY171'!PlotSort</vt:lpstr>
      <vt:lpstr>'DOY173'!PlotSort</vt:lpstr>
      <vt:lpstr>'DOY176'!PlotSort</vt:lpstr>
      <vt:lpstr>'DOY178'!PlotSort</vt:lpstr>
      <vt:lpstr>'DOY180'!PlotSort</vt:lpstr>
      <vt:lpstr>'DOY183'!PlotSort</vt:lpstr>
      <vt:lpstr>'DOY185'!PlotSort</vt:lpstr>
      <vt:lpstr>'DOY188'!PlotSort</vt:lpstr>
      <vt:lpstr>'DOY190'!PlotSort</vt:lpstr>
      <vt:lpstr>'DOY192'!PlotSort</vt:lpstr>
      <vt:lpstr>'DOY195'!PlotSort</vt:lpstr>
      <vt:lpstr>'DOY197'!PlotSort</vt:lpstr>
      <vt:lpstr>'DOY199'!PlotSort</vt:lpstr>
      <vt:lpstr>'DOY201'!PlotSort</vt:lpstr>
      <vt:lpstr>'DOY204'!PlotSort</vt:lpstr>
      <vt:lpstr>'DOY206'!PlotSort</vt:lpstr>
      <vt:lpstr>'DOY209'!PlotSort</vt:lpstr>
      <vt:lpstr>'DOY210'!PlotSort</vt:lpstr>
      <vt:lpstr>'DOY213'!PlotSort</vt:lpstr>
      <vt:lpstr>'DOY215'!PlotSort</vt:lpstr>
      <vt:lpstr>'DOY216'!PlotSort</vt:lpstr>
      <vt:lpstr>'DOY220'!PlotSort</vt:lpstr>
      <vt:lpstr>'DOY223'!PlotSort</vt:lpstr>
      <vt:lpstr>'DOY225'!PlotSort</vt:lpstr>
      <vt:lpstr>'DOY227'!PlotSort</vt:lpstr>
      <vt:lpstr>'DOY230'!PlotSort</vt:lpstr>
      <vt:lpstr>'DOY232'!PlotSort</vt:lpstr>
      <vt:lpstr>'DOY234'!PlotSort</vt:lpstr>
      <vt:lpstr>'DOY237'!PlotSort</vt:lpstr>
      <vt:lpstr>'DOY241'!PlotSort</vt:lpstr>
      <vt:lpstr>'DOY246'!PlotSort</vt:lpstr>
      <vt:lpstr>'DOY248'!PlotSort</vt:lpstr>
      <vt:lpstr>'DOY251'!PlotSort</vt:lpstr>
      <vt:lpstr>'DOY253'!PlotSort</vt:lpstr>
      <vt:lpstr>'DOY255'!PlotSort</vt:lpstr>
      <vt:lpstr>'DOY258'!PlotSort</vt:lpstr>
      <vt:lpstr>'DOY260'!PlotSort</vt:lpstr>
      <vt:lpstr>'DOY265'!PlotSort</vt:lpstr>
      <vt:lpstr>'DOY269'!PlotSort</vt:lpstr>
      <vt:lpstr>'DOY272'!PlotSort</vt:lpstr>
      <vt:lpstr>'DOY274'!PlotSort</vt:lpstr>
      <vt:lpstr>'DOY276'!PlotSort</vt:lpstr>
      <vt:lpstr>'DOY279'!PlotSort</vt:lpstr>
      <vt:lpstr>'DOY281'!PlotSort</vt:lpstr>
      <vt:lpstr>PlotSort</vt:lpstr>
      <vt:lpstr>'DOY113'!PlotSort2</vt:lpstr>
      <vt:lpstr>'DOY115'!PlotSort2</vt:lpstr>
      <vt:lpstr>'DOY118'!PlotSort2</vt:lpstr>
      <vt:lpstr>'DOY120'!PlotSort2</vt:lpstr>
      <vt:lpstr>'DOY122'!PlotSort2</vt:lpstr>
      <vt:lpstr>'DOY125'!PlotSort2</vt:lpstr>
      <vt:lpstr>'DOY127'!PlotSort2</vt:lpstr>
      <vt:lpstr>'DOY129'!PlotSort2</vt:lpstr>
      <vt:lpstr>'DOY132'!PlotSort2</vt:lpstr>
      <vt:lpstr>'DOY134'!PlotSort2</vt:lpstr>
      <vt:lpstr>'DOY135'!PlotSort2</vt:lpstr>
      <vt:lpstr>'DOY139'!PlotSort2</vt:lpstr>
      <vt:lpstr>'DOY141'!PlotSort2</vt:lpstr>
      <vt:lpstr>'DOY143'!PlotSort2</vt:lpstr>
      <vt:lpstr>'DOY147'!PlotSort2</vt:lpstr>
      <vt:lpstr>'DOY150'!PlotSort2</vt:lpstr>
      <vt:lpstr>'DOY153'!PlotSort2</vt:lpstr>
      <vt:lpstr>'DOY155'!PlotSort2</vt:lpstr>
      <vt:lpstr>'DOY157'!PlotSort2</vt:lpstr>
      <vt:lpstr>'DOY160'!PlotSort2</vt:lpstr>
      <vt:lpstr>'DOY162'!PlotSort2</vt:lpstr>
      <vt:lpstr>'DOY164'!PlotSort2</vt:lpstr>
      <vt:lpstr>'DOY167'!PlotSort2</vt:lpstr>
      <vt:lpstr>'DOY169'!PlotSort2</vt:lpstr>
      <vt:lpstr>'DOY171'!PlotSort2</vt:lpstr>
      <vt:lpstr>'DOY173'!PlotSort2</vt:lpstr>
      <vt:lpstr>'DOY176'!PlotSort2</vt:lpstr>
      <vt:lpstr>'DOY178'!PlotSort2</vt:lpstr>
      <vt:lpstr>'DOY180'!PlotSort2</vt:lpstr>
      <vt:lpstr>'DOY183'!PlotSort2</vt:lpstr>
      <vt:lpstr>'DOY185'!PlotSort2</vt:lpstr>
      <vt:lpstr>'DOY188'!PlotSort2</vt:lpstr>
      <vt:lpstr>'DOY190'!PlotSort2</vt:lpstr>
      <vt:lpstr>'DOY192'!PlotSort2</vt:lpstr>
      <vt:lpstr>'DOY195'!PlotSort2</vt:lpstr>
      <vt:lpstr>'DOY197'!PlotSort2</vt:lpstr>
      <vt:lpstr>'DOY199'!PlotSort2</vt:lpstr>
      <vt:lpstr>'DOY201'!PlotSort2</vt:lpstr>
      <vt:lpstr>'DOY204'!PlotSort2</vt:lpstr>
      <vt:lpstr>'DOY206'!PlotSort2</vt:lpstr>
      <vt:lpstr>'DOY209'!PlotSort2</vt:lpstr>
      <vt:lpstr>'DOY210'!PlotSort2</vt:lpstr>
      <vt:lpstr>'DOY213'!PlotSort2</vt:lpstr>
      <vt:lpstr>'DOY215'!PlotSort2</vt:lpstr>
      <vt:lpstr>'DOY216'!PlotSort2</vt:lpstr>
      <vt:lpstr>'DOY220'!PlotSort2</vt:lpstr>
      <vt:lpstr>'DOY223'!PlotSort2</vt:lpstr>
      <vt:lpstr>'DOY225'!PlotSort2</vt:lpstr>
      <vt:lpstr>'DOY227'!PlotSort2</vt:lpstr>
      <vt:lpstr>'DOY230'!PlotSort2</vt:lpstr>
      <vt:lpstr>'DOY232'!PlotSort2</vt:lpstr>
      <vt:lpstr>'DOY234'!PlotSort2</vt:lpstr>
      <vt:lpstr>'DOY237'!PlotSort2</vt:lpstr>
      <vt:lpstr>'DOY241'!PlotSort2</vt:lpstr>
      <vt:lpstr>'DOY246'!PlotSort2</vt:lpstr>
      <vt:lpstr>'DOY248'!PlotSort2</vt:lpstr>
      <vt:lpstr>'DOY251'!PlotSort2</vt:lpstr>
      <vt:lpstr>'DOY253'!PlotSort2</vt:lpstr>
      <vt:lpstr>'DOY255'!PlotSort2</vt:lpstr>
      <vt:lpstr>'DOY258'!PlotSort2</vt:lpstr>
      <vt:lpstr>'DOY260'!PlotSort2</vt:lpstr>
      <vt:lpstr>'DOY265'!PlotSort2</vt:lpstr>
      <vt:lpstr>'DOY269'!PlotSort2</vt:lpstr>
      <vt:lpstr>'DOY272'!PlotSort2</vt:lpstr>
      <vt:lpstr>'DOY274'!PlotSort2</vt:lpstr>
      <vt:lpstr>'DOY276'!PlotSort2</vt:lpstr>
      <vt:lpstr>'DOY279'!PlotSort2</vt:lpstr>
      <vt:lpstr>'DOY281'!PlotSort2</vt:lpstr>
      <vt:lpstr>PlotSort2</vt:lpstr>
      <vt:lpstr>'DOY113'!TrtSort</vt:lpstr>
      <vt:lpstr>'DOY115'!TrtSort</vt:lpstr>
      <vt:lpstr>'DOY118'!TrtSort</vt:lpstr>
      <vt:lpstr>'DOY120'!TrtSort</vt:lpstr>
      <vt:lpstr>'DOY122'!TrtSort</vt:lpstr>
      <vt:lpstr>'DOY125'!TrtSort</vt:lpstr>
      <vt:lpstr>'DOY127'!TrtSort</vt:lpstr>
      <vt:lpstr>'DOY129'!TrtSort</vt:lpstr>
      <vt:lpstr>'DOY132'!TrtSort</vt:lpstr>
      <vt:lpstr>'DOY134'!TrtSort</vt:lpstr>
      <vt:lpstr>'DOY135'!TrtSort</vt:lpstr>
      <vt:lpstr>'DOY139'!TrtSort</vt:lpstr>
      <vt:lpstr>'DOY141'!TrtSort</vt:lpstr>
      <vt:lpstr>'DOY143'!TrtSort</vt:lpstr>
      <vt:lpstr>'DOY147'!TrtSort</vt:lpstr>
      <vt:lpstr>'DOY150'!TrtSort</vt:lpstr>
      <vt:lpstr>'DOY153'!TrtSort</vt:lpstr>
      <vt:lpstr>'DOY155'!TrtSort</vt:lpstr>
      <vt:lpstr>'DOY157'!TrtSort</vt:lpstr>
      <vt:lpstr>'DOY160'!TrtSort</vt:lpstr>
      <vt:lpstr>'DOY162'!TrtSort</vt:lpstr>
      <vt:lpstr>'DOY164'!TrtSort</vt:lpstr>
      <vt:lpstr>'DOY167'!TrtSort</vt:lpstr>
      <vt:lpstr>'DOY169'!TrtSort</vt:lpstr>
      <vt:lpstr>'DOY171'!TrtSort</vt:lpstr>
      <vt:lpstr>'DOY173'!TrtSort</vt:lpstr>
      <vt:lpstr>'DOY176'!TrtSort</vt:lpstr>
      <vt:lpstr>'DOY178'!TrtSort</vt:lpstr>
      <vt:lpstr>'DOY180'!TrtSort</vt:lpstr>
      <vt:lpstr>'DOY183'!TrtSort</vt:lpstr>
      <vt:lpstr>'DOY185'!TrtSort</vt:lpstr>
      <vt:lpstr>'DOY188'!TrtSort</vt:lpstr>
      <vt:lpstr>'DOY190'!TrtSort</vt:lpstr>
      <vt:lpstr>'DOY192'!TrtSort</vt:lpstr>
      <vt:lpstr>'DOY195'!TrtSort</vt:lpstr>
      <vt:lpstr>'DOY197'!TrtSort</vt:lpstr>
      <vt:lpstr>'DOY199'!TrtSort</vt:lpstr>
      <vt:lpstr>'DOY201'!TrtSort</vt:lpstr>
      <vt:lpstr>'DOY204'!TrtSort</vt:lpstr>
      <vt:lpstr>'DOY206'!TrtSort</vt:lpstr>
      <vt:lpstr>'DOY209'!TrtSort</vt:lpstr>
      <vt:lpstr>'DOY210'!TrtSort</vt:lpstr>
      <vt:lpstr>'DOY213'!TrtSort</vt:lpstr>
      <vt:lpstr>'DOY215'!TrtSort</vt:lpstr>
      <vt:lpstr>'DOY216'!TrtSort</vt:lpstr>
      <vt:lpstr>'DOY220'!TrtSort</vt:lpstr>
      <vt:lpstr>'DOY223'!TrtSort</vt:lpstr>
      <vt:lpstr>'DOY225'!TrtSort</vt:lpstr>
      <vt:lpstr>'DOY227'!TrtSort</vt:lpstr>
      <vt:lpstr>'DOY230'!TrtSort</vt:lpstr>
      <vt:lpstr>'DOY232'!TrtSort</vt:lpstr>
      <vt:lpstr>'DOY234'!TrtSort</vt:lpstr>
      <vt:lpstr>'DOY237'!TrtSort</vt:lpstr>
      <vt:lpstr>'DOY241'!TrtSort</vt:lpstr>
      <vt:lpstr>'DOY246'!TrtSort</vt:lpstr>
      <vt:lpstr>'DOY248'!TrtSort</vt:lpstr>
      <vt:lpstr>'DOY251'!TrtSort</vt:lpstr>
      <vt:lpstr>'DOY253'!TrtSort</vt:lpstr>
      <vt:lpstr>'DOY255'!TrtSort</vt:lpstr>
      <vt:lpstr>'DOY258'!TrtSort</vt:lpstr>
      <vt:lpstr>'DOY260'!TrtSort</vt:lpstr>
      <vt:lpstr>'DOY265'!TrtSort</vt:lpstr>
      <vt:lpstr>'DOY269'!TrtSort</vt:lpstr>
      <vt:lpstr>'DOY272'!TrtSort</vt:lpstr>
      <vt:lpstr>'DOY274'!TrtSort</vt:lpstr>
      <vt:lpstr>'DOY276'!TrtSort</vt:lpstr>
      <vt:lpstr>'DOY279'!TrtSort</vt:lpstr>
      <vt:lpstr>'DOY281'!TrtSort</vt:lpstr>
      <vt:lpstr>'DOY287'!TrtSort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2025-12-08T14:58:25Z</dcterms:created>
  <dcterms:modified xsi:type="dcterms:W3CDTF">2025-12-08T17:35:04Z</dcterms:modified>
</cp:coreProperties>
</file>